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b0c28a3ad55f22e8/Desktop/Raymond James Case Study/"/>
    </mc:Choice>
  </mc:AlternateContent>
  <xr:revisionPtr revIDLastSave="2270" documentId="11_1F6C16A07CF8F95C3AF3B796CC981E761F758093" xr6:coauthVersionLast="47" xr6:coauthVersionMax="47" xr10:uidLastSave="{14E8B5F2-0485-4D0B-9E69-483120AD7AD4}"/>
  <bookViews>
    <workbookView xWindow="-28920" yWindow="90" windowWidth="29040" windowHeight="15720" xr2:uid="{00000000-000D-0000-FFFF-FFFF00000000}"/>
  </bookViews>
  <sheets>
    <sheet name="Cover" sheetId="10" r:id="rId1"/>
    <sheet name="Documentation" sheetId="11" r:id="rId2"/>
    <sheet name="Critical Thinking Q&amp;A" sheetId="12" r:id="rId3"/>
    <sheet name="Control Panel" sheetId="6" r:id="rId4"/>
    <sheet name="Mortgage Amortization" sheetId="5" r:id="rId5"/>
    <sheet name="Cashflow Waterfall" sheetId="7" r:id="rId6"/>
    <sheet name="Switches" sheetId="9" r:id="rId7"/>
  </sheets>
  <definedNames>
    <definedName name="_xlnm._FilterDatabase" localSheetId="5" hidden="1">'Cashflow Waterfall'!$A$1:$AJ$1</definedName>
    <definedName name="_xlnm._FilterDatabase" localSheetId="3" hidden="1">'Control Panel'!$C$68:$E$70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Egn283nqRl/o540M7KYcuxOLpl7ifkfbjo0djM/uhfw="/>
    </ext>
  </extLst>
</workbook>
</file>

<file path=xl/calcChain.xml><?xml version="1.0" encoding="utf-8"?>
<calcChain xmlns="http://schemas.openxmlformats.org/spreadsheetml/2006/main">
  <c r="G3" i="5" l="1"/>
  <c r="C26" i="6"/>
  <c r="G2" i="5"/>
  <c r="E14" i="5"/>
  <c r="E26" i="5"/>
  <c r="E38" i="5"/>
  <c r="E50" i="5"/>
  <c r="E62" i="5"/>
  <c r="E74" i="5"/>
  <c r="E86" i="5"/>
  <c r="E98" i="5"/>
  <c r="E110" i="5"/>
  <c r="E122" i="5"/>
  <c r="E134" i="5"/>
  <c r="E146" i="5"/>
  <c r="E158" i="5"/>
  <c r="E170" i="5"/>
  <c r="E182" i="5"/>
  <c r="E194" i="5"/>
  <c r="E206" i="5"/>
  <c r="E218" i="5"/>
  <c r="E230" i="5"/>
  <c r="E242" i="5"/>
  <c r="E254" i="5"/>
  <c r="E266" i="5"/>
  <c r="E278" i="5"/>
  <c r="E290" i="5"/>
  <c r="E302" i="5"/>
  <c r="E314" i="5"/>
  <c r="E326" i="5"/>
  <c r="E338" i="5"/>
  <c r="E350" i="5"/>
  <c r="E362" i="5"/>
  <c r="U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AA8" i="7"/>
  <c r="AA7" i="7"/>
  <c r="AA6" i="7"/>
  <c r="AA5" i="7"/>
  <c r="AA4" i="7"/>
  <c r="AA3" i="7"/>
  <c r="M3" i="7"/>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E3" i="7"/>
  <c r="L362" i="5"/>
  <c r="L361" i="5"/>
  <c r="L360" i="5"/>
  <c r="L359" i="5"/>
  <c r="L358" i="5"/>
  <c r="L357" i="5"/>
  <c r="L356" i="5"/>
  <c r="L355" i="5"/>
  <c r="L354" i="5"/>
  <c r="L353" i="5"/>
  <c r="L352" i="5"/>
  <c r="L351" i="5"/>
  <c r="L350" i="5"/>
  <c r="L349" i="5"/>
  <c r="L348" i="5"/>
  <c r="L347" i="5"/>
  <c r="L346" i="5"/>
  <c r="L345" i="5"/>
  <c r="L344" i="5"/>
  <c r="L343" i="5"/>
  <c r="L342" i="5"/>
  <c r="L341" i="5"/>
  <c r="L340" i="5"/>
  <c r="L339" i="5"/>
  <c r="L338" i="5"/>
  <c r="L337" i="5"/>
  <c r="L336" i="5"/>
  <c r="L335" i="5"/>
  <c r="L334" i="5"/>
  <c r="L333" i="5"/>
  <c r="L332" i="5"/>
  <c r="L331" i="5"/>
  <c r="L330" i="5"/>
  <c r="L329" i="5"/>
  <c r="L328" i="5"/>
  <c r="L327" i="5"/>
  <c r="L326" i="5"/>
  <c r="L325" i="5"/>
  <c r="L324" i="5"/>
  <c r="L323" i="5"/>
  <c r="L322" i="5"/>
  <c r="L321" i="5"/>
  <c r="L320" i="5"/>
  <c r="L319" i="5"/>
  <c r="L318" i="5"/>
  <c r="L317" i="5"/>
  <c r="L316" i="5"/>
  <c r="L315" i="5"/>
  <c r="L314" i="5"/>
  <c r="L313" i="5"/>
  <c r="L312" i="5"/>
  <c r="L311" i="5"/>
  <c r="L310" i="5"/>
  <c r="L309" i="5"/>
  <c r="L308" i="5"/>
  <c r="L307" i="5"/>
  <c r="L306" i="5"/>
  <c r="L305" i="5"/>
  <c r="L304" i="5"/>
  <c r="L303" i="5"/>
  <c r="L302" i="5"/>
  <c r="L301" i="5"/>
  <c r="L300" i="5"/>
  <c r="L299" i="5"/>
  <c r="L298" i="5"/>
  <c r="L297" i="5"/>
  <c r="L296" i="5"/>
  <c r="L295" i="5"/>
  <c r="L294" i="5"/>
  <c r="L293" i="5"/>
  <c r="L292" i="5"/>
  <c r="L291" i="5"/>
  <c r="L290" i="5"/>
  <c r="L289" i="5"/>
  <c r="L288" i="5"/>
  <c r="L287" i="5"/>
  <c r="L286" i="5"/>
  <c r="L285" i="5"/>
  <c r="L284" i="5"/>
  <c r="L283" i="5"/>
  <c r="L282" i="5"/>
  <c r="L281" i="5"/>
  <c r="L280" i="5"/>
  <c r="L279" i="5"/>
  <c r="L278" i="5"/>
  <c r="L277" i="5"/>
  <c r="L276" i="5"/>
  <c r="L275" i="5"/>
  <c r="L274" i="5"/>
  <c r="L273" i="5"/>
  <c r="L272" i="5"/>
  <c r="L271" i="5"/>
  <c r="L270" i="5"/>
  <c r="L269" i="5"/>
  <c r="L268" i="5"/>
  <c r="L267" i="5"/>
  <c r="L266" i="5"/>
  <c r="L265" i="5"/>
  <c r="L264" i="5"/>
  <c r="L263" i="5"/>
  <c r="L262" i="5"/>
  <c r="L261" i="5"/>
  <c r="L260" i="5"/>
  <c r="L259" i="5"/>
  <c r="L258" i="5"/>
  <c r="L257" i="5"/>
  <c r="L256" i="5"/>
  <c r="L255" i="5"/>
  <c r="L254" i="5"/>
  <c r="L253" i="5"/>
  <c r="L252" i="5"/>
  <c r="L251" i="5"/>
  <c r="L250" i="5"/>
  <c r="L249" i="5"/>
  <c r="L248" i="5"/>
  <c r="L247" i="5"/>
  <c r="L246" i="5"/>
  <c r="L245" i="5"/>
  <c r="L244" i="5"/>
  <c r="L243" i="5"/>
  <c r="L242" i="5"/>
  <c r="L241" i="5"/>
  <c r="L240" i="5"/>
  <c r="L239" i="5"/>
  <c r="L238" i="5"/>
  <c r="L237" i="5"/>
  <c r="L236" i="5"/>
  <c r="L235" i="5"/>
  <c r="L234" i="5"/>
  <c r="L233" i="5"/>
  <c r="L232" i="5"/>
  <c r="L231" i="5"/>
  <c r="L230" i="5"/>
  <c r="L229" i="5"/>
  <c r="L228" i="5"/>
  <c r="L227" i="5"/>
  <c r="L226" i="5"/>
  <c r="L225" i="5"/>
  <c r="L224" i="5"/>
  <c r="L223" i="5"/>
  <c r="L222" i="5"/>
  <c r="L221" i="5"/>
  <c r="L220" i="5"/>
  <c r="L219" i="5"/>
  <c r="L218" i="5"/>
  <c r="L217" i="5"/>
  <c r="L216" i="5"/>
  <c r="L215" i="5"/>
  <c r="L214" i="5"/>
  <c r="L213" i="5"/>
  <c r="L212" i="5"/>
  <c r="L211" i="5"/>
  <c r="L210" i="5"/>
  <c r="L209" i="5"/>
  <c r="L208" i="5"/>
  <c r="L207" i="5"/>
  <c r="L206" i="5"/>
  <c r="L205" i="5"/>
  <c r="L204" i="5"/>
  <c r="L203" i="5"/>
  <c r="L202" i="5"/>
  <c r="L201" i="5"/>
  <c r="L200" i="5"/>
  <c r="L199" i="5"/>
  <c r="L198" i="5"/>
  <c r="L197" i="5"/>
  <c r="L196" i="5"/>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F5" i="6" l="1"/>
  <c r="G5" i="6" s="1"/>
  <c r="H5" i="6"/>
  <c r="H3" i="5" s="1"/>
  <c r="F6" i="6"/>
  <c r="G6" i="6" s="1"/>
  <c r="H6" i="6"/>
  <c r="F7" i="6"/>
  <c r="G7" i="6" s="1"/>
  <c r="H7" i="6"/>
  <c r="F8" i="6"/>
  <c r="G8" i="6" s="1"/>
  <c r="H8" i="6"/>
  <c r="F9" i="6"/>
  <c r="G9" i="6" s="1"/>
  <c r="H9" i="6"/>
  <c r="F10" i="6"/>
  <c r="G10" i="6" s="1"/>
  <c r="H10" i="6"/>
  <c r="F11" i="6"/>
  <c r="G11" i="6" s="1"/>
  <c r="H11" i="6"/>
  <c r="F12" i="6"/>
  <c r="G12" i="6" s="1"/>
  <c r="H12" i="6"/>
  <c r="F13" i="6"/>
  <c r="G13" i="6" s="1"/>
  <c r="H13" i="6"/>
  <c r="F14" i="6"/>
  <c r="G14" i="6" s="1"/>
  <c r="H14" i="6"/>
  <c r="F15" i="6"/>
  <c r="G15" i="6" s="1"/>
  <c r="H15" i="6"/>
  <c r="F16" i="6"/>
  <c r="G16" i="6" s="1"/>
  <c r="H16" i="6"/>
  <c r="F17" i="6"/>
  <c r="G17" i="6" s="1"/>
  <c r="H17" i="6"/>
  <c r="F18" i="6"/>
  <c r="G18" i="6" s="1"/>
  <c r="H18" i="6"/>
  <c r="F19" i="6"/>
  <c r="G19" i="6" s="1"/>
  <c r="H19" i="6"/>
  <c r="C14" i="7"/>
  <c r="C26" i="7"/>
  <c r="C38" i="7"/>
  <c r="C50" i="7"/>
  <c r="C62" i="7"/>
  <c r="C74" i="7"/>
  <c r="C86" i="7"/>
  <c r="C98" i="7"/>
  <c r="C110" i="7"/>
  <c r="C122" i="7"/>
  <c r="C134" i="7"/>
  <c r="C146" i="7"/>
  <c r="C158" i="7"/>
  <c r="C170" i="7"/>
  <c r="C182" i="7"/>
  <c r="C194" i="7"/>
  <c r="C206" i="7"/>
  <c r="C218" i="7"/>
  <c r="C230" i="7"/>
  <c r="C242" i="7"/>
  <c r="C254" i="7"/>
  <c r="C266" i="7"/>
  <c r="C278" i="7"/>
  <c r="C290" i="7"/>
  <c r="C302" i="7"/>
  <c r="C314" i="7"/>
  <c r="C326" i="7"/>
  <c r="C338" i="7"/>
  <c r="C350" i="7"/>
  <c r="C362" i="7"/>
  <c r="C2" i="7"/>
  <c r="K362" i="7"/>
  <c r="K361" i="7"/>
  <c r="K360" i="7"/>
  <c r="K359" i="7"/>
  <c r="K358" i="7"/>
  <c r="K357" i="7"/>
  <c r="K356" i="7"/>
  <c r="K355" i="7"/>
  <c r="K354" i="7"/>
  <c r="K353" i="7"/>
  <c r="K352" i="7"/>
  <c r="K351" i="7"/>
  <c r="K350" i="7"/>
  <c r="K349" i="7"/>
  <c r="K348" i="7"/>
  <c r="K347" i="7"/>
  <c r="K346" i="7"/>
  <c r="K345" i="7"/>
  <c r="K344" i="7"/>
  <c r="K343" i="7"/>
  <c r="K342" i="7"/>
  <c r="K341" i="7"/>
  <c r="K340" i="7"/>
  <c r="K339" i="7"/>
  <c r="K338" i="7"/>
  <c r="K337" i="7"/>
  <c r="K336" i="7"/>
  <c r="K335" i="7"/>
  <c r="K334" i="7"/>
  <c r="K333" i="7"/>
  <c r="K332" i="7"/>
  <c r="K331" i="7"/>
  <c r="K330" i="7"/>
  <c r="K329" i="7"/>
  <c r="K328" i="7"/>
  <c r="K327" i="7"/>
  <c r="K326" i="7"/>
  <c r="K325" i="7"/>
  <c r="K324" i="7"/>
  <c r="K323" i="7"/>
  <c r="K322" i="7"/>
  <c r="K321" i="7"/>
  <c r="K320" i="7"/>
  <c r="K319" i="7"/>
  <c r="K318" i="7"/>
  <c r="K317" i="7"/>
  <c r="K316" i="7"/>
  <c r="K315" i="7"/>
  <c r="K314" i="7"/>
  <c r="K313" i="7"/>
  <c r="K312" i="7"/>
  <c r="K311" i="7"/>
  <c r="K310" i="7"/>
  <c r="K309" i="7"/>
  <c r="K308" i="7"/>
  <c r="K307" i="7"/>
  <c r="K306" i="7"/>
  <c r="K305" i="7"/>
  <c r="K304" i="7"/>
  <c r="K303" i="7"/>
  <c r="K302" i="7"/>
  <c r="K301" i="7"/>
  <c r="K300" i="7"/>
  <c r="K299" i="7"/>
  <c r="K298" i="7"/>
  <c r="K297" i="7"/>
  <c r="K296" i="7"/>
  <c r="K295" i="7"/>
  <c r="K294" i="7"/>
  <c r="K293" i="7"/>
  <c r="K292" i="7"/>
  <c r="K291" i="7"/>
  <c r="K290" i="7"/>
  <c r="K289" i="7"/>
  <c r="K288" i="7"/>
  <c r="K287" i="7"/>
  <c r="K286" i="7"/>
  <c r="K285" i="7"/>
  <c r="K284" i="7"/>
  <c r="K283" i="7"/>
  <c r="K282" i="7"/>
  <c r="K281" i="7"/>
  <c r="K280" i="7"/>
  <c r="K279" i="7"/>
  <c r="K278" i="7"/>
  <c r="K277" i="7"/>
  <c r="K276" i="7"/>
  <c r="K275" i="7"/>
  <c r="K274" i="7"/>
  <c r="K273" i="7"/>
  <c r="K272" i="7"/>
  <c r="K271" i="7"/>
  <c r="K270" i="7"/>
  <c r="K269" i="7"/>
  <c r="K268" i="7"/>
  <c r="K267" i="7"/>
  <c r="K266" i="7"/>
  <c r="K265" i="7"/>
  <c r="K264" i="7"/>
  <c r="K263" i="7"/>
  <c r="K262" i="7"/>
  <c r="K261" i="7"/>
  <c r="K260" i="7"/>
  <c r="K259" i="7"/>
  <c r="K258" i="7"/>
  <c r="K257" i="7"/>
  <c r="K256" i="7"/>
  <c r="K255" i="7"/>
  <c r="K254" i="7"/>
  <c r="K253" i="7"/>
  <c r="K252" i="7"/>
  <c r="K251" i="7"/>
  <c r="K250" i="7"/>
  <c r="K249" i="7"/>
  <c r="K248" i="7"/>
  <c r="K247" i="7"/>
  <c r="K246" i="7"/>
  <c r="K245" i="7"/>
  <c r="K244" i="7"/>
  <c r="K243" i="7"/>
  <c r="K242" i="7"/>
  <c r="K241" i="7"/>
  <c r="K240" i="7"/>
  <c r="K239" i="7"/>
  <c r="K238" i="7"/>
  <c r="K237" i="7"/>
  <c r="K236" i="7"/>
  <c r="K235" i="7"/>
  <c r="K234" i="7"/>
  <c r="K233" i="7"/>
  <c r="K232" i="7"/>
  <c r="K231" i="7"/>
  <c r="K230" i="7"/>
  <c r="K229" i="7"/>
  <c r="K228" i="7"/>
  <c r="K227" i="7"/>
  <c r="K226" i="7"/>
  <c r="K225" i="7"/>
  <c r="K224" i="7"/>
  <c r="K223" i="7"/>
  <c r="K222" i="7"/>
  <c r="K221" i="7"/>
  <c r="K220" i="7"/>
  <c r="K219" i="7"/>
  <c r="K218" i="7"/>
  <c r="K217" i="7"/>
  <c r="K216" i="7"/>
  <c r="K215" i="7"/>
  <c r="K214" i="7"/>
  <c r="K213" i="7"/>
  <c r="K212" i="7"/>
  <c r="K211" i="7"/>
  <c r="K210" i="7"/>
  <c r="K209" i="7"/>
  <c r="K208" i="7"/>
  <c r="K207" i="7"/>
  <c r="K206" i="7"/>
  <c r="K205" i="7"/>
  <c r="K204" i="7"/>
  <c r="K203" i="7"/>
  <c r="K202" i="7"/>
  <c r="K201" i="7"/>
  <c r="K200" i="7"/>
  <c r="K199" i="7"/>
  <c r="K198" i="7"/>
  <c r="K197" i="7"/>
  <c r="K196" i="7"/>
  <c r="K195" i="7"/>
  <c r="K194" i="7"/>
  <c r="K193" i="7"/>
  <c r="K192" i="7"/>
  <c r="K191" i="7"/>
  <c r="K190" i="7"/>
  <c r="K189" i="7"/>
  <c r="K188" i="7"/>
  <c r="K187" i="7"/>
  <c r="K186" i="7"/>
  <c r="K185" i="7"/>
  <c r="K184" i="7"/>
  <c r="K183" i="7"/>
  <c r="K182" i="7"/>
  <c r="K181" i="7"/>
  <c r="K180" i="7"/>
  <c r="K179" i="7"/>
  <c r="K178" i="7"/>
  <c r="K177" i="7"/>
  <c r="K176" i="7"/>
  <c r="K175" i="7"/>
  <c r="K174" i="7"/>
  <c r="K173" i="7"/>
  <c r="K172" i="7"/>
  <c r="K171" i="7"/>
  <c r="K170" i="7"/>
  <c r="K169" i="7"/>
  <c r="K168" i="7"/>
  <c r="K167" i="7"/>
  <c r="K166" i="7"/>
  <c r="K165" i="7"/>
  <c r="K164" i="7"/>
  <c r="K163" i="7"/>
  <c r="K162" i="7"/>
  <c r="K161" i="7"/>
  <c r="K160" i="7"/>
  <c r="K159" i="7"/>
  <c r="K158" i="7"/>
  <c r="K157" i="7"/>
  <c r="K156" i="7"/>
  <c r="K155" i="7"/>
  <c r="K154" i="7"/>
  <c r="K153" i="7"/>
  <c r="K152" i="7"/>
  <c r="K151" i="7"/>
  <c r="K150" i="7"/>
  <c r="K149" i="7"/>
  <c r="K148" i="7"/>
  <c r="K147" i="7"/>
  <c r="K146" i="7"/>
  <c r="K145" i="7"/>
  <c r="K144" i="7"/>
  <c r="K143" i="7"/>
  <c r="K142" i="7"/>
  <c r="K141" i="7"/>
  <c r="K140" i="7"/>
  <c r="K139" i="7"/>
  <c r="K138" i="7"/>
  <c r="K137" i="7"/>
  <c r="K136" i="7"/>
  <c r="K135" i="7"/>
  <c r="K134" i="7"/>
  <c r="K133" i="7"/>
  <c r="K132" i="7"/>
  <c r="K131" i="7"/>
  <c r="K130" i="7"/>
  <c r="K129" i="7"/>
  <c r="K128" i="7"/>
  <c r="K127" i="7"/>
  <c r="K126" i="7"/>
  <c r="K125" i="7"/>
  <c r="K124" i="7"/>
  <c r="K123" i="7"/>
  <c r="K122" i="7"/>
  <c r="K121" i="7"/>
  <c r="K120" i="7"/>
  <c r="K119" i="7"/>
  <c r="K118" i="7"/>
  <c r="K117" i="7"/>
  <c r="K116" i="7"/>
  <c r="K115" i="7"/>
  <c r="K114" i="7"/>
  <c r="K113" i="7"/>
  <c r="K112" i="7"/>
  <c r="K111" i="7"/>
  <c r="K110" i="7"/>
  <c r="K109" i="7"/>
  <c r="K108" i="7"/>
  <c r="K107" i="7"/>
  <c r="K106" i="7"/>
  <c r="K105" i="7"/>
  <c r="K104" i="7"/>
  <c r="K103" i="7"/>
  <c r="K102" i="7"/>
  <c r="K101" i="7"/>
  <c r="K100" i="7"/>
  <c r="K99" i="7"/>
  <c r="K98" i="7"/>
  <c r="K97" i="7"/>
  <c r="K96" i="7"/>
  <c r="K95" i="7"/>
  <c r="K94" i="7"/>
  <c r="K93" i="7"/>
  <c r="K92" i="7"/>
  <c r="K91" i="7"/>
  <c r="K90" i="7"/>
  <c r="K89" i="7"/>
  <c r="K88" i="7"/>
  <c r="K87" i="7"/>
  <c r="K86" i="7"/>
  <c r="K85" i="7"/>
  <c r="K84" i="7"/>
  <c r="K83" i="7"/>
  <c r="K82" i="7"/>
  <c r="K81" i="7"/>
  <c r="K80" i="7"/>
  <c r="K79" i="7"/>
  <c r="K78" i="7"/>
  <c r="K77" i="7"/>
  <c r="K76" i="7"/>
  <c r="K75" i="7"/>
  <c r="K74" i="7"/>
  <c r="K73" i="7"/>
  <c r="K72" i="7"/>
  <c r="K71" i="7"/>
  <c r="K70" i="7"/>
  <c r="K69" i="7"/>
  <c r="K68" i="7"/>
  <c r="K67" i="7"/>
  <c r="K66" i="7"/>
  <c r="K65" i="7"/>
  <c r="K64" i="7"/>
  <c r="K63" i="7"/>
  <c r="K62" i="7"/>
  <c r="K61" i="7"/>
  <c r="K60" i="7"/>
  <c r="K59" i="7"/>
  <c r="K58" i="7"/>
  <c r="K57" i="7"/>
  <c r="K56" i="7"/>
  <c r="K55" i="7"/>
  <c r="K54" i="7"/>
  <c r="K53"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K9" i="7"/>
  <c r="K8" i="7"/>
  <c r="K7" i="7"/>
  <c r="K6" i="7"/>
  <c r="K5" i="7"/>
  <c r="K4" i="7"/>
  <c r="K3" i="7"/>
  <c r="M1" i="5"/>
  <c r="M3" i="5" s="1"/>
  <c r="N3" i="5" l="1"/>
  <c r="O3" i="5" s="1"/>
  <c r="R357" i="5"/>
  <c r="R349" i="5"/>
  <c r="R358" i="5"/>
  <c r="R350" i="5"/>
  <c r="M2" i="5"/>
  <c r="R359" i="5"/>
  <c r="R351" i="5"/>
  <c r="R343" i="5"/>
  <c r="R360" i="5"/>
  <c r="R361" i="5"/>
  <c r="R353" i="5"/>
  <c r="R345" i="5"/>
  <c r="R341" i="5"/>
  <c r="R333" i="5"/>
  <c r="R352" i="5"/>
  <c r="R344" i="5"/>
  <c r="R334" i="5"/>
  <c r="R326" i="5"/>
  <c r="R354" i="5"/>
  <c r="R346" i="5"/>
  <c r="R342" i="5"/>
  <c r="R335" i="5"/>
  <c r="R327" i="5"/>
  <c r="R319" i="5"/>
  <c r="R311" i="5"/>
  <c r="R356" i="5"/>
  <c r="R355" i="5"/>
  <c r="R348" i="5"/>
  <c r="R347" i="5"/>
  <c r="R336" i="5"/>
  <c r="R328" i="5"/>
  <c r="R320" i="5"/>
  <c r="R312" i="5"/>
  <c r="R362" i="5"/>
  <c r="R325" i="5"/>
  <c r="R314" i="5"/>
  <c r="R301" i="5"/>
  <c r="R293" i="5"/>
  <c r="R307" i="5"/>
  <c r="R302" i="5"/>
  <c r="R294" i="5"/>
  <c r="R337" i="5"/>
  <c r="R323" i="5"/>
  <c r="R318" i="5"/>
  <c r="R313" i="5"/>
  <c r="R309" i="5"/>
  <c r="R304" i="5"/>
  <c r="R296" i="5"/>
  <c r="R288" i="5"/>
  <c r="R330" i="5"/>
  <c r="R308" i="5"/>
  <c r="R299" i="5"/>
  <c r="R291" i="5"/>
  <c r="R303" i="5"/>
  <c r="R295" i="5"/>
  <c r="R281" i="5"/>
  <c r="R273" i="5"/>
  <c r="R265" i="5"/>
  <c r="R340" i="5"/>
  <c r="R315" i="5"/>
  <c r="R310" i="5"/>
  <c r="R306" i="5"/>
  <c r="R305" i="5"/>
  <c r="R300" i="5"/>
  <c r="R298" i="5"/>
  <c r="R297" i="5"/>
  <c r="R292" i="5"/>
  <c r="R290" i="5"/>
  <c r="R289" i="5"/>
  <c r="R287" i="5"/>
  <c r="R284" i="5"/>
  <c r="R274" i="5"/>
  <c r="R266" i="5"/>
  <c r="R338" i="5"/>
  <c r="R331" i="5"/>
  <c r="R324" i="5"/>
  <c r="R321" i="5"/>
  <c r="R316" i="5"/>
  <c r="R275" i="5"/>
  <c r="R267" i="5"/>
  <c r="R259" i="5"/>
  <c r="R282" i="5"/>
  <c r="R276" i="5"/>
  <c r="R268" i="5"/>
  <c r="R260" i="5"/>
  <c r="R278" i="5"/>
  <c r="R270" i="5"/>
  <c r="R257" i="5"/>
  <c r="R247" i="5"/>
  <c r="R239" i="5"/>
  <c r="R231" i="5"/>
  <c r="R223" i="5"/>
  <c r="R215" i="5"/>
  <c r="R207" i="5"/>
  <c r="R199" i="5"/>
  <c r="R191" i="5"/>
  <c r="R317" i="5"/>
  <c r="R280" i="5"/>
  <c r="R279" i="5"/>
  <c r="R272" i="5"/>
  <c r="R271" i="5"/>
  <c r="R264" i="5"/>
  <c r="R263" i="5"/>
  <c r="R248" i="5"/>
  <c r="R240" i="5"/>
  <c r="R232" i="5"/>
  <c r="R224" i="5"/>
  <c r="R216" i="5"/>
  <c r="R208" i="5"/>
  <c r="R200" i="5"/>
  <c r="R192" i="5"/>
  <c r="R262" i="5"/>
  <c r="R258" i="5"/>
  <c r="R255" i="5"/>
  <c r="R249" i="5"/>
  <c r="R241" i="5"/>
  <c r="R233" i="5"/>
  <c r="R225" i="5"/>
  <c r="R217" i="5"/>
  <c r="R209" i="5"/>
  <c r="R201" i="5"/>
  <c r="R193" i="5"/>
  <c r="R339" i="5"/>
  <c r="R283" i="5"/>
  <c r="R250" i="5"/>
  <c r="R242" i="5"/>
  <c r="R234" i="5"/>
  <c r="R226" i="5"/>
  <c r="R218" i="5"/>
  <c r="R210" i="5"/>
  <c r="R202" i="5"/>
  <c r="R194" i="5"/>
  <c r="R188" i="5"/>
  <c r="R180" i="5"/>
  <c r="R172" i="5"/>
  <c r="R269" i="5"/>
  <c r="R261" i="5"/>
  <c r="R251" i="5"/>
  <c r="R243" i="5"/>
  <c r="R235" i="5"/>
  <c r="R227" i="5"/>
  <c r="R219" i="5"/>
  <c r="R211" i="5"/>
  <c r="R203" i="5"/>
  <c r="R195" i="5"/>
  <c r="R189" i="5"/>
  <c r="R181" i="5"/>
  <c r="R173" i="5"/>
  <c r="R322" i="5"/>
  <c r="R252" i="5"/>
  <c r="R244" i="5"/>
  <c r="R236" i="5"/>
  <c r="R228" i="5"/>
  <c r="R220" i="5"/>
  <c r="R212" i="5"/>
  <c r="R204" i="5"/>
  <c r="R196" i="5"/>
  <c r="R190" i="5"/>
  <c r="R182" i="5"/>
  <c r="R174" i="5"/>
  <c r="R329" i="5"/>
  <c r="R277" i="5"/>
  <c r="R254" i="5"/>
  <c r="R253" i="5"/>
  <c r="R246" i="5"/>
  <c r="R245" i="5"/>
  <c r="R238" i="5"/>
  <c r="R237" i="5"/>
  <c r="R230" i="5"/>
  <c r="R229" i="5"/>
  <c r="R222" i="5"/>
  <c r="R221" i="5"/>
  <c r="R214" i="5"/>
  <c r="R213" i="5"/>
  <c r="R206" i="5"/>
  <c r="R205" i="5"/>
  <c r="R198" i="5"/>
  <c r="R197" i="5"/>
  <c r="R183" i="5"/>
  <c r="R175" i="5"/>
  <c r="R187" i="5"/>
  <c r="R186" i="5"/>
  <c r="R179" i="5"/>
  <c r="R178" i="5"/>
  <c r="R171" i="5"/>
  <c r="R165" i="5"/>
  <c r="R157" i="5"/>
  <c r="R256" i="5"/>
  <c r="R166" i="5"/>
  <c r="R158" i="5"/>
  <c r="R150" i="5"/>
  <c r="R167" i="5"/>
  <c r="R159" i="5"/>
  <c r="R151" i="5"/>
  <c r="R168" i="5"/>
  <c r="R160" i="5"/>
  <c r="R152" i="5"/>
  <c r="R286" i="5"/>
  <c r="R169" i="5"/>
  <c r="R161" i="5"/>
  <c r="R153" i="5"/>
  <c r="R285" i="5"/>
  <c r="R184" i="5"/>
  <c r="R176" i="5"/>
  <c r="R185" i="5"/>
  <c r="R147" i="5"/>
  <c r="R139" i="5"/>
  <c r="R131" i="5"/>
  <c r="R123" i="5"/>
  <c r="R115" i="5"/>
  <c r="R107" i="5"/>
  <c r="R99" i="5"/>
  <c r="R91" i="5"/>
  <c r="R83" i="5"/>
  <c r="R75" i="5"/>
  <c r="R164" i="5"/>
  <c r="R155" i="5"/>
  <c r="R148" i="5"/>
  <c r="R140" i="5"/>
  <c r="R132" i="5"/>
  <c r="R124" i="5"/>
  <c r="R116" i="5"/>
  <c r="R108" i="5"/>
  <c r="R100" i="5"/>
  <c r="R92" i="5"/>
  <c r="R84" i="5"/>
  <c r="R76" i="5"/>
  <c r="R170" i="5"/>
  <c r="R141" i="5"/>
  <c r="R133" i="5"/>
  <c r="R125" i="5"/>
  <c r="R117" i="5"/>
  <c r="R109" i="5"/>
  <c r="R101" i="5"/>
  <c r="R93" i="5"/>
  <c r="R162" i="5"/>
  <c r="R149" i="5"/>
  <c r="R143" i="5"/>
  <c r="R135" i="5"/>
  <c r="R127" i="5"/>
  <c r="R119" i="5"/>
  <c r="R111" i="5"/>
  <c r="R103" i="5"/>
  <c r="R95" i="5"/>
  <c r="R87" i="5"/>
  <c r="R79" i="5"/>
  <c r="R71" i="5"/>
  <c r="R67" i="5"/>
  <c r="R59" i="5"/>
  <c r="R51" i="5"/>
  <c r="R68" i="5"/>
  <c r="R60" i="5"/>
  <c r="R52" i="5"/>
  <c r="R44" i="5"/>
  <c r="R36" i="5"/>
  <c r="R28" i="5"/>
  <c r="R142" i="5"/>
  <c r="R134" i="5"/>
  <c r="R126" i="5"/>
  <c r="R118" i="5"/>
  <c r="R110" i="5"/>
  <c r="R102" i="5"/>
  <c r="R94" i="5"/>
  <c r="R78" i="5"/>
  <c r="R74" i="5"/>
  <c r="R69" i="5"/>
  <c r="R61" i="5"/>
  <c r="R53" i="5"/>
  <c r="R45" i="5"/>
  <c r="R37" i="5"/>
  <c r="R144" i="5"/>
  <c r="R136" i="5"/>
  <c r="R128" i="5"/>
  <c r="R120" i="5"/>
  <c r="R112" i="5"/>
  <c r="R104" i="5"/>
  <c r="R96" i="5"/>
  <c r="R146" i="5"/>
  <c r="R145" i="5"/>
  <c r="R138" i="5"/>
  <c r="R137" i="5"/>
  <c r="R130" i="5"/>
  <c r="R129" i="5"/>
  <c r="R122" i="5"/>
  <c r="R121" i="5"/>
  <c r="R114" i="5"/>
  <c r="R113" i="5"/>
  <c r="R106" i="5"/>
  <c r="R105" i="5"/>
  <c r="R98" i="5"/>
  <c r="R97" i="5"/>
  <c r="R90" i="5"/>
  <c r="R89" i="5"/>
  <c r="R86" i="5"/>
  <c r="R82" i="5"/>
  <c r="R77" i="5"/>
  <c r="R73" i="5"/>
  <c r="R63" i="5"/>
  <c r="R55" i="5"/>
  <c r="R47" i="5"/>
  <c r="R39" i="5"/>
  <c r="R31" i="5"/>
  <c r="R88" i="5"/>
  <c r="R66" i="5"/>
  <c r="R65" i="5"/>
  <c r="R58" i="5"/>
  <c r="R57" i="5"/>
  <c r="R50" i="5"/>
  <c r="R49" i="5"/>
  <c r="R40" i="5"/>
  <c r="R156" i="5"/>
  <c r="R25" i="5"/>
  <c r="R17" i="5"/>
  <c r="R9" i="5"/>
  <c r="R177" i="5"/>
  <c r="R81" i="5"/>
  <c r="R54" i="5"/>
  <c r="R46" i="5"/>
  <c r="R80" i="5"/>
  <c r="R33" i="5"/>
  <c r="R18" i="5"/>
  <c r="R10" i="5"/>
  <c r="R32" i="5"/>
  <c r="R13" i="5"/>
  <c r="R163" i="5"/>
  <c r="R72" i="5"/>
  <c r="R38" i="5"/>
  <c r="R35" i="5"/>
  <c r="R26" i="5"/>
  <c r="R19" i="5"/>
  <c r="R11" i="5"/>
  <c r="R3" i="5"/>
  <c r="R21" i="5"/>
  <c r="R70" i="5"/>
  <c r="R62" i="5"/>
  <c r="R42" i="5"/>
  <c r="R22" i="5"/>
  <c r="R85" i="5"/>
  <c r="R48" i="5"/>
  <c r="R332" i="5"/>
  <c r="R43" i="5"/>
  <c r="R30" i="5"/>
  <c r="R20" i="5"/>
  <c r="R12" i="5"/>
  <c r="R4" i="5"/>
  <c r="R154" i="5"/>
  <c r="R5" i="5"/>
  <c r="R14" i="5"/>
  <c r="R6" i="5"/>
  <c r="R64" i="5"/>
  <c r="R56" i="5"/>
  <c r="R41" i="5"/>
  <c r="R27" i="5"/>
  <c r="R23" i="5"/>
  <c r="R16" i="5"/>
  <c r="R7" i="5"/>
  <c r="R34" i="5"/>
  <c r="R29" i="5"/>
  <c r="R24" i="5"/>
  <c r="R15" i="5"/>
  <c r="R8" i="5"/>
  <c r="I3" i="5"/>
  <c r="C21" i="6"/>
  <c r="S1" i="5"/>
  <c r="S3" i="5" s="1"/>
  <c r="X358" i="5" l="1"/>
  <c r="X350" i="5"/>
  <c r="X342" i="5"/>
  <c r="S2" i="5"/>
  <c r="X359" i="5"/>
  <c r="X351" i="5"/>
  <c r="X343" i="5"/>
  <c r="X360" i="5"/>
  <c r="X352" i="5"/>
  <c r="X344" i="5"/>
  <c r="X361" i="5"/>
  <c r="X362" i="5"/>
  <c r="X354" i="5"/>
  <c r="X346" i="5"/>
  <c r="X334" i="5"/>
  <c r="X353" i="5"/>
  <c r="X345" i="5"/>
  <c r="X335" i="5"/>
  <c r="X327" i="5"/>
  <c r="X357" i="5"/>
  <c r="X356" i="5"/>
  <c r="X355" i="5"/>
  <c r="X349" i="5"/>
  <c r="X348" i="5"/>
  <c r="X347" i="5"/>
  <c r="X336" i="5"/>
  <c r="X328" i="5"/>
  <c r="X320" i="5"/>
  <c r="X312" i="5"/>
  <c r="X337" i="5"/>
  <c r="X329" i="5"/>
  <c r="X321" i="5"/>
  <c r="X313" i="5"/>
  <c r="X307" i="5"/>
  <c r="X302" i="5"/>
  <c r="X294" i="5"/>
  <c r="X324" i="5"/>
  <c r="X316" i="5"/>
  <c r="X303" i="5"/>
  <c r="X295" i="5"/>
  <c r="X338" i="5"/>
  <c r="X322" i="5"/>
  <c r="X305" i="5"/>
  <c r="X297" i="5"/>
  <c r="X289" i="5"/>
  <c r="X281" i="5"/>
  <c r="X319" i="5"/>
  <c r="X317" i="5"/>
  <c r="X310" i="5"/>
  <c r="X300" i="5"/>
  <c r="X292" i="5"/>
  <c r="X340" i="5"/>
  <c r="X333" i="5"/>
  <c r="X315" i="5"/>
  <c r="X306" i="5"/>
  <c r="X304" i="5"/>
  <c r="X301" i="5"/>
  <c r="X298" i="5"/>
  <c r="X296" i="5"/>
  <c r="X293" i="5"/>
  <c r="X290" i="5"/>
  <c r="X287" i="5"/>
  <c r="X284" i="5"/>
  <c r="X274" i="5"/>
  <c r="X266" i="5"/>
  <c r="X331" i="5"/>
  <c r="X311" i="5"/>
  <c r="X299" i="5"/>
  <c r="X291" i="5"/>
  <c r="X275" i="5"/>
  <c r="X267" i="5"/>
  <c r="X282" i="5"/>
  <c r="X276" i="5"/>
  <c r="X268" i="5"/>
  <c r="X260" i="5"/>
  <c r="X288" i="5"/>
  <c r="X285" i="5"/>
  <c r="X277" i="5"/>
  <c r="X269" i="5"/>
  <c r="X261" i="5"/>
  <c r="X280" i="5"/>
  <c r="X279" i="5"/>
  <c r="X273" i="5"/>
  <c r="X272" i="5"/>
  <c r="X271" i="5"/>
  <c r="X265" i="5"/>
  <c r="X264" i="5"/>
  <c r="X263" i="5"/>
  <c r="X248" i="5"/>
  <c r="X240" i="5"/>
  <c r="X232" i="5"/>
  <c r="X224" i="5"/>
  <c r="X216" i="5"/>
  <c r="X208" i="5"/>
  <c r="X200" i="5"/>
  <c r="X192" i="5"/>
  <c r="X309" i="5"/>
  <c r="X262" i="5"/>
  <c r="X258" i="5"/>
  <c r="X255" i="5"/>
  <c r="X249" i="5"/>
  <c r="X241" i="5"/>
  <c r="X233" i="5"/>
  <c r="X225" i="5"/>
  <c r="X217" i="5"/>
  <c r="X209" i="5"/>
  <c r="X201" i="5"/>
  <c r="X193" i="5"/>
  <c r="X339" i="5"/>
  <c r="X326" i="5"/>
  <c r="X283" i="5"/>
  <c r="X250" i="5"/>
  <c r="X242" i="5"/>
  <c r="X234" i="5"/>
  <c r="X226" i="5"/>
  <c r="X218" i="5"/>
  <c r="X210" i="5"/>
  <c r="X202" i="5"/>
  <c r="X194" i="5"/>
  <c r="X251" i="5"/>
  <c r="X243" i="5"/>
  <c r="X235" i="5"/>
  <c r="X227" i="5"/>
  <c r="X219" i="5"/>
  <c r="X211" i="5"/>
  <c r="X203" i="5"/>
  <c r="X195" i="5"/>
  <c r="X323" i="5"/>
  <c r="X189" i="5"/>
  <c r="X181" i="5"/>
  <c r="X173" i="5"/>
  <c r="X330" i="5"/>
  <c r="X252" i="5"/>
  <c r="X244" i="5"/>
  <c r="X236" i="5"/>
  <c r="X228" i="5"/>
  <c r="X220" i="5"/>
  <c r="X212" i="5"/>
  <c r="X204" i="5"/>
  <c r="X196" i="5"/>
  <c r="X190" i="5"/>
  <c r="X182" i="5"/>
  <c r="X174" i="5"/>
  <c r="X308" i="5"/>
  <c r="X254" i="5"/>
  <c r="X253" i="5"/>
  <c r="X247" i="5"/>
  <c r="X246" i="5"/>
  <c r="X245" i="5"/>
  <c r="X239" i="5"/>
  <c r="X238" i="5"/>
  <c r="X237" i="5"/>
  <c r="X231" i="5"/>
  <c r="X230" i="5"/>
  <c r="X229" i="5"/>
  <c r="X223" i="5"/>
  <c r="X222" i="5"/>
  <c r="X221" i="5"/>
  <c r="X215" i="5"/>
  <c r="X214" i="5"/>
  <c r="X213" i="5"/>
  <c r="X207" i="5"/>
  <c r="X206" i="5"/>
  <c r="X205" i="5"/>
  <c r="X199" i="5"/>
  <c r="X198" i="5"/>
  <c r="X197" i="5"/>
  <c r="X183" i="5"/>
  <c r="X175" i="5"/>
  <c r="X325" i="5"/>
  <c r="X318" i="5"/>
  <c r="X256" i="5"/>
  <c r="X184" i="5"/>
  <c r="X176" i="5"/>
  <c r="X278" i="5"/>
  <c r="X166" i="5"/>
  <c r="X158" i="5"/>
  <c r="X270" i="5"/>
  <c r="X167" i="5"/>
  <c r="X159" i="5"/>
  <c r="X151" i="5"/>
  <c r="X168" i="5"/>
  <c r="X160" i="5"/>
  <c r="X152" i="5"/>
  <c r="X286" i="5"/>
  <c r="X169" i="5"/>
  <c r="X161" i="5"/>
  <c r="X153" i="5"/>
  <c r="X332" i="5"/>
  <c r="X170" i="5"/>
  <c r="X162" i="5"/>
  <c r="X154" i="5"/>
  <c r="X314" i="5"/>
  <c r="X257" i="5"/>
  <c r="X191" i="5"/>
  <c r="X185" i="5"/>
  <c r="X177" i="5"/>
  <c r="X179" i="5"/>
  <c r="X164" i="5"/>
  <c r="X155" i="5"/>
  <c r="X148" i="5"/>
  <c r="X140" i="5"/>
  <c r="X132" i="5"/>
  <c r="X124" i="5"/>
  <c r="X116" i="5"/>
  <c r="X108" i="5"/>
  <c r="X100" i="5"/>
  <c r="X92" i="5"/>
  <c r="X84" i="5"/>
  <c r="X76" i="5"/>
  <c r="X259" i="5"/>
  <c r="X150" i="5"/>
  <c r="X141" i="5"/>
  <c r="X133" i="5"/>
  <c r="X125" i="5"/>
  <c r="X117" i="5"/>
  <c r="X109" i="5"/>
  <c r="X101" i="5"/>
  <c r="X93" i="5"/>
  <c r="X85" i="5"/>
  <c r="X77" i="5"/>
  <c r="X187" i="5"/>
  <c r="X165" i="5"/>
  <c r="X156" i="5"/>
  <c r="X142" i="5"/>
  <c r="X134" i="5"/>
  <c r="X126" i="5"/>
  <c r="X118" i="5"/>
  <c r="X110" i="5"/>
  <c r="X102" i="5"/>
  <c r="X94" i="5"/>
  <c r="X157" i="5"/>
  <c r="X144" i="5"/>
  <c r="X136" i="5"/>
  <c r="X128" i="5"/>
  <c r="X120" i="5"/>
  <c r="X112" i="5"/>
  <c r="X104" i="5"/>
  <c r="X96" i="5"/>
  <c r="X88" i="5"/>
  <c r="X80" i="5"/>
  <c r="X72" i="5"/>
  <c r="X79" i="5"/>
  <c r="X68" i="5"/>
  <c r="X60" i="5"/>
  <c r="X52" i="5"/>
  <c r="X171" i="5"/>
  <c r="X83" i="5"/>
  <c r="X78" i="5"/>
  <c r="X74" i="5"/>
  <c r="X69" i="5"/>
  <c r="X61" i="5"/>
  <c r="X53" i="5"/>
  <c r="X45" i="5"/>
  <c r="X37" i="5"/>
  <c r="X29" i="5"/>
  <c r="X188" i="5"/>
  <c r="X143" i="5"/>
  <c r="X135" i="5"/>
  <c r="X127" i="5"/>
  <c r="X119" i="5"/>
  <c r="X111" i="5"/>
  <c r="X103" i="5"/>
  <c r="X95" i="5"/>
  <c r="X87" i="5"/>
  <c r="X70" i="5"/>
  <c r="X62" i="5"/>
  <c r="X54" i="5"/>
  <c r="X46" i="5"/>
  <c r="X38" i="5"/>
  <c r="X341" i="5"/>
  <c r="X178" i="5"/>
  <c r="X149" i="5"/>
  <c r="X147" i="5"/>
  <c r="X146" i="5"/>
  <c r="X145" i="5"/>
  <c r="X139" i="5"/>
  <c r="X138" i="5"/>
  <c r="X137" i="5"/>
  <c r="X131" i="5"/>
  <c r="X130" i="5"/>
  <c r="X129" i="5"/>
  <c r="X123" i="5"/>
  <c r="X122" i="5"/>
  <c r="X121" i="5"/>
  <c r="X115" i="5"/>
  <c r="X114" i="5"/>
  <c r="X113" i="5"/>
  <c r="X107" i="5"/>
  <c r="X106" i="5"/>
  <c r="X105" i="5"/>
  <c r="X99" i="5"/>
  <c r="X98" i="5"/>
  <c r="X97" i="5"/>
  <c r="X163" i="5"/>
  <c r="X64" i="5"/>
  <c r="X56" i="5"/>
  <c r="X48" i="5"/>
  <c r="X40" i="5"/>
  <c r="X32" i="5"/>
  <c r="X186" i="5"/>
  <c r="X180" i="5"/>
  <c r="X90" i="5"/>
  <c r="X71" i="5"/>
  <c r="X86" i="5"/>
  <c r="X44" i="5"/>
  <c r="X39" i="5"/>
  <c r="X33" i="5"/>
  <c r="X18" i="5"/>
  <c r="X10" i="5"/>
  <c r="X42" i="5"/>
  <c r="X23" i="5"/>
  <c r="X35" i="5"/>
  <c r="X26" i="5"/>
  <c r="X19" i="5"/>
  <c r="X11" i="5"/>
  <c r="X3" i="5"/>
  <c r="X6" i="5"/>
  <c r="X55" i="5"/>
  <c r="X7" i="5"/>
  <c r="X66" i="5"/>
  <c r="X172" i="5"/>
  <c r="X91" i="5"/>
  <c r="X43" i="5"/>
  <c r="X30" i="5"/>
  <c r="X28" i="5"/>
  <c r="X20" i="5"/>
  <c r="X12" i="5"/>
  <c r="X4" i="5"/>
  <c r="X47" i="5"/>
  <c r="X27" i="5"/>
  <c r="X15" i="5"/>
  <c r="X82" i="5"/>
  <c r="X65" i="5"/>
  <c r="X51" i="5"/>
  <c r="X89" i="5"/>
  <c r="X81" i="5"/>
  <c r="X75" i="5"/>
  <c r="X21" i="5"/>
  <c r="X13" i="5"/>
  <c r="X5" i="5"/>
  <c r="X22" i="5"/>
  <c r="X14" i="5"/>
  <c r="X63" i="5"/>
  <c r="X34" i="5"/>
  <c r="X50" i="5"/>
  <c r="X36" i="5"/>
  <c r="X73" i="5"/>
  <c r="X41" i="5"/>
  <c r="X67" i="5"/>
  <c r="X59" i="5"/>
  <c r="X58" i="5"/>
  <c r="X57" i="5"/>
  <c r="X49" i="5"/>
  <c r="X25" i="5"/>
  <c r="X16" i="5"/>
  <c r="X8" i="5"/>
  <c r="X9" i="5"/>
  <c r="X31" i="5"/>
  <c r="X24" i="5"/>
  <c r="X17" i="5"/>
  <c r="T3" i="5"/>
  <c r="C22" i="6"/>
  <c r="P3" i="5"/>
  <c r="J3" i="5"/>
  <c r="Y1" i="5"/>
  <c r="Y3" i="5" s="1"/>
  <c r="Y2" i="5" l="1"/>
  <c r="AD359" i="5"/>
  <c r="AD351" i="5"/>
  <c r="AD343" i="5"/>
  <c r="AD360" i="5"/>
  <c r="AD352" i="5"/>
  <c r="AD344" i="5"/>
  <c r="AD361" i="5"/>
  <c r="AD353" i="5"/>
  <c r="AD345" i="5"/>
  <c r="AD362" i="5"/>
  <c r="AD355" i="5"/>
  <c r="AD347" i="5"/>
  <c r="AD335" i="5"/>
  <c r="AD358" i="5"/>
  <c r="AD357" i="5"/>
  <c r="AD356" i="5"/>
  <c r="AD354" i="5"/>
  <c r="AD350" i="5"/>
  <c r="AD349" i="5"/>
  <c r="AD348" i="5"/>
  <c r="AD346" i="5"/>
  <c r="AD342" i="5"/>
  <c r="AD336" i="5"/>
  <c r="AD328" i="5"/>
  <c r="AD337" i="5"/>
  <c r="AD329" i="5"/>
  <c r="AD321" i="5"/>
  <c r="AD313" i="5"/>
  <c r="AD338" i="5"/>
  <c r="AD330" i="5"/>
  <c r="AD322" i="5"/>
  <c r="AD314" i="5"/>
  <c r="AD306" i="5"/>
  <c r="AD324" i="5"/>
  <c r="AD316" i="5"/>
  <c r="AD303" i="5"/>
  <c r="AD295" i="5"/>
  <c r="AD323" i="5"/>
  <c r="AD318" i="5"/>
  <c r="AD311" i="5"/>
  <c r="AD309" i="5"/>
  <c r="AD304" i="5"/>
  <c r="AD296" i="5"/>
  <c r="AD341" i="5"/>
  <c r="AD340" i="5"/>
  <c r="AD339" i="5"/>
  <c r="AD334" i="5"/>
  <c r="AD333" i="5"/>
  <c r="AD332" i="5"/>
  <c r="AD331" i="5"/>
  <c r="AD315" i="5"/>
  <c r="AD298" i="5"/>
  <c r="AD290" i="5"/>
  <c r="AD282" i="5"/>
  <c r="AD325" i="5"/>
  <c r="AD312" i="5"/>
  <c r="AD301" i="5"/>
  <c r="AD293" i="5"/>
  <c r="AD320" i="5"/>
  <c r="AD310" i="5"/>
  <c r="AD305" i="5"/>
  <c r="AD302" i="5"/>
  <c r="AD300" i="5"/>
  <c r="AD299" i="5"/>
  <c r="AD297" i="5"/>
  <c r="AD294" i="5"/>
  <c r="AD292" i="5"/>
  <c r="AD291" i="5"/>
  <c r="AD289" i="5"/>
  <c r="AD275" i="5"/>
  <c r="AD267" i="5"/>
  <c r="AD276" i="5"/>
  <c r="AD268" i="5"/>
  <c r="AD307" i="5"/>
  <c r="AD288" i="5"/>
  <c r="AD285" i="5"/>
  <c r="AD277" i="5"/>
  <c r="AD269" i="5"/>
  <c r="AD261" i="5"/>
  <c r="AD317" i="5"/>
  <c r="AD278" i="5"/>
  <c r="AD270" i="5"/>
  <c r="AD262" i="5"/>
  <c r="AD281" i="5"/>
  <c r="AD260" i="5"/>
  <c r="AD258" i="5"/>
  <c r="AD255" i="5"/>
  <c r="AD249" i="5"/>
  <c r="AD241" i="5"/>
  <c r="AD233" i="5"/>
  <c r="AD225" i="5"/>
  <c r="AD217" i="5"/>
  <c r="AD209" i="5"/>
  <c r="AD201" i="5"/>
  <c r="AD193" i="5"/>
  <c r="AD326" i="5"/>
  <c r="AD283" i="5"/>
  <c r="AD250" i="5"/>
  <c r="AD242" i="5"/>
  <c r="AD234" i="5"/>
  <c r="AD226" i="5"/>
  <c r="AD218" i="5"/>
  <c r="AD210" i="5"/>
  <c r="AD202" i="5"/>
  <c r="AD194" i="5"/>
  <c r="AD251" i="5"/>
  <c r="AD243" i="5"/>
  <c r="AD235" i="5"/>
  <c r="AD227" i="5"/>
  <c r="AD219" i="5"/>
  <c r="AD211" i="5"/>
  <c r="AD203" i="5"/>
  <c r="AD195" i="5"/>
  <c r="AD319" i="5"/>
  <c r="AD308" i="5"/>
  <c r="AD284" i="5"/>
  <c r="AD259" i="5"/>
  <c r="AD256" i="5"/>
  <c r="AD252" i="5"/>
  <c r="AD244" i="5"/>
  <c r="AD236" i="5"/>
  <c r="AD228" i="5"/>
  <c r="AD220" i="5"/>
  <c r="AD212" i="5"/>
  <c r="AD204" i="5"/>
  <c r="AD196" i="5"/>
  <c r="AD327" i="5"/>
  <c r="AD287" i="5"/>
  <c r="AD274" i="5"/>
  <c r="AD264" i="5"/>
  <c r="AD190" i="5"/>
  <c r="AD182" i="5"/>
  <c r="AD174" i="5"/>
  <c r="AD279" i="5"/>
  <c r="AD254" i="5"/>
  <c r="AD253" i="5"/>
  <c r="AD248" i="5"/>
  <c r="AD247" i="5"/>
  <c r="AD246" i="5"/>
  <c r="AD245" i="5"/>
  <c r="AD240" i="5"/>
  <c r="AD239" i="5"/>
  <c r="AD238" i="5"/>
  <c r="AD237" i="5"/>
  <c r="AD232" i="5"/>
  <c r="AD231" i="5"/>
  <c r="AD230" i="5"/>
  <c r="AD229" i="5"/>
  <c r="AD224" i="5"/>
  <c r="AD223" i="5"/>
  <c r="AD222" i="5"/>
  <c r="AD221" i="5"/>
  <c r="AD216" i="5"/>
  <c r="AD215" i="5"/>
  <c r="AD214" i="5"/>
  <c r="AD213" i="5"/>
  <c r="AD208" i="5"/>
  <c r="AD207" i="5"/>
  <c r="AD206" i="5"/>
  <c r="AD205" i="5"/>
  <c r="AD200" i="5"/>
  <c r="AD199" i="5"/>
  <c r="AD198" i="5"/>
  <c r="AD197" i="5"/>
  <c r="AD192" i="5"/>
  <c r="AD183" i="5"/>
  <c r="AD175" i="5"/>
  <c r="AD272" i="5"/>
  <c r="AD184" i="5"/>
  <c r="AD176" i="5"/>
  <c r="AD286" i="5"/>
  <c r="AD265" i="5"/>
  <c r="AD191" i="5"/>
  <c r="AD185" i="5"/>
  <c r="AD177" i="5"/>
  <c r="AD266" i="5"/>
  <c r="AD167" i="5"/>
  <c r="AD159" i="5"/>
  <c r="AD151" i="5"/>
  <c r="AD280" i="5"/>
  <c r="AD273" i="5"/>
  <c r="AD168" i="5"/>
  <c r="AD160" i="5"/>
  <c r="AD152" i="5"/>
  <c r="AD263" i="5"/>
  <c r="AD169" i="5"/>
  <c r="AD161" i="5"/>
  <c r="AD153" i="5"/>
  <c r="AD170" i="5"/>
  <c r="AD162" i="5"/>
  <c r="AD154" i="5"/>
  <c r="AD163" i="5"/>
  <c r="AD155" i="5"/>
  <c r="AD189" i="5"/>
  <c r="AD188" i="5"/>
  <c r="AD187" i="5"/>
  <c r="AD186" i="5"/>
  <c r="AD181" i="5"/>
  <c r="AD180" i="5"/>
  <c r="AD179" i="5"/>
  <c r="AD178" i="5"/>
  <c r="AD173" i="5"/>
  <c r="AD172" i="5"/>
  <c r="AD171" i="5"/>
  <c r="AD150" i="5"/>
  <c r="AD141" i="5"/>
  <c r="AD133" i="5"/>
  <c r="AD125" i="5"/>
  <c r="AD117" i="5"/>
  <c r="AD109" i="5"/>
  <c r="AD101" i="5"/>
  <c r="AD93" i="5"/>
  <c r="AD85" i="5"/>
  <c r="AD77" i="5"/>
  <c r="AD271" i="5"/>
  <c r="AD165" i="5"/>
  <c r="AD156" i="5"/>
  <c r="AD142" i="5"/>
  <c r="AD134" i="5"/>
  <c r="AD126" i="5"/>
  <c r="AD118" i="5"/>
  <c r="AD110" i="5"/>
  <c r="AD102" i="5"/>
  <c r="AD94" i="5"/>
  <c r="AD86" i="5"/>
  <c r="AD78" i="5"/>
  <c r="AD149" i="5"/>
  <c r="AD143" i="5"/>
  <c r="AD135" i="5"/>
  <c r="AD127" i="5"/>
  <c r="AD119" i="5"/>
  <c r="AD111" i="5"/>
  <c r="AD103" i="5"/>
  <c r="AD95" i="5"/>
  <c r="AD87" i="5"/>
  <c r="AD257" i="5"/>
  <c r="AD145" i="5"/>
  <c r="AD137" i="5"/>
  <c r="AD129" i="5"/>
  <c r="AD121" i="5"/>
  <c r="AD113" i="5"/>
  <c r="AD105" i="5"/>
  <c r="AD97" i="5"/>
  <c r="AD89" i="5"/>
  <c r="AD81" i="5"/>
  <c r="AD73" i="5"/>
  <c r="AD166" i="5"/>
  <c r="AD164" i="5"/>
  <c r="AD83" i="5"/>
  <c r="AD74" i="5"/>
  <c r="AD69" i="5"/>
  <c r="AD61" i="5"/>
  <c r="AD53" i="5"/>
  <c r="AD157" i="5"/>
  <c r="AD70" i="5"/>
  <c r="AD62" i="5"/>
  <c r="AD54" i="5"/>
  <c r="AD46" i="5"/>
  <c r="AD38" i="5"/>
  <c r="AD30" i="5"/>
  <c r="AD148" i="5"/>
  <c r="AD147" i="5"/>
  <c r="AD146" i="5"/>
  <c r="AD144" i="5"/>
  <c r="AD140" i="5"/>
  <c r="AD139" i="5"/>
  <c r="AD138" i="5"/>
  <c r="AD136" i="5"/>
  <c r="AD132" i="5"/>
  <c r="AD131" i="5"/>
  <c r="AD130" i="5"/>
  <c r="AD128" i="5"/>
  <c r="AD124" i="5"/>
  <c r="AD123" i="5"/>
  <c r="AD122" i="5"/>
  <c r="AD120" i="5"/>
  <c r="AD116" i="5"/>
  <c r="AD115" i="5"/>
  <c r="AD114" i="5"/>
  <c r="AD112" i="5"/>
  <c r="AD108" i="5"/>
  <c r="AD107" i="5"/>
  <c r="AD106" i="5"/>
  <c r="AD104" i="5"/>
  <c r="AD100" i="5"/>
  <c r="AD99" i="5"/>
  <c r="AD98" i="5"/>
  <c r="AD96" i="5"/>
  <c r="AD92" i="5"/>
  <c r="AD91" i="5"/>
  <c r="AD90" i="5"/>
  <c r="AD88" i="5"/>
  <c r="AD82" i="5"/>
  <c r="AD63" i="5"/>
  <c r="AD55" i="5"/>
  <c r="AD47" i="5"/>
  <c r="AD39" i="5"/>
  <c r="AD72" i="5"/>
  <c r="AD65" i="5"/>
  <c r="AD57" i="5"/>
  <c r="AD49" i="5"/>
  <c r="AD41" i="5"/>
  <c r="AD33" i="5"/>
  <c r="AD44" i="5"/>
  <c r="AD80" i="5"/>
  <c r="AD35" i="5"/>
  <c r="AD26" i="5"/>
  <c r="AD19" i="5"/>
  <c r="AD11" i="5"/>
  <c r="AD3" i="5"/>
  <c r="AD34" i="5"/>
  <c r="AD27" i="5"/>
  <c r="AD7" i="5"/>
  <c r="AD68" i="5"/>
  <c r="AD64" i="5"/>
  <c r="AD60" i="5"/>
  <c r="AD43" i="5"/>
  <c r="AD28" i="5"/>
  <c r="AD20" i="5"/>
  <c r="AD12" i="5"/>
  <c r="AD4" i="5"/>
  <c r="AD15" i="5"/>
  <c r="AD40" i="5"/>
  <c r="AD75" i="5"/>
  <c r="AD21" i="5"/>
  <c r="AD13" i="5"/>
  <c r="AD5" i="5"/>
  <c r="AD37" i="5"/>
  <c r="AD23" i="5"/>
  <c r="AD66" i="5"/>
  <c r="AD59" i="5"/>
  <c r="AD50" i="5"/>
  <c r="AD8" i="5"/>
  <c r="AD79" i="5"/>
  <c r="AD45" i="5"/>
  <c r="AD31" i="5"/>
  <c r="AD84" i="5"/>
  <c r="AD42" i="5"/>
  <c r="AD32" i="5"/>
  <c r="AD22" i="5"/>
  <c r="AD14" i="5"/>
  <c r="AD6" i="5"/>
  <c r="AD58" i="5"/>
  <c r="AD52" i="5"/>
  <c r="AD48" i="5"/>
  <c r="AD36" i="5"/>
  <c r="AD16" i="5"/>
  <c r="AD71" i="5"/>
  <c r="AD158" i="5"/>
  <c r="AD76" i="5"/>
  <c r="AD67" i="5"/>
  <c r="AD56" i="5"/>
  <c r="AD51" i="5"/>
  <c r="AD24" i="5"/>
  <c r="AD25" i="5"/>
  <c r="AD18" i="5"/>
  <c r="AD9" i="5"/>
  <c r="AD29" i="5"/>
  <c r="AD10" i="5"/>
  <c r="AD17" i="5"/>
  <c r="Z3" i="5"/>
  <c r="U3" i="5"/>
  <c r="Q3" i="5"/>
  <c r="AE1" i="5"/>
  <c r="AE3" i="5" s="1"/>
  <c r="N4" i="5" l="1"/>
  <c r="M4" i="5"/>
  <c r="AE2" i="5"/>
  <c r="AJ360" i="5"/>
  <c r="AJ352" i="5"/>
  <c r="AJ344" i="5"/>
  <c r="AJ361" i="5"/>
  <c r="AJ353" i="5"/>
  <c r="AJ345" i="5"/>
  <c r="AJ362" i="5"/>
  <c r="AJ354" i="5"/>
  <c r="AJ346" i="5"/>
  <c r="AJ356" i="5"/>
  <c r="AJ348" i="5"/>
  <c r="AJ358" i="5"/>
  <c r="AJ357" i="5"/>
  <c r="AJ350" i="5"/>
  <c r="AJ349" i="5"/>
  <c r="AJ342" i="5"/>
  <c r="AJ336" i="5"/>
  <c r="AJ359" i="5"/>
  <c r="AJ355" i="5"/>
  <c r="AJ351" i="5"/>
  <c r="AJ347" i="5"/>
  <c r="AJ343" i="5"/>
  <c r="AJ337" i="5"/>
  <c r="AJ329" i="5"/>
  <c r="AJ338" i="5"/>
  <c r="AJ330" i="5"/>
  <c r="AJ322" i="5"/>
  <c r="AJ314" i="5"/>
  <c r="AJ339" i="5"/>
  <c r="AJ331" i="5"/>
  <c r="AJ323" i="5"/>
  <c r="AJ315" i="5"/>
  <c r="AJ307" i="5"/>
  <c r="AJ328" i="5"/>
  <c r="AJ318" i="5"/>
  <c r="AJ311" i="5"/>
  <c r="AJ309" i="5"/>
  <c r="AJ304" i="5"/>
  <c r="AJ296" i="5"/>
  <c r="AJ327" i="5"/>
  <c r="AJ320" i="5"/>
  <c r="AJ305" i="5"/>
  <c r="AJ297" i="5"/>
  <c r="AJ289" i="5"/>
  <c r="AJ326" i="5"/>
  <c r="AJ308" i="5"/>
  <c r="AJ306" i="5"/>
  <c r="AJ299" i="5"/>
  <c r="AJ291" i="5"/>
  <c r="AJ283" i="5"/>
  <c r="AJ321" i="5"/>
  <c r="AJ302" i="5"/>
  <c r="AJ294" i="5"/>
  <c r="AJ276" i="5"/>
  <c r="AJ268" i="5"/>
  <c r="AJ324" i="5"/>
  <c r="AJ316" i="5"/>
  <c r="AJ288" i="5"/>
  <c r="AJ285" i="5"/>
  <c r="AJ282" i="5"/>
  <c r="AJ277" i="5"/>
  <c r="AJ269" i="5"/>
  <c r="AJ317" i="5"/>
  <c r="AJ278" i="5"/>
  <c r="AJ270" i="5"/>
  <c r="AJ262" i="5"/>
  <c r="AJ254" i="5"/>
  <c r="AJ341" i="5"/>
  <c r="AJ334" i="5"/>
  <c r="AJ332" i="5"/>
  <c r="AJ325" i="5"/>
  <c r="AJ312" i="5"/>
  <c r="AJ279" i="5"/>
  <c r="AJ271" i="5"/>
  <c r="AJ263" i="5"/>
  <c r="AJ250" i="5"/>
  <c r="AJ242" i="5"/>
  <c r="AJ234" i="5"/>
  <c r="AJ226" i="5"/>
  <c r="AJ218" i="5"/>
  <c r="AJ210" i="5"/>
  <c r="AJ202" i="5"/>
  <c r="AJ194" i="5"/>
  <c r="AJ313" i="5"/>
  <c r="AJ300" i="5"/>
  <c r="AJ292" i="5"/>
  <c r="AJ251" i="5"/>
  <c r="AJ243" i="5"/>
  <c r="AJ235" i="5"/>
  <c r="AJ227" i="5"/>
  <c r="AJ219" i="5"/>
  <c r="AJ211" i="5"/>
  <c r="AJ203" i="5"/>
  <c r="AJ195" i="5"/>
  <c r="AJ333" i="5"/>
  <c r="AJ319" i="5"/>
  <c r="AJ303" i="5"/>
  <c r="AJ295" i="5"/>
  <c r="AJ284" i="5"/>
  <c r="AJ259" i="5"/>
  <c r="AJ256" i="5"/>
  <c r="AJ252" i="5"/>
  <c r="AJ244" i="5"/>
  <c r="AJ236" i="5"/>
  <c r="AJ228" i="5"/>
  <c r="AJ220" i="5"/>
  <c r="AJ212" i="5"/>
  <c r="AJ204" i="5"/>
  <c r="AJ196" i="5"/>
  <c r="AJ298" i="5"/>
  <c r="AJ290" i="5"/>
  <c r="AJ286" i="5"/>
  <c r="AJ253" i="5"/>
  <c r="AJ245" i="5"/>
  <c r="AJ237" i="5"/>
  <c r="AJ229" i="5"/>
  <c r="AJ221" i="5"/>
  <c r="AJ213" i="5"/>
  <c r="AJ205" i="5"/>
  <c r="AJ197" i="5"/>
  <c r="AJ335" i="5"/>
  <c r="AJ261" i="5"/>
  <c r="AJ249" i="5"/>
  <c r="AJ248" i="5"/>
  <c r="AJ247" i="5"/>
  <c r="AJ246" i="5"/>
  <c r="AJ241" i="5"/>
  <c r="AJ240" i="5"/>
  <c r="AJ239" i="5"/>
  <c r="AJ238" i="5"/>
  <c r="AJ233" i="5"/>
  <c r="AJ232" i="5"/>
  <c r="AJ231" i="5"/>
  <c r="AJ230" i="5"/>
  <c r="AJ225" i="5"/>
  <c r="AJ224" i="5"/>
  <c r="AJ223" i="5"/>
  <c r="AJ222" i="5"/>
  <c r="AJ217" i="5"/>
  <c r="AJ216" i="5"/>
  <c r="AJ215" i="5"/>
  <c r="AJ214" i="5"/>
  <c r="AJ209" i="5"/>
  <c r="AJ208" i="5"/>
  <c r="AJ207" i="5"/>
  <c r="AJ206" i="5"/>
  <c r="AJ201" i="5"/>
  <c r="AJ200" i="5"/>
  <c r="AJ199" i="5"/>
  <c r="AJ198" i="5"/>
  <c r="AJ193" i="5"/>
  <c r="AJ192" i="5"/>
  <c r="AJ183" i="5"/>
  <c r="AJ175" i="5"/>
  <c r="AJ272" i="5"/>
  <c r="AJ267" i="5"/>
  <c r="AJ184" i="5"/>
  <c r="AJ176" i="5"/>
  <c r="AJ265" i="5"/>
  <c r="AJ255" i="5"/>
  <c r="AJ191" i="5"/>
  <c r="AJ185" i="5"/>
  <c r="AJ177" i="5"/>
  <c r="AJ280" i="5"/>
  <c r="AJ275" i="5"/>
  <c r="AJ257" i="5"/>
  <c r="AJ186" i="5"/>
  <c r="AJ178" i="5"/>
  <c r="AJ273" i="5"/>
  <c r="AJ168" i="5"/>
  <c r="AJ160" i="5"/>
  <c r="AJ152" i="5"/>
  <c r="AJ340" i="5"/>
  <c r="AJ301" i="5"/>
  <c r="AJ287" i="5"/>
  <c r="AJ169" i="5"/>
  <c r="AJ161" i="5"/>
  <c r="AJ153" i="5"/>
  <c r="AJ258" i="5"/>
  <c r="AJ170" i="5"/>
  <c r="AJ162" i="5"/>
  <c r="AJ154" i="5"/>
  <c r="AJ310" i="5"/>
  <c r="AJ266" i="5"/>
  <c r="AJ163" i="5"/>
  <c r="AJ155" i="5"/>
  <c r="AJ260" i="5"/>
  <c r="AJ164" i="5"/>
  <c r="AJ156" i="5"/>
  <c r="AJ148" i="5"/>
  <c r="AJ293" i="5"/>
  <c r="AJ274" i="5"/>
  <c r="AJ173" i="5"/>
  <c r="AJ165" i="5"/>
  <c r="AJ151" i="5"/>
  <c r="AJ142" i="5"/>
  <c r="AJ134" i="5"/>
  <c r="AJ126" i="5"/>
  <c r="AJ118" i="5"/>
  <c r="AJ110" i="5"/>
  <c r="AJ102" i="5"/>
  <c r="AJ94" i="5"/>
  <c r="AJ86" i="5"/>
  <c r="AJ78" i="5"/>
  <c r="AJ190" i="5"/>
  <c r="AJ187" i="5"/>
  <c r="AJ149" i="5"/>
  <c r="AJ143" i="5"/>
  <c r="AJ135" i="5"/>
  <c r="AJ127" i="5"/>
  <c r="AJ119" i="5"/>
  <c r="AJ111" i="5"/>
  <c r="AJ103" i="5"/>
  <c r="AJ95" i="5"/>
  <c r="AJ87" i="5"/>
  <c r="AJ79" i="5"/>
  <c r="AJ71" i="5"/>
  <c r="AJ264" i="5"/>
  <c r="AJ181" i="5"/>
  <c r="AJ172" i="5"/>
  <c r="AJ166" i="5"/>
  <c r="AJ157" i="5"/>
  <c r="AJ144" i="5"/>
  <c r="AJ136" i="5"/>
  <c r="AJ128" i="5"/>
  <c r="AJ120" i="5"/>
  <c r="AJ112" i="5"/>
  <c r="AJ104" i="5"/>
  <c r="AJ96" i="5"/>
  <c r="AJ88" i="5"/>
  <c r="AJ189" i="5"/>
  <c r="AJ180" i="5"/>
  <c r="AJ167" i="5"/>
  <c r="AJ158" i="5"/>
  <c r="AJ146" i="5"/>
  <c r="AJ138" i="5"/>
  <c r="AJ130" i="5"/>
  <c r="AJ122" i="5"/>
  <c r="AJ114" i="5"/>
  <c r="AJ106" i="5"/>
  <c r="AJ98" i="5"/>
  <c r="AJ90" i="5"/>
  <c r="AJ82" i="5"/>
  <c r="AJ74" i="5"/>
  <c r="AJ171" i="5"/>
  <c r="AJ70" i="5"/>
  <c r="AJ62" i="5"/>
  <c r="AJ54" i="5"/>
  <c r="AJ46" i="5"/>
  <c r="AJ188" i="5"/>
  <c r="AJ179" i="5"/>
  <c r="AJ147" i="5"/>
  <c r="AJ140" i="5"/>
  <c r="AJ139" i="5"/>
  <c r="AJ132" i="5"/>
  <c r="AJ131" i="5"/>
  <c r="AJ124" i="5"/>
  <c r="AJ123" i="5"/>
  <c r="AJ116" i="5"/>
  <c r="AJ115" i="5"/>
  <c r="AJ108" i="5"/>
  <c r="AJ107" i="5"/>
  <c r="AJ100" i="5"/>
  <c r="AJ99" i="5"/>
  <c r="AJ92" i="5"/>
  <c r="AJ91" i="5"/>
  <c r="AJ63" i="5"/>
  <c r="AJ55" i="5"/>
  <c r="AJ47" i="5"/>
  <c r="AJ39" i="5"/>
  <c r="AJ31" i="5"/>
  <c r="AJ174" i="5"/>
  <c r="AJ145" i="5"/>
  <c r="AJ141" i="5"/>
  <c r="AJ137" i="5"/>
  <c r="AJ133" i="5"/>
  <c r="AJ129" i="5"/>
  <c r="AJ125" i="5"/>
  <c r="AJ121" i="5"/>
  <c r="AJ117" i="5"/>
  <c r="AJ113" i="5"/>
  <c r="AJ109" i="5"/>
  <c r="AJ105" i="5"/>
  <c r="AJ101" i="5"/>
  <c r="AJ97" i="5"/>
  <c r="AJ93" i="5"/>
  <c r="AJ89" i="5"/>
  <c r="AJ73" i="5"/>
  <c r="AJ64" i="5"/>
  <c r="AJ56" i="5"/>
  <c r="AJ48" i="5"/>
  <c r="AJ40" i="5"/>
  <c r="AJ159" i="5"/>
  <c r="AJ281" i="5"/>
  <c r="AJ182" i="5"/>
  <c r="AJ81" i="5"/>
  <c r="AJ76" i="5"/>
  <c r="AJ66" i="5"/>
  <c r="AJ58" i="5"/>
  <c r="AJ50" i="5"/>
  <c r="AJ42" i="5"/>
  <c r="AJ34" i="5"/>
  <c r="AJ26" i="5"/>
  <c r="AJ80" i="5"/>
  <c r="AJ83" i="5"/>
  <c r="AJ77" i="5"/>
  <c r="AJ43" i="5"/>
  <c r="AJ28" i="5"/>
  <c r="AJ20" i="5"/>
  <c r="AJ12" i="5"/>
  <c r="AJ4" i="5"/>
  <c r="AJ68" i="5"/>
  <c r="AJ60" i="5"/>
  <c r="AJ51" i="5"/>
  <c r="AJ17" i="5"/>
  <c r="AJ75" i="5"/>
  <c r="AJ72" i="5"/>
  <c r="AJ38" i="5"/>
  <c r="AJ30" i="5"/>
  <c r="AJ21" i="5"/>
  <c r="AJ13" i="5"/>
  <c r="AJ5" i="5"/>
  <c r="AJ85" i="5"/>
  <c r="AJ44" i="5"/>
  <c r="AJ84" i="5"/>
  <c r="AJ32" i="5"/>
  <c r="AJ22" i="5"/>
  <c r="AJ14" i="5"/>
  <c r="AJ6" i="5"/>
  <c r="AJ67" i="5"/>
  <c r="AJ59" i="5"/>
  <c r="AJ16" i="5"/>
  <c r="AJ57" i="5"/>
  <c r="AJ53" i="5"/>
  <c r="AJ29" i="5"/>
  <c r="AJ37" i="5"/>
  <c r="AJ27" i="5"/>
  <c r="AJ23" i="5"/>
  <c r="AJ15" i="5"/>
  <c r="AJ7" i="5"/>
  <c r="AJ52" i="5"/>
  <c r="AJ41" i="5"/>
  <c r="AJ36" i="5"/>
  <c r="AJ24" i="5"/>
  <c r="AJ8" i="5"/>
  <c r="AJ69" i="5"/>
  <c r="AJ25" i="5"/>
  <c r="AJ9" i="5"/>
  <c r="AJ150" i="5"/>
  <c r="AJ65" i="5"/>
  <c r="AJ61" i="5"/>
  <c r="AJ49" i="5"/>
  <c r="AJ45" i="5"/>
  <c r="AJ19" i="5"/>
  <c r="AJ10" i="5"/>
  <c r="AJ3" i="5"/>
  <c r="AJ33" i="5"/>
  <c r="AJ35" i="5"/>
  <c r="AJ18" i="5"/>
  <c r="AJ11" i="5"/>
  <c r="AF3" i="5"/>
  <c r="AA3" i="5"/>
  <c r="V3" i="5"/>
  <c r="O4" i="5"/>
  <c r="AK1" i="5"/>
  <c r="AK3" i="5" s="1"/>
  <c r="AG3" i="5" l="1"/>
  <c r="AK2" i="5"/>
  <c r="AP361" i="5"/>
  <c r="AP353" i="5"/>
  <c r="AP345" i="5"/>
  <c r="AP362" i="5"/>
  <c r="AP354" i="5"/>
  <c r="AP346" i="5"/>
  <c r="AP355" i="5"/>
  <c r="AP347" i="5"/>
  <c r="AP357" i="5"/>
  <c r="AP349" i="5"/>
  <c r="AP359" i="5"/>
  <c r="AP356" i="5"/>
  <c r="AP352" i="5"/>
  <c r="AP351" i="5"/>
  <c r="AP348" i="5"/>
  <c r="AP344" i="5"/>
  <c r="AP343" i="5"/>
  <c r="AP337" i="5"/>
  <c r="AP338" i="5"/>
  <c r="AP330" i="5"/>
  <c r="AP322" i="5"/>
  <c r="AP360" i="5"/>
  <c r="AP339" i="5"/>
  <c r="AP331" i="5"/>
  <c r="AP323" i="5"/>
  <c r="AP315" i="5"/>
  <c r="AP307" i="5"/>
  <c r="AP340" i="5"/>
  <c r="AP332" i="5"/>
  <c r="AP324" i="5"/>
  <c r="AP316" i="5"/>
  <c r="AP308" i="5"/>
  <c r="AP327" i="5"/>
  <c r="AP320" i="5"/>
  <c r="AP305" i="5"/>
  <c r="AP297" i="5"/>
  <c r="AP289" i="5"/>
  <c r="AP341" i="5"/>
  <c r="AP335" i="5"/>
  <c r="AP334" i="5"/>
  <c r="AP333" i="5"/>
  <c r="AP313" i="5"/>
  <c r="AP298" i="5"/>
  <c r="AP290" i="5"/>
  <c r="AP342" i="5"/>
  <c r="AP319" i="5"/>
  <c r="AP317" i="5"/>
  <c r="AP310" i="5"/>
  <c r="AP300" i="5"/>
  <c r="AP292" i="5"/>
  <c r="AP284" i="5"/>
  <c r="AP329" i="5"/>
  <c r="AP314" i="5"/>
  <c r="AP303" i="5"/>
  <c r="AP295" i="5"/>
  <c r="AP311" i="5"/>
  <c r="AP288" i="5"/>
  <c r="AP285" i="5"/>
  <c r="AP282" i="5"/>
  <c r="AP277" i="5"/>
  <c r="AP269" i="5"/>
  <c r="AP350" i="5"/>
  <c r="AP336" i="5"/>
  <c r="AP328" i="5"/>
  <c r="AP321" i="5"/>
  <c r="AP278" i="5"/>
  <c r="AP270" i="5"/>
  <c r="AP325" i="5"/>
  <c r="AP312" i="5"/>
  <c r="AP279" i="5"/>
  <c r="AP271" i="5"/>
  <c r="AP263" i="5"/>
  <c r="AP255" i="5"/>
  <c r="AP358" i="5"/>
  <c r="AP286" i="5"/>
  <c r="AP283" i="5"/>
  <c r="AP280" i="5"/>
  <c r="AP272" i="5"/>
  <c r="AP264" i="5"/>
  <c r="AP326" i="5"/>
  <c r="AP309" i="5"/>
  <c r="AP262" i="5"/>
  <c r="AP251" i="5"/>
  <c r="AP243" i="5"/>
  <c r="AP235" i="5"/>
  <c r="AP227" i="5"/>
  <c r="AP219" i="5"/>
  <c r="AP211" i="5"/>
  <c r="AP203" i="5"/>
  <c r="AP195" i="5"/>
  <c r="AP259" i="5"/>
  <c r="AP256" i="5"/>
  <c r="AP252" i="5"/>
  <c r="AP244" i="5"/>
  <c r="AP236" i="5"/>
  <c r="AP228" i="5"/>
  <c r="AP220" i="5"/>
  <c r="AP212" i="5"/>
  <c r="AP204" i="5"/>
  <c r="AP196" i="5"/>
  <c r="AP253" i="5"/>
  <c r="AP245" i="5"/>
  <c r="AP237" i="5"/>
  <c r="AP229" i="5"/>
  <c r="AP221" i="5"/>
  <c r="AP213" i="5"/>
  <c r="AP205" i="5"/>
  <c r="AP197" i="5"/>
  <c r="AP306" i="5"/>
  <c r="AP301" i="5"/>
  <c r="AP293" i="5"/>
  <c r="AP287" i="5"/>
  <c r="AP261" i="5"/>
  <c r="AP246" i="5"/>
  <c r="AP238" i="5"/>
  <c r="AP230" i="5"/>
  <c r="AP222" i="5"/>
  <c r="AP214" i="5"/>
  <c r="AP206" i="5"/>
  <c r="AP198" i="5"/>
  <c r="AP267" i="5"/>
  <c r="AP254" i="5"/>
  <c r="AP250" i="5"/>
  <c r="AP242" i="5"/>
  <c r="AP234" i="5"/>
  <c r="AP226" i="5"/>
  <c r="AP218" i="5"/>
  <c r="AP210" i="5"/>
  <c r="AP202" i="5"/>
  <c r="AP194" i="5"/>
  <c r="AP184" i="5"/>
  <c r="AP176" i="5"/>
  <c r="AP265" i="5"/>
  <c r="AP191" i="5"/>
  <c r="AP185" i="5"/>
  <c r="AP177" i="5"/>
  <c r="AP318" i="5"/>
  <c r="AP275" i="5"/>
  <c r="AP257" i="5"/>
  <c r="AP186" i="5"/>
  <c r="AP178" i="5"/>
  <c r="AP170" i="5"/>
  <c r="AP302" i="5"/>
  <c r="AP294" i="5"/>
  <c r="AP273" i="5"/>
  <c r="AP258" i="5"/>
  <c r="AP187" i="5"/>
  <c r="AP179" i="5"/>
  <c r="AP171" i="5"/>
  <c r="AP281" i="5"/>
  <c r="AP274" i="5"/>
  <c r="AP260" i="5"/>
  <c r="AP192" i="5"/>
  <c r="AP169" i="5"/>
  <c r="AP161" i="5"/>
  <c r="AP153" i="5"/>
  <c r="AP249" i="5"/>
  <c r="AP247" i="5"/>
  <c r="AP232" i="5"/>
  <c r="AP217" i="5"/>
  <c r="AP215" i="5"/>
  <c r="AP200" i="5"/>
  <c r="AP162" i="5"/>
  <c r="AP154" i="5"/>
  <c r="AP296" i="5"/>
  <c r="AP291" i="5"/>
  <c r="AP276" i="5"/>
  <c r="AP266" i="5"/>
  <c r="AP163" i="5"/>
  <c r="AP155" i="5"/>
  <c r="AP240" i="5"/>
  <c r="AP225" i="5"/>
  <c r="AP223" i="5"/>
  <c r="AP208" i="5"/>
  <c r="AP193" i="5"/>
  <c r="AP164" i="5"/>
  <c r="AP156" i="5"/>
  <c r="AP190" i="5"/>
  <c r="AP189" i="5"/>
  <c r="AP188" i="5"/>
  <c r="AP182" i="5"/>
  <c r="AP181" i="5"/>
  <c r="AP180" i="5"/>
  <c r="AP174" i="5"/>
  <c r="AP173" i="5"/>
  <c r="AP172" i="5"/>
  <c r="AP165" i="5"/>
  <c r="AP157" i="5"/>
  <c r="AP149" i="5"/>
  <c r="AP268" i="5"/>
  <c r="AP233" i="5"/>
  <c r="AP216" i="5"/>
  <c r="AP199" i="5"/>
  <c r="AP143" i="5"/>
  <c r="AP135" i="5"/>
  <c r="AP127" i="5"/>
  <c r="AP119" i="5"/>
  <c r="AP111" i="5"/>
  <c r="AP103" i="5"/>
  <c r="AP95" i="5"/>
  <c r="AP87" i="5"/>
  <c r="AP79" i="5"/>
  <c r="AP71" i="5"/>
  <c r="AP224" i="5"/>
  <c r="AP166" i="5"/>
  <c r="AP152" i="5"/>
  <c r="AP144" i="5"/>
  <c r="AP136" i="5"/>
  <c r="AP128" i="5"/>
  <c r="AP120" i="5"/>
  <c r="AP112" i="5"/>
  <c r="AP104" i="5"/>
  <c r="AP96" i="5"/>
  <c r="AP88" i="5"/>
  <c r="AP80" i="5"/>
  <c r="AP72" i="5"/>
  <c r="AP241" i="5"/>
  <c r="AP207" i="5"/>
  <c r="AP175" i="5"/>
  <c r="AP145" i="5"/>
  <c r="AP137" i="5"/>
  <c r="AP129" i="5"/>
  <c r="AP121" i="5"/>
  <c r="AP113" i="5"/>
  <c r="AP105" i="5"/>
  <c r="AP97" i="5"/>
  <c r="AP89" i="5"/>
  <c r="AP248" i="5"/>
  <c r="AP231" i="5"/>
  <c r="AP201" i="5"/>
  <c r="AP183" i="5"/>
  <c r="AP147" i="5"/>
  <c r="AP139" i="5"/>
  <c r="AP131" i="5"/>
  <c r="AP123" i="5"/>
  <c r="AP115" i="5"/>
  <c r="AP107" i="5"/>
  <c r="AP99" i="5"/>
  <c r="AP91" i="5"/>
  <c r="AP83" i="5"/>
  <c r="AP75" i="5"/>
  <c r="AP151" i="5"/>
  <c r="AP140" i="5"/>
  <c r="AP132" i="5"/>
  <c r="AP124" i="5"/>
  <c r="AP116" i="5"/>
  <c r="AP108" i="5"/>
  <c r="AP100" i="5"/>
  <c r="AP92" i="5"/>
  <c r="AP78" i="5"/>
  <c r="AP63" i="5"/>
  <c r="AP55" i="5"/>
  <c r="AP47" i="5"/>
  <c r="AP299" i="5"/>
  <c r="AP168" i="5"/>
  <c r="AP148" i="5"/>
  <c r="AP146" i="5"/>
  <c r="AP142" i="5"/>
  <c r="AP141" i="5"/>
  <c r="AP138" i="5"/>
  <c r="AP134" i="5"/>
  <c r="AP133" i="5"/>
  <c r="AP130" i="5"/>
  <c r="AP126" i="5"/>
  <c r="AP125" i="5"/>
  <c r="AP122" i="5"/>
  <c r="AP118" i="5"/>
  <c r="AP117" i="5"/>
  <c r="AP114" i="5"/>
  <c r="AP110" i="5"/>
  <c r="AP109" i="5"/>
  <c r="AP106" i="5"/>
  <c r="AP102" i="5"/>
  <c r="AP101" i="5"/>
  <c r="AP98" i="5"/>
  <c r="AP94" i="5"/>
  <c r="AP93" i="5"/>
  <c r="AP90" i="5"/>
  <c r="AP82" i="5"/>
  <c r="AP73" i="5"/>
  <c r="AP64" i="5"/>
  <c r="AP56" i="5"/>
  <c r="AP48" i="5"/>
  <c r="AP40" i="5"/>
  <c r="AP32" i="5"/>
  <c r="AP159" i="5"/>
  <c r="AP86" i="5"/>
  <c r="AP77" i="5"/>
  <c r="AP65" i="5"/>
  <c r="AP57" i="5"/>
  <c r="AP49" i="5"/>
  <c r="AP41" i="5"/>
  <c r="AP304" i="5"/>
  <c r="AP167" i="5"/>
  <c r="AP150" i="5"/>
  <c r="AP85" i="5"/>
  <c r="AP67" i="5"/>
  <c r="AP59" i="5"/>
  <c r="AP51" i="5"/>
  <c r="AP43" i="5"/>
  <c r="AP35" i="5"/>
  <c r="AP27" i="5"/>
  <c r="AP39" i="5"/>
  <c r="AP74" i="5"/>
  <c r="AP38" i="5"/>
  <c r="AP30" i="5"/>
  <c r="AP21" i="5"/>
  <c r="AP13" i="5"/>
  <c r="AP5" i="5"/>
  <c r="AP66" i="5"/>
  <c r="AP58" i="5"/>
  <c r="AP54" i="5"/>
  <c r="AP45" i="5"/>
  <c r="AP31" i="5"/>
  <c r="AP160" i="5"/>
  <c r="AP84" i="5"/>
  <c r="AP22" i="5"/>
  <c r="AP14" i="5"/>
  <c r="AP6" i="5"/>
  <c r="AP158" i="5"/>
  <c r="AP29" i="5"/>
  <c r="AP9" i="5"/>
  <c r="AP18" i="5"/>
  <c r="AP10" i="5"/>
  <c r="AP81" i="5"/>
  <c r="AP42" i="5"/>
  <c r="AP37" i="5"/>
  <c r="AP23" i="5"/>
  <c r="AP15" i="5"/>
  <c r="AP7" i="5"/>
  <c r="AP76" i="5"/>
  <c r="AP70" i="5"/>
  <c r="AP62" i="5"/>
  <c r="AP53" i="5"/>
  <c r="AP50" i="5"/>
  <c r="AP46" i="5"/>
  <c r="AP25" i="5"/>
  <c r="AP17" i="5"/>
  <c r="AP44" i="5"/>
  <c r="AP239" i="5"/>
  <c r="AP68" i="5"/>
  <c r="AP60" i="5"/>
  <c r="AP52" i="5"/>
  <c r="AP36" i="5"/>
  <c r="AP34" i="5"/>
  <c r="AP24" i="5"/>
  <c r="AP16" i="5"/>
  <c r="AP8" i="5"/>
  <c r="AP69" i="5"/>
  <c r="AP61" i="5"/>
  <c r="AP33" i="5"/>
  <c r="AP209" i="5"/>
  <c r="AP19" i="5"/>
  <c r="AP28" i="5"/>
  <c r="AP3" i="5"/>
  <c r="AP12" i="5"/>
  <c r="AP26" i="5"/>
  <c r="AP20" i="5"/>
  <c r="AP11" i="5"/>
  <c r="AP4" i="5"/>
  <c r="AL3" i="5"/>
  <c r="AB3" i="5"/>
  <c r="P4" i="5"/>
  <c r="W3" i="5"/>
  <c r="AQ1" i="5"/>
  <c r="AQ3" i="5" s="1"/>
  <c r="K3" i="5"/>
  <c r="T4" i="5" l="1"/>
  <c r="S4" i="5"/>
  <c r="H4" i="5"/>
  <c r="G4" i="5"/>
  <c r="AM3" i="5"/>
  <c r="AQ2" i="5"/>
  <c r="AV362" i="5"/>
  <c r="AV354" i="5"/>
  <c r="AV346" i="5"/>
  <c r="AV355" i="5"/>
  <c r="AV347" i="5"/>
  <c r="AV356" i="5"/>
  <c r="AV348" i="5"/>
  <c r="AV358" i="5"/>
  <c r="AV350" i="5"/>
  <c r="AV342" i="5"/>
  <c r="AV353" i="5"/>
  <c r="AV345" i="5"/>
  <c r="AV338" i="5"/>
  <c r="AV360" i="5"/>
  <c r="AV339" i="5"/>
  <c r="AV331" i="5"/>
  <c r="AV323" i="5"/>
  <c r="AV340" i="5"/>
  <c r="AV332" i="5"/>
  <c r="AV324" i="5"/>
  <c r="AV316" i="5"/>
  <c r="AV308" i="5"/>
  <c r="AV341" i="5"/>
  <c r="AV333" i="5"/>
  <c r="AV325" i="5"/>
  <c r="AV317" i="5"/>
  <c r="AV309" i="5"/>
  <c r="AV351" i="5"/>
  <c r="AV335" i="5"/>
  <c r="AV334" i="5"/>
  <c r="AV313" i="5"/>
  <c r="AV298" i="5"/>
  <c r="AV290" i="5"/>
  <c r="AV344" i="5"/>
  <c r="AV336" i="5"/>
  <c r="AV326" i="5"/>
  <c r="AV306" i="5"/>
  <c r="AV299" i="5"/>
  <c r="AV291" i="5"/>
  <c r="AV352" i="5"/>
  <c r="AV312" i="5"/>
  <c r="AV301" i="5"/>
  <c r="AV293" i="5"/>
  <c r="AV285" i="5"/>
  <c r="AV343" i="5"/>
  <c r="AV328" i="5"/>
  <c r="AV318" i="5"/>
  <c r="AV311" i="5"/>
  <c r="AV307" i="5"/>
  <c r="AV304" i="5"/>
  <c r="AV296" i="5"/>
  <c r="AV288" i="5"/>
  <c r="AV321" i="5"/>
  <c r="AV278" i="5"/>
  <c r="AV270" i="5"/>
  <c r="AV361" i="5"/>
  <c r="AV279" i="5"/>
  <c r="AV271" i="5"/>
  <c r="AV263" i="5"/>
  <c r="AV286" i="5"/>
  <c r="AV283" i="5"/>
  <c r="AV280" i="5"/>
  <c r="AV272" i="5"/>
  <c r="AV264" i="5"/>
  <c r="AV256" i="5"/>
  <c r="AV329" i="5"/>
  <c r="AV322" i="5"/>
  <c r="AV273" i="5"/>
  <c r="AV265" i="5"/>
  <c r="AV305" i="5"/>
  <c r="AV300" i="5"/>
  <c r="AV297" i="5"/>
  <c r="AV292" i="5"/>
  <c r="AV289" i="5"/>
  <c r="AV282" i="5"/>
  <c r="AV259" i="5"/>
  <c r="AV252" i="5"/>
  <c r="AV244" i="5"/>
  <c r="AV236" i="5"/>
  <c r="AV228" i="5"/>
  <c r="AV220" i="5"/>
  <c r="AV212" i="5"/>
  <c r="AV204" i="5"/>
  <c r="AV196" i="5"/>
  <c r="AV359" i="5"/>
  <c r="AV319" i="5"/>
  <c r="AV315" i="5"/>
  <c r="AV303" i="5"/>
  <c r="AV295" i="5"/>
  <c r="AV284" i="5"/>
  <c r="AV253" i="5"/>
  <c r="AV245" i="5"/>
  <c r="AV237" i="5"/>
  <c r="AV229" i="5"/>
  <c r="AV221" i="5"/>
  <c r="AV213" i="5"/>
  <c r="AV205" i="5"/>
  <c r="AV197" i="5"/>
  <c r="AV287" i="5"/>
  <c r="AV261" i="5"/>
  <c r="AV246" i="5"/>
  <c r="AV238" i="5"/>
  <c r="AV230" i="5"/>
  <c r="AV222" i="5"/>
  <c r="AV214" i="5"/>
  <c r="AV206" i="5"/>
  <c r="AV198" i="5"/>
  <c r="AV349" i="5"/>
  <c r="AV330" i="5"/>
  <c r="AV310" i="5"/>
  <c r="AV257" i="5"/>
  <c r="AV254" i="5"/>
  <c r="AV247" i="5"/>
  <c r="AV239" i="5"/>
  <c r="AV231" i="5"/>
  <c r="AV223" i="5"/>
  <c r="AV215" i="5"/>
  <c r="AV207" i="5"/>
  <c r="AV199" i="5"/>
  <c r="AV269" i="5"/>
  <c r="AV251" i="5"/>
  <c r="AV243" i="5"/>
  <c r="AV235" i="5"/>
  <c r="AV227" i="5"/>
  <c r="AV219" i="5"/>
  <c r="AV211" i="5"/>
  <c r="AV203" i="5"/>
  <c r="AV195" i="5"/>
  <c r="AV191" i="5"/>
  <c r="AV185" i="5"/>
  <c r="AV177" i="5"/>
  <c r="AV275" i="5"/>
  <c r="AV255" i="5"/>
  <c r="AV186" i="5"/>
  <c r="AV178" i="5"/>
  <c r="AV302" i="5"/>
  <c r="AV294" i="5"/>
  <c r="AV277" i="5"/>
  <c r="AV262" i="5"/>
  <c r="AV258" i="5"/>
  <c r="AV187" i="5"/>
  <c r="AV179" i="5"/>
  <c r="AV171" i="5"/>
  <c r="AV266" i="5"/>
  <c r="AV188" i="5"/>
  <c r="AV180" i="5"/>
  <c r="AV172" i="5"/>
  <c r="AV276" i="5"/>
  <c r="AV249" i="5"/>
  <c r="AV248" i="5"/>
  <c r="AV241" i="5"/>
  <c r="AV240" i="5"/>
  <c r="AV233" i="5"/>
  <c r="AV232" i="5"/>
  <c r="AV225" i="5"/>
  <c r="AV224" i="5"/>
  <c r="AV217" i="5"/>
  <c r="AV216" i="5"/>
  <c r="AV209" i="5"/>
  <c r="AV208" i="5"/>
  <c r="AV201" i="5"/>
  <c r="AV200" i="5"/>
  <c r="AV193" i="5"/>
  <c r="AV267" i="5"/>
  <c r="AV162" i="5"/>
  <c r="AV154" i="5"/>
  <c r="AV234" i="5"/>
  <c r="AV202" i="5"/>
  <c r="AV170" i="5"/>
  <c r="AV163" i="5"/>
  <c r="AV155" i="5"/>
  <c r="AV164" i="5"/>
  <c r="AV156" i="5"/>
  <c r="AV260" i="5"/>
  <c r="AV242" i="5"/>
  <c r="AV210" i="5"/>
  <c r="AV190" i="5"/>
  <c r="AV189" i="5"/>
  <c r="AV182" i="5"/>
  <c r="AV181" i="5"/>
  <c r="AV174" i="5"/>
  <c r="AV173" i="5"/>
  <c r="AV165" i="5"/>
  <c r="AV157" i="5"/>
  <c r="AV357" i="5"/>
  <c r="AV327" i="5"/>
  <c r="AV183" i="5"/>
  <c r="AV175" i="5"/>
  <c r="AV166" i="5"/>
  <c r="AV158" i="5"/>
  <c r="AV150" i="5"/>
  <c r="AV320" i="5"/>
  <c r="AV281" i="5"/>
  <c r="AV337" i="5"/>
  <c r="AV250" i="5"/>
  <c r="AV176" i="5"/>
  <c r="AV152" i="5"/>
  <c r="AV149" i="5"/>
  <c r="AV144" i="5"/>
  <c r="AV136" i="5"/>
  <c r="AV128" i="5"/>
  <c r="AV120" i="5"/>
  <c r="AV112" i="5"/>
  <c r="AV104" i="5"/>
  <c r="AV96" i="5"/>
  <c r="AV88" i="5"/>
  <c r="AV80" i="5"/>
  <c r="AV72" i="5"/>
  <c r="AV194" i="5"/>
  <c r="AV161" i="5"/>
  <c r="AV145" i="5"/>
  <c r="AV137" i="5"/>
  <c r="AV129" i="5"/>
  <c r="AV121" i="5"/>
  <c r="AV113" i="5"/>
  <c r="AV105" i="5"/>
  <c r="AV97" i="5"/>
  <c r="AV89" i="5"/>
  <c r="AV81" i="5"/>
  <c r="AV73" i="5"/>
  <c r="AV184" i="5"/>
  <c r="AV167" i="5"/>
  <c r="AV146" i="5"/>
  <c r="AV138" i="5"/>
  <c r="AV130" i="5"/>
  <c r="AV122" i="5"/>
  <c r="AV114" i="5"/>
  <c r="AV106" i="5"/>
  <c r="AV98" i="5"/>
  <c r="AV90" i="5"/>
  <c r="AV274" i="5"/>
  <c r="AV218" i="5"/>
  <c r="AV168" i="5"/>
  <c r="AV159" i="5"/>
  <c r="AV140" i="5"/>
  <c r="AV132" i="5"/>
  <c r="AV124" i="5"/>
  <c r="AV116" i="5"/>
  <c r="AV108" i="5"/>
  <c r="AV100" i="5"/>
  <c r="AV92" i="5"/>
  <c r="AV84" i="5"/>
  <c r="AV76" i="5"/>
  <c r="AV314" i="5"/>
  <c r="AV148" i="5"/>
  <c r="AV147" i="5"/>
  <c r="AV142" i="5"/>
  <c r="AV141" i="5"/>
  <c r="AV139" i="5"/>
  <c r="AV134" i="5"/>
  <c r="AV133" i="5"/>
  <c r="AV131" i="5"/>
  <c r="AV126" i="5"/>
  <c r="AV125" i="5"/>
  <c r="AV123" i="5"/>
  <c r="AV118" i="5"/>
  <c r="AV117" i="5"/>
  <c r="AV115" i="5"/>
  <c r="AV110" i="5"/>
  <c r="AV109" i="5"/>
  <c r="AV107" i="5"/>
  <c r="AV102" i="5"/>
  <c r="AV101" i="5"/>
  <c r="AV99" i="5"/>
  <c r="AV94" i="5"/>
  <c r="AV93" i="5"/>
  <c r="AV91" i="5"/>
  <c r="AV82" i="5"/>
  <c r="AV64" i="5"/>
  <c r="AV56" i="5"/>
  <c r="AV48" i="5"/>
  <c r="AV143" i="5"/>
  <c r="AV135" i="5"/>
  <c r="AV127" i="5"/>
  <c r="AV119" i="5"/>
  <c r="AV111" i="5"/>
  <c r="AV103" i="5"/>
  <c r="AV95" i="5"/>
  <c r="AV87" i="5"/>
  <c r="AV86" i="5"/>
  <c r="AV77" i="5"/>
  <c r="AV65" i="5"/>
  <c r="AV57" i="5"/>
  <c r="AV49" i="5"/>
  <c r="AV41" i="5"/>
  <c r="AV33" i="5"/>
  <c r="AV192" i="5"/>
  <c r="AV66" i="5"/>
  <c r="AV58" i="5"/>
  <c r="AV50" i="5"/>
  <c r="AV42" i="5"/>
  <c r="AV268" i="5"/>
  <c r="AV75" i="5"/>
  <c r="AV71" i="5"/>
  <c r="AV68" i="5"/>
  <c r="AV60" i="5"/>
  <c r="AV52" i="5"/>
  <c r="AV44" i="5"/>
  <c r="AV36" i="5"/>
  <c r="AV28" i="5"/>
  <c r="AV169" i="5"/>
  <c r="AV83" i="5"/>
  <c r="AV74" i="5"/>
  <c r="AV43" i="5"/>
  <c r="AV160" i="5"/>
  <c r="AV22" i="5"/>
  <c r="AV14" i="5"/>
  <c r="AV6" i="5"/>
  <c r="AV85" i="5"/>
  <c r="AV63" i="5"/>
  <c r="AV18" i="5"/>
  <c r="AV3" i="5"/>
  <c r="AV37" i="5"/>
  <c r="AV32" i="5"/>
  <c r="AV23" i="5"/>
  <c r="AV15" i="5"/>
  <c r="AV7" i="5"/>
  <c r="AV55" i="5"/>
  <c r="AV226" i="5"/>
  <c r="AV34" i="5"/>
  <c r="AV27" i="5"/>
  <c r="AV24" i="5"/>
  <c r="AV16" i="5"/>
  <c r="AV8" i="5"/>
  <c r="AV151" i="5"/>
  <c r="AV78" i="5"/>
  <c r="AV70" i="5"/>
  <c r="AV69" i="5"/>
  <c r="AV67" i="5"/>
  <c r="AV62" i="5"/>
  <c r="AV61" i="5"/>
  <c r="AV59" i="5"/>
  <c r="AV54" i="5"/>
  <c r="AV53" i="5"/>
  <c r="AV51" i="5"/>
  <c r="AV46" i="5"/>
  <c r="AV45" i="5"/>
  <c r="AV29" i="5"/>
  <c r="AV25" i="5"/>
  <c r="AV17" i="5"/>
  <c r="AV9" i="5"/>
  <c r="AV47" i="5"/>
  <c r="AV31" i="5"/>
  <c r="AV10" i="5"/>
  <c r="AV40" i="5"/>
  <c r="AV19" i="5"/>
  <c r="AV11" i="5"/>
  <c r="AV39" i="5"/>
  <c r="AV79" i="5"/>
  <c r="AV153" i="5"/>
  <c r="AV35" i="5"/>
  <c r="AV21" i="5"/>
  <c r="AV12" i="5"/>
  <c r="AV5" i="5"/>
  <c r="AV30" i="5"/>
  <c r="AV4" i="5"/>
  <c r="AV38" i="5"/>
  <c r="AV26" i="5"/>
  <c r="AV20" i="5"/>
  <c r="AV13" i="5"/>
  <c r="AR3" i="5"/>
  <c r="AH3" i="5"/>
  <c r="U4" i="5"/>
  <c r="Q4" i="5"/>
  <c r="AC3" i="5"/>
  <c r="AW1" i="5"/>
  <c r="AW3" i="5" s="1"/>
  <c r="Z4" i="5" l="1"/>
  <c r="Y4" i="5"/>
  <c r="N5" i="5"/>
  <c r="M5" i="5"/>
  <c r="BB355" i="5"/>
  <c r="BB347" i="5"/>
  <c r="BB356" i="5"/>
  <c r="BB348" i="5"/>
  <c r="BB357" i="5"/>
  <c r="BB349" i="5"/>
  <c r="AW2" i="5"/>
  <c r="BB359" i="5"/>
  <c r="BB351" i="5"/>
  <c r="BB343" i="5"/>
  <c r="BB360" i="5"/>
  <c r="BB354" i="5"/>
  <c r="BB346" i="5"/>
  <c r="BB339" i="5"/>
  <c r="BB331" i="5"/>
  <c r="BB340" i="5"/>
  <c r="BB332" i="5"/>
  <c r="BB324" i="5"/>
  <c r="BB341" i="5"/>
  <c r="BB333" i="5"/>
  <c r="BB325" i="5"/>
  <c r="BB317" i="5"/>
  <c r="BB309" i="5"/>
  <c r="BB361" i="5"/>
  <c r="BB334" i="5"/>
  <c r="BB326" i="5"/>
  <c r="BB318" i="5"/>
  <c r="BB310" i="5"/>
  <c r="BB344" i="5"/>
  <c r="BB336" i="5"/>
  <c r="BB323" i="5"/>
  <c r="BB306" i="5"/>
  <c r="BB299" i="5"/>
  <c r="BB291" i="5"/>
  <c r="BB337" i="5"/>
  <c r="BB322" i="5"/>
  <c r="BB319" i="5"/>
  <c r="BB315" i="5"/>
  <c r="BB300" i="5"/>
  <c r="BB292" i="5"/>
  <c r="BB330" i="5"/>
  <c r="BB321" i="5"/>
  <c r="BB302" i="5"/>
  <c r="BB294" i="5"/>
  <c r="BB286" i="5"/>
  <c r="BB358" i="5"/>
  <c r="BB353" i="5"/>
  <c r="BB327" i="5"/>
  <c r="BB320" i="5"/>
  <c r="BB316" i="5"/>
  <c r="BB305" i="5"/>
  <c r="BB297" i="5"/>
  <c r="BB289" i="5"/>
  <c r="BB350" i="5"/>
  <c r="BB345" i="5"/>
  <c r="BB328" i="5"/>
  <c r="BB279" i="5"/>
  <c r="BB271" i="5"/>
  <c r="BB263" i="5"/>
  <c r="BB338" i="5"/>
  <c r="BB312" i="5"/>
  <c r="BB307" i="5"/>
  <c r="BB283" i="5"/>
  <c r="BB280" i="5"/>
  <c r="BB272" i="5"/>
  <c r="BB264" i="5"/>
  <c r="BB352" i="5"/>
  <c r="BB329" i="5"/>
  <c r="BB273" i="5"/>
  <c r="BB265" i="5"/>
  <c r="BB257" i="5"/>
  <c r="BB308" i="5"/>
  <c r="BB287" i="5"/>
  <c r="BB281" i="5"/>
  <c r="BB274" i="5"/>
  <c r="BB266" i="5"/>
  <c r="BB313" i="5"/>
  <c r="BB303" i="5"/>
  <c r="BB295" i="5"/>
  <c r="BB284" i="5"/>
  <c r="BB256" i="5"/>
  <c r="BB253" i="5"/>
  <c r="BB245" i="5"/>
  <c r="BB237" i="5"/>
  <c r="BB229" i="5"/>
  <c r="BB221" i="5"/>
  <c r="BB213" i="5"/>
  <c r="BB205" i="5"/>
  <c r="BB197" i="5"/>
  <c r="BB261" i="5"/>
  <c r="BB246" i="5"/>
  <c r="BB238" i="5"/>
  <c r="BB230" i="5"/>
  <c r="BB222" i="5"/>
  <c r="BB214" i="5"/>
  <c r="BB206" i="5"/>
  <c r="BB198" i="5"/>
  <c r="BB342" i="5"/>
  <c r="BB301" i="5"/>
  <c r="BB298" i="5"/>
  <c r="BB293" i="5"/>
  <c r="BB290" i="5"/>
  <c r="BB254" i="5"/>
  <c r="BB247" i="5"/>
  <c r="BB239" i="5"/>
  <c r="BB231" i="5"/>
  <c r="BB223" i="5"/>
  <c r="BB215" i="5"/>
  <c r="BB207" i="5"/>
  <c r="BB199" i="5"/>
  <c r="BB362" i="5"/>
  <c r="BB285" i="5"/>
  <c r="BB275" i="5"/>
  <c r="BB267" i="5"/>
  <c r="BB248" i="5"/>
  <c r="BB240" i="5"/>
  <c r="BB232" i="5"/>
  <c r="BB224" i="5"/>
  <c r="BB216" i="5"/>
  <c r="BB208" i="5"/>
  <c r="BB200" i="5"/>
  <c r="BB192" i="5"/>
  <c r="BB255" i="5"/>
  <c r="BB252" i="5"/>
  <c r="BB244" i="5"/>
  <c r="BB236" i="5"/>
  <c r="BB228" i="5"/>
  <c r="BB220" i="5"/>
  <c r="BB212" i="5"/>
  <c r="BB204" i="5"/>
  <c r="BB196" i="5"/>
  <c r="BB186" i="5"/>
  <c r="BB178" i="5"/>
  <c r="BB277" i="5"/>
  <c r="BB262" i="5"/>
  <c r="BB258" i="5"/>
  <c r="BB187" i="5"/>
  <c r="BB179" i="5"/>
  <c r="BB171" i="5"/>
  <c r="BB282" i="5"/>
  <c r="BB188" i="5"/>
  <c r="BB180" i="5"/>
  <c r="BB172" i="5"/>
  <c r="BB314" i="5"/>
  <c r="BB311" i="5"/>
  <c r="BB304" i="5"/>
  <c r="BB296" i="5"/>
  <c r="BB270" i="5"/>
  <c r="BB268" i="5"/>
  <c r="BB189" i="5"/>
  <c r="BB181" i="5"/>
  <c r="BB173" i="5"/>
  <c r="BB250" i="5"/>
  <c r="BB242" i="5"/>
  <c r="BB234" i="5"/>
  <c r="BB226" i="5"/>
  <c r="BB218" i="5"/>
  <c r="BB210" i="5"/>
  <c r="BB202" i="5"/>
  <c r="BB194" i="5"/>
  <c r="BB335" i="5"/>
  <c r="BB249" i="5"/>
  <c r="BB217" i="5"/>
  <c r="BB170" i="5"/>
  <c r="BB163" i="5"/>
  <c r="BB155" i="5"/>
  <c r="BB276" i="5"/>
  <c r="BB251" i="5"/>
  <c r="BB219" i="5"/>
  <c r="BB164" i="5"/>
  <c r="BB156" i="5"/>
  <c r="BB260" i="5"/>
  <c r="BB225" i="5"/>
  <c r="BB193" i="5"/>
  <c r="BB190" i="5"/>
  <c r="BB182" i="5"/>
  <c r="BB174" i="5"/>
  <c r="BB165" i="5"/>
  <c r="BB157" i="5"/>
  <c r="BB149" i="5"/>
  <c r="BB269" i="5"/>
  <c r="BB227" i="5"/>
  <c r="BB195" i="5"/>
  <c r="BB183" i="5"/>
  <c r="BB175" i="5"/>
  <c r="BB166" i="5"/>
  <c r="BB158" i="5"/>
  <c r="BB233" i="5"/>
  <c r="BB201" i="5"/>
  <c r="BB184" i="5"/>
  <c r="BB176" i="5"/>
  <c r="BB167" i="5"/>
  <c r="BB159" i="5"/>
  <c r="BB151" i="5"/>
  <c r="BB278" i="5"/>
  <c r="BB259" i="5"/>
  <c r="BB241" i="5"/>
  <c r="BB209" i="5"/>
  <c r="BB203" i="5"/>
  <c r="BB161" i="5"/>
  <c r="BB145" i="5"/>
  <c r="BB137" i="5"/>
  <c r="BB129" i="5"/>
  <c r="BB121" i="5"/>
  <c r="BB113" i="5"/>
  <c r="BB105" i="5"/>
  <c r="BB97" i="5"/>
  <c r="BB89" i="5"/>
  <c r="BB81" i="5"/>
  <c r="BB73" i="5"/>
  <c r="BB146" i="5"/>
  <c r="BB138" i="5"/>
  <c r="BB130" i="5"/>
  <c r="BB122" i="5"/>
  <c r="BB114" i="5"/>
  <c r="BB106" i="5"/>
  <c r="BB98" i="5"/>
  <c r="BB90" i="5"/>
  <c r="BB82" i="5"/>
  <c r="BB74" i="5"/>
  <c r="BB288" i="5"/>
  <c r="BB211" i="5"/>
  <c r="BB153" i="5"/>
  <c r="BB147" i="5"/>
  <c r="BB139" i="5"/>
  <c r="BB131" i="5"/>
  <c r="BB123" i="5"/>
  <c r="BB115" i="5"/>
  <c r="BB107" i="5"/>
  <c r="BB99" i="5"/>
  <c r="BB91" i="5"/>
  <c r="BB235" i="5"/>
  <c r="BB148" i="5"/>
  <c r="BB141" i="5"/>
  <c r="BB133" i="5"/>
  <c r="BB125" i="5"/>
  <c r="BB117" i="5"/>
  <c r="BB109" i="5"/>
  <c r="BB101" i="5"/>
  <c r="BB93" i="5"/>
  <c r="BB85" i="5"/>
  <c r="BB77" i="5"/>
  <c r="BB168" i="5"/>
  <c r="BB143" i="5"/>
  <c r="BB135" i="5"/>
  <c r="BB127" i="5"/>
  <c r="BB119" i="5"/>
  <c r="BB111" i="5"/>
  <c r="BB103" i="5"/>
  <c r="BB95" i="5"/>
  <c r="BB87" i="5"/>
  <c r="BB86" i="5"/>
  <c r="BB65" i="5"/>
  <c r="BB57" i="5"/>
  <c r="BB49" i="5"/>
  <c r="BB243" i="5"/>
  <c r="BB144" i="5"/>
  <c r="BB136" i="5"/>
  <c r="BB128" i="5"/>
  <c r="BB120" i="5"/>
  <c r="BB112" i="5"/>
  <c r="BB104" i="5"/>
  <c r="BB96" i="5"/>
  <c r="BB88" i="5"/>
  <c r="BB66" i="5"/>
  <c r="BB58" i="5"/>
  <c r="BB50" i="5"/>
  <c r="BB42" i="5"/>
  <c r="BB34" i="5"/>
  <c r="BB26" i="5"/>
  <c r="BB76" i="5"/>
  <c r="BB72" i="5"/>
  <c r="BB67" i="5"/>
  <c r="BB59" i="5"/>
  <c r="BB51" i="5"/>
  <c r="BB43" i="5"/>
  <c r="BB152" i="5"/>
  <c r="BB150" i="5"/>
  <c r="BB191" i="5"/>
  <c r="BB154" i="5"/>
  <c r="BB84" i="5"/>
  <c r="BB80" i="5"/>
  <c r="BB69" i="5"/>
  <c r="BB61" i="5"/>
  <c r="BB53" i="5"/>
  <c r="BB45" i="5"/>
  <c r="BB37" i="5"/>
  <c r="BB29" i="5"/>
  <c r="BB160" i="5"/>
  <c r="BB134" i="5"/>
  <c r="BB132" i="5"/>
  <c r="BB102" i="5"/>
  <c r="BB100" i="5"/>
  <c r="BB75" i="5"/>
  <c r="BB32" i="5"/>
  <c r="BB23" i="5"/>
  <c r="BB15" i="5"/>
  <c r="BB7" i="5"/>
  <c r="BB11" i="5"/>
  <c r="BB185" i="5"/>
  <c r="BB142" i="5"/>
  <c r="BB140" i="5"/>
  <c r="BB110" i="5"/>
  <c r="BB108" i="5"/>
  <c r="BB27" i="5"/>
  <c r="BB24" i="5"/>
  <c r="BB16" i="5"/>
  <c r="BB8" i="5"/>
  <c r="BB48" i="5"/>
  <c r="BB19" i="5"/>
  <c r="BB20" i="5"/>
  <c r="BB12" i="5"/>
  <c r="BB4" i="5"/>
  <c r="BB78" i="5"/>
  <c r="BB70" i="5"/>
  <c r="BB68" i="5"/>
  <c r="BB62" i="5"/>
  <c r="BB60" i="5"/>
  <c r="BB54" i="5"/>
  <c r="BB52" i="5"/>
  <c r="BB46" i="5"/>
  <c r="BB36" i="5"/>
  <c r="BB25" i="5"/>
  <c r="BB17" i="5"/>
  <c r="BB9" i="5"/>
  <c r="BB162" i="5"/>
  <c r="BB79" i="5"/>
  <c r="BB64" i="5"/>
  <c r="BB56" i="5"/>
  <c r="BB40" i="5"/>
  <c r="BB92" i="5"/>
  <c r="BB39" i="5"/>
  <c r="BB169" i="5"/>
  <c r="BB177" i="5"/>
  <c r="BB118" i="5"/>
  <c r="BB116" i="5"/>
  <c r="BB63" i="5"/>
  <c r="BB55" i="5"/>
  <c r="BB47" i="5"/>
  <c r="BB41" i="5"/>
  <c r="BB31" i="5"/>
  <c r="BB18" i="5"/>
  <c r="BB10" i="5"/>
  <c r="BB44" i="5"/>
  <c r="BB3" i="5"/>
  <c r="BB126" i="5"/>
  <c r="BB124" i="5"/>
  <c r="BB94" i="5"/>
  <c r="BB71" i="5"/>
  <c r="BB35" i="5"/>
  <c r="BB33" i="5"/>
  <c r="BB83" i="5"/>
  <c r="BB38" i="5"/>
  <c r="BB21" i="5"/>
  <c r="BB5" i="5"/>
  <c r="BB14" i="5"/>
  <c r="BB30" i="5"/>
  <c r="BB13" i="5"/>
  <c r="BB22" i="5"/>
  <c r="BB28" i="5"/>
  <c r="BB6" i="5"/>
  <c r="AX3" i="5"/>
  <c r="I4" i="5"/>
  <c r="J4" i="5" s="1"/>
  <c r="AS3" i="5"/>
  <c r="AA4" i="5"/>
  <c r="O5" i="5"/>
  <c r="AN3" i="5"/>
  <c r="V4" i="5"/>
  <c r="AI3" i="5"/>
  <c r="BC1" i="5"/>
  <c r="BC3" i="5" s="1"/>
  <c r="AF4" i="5" l="1"/>
  <c r="AE4" i="5"/>
  <c r="AY3" i="5"/>
  <c r="BH356" i="5"/>
  <c r="BH348" i="5"/>
  <c r="BH357" i="5"/>
  <c r="BH349" i="5"/>
  <c r="BH358" i="5"/>
  <c r="BH350" i="5"/>
  <c r="BH342" i="5"/>
  <c r="BC2" i="5"/>
  <c r="BH359" i="5"/>
  <c r="BH360" i="5"/>
  <c r="BH352" i="5"/>
  <c r="BH344" i="5"/>
  <c r="BH355" i="5"/>
  <c r="BH347" i="5"/>
  <c r="BH340" i="5"/>
  <c r="BH332" i="5"/>
  <c r="BH341" i="5"/>
  <c r="BH333" i="5"/>
  <c r="BH325" i="5"/>
  <c r="BH361" i="5"/>
  <c r="BH334" i="5"/>
  <c r="BH326" i="5"/>
  <c r="BH318" i="5"/>
  <c r="BH310" i="5"/>
  <c r="BH335" i="5"/>
  <c r="BH327" i="5"/>
  <c r="BH319" i="5"/>
  <c r="BH311" i="5"/>
  <c r="BH337" i="5"/>
  <c r="BH322" i="5"/>
  <c r="BH315" i="5"/>
  <c r="BH300" i="5"/>
  <c r="BH292" i="5"/>
  <c r="BH354" i="5"/>
  <c r="BH338" i="5"/>
  <c r="BH312" i="5"/>
  <c r="BH308" i="5"/>
  <c r="BH301" i="5"/>
  <c r="BH293" i="5"/>
  <c r="BH345" i="5"/>
  <c r="BH329" i="5"/>
  <c r="BH314" i="5"/>
  <c r="BH303" i="5"/>
  <c r="BH295" i="5"/>
  <c r="BH287" i="5"/>
  <c r="BH362" i="5"/>
  <c r="BH324" i="5"/>
  <c r="BH313" i="5"/>
  <c r="BH309" i="5"/>
  <c r="BH298" i="5"/>
  <c r="BH290" i="5"/>
  <c r="BH353" i="5"/>
  <c r="BH336" i="5"/>
  <c r="BH331" i="5"/>
  <c r="BH316" i="5"/>
  <c r="BH307" i="5"/>
  <c r="BH283" i="5"/>
  <c r="BH280" i="5"/>
  <c r="BH272" i="5"/>
  <c r="BH264" i="5"/>
  <c r="BH317" i="5"/>
  <c r="BH286" i="5"/>
  <c r="BH273" i="5"/>
  <c r="BH265" i="5"/>
  <c r="BH281" i="5"/>
  <c r="BH274" i="5"/>
  <c r="BH266" i="5"/>
  <c r="BH258" i="5"/>
  <c r="BH284" i="5"/>
  <c r="BH275" i="5"/>
  <c r="BH267" i="5"/>
  <c r="BH259" i="5"/>
  <c r="BH343" i="5"/>
  <c r="BH261" i="5"/>
  <c r="BH246" i="5"/>
  <c r="BH238" i="5"/>
  <c r="BH230" i="5"/>
  <c r="BH222" i="5"/>
  <c r="BH214" i="5"/>
  <c r="BH206" i="5"/>
  <c r="BH198" i="5"/>
  <c r="BH190" i="5"/>
  <c r="BH339" i="5"/>
  <c r="BH328" i="5"/>
  <c r="BH321" i="5"/>
  <c r="BH254" i="5"/>
  <c r="BH247" i="5"/>
  <c r="BH239" i="5"/>
  <c r="BH231" i="5"/>
  <c r="BH223" i="5"/>
  <c r="BH215" i="5"/>
  <c r="BH207" i="5"/>
  <c r="BH199" i="5"/>
  <c r="BH191" i="5"/>
  <c r="BH346" i="5"/>
  <c r="BH330" i="5"/>
  <c r="BH306" i="5"/>
  <c r="BH285" i="5"/>
  <c r="BH257" i="5"/>
  <c r="BH248" i="5"/>
  <c r="BH240" i="5"/>
  <c r="BH232" i="5"/>
  <c r="BH224" i="5"/>
  <c r="BH216" i="5"/>
  <c r="BH208" i="5"/>
  <c r="BH200" i="5"/>
  <c r="BH192" i="5"/>
  <c r="BH323" i="5"/>
  <c r="BH304" i="5"/>
  <c r="BH296" i="5"/>
  <c r="BH276" i="5"/>
  <c r="BH268" i="5"/>
  <c r="BH260" i="5"/>
  <c r="BH249" i="5"/>
  <c r="BH241" i="5"/>
  <c r="BH233" i="5"/>
  <c r="BH225" i="5"/>
  <c r="BH217" i="5"/>
  <c r="BH209" i="5"/>
  <c r="BH201" i="5"/>
  <c r="BH193" i="5"/>
  <c r="BH279" i="5"/>
  <c r="BH277" i="5"/>
  <c r="BH262" i="5"/>
  <c r="BH253" i="5"/>
  <c r="BH245" i="5"/>
  <c r="BH237" i="5"/>
  <c r="BH229" i="5"/>
  <c r="BH221" i="5"/>
  <c r="BH213" i="5"/>
  <c r="BH205" i="5"/>
  <c r="BH197" i="5"/>
  <c r="BH187" i="5"/>
  <c r="BH179" i="5"/>
  <c r="BH171" i="5"/>
  <c r="BH305" i="5"/>
  <c r="BH302" i="5"/>
  <c r="BH297" i="5"/>
  <c r="BH294" i="5"/>
  <c r="BH289" i="5"/>
  <c r="BH282" i="5"/>
  <c r="BH188" i="5"/>
  <c r="BH180" i="5"/>
  <c r="BH172" i="5"/>
  <c r="BH270" i="5"/>
  <c r="BH256" i="5"/>
  <c r="BH189" i="5"/>
  <c r="BH181" i="5"/>
  <c r="BH173" i="5"/>
  <c r="BH299" i="5"/>
  <c r="BH291" i="5"/>
  <c r="BH288" i="5"/>
  <c r="BH182" i="5"/>
  <c r="BH174" i="5"/>
  <c r="BH320" i="5"/>
  <c r="BH271" i="5"/>
  <c r="BH269" i="5"/>
  <c r="BH251" i="5"/>
  <c r="BH243" i="5"/>
  <c r="BH235" i="5"/>
  <c r="BH227" i="5"/>
  <c r="BH219" i="5"/>
  <c r="BH211" i="5"/>
  <c r="BH203" i="5"/>
  <c r="BH195" i="5"/>
  <c r="BH234" i="5"/>
  <c r="BH202" i="5"/>
  <c r="BH164" i="5"/>
  <c r="BH156" i="5"/>
  <c r="BH263" i="5"/>
  <c r="BH236" i="5"/>
  <c r="BH204" i="5"/>
  <c r="BH165" i="5"/>
  <c r="BH157" i="5"/>
  <c r="BH149" i="5"/>
  <c r="BH242" i="5"/>
  <c r="BH210" i="5"/>
  <c r="BH183" i="5"/>
  <c r="BH175" i="5"/>
  <c r="BH166" i="5"/>
  <c r="BH158" i="5"/>
  <c r="BH150" i="5"/>
  <c r="BH255" i="5"/>
  <c r="BH244" i="5"/>
  <c r="BH212" i="5"/>
  <c r="BH184" i="5"/>
  <c r="BH176" i="5"/>
  <c r="BH167" i="5"/>
  <c r="BH159" i="5"/>
  <c r="BH151" i="5"/>
  <c r="BH351" i="5"/>
  <c r="BH250" i="5"/>
  <c r="BH218" i="5"/>
  <c r="BH185" i="5"/>
  <c r="BH177" i="5"/>
  <c r="BH168" i="5"/>
  <c r="BH160" i="5"/>
  <c r="BH152" i="5"/>
  <c r="BH226" i="5"/>
  <c r="BH194" i="5"/>
  <c r="BH220" i="5"/>
  <c r="BH146" i="5"/>
  <c r="BH138" i="5"/>
  <c r="BH130" i="5"/>
  <c r="BH122" i="5"/>
  <c r="BH114" i="5"/>
  <c r="BH106" i="5"/>
  <c r="BH98" i="5"/>
  <c r="BH90" i="5"/>
  <c r="BH82" i="5"/>
  <c r="BH74" i="5"/>
  <c r="BH228" i="5"/>
  <c r="BH170" i="5"/>
  <c r="BH153" i="5"/>
  <c r="BH147" i="5"/>
  <c r="BH139" i="5"/>
  <c r="BH131" i="5"/>
  <c r="BH123" i="5"/>
  <c r="BH115" i="5"/>
  <c r="BH107" i="5"/>
  <c r="BH99" i="5"/>
  <c r="BH91" i="5"/>
  <c r="BH83" i="5"/>
  <c r="BH75" i="5"/>
  <c r="BH178" i="5"/>
  <c r="BH162" i="5"/>
  <c r="BH140" i="5"/>
  <c r="BH132" i="5"/>
  <c r="BH124" i="5"/>
  <c r="BH116" i="5"/>
  <c r="BH108" i="5"/>
  <c r="BH100" i="5"/>
  <c r="BH92" i="5"/>
  <c r="BH252" i="5"/>
  <c r="BH186" i="5"/>
  <c r="BH154" i="5"/>
  <c r="BH142" i="5"/>
  <c r="BH134" i="5"/>
  <c r="BH126" i="5"/>
  <c r="BH118" i="5"/>
  <c r="BH110" i="5"/>
  <c r="BH102" i="5"/>
  <c r="BH94" i="5"/>
  <c r="BH86" i="5"/>
  <c r="BH78" i="5"/>
  <c r="BH278" i="5"/>
  <c r="BH144" i="5"/>
  <c r="BH136" i="5"/>
  <c r="BH128" i="5"/>
  <c r="BH120" i="5"/>
  <c r="BH112" i="5"/>
  <c r="BH104" i="5"/>
  <c r="BH96" i="5"/>
  <c r="BH88" i="5"/>
  <c r="BH77" i="5"/>
  <c r="BH73" i="5"/>
  <c r="BH66" i="5"/>
  <c r="BH58" i="5"/>
  <c r="BH50" i="5"/>
  <c r="BH155" i="5"/>
  <c r="BH145" i="5"/>
  <c r="BH137" i="5"/>
  <c r="BH129" i="5"/>
  <c r="BH121" i="5"/>
  <c r="BH113" i="5"/>
  <c r="BH105" i="5"/>
  <c r="BH97" i="5"/>
  <c r="BH89" i="5"/>
  <c r="BH76" i="5"/>
  <c r="BH72" i="5"/>
  <c r="BH67" i="5"/>
  <c r="BH59" i="5"/>
  <c r="BH51" i="5"/>
  <c r="BH43" i="5"/>
  <c r="BH35" i="5"/>
  <c r="BH27" i="5"/>
  <c r="BH161" i="5"/>
  <c r="BH85" i="5"/>
  <c r="BH81" i="5"/>
  <c r="BH71" i="5"/>
  <c r="BH68" i="5"/>
  <c r="BH60" i="5"/>
  <c r="BH52" i="5"/>
  <c r="BH44" i="5"/>
  <c r="BH36" i="5"/>
  <c r="BH163" i="5"/>
  <c r="BH169" i="5"/>
  <c r="BH79" i="5"/>
  <c r="BH70" i="5"/>
  <c r="BH62" i="5"/>
  <c r="BH54" i="5"/>
  <c r="BH46" i="5"/>
  <c r="BH38" i="5"/>
  <c r="BH30" i="5"/>
  <c r="BH119" i="5"/>
  <c r="BH117" i="5"/>
  <c r="BH84" i="5"/>
  <c r="BH37" i="5"/>
  <c r="BH24" i="5"/>
  <c r="BH16" i="5"/>
  <c r="BH8" i="5"/>
  <c r="BH49" i="5"/>
  <c r="BH20" i="5"/>
  <c r="BH127" i="5"/>
  <c r="BH125" i="5"/>
  <c r="BH95" i="5"/>
  <c r="BH93" i="5"/>
  <c r="BH42" i="5"/>
  <c r="BH34" i="5"/>
  <c r="BH25" i="5"/>
  <c r="BH17" i="5"/>
  <c r="BH9" i="5"/>
  <c r="BH65" i="5"/>
  <c r="BH39" i="5"/>
  <c r="BH69" i="5"/>
  <c r="BH63" i="5"/>
  <c r="BH61" i="5"/>
  <c r="BH55" i="5"/>
  <c r="BH53" i="5"/>
  <c r="BH47" i="5"/>
  <c r="BH45" i="5"/>
  <c r="BH41" i="5"/>
  <c r="BH31" i="5"/>
  <c r="BH29" i="5"/>
  <c r="BH18" i="5"/>
  <c r="BH10" i="5"/>
  <c r="BH33" i="5"/>
  <c r="BH12" i="5"/>
  <c r="BH4" i="5"/>
  <c r="BH196" i="5"/>
  <c r="BH148" i="5"/>
  <c r="BH135" i="5"/>
  <c r="BH133" i="5"/>
  <c r="BH103" i="5"/>
  <c r="BH101" i="5"/>
  <c r="BH87" i="5"/>
  <c r="BH64" i="5"/>
  <c r="BH56" i="5"/>
  <c r="BH48" i="5"/>
  <c r="BH40" i="5"/>
  <c r="BH19" i="5"/>
  <c r="BH11" i="5"/>
  <c r="BH3" i="5"/>
  <c r="BH57" i="5"/>
  <c r="BH5" i="5"/>
  <c r="BH143" i="5"/>
  <c r="BH141" i="5"/>
  <c r="BH111" i="5"/>
  <c r="BH109" i="5"/>
  <c r="BH28" i="5"/>
  <c r="BH26" i="5"/>
  <c r="BH21" i="5"/>
  <c r="BH13" i="5"/>
  <c r="BH80" i="5"/>
  <c r="BH14" i="5"/>
  <c r="BH7" i="5"/>
  <c r="BH15" i="5"/>
  <c r="BH23" i="5"/>
  <c r="BH22" i="5"/>
  <c r="BH6" i="5"/>
  <c r="BH32" i="5"/>
  <c r="BD3" i="5"/>
  <c r="AO3" i="5"/>
  <c r="W4" i="5"/>
  <c r="P5" i="5"/>
  <c r="AB4" i="5"/>
  <c r="K4" i="5"/>
  <c r="G5" i="5" s="1"/>
  <c r="AT3" i="5"/>
  <c r="AU3" i="5" s="1"/>
  <c r="BI1" i="5"/>
  <c r="BI3" i="5" s="1"/>
  <c r="AG4" i="5" l="1"/>
  <c r="AR4" i="5"/>
  <c r="AQ4" i="5"/>
  <c r="AL4" i="5"/>
  <c r="AK4" i="5"/>
  <c r="AM4" i="5" s="1"/>
  <c r="T5" i="5"/>
  <c r="S5" i="5"/>
  <c r="H5" i="5"/>
  <c r="BE3" i="5"/>
  <c r="BN357" i="5"/>
  <c r="BN349" i="5"/>
  <c r="BN358" i="5"/>
  <c r="BN350" i="5"/>
  <c r="BN342" i="5"/>
  <c r="BI2" i="5"/>
  <c r="BN359" i="5"/>
  <c r="BN351" i="5"/>
  <c r="BN343" i="5"/>
  <c r="BN360" i="5"/>
  <c r="BN361" i="5"/>
  <c r="BN353" i="5"/>
  <c r="BN345" i="5"/>
  <c r="BN341" i="5"/>
  <c r="BN333" i="5"/>
  <c r="BN334" i="5"/>
  <c r="BN326" i="5"/>
  <c r="BN335" i="5"/>
  <c r="BN327" i="5"/>
  <c r="BN319" i="5"/>
  <c r="BN311" i="5"/>
  <c r="BN336" i="5"/>
  <c r="BN328" i="5"/>
  <c r="BN320" i="5"/>
  <c r="BN312" i="5"/>
  <c r="BN354" i="5"/>
  <c r="BN338" i="5"/>
  <c r="BN308" i="5"/>
  <c r="BN301" i="5"/>
  <c r="BN293" i="5"/>
  <c r="BN356" i="5"/>
  <c r="BN352" i="5"/>
  <c r="BN340" i="5"/>
  <c r="BN339" i="5"/>
  <c r="BN332" i="5"/>
  <c r="BN331" i="5"/>
  <c r="BN330" i="5"/>
  <c r="BN321" i="5"/>
  <c r="BN317" i="5"/>
  <c r="BN310" i="5"/>
  <c r="BN302" i="5"/>
  <c r="BN294" i="5"/>
  <c r="BN347" i="5"/>
  <c r="BN325" i="5"/>
  <c r="BN307" i="5"/>
  <c r="BN304" i="5"/>
  <c r="BN296" i="5"/>
  <c r="BN288" i="5"/>
  <c r="BN346" i="5"/>
  <c r="BN323" i="5"/>
  <c r="BN306" i="5"/>
  <c r="BN299" i="5"/>
  <c r="BN291" i="5"/>
  <c r="BN348" i="5"/>
  <c r="BN324" i="5"/>
  <c r="BN286" i="5"/>
  <c r="BN273" i="5"/>
  <c r="BN265" i="5"/>
  <c r="BN329" i="5"/>
  <c r="BN281" i="5"/>
  <c r="BN274" i="5"/>
  <c r="BN266" i="5"/>
  <c r="BN344" i="5"/>
  <c r="BN322" i="5"/>
  <c r="BN287" i="5"/>
  <c r="BN284" i="5"/>
  <c r="BN275" i="5"/>
  <c r="BN267" i="5"/>
  <c r="BN259" i="5"/>
  <c r="BN355" i="5"/>
  <c r="BN318" i="5"/>
  <c r="BN313" i="5"/>
  <c r="BN276" i="5"/>
  <c r="BN268" i="5"/>
  <c r="BN260" i="5"/>
  <c r="BN315" i="5"/>
  <c r="BN283" i="5"/>
  <c r="BN254" i="5"/>
  <c r="BN247" i="5"/>
  <c r="BN239" i="5"/>
  <c r="BN231" i="5"/>
  <c r="BN223" i="5"/>
  <c r="BN215" i="5"/>
  <c r="BN207" i="5"/>
  <c r="BN199" i="5"/>
  <c r="BN191" i="5"/>
  <c r="BN298" i="5"/>
  <c r="BN290" i="5"/>
  <c r="BN285" i="5"/>
  <c r="BN257" i="5"/>
  <c r="BN248" i="5"/>
  <c r="BN240" i="5"/>
  <c r="BN232" i="5"/>
  <c r="BN224" i="5"/>
  <c r="BN216" i="5"/>
  <c r="BN208" i="5"/>
  <c r="BN200" i="5"/>
  <c r="BN192" i="5"/>
  <c r="BN362" i="5"/>
  <c r="BN249" i="5"/>
  <c r="BN241" i="5"/>
  <c r="BN233" i="5"/>
  <c r="BN225" i="5"/>
  <c r="BN217" i="5"/>
  <c r="BN209" i="5"/>
  <c r="BN201" i="5"/>
  <c r="BN193" i="5"/>
  <c r="BN314" i="5"/>
  <c r="BN277" i="5"/>
  <c r="BN269" i="5"/>
  <c r="BN258" i="5"/>
  <c r="BN255" i="5"/>
  <c r="BN250" i="5"/>
  <c r="BN242" i="5"/>
  <c r="BN234" i="5"/>
  <c r="BN226" i="5"/>
  <c r="BN218" i="5"/>
  <c r="BN210" i="5"/>
  <c r="BN202" i="5"/>
  <c r="BN194" i="5"/>
  <c r="BN309" i="5"/>
  <c r="BN305" i="5"/>
  <c r="BN300" i="5"/>
  <c r="BN297" i="5"/>
  <c r="BN292" i="5"/>
  <c r="BN289" i="5"/>
  <c r="BN282" i="5"/>
  <c r="BN272" i="5"/>
  <c r="BN188" i="5"/>
  <c r="BN180" i="5"/>
  <c r="BN172" i="5"/>
  <c r="BN270" i="5"/>
  <c r="BN256" i="5"/>
  <c r="BN189" i="5"/>
  <c r="BN181" i="5"/>
  <c r="BN173" i="5"/>
  <c r="BN280" i="5"/>
  <c r="BN182" i="5"/>
  <c r="BN174" i="5"/>
  <c r="BN337" i="5"/>
  <c r="BN278" i="5"/>
  <c r="BN263" i="5"/>
  <c r="BN190" i="5"/>
  <c r="BN183" i="5"/>
  <c r="BN175" i="5"/>
  <c r="BN316" i="5"/>
  <c r="BN303" i="5"/>
  <c r="BN295" i="5"/>
  <c r="BN264" i="5"/>
  <c r="BN252" i="5"/>
  <c r="BN244" i="5"/>
  <c r="BN236" i="5"/>
  <c r="BN228" i="5"/>
  <c r="BN220" i="5"/>
  <c r="BN212" i="5"/>
  <c r="BN204" i="5"/>
  <c r="BN196" i="5"/>
  <c r="BN261" i="5"/>
  <c r="BN251" i="5"/>
  <c r="BN245" i="5"/>
  <c r="BN219" i="5"/>
  <c r="BN213" i="5"/>
  <c r="BN165" i="5"/>
  <c r="BN157" i="5"/>
  <c r="BN230" i="5"/>
  <c r="BN198" i="5"/>
  <c r="BN166" i="5"/>
  <c r="BN158" i="5"/>
  <c r="BN150" i="5"/>
  <c r="BN253" i="5"/>
  <c r="BN227" i="5"/>
  <c r="BN221" i="5"/>
  <c r="BN195" i="5"/>
  <c r="BN184" i="5"/>
  <c r="BN176" i="5"/>
  <c r="BN167" i="5"/>
  <c r="BN159" i="5"/>
  <c r="BN151" i="5"/>
  <c r="BN279" i="5"/>
  <c r="BN238" i="5"/>
  <c r="BN206" i="5"/>
  <c r="BN185" i="5"/>
  <c r="BN177" i="5"/>
  <c r="BN168" i="5"/>
  <c r="BN160" i="5"/>
  <c r="BN152" i="5"/>
  <c r="BN262" i="5"/>
  <c r="BN235" i="5"/>
  <c r="BN229" i="5"/>
  <c r="BN203" i="5"/>
  <c r="BN197" i="5"/>
  <c r="BN187" i="5"/>
  <c r="BN186" i="5"/>
  <c r="BN179" i="5"/>
  <c r="BN178" i="5"/>
  <c r="BN171" i="5"/>
  <c r="BN169" i="5"/>
  <c r="BN161" i="5"/>
  <c r="BN153" i="5"/>
  <c r="BN271" i="5"/>
  <c r="BN243" i="5"/>
  <c r="BN237" i="5"/>
  <c r="BN211" i="5"/>
  <c r="BN205" i="5"/>
  <c r="BN170" i="5"/>
  <c r="BN246" i="5"/>
  <c r="BN156" i="5"/>
  <c r="BN147" i="5"/>
  <c r="BN139" i="5"/>
  <c r="BN131" i="5"/>
  <c r="BN123" i="5"/>
  <c r="BN115" i="5"/>
  <c r="BN107" i="5"/>
  <c r="BN99" i="5"/>
  <c r="BN91" i="5"/>
  <c r="BN83" i="5"/>
  <c r="BN75" i="5"/>
  <c r="BN162" i="5"/>
  <c r="BN140" i="5"/>
  <c r="BN132" i="5"/>
  <c r="BN124" i="5"/>
  <c r="BN116" i="5"/>
  <c r="BN108" i="5"/>
  <c r="BN100" i="5"/>
  <c r="BN92" i="5"/>
  <c r="BN84" i="5"/>
  <c r="BN76" i="5"/>
  <c r="BN148" i="5"/>
  <c r="BN141" i="5"/>
  <c r="BN133" i="5"/>
  <c r="BN125" i="5"/>
  <c r="BN117" i="5"/>
  <c r="BN109" i="5"/>
  <c r="BN101" i="5"/>
  <c r="BN93" i="5"/>
  <c r="BN214" i="5"/>
  <c r="BN163" i="5"/>
  <c r="BN143" i="5"/>
  <c r="BN135" i="5"/>
  <c r="BN127" i="5"/>
  <c r="BN119" i="5"/>
  <c r="BN111" i="5"/>
  <c r="BN103" i="5"/>
  <c r="BN95" i="5"/>
  <c r="BN87" i="5"/>
  <c r="BN79" i="5"/>
  <c r="BN71" i="5"/>
  <c r="BN155" i="5"/>
  <c r="BN146" i="5"/>
  <c r="BN145" i="5"/>
  <c r="BN138" i="5"/>
  <c r="BN137" i="5"/>
  <c r="BN130" i="5"/>
  <c r="BN129" i="5"/>
  <c r="BN122" i="5"/>
  <c r="BN121" i="5"/>
  <c r="BN114" i="5"/>
  <c r="BN113" i="5"/>
  <c r="BN106" i="5"/>
  <c r="BN105" i="5"/>
  <c r="BN98" i="5"/>
  <c r="BN97" i="5"/>
  <c r="BN90" i="5"/>
  <c r="BN89" i="5"/>
  <c r="BN72" i="5"/>
  <c r="BN67" i="5"/>
  <c r="BN59" i="5"/>
  <c r="BN51" i="5"/>
  <c r="BN85" i="5"/>
  <c r="BN81" i="5"/>
  <c r="BN68" i="5"/>
  <c r="BN60" i="5"/>
  <c r="BN52" i="5"/>
  <c r="BN44" i="5"/>
  <c r="BN36" i="5"/>
  <c r="BN28" i="5"/>
  <c r="BN149" i="5"/>
  <c r="BN80" i="5"/>
  <c r="BN69" i="5"/>
  <c r="BN61" i="5"/>
  <c r="BN53" i="5"/>
  <c r="BN45" i="5"/>
  <c r="BN37" i="5"/>
  <c r="BN154" i="5"/>
  <c r="BN222" i="5"/>
  <c r="BN63" i="5"/>
  <c r="BN55" i="5"/>
  <c r="BN47" i="5"/>
  <c r="BN39" i="5"/>
  <c r="BN31" i="5"/>
  <c r="BN136" i="5"/>
  <c r="BN104" i="5"/>
  <c r="BN86" i="5"/>
  <c r="BN77" i="5"/>
  <c r="BN164" i="5"/>
  <c r="BN142" i="5"/>
  <c r="BN110" i="5"/>
  <c r="BN42" i="5"/>
  <c r="BN34" i="5"/>
  <c r="BN27" i="5"/>
  <c r="BN25" i="5"/>
  <c r="BN17" i="5"/>
  <c r="BN9" i="5"/>
  <c r="BN94" i="5"/>
  <c r="BN13" i="5"/>
  <c r="BN5" i="5"/>
  <c r="BN144" i="5"/>
  <c r="BN112" i="5"/>
  <c r="BN78" i="5"/>
  <c r="BN70" i="5"/>
  <c r="BN62" i="5"/>
  <c r="BN54" i="5"/>
  <c r="BN46" i="5"/>
  <c r="BN41" i="5"/>
  <c r="BN29" i="5"/>
  <c r="BN18" i="5"/>
  <c r="BN10" i="5"/>
  <c r="BN35" i="5"/>
  <c r="BN26" i="5"/>
  <c r="BN21" i="5"/>
  <c r="BN118" i="5"/>
  <c r="BN64" i="5"/>
  <c r="BN56" i="5"/>
  <c r="BN48" i="5"/>
  <c r="BN40" i="5"/>
  <c r="BN19" i="5"/>
  <c r="BN11" i="5"/>
  <c r="BN3" i="5"/>
  <c r="BN73" i="5"/>
  <c r="BN43" i="5"/>
  <c r="BN120" i="5"/>
  <c r="BN66" i="5"/>
  <c r="BN65" i="5"/>
  <c r="BN58" i="5"/>
  <c r="BN57" i="5"/>
  <c r="BN50" i="5"/>
  <c r="BN49" i="5"/>
  <c r="BN33" i="5"/>
  <c r="BN20" i="5"/>
  <c r="BN12" i="5"/>
  <c r="BN4" i="5"/>
  <c r="BN126" i="5"/>
  <c r="BN22" i="5"/>
  <c r="BN6" i="5"/>
  <c r="BN128" i="5"/>
  <c r="BN96" i="5"/>
  <c r="BN82" i="5"/>
  <c r="BN38" i="5"/>
  <c r="BN30" i="5"/>
  <c r="BN14" i="5"/>
  <c r="BN134" i="5"/>
  <c r="BN102" i="5"/>
  <c r="BN88" i="5"/>
  <c r="BN74" i="5"/>
  <c r="BN23" i="5"/>
  <c r="BN16" i="5"/>
  <c r="BN7" i="5"/>
  <c r="BN24" i="5"/>
  <c r="BN15" i="5"/>
  <c r="BN8" i="5"/>
  <c r="BN32" i="5"/>
  <c r="BJ3" i="5"/>
  <c r="Q5" i="5"/>
  <c r="AH4" i="5"/>
  <c r="U5" i="5"/>
  <c r="AZ3" i="5"/>
  <c r="AC4" i="5"/>
  <c r="AS4" i="5"/>
  <c r="BO1" i="5"/>
  <c r="BO3" i="5" s="1"/>
  <c r="Z5" i="5" l="1"/>
  <c r="Y5" i="5"/>
  <c r="N6" i="5"/>
  <c r="M6" i="5"/>
  <c r="BK3" i="5"/>
  <c r="I5" i="5"/>
  <c r="J5" i="5" s="1"/>
  <c r="BT358" i="5"/>
  <c r="BT350" i="5"/>
  <c r="BT342" i="5"/>
  <c r="BO2" i="5"/>
  <c r="BT359" i="5"/>
  <c r="BT351" i="5"/>
  <c r="BT343" i="5"/>
  <c r="BT360" i="5"/>
  <c r="BT352" i="5"/>
  <c r="BT344" i="5"/>
  <c r="BT361" i="5"/>
  <c r="BT362" i="5"/>
  <c r="BT354" i="5"/>
  <c r="BT346" i="5"/>
  <c r="BT334" i="5"/>
  <c r="BT335" i="5"/>
  <c r="BT327" i="5"/>
  <c r="BT336" i="5"/>
  <c r="BT328" i="5"/>
  <c r="BT320" i="5"/>
  <c r="BT312" i="5"/>
  <c r="BT337" i="5"/>
  <c r="BT329" i="5"/>
  <c r="BT321" i="5"/>
  <c r="BT313" i="5"/>
  <c r="BT356" i="5"/>
  <c r="BT341" i="5"/>
  <c r="BT340" i="5"/>
  <c r="BT339" i="5"/>
  <c r="BT333" i="5"/>
  <c r="BT332" i="5"/>
  <c r="BT331" i="5"/>
  <c r="BT330" i="5"/>
  <c r="BT326" i="5"/>
  <c r="BT319" i="5"/>
  <c r="BT317" i="5"/>
  <c r="BT310" i="5"/>
  <c r="BT302" i="5"/>
  <c r="BT294" i="5"/>
  <c r="BT349" i="5"/>
  <c r="BT314" i="5"/>
  <c r="BT303" i="5"/>
  <c r="BT295" i="5"/>
  <c r="BT357" i="5"/>
  <c r="BT316" i="5"/>
  <c r="BT305" i="5"/>
  <c r="BT297" i="5"/>
  <c r="BT289" i="5"/>
  <c r="BT281" i="5"/>
  <c r="BT348" i="5"/>
  <c r="BT322" i="5"/>
  <c r="BT315" i="5"/>
  <c r="BT300" i="5"/>
  <c r="BT292" i="5"/>
  <c r="BT338" i="5"/>
  <c r="BT274" i="5"/>
  <c r="BT266" i="5"/>
  <c r="BT325" i="5"/>
  <c r="BT287" i="5"/>
  <c r="BT284" i="5"/>
  <c r="BT275" i="5"/>
  <c r="BT267" i="5"/>
  <c r="BT355" i="5"/>
  <c r="BT347" i="5"/>
  <c r="BT318" i="5"/>
  <c r="BT308" i="5"/>
  <c r="BT276" i="5"/>
  <c r="BT268" i="5"/>
  <c r="BT260" i="5"/>
  <c r="BT282" i="5"/>
  <c r="BT277" i="5"/>
  <c r="BT269" i="5"/>
  <c r="BT261" i="5"/>
  <c r="BT298" i="5"/>
  <c r="BT290" i="5"/>
  <c r="BT285" i="5"/>
  <c r="BT257" i="5"/>
  <c r="BT248" i="5"/>
  <c r="BT240" i="5"/>
  <c r="BT232" i="5"/>
  <c r="BT224" i="5"/>
  <c r="BT216" i="5"/>
  <c r="BT208" i="5"/>
  <c r="BT200" i="5"/>
  <c r="BT192" i="5"/>
  <c r="BT306" i="5"/>
  <c r="BT301" i="5"/>
  <c r="BT293" i="5"/>
  <c r="BT249" i="5"/>
  <c r="BT241" i="5"/>
  <c r="BT233" i="5"/>
  <c r="BT225" i="5"/>
  <c r="BT217" i="5"/>
  <c r="BT209" i="5"/>
  <c r="BT201" i="5"/>
  <c r="BT193" i="5"/>
  <c r="BT323" i="5"/>
  <c r="BT304" i="5"/>
  <c r="BT296" i="5"/>
  <c r="BT286" i="5"/>
  <c r="BT258" i="5"/>
  <c r="BT255" i="5"/>
  <c r="BT250" i="5"/>
  <c r="BT242" i="5"/>
  <c r="BT234" i="5"/>
  <c r="BT226" i="5"/>
  <c r="BT218" i="5"/>
  <c r="BT210" i="5"/>
  <c r="BT202" i="5"/>
  <c r="BT194" i="5"/>
  <c r="BT353" i="5"/>
  <c r="BT288" i="5"/>
  <c r="BT278" i="5"/>
  <c r="BT270" i="5"/>
  <c r="BT262" i="5"/>
  <c r="BT251" i="5"/>
  <c r="BT243" i="5"/>
  <c r="BT235" i="5"/>
  <c r="BT227" i="5"/>
  <c r="BT219" i="5"/>
  <c r="BT211" i="5"/>
  <c r="BT203" i="5"/>
  <c r="BT195" i="5"/>
  <c r="BT265" i="5"/>
  <c r="BT256" i="5"/>
  <c r="BT189" i="5"/>
  <c r="BT181" i="5"/>
  <c r="BT173" i="5"/>
  <c r="BT280" i="5"/>
  <c r="BT182" i="5"/>
  <c r="BT174" i="5"/>
  <c r="BT311" i="5"/>
  <c r="BT299" i="5"/>
  <c r="BT291" i="5"/>
  <c r="BT273" i="5"/>
  <c r="BT263" i="5"/>
  <c r="BT190" i="5"/>
  <c r="BT183" i="5"/>
  <c r="BT175" i="5"/>
  <c r="BT259" i="5"/>
  <c r="BT184" i="5"/>
  <c r="BT176" i="5"/>
  <c r="BT345" i="5"/>
  <c r="BT324" i="5"/>
  <c r="BT283" i="5"/>
  <c r="BT279" i="5"/>
  <c r="BT253" i="5"/>
  <c r="BT247" i="5"/>
  <c r="BT246" i="5"/>
  <c r="BT245" i="5"/>
  <c r="BT239" i="5"/>
  <c r="BT238" i="5"/>
  <c r="BT237" i="5"/>
  <c r="BT231" i="5"/>
  <c r="BT230" i="5"/>
  <c r="BT229" i="5"/>
  <c r="BT223" i="5"/>
  <c r="BT222" i="5"/>
  <c r="BT221" i="5"/>
  <c r="BT215" i="5"/>
  <c r="BT214" i="5"/>
  <c r="BT213" i="5"/>
  <c r="BT207" i="5"/>
  <c r="BT206" i="5"/>
  <c r="BT205" i="5"/>
  <c r="BT199" i="5"/>
  <c r="BT198" i="5"/>
  <c r="BT197" i="5"/>
  <c r="BT307" i="5"/>
  <c r="BT236" i="5"/>
  <c r="BT204" i="5"/>
  <c r="BT166" i="5"/>
  <c r="BT158" i="5"/>
  <c r="BT150" i="5"/>
  <c r="BT167" i="5"/>
  <c r="BT159" i="5"/>
  <c r="BT151" i="5"/>
  <c r="BT244" i="5"/>
  <c r="BT212" i="5"/>
  <c r="BT185" i="5"/>
  <c r="BT177" i="5"/>
  <c r="BT168" i="5"/>
  <c r="BT160" i="5"/>
  <c r="BT152" i="5"/>
  <c r="BT272" i="5"/>
  <c r="BT188" i="5"/>
  <c r="BT187" i="5"/>
  <c r="BT186" i="5"/>
  <c r="BT180" i="5"/>
  <c r="BT179" i="5"/>
  <c r="BT178" i="5"/>
  <c r="BT172" i="5"/>
  <c r="BT171" i="5"/>
  <c r="BT169" i="5"/>
  <c r="BT161" i="5"/>
  <c r="BT153" i="5"/>
  <c r="BT252" i="5"/>
  <c r="BT220" i="5"/>
  <c r="BT191" i="5"/>
  <c r="BT162" i="5"/>
  <c r="BT154" i="5"/>
  <c r="BT264" i="5"/>
  <c r="BT228" i="5"/>
  <c r="BT196" i="5"/>
  <c r="BT271" i="5"/>
  <c r="BT170" i="5"/>
  <c r="BT140" i="5"/>
  <c r="BT132" i="5"/>
  <c r="BT124" i="5"/>
  <c r="BT116" i="5"/>
  <c r="BT108" i="5"/>
  <c r="BT100" i="5"/>
  <c r="BT92" i="5"/>
  <c r="BT84" i="5"/>
  <c r="BT76" i="5"/>
  <c r="BT309" i="5"/>
  <c r="BT254" i="5"/>
  <c r="BT157" i="5"/>
  <c r="BT148" i="5"/>
  <c r="BT141" i="5"/>
  <c r="BT133" i="5"/>
  <c r="BT125" i="5"/>
  <c r="BT117" i="5"/>
  <c r="BT109" i="5"/>
  <c r="BT101" i="5"/>
  <c r="BT93" i="5"/>
  <c r="BT85" i="5"/>
  <c r="BT77" i="5"/>
  <c r="BT142" i="5"/>
  <c r="BT134" i="5"/>
  <c r="BT126" i="5"/>
  <c r="BT118" i="5"/>
  <c r="BT110" i="5"/>
  <c r="BT102" i="5"/>
  <c r="BT94" i="5"/>
  <c r="BT144" i="5"/>
  <c r="BT136" i="5"/>
  <c r="BT128" i="5"/>
  <c r="BT120" i="5"/>
  <c r="BT112" i="5"/>
  <c r="BT104" i="5"/>
  <c r="BT96" i="5"/>
  <c r="BT88" i="5"/>
  <c r="BT80" i="5"/>
  <c r="BT72" i="5"/>
  <c r="BT81" i="5"/>
  <c r="BT68" i="5"/>
  <c r="BT60" i="5"/>
  <c r="BT52" i="5"/>
  <c r="BT149" i="5"/>
  <c r="BT71" i="5"/>
  <c r="BT69" i="5"/>
  <c r="BT61" i="5"/>
  <c r="BT53" i="5"/>
  <c r="BT45" i="5"/>
  <c r="BT37" i="5"/>
  <c r="BT29" i="5"/>
  <c r="BT163" i="5"/>
  <c r="BT75" i="5"/>
  <c r="BT70" i="5"/>
  <c r="BT62" i="5"/>
  <c r="BT54" i="5"/>
  <c r="BT46" i="5"/>
  <c r="BT38" i="5"/>
  <c r="BT165" i="5"/>
  <c r="BT156" i="5"/>
  <c r="BT83" i="5"/>
  <c r="BT78" i="5"/>
  <c r="BT74" i="5"/>
  <c r="BT64" i="5"/>
  <c r="BT56" i="5"/>
  <c r="BT48" i="5"/>
  <c r="BT40" i="5"/>
  <c r="BT32" i="5"/>
  <c r="BT164" i="5"/>
  <c r="BT147" i="5"/>
  <c r="BT130" i="5"/>
  <c r="BT115" i="5"/>
  <c r="BT98" i="5"/>
  <c r="BT42" i="5"/>
  <c r="BT127" i="5"/>
  <c r="BT121" i="5"/>
  <c r="BT95" i="5"/>
  <c r="BT41" i="5"/>
  <c r="BT18" i="5"/>
  <c r="BT10" i="5"/>
  <c r="BT105" i="5"/>
  <c r="BT22" i="5"/>
  <c r="BT7" i="5"/>
  <c r="BT138" i="5"/>
  <c r="BT123" i="5"/>
  <c r="BT106" i="5"/>
  <c r="BT91" i="5"/>
  <c r="BT63" i="5"/>
  <c r="BT55" i="5"/>
  <c r="BT47" i="5"/>
  <c r="BT36" i="5"/>
  <c r="BT31" i="5"/>
  <c r="BT19" i="5"/>
  <c r="BT11" i="5"/>
  <c r="BT3" i="5"/>
  <c r="BT143" i="5"/>
  <c r="BT43" i="5"/>
  <c r="BT15" i="5"/>
  <c r="BT155" i="5"/>
  <c r="BT135" i="5"/>
  <c r="BT129" i="5"/>
  <c r="BT103" i="5"/>
  <c r="BT97" i="5"/>
  <c r="BT89" i="5"/>
  <c r="BT87" i="5"/>
  <c r="BT67" i="5"/>
  <c r="BT66" i="5"/>
  <c r="BT65" i="5"/>
  <c r="BT59" i="5"/>
  <c r="BT58" i="5"/>
  <c r="BT57" i="5"/>
  <c r="BT51" i="5"/>
  <c r="BT50" i="5"/>
  <c r="BT49" i="5"/>
  <c r="BT33" i="5"/>
  <c r="BT20" i="5"/>
  <c r="BT12" i="5"/>
  <c r="BT4" i="5"/>
  <c r="BT137" i="5"/>
  <c r="BT111" i="5"/>
  <c r="BT82" i="5"/>
  <c r="BT30" i="5"/>
  <c r="BT14" i="5"/>
  <c r="BT23" i="5"/>
  <c r="BT119" i="5"/>
  <c r="BT113" i="5"/>
  <c r="BT90" i="5"/>
  <c r="BT146" i="5"/>
  <c r="BT131" i="5"/>
  <c r="BT114" i="5"/>
  <c r="BT99" i="5"/>
  <c r="BT79" i="5"/>
  <c r="BT73" i="5"/>
  <c r="BT44" i="5"/>
  <c r="BT39" i="5"/>
  <c r="BT35" i="5"/>
  <c r="BT26" i="5"/>
  <c r="BT21" i="5"/>
  <c r="BT13" i="5"/>
  <c r="BT5" i="5"/>
  <c r="BT28" i="5"/>
  <c r="BT6" i="5"/>
  <c r="BT139" i="5"/>
  <c r="BT122" i="5"/>
  <c r="BT107" i="5"/>
  <c r="BT145" i="5"/>
  <c r="BT86" i="5"/>
  <c r="BT27" i="5"/>
  <c r="BT34" i="5"/>
  <c r="BT24" i="5"/>
  <c r="BT17" i="5"/>
  <c r="BT8" i="5"/>
  <c r="BT25" i="5"/>
  <c r="BT16" i="5"/>
  <c r="BT9" i="5"/>
  <c r="BP3" i="5"/>
  <c r="V5" i="5"/>
  <c r="AN4" i="5"/>
  <c r="BF3" i="5"/>
  <c r="AI4" i="5"/>
  <c r="AA5" i="5"/>
  <c r="O6" i="5"/>
  <c r="BA3" i="5"/>
  <c r="BU1" i="5"/>
  <c r="BU3" i="5" s="1"/>
  <c r="AX4" i="5" l="1"/>
  <c r="AW4" i="5"/>
  <c r="AF5" i="5"/>
  <c r="AE5" i="5"/>
  <c r="BQ3" i="5"/>
  <c r="BU2" i="5"/>
  <c r="BZ359" i="5"/>
  <c r="BZ351" i="5"/>
  <c r="BZ343" i="5"/>
  <c r="BZ360" i="5"/>
  <c r="BZ352" i="5"/>
  <c r="BZ344" i="5"/>
  <c r="BZ361" i="5"/>
  <c r="BZ353" i="5"/>
  <c r="BZ345" i="5"/>
  <c r="BZ362" i="5"/>
  <c r="BZ355" i="5"/>
  <c r="BZ347" i="5"/>
  <c r="BZ335" i="5"/>
  <c r="BZ336" i="5"/>
  <c r="BZ328" i="5"/>
  <c r="BZ337" i="5"/>
  <c r="BZ329" i="5"/>
  <c r="BZ321" i="5"/>
  <c r="BZ313" i="5"/>
  <c r="BZ338" i="5"/>
  <c r="BZ330" i="5"/>
  <c r="BZ322" i="5"/>
  <c r="BZ314" i="5"/>
  <c r="BZ306" i="5"/>
  <c r="BZ349" i="5"/>
  <c r="BZ312" i="5"/>
  <c r="BZ303" i="5"/>
  <c r="BZ295" i="5"/>
  <c r="BZ342" i="5"/>
  <c r="BZ325" i="5"/>
  <c r="BZ307" i="5"/>
  <c r="BZ304" i="5"/>
  <c r="BZ296" i="5"/>
  <c r="BZ350" i="5"/>
  <c r="BZ324" i="5"/>
  <c r="BZ318" i="5"/>
  <c r="BZ311" i="5"/>
  <c r="BZ309" i="5"/>
  <c r="BZ298" i="5"/>
  <c r="BZ290" i="5"/>
  <c r="BZ282" i="5"/>
  <c r="BZ308" i="5"/>
  <c r="BZ301" i="5"/>
  <c r="BZ293" i="5"/>
  <c r="BZ356" i="5"/>
  <c r="BZ317" i="5"/>
  <c r="BZ287" i="5"/>
  <c r="BZ284" i="5"/>
  <c r="BZ281" i="5"/>
  <c r="BZ275" i="5"/>
  <c r="BZ267" i="5"/>
  <c r="BZ276" i="5"/>
  <c r="BZ268" i="5"/>
  <c r="BZ358" i="5"/>
  <c r="BZ341" i="5"/>
  <c r="BZ334" i="5"/>
  <c r="BZ332" i="5"/>
  <c r="BZ277" i="5"/>
  <c r="BZ269" i="5"/>
  <c r="BZ261" i="5"/>
  <c r="BZ339" i="5"/>
  <c r="BZ326" i="5"/>
  <c r="BZ285" i="5"/>
  <c r="BZ278" i="5"/>
  <c r="BZ270" i="5"/>
  <c r="BZ262" i="5"/>
  <c r="BZ319" i="5"/>
  <c r="BZ249" i="5"/>
  <c r="BZ241" i="5"/>
  <c r="BZ233" i="5"/>
  <c r="BZ225" i="5"/>
  <c r="BZ217" i="5"/>
  <c r="BZ209" i="5"/>
  <c r="BZ201" i="5"/>
  <c r="BZ193" i="5"/>
  <c r="BZ354" i="5"/>
  <c r="BZ346" i="5"/>
  <c r="BZ333" i="5"/>
  <c r="BZ323" i="5"/>
  <c r="BZ286" i="5"/>
  <c r="BZ258" i="5"/>
  <c r="BZ255" i="5"/>
  <c r="BZ250" i="5"/>
  <c r="BZ242" i="5"/>
  <c r="BZ234" i="5"/>
  <c r="BZ226" i="5"/>
  <c r="BZ218" i="5"/>
  <c r="BZ210" i="5"/>
  <c r="BZ202" i="5"/>
  <c r="BZ194" i="5"/>
  <c r="BZ310" i="5"/>
  <c r="BZ288" i="5"/>
  <c r="BZ260" i="5"/>
  <c r="BZ251" i="5"/>
  <c r="BZ243" i="5"/>
  <c r="BZ235" i="5"/>
  <c r="BZ227" i="5"/>
  <c r="BZ219" i="5"/>
  <c r="BZ211" i="5"/>
  <c r="BZ203" i="5"/>
  <c r="BZ195" i="5"/>
  <c r="BZ316" i="5"/>
  <c r="BZ299" i="5"/>
  <c r="BZ291" i="5"/>
  <c r="BZ280" i="5"/>
  <c r="BZ279" i="5"/>
  <c r="BZ274" i="5"/>
  <c r="BZ273" i="5"/>
  <c r="BZ272" i="5"/>
  <c r="BZ271" i="5"/>
  <c r="BZ266" i="5"/>
  <c r="BZ265" i="5"/>
  <c r="BZ264" i="5"/>
  <c r="BZ263" i="5"/>
  <c r="BZ252" i="5"/>
  <c r="BZ244" i="5"/>
  <c r="BZ236" i="5"/>
  <c r="BZ228" i="5"/>
  <c r="BZ220" i="5"/>
  <c r="BZ212" i="5"/>
  <c r="BZ204" i="5"/>
  <c r="BZ196" i="5"/>
  <c r="BZ302" i="5"/>
  <c r="BZ294" i="5"/>
  <c r="BZ182" i="5"/>
  <c r="BZ174" i="5"/>
  <c r="BZ315" i="5"/>
  <c r="BZ257" i="5"/>
  <c r="BZ190" i="5"/>
  <c r="BZ183" i="5"/>
  <c r="BZ175" i="5"/>
  <c r="BZ348" i="5"/>
  <c r="BZ259" i="5"/>
  <c r="BZ184" i="5"/>
  <c r="BZ176" i="5"/>
  <c r="BZ185" i="5"/>
  <c r="BZ177" i="5"/>
  <c r="BZ340" i="5"/>
  <c r="BZ327" i="5"/>
  <c r="BZ254" i="5"/>
  <c r="BZ297" i="5"/>
  <c r="BZ292" i="5"/>
  <c r="BZ256" i="5"/>
  <c r="BZ247" i="5"/>
  <c r="BZ232" i="5"/>
  <c r="BZ230" i="5"/>
  <c r="BZ215" i="5"/>
  <c r="BZ200" i="5"/>
  <c r="BZ198" i="5"/>
  <c r="BZ167" i="5"/>
  <c r="BZ159" i="5"/>
  <c r="BZ151" i="5"/>
  <c r="BZ253" i="5"/>
  <c r="BZ221" i="5"/>
  <c r="BZ168" i="5"/>
  <c r="BZ160" i="5"/>
  <c r="BZ152" i="5"/>
  <c r="BZ283" i="5"/>
  <c r="BZ240" i="5"/>
  <c r="BZ238" i="5"/>
  <c r="BZ223" i="5"/>
  <c r="BZ208" i="5"/>
  <c r="BZ206" i="5"/>
  <c r="BZ189" i="5"/>
  <c r="BZ188" i="5"/>
  <c r="BZ187" i="5"/>
  <c r="BZ186" i="5"/>
  <c r="BZ181" i="5"/>
  <c r="BZ180" i="5"/>
  <c r="BZ179" i="5"/>
  <c r="BZ178" i="5"/>
  <c r="BZ173" i="5"/>
  <c r="BZ172" i="5"/>
  <c r="BZ171" i="5"/>
  <c r="BZ169" i="5"/>
  <c r="BZ161" i="5"/>
  <c r="BZ153" i="5"/>
  <c r="BZ357" i="5"/>
  <c r="BZ305" i="5"/>
  <c r="BZ300" i="5"/>
  <c r="BZ229" i="5"/>
  <c r="BZ197" i="5"/>
  <c r="BZ191" i="5"/>
  <c r="BZ162" i="5"/>
  <c r="BZ154" i="5"/>
  <c r="BZ248" i="5"/>
  <c r="BZ246" i="5"/>
  <c r="BZ231" i="5"/>
  <c r="BZ216" i="5"/>
  <c r="BZ214" i="5"/>
  <c r="BZ199" i="5"/>
  <c r="BZ170" i="5"/>
  <c r="BZ163" i="5"/>
  <c r="BZ155" i="5"/>
  <c r="BZ239" i="5"/>
  <c r="BZ224" i="5"/>
  <c r="BZ222" i="5"/>
  <c r="BZ207" i="5"/>
  <c r="BZ192" i="5"/>
  <c r="BZ331" i="5"/>
  <c r="BZ289" i="5"/>
  <c r="BZ166" i="5"/>
  <c r="BZ157" i="5"/>
  <c r="BZ148" i="5"/>
  <c r="BZ141" i="5"/>
  <c r="BZ133" i="5"/>
  <c r="BZ125" i="5"/>
  <c r="BZ117" i="5"/>
  <c r="BZ109" i="5"/>
  <c r="BZ101" i="5"/>
  <c r="BZ93" i="5"/>
  <c r="BZ85" i="5"/>
  <c r="BZ77" i="5"/>
  <c r="BZ237" i="5"/>
  <c r="BZ142" i="5"/>
  <c r="BZ134" i="5"/>
  <c r="BZ126" i="5"/>
  <c r="BZ118" i="5"/>
  <c r="BZ110" i="5"/>
  <c r="BZ102" i="5"/>
  <c r="BZ94" i="5"/>
  <c r="BZ86" i="5"/>
  <c r="BZ78" i="5"/>
  <c r="BZ70" i="5"/>
  <c r="BZ245" i="5"/>
  <c r="BZ158" i="5"/>
  <c r="BZ143" i="5"/>
  <c r="BZ135" i="5"/>
  <c r="BZ127" i="5"/>
  <c r="BZ119" i="5"/>
  <c r="BZ111" i="5"/>
  <c r="BZ103" i="5"/>
  <c r="BZ95" i="5"/>
  <c r="BZ87" i="5"/>
  <c r="BZ320" i="5"/>
  <c r="BZ164" i="5"/>
  <c r="BZ150" i="5"/>
  <c r="BZ145" i="5"/>
  <c r="BZ137" i="5"/>
  <c r="BZ129" i="5"/>
  <c r="BZ121" i="5"/>
  <c r="BZ113" i="5"/>
  <c r="BZ105" i="5"/>
  <c r="BZ97" i="5"/>
  <c r="BZ89" i="5"/>
  <c r="BZ81" i="5"/>
  <c r="BZ73" i="5"/>
  <c r="BZ149" i="5"/>
  <c r="BZ76" i="5"/>
  <c r="BZ71" i="5"/>
  <c r="BZ69" i="5"/>
  <c r="BZ61" i="5"/>
  <c r="BZ53" i="5"/>
  <c r="BZ45" i="5"/>
  <c r="BZ80" i="5"/>
  <c r="BZ75" i="5"/>
  <c r="BZ62" i="5"/>
  <c r="BZ54" i="5"/>
  <c r="BZ46" i="5"/>
  <c r="BZ38" i="5"/>
  <c r="BZ30" i="5"/>
  <c r="BZ205" i="5"/>
  <c r="BZ84" i="5"/>
  <c r="BZ79" i="5"/>
  <c r="BZ63" i="5"/>
  <c r="BZ55" i="5"/>
  <c r="BZ47" i="5"/>
  <c r="BZ39" i="5"/>
  <c r="BZ165" i="5"/>
  <c r="BZ156" i="5"/>
  <c r="BZ65" i="5"/>
  <c r="BZ57" i="5"/>
  <c r="BZ49" i="5"/>
  <c r="BZ41" i="5"/>
  <c r="BZ33" i="5"/>
  <c r="BZ25" i="5"/>
  <c r="BZ213" i="5"/>
  <c r="BZ144" i="5"/>
  <c r="BZ140" i="5"/>
  <c r="BZ138" i="5"/>
  <c r="BZ123" i="5"/>
  <c r="BZ112" i="5"/>
  <c r="BZ108" i="5"/>
  <c r="BZ106" i="5"/>
  <c r="BZ91" i="5"/>
  <c r="BZ72" i="5"/>
  <c r="BZ36" i="5"/>
  <c r="BZ31" i="5"/>
  <c r="BZ29" i="5"/>
  <c r="BZ19" i="5"/>
  <c r="BZ11" i="5"/>
  <c r="BZ3" i="5"/>
  <c r="BZ139" i="5"/>
  <c r="BZ15" i="5"/>
  <c r="BZ74" i="5"/>
  <c r="BZ68" i="5"/>
  <c r="BZ67" i="5"/>
  <c r="BZ66" i="5"/>
  <c r="BZ64" i="5"/>
  <c r="BZ60" i="5"/>
  <c r="BZ59" i="5"/>
  <c r="BZ58" i="5"/>
  <c r="BZ56" i="5"/>
  <c r="BZ52" i="5"/>
  <c r="BZ51" i="5"/>
  <c r="BZ50" i="5"/>
  <c r="BZ48" i="5"/>
  <c r="BZ40" i="5"/>
  <c r="BZ20" i="5"/>
  <c r="BZ12" i="5"/>
  <c r="BZ4" i="5"/>
  <c r="BZ128" i="5"/>
  <c r="BZ107" i="5"/>
  <c r="BZ23" i="5"/>
  <c r="BZ7" i="5"/>
  <c r="BZ24" i="5"/>
  <c r="BZ146" i="5"/>
  <c r="BZ131" i="5"/>
  <c r="BZ120" i="5"/>
  <c r="BZ116" i="5"/>
  <c r="BZ114" i="5"/>
  <c r="BZ99" i="5"/>
  <c r="BZ44" i="5"/>
  <c r="BZ35" i="5"/>
  <c r="BZ26" i="5"/>
  <c r="BZ21" i="5"/>
  <c r="BZ13" i="5"/>
  <c r="BZ5" i="5"/>
  <c r="BZ122" i="5"/>
  <c r="BZ92" i="5"/>
  <c r="BZ43" i="5"/>
  <c r="BZ147" i="5"/>
  <c r="BZ136" i="5"/>
  <c r="BZ132" i="5"/>
  <c r="BZ104" i="5"/>
  <c r="BZ100" i="5"/>
  <c r="BZ34" i="5"/>
  <c r="BZ82" i="5"/>
  <c r="BZ28" i="5"/>
  <c r="BZ22" i="5"/>
  <c r="BZ14" i="5"/>
  <c r="BZ6" i="5"/>
  <c r="BZ124" i="5"/>
  <c r="BZ96" i="5"/>
  <c r="BZ32" i="5"/>
  <c r="BZ42" i="5"/>
  <c r="BZ90" i="5"/>
  <c r="BZ88" i="5"/>
  <c r="BZ83" i="5"/>
  <c r="BZ16" i="5"/>
  <c r="BZ8" i="5"/>
  <c r="BZ130" i="5"/>
  <c r="BZ115" i="5"/>
  <c r="BZ98" i="5"/>
  <c r="BZ10" i="5"/>
  <c r="BZ17" i="5"/>
  <c r="BZ37" i="5"/>
  <c r="BZ18" i="5"/>
  <c r="BZ9" i="5"/>
  <c r="BZ27" i="5"/>
  <c r="BV3" i="5"/>
  <c r="AG5" i="5"/>
  <c r="K5" i="5"/>
  <c r="G6" i="5" s="1"/>
  <c r="BG3" i="5"/>
  <c r="P6" i="5"/>
  <c r="AO4" i="5"/>
  <c r="AT4" i="5"/>
  <c r="BL3" i="5"/>
  <c r="AB5" i="5"/>
  <c r="W5" i="5"/>
  <c r="CA1" i="5"/>
  <c r="CA3" i="5" s="1"/>
  <c r="BD4" i="5" l="1"/>
  <c r="BC4" i="5"/>
  <c r="AL5" i="5"/>
  <c r="AK5" i="5"/>
  <c r="T6" i="5"/>
  <c r="S6" i="5"/>
  <c r="H6" i="5"/>
  <c r="BW3" i="5"/>
  <c r="CA2" i="5"/>
  <c r="CF360" i="5"/>
  <c r="CF352" i="5"/>
  <c r="CF344" i="5"/>
  <c r="CF361" i="5"/>
  <c r="CF353" i="5"/>
  <c r="CF345" i="5"/>
  <c r="CF362" i="5"/>
  <c r="CF354" i="5"/>
  <c r="CF346" i="5"/>
  <c r="CF356" i="5"/>
  <c r="CF348" i="5"/>
  <c r="CF336" i="5"/>
  <c r="CF337" i="5"/>
  <c r="CF329" i="5"/>
  <c r="CF338" i="5"/>
  <c r="CF330" i="5"/>
  <c r="CF322" i="5"/>
  <c r="CF314" i="5"/>
  <c r="CF306" i="5"/>
  <c r="CF339" i="5"/>
  <c r="CF331" i="5"/>
  <c r="CF323" i="5"/>
  <c r="CF315" i="5"/>
  <c r="CF307" i="5"/>
  <c r="CF342" i="5"/>
  <c r="CF325" i="5"/>
  <c r="CF321" i="5"/>
  <c r="CF304" i="5"/>
  <c r="CF296" i="5"/>
  <c r="CF288" i="5"/>
  <c r="CF359" i="5"/>
  <c r="CF357" i="5"/>
  <c r="CF347" i="5"/>
  <c r="CF316" i="5"/>
  <c r="CF305" i="5"/>
  <c r="CF297" i="5"/>
  <c r="CF289" i="5"/>
  <c r="CF355" i="5"/>
  <c r="CF328" i="5"/>
  <c r="CF320" i="5"/>
  <c r="CF299" i="5"/>
  <c r="CF291" i="5"/>
  <c r="CF283" i="5"/>
  <c r="CF351" i="5"/>
  <c r="CF341" i="5"/>
  <c r="CF340" i="5"/>
  <c r="CF335" i="5"/>
  <c r="CF334" i="5"/>
  <c r="CF333" i="5"/>
  <c r="CF332" i="5"/>
  <c r="CF326" i="5"/>
  <c r="CF319" i="5"/>
  <c r="CF317" i="5"/>
  <c r="CF310" i="5"/>
  <c r="CF302" i="5"/>
  <c r="CF294" i="5"/>
  <c r="CF312" i="5"/>
  <c r="CF276" i="5"/>
  <c r="CF268" i="5"/>
  <c r="CF358" i="5"/>
  <c r="CF318" i="5"/>
  <c r="CF308" i="5"/>
  <c r="CF277" i="5"/>
  <c r="CF269" i="5"/>
  <c r="CF313" i="5"/>
  <c r="CF285" i="5"/>
  <c r="CF282" i="5"/>
  <c r="CF278" i="5"/>
  <c r="CF270" i="5"/>
  <c r="CF262" i="5"/>
  <c r="CF254" i="5"/>
  <c r="CF349" i="5"/>
  <c r="CF309" i="5"/>
  <c r="CF303" i="5"/>
  <c r="CF301" i="5"/>
  <c r="CF300" i="5"/>
  <c r="CF298" i="5"/>
  <c r="CF295" i="5"/>
  <c r="CF293" i="5"/>
  <c r="CF292" i="5"/>
  <c r="CF290" i="5"/>
  <c r="CF279" i="5"/>
  <c r="CF271" i="5"/>
  <c r="CF263" i="5"/>
  <c r="CF286" i="5"/>
  <c r="CF258" i="5"/>
  <c r="CF255" i="5"/>
  <c r="CF250" i="5"/>
  <c r="CF242" i="5"/>
  <c r="CF234" i="5"/>
  <c r="CF226" i="5"/>
  <c r="CF218" i="5"/>
  <c r="CF210" i="5"/>
  <c r="CF202" i="5"/>
  <c r="CF194" i="5"/>
  <c r="CF350" i="5"/>
  <c r="CF287" i="5"/>
  <c r="CF260" i="5"/>
  <c r="CF251" i="5"/>
  <c r="CF243" i="5"/>
  <c r="CF235" i="5"/>
  <c r="CF227" i="5"/>
  <c r="CF219" i="5"/>
  <c r="CF211" i="5"/>
  <c r="CF203" i="5"/>
  <c r="CF195" i="5"/>
  <c r="CF280" i="5"/>
  <c r="CF275" i="5"/>
  <c r="CF274" i="5"/>
  <c r="CF273" i="5"/>
  <c r="CF272" i="5"/>
  <c r="CF267" i="5"/>
  <c r="CF266" i="5"/>
  <c r="CF265" i="5"/>
  <c r="CF264" i="5"/>
  <c r="CF252" i="5"/>
  <c r="CF244" i="5"/>
  <c r="CF236" i="5"/>
  <c r="CF228" i="5"/>
  <c r="CF220" i="5"/>
  <c r="CF212" i="5"/>
  <c r="CF204" i="5"/>
  <c r="CF196" i="5"/>
  <c r="CF327" i="5"/>
  <c r="CF256" i="5"/>
  <c r="CF253" i="5"/>
  <c r="CF245" i="5"/>
  <c r="CF237" i="5"/>
  <c r="CF229" i="5"/>
  <c r="CF221" i="5"/>
  <c r="CF213" i="5"/>
  <c r="CF205" i="5"/>
  <c r="CF197" i="5"/>
  <c r="CF257" i="5"/>
  <c r="CF190" i="5"/>
  <c r="CF183" i="5"/>
  <c r="CF175" i="5"/>
  <c r="CF343" i="5"/>
  <c r="CF311" i="5"/>
  <c r="CF259" i="5"/>
  <c r="CF184" i="5"/>
  <c r="CF176" i="5"/>
  <c r="CF284" i="5"/>
  <c r="CF185" i="5"/>
  <c r="CF177" i="5"/>
  <c r="CF186" i="5"/>
  <c r="CF178" i="5"/>
  <c r="CF261" i="5"/>
  <c r="CF324" i="5"/>
  <c r="CF168" i="5"/>
  <c r="CF160" i="5"/>
  <c r="CF152" i="5"/>
  <c r="CF240" i="5"/>
  <c r="CF238" i="5"/>
  <c r="CF225" i="5"/>
  <c r="CF223" i="5"/>
  <c r="CF208" i="5"/>
  <c r="CF206" i="5"/>
  <c r="CF193" i="5"/>
  <c r="CF189" i="5"/>
  <c r="CF188" i="5"/>
  <c r="CF187" i="5"/>
  <c r="CF182" i="5"/>
  <c r="CF181" i="5"/>
  <c r="CF180" i="5"/>
  <c r="CF179" i="5"/>
  <c r="CF174" i="5"/>
  <c r="CF173" i="5"/>
  <c r="CF172" i="5"/>
  <c r="CF171" i="5"/>
  <c r="CF169" i="5"/>
  <c r="CF161" i="5"/>
  <c r="CF153" i="5"/>
  <c r="CF191" i="5"/>
  <c r="CF162" i="5"/>
  <c r="CF154" i="5"/>
  <c r="CF248" i="5"/>
  <c r="CF246" i="5"/>
  <c r="CF233" i="5"/>
  <c r="CF231" i="5"/>
  <c r="CF216" i="5"/>
  <c r="CF214" i="5"/>
  <c r="CF201" i="5"/>
  <c r="CF199" i="5"/>
  <c r="CF170" i="5"/>
  <c r="CF163" i="5"/>
  <c r="CF155" i="5"/>
  <c r="CF164" i="5"/>
  <c r="CF156" i="5"/>
  <c r="CF148" i="5"/>
  <c r="CF224" i="5"/>
  <c r="CF142" i="5"/>
  <c r="CF134" i="5"/>
  <c r="CF126" i="5"/>
  <c r="CF118" i="5"/>
  <c r="CF110" i="5"/>
  <c r="CF102" i="5"/>
  <c r="CF94" i="5"/>
  <c r="CF86" i="5"/>
  <c r="CF78" i="5"/>
  <c r="CF70" i="5"/>
  <c r="CF241" i="5"/>
  <c r="CF207" i="5"/>
  <c r="CF167" i="5"/>
  <c r="CF158" i="5"/>
  <c r="CF143" i="5"/>
  <c r="CF135" i="5"/>
  <c r="CF127" i="5"/>
  <c r="CF119" i="5"/>
  <c r="CF111" i="5"/>
  <c r="CF103" i="5"/>
  <c r="CF95" i="5"/>
  <c r="CF87" i="5"/>
  <c r="CF79" i="5"/>
  <c r="CF71" i="5"/>
  <c r="CF281" i="5"/>
  <c r="CF249" i="5"/>
  <c r="CF232" i="5"/>
  <c r="CF215" i="5"/>
  <c r="CF198" i="5"/>
  <c r="CF144" i="5"/>
  <c r="CF136" i="5"/>
  <c r="CF128" i="5"/>
  <c r="CF120" i="5"/>
  <c r="CF112" i="5"/>
  <c r="CF104" i="5"/>
  <c r="CF96" i="5"/>
  <c r="CF88" i="5"/>
  <c r="CF222" i="5"/>
  <c r="CF192" i="5"/>
  <c r="CF149" i="5"/>
  <c r="CF146" i="5"/>
  <c r="CF138" i="5"/>
  <c r="CF130" i="5"/>
  <c r="CF122" i="5"/>
  <c r="CF114" i="5"/>
  <c r="CF106" i="5"/>
  <c r="CF98" i="5"/>
  <c r="CF90" i="5"/>
  <c r="CF82" i="5"/>
  <c r="CF74" i="5"/>
  <c r="CF200" i="5"/>
  <c r="CF157" i="5"/>
  <c r="CF85" i="5"/>
  <c r="CF80" i="5"/>
  <c r="CF75" i="5"/>
  <c r="CF62" i="5"/>
  <c r="CF54" i="5"/>
  <c r="CF46" i="5"/>
  <c r="CF159" i="5"/>
  <c r="CF84" i="5"/>
  <c r="CF63" i="5"/>
  <c r="CF55" i="5"/>
  <c r="CF47" i="5"/>
  <c r="CF39" i="5"/>
  <c r="CF31" i="5"/>
  <c r="CF230" i="5"/>
  <c r="CF217" i="5"/>
  <c r="CF165" i="5"/>
  <c r="CF150" i="5"/>
  <c r="CF83" i="5"/>
  <c r="CF64" i="5"/>
  <c r="CF56" i="5"/>
  <c r="CF48" i="5"/>
  <c r="CF40" i="5"/>
  <c r="CF247" i="5"/>
  <c r="CF209" i="5"/>
  <c r="CF66" i="5"/>
  <c r="CF58" i="5"/>
  <c r="CF50" i="5"/>
  <c r="CF42" i="5"/>
  <c r="CF34" i="5"/>
  <c r="CF26" i="5"/>
  <c r="CF140" i="5"/>
  <c r="CF123" i="5"/>
  <c r="CF121" i="5"/>
  <c r="CF108" i="5"/>
  <c r="CF91" i="5"/>
  <c r="CF72" i="5"/>
  <c r="CF41" i="5"/>
  <c r="CF125" i="5"/>
  <c r="CF93" i="5"/>
  <c r="CF68" i="5"/>
  <c r="CF67" i="5"/>
  <c r="CF60" i="5"/>
  <c r="CF59" i="5"/>
  <c r="CF52" i="5"/>
  <c r="CF51" i="5"/>
  <c r="CF20" i="5"/>
  <c r="CF12" i="5"/>
  <c r="CF4" i="5"/>
  <c r="CF24" i="5"/>
  <c r="CF8" i="5"/>
  <c r="CF100" i="5"/>
  <c r="CF131" i="5"/>
  <c r="CF129" i="5"/>
  <c r="CF116" i="5"/>
  <c r="CF99" i="5"/>
  <c r="CF97" i="5"/>
  <c r="CF89" i="5"/>
  <c r="CF81" i="5"/>
  <c r="CF69" i="5"/>
  <c r="CF65" i="5"/>
  <c r="CF61" i="5"/>
  <c r="CF57" i="5"/>
  <c r="CF53" i="5"/>
  <c r="CF49" i="5"/>
  <c r="CF45" i="5"/>
  <c r="CF44" i="5"/>
  <c r="CF35" i="5"/>
  <c r="CF33" i="5"/>
  <c r="CF21" i="5"/>
  <c r="CF13" i="5"/>
  <c r="CF5" i="5"/>
  <c r="CF16" i="5"/>
  <c r="CF239" i="5"/>
  <c r="CF151" i="5"/>
  <c r="CF133" i="5"/>
  <c r="CF101" i="5"/>
  <c r="CF73" i="5"/>
  <c r="CF28" i="5"/>
  <c r="CF22" i="5"/>
  <c r="CF14" i="5"/>
  <c r="CF6" i="5"/>
  <c r="CF37" i="5"/>
  <c r="CF139" i="5"/>
  <c r="CF137" i="5"/>
  <c r="CF124" i="5"/>
  <c r="CF107" i="5"/>
  <c r="CF105" i="5"/>
  <c r="CF92" i="5"/>
  <c r="CF76" i="5"/>
  <c r="CF43" i="5"/>
  <c r="CF30" i="5"/>
  <c r="CF23" i="5"/>
  <c r="CF15" i="5"/>
  <c r="CF7" i="5"/>
  <c r="CF166" i="5"/>
  <c r="CF141" i="5"/>
  <c r="CF109" i="5"/>
  <c r="CF38" i="5"/>
  <c r="CF32" i="5"/>
  <c r="CF27" i="5"/>
  <c r="CF17" i="5"/>
  <c r="CF147" i="5"/>
  <c r="CF145" i="5"/>
  <c r="CF132" i="5"/>
  <c r="CF115" i="5"/>
  <c r="CF113" i="5"/>
  <c r="CF9" i="5"/>
  <c r="CF117" i="5"/>
  <c r="CF77" i="5"/>
  <c r="CF29" i="5"/>
  <c r="CF19" i="5"/>
  <c r="CF10" i="5"/>
  <c r="CF3" i="5"/>
  <c r="CF18" i="5"/>
  <c r="CF11" i="5"/>
  <c r="CF36" i="5"/>
  <c r="CF25" i="5"/>
  <c r="CB3" i="5"/>
  <c r="AY4" i="5"/>
  <c r="AZ4" i="5" s="1"/>
  <c r="BM3" i="5"/>
  <c r="BE4" i="5"/>
  <c r="BR3" i="5"/>
  <c r="BS3" i="5" s="1"/>
  <c r="AU4" i="5"/>
  <c r="AM5" i="5"/>
  <c r="AC5" i="5"/>
  <c r="Q6" i="5"/>
  <c r="AH5" i="5"/>
  <c r="CG1" i="5"/>
  <c r="CG3" i="5" s="1"/>
  <c r="U6" i="5" l="1"/>
  <c r="BP4" i="5"/>
  <c r="BO4" i="5"/>
  <c r="BJ4" i="5"/>
  <c r="BI4" i="5"/>
  <c r="AR5" i="5"/>
  <c r="AQ5" i="5"/>
  <c r="Z6" i="5"/>
  <c r="Y6" i="5"/>
  <c r="N7" i="5"/>
  <c r="M7" i="5"/>
  <c r="CC3" i="5"/>
  <c r="I6" i="5"/>
  <c r="J6" i="5" s="1"/>
  <c r="CG2" i="5"/>
  <c r="CL361" i="5"/>
  <c r="CL353" i="5"/>
  <c r="CL345" i="5"/>
  <c r="CL362" i="5"/>
  <c r="CL354" i="5"/>
  <c r="CL346" i="5"/>
  <c r="CL355" i="5"/>
  <c r="CL347" i="5"/>
  <c r="CL357" i="5"/>
  <c r="CL349" i="5"/>
  <c r="CL341" i="5"/>
  <c r="CL337" i="5"/>
  <c r="CL338" i="5"/>
  <c r="CL330" i="5"/>
  <c r="CL322" i="5"/>
  <c r="CL339" i="5"/>
  <c r="CL331" i="5"/>
  <c r="CL323" i="5"/>
  <c r="CL315" i="5"/>
  <c r="CL307" i="5"/>
  <c r="CL358" i="5"/>
  <c r="CL350" i="5"/>
  <c r="CL342" i="5"/>
  <c r="CL340" i="5"/>
  <c r="CL332" i="5"/>
  <c r="CL324" i="5"/>
  <c r="CL316" i="5"/>
  <c r="CL308" i="5"/>
  <c r="CL359" i="5"/>
  <c r="CL352" i="5"/>
  <c r="CL314" i="5"/>
  <c r="CL305" i="5"/>
  <c r="CL297" i="5"/>
  <c r="CL289" i="5"/>
  <c r="CL329" i="5"/>
  <c r="CL318" i="5"/>
  <c r="CL311" i="5"/>
  <c r="CL309" i="5"/>
  <c r="CL298" i="5"/>
  <c r="CL290" i="5"/>
  <c r="CL343" i="5"/>
  <c r="CL327" i="5"/>
  <c r="CL313" i="5"/>
  <c r="CL300" i="5"/>
  <c r="CL292" i="5"/>
  <c r="CL284" i="5"/>
  <c r="CL356" i="5"/>
  <c r="CL344" i="5"/>
  <c r="CL336" i="5"/>
  <c r="CL312" i="5"/>
  <c r="CL303" i="5"/>
  <c r="CL295" i="5"/>
  <c r="CL325" i="5"/>
  <c r="CL277" i="5"/>
  <c r="CL269" i="5"/>
  <c r="CL334" i="5"/>
  <c r="CL285" i="5"/>
  <c r="CL282" i="5"/>
  <c r="CL278" i="5"/>
  <c r="CL270" i="5"/>
  <c r="CL262" i="5"/>
  <c r="CL326" i="5"/>
  <c r="CL301" i="5"/>
  <c r="CL293" i="5"/>
  <c r="CL279" i="5"/>
  <c r="CL271" i="5"/>
  <c r="CL263" i="5"/>
  <c r="CL255" i="5"/>
  <c r="CL319" i="5"/>
  <c r="CL304" i="5"/>
  <c r="CL302" i="5"/>
  <c r="CL299" i="5"/>
  <c r="CL296" i="5"/>
  <c r="CL294" i="5"/>
  <c r="CL291" i="5"/>
  <c r="CL288" i="5"/>
  <c r="CL280" i="5"/>
  <c r="CL272" i="5"/>
  <c r="CL264" i="5"/>
  <c r="CL333" i="5"/>
  <c r="CL328" i="5"/>
  <c r="CL321" i="5"/>
  <c r="CL317" i="5"/>
  <c r="CL306" i="5"/>
  <c r="CL287" i="5"/>
  <c r="CL260" i="5"/>
  <c r="CL251" i="5"/>
  <c r="CL243" i="5"/>
  <c r="CL235" i="5"/>
  <c r="CL227" i="5"/>
  <c r="CL219" i="5"/>
  <c r="CL211" i="5"/>
  <c r="CL203" i="5"/>
  <c r="CL195" i="5"/>
  <c r="CL310" i="5"/>
  <c r="CL275" i="5"/>
  <c r="CL274" i="5"/>
  <c r="CL273" i="5"/>
  <c r="CL267" i="5"/>
  <c r="CL266" i="5"/>
  <c r="CL265" i="5"/>
  <c r="CL252" i="5"/>
  <c r="CL244" i="5"/>
  <c r="CL236" i="5"/>
  <c r="CL228" i="5"/>
  <c r="CL220" i="5"/>
  <c r="CL212" i="5"/>
  <c r="CL204" i="5"/>
  <c r="CL196" i="5"/>
  <c r="CL276" i="5"/>
  <c r="CL268" i="5"/>
  <c r="CL256" i="5"/>
  <c r="CL253" i="5"/>
  <c r="CL245" i="5"/>
  <c r="CL237" i="5"/>
  <c r="CL229" i="5"/>
  <c r="CL221" i="5"/>
  <c r="CL213" i="5"/>
  <c r="CL205" i="5"/>
  <c r="CL197" i="5"/>
  <c r="CL335" i="5"/>
  <c r="CL320" i="5"/>
  <c r="CL281" i="5"/>
  <c r="CL259" i="5"/>
  <c r="CL246" i="5"/>
  <c r="CL238" i="5"/>
  <c r="CL230" i="5"/>
  <c r="CL222" i="5"/>
  <c r="CL214" i="5"/>
  <c r="CL206" i="5"/>
  <c r="CL198" i="5"/>
  <c r="CL360" i="5"/>
  <c r="CL258" i="5"/>
  <c r="CL184" i="5"/>
  <c r="CL176" i="5"/>
  <c r="CL348" i="5"/>
  <c r="CL185" i="5"/>
  <c r="CL177" i="5"/>
  <c r="CL286" i="5"/>
  <c r="CL186" i="5"/>
  <c r="CL178" i="5"/>
  <c r="CL170" i="5"/>
  <c r="CL249" i="5"/>
  <c r="CL248" i="5"/>
  <c r="CL247" i="5"/>
  <c r="CL241" i="5"/>
  <c r="CL240" i="5"/>
  <c r="CL239" i="5"/>
  <c r="CL233" i="5"/>
  <c r="CL232" i="5"/>
  <c r="CL231" i="5"/>
  <c r="CL225" i="5"/>
  <c r="CL224" i="5"/>
  <c r="CL223" i="5"/>
  <c r="CL217" i="5"/>
  <c r="CL216" i="5"/>
  <c r="CL215" i="5"/>
  <c r="CL209" i="5"/>
  <c r="CL208" i="5"/>
  <c r="CL207" i="5"/>
  <c r="CL201" i="5"/>
  <c r="CL200" i="5"/>
  <c r="CL199" i="5"/>
  <c r="CL193" i="5"/>
  <c r="CL192" i="5"/>
  <c r="CL191" i="5"/>
  <c r="CL187" i="5"/>
  <c r="CL179" i="5"/>
  <c r="CL171" i="5"/>
  <c r="CL189" i="5"/>
  <c r="CL188" i="5"/>
  <c r="CL182" i="5"/>
  <c r="CL181" i="5"/>
  <c r="CL180" i="5"/>
  <c r="CL174" i="5"/>
  <c r="CL173" i="5"/>
  <c r="CL172" i="5"/>
  <c r="CL169" i="5"/>
  <c r="CL161" i="5"/>
  <c r="CL153" i="5"/>
  <c r="CL283" i="5"/>
  <c r="CL242" i="5"/>
  <c r="CL210" i="5"/>
  <c r="CL190" i="5"/>
  <c r="CL183" i="5"/>
  <c r="CL175" i="5"/>
  <c r="CL162" i="5"/>
  <c r="CL154" i="5"/>
  <c r="CL163" i="5"/>
  <c r="CL155" i="5"/>
  <c r="CL351" i="5"/>
  <c r="CL250" i="5"/>
  <c r="CL218" i="5"/>
  <c r="CL164" i="5"/>
  <c r="CL156" i="5"/>
  <c r="CL257" i="5"/>
  <c r="CL165" i="5"/>
  <c r="CL157" i="5"/>
  <c r="CL149" i="5"/>
  <c r="CL254" i="5"/>
  <c r="CL194" i="5"/>
  <c r="CL167" i="5"/>
  <c r="CL158" i="5"/>
  <c r="CL143" i="5"/>
  <c r="CL135" i="5"/>
  <c r="CL127" i="5"/>
  <c r="CL119" i="5"/>
  <c r="CL111" i="5"/>
  <c r="CL103" i="5"/>
  <c r="CL95" i="5"/>
  <c r="CL87" i="5"/>
  <c r="CL79" i="5"/>
  <c r="CL71" i="5"/>
  <c r="CL144" i="5"/>
  <c r="CL136" i="5"/>
  <c r="CL128" i="5"/>
  <c r="CL120" i="5"/>
  <c r="CL112" i="5"/>
  <c r="CL104" i="5"/>
  <c r="CL96" i="5"/>
  <c r="CL88" i="5"/>
  <c r="CL80" i="5"/>
  <c r="CL72" i="5"/>
  <c r="CL202" i="5"/>
  <c r="CL168" i="5"/>
  <c r="CL159" i="5"/>
  <c r="CL150" i="5"/>
  <c r="CL145" i="5"/>
  <c r="CL137" i="5"/>
  <c r="CL129" i="5"/>
  <c r="CL121" i="5"/>
  <c r="CL113" i="5"/>
  <c r="CL105" i="5"/>
  <c r="CL97" i="5"/>
  <c r="CL89" i="5"/>
  <c r="CL226" i="5"/>
  <c r="CL160" i="5"/>
  <c r="CL151" i="5"/>
  <c r="CL147" i="5"/>
  <c r="CL139" i="5"/>
  <c r="CL131" i="5"/>
  <c r="CL123" i="5"/>
  <c r="CL115" i="5"/>
  <c r="CL107" i="5"/>
  <c r="CL99" i="5"/>
  <c r="CL91" i="5"/>
  <c r="CL83" i="5"/>
  <c r="CL75" i="5"/>
  <c r="CL84" i="5"/>
  <c r="CL63" i="5"/>
  <c r="CL55" i="5"/>
  <c r="CL47" i="5"/>
  <c r="CL70" i="5"/>
  <c r="CL64" i="5"/>
  <c r="CL56" i="5"/>
  <c r="CL48" i="5"/>
  <c r="CL40" i="5"/>
  <c r="CL32" i="5"/>
  <c r="CL152" i="5"/>
  <c r="CL74" i="5"/>
  <c r="CL65" i="5"/>
  <c r="CL57" i="5"/>
  <c r="CL49" i="5"/>
  <c r="CL41" i="5"/>
  <c r="CL261" i="5"/>
  <c r="CL140" i="5"/>
  <c r="CL132" i="5"/>
  <c r="CL124" i="5"/>
  <c r="CL116" i="5"/>
  <c r="CL108" i="5"/>
  <c r="CL100" i="5"/>
  <c r="CL92" i="5"/>
  <c r="CL82" i="5"/>
  <c r="CL73" i="5"/>
  <c r="CL67" i="5"/>
  <c r="CL59" i="5"/>
  <c r="CL51" i="5"/>
  <c r="CL43" i="5"/>
  <c r="CL35" i="5"/>
  <c r="CL27" i="5"/>
  <c r="CL142" i="5"/>
  <c r="CL138" i="5"/>
  <c r="CL125" i="5"/>
  <c r="CL110" i="5"/>
  <c r="CL106" i="5"/>
  <c r="CL93" i="5"/>
  <c r="CL68" i="5"/>
  <c r="CL60" i="5"/>
  <c r="CL52" i="5"/>
  <c r="CL81" i="5"/>
  <c r="CL78" i="5"/>
  <c r="CL69" i="5"/>
  <c r="CL66" i="5"/>
  <c r="CL62" i="5"/>
  <c r="CL61" i="5"/>
  <c r="CL58" i="5"/>
  <c r="CL54" i="5"/>
  <c r="CL53" i="5"/>
  <c r="CL50" i="5"/>
  <c r="CL46" i="5"/>
  <c r="CL45" i="5"/>
  <c r="CL44" i="5"/>
  <c r="CL33" i="5"/>
  <c r="CL21" i="5"/>
  <c r="CL13" i="5"/>
  <c r="CL5" i="5"/>
  <c r="CL9" i="5"/>
  <c r="CL234" i="5"/>
  <c r="CL146" i="5"/>
  <c r="CL133" i="5"/>
  <c r="CL118" i="5"/>
  <c r="CL114" i="5"/>
  <c r="CL101" i="5"/>
  <c r="CL28" i="5"/>
  <c r="CL26" i="5"/>
  <c r="CL22" i="5"/>
  <c r="CL14" i="5"/>
  <c r="CL6" i="5"/>
  <c r="CL90" i="5"/>
  <c r="CL17" i="5"/>
  <c r="CL37" i="5"/>
  <c r="CL34" i="5"/>
  <c r="CL36" i="5"/>
  <c r="CL148" i="5"/>
  <c r="CL76" i="5"/>
  <c r="CL39" i="5"/>
  <c r="CL30" i="5"/>
  <c r="CL23" i="5"/>
  <c r="CL15" i="5"/>
  <c r="CL7" i="5"/>
  <c r="CL25" i="5"/>
  <c r="CL166" i="5"/>
  <c r="CL141" i="5"/>
  <c r="CL126" i="5"/>
  <c r="CL122" i="5"/>
  <c r="CL109" i="5"/>
  <c r="CL94" i="5"/>
  <c r="CL85" i="5"/>
  <c r="CL38" i="5"/>
  <c r="CL24" i="5"/>
  <c r="CL16" i="5"/>
  <c r="CL8" i="5"/>
  <c r="CL98" i="5"/>
  <c r="CL42" i="5"/>
  <c r="CL134" i="5"/>
  <c r="CL130" i="5"/>
  <c r="CL117" i="5"/>
  <c r="CL102" i="5"/>
  <c r="CL86" i="5"/>
  <c r="CL77" i="5"/>
  <c r="CL18" i="5"/>
  <c r="CL10" i="5"/>
  <c r="CL19" i="5"/>
  <c r="CL12" i="5"/>
  <c r="CL3" i="5"/>
  <c r="CL31" i="5"/>
  <c r="CL4" i="5"/>
  <c r="CL20" i="5"/>
  <c r="CL11" i="5"/>
  <c r="CL29" i="5"/>
  <c r="CH3" i="5"/>
  <c r="AN5" i="5"/>
  <c r="BA4" i="5"/>
  <c r="AI5" i="5"/>
  <c r="V6" i="5"/>
  <c r="BF4" i="5"/>
  <c r="BX3" i="5"/>
  <c r="BQ4" i="5"/>
  <c r="CM1" i="5"/>
  <c r="CM3" i="5" s="1"/>
  <c r="AS5" i="5" l="1"/>
  <c r="AA6" i="5"/>
  <c r="O7" i="5"/>
  <c r="AX5" i="5"/>
  <c r="AW5" i="5"/>
  <c r="AF6" i="5"/>
  <c r="AE6" i="5"/>
  <c r="BK4" i="5"/>
  <c r="BL4" i="5" s="1"/>
  <c r="CI3" i="5"/>
  <c r="CM2" i="5"/>
  <c r="CR362" i="5"/>
  <c r="CR354" i="5"/>
  <c r="CR346" i="5"/>
  <c r="CR355" i="5"/>
  <c r="CR347" i="5"/>
  <c r="CR356" i="5"/>
  <c r="CR348" i="5"/>
  <c r="CR358" i="5"/>
  <c r="CR350" i="5"/>
  <c r="CR342" i="5"/>
  <c r="CR338" i="5"/>
  <c r="CR361" i="5"/>
  <c r="CR339" i="5"/>
  <c r="CR331" i="5"/>
  <c r="CR323" i="5"/>
  <c r="CR340" i="5"/>
  <c r="CR332" i="5"/>
  <c r="CR324" i="5"/>
  <c r="CR316" i="5"/>
  <c r="CR308" i="5"/>
  <c r="CR357" i="5"/>
  <c r="CR352" i="5"/>
  <c r="CR351" i="5"/>
  <c r="CR349" i="5"/>
  <c r="CR344" i="5"/>
  <c r="CR343" i="5"/>
  <c r="CR333" i="5"/>
  <c r="CR325" i="5"/>
  <c r="CR317" i="5"/>
  <c r="CR309" i="5"/>
  <c r="CR329" i="5"/>
  <c r="CR318" i="5"/>
  <c r="CR311" i="5"/>
  <c r="CR307" i="5"/>
  <c r="CR298" i="5"/>
  <c r="CR290" i="5"/>
  <c r="CR345" i="5"/>
  <c r="CR328" i="5"/>
  <c r="CR320" i="5"/>
  <c r="CR299" i="5"/>
  <c r="CR291" i="5"/>
  <c r="CR353" i="5"/>
  <c r="CR306" i="5"/>
  <c r="CR301" i="5"/>
  <c r="CR293" i="5"/>
  <c r="CR285" i="5"/>
  <c r="CR337" i="5"/>
  <c r="CR321" i="5"/>
  <c r="CR304" i="5"/>
  <c r="CR296" i="5"/>
  <c r="CR288" i="5"/>
  <c r="CR334" i="5"/>
  <c r="CR282" i="5"/>
  <c r="CR278" i="5"/>
  <c r="CR270" i="5"/>
  <c r="CR262" i="5"/>
  <c r="CR341" i="5"/>
  <c r="CR326" i="5"/>
  <c r="CR322" i="5"/>
  <c r="CR313" i="5"/>
  <c r="CR279" i="5"/>
  <c r="CR271" i="5"/>
  <c r="CR263" i="5"/>
  <c r="CR319" i="5"/>
  <c r="CR303" i="5"/>
  <c r="CR302" i="5"/>
  <c r="CR300" i="5"/>
  <c r="CR295" i="5"/>
  <c r="CR294" i="5"/>
  <c r="CR292" i="5"/>
  <c r="CR280" i="5"/>
  <c r="CR272" i="5"/>
  <c r="CR264" i="5"/>
  <c r="CR256" i="5"/>
  <c r="CR360" i="5"/>
  <c r="CR335" i="5"/>
  <c r="CR327" i="5"/>
  <c r="CR314" i="5"/>
  <c r="CR310" i="5"/>
  <c r="CR305" i="5"/>
  <c r="CR297" i="5"/>
  <c r="CR289" i="5"/>
  <c r="CR286" i="5"/>
  <c r="CR283" i="5"/>
  <c r="CR273" i="5"/>
  <c r="CR265" i="5"/>
  <c r="CR359" i="5"/>
  <c r="CR275" i="5"/>
  <c r="CR274" i="5"/>
  <c r="CR267" i="5"/>
  <c r="CR266" i="5"/>
  <c r="CR252" i="5"/>
  <c r="CR244" i="5"/>
  <c r="CR236" i="5"/>
  <c r="CR228" i="5"/>
  <c r="CR220" i="5"/>
  <c r="CR212" i="5"/>
  <c r="CR204" i="5"/>
  <c r="CR196" i="5"/>
  <c r="CR336" i="5"/>
  <c r="CR330" i="5"/>
  <c r="CR276" i="5"/>
  <c r="CR268" i="5"/>
  <c r="CR253" i="5"/>
  <c r="CR245" i="5"/>
  <c r="CR237" i="5"/>
  <c r="CR229" i="5"/>
  <c r="CR221" i="5"/>
  <c r="CR213" i="5"/>
  <c r="CR205" i="5"/>
  <c r="CR197" i="5"/>
  <c r="CR281" i="5"/>
  <c r="CR277" i="5"/>
  <c r="CR269" i="5"/>
  <c r="CR259" i="5"/>
  <c r="CR246" i="5"/>
  <c r="CR238" i="5"/>
  <c r="CR230" i="5"/>
  <c r="CR222" i="5"/>
  <c r="CR214" i="5"/>
  <c r="CR206" i="5"/>
  <c r="CR198" i="5"/>
  <c r="CR312" i="5"/>
  <c r="CR247" i="5"/>
  <c r="CR239" i="5"/>
  <c r="CR231" i="5"/>
  <c r="CR223" i="5"/>
  <c r="CR215" i="5"/>
  <c r="CR207" i="5"/>
  <c r="CR199" i="5"/>
  <c r="CR191" i="5"/>
  <c r="CR315" i="5"/>
  <c r="CR185" i="5"/>
  <c r="CR177" i="5"/>
  <c r="CR284" i="5"/>
  <c r="CR186" i="5"/>
  <c r="CR178" i="5"/>
  <c r="CR249" i="5"/>
  <c r="CR248" i="5"/>
  <c r="CR241" i="5"/>
  <c r="CR240" i="5"/>
  <c r="CR233" i="5"/>
  <c r="CR232" i="5"/>
  <c r="CR225" i="5"/>
  <c r="CR224" i="5"/>
  <c r="CR217" i="5"/>
  <c r="CR216" i="5"/>
  <c r="CR209" i="5"/>
  <c r="CR208" i="5"/>
  <c r="CR201" i="5"/>
  <c r="CR200" i="5"/>
  <c r="CR193" i="5"/>
  <c r="CR192" i="5"/>
  <c r="CR187" i="5"/>
  <c r="CR179" i="5"/>
  <c r="CR171" i="5"/>
  <c r="CR260" i="5"/>
  <c r="CR250" i="5"/>
  <c r="CR242" i="5"/>
  <c r="CR234" i="5"/>
  <c r="CR226" i="5"/>
  <c r="CR218" i="5"/>
  <c r="CR210" i="5"/>
  <c r="CR202" i="5"/>
  <c r="CR194" i="5"/>
  <c r="CR188" i="5"/>
  <c r="CR180" i="5"/>
  <c r="CR172" i="5"/>
  <c r="CR287" i="5"/>
  <c r="CR257" i="5"/>
  <c r="CR255" i="5"/>
  <c r="CR190" i="5"/>
  <c r="CR183" i="5"/>
  <c r="CR175" i="5"/>
  <c r="CR162" i="5"/>
  <c r="CR154" i="5"/>
  <c r="CR258" i="5"/>
  <c r="CR227" i="5"/>
  <c r="CR195" i="5"/>
  <c r="CR184" i="5"/>
  <c r="CR176" i="5"/>
  <c r="CR163" i="5"/>
  <c r="CR155" i="5"/>
  <c r="CR170" i="5"/>
  <c r="CR164" i="5"/>
  <c r="CR156" i="5"/>
  <c r="CR235" i="5"/>
  <c r="CR203" i="5"/>
  <c r="CR165" i="5"/>
  <c r="CR157" i="5"/>
  <c r="CR166" i="5"/>
  <c r="CR158" i="5"/>
  <c r="CR150" i="5"/>
  <c r="CR261" i="5"/>
  <c r="CR254" i="5"/>
  <c r="CR153" i="5"/>
  <c r="CR144" i="5"/>
  <c r="CR136" i="5"/>
  <c r="CR128" i="5"/>
  <c r="CR120" i="5"/>
  <c r="CR112" i="5"/>
  <c r="CR104" i="5"/>
  <c r="CR96" i="5"/>
  <c r="CR88" i="5"/>
  <c r="CR80" i="5"/>
  <c r="CR72" i="5"/>
  <c r="CR211" i="5"/>
  <c r="CR181" i="5"/>
  <c r="CR168" i="5"/>
  <c r="CR159" i="5"/>
  <c r="CR145" i="5"/>
  <c r="CR137" i="5"/>
  <c r="CR129" i="5"/>
  <c r="CR121" i="5"/>
  <c r="CR113" i="5"/>
  <c r="CR105" i="5"/>
  <c r="CR97" i="5"/>
  <c r="CR89" i="5"/>
  <c r="CR81" i="5"/>
  <c r="CR73" i="5"/>
  <c r="CR219" i="5"/>
  <c r="CR146" i="5"/>
  <c r="CR138" i="5"/>
  <c r="CR130" i="5"/>
  <c r="CR122" i="5"/>
  <c r="CR114" i="5"/>
  <c r="CR106" i="5"/>
  <c r="CR98" i="5"/>
  <c r="CR90" i="5"/>
  <c r="CR174" i="5"/>
  <c r="CR169" i="5"/>
  <c r="CR140" i="5"/>
  <c r="CR132" i="5"/>
  <c r="CR124" i="5"/>
  <c r="CR116" i="5"/>
  <c r="CR108" i="5"/>
  <c r="CR100" i="5"/>
  <c r="CR92" i="5"/>
  <c r="CR84" i="5"/>
  <c r="CR76" i="5"/>
  <c r="CR243" i="5"/>
  <c r="CR70" i="5"/>
  <c r="CR64" i="5"/>
  <c r="CR56" i="5"/>
  <c r="CR48" i="5"/>
  <c r="CR161" i="5"/>
  <c r="CR152" i="5"/>
  <c r="CR83" i="5"/>
  <c r="CR79" i="5"/>
  <c r="CR74" i="5"/>
  <c r="CR65" i="5"/>
  <c r="CR57" i="5"/>
  <c r="CR49" i="5"/>
  <c r="CR41" i="5"/>
  <c r="CR33" i="5"/>
  <c r="CR78" i="5"/>
  <c r="CR66" i="5"/>
  <c r="CR58" i="5"/>
  <c r="CR50" i="5"/>
  <c r="CR42" i="5"/>
  <c r="CR182" i="5"/>
  <c r="CR167" i="5"/>
  <c r="CR173" i="5"/>
  <c r="CR160" i="5"/>
  <c r="CR147" i="5"/>
  <c r="CR142" i="5"/>
  <c r="CR141" i="5"/>
  <c r="CR139" i="5"/>
  <c r="CR134" i="5"/>
  <c r="CR133" i="5"/>
  <c r="CR131" i="5"/>
  <c r="CR126" i="5"/>
  <c r="CR125" i="5"/>
  <c r="CR123" i="5"/>
  <c r="CR118" i="5"/>
  <c r="CR117" i="5"/>
  <c r="CR115" i="5"/>
  <c r="CR110" i="5"/>
  <c r="CR109" i="5"/>
  <c r="CR107" i="5"/>
  <c r="CR102" i="5"/>
  <c r="CR101" i="5"/>
  <c r="CR99" i="5"/>
  <c r="CR94" i="5"/>
  <c r="CR93" i="5"/>
  <c r="CR91" i="5"/>
  <c r="CR86" i="5"/>
  <c r="CR77" i="5"/>
  <c r="CR68" i="5"/>
  <c r="CR60" i="5"/>
  <c r="CR52" i="5"/>
  <c r="CR44" i="5"/>
  <c r="CR36" i="5"/>
  <c r="CR28" i="5"/>
  <c r="CR149" i="5"/>
  <c r="CR127" i="5"/>
  <c r="CR95" i="5"/>
  <c r="CR75" i="5"/>
  <c r="CR69" i="5"/>
  <c r="CR67" i="5"/>
  <c r="CR62" i="5"/>
  <c r="CR61" i="5"/>
  <c r="CR59" i="5"/>
  <c r="CR54" i="5"/>
  <c r="CR53" i="5"/>
  <c r="CR51" i="5"/>
  <c r="CR46" i="5"/>
  <c r="CR45" i="5"/>
  <c r="CR63" i="5"/>
  <c r="CR55" i="5"/>
  <c r="CR47" i="5"/>
  <c r="CR40" i="5"/>
  <c r="CR35" i="5"/>
  <c r="CR26" i="5"/>
  <c r="CR22" i="5"/>
  <c r="CR14" i="5"/>
  <c r="CR6" i="5"/>
  <c r="CR71" i="5"/>
  <c r="CR37" i="5"/>
  <c r="CR11" i="5"/>
  <c r="CR151" i="5"/>
  <c r="CR148" i="5"/>
  <c r="CR135" i="5"/>
  <c r="CR103" i="5"/>
  <c r="CR87" i="5"/>
  <c r="CR39" i="5"/>
  <c r="CR30" i="5"/>
  <c r="CR23" i="5"/>
  <c r="CR15" i="5"/>
  <c r="CR7" i="5"/>
  <c r="CR10" i="5"/>
  <c r="CR85" i="5"/>
  <c r="CR82" i="5"/>
  <c r="CR43" i="5"/>
  <c r="CR38" i="5"/>
  <c r="CR24" i="5"/>
  <c r="CR16" i="5"/>
  <c r="CR8" i="5"/>
  <c r="CR27" i="5"/>
  <c r="CR18" i="5"/>
  <c r="CR189" i="5"/>
  <c r="CR143" i="5"/>
  <c r="CR111" i="5"/>
  <c r="CR32" i="5"/>
  <c r="CR17" i="5"/>
  <c r="CR9" i="5"/>
  <c r="CR34" i="5"/>
  <c r="CR25" i="5"/>
  <c r="CR29" i="5"/>
  <c r="CR251" i="5"/>
  <c r="CR119" i="5"/>
  <c r="CR19" i="5"/>
  <c r="CR3" i="5"/>
  <c r="CR31" i="5"/>
  <c r="CR20" i="5"/>
  <c r="CR13" i="5"/>
  <c r="CR4" i="5"/>
  <c r="CR21" i="5"/>
  <c r="CR12" i="5"/>
  <c r="CR5" i="5"/>
  <c r="CN3" i="5"/>
  <c r="CD3" i="5"/>
  <c r="CE3" i="5" s="1"/>
  <c r="BY3" i="5"/>
  <c r="AY5" i="5"/>
  <c r="P7" i="5"/>
  <c r="BG4" i="5"/>
  <c r="AO5" i="5"/>
  <c r="W6" i="5"/>
  <c r="AB6" i="5"/>
  <c r="AK3" i="7"/>
  <c r="K6" i="5"/>
  <c r="AG6" i="5" l="1"/>
  <c r="CB4" i="5"/>
  <c r="CA4" i="5"/>
  <c r="BV4" i="5"/>
  <c r="BU4" i="5"/>
  <c r="BD5" i="5"/>
  <c r="BC5" i="5"/>
  <c r="AL6" i="5"/>
  <c r="AK6" i="5"/>
  <c r="T7" i="5"/>
  <c r="S7" i="5"/>
  <c r="H7" i="5"/>
  <c r="G7" i="5"/>
  <c r="CO3" i="5"/>
  <c r="AC6" i="5"/>
  <c r="CJ3" i="5"/>
  <c r="Q7" i="5"/>
  <c r="BR4" i="5"/>
  <c r="AT5" i="5"/>
  <c r="BM4" i="5"/>
  <c r="U7" i="5" l="1"/>
  <c r="V7" i="5" s="1"/>
  <c r="CC4" i="5"/>
  <c r="BJ5" i="5"/>
  <c r="BI5" i="5"/>
  <c r="BE5" i="5"/>
  <c r="BF5" i="5" s="1"/>
  <c r="BG5" i="5" s="1"/>
  <c r="Z7" i="5"/>
  <c r="Y7" i="5"/>
  <c r="N8" i="5"/>
  <c r="M8" i="5"/>
  <c r="AM6" i="5"/>
  <c r="AN6" i="5" s="1"/>
  <c r="I7" i="5"/>
  <c r="BW4" i="5"/>
  <c r="BX4" i="5" s="1"/>
  <c r="AU5" i="5"/>
  <c r="AZ5" i="5"/>
  <c r="CK3" i="5"/>
  <c r="BS4" i="5"/>
  <c r="AH6" i="5"/>
  <c r="CP3" i="5"/>
  <c r="B3" i="5"/>
  <c r="O8" i="5" l="1"/>
  <c r="P8" i="5" s="1"/>
  <c r="Q8" i="5" s="1"/>
  <c r="CH4" i="5"/>
  <c r="CG4" i="5"/>
  <c r="BP5" i="5"/>
  <c r="BO5" i="5"/>
  <c r="BD6" i="5"/>
  <c r="BC6" i="5"/>
  <c r="AR6" i="5"/>
  <c r="AQ6" i="5"/>
  <c r="AA7" i="5"/>
  <c r="AB7" i="5" s="1"/>
  <c r="BK5" i="5"/>
  <c r="BL5" i="5" s="1"/>
  <c r="CD4" i="5"/>
  <c r="CE4" i="5" s="1"/>
  <c r="AI6" i="5"/>
  <c r="BA5" i="5"/>
  <c r="W7" i="5"/>
  <c r="AO6" i="5"/>
  <c r="BY4" i="5"/>
  <c r="CQ3" i="5"/>
  <c r="A3" i="5"/>
  <c r="D3" i="5" s="1"/>
  <c r="AG3" i="7" s="1"/>
  <c r="J7" i="5"/>
  <c r="BE6" i="5" l="1"/>
  <c r="BQ5" i="5"/>
  <c r="BR5" i="5" s="1"/>
  <c r="CN4" i="5"/>
  <c r="CM4" i="5"/>
  <c r="CB5" i="5"/>
  <c r="CA5" i="5"/>
  <c r="BV5" i="5"/>
  <c r="BU5" i="5"/>
  <c r="AX6" i="5"/>
  <c r="AW6" i="5"/>
  <c r="AL7" i="5"/>
  <c r="AK7" i="5"/>
  <c r="AF7" i="5"/>
  <c r="AE7" i="5"/>
  <c r="T8" i="5"/>
  <c r="S8" i="5"/>
  <c r="N9" i="5"/>
  <c r="M9" i="5"/>
  <c r="AS6" i="5"/>
  <c r="AT6" i="5" s="1"/>
  <c r="CI4" i="5"/>
  <c r="CJ4" i="5" s="1"/>
  <c r="BM5" i="5"/>
  <c r="AC7" i="5"/>
  <c r="C4" i="5"/>
  <c r="K7" i="5"/>
  <c r="U8" i="5" l="1"/>
  <c r="V8" i="5" s="1"/>
  <c r="W8" i="5" s="1"/>
  <c r="T9" i="5" s="1"/>
  <c r="CC5" i="5"/>
  <c r="BW5" i="5"/>
  <c r="BX5" i="5" s="1"/>
  <c r="CO4" i="5"/>
  <c r="O9" i="5"/>
  <c r="P9" i="5" s="1"/>
  <c r="Q9" i="5" s="1"/>
  <c r="N10" i="5" s="1"/>
  <c r="AY6" i="5"/>
  <c r="AM7" i="5"/>
  <c r="AN7" i="5" s="1"/>
  <c r="BJ6" i="5"/>
  <c r="BI6" i="5"/>
  <c r="Z8" i="5"/>
  <c r="Y8" i="5"/>
  <c r="H8" i="5"/>
  <c r="G8" i="5"/>
  <c r="AG7" i="5"/>
  <c r="AH7" i="5" s="1"/>
  <c r="AK4" i="7"/>
  <c r="G3" i="7"/>
  <c r="BF6" i="5"/>
  <c r="BS5" i="5"/>
  <c r="CK4" i="5"/>
  <c r="AU6" i="5"/>
  <c r="S9" i="5" l="1"/>
  <c r="U9" i="5" s="1"/>
  <c r="V9" i="5" s="1"/>
  <c r="W9" i="5" s="1"/>
  <c r="T10" i="5" s="1"/>
  <c r="BK6" i="5"/>
  <c r="BL6" i="5" s="1"/>
  <c r="AA8" i="5"/>
  <c r="AB8" i="5" s="1"/>
  <c r="AC8" i="5" s="1"/>
  <c r="Z9" i="5" s="1"/>
  <c r="M10" i="5"/>
  <c r="O10" i="5" s="1"/>
  <c r="P10" i="5" s="1"/>
  <c r="Q10" i="5" s="1"/>
  <c r="CH5" i="5"/>
  <c r="CG5" i="5"/>
  <c r="BP6" i="5"/>
  <c r="BO6" i="5"/>
  <c r="AR7" i="5"/>
  <c r="AQ7" i="5"/>
  <c r="I8" i="5"/>
  <c r="J8" i="5" s="1"/>
  <c r="O3" i="7"/>
  <c r="W3" i="7" s="1"/>
  <c r="AC3" i="7" s="1"/>
  <c r="AZ6" i="5"/>
  <c r="BY5" i="5"/>
  <c r="AO7" i="5"/>
  <c r="CD5" i="5"/>
  <c r="AI7" i="5"/>
  <c r="BG6" i="5"/>
  <c r="CP4" i="5"/>
  <c r="B4" i="5"/>
  <c r="Y9" i="5" l="1"/>
  <c r="AA9" i="5" s="1"/>
  <c r="AB9" i="5" s="1"/>
  <c r="AC9" i="5" s="1"/>
  <c r="Z10" i="5" s="1"/>
  <c r="S10" i="5"/>
  <c r="U10" i="5" s="1"/>
  <c r="V10" i="5" s="1"/>
  <c r="W10" i="5" s="1"/>
  <c r="M11" i="5"/>
  <c r="N11" i="5"/>
  <c r="BV6" i="5"/>
  <c r="BU6" i="5"/>
  <c r="BD7" i="5"/>
  <c r="BC7" i="5"/>
  <c r="AL8" i="5"/>
  <c r="AK8" i="5"/>
  <c r="AF8" i="5"/>
  <c r="AE8" i="5"/>
  <c r="BQ6" i="5"/>
  <c r="CI5" i="5"/>
  <c r="CJ5" i="5" s="1"/>
  <c r="AS7" i="5"/>
  <c r="AT7" i="5" s="1"/>
  <c r="AU7" i="5" s="1"/>
  <c r="BA6" i="5"/>
  <c r="CE5" i="5"/>
  <c r="BM6" i="5"/>
  <c r="CQ4" i="5"/>
  <c r="A4" i="5"/>
  <c r="D4" i="5" s="1"/>
  <c r="AG4" i="7" s="1"/>
  <c r="K8" i="5"/>
  <c r="BW6" i="5" l="1"/>
  <c r="BX6" i="5" s="1"/>
  <c r="O11" i="5"/>
  <c r="P11" i="5" s="1"/>
  <c r="Q11" i="5" s="1"/>
  <c r="M12" i="5" s="1"/>
  <c r="AM8" i="5"/>
  <c r="AN8" i="5" s="1"/>
  <c r="AO8" i="5" s="1"/>
  <c r="AL9" i="5" s="1"/>
  <c r="Y10" i="5"/>
  <c r="AA10" i="5" s="1"/>
  <c r="AB10" i="5" s="1"/>
  <c r="AC10" i="5" s="1"/>
  <c r="Y11" i="5" s="1"/>
  <c r="BE7" i="5"/>
  <c r="BF7" i="5" s="1"/>
  <c r="BG7" i="5" s="1"/>
  <c r="CN5" i="5"/>
  <c r="CM5" i="5"/>
  <c r="CB6" i="5"/>
  <c r="CA6" i="5"/>
  <c r="BJ7" i="5"/>
  <c r="BI7" i="5"/>
  <c r="AX7" i="5"/>
  <c r="AW7" i="5"/>
  <c r="AR8" i="5"/>
  <c r="AQ8" i="5"/>
  <c r="T11" i="5"/>
  <c r="S11" i="5"/>
  <c r="H9" i="5"/>
  <c r="G9" i="5"/>
  <c r="AG8" i="5"/>
  <c r="AH8" i="5" s="1"/>
  <c r="AI8" i="5" s="1"/>
  <c r="CK5" i="5"/>
  <c r="BR6" i="5"/>
  <c r="C5" i="5"/>
  <c r="N12" i="5" l="1"/>
  <c r="O12" i="5" s="1"/>
  <c r="P12" i="5" s="1"/>
  <c r="Q12" i="5" s="1"/>
  <c r="N13" i="5" s="1"/>
  <c r="AK9" i="5"/>
  <c r="AM9" i="5" s="1"/>
  <c r="AN9" i="5" s="1"/>
  <c r="AO9" i="5" s="1"/>
  <c r="Z11" i="5"/>
  <c r="AA11" i="5" s="1"/>
  <c r="AB11" i="5" s="1"/>
  <c r="AC11" i="5" s="1"/>
  <c r="Y12" i="5" s="1"/>
  <c r="BK7" i="5"/>
  <c r="BL7" i="5" s="1"/>
  <c r="CC6" i="5"/>
  <c r="CD6" i="5" s="1"/>
  <c r="CE6" i="5" s="1"/>
  <c r="AS8" i="5"/>
  <c r="AT8" i="5" s="1"/>
  <c r="AU8" i="5" s="1"/>
  <c r="AR9" i="5" s="1"/>
  <c r="CH6" i="5"/>
  <c r="CG6" i="5"/>
  <c r="BD8" i="5"/>
  <c r="BC8" i="5"/>
  <c r="U11" i="5"/>
  <c r="V11" i="5" s="1"/>
  <c r="W11" i="5" s="1"/>
  <c r="T12" i="5" s="1"/>
  <c r="AF9" i="5"/>
  <c r="AE9" i="5"/>
  <c r="I9" i="5"/>
  <c r="J9" i="5" s="1"/>
  <c r="CO5" i="5"/>
  <c r="AK5" i="7"/>
  <c r="AY7" i="5"/>
  <c r="AZ7" i="5" s="1"/>
  <c r="BY6" i="5"/>
  <c r="BS6" i="5"/>
  <c r="AQ9" i="5" l="1"/>
  <c r="AS9" i="5" s="1"/>
  <c r="AT9" i="5" s="1"/>
  <c r="AU9" i="5" s="1"/>
  <c r="AQ10" i="5" s="1"/>
  <c r="M13" i="5"/>
  <c r="O13" i="5" s="1"/>
  <c r="P13" i="5" s="1"/>
  <c r="Q13" i="5" s="1"/>
  <c r="M14" i="5" s="1"/>
  <c r="CI6" i="5"/>
  <c r="Z12" i="5"/>
  <c r="AA12" i="5" s="1"/>
  <c r="AB12" i="5" s="1"/>
  <c r="AC12" i="5" s="1"/>
  <c r="BE8" i="5"/>
  <c r="CB7" i="5"/>
  <c r="CA7" i="5"/>
  <c r="BV7" i="5"/>
  <c r="BU7" i="5"/>
  <c r="BP7" i="5"/>
  <c r="BO7" i="5"/>
  <c r="AG9" i="5"/>
  <c r="AH9" i="5" s="1"/>
  <c r="AI9" i="5" s="1"/>
  <c r="AF10" i="5" s="1"/>
  <c r="S12" i="5"/>
  <c r="U12" i="5" s="1"/>
  <c r="V12" i="5" s="1"/>
  <c r="W12" i="5" s="1"/>
  <c r="AL10" i="5"/>
  <c r="AK10" i="5"/>
  <c r="CP5" i="5"/>
  <c r="CQ5" i="5" s="1"/>
  <c r="B5" i="5"/>
  <c r="BA7" i="5"/>
  <c r="BM7" i="5"/>
  <c r="K9" i="5"/>
  <c r="N14" i="5" l="1"/>
  <c r="O14" i="5" s="1"/>
  <c r="P14" i="5" s="1"/>
  <c r="Q14" i="5" s="1"/>
  <c r="M15" i="5" s="1"/>
  <c r="AR10" i="5"/>
  <c r="AS10" i="5" s="1"/>
  <c r="AT10" i="5" s="1"/>
  <c r="AU10" i="5" s="1"/>
  <c r="AR11" i="5" s="1"/>
  <c r="CC7" i="5"/>
  <c r="CD7" i="5" s="1"/>
  <c r="CE7" i="5" s="1"/>
  <c r="BW7" i="5"/>
  <c r="BX7" i="5" s="1"/>
  <c r="CN6" i="5"/>
  <c r="CM6" i="5"/>
  <c r="AE10" i="5"/>
  <c r="AG10" i="5" s="1"/>
  <c r="AH10" i="5" s="1"/>
  <c r="AI10" i="5" s="1"/>
  <c r="AF11" i="5" s="1"/>
  <c r="AM10" i="5"/>
  <c r="AN10" i="5" s="1"/>
  <c r="AO10" i="5" s="1"/>
  <c r="AK11" i="5" s="1"/>
  <c r="BJ8" i="5"/>
  <c r="BI8" i="5"/>
  <c r="S13" i="5"/>
  <c r="T13" i="5"/>
  <c r="AX8" i="5"/>
  <c r="AW8" i="5"/>
  <c r="Z13" i="5"/>
  <c r="Y13" i="5"/>
  <c r="H10" i="5"/>
  <c r="G10" i="5"/>
  <c r="BQ7" i="5"/>
  <c r="A5" i="5"/>
  <c r="C6" i="5" s="1"/>
  <c r="CJ6" i="5"/>
  <c r="BF8" i="5"/>
  <c r="AL11" i="5" l="1"/>
  <c r="AM11" i="5" s="1"/>
  <c r="AN11" i="5" s="1"/>
  <c r="AO11" i="5" s="1"/>
  <c r="BK8" i="5"/>
  <c r="BL8" i="5" s="1"/>
  <c r="BM8" i="5" s="1"/>
  <c r="BJ9" i="5" s="1"/>
  <c r="AQ11" i="5"/>
  <c r="AS11" i="5" s="1"/>
  <c r="AT11" i="5" s="1"/>
  <c r="AU11" i="5" s="1"/>
  <c r="AR12" i="5" s="1"/>
  <c r="U13" i="5"/>
  <c r="V13" i="5" s="1"/>
  <c r="W13" i="5" s="1"/>
  <c r="S14" i="5" s="1"/>
  <c r="N15" i="5"/>
  <c r="O15" i="5" s="1"/>
  <c r="P15" i="5" s="1"/>
  <c r="Q15" i="5" s="1"/>
  <c r="N16" i="5" s="1"/>
  <c r="CB8" i="5"/>
  <c r="CA8" i="5"/>
  <c r="AE11" i="5"/>
  <c r="AG11" i="5" s="1"/>
  <c r="AH11" i="5" s="1"/>
  <c r="AI11" i="5" s="1"/>
  <c r="AF12" i="5" s="1"/>
  <c r="AA13" i="5"/>
  <c r="AB13" i="5" s="1"/>
  <c r="AC13" i="5" s="1"/>
  <c r="AY8" i="5"/>
  <c r="AZ8" i="5" s="1"/>
  <c r="BA8" i="5" s="1"/>
  <c r="CO6" i="5"/>
  <c r="CP6" i="5" s="1"/>
  <c r="AK6" i="7"/>
  <c r="I10" i="5"/>
  <c r="D5" i="5"/>
  <c r="AG5" i="7" s="1"/>
  <c r="CK6" i="5"/>
  <c r="BR7" i="5"/>
  <c r="BS7" i="5" s="1"/>
  <c r="BY7" i="5"/>
  <c r="BG8" i="5"/>
  <c r="T14" i="5" l="1"/>
  <c r="U14" i="5" s="1"/>
  <c r="V14" i="5" s="1"/>
  <c r="W14" i="5" s="1"/>
  <c r="S15" i="5" s="1"/>
  <c r="CC8" i="5"/>
  <c r="CD8" i="5" s="1"/>
  <c r="CE8" i="5" s="1"/>
  <c r="BI9" i="5"/>
  <c r="BK9" i="5" s="1"/>
  <c r="BL9" i="5" s="1"/>
  <c r="BM9" i="5" s="1"/>
  <c r="CH7" i="5"/>
  <c r="CG7" i="5"/>
  <c r="AQ12" i="5"/>
  <c r="AS12" i="5" s="1"/>
  <c r="AT12" i="5" s="1"/>
  <c r="AU12" i="5" s="1"/>
  <c r="AQ13" i="5" s="1"/>
  <c r="BV8" i="5"/>
  <c r="BU8" i="5"/>
  <c r="BP8" i="5"/>
  <c r="BO8" i="5"/>
  <c r="AE12" i="5"/>
  <c r="AG12" i="5" s="1"/>
  <c r="AH12" i="5" s="1"/>
  <c r="AI12" i="5" s="1"/>
  <c r="BD9" i="5"/>
  <c r="BC9" i="5"/>
  <c r="AX9" i="5"/>
  <c r="AW9" i="5"/>
  <c r="M16" i="5"/>
  <c r="O16" i="5" s="1"/>
  <c r="P16" i="5" s="1"/>
  <c r="Q16" i="5" s="1"/>
  <c r="AL12" i="5"/>
  <c r="AK12" i="5"/>
  <c r="Z14" i="5"/>
  <c r="Y14" i="5"/>
  <c r="B6" i="5"/>
  <c r="CQ6" i="5"/>
  <c r="A6" i="5"/>
  <c r="J10" i="5"/>
  <c r="AY9" i="5" l="1"/>
  <c r="AZ9" i="5" s="1"/>
  <c r="BA9" i="5" s="1"/>
  <c r="AW10" i="5" s="1"/>
  <c r="BW8" i="5"/>
  <c r="BX8" i="5" s="1"/>
  <c r="BY8" i="5" s="1"/>
  <c r="BU9" i="5" s="1"/>
  <c r="CN7" i="5"/>
  <c r="CM7" i="5"/>
  <c r="AR13" i="5"/>
  <c r="AS13" i="5" s="1"/>
  <c r="CB9" i="5"/>
  <c r="CA9" i="5"/>
  <c r="BE9" i="5"/>
  <c r="T15" i="5"/>
  <c r="U15" i="5" s="1"/>
  <c r="V15" i="5" s="1"/>
  <c r="W15" i="5" s="1"/>
  <c r="AE13" i="5"/>
  <c r="AF13" i="5"/>
  <c r="BJ10" i="5"/>
  <c r="BI10" i="5"/>
  <c r="AM12" i="5"/>
  <c r="AN12" i="5" s="1"/>
  <c r="AO12" i="5" s="1"/>
  <c r="AA14" i="5"/>
  <c r="AB14" i="5" s="1"/>
  <c r="AC14" i="5" s="1"/>
  <c r="Z15" i="5" s="1"/>
  <c r="N17" i="5"/>
  <c r="M17" i="5"/>
  <c r="CI7" i="5"/>
  <c r="CJ7" i="5" s="1"/>
  <c r="BQ8" i="5"/>
  <c r="BR8" i="5" s="1"/>
  <c r="BS8" i="5" s="1"/>
  <c r="D6" i="5"/>
  <c r="AG6" i="7" s="1"/>
  <c r="C7" i="5"/>
  <c r="K10" i="5"/>
  <c r="AX10" i="5" l="1"/>
  <c r="AY10" i="5" s="1"/>
  <c r="AZ10" i="5" s="1"/>
  <c r="BA10" i="5" s="1"/>
  <c r="CO7" i="5"/>
  <c r="CP7" i="5" s="1"/>
  <c r="BK10" i="5"/>
  <c r="BL10" i="5" s="1"/>
  <c r="BM10" i="5" s="1"/>
  <c r="BV9" i="5"/>
  <c r="BW9" i="5" s="1"/>
  <c r="BX9" i="5" s="1"/>
  <c r="BY9" i="5" s="1"/>
  <c r="BV10" i="5" s="1"/>
  <c r="O17" i="5"/>
  <c r="P17" i="5" s="1"/>
  <c r="Q17" i="5" s="1"/>
  <c r="AT13" i="5"/>
  <c r="AU13" i="5" s="1"/>
  <c r="AR14" i="5" s="1"/>
  <c r="CC9" i="5"/>
  <c r="CD9" i="5" s="1"/>
  <c r="CE9" i="5" s="1"/>
  <c r="AG13" i="5"/>
  <c r="AH13" i="5" s="1"/>
  <c r="AI13" i="5" s="1"/>
  <c r="AF14" i="5" s="1"/>
  <c r="BP9" i="5"/>
  <c r="BO9" i="5"/>
  <c r="AL13" i="5"/>
  <c r="AK13" i="5"/>
  <c r="Y15" i="5"/>
  <c r="AA15" i="5" s="1"/>
  <c r="AB15" i="5" s="1"/>
  <c r="AC15" i="5" s="1"/>
  <c r="T16" i="5"/>
  <c r="S16" i="5"/>
  <c r="H11" i="5"/>
  <c r="G11" i="5"/>
  <c r="AK7" i="7"/>
  <c r="CK7" i="5"/>
  <c r="BF9" i="5"/>
  <c r="B7" i="5" l="1"/>
  <c r="AQ14" i="5"/>
  <c r="AS14" i="5" s="1"/>
  <c r="AT14" i="5" s="1"/>
  <c r="AU14" i="5" s="1"/>
  <c r="BQ9" i="5"/>
  <c r="BR9" i="5" s="1"/>
  <c r="BS9" i="5" s="1"/>
  <c r="BP10" i="5" s="1"/>
  <c r="AM13" i="5"/>
  <c r="AN13" i="5" s="1"/>
  <c r="AO13" i="5" s="1"/>
  <c r="BU10" i="5"/>
  <c r="BW10" i="5" s="1"/>
  <c r="BX10" i="5" s="1"/>
  <c r="BY10" i="5" s="1"/>
  <c r="CH8" i="5"/>
  <c r="CG8" i="5"/>
  <c r="AE14" i="5"/>
  <c r="AG14" i="5" s="1"/>
  <c r="AH14" i="5" s="1"/>
  <c r="AI14" i="5" s="1"/>
  <c r="CB10" i="5"/>
  <c r="CA10" i="5"/>
  <c r="U16" i="5"/>
  <c r="V16" i="5" s="1"/>
  <c r="W16" i="5" s="1"/>
  <c r="BJ11" i="5"/>
  <c r="BI11" i="5"/>
  <c r="AX11" i="5"/>
  <c r="AW11" i="5"/>
  <c r="Y16" i="5"/>
  <c r="Z16" i="5"/>
  <c r="N18" i="5"/>
  <c r="M18" i="5"/>
  <c r="I11" i="5"/>
  <c r="J11" i="5" s="1"/>
  <c r="CQ7" i="5"/>
  <c r="A7" i="5"/>
  <c r="BG9" i="5"/>
  <c r="D7" i="5" l="1"/>
  <c r="AG7" i="7" s="1"/>
  <c r="BO10" i="5"/>
  <c r="CC10" i="5"/>
  <c r="CD10" i="5" s="1"/>
  <c r="CE10" i="5" s="1"/>
  <c r="CB11" i="5" s="1"/>
  <c r="O18" i="5"/>
  <c r="CN8" i="5"/>
  <c r="CM8" i="5"/>
  <c r="BK11" i="5"/>
  <c r="BL11" i="5" s="1"/>
  <c r="BM11" i="5" s="1"/>
  <c r="BJ12" i="5" s="1"/>
  <c r="AY11" i="5"/>
  <c r="AZ11" i="5" s="1"/>
  <c r="BA11" i="5" s="1"/>
  <c r="AX12" i="5" s="1"/>
  <c r="BV11" i="5"/>
  <c r="BU11" i="5"/>
  <c r="AA16" i="5"/>
  <c r="AB16" i="5" s="1"/>
  <c r="AC16" i="5" s="1"/>
  <c r="Y17" i="5" s="1"/>
  <c r="BD10" i="5"/>
  <c r="BC10" i="5"/>
  <c r="AR15" i="5"/>
  <c r="AQ15" i="5"/>
  <c r="AL14" i="5"/>
  <c r="AK14" i="5"/>
  <c r="AF15" i="5"/>
  <c r="AE15" i="5"/>
  <c r="T17" i="5"/>
  <c r="S17" i="5"/>
  <c r="CI8" i="5"/>
  <c r="CJ8" i="5" s="1"/>
  <c r="CK8" i="5" s="1"/>
  <c r="C8" i="5"/>
  <c r="P18" i="5"/>
  <c r="Q18" i="5" s="1"/>
  <c r="K11" i="5"/>
  <c r="CO8" i="5" l="1"/>
  <c r="CA11" i="5"/>
  <c r="CC11" i="5" s="1"/>
  <c r="CD11" i="5" s="1"/>
  <c r="CE11" i="5" s="1"/>
  <c r="CB12" i="5" s="1"/>
  <c r="BQ10" i="5"/>
  <c r="BR10" i="5" s="1"/>
  <c r="BS10" i="5" s="1"/>
  <c r="BW11" i="5"/>
  <c r="BX11" i="5" s="1"/>
  <c r="BY11" i="5" s="1"/>
  <c r="AW12" i="5"/>
  <c r="AY12" i="5" s="1"/>
  <c r="AZ12" i="5" s="1"/>
  <c r="BA12" i="5" s="1"/>
  <c r="BI12" i="5"/>
  <c r="BK12" i="5" s="1"/>
  <c r="BL12" i="5" s="1"/>
  <c r="BM12" i="5" s="1"/>
  <c r="CH9" i="5"/>
  <c r="CG9" i="5"/>
  <c r="Z17" i="5"/>
  <c r="AA17" i="5" s="1"/>
  <c r="AB17" i="5" s="1"/>
  <c r="AC17" i="5" s="1"/>
  <c r="Z18" i="5" s="1"/>
  <c r="AS15" i="5"/>
  <c r="AT15" i="5" s="1"/>
  <c r="AU15" i="5" s="1"/>
  <c r="AQ16" i="5" s="1"/>
  <c r="AM14" i="5"/>
  <c r="AN14" i="5" s="1"/>
  <c r="AO14" i="5" s="1"/>
  <c r="AL15" i="5" s="1"/>
  <c r="AG15" i="5"/>
  <c r="AH15" i="5" s="1"/>
  <c r="AI15" i="5" s="1"/>
  <c r="AF16" i="5" s="1"/>
  <c r="U17" i="5"/>
  <c r="V17" i="5" s="1"/>
  <c r="W17" i="5" s="1"/>
  <c r="S18" i="5" s="1"/>
  <c r="N19" i="5"/>
  <c r="M19" i="5"/>
  <c r="H12" i="5"/>
  <c r="G12" i="5"/>
  <c r="BE10" i="5"/>
  <c r="AK8" i="7"/>
  <c r="BP11" i="5" l="1"/>
  <c r="BO11" i="5"/>
  <c r="CA12" i="5"/>
  <c r="CC12" i="5" s="1"/>
  <c r="CD12" i="5" s="1"/>
  <c r="CE12" i="5" s="1"/>
  <c r="AX13" i="5"/>
  <c r="AW13" i="5"/>
  <c r="Y18" i="5"/>
  <c r="AA18" i="5" s="1"/>
  <c r="AB18" i="5" s="1"/>
  <c r="AC18" i="5" s="1"/>
  <c r="Z19" i="5" s="1"/>
  <c r="AE16" i="5"/>
  <c r="AG16" i="5" s="1"/>
  <c r="AH16" i="5" s="1"/>
  <c r="AI16" i="5" s="1"/>
  <c r="AE17" i="5" s="1"/>
  <c r="AK15" i="5"/>
  <c r="AM15" i="5" s="1"/>
  <c r="AN15" i="5" s="1"/>
  <c r="AO15" i="5" s="1"/>
  <c r="AR16" i="5"/>
  <c r="AS16" i="5" s="1"/>
  <c r="AT16" i="5" s="1"/>
  <c r="AU16" i="5" s="1"/>
  <c r="BV12" i="5"/>
  <c r="BU12" i="5"/>
  <c r="T18" i="5"/>
  <c r="U18" i="5" s="1"/>
  <c r="V18" i="5" s="1"/>
  <c r="W18" i="5" s="1"/>
  <c r="S19" i="5" s="1"/>
  <c r="BJ13" i="5"/>
  <c r="BI13" i="5"/>
  <c r="O19" i="5"/>
  <c r="P19" i="5" s="1"/>
  <c r="Q19" i="5" s="1"/>
  <c r="I12" i="5"/>
  <c r="CI9" i="5"/>
  <c r="CJ9" i="5" s="1"/>
  <c r="CK9" i="5" s="1"/>
  <c r="CP8" i="5"/>
  <c r="B8" i="5"/>
  <c r="BF10" i="5"/>
  <c r="BK13" i="5" l="1"/>
  <c r="BL13" i="5" s="1"/>
  <c r="BM13" i="5" s="1"/>
  <c r="BI14" i="5" s="1"/>
  <c r="AY13" i="5"/>
  <c r="AZ13" i="5" s="1"/>
  <c r="BA13" i="5" s="1"/>
  <c r="AX14" i="5" s="1"/>
  <c r="BW12" i="5"/>
  <c r="BX12" i="5" s="1"/>
  <c r="BY12" i="5" s="1"/>
  <c r="BQ11" i="5"/>
  <c r="BR11" i="5" s="1"/>
  <c r="BS11" i="5" s="1"/>
  <c r="CA13" i="5"/>
  <c r="CB13" i="5"/>
  <c r="CH10" i="5"/>
  <c r="CG10" i="5"/>
  <c r="Y19" i="5"/>
  <c r="AA19" i="5" s="1"/>
  <c r="AB19" i="5" s="1"/>
  <c r="AC19" i="5" s="1"/>
  <c r="BJ14" i="5"/>
  <c r="AF17" i="5"/>
  <c r="AG17" i="5" s="1"/>
  <c r="AH17" i="5" s="1"/>
  <c r="AI17" i="5" s="1"/>
  <c r="T19" i="5"/>
  <c r="U19" i="5" s="1"/>
  <c r="V19" i="5" s="1"/>
  <c r="W19" i="5" s="1"/>
  <c r="AR17" i="5"/>
  <c r="AQ17" i="5"/>
  <c r="AL16" i="5"/>
  <c r="AK16" i="5"/>
  <c r="N20" i="5"/>
  <c r="M20" i="5"/>
  <c r="CQ8" i="5"/>
  <c r="A8" i="5"/>
  <c r="D8" i="5" s="1"/>
  <c r="AG8" i="7" s="1"/>
  <c r="BG10" i="5"/>
  <c r="J12" i="5"/>
  <c r="K12" i="5" s="1"/>
  <c r="AW14" i="5" l="1"/>
  <c r="AY14" i="5" s="1"/>
  <c r="AZ14" i="5" s="1"/>
  <c r="BA14" i="5" s="1"/>
  <c r="AW15" i="5" s="1"/>
  <c r="BK14" i="5"/>
  <c r="BL14" i="5" s="1"/>
  <c r="BM14" i="5" s="1"/>
  <c r="BI15" i="5" s="1"/>
  <c r="BP12" i="5"/>
  <c r="BO12" i="5"/>
  <c r="CI10" i="5"/>
  <c r="CJ10" i="5" s="1"/>
  <c r="CK10" i="5" s="1"/>
  <c r="CG11" i="5" s="1"/>
  <c r="CC13" i="5"/>
  <c r="CD13" i="5" s="1"/>
  <c r="CE13" i="5" s="1"/>
  <c r="CA14" i="5" s="1"/>
  <c r="AM16" i="5"/>
  <c r="AN16" i="5" s="1"/>
  <c r="AO16" i="5" s="1"/>
  <c r="AL17" i="5" s="1"/>
  <c r="CN9" i="5"/>
  <c r="CM9" i="5"/>
  <c r="BV13" i="5"/>
  <c r="BU13" i="5"/>
  <c r="AE18" i="5"/>
  <c r="AF18" i="5"/>
  <c r="AS17" i="5"/>
  <c r="AT17" i="5" s="1"/>
  <c r="AU17" i="5" s="1"/>
  <c r="BD11" i="5"/>
  <c r="BC11" i="5"/>
  <c r="O20" i="5"/>
  <c r="P20" i="5" s="1"/>
  <c r="Q20" i="5" s="1"/>
  <c r="Z20" i="5"/>
  <c r="Y20" i="5"/>
  <c r="T20" i="5"/>
  <c r="S20" i="5"/>
  <c r="H13" i="5"/>
  <c r="G13" i="5"/>
  <c r="C9" i="5"/>
  <c r="BJ15" i="5" l="1"/>
  <c r="BK15" i="5" s="1"/>
  <c r="BL15" i="5" s="1"/>
  <c r="BM15" i="5" s="1"/>
  <c r="BI16" i="5" s="1"/>
  <c r="BQ12" i="5"/>
  <c r="BR12" i="5" s="1"/>
  <c r="BS12" i="5" s="1"/>
  <c r="BP13" i="5" s="1"/>
  <c r="CH11" i="5"/>
  <c r="CI11" i="5" s="1"/>
  <c r="CJ11" i="5" s="1"/>
  <c r="CK11" i="5" s="1"/>
  <c r="AX15" i="5"/>
  <c r="AY15" i="5" s="1"/>
  <c r="AZ15" i="5" s="1"/>
  <c r="BA15" i="5" s="1"/>
  <c r="AX16" i="5" s="1"/>
  <c r="CB14" i="5"/>
  <c r="CC14" i="5" s="1"/>
  <c r="CD14" i="5" s="1"/>
  <c r="CE14" i="5" s="1"/>
  <c r="BW13" i="5"/>
  <c r="BX13" i="5" s="1"/>
  <c r="BY13" i="5" s="1"/>
  <c r="BU14" i="5" s="1"/>
  <c r="AK17" i="5"/>
  <c r="AM17" i="5" s="1"/>
  <c r="AN17" i="5" s="1"/>
  <c r="AO17" i="5" s="1"/>
  <c r="AK18" i="5" s="1"/>
  <c r="AG18" i="5"/>
  <c r="AH18" i="5" s="1"/>
  <c r="AI18" i="5" s="1"/>
  <c r="AF19" i="5" s="1"/>
  <c r="U20" i="5"/>
  <c r="V20" i="5" s="1"/>
  <c r="W20" i="5" s="1"/>
  <c r="AA20" i="5"/>
  <c r="AB20" i="5" s="1"/>
  <c r="AC20" i="5" s="1"/>
  <c r="AR18" i="5"/>
  <c r="AQ18" i="5"/>
  <c r="N21" i="5"/>
  <c r="M21" i="5"/>
  <c r="CO9" i="5"/>
  <c r="B9" i="5" s="1"/>
  <c r="AK9" i="7"/>
  <c r="BE11" i="5"/>
  <c r="I13" i="5"/>
  <c r="BO13" i="5" l="1"/>
  <c r="BQ13" i="5" s="1"/>
  <c r="BR13" i="5" s="1"/>
  <c r="BS13" i="5" s="1"/>
  <c r="BO14" i="5" s="1"/>
  <c r="BV14" i="5"/>
  <c r="BW14" i="5" s="1"/>
  <c r="BX14" i="5" s="1"/>
  <c r="BY14" i="5" s="1"/>
  <c r="AW16" i="5"/>
  <c r="AY16" i="5" s="1"/>
  <c r="AZ16" i="5" s="1"/>
  <c r="BA16" i="5" s="1"/>
  <c r="CA15" i="5"/>
  <c r="CB15" i="5"/>
  <c r="AE19" i="5"/>
  <c r="AG19" i="5" s="1"/>
  <c r="AH19" i="5" s="1"/>
  <c r="AI19" i="5" s="1"/>
  <c r="AF20" i="5" s="1"/>
  <c r="CH12" i="5"/>
  <c r="CG12" i="5"/>
  <c r="AS18" i="5"/>
  <c r="AT18" i="5" s="1"/>
  <c r="AU18" i="5" s="1"/>
  <c r="AQ19" i="5" s="1"/>
  <c r="O21" i="5"/>
  <c r="P21" i="5" s="1"/>
  <c r="Q21" i="5" s="1"/>
  <c r="Z21" i="5"/>
  <c r="Y21" i="5"/>
  <c r="T21" i="5"/>
  <c r="S21" i="5"/>
  <c r="BJ16" i="5"/>
  <c r="AL18" i="5"/>
  <c r="CP9" i="5"/>
  <c r="CQ9" i="5" s="1"/>
  <c r="BF11" i="5"/>
  <c r="J13" i="5"/>
  <c r="K13" i="5" s="1"/>
  <c r="BP14" i="5" l="1"/>
  <c r="BQ14" i="5" s="1"/>
  <c r="BR14" i="5" s="1"/>
  <c r="BS14" i="5" s="1"/>
  <c r="BP15" i="5" s="1"/>
  <c r="AX17" i="5"/>
  <c r="AW17" i="5"/>
  <c r="CI12" i="5"/>
  <c r="CJ12" i="5" s="1"/>
  <c r="CK12" i="5" s="1"/>
  <c r="CG13" i="5" s="1"/>
  <c r="AA21" i="5"/>
  <c r="AB21" i="5" s="1"/>
  <c r="AC21" i="5" s="1"/>
  <c r="CC15" i="5"/>
  <c r="CD15" i="5" s="1"/>
  <c r="CE15" i="5" s="1"/>
  <c r="AE20" i="5"/>
  <c r="AG20" i="5" s="1"/>
  <c r="AH20" i="5" s="1"/>
  <c r="AI20" i="5" s="1"/>
  <c r="AE21" i="5" s="1"/>
  <c r="CN10" i="5"/>
  <c r="CM10" i="5"/>
  <c r="AR19" i="5"/>
  <c r="AS19" i="5" s="1"/>
  <c r="AT19" i="5" s="1"/>
  <c r="AU19" i="5" s="1"/>
  <c r="AQ20" i="5" s="1"/>
  <c r="BV15" i="5"/>
  <c r="BU15" i="5"/>
  <c r="U21" i="5"/>
  <c r="V21" i="5" s="1"/>
  <c r="W21" i="5" s="1"/>
  <c r="N22" i="5"/>
  <c r="M22" i="5"/>
  <c r="H14" i="5"/>
  <c r="G14" i="5"/>
  <c r="BK16" i="5"/>
  <c r="BL16" i="5" s="1"/>
  <c r="BM16" i="5" s="1"/>
  <c r="BI17" i="5" s="1"/>
  <c r="A9" i="5"/>
  <c r="AM18" i="5"/>
  <c r="AN18" i="5" s="1"/>
  <c r="AO18" i="5" s="1"/>
  <c r="AK19" i="5" s="1"/>
  <c r="BG11" i="5"/>
  <c r="BO15" i="5" l="1"/>
  <c r="BQ15" i="5" s="1"/>
  <c r="BR15" i="5" s="1"/>
  <c r="BS15" i="5" s="1"/>
  <c r="AY17" i="5"/>
  <c r="AZ17" i="5" s="1"/>
  <c r="BA17" i="5" s="1"/>
  <c r="CH13" i="5"/>
  <c r="CI13" i="5" s="1"/>
  <c r="CJ13" i="5" s="1"/>
  <c r="CK13" i="5" s="1"/>
  <c r="CG14" i="5" s="1"/>
  <c r="CA16" i="5"/>
  <c r="CB16" i="5"/>
  <c r="BW15" i="5"/>
  <c r="BX15" i="5" s="1"/>
  <c r="BY15" i="5" s="1"/>
  <c r="BV16" i="5" s="1"/>
  <c r="O22" i="5"/>
  <c r="P22" i="5" s="1"/>
  <c r="Q22" i="5" s="1"/>
  <c r="AF21" i="5"/>
  <c r="BD12" i="5"/>
  <c r="BC12" i="5"/>
  <c r="Z22" i="5"/>
  <c r="Y22" i="5"/>
  <c r="T22" i="5"/>
  <c r="S22" i="5"/>
  <c r="I14" i="5"/>
  <c r="CO10" i="5"/>
  <c r="AK10" i="7"/>
  <c r="C10" i="5"/>
  <c r="D9" i="5"/>
  <c r="AG9" i="7" s="1"/>
  <c r="AR20" i="5"/>
  <c r="AL19" i="5"/>
  <c r="BJ17" i="5"/>
  <c r="CC16" i="5" l="1"/>
  <c r="CD16" i="5" s="1"/>
  <c r="CE16" i="5" s="1"/>
  <c r="CA17" i="5" s="1"/>
  <c r="AW18" i="5"/>
  <c r="AX18" i="5"/>
  <c r="U22" i="5"/>
  <c r="V22" i="5" s="1"/>
  <c r="W22" i="5" s="1"/>
  <c r="BU16" i="5"/>
  <c r="BW16" i="5" s="1"/>
  <c r="BX16" i="5" s="1"/>
  <c r="BY16" i="5" s="1"/>
  <c r="CB17" i="5"/>
  <c r="CC17" i="5" s="1"/>
  <c r="CD17" i="5" s="1"/>
  <c r="CE17" i="5" s="1"/>
  <c r="CA18" i="5" s="1"/>
  <c r="AG21" i="5"/>
  <c r="AH21" i="5" s="1"/>
  <c r="AI21" i="5" s="1"/>
  <c r="BP16" i="5"/>
  <c r="BO16" i="5"/>
  <c r="AA22" i="5"/>
  <c r="AB22" i="5" s="1"/>
  <c r="AC22" i="5" s="1"/>
  <c r="N23" i="5"/>
  <c r="M23" i="5"/>
  <c r="CH14" i="5"/>
  <c r="BE12" i="5"/>
  <c r="BK17" i="5"/>
  <c r="BL17" i="5" s="1"/>
  <c r="BM17" i="5" s="1"/>
  <c r="BI18" i="5" s="1"/>
  <c r="AS20" i="5"/>
  <c r="AT20" i="5" s="1"/>
  <c r="AU20" i="5" s="1"/>
  <c r="AQ21" i="5" s="1"/>
  <c r="AM19" i="5"/>
  <c r="AN19" i="5" s="1"/>
  <c r="AO19" i="5" s="1"/>
  <c r="AK20" i="5" s="1"/>
  <c r="CP10" i="5"/>
  <c r="B10" i="5"/>
  <c r="J14" i="5"/>
  <c r="AY18" i="5" l="1"/>
  <c r="AZ18" i="5" s="1"/>
  <c r="BA18" i="5" s="1"/>
  <c r="AW19" i="5" s="1"/>
  <c r="BQ16" i="5"/>
  <c r="BR16" i="5" s="1"/>
  <c r="BS16" i="5" s="1"/>
  <c r="BO17" i="5" s="1"/>
  <c r="O23" i="5"/>
  <c r="P23" i="5" s="1"/>
  <c r="Q23" i="5" s="1"/>
  <c r="AF22" i="5"/>
  <c r="AE22" i="5"/>
  <c r="BV17" i="5"/>
  <c r="BU17" i="5"/>
  <c r="Z23" i="5"/>
  <c r="Y23" i="5"/>
  <c r="T23" i="5"/>
  <c r="S23" i="5"/>
  <c r="CI14" i="5"/>
  <c r="CJ14" i="5" s="1"/>
  <c r="CK14" i="5" s="1"/>
  <c r="CG15" i="5" s="1"/>
  <c r="AR21" i="5"/>
  <c r="BJ18" i="5"/>
  <c r="AL20" i="5"/>
  <c r="CB18" i="5"/>
  <c r="CQ10" i="5"/>
  <c r="A10" i="5"/>
  <c r="D10" i="5" s="1"/>
  <c r="AG10" i="7" s="1"/>
  <c r="BF12" i="5"/>
  <c r="K14" i="5"/>
  <c r="AX19" i="5" l="1"/>
  <c r="AY19" i="5" s="1"/>
  <c r="AZ19" i="5" s="1"/>
  <c r="BA19" i="5" s="1"/>
  <c r="AX20" i="5" s="1"/>
  <c r="BW17" i="5"/>
  <c r="AA23" i="5"/>
  <c r="AB23" i="5" s="1"/>
  <c r="AC23" i="5" s="1"/>
  <c r="CN11" i="5"/>
  <c r="CM11" i="5"/>
  <c r="AG22" i="5"/>
  <c r="AH22" i="5" s="1"/>
  <c r="AI22" i="5" s="1"/>
  <c r="U23" i="5"/>
  <c r="V23" i="5" s="1"/>
  <c r="W23" i="5" s="1"/>
  <c r="N24" i="5"/>
  <c r="M24" i="5"/>
  <c r="H15" i="5"/>
  <c r="G15" i="5"/>
  <c r="CH15" i="5"/>
  <c r="AM20" i="5"/>
  <c r="AN20" i="5" s="1"/>
  <c r="AO20" i="5" s="1"/>
  <c r="AK21" i="5" s="1"/>
  <c r="BP17" i="5"/>
  <c r="BK18" i="5"/>
  <c r="BL18" i="5" s="1"/>
  <c r="BM18" i="5" s="1"/>
  <c r="BI19" i="5" s="1"/>
  <c r="CC18" i="5"/>
  <c r="CD18" i="5" s="1"/>
  <c r="CE18" i="5" s="1"/>
  <c r="CA19" i="5" s="1"/>
  <c r="AS21" i="5"/>
  <c r="AT21" i="5" s="1"/>
  <c r="AU21" i="5" s="1"/>
  <c r="AQ22" i="5" s="1"/>
  <c r="BX17" i="5"/>
  <c r="BY17" i="5" s="1"/>
  <c r="C11" i="5"/>
  <c r="BG12" i="5"/>
  <c r="AW20" i="5" l="1"/>
  <c r="AY20" i="5" s="1"/>
  <c r="AZ20" i="5" s="1"/>
  <c r="BA20" i="5" s="1"/>
  <c r="AW21" i="5" s="1"/>
  <c r="AF23" i="5"/>
  <c r="AE23" i="5"/>
  <c r="BV18" i="5"/>
  <c r="BU18" i="5"/>
  <c r="BD13" i="5"/>
  <c r="BC13" i="5"/>
  <c r="Z24" i="5"/>
  <c r="Y24" i="5"/>
  <c r="T24" i="5"/>
  <c r="S24" i="5"/>
  <c r="O24" i="5"/>
  <c r="P24" i="5" s="1"/>
  <c r="Q24" i="5" s="1"/>
  <c r="CI15" i="5"/>
  <c r="CJ15" i="5" s="1"/>
  <c r="CK15" i="5" s="1"/>
  <c r="CG16" i="5" s="1"/>
  <c r="CO11" i="5"/>
  <c r="B11" i="5" s="1"/>
  <c r="AK11" i="7"/>
  <c r="I15" i="5"/>
  <c r="BQ17" i="5"/>
  <c r="BR17" i="5" s="1"/>
  <c r="BS17" i="5" s="1"/>
  <c r="BO18" i="5" s="1"/>
  <c r="BJ19" i="5"/>
  <c r="AL21" i="5"/>
  <c r="AR22" i="5"/>
  <c r="CB19" i="5"/>
  <c r="AX21" i="5" l="1"/>
  <c r="AY21" i="5" s="1"/>
  <c r="AZ21" i="5" s="1"/>
  <c r="BA21" i="5" s="1"/>
  <c r="AW22" i="5" s="1"/>
  <c r="BW18" i="5"/>
  <c r="BX18" i="5" s="1"/>
  <c r="BY18" i="5" s="1"/>
  <c r="AG23" i="5"/>
  <c r="AH23" i="5" s="1"/>
  <c r="AI23" i="5" s="1"/>
  <c r="AA24" i="5"/>
  <c r="AB24" i="5" s="1"/>
  <c r="AC24" i="5" s="1"/>
  <c r="U24" i="5"/>
  <c r="V24" i="5" s="1"/>
  <c r="W24" i="5" s="1"/>
  <c r="N25" i="5"/>
  <c r="M25" i="5"/>
  <c r="CH16" i="5"/>
  <c r="CP11" i="5"/>
  <c r="CQ11" i="5" s="1"/>
  <c r="BE13" i="5"/>
  <c r="BP18" i="5"/>
  <c r="CC19" i="5"/>
  <c r="CD19" i="5" s="1"/>
  <c r="CE19" i="5" s="1"/>
  <c r="CA20" i="5" s="1"/>
  <c r="AS22" i="5"/>
  <c r="AT22" i="5" s="1"/>
  <c r="AU22" i="5" s="1"/>
  <c r="AQ23" i="5" s="1"/>
  <c r="AM21" i="5"/>
  <c r="AN21" i="5" s="1"/>
  <c r="AO21" i="5" s="1"/>
  <c r="AK22" i="5" s="1"/>
  <c r="BK19" i="5"/>
  <c r="BL19" i="5" s="1"/>
  <c r="BM19" i="5" s="1"/>
  <c r="BI20" i="5" s="1"/>
  <c r="J15" i="5"/>
  <c r="AX22" i="5" l="1"/>
  <c r="AY22" i="5" s="1"/>
  <c r="AZ22" i="5" s="1"/>
  <c r="BA22" i="5" s="1"/>
  <c r="AX23" i="5" s="1"/>
  <c r="O25" i="5"/>
  <c r="CN12" i="5"/>
  <c r="CM12" i="5"/>
  <c r="AE24" i="5"/>
  <c r="AF24" i="5"/>
  <c r="BV19" i="5"/>
  <c r="BW19" i="5" s="1"/>
  <c r="BX19" i="5" s="1"/>
  <c r="BY19" i="5" s="1"/>
  <c r="BU19" i="5"/>
  <c r="Z25" i="5"/>
  <c r="Y25" i="5"/>
  <c r="T25" i="5"/>
  <c r="S25" i="5"/>
  <c r="A11" i="5"/>
  <c r="D11" i="5" s="1"/>
  <c r="AG11" i="7" s="1"/>
  <c r="CI16" i="5"/>
  <c r="CJ16" i="5" s="1"/>
  <c r="CK16" i="5" s="1"/>
  <c r="CG17" i="5" s="1"/>
  <c r="AL22" i="5"/>
  <c r="AR23" i="5"/>
  <c r="CB20" i="5"/>
  <c r="BJ20" i="5"/>
  <c r="BQ18" i="5"/>
  <c r="BR18" i="5" s="1"/>
  <c r="BS18" i="5" s="1"/>
  <c r="BO19" i="5" s="1"/>
  <c r="BF13" i="5"/>
  <c r="P25" i="5"/>
  <c r="Q25" i="5" s="1"/>
  <c r="K15" i="5"/>
  <c r="AW23" i="5" l="1"/>
  <c r="AY23" i="5" s="1"/>
  <c r="AZ23" i="5" s="1"/>
  <c r="BA23" i="5" s="1"/>
  <c r="AX24" i="5" s="1"/>
  <c r="AG24" i="5"/>
  <c r="AH24" i="5" s="1"/>
  <c r="AI24" i="5" s="1"/>
  <c r="AA25" i="5"/>
  <c r="AB25" i="5" s="1"/>
  <c r="AC25" i="5" s="1"/>
  <c r="BV20" i="5"/>
  <c r="BU20" i="5"/>
  <c r="U25" i="5"/>
  <c r="V25" i="5" s="1"/>
  <c r="W25" i="5" s="1"/>
  <c r="N26" i="5"/>
  <c r="O26" i="5" s="1"/>
  <c r="M26" i="5"/>
  <c r="H16" i="5"/>
  <c r="G16" i="5"/>
  <c r="C12" i="5"/>
  <c r="CH17" i="5"/>
  <c r="CO12" i="5"/>
  <c r="CP12" i="5" s="1"/>
  <c r="AK12" i="7"/>
  <c r="BP19" i="5"/>
  <c r="CC20" i="5"/>
  <c r="CD20" i="5" s="1"/>
  <c r="CE20" i="5" s="1"/>
  <c r="CA21" i="5" s="1"/>
  <c r="AS23" i="5"/>
  <c r="AT23" i="5" s="1"/>
  <c r="AU23" i="5" s="1"/>
  <c r="AQ24" i="5" s="1"/>
  <c r="BK20" i="5"/>
  <c r="BL20" i="5" s="1"/>
  <c r="BM20" i="5" s="1"/>
  <c r="BI21" i="5" s="1"/>
  <c r="AM22" i="5"/>
  <c r="AN22" i="5" s="1"/>
  <c r="AO22" i="5" s="1"/>
  <c r="AK23" i="5" s="1"/>
  <c r="BG13" i="5"/>
  <c r="AW24" i="5" l="1"/>
  <c r="AY24" i="5"/>
  <c r="AZ24" i="5" s="1"/>
  <c r="BA24" i="5" s="1"/>
  <c r="AX25" i="5" s="1"/>
  <c r="BW20" i="5"/>
  <c r="BX20" i="5" s="1"/>
  <c r="BY20" i="5" s="1"/>
  <c r="AE25" i="5"/>
  <c r="AF25" i="5"/>
  <c r="BD14" i="5"/>
  <c r="BC14" i="5"/>
  <c r="Z26" i="5"/>
  <c r="Y26" i="5"/>
  <c r="T26" i="5"/>
  <c r="S26" i="5"/>
  <c r="CI17" i="5"/>
  <c r="CJ17" i="5" s="1"/>
  <c r="CK17" i="5" s="1"/>
  <c r="CG18" i="5" s="1"/>
  <c r="I16" i="5"/>
  <c r="AL23" i="5"/>
  <c r="AR24" i="5"/>
  <c r="CB21" i="5"/>
  <c r="BQ19" i="5"/>
  <c r="BR19" i="5" s="1"/>
  <c r="BS19" i="5" s="1"/>
  <c r="BO20" i="5" s="1"/>
  <c r="BJ21" i="5"/>
  <c r="B12" i="5"/>
  <c r="CQ12" i="5"/>
  <c r="A12" i="5"/>
  <c r="P26" i="5"/>
  <c r="Q26" i="5" s="1"/>
  <c r="AW25" i="5" l="1"/>
  <c r="AY25" i="5" s="1"/>
  <c r="AZ25" i="5" s="1"/>
  <c r="BA25" i="5" s="1"/>
  <c r="CN13" i="5"/>
  <c r="CM13" i="5"/>
  <c r="AG25" i="5"/>
  <c r="AH25" i="5" s="1"/>
  <c r="AI25" i="5" s="1"/>
  <c r="BV21" i="5"/>
  <c r="BU21" i="5"/>
  <c r="U26" i="5"/>
  <c r="V26" i="5" s="1"/>
  <c r="W26" i="5" s="1"/>
  <c r="AA26" i="5"/>
  <c r="AB26" i="5" s="1"/>
  <c r="AC26" i="5" s="1"/>
  <c r="N27" i="5"/>
  <c r="M27" i="5"/>
  <c r="CH18" i="5"/>
  <c r="BE14" i="5"/>
  <c r="D12" i="5"/>
  <c r="AG12" i="7" s="1"/>
  <c r="CC21" i="5"/>
  <c r="CD21" i="5" s="1"/>
  <c r="CE21" i="5" s="1"/>
  <c r="CA22" i="5" s="1"/>
  <c r="BK21" i="5"/>
  <c r="BL21" i="5" s="1"/>
  <c r="BM21" i="5" s="1"/>
  <c r="BI22" i="5" s="1"/>
  <c r="BP20" i="5"/>
  <c r="AS24" i="5"/>
  <c r="AT24" i="5" s="1"/>
  <c r="AU24" i="5" s="1"/>
  <c r="AQ25" i="5" s="1"/>
  <c r="AM23" i="5"/>
  <c r="AN23" i="5" s="1"/>
  <c r="AO23" i="5" s="1"/>
  <c r="AK24" i="5" s="1"/>
  <c r="C13" i="5"/>
  <c r="J16" i="5"/>
  <c r="O27" i="5" l="1"/>
  <c r="P27" i="5" s="1"/>
  <c r="Q27" i="5" s="1"/>
  <c r="BW21" i="5"/>
  <c r="BX21" i="5" s="1"/>
  <c r="BY21" i="5" s="1"/>
  <c r="BV22" i="5" s="1"/>
  <c r="AE26" i="5"/>
  <c r="AF26" i="5"/>
  <c r="AX26" i="5"/>
  <c r="AW26" i="5"/>
  <c r="Z27" i="5"/>
  <c r="Y27" i="5"/>
  <c r="T27" i="5"/>
  <c r="S27" i="5"/>
  <c r="CI18" i="5"/>
  <c r="CJ18" i="5" s="1"/>
  <c r="CK18" i="5" s="1"/>
  <c r="CG19" i="5" s="1"/>
  <c r="CO13" i="5"/>
  <c r="B13" i="5" s="1"/>
  <c r="AK13" i="7"/>
  <c r="AL24" i="5"/>
  <c r="BJ22" i="5"/>
  <c r="AR25" i="5"/>
  <c r="BQ20" i="5"/>
  <c r="BR20" i="5" s="1"/>
  <c r="BS20" i="5" s="1"/>
  <c r="BO21" i="5" s="1"/>
  <c r="CB22" i="5"/>
  <c r="BF14" i="5"/>
  <c r="K16" i="5"/>
  <c r="AY26" i="5" l="1"/>
  <c r="BU22" i="5"/>
  <c r="BW22" i="5" s="1"/>
  <c r="BX22" i="5" s="1"/>
  <c r="BY22" i="5" s="1"/>
  <c r="AG26" i="5"/>
  <c r="AH26" i="5" s="1"/>
  <c r="AI26" i="5" s="1"/>
  <c r="AA27" i="5"/>
  <c r="AB27" i="5" s="1"/>
  <c r="AC27" i="5" s="1"/>
  <c r="U27" i="5"/>
  <c r="V27" i="5" s="1"/>
  <c r="W27" i="5" s="1"/>
  <c r="N28" i="5"/>
  <c r="M28" i="5"/>
  <c r="H17" i="5"/>
  <c r="G17" i="5"/>
  <c r="CH19" i="5"/>
  <c r="BP21" i="5"/>
  <c r="CC22" i="5"/>
  <c r="CD22" i="5" s="1"/>
  <c r="CE22" i="5" s="1"/>
  <c r="CA23" i="5" s="1"/>
  <c r="AS25" i="5"/>
  <c r="AT25" i="5" s="1"/>
  <c r="AU25" i="5" s="1"/>
  <c r="AQ26" i="5" s="1"/>
  <c r="BK22" i="5"/>
  <c r="BL22" i="5" s="1"/>
  <c r="BM22" i="5" s="1"/>
  <c r="BI23" i="5" s="1"/>
  <c r="AM24" i="5"/>
  <c r="AN24" i="5" s="1"/>
  <c r="AO24" i="5" s="1"/>
  <c r="AK25" i="5" s="1"/>
  <c r="CP13" i="5"/>
  <c r="CQ13" i="5" s="1"/>
  <c r="AZ26" i="5"/>
  <c r="BA26" i="5" s="1"/>
  <c r="BG14" i="5"/>
  <c r="BV23" i="5" l="1"/>
  <c r="BU23" i="5"/>
  <c r="CN14" i="5"/>
  <c r="CM14" i="5"/>
  <c r="AE27" i="5"/>
  <c r="AF27" i="5"/>
  <c r="O28" i="5"/>
  <c r="P28" i="5" s="1"/>
  <c r="Q28" i="5" s="1"/>
  <c r="BD15" i="5"/>
  <c r="BC15" i="5"/>
  <c r="AX27" i="5"/>
  <c r="AW27" i="5"/>
  <c r="Z28" i="5"/>
  <c r="Y28" i="5"/>
  <c r="T28" i="5"/>
  <c r="S28" i="5"/>
  <c r="CI19" i="5"/>
  <c r="CJ19" i="5" s="1"/>
  <c r="CK19" i="5" s="1"/>
  <c r="CG20" i="5" s="1"/>
  <c r="I17" i="5"/>
  <c r="CB23" i="5"/>
  <c r="AL25" i="5"/>
  <c r="AR26" i="5"/>
  <c r="BQ21" i="5"/>
  <c r="BR21" i="5" s="1"/>
  <c r="BS21" i="5" s="1"/>
  <c r="BO22" i="5" s="1"/>
  <c r="BJ23" i="5"/>
  <c r="A13" i="5"/>
  <c r="D13" i="5" s="1"/>
  <c r="AG13" i="7" s="1"/>
  <c r="BW23" i="5" l="1"/>
  <c r="BX23" i="5" s="1"/>
  <c r="BY23" i="5" s="1"/>
  <c r="BV24" i="5" s="1"/>
  <c r="AY27" i="5"/>
  <c r="AZ27" i="5" s="1"/>
  <c r="BA27" i="5" s="1"/>
  <c r="U28" i="5"/>
  <c r="V28" i="5" s="1"/>
  <c r="W28" i="5" s="1"/>
  <c r="AG27" i="5"/>
  <c r="AH27" i="5" s="1"/>
  <c r="AI27" i="5" s="1"/>
  <c r="AA28" i="5"/>
  <c r="AB28" i="5" s="1"/>
  <c r="AC28" i="5" s="1"/>
  <c r="N29" i="5"/>
  <c r="M29" i="5"/>
  <c r="CH20" i="5"/>
  <c r="CO14" i="5"/>
  <c r="CP14" i="5" s="1"/>
  <c r="AK14" i="7"/>
  <c r="BE15" i="5"/>
  <c r="BF15" i="5" s="1"/>
  <c r="AS26" i="5"/>
  <c r="AT26" i="5" s="1"/>
  <c r="AU26" i="5" s="1"/>
  <c r="AQ27" i="5" s="1"/>
  <c r="AM25" i="5"/>
  <c r="AN25" i="5" s="1"/>
  <c r="AO25" i="5" s="1"/>
  <c r="AK26" i="5" s="1"/>
  <c r="BP22" i="5"/>
  <c r="BK23" i="5"/>
  <c r="BL23" i="5" s="1"/>
  <c r="BM23" i="5" s="1"/>
  <c r="BI24" i="5" s="1"/>
  <c r="CC23" i="5"/>
  <c r="CD23" i="5" s="1"/>
  <c r="CE23" i="5" s="1"/>
  <c r="CA24" i="5" s="1"/>
  <c r="C14" i="5"/>
  <c r="J17" i="5"/>
  <c r="O29" i="5" l="1"/>
  <c r="P29" i="5" s="1"/>
  <c r="Q29" i="5" s="1"/>
  <c r="BU24" i="5"/>
  <c r="BW24" i="5" s="1"/>
  <c r="BX24" i="5" s="1"/>
  <c r="BY24" i="5" s="1"/>
  <c r="BV25" i="5" s="1"/>
  <c r="AF28" i="5"/>
  <c r="AE28" i="5"/>
  <c r="AX28" i="5"/>
  <c r="AW28" i="5"/>
  <c r="Z29" i="5"/>
  <c r="Y29" i="5"/>
  <c r="T29" i="5"/>
  <c r="S29" i="5"/>
  <c r="B14" i="5"/>
  <c r="CI20" i="5"/>
  <c r="CJ20" i="5" s="1"/>
  <c r="CK20" i="5" s="1"/>
  <c r="CG21" i="5" s="1"/>
  <c r="BQ22" i="5"/>
  <c r="BR22" i="5" s="1"/>
  <c r="BS22" i="5" s="1"/>
  <c r="BO23" i="5" s="1"/>
  <c r="CB24" i="5"/>
  <c r="AL26" i="5"/>
  <c r="AR27" i="5"/>
  <c r="BJ24" i="5"/>
  <c r="CQ14" i="5"/>
  <c r="A14" i="5"/>
  <c r="BG15" i="5"/>
  <c r="K17" i="5"/>
  <c r="BU25" i="5" l="1"/>
  <c r="BW25" i="5" s="1"/>
  <c r="BX25" i="5" s="1"/>
  <c r="BY25" i="5" s="1"/>
  <c r="AA29" i="5"/>
  <c r="AB29" i="5" s="1"/>
  <c r="AC29" i="5" s="1"/>
  <c r="CN15" i="5"/>
  <c r="CM15" i="5"/>
  <c r="AY28" i="5"/>
  <c r="AZ28" i="5" s="1"/>
  <c r="BA28" i="5" s="1"/>
  <c r="AG28" i="5"/>
  <c r="AH28" i="5" s="1"/>
  <c r="AI28" i="5" s="1"/>
  <c r="BD16" i="5"/>
  <c r="BC16" i="5"/>
  <c r="U29" i="5"/>
  <c r="V29" i="5" s="1"/>
  <c r="W29" i="5" s="1"/>
  <c r="N30" i="5"/>
  <c r="M30" i="5"/>
  <c r="H18" i="5"/>
  <c r="G18" i="5"/>
  <c r="D14" i="5"/>
  <c r="AG14" i="7" s="1"/>
  <c r="CH21" i="5"/>
  <c r="AS27" i="5"/>
  <c r="AT27" i="5" s="1"/>
  <c r="AU27" i="5" s="1"/>
  <c r="AQ28" i="5" s="1"/>
  <c r="BP23" i="5"/>
  <c r="BK24" i="5"/>
  <c r="BL24" i="5" s="1"/>
  <c r="BM24" i="5" s="1"/>
  <c r="BI25" i="5" s="1"/>
  <c r="AM26" i="5"/>
  <c r="AN26" i="5" s="1"/>
  <c r="AO26" i="5" s="1"/>
  <c r="AK27" i="5" s="1"/>
  <c r="CC24" i="5"/>
  <c r="CD24" i="5" s="1"/>
  <c r="CE24" i="5" s="1"/>
  <c r="CA25" i="5" s="1"/>
  <c r="C15" i="5"/>
  <c r="BV26" i="5" l="1"/>
  <c r="BU26" i="5"/>
  <c r="AE29" i="5"/>
  <c r="AF29" i="5"/>
  <c r="O30" i="5"/>
  <c r="AX29" i="5"/>
  <c r="AW29" i="5"/>
  <c r="Z30" i="5"/>
  <c r="Y30" i="5"/>
  <c r="T30" i="5"/>
  <c r="S30" i="5"/>
  <c r="CI21" i="5"/>
  <c r="CJ21" i="5" s="1"/>
  <c r="CK21" i="5" s="1"/>
  <c r="CG22" i="5" s="1"/>
  <c r="BE16" i="5"/>
  <c r="BF16" i="5" s="1"/>
  <c r="CO15" i="5"/>
  <c r="CP15" i="5" s="1"/>
  <c r="AK15" i="7"/>
  <c r="I18" i="5"/>
  <c r="J18" i="5" s="1"/>
  <c r="AL27" i="5"/>
  <c r="BQ23" i="5"/>
  <c r="BR23" i="5" s="1"/>
  <c r="BS23" i="5" s="1"/>
  <c r="BO24" i="5" s="1"/>
  <c r="AR28" i="5"/>
  <c r="CB25" i="5"/>
  <c r="BJ25" i="5"/>
  <c r="P30" i="5"/>
  <c r="Q30" i="5" s="1"/>
  <c r="AY29" i="5" l="1"/>
  <c r="AZ29" i="5" s="1"/>
  <c r="BA29" i="5" s="1"/>
  <c r="BW26" i="5"/>
  <c r="BX26" i="5" s="1"/>
  <c r="BY26" i="5" s="1"/>
  <c r="BV27" i="5" s="1"/>
  <c r="AA30" i="5"/>
  <c r="AB30" i="5" s="1"/>
  <c r="AC30" i="5" s="1"/>
  <c r="AG29" i="5"/>
  <c r="AH29" i="5" s="1"/>
  <c r="AI29" i="5" s="1"/>
  <c r="U30" i="5"/>
  <c r="V30" i="5" s="1"/>
  <c r="W30" i="5" s="1"/>
  <c r="N31" i="5"/>
  <c r="O31" i="5" s="1"/>
  <c r="M31" i="5"/>
  <c r="CH22" i="5"/>
  <c r="BP24" i="5"/>
  <c r="BK25" i="5"/>
  <c r="BL25" i="5" s="1"/>
  <c r="BM25" i="5" s="1"/>
  <c r="BI26" i="5" s="1"/>
  <c r="AM27" i="5"/>
  <c r="AN27" i="5" s="1"/>
  <c r="AO27" i="5" s="1"/>
  <c r="AK28" i="5" s="1"/>
  <c r="CC25" i="5"/>
  <c r="CD25" i="5" s="1"/>
  <c r="CE25" i="5" s="1"/>
  <c r="CA26" i="5" s="1"/>
  <c r="AS28" i="5"/>
  <c r="AT28" i="5" s="1"/>
  <c r="AU28" i="5" s="1"/>
  <c r="AQ29" i="5" s="1"/>
  <c r="B15" i="5"/>
  <c r="CQ15" i="5"/>
  <c r="A15" i="5"/>
  <c r="BG16" i="5"/>
  <c r="K18" i="5"/>
  <c r="BU27" i="5" l="1"/>
  <c r="BW27" i="5" s="1"/>
  <c r="BX27" i="5" s="1"/>
  <c r="BY27" i="5" s="1"/>
  <c r="CN16" i="5"/>
  <c r="CM16" i="5"/>
  <c r="AE30" i="5"/>
  <c r="AF30" i="5"/>
  <c r="BD17" i="5"/>
  <c r="BC17" i="5"/>
  <c r="AX30" i="5"/>
  <c r="AW30" i="5"/>
  <c r="Z31" i="5"/>
  <c r="Y31" i="5"/>
  <c r="T31" i="5"/>
  <c r="S31" i="5"/>
  <c r="H19" i="5"/>
  <c r="G19" i="5"/>
  <c r="D15" i="5"/>
  <c r="AG15" i="7" s="1"/>
  <c r="CI22" i="5"/>
  <c r="CJ22" i="5" s="1"/>
  <c r="CK22" i="5" s="1"/>
  <c r="CG23" i="5" s="1"/>
  <c r="BQ24" i="5"/>
  <c r="BR24" i="5" s="1"/>
  <c r="BS24" i="5" s="1"/>
  <c r="BO25" i="5" s="1"/>
  <c r="AR29" i="5"/>
  <c r="CB26" i="5"/>
  <c r="AL28" i="5"/>
  <c r="BJ26" i="5"/>
  <c r="C16" i="5"/>
  <c r="P31" i="5"/>
  <c r="Q31" i="5" s="1"/>
  <c r="BV28" i="5" l="1"/>
  <c r="BW28" i="5" s="1"/>
  <c r="BX28" i="5" s="1"/>
  <c r="BY28" i="5" s="1"/>
  <c r="BU29" i="5" s="1"/>
  <c r="BU28" i="5"/>
  <c r="AY30" i="5"/>
  <c r="AG30" i="5"/>
  <c r="AH30" i="5" s="1"/>
  <c r="AI30" i="5" s="1"/>
  <c r="AA31" i="5"/>
  <c r="AB31" i="5" s="1"/>
  <c r="AC31" i="5" s="1"/>
  <c r="U31" i="5"/>
  <c r="V31" i="5" s="1"/>
  <c r="W31" i="5" s="1"/>
  <c r="N32" i="5"/>
  <c r="M32" i="5"/>
  <c r="CH23" i="5"/>
  <c r="BE17" i="5"/>
  <c r="CO16" i="5"/>
  <c r="B16" i="5" s="1"/>
  <c r="AK16" i="7"/>
  <c r="I19" i="5"/>
  <c r="BK26" i="5"/>
  <c r="BL26" i="5" s="1"/>
  <c r="BM26" i="5" s="1"/>
  <c r="BI27" i="5" s="1"/>
  <c r="AM28" i="5"/>
  <c r="AN28" i="5" s="1"/>
  <c r="AO28" i="5" s="1"/>
  <c r="AK29" i="5" s="1"/>
  <c r="BP25" i="5"/>
  <c r="CC26" i="5"/>
  <c r="CD26" i="5" s="1"/>
  <c r="CE26" i="5" s="1"/>
  <c r="CA27" i="5" s="1"/>
  <c r="AS29" i="5"/>
  <c r="AT29" i="5" s="1"/>
  <c r="AU29" i="5" s="1"/>
  <c r="AQ30" i="5" s="1"/>
  <c r="AZ30" i="5"/>
  <c r="BA30" i="5" s="1"/>
  <c r="BV29" i="5" l="1"/>
  <c r="BW29" i="5" s="1"/>
  <c r="BX29" i="5" s="1"/>
  <c r="BY29" i="5" s="1"/>
  <c r="BV30" i="5" s="1"/>
  <c r="O32" i="5"/>
  <c r="P32" i="5" s="1"/>
  <c r="Q32" i="5" s="1"/>
  <c r="AE31" i="5"/>
  <c r="AF31" i="5"/>
  <c r="AX31" i="5"/>
  <c r="AW31" i="5"/>
  <c r="Z32" i="5"/>
  <c r="Y32" i="5"/>
  <c r="T32" i="5"/>
  <c r="S32" i="5"/>
  <c r="CI23" i="5"/>
  <c r="CJ23" i="5" s="1"/>
  <c r="CK23" i="5" s="1"/>
  <c r="CG24" i="5" s="1"/>
  <c r="AL29" i="5"/>
  <c r="BQ25" i="5"/>
  <c r="BR25" i="5" s="1"/>
  <c r="BS25" i="5" s="1"/>
  <c r="BO26" i="5" s="1"/>
  <c r="AR30" i="5"/>
  <c r="CB27" i="5"/>
  <c r="BJ27" i="5"/>
  <c r="CP16" i="5"/>
  <c r="CQ16" i="5" s="1"/>
  <c r="BF17" i="5"/>
  <c r="J19" i="5"/>
  <c r="BU30" i="5" l="1"/>
  <c r="BW30" i="5" s="1"/>
  <c r="BX30" i="5" s="1"/>
  <c r="BY30" i="5" s="1"/>
  <c r="BV31" i="5" s="1"/>
  <c r="AY31" i="5"/>
  <c r="AZ31" i="5" s="1"/>
  <c r="BA31" i="5" s="1"/>
  <c r="CN17" i="5"/>
  <c r="CM17" i="5"/>
  <c r="AG31" i="5"/>
  <c r="AH31" i="5" s="1"/>
  <c r="AI31" i="5" s="1"/>
  <c r="AA32" i="5"/>
  <c r="AB32" i="5" s="1"/>
  <c r="AC32" i="5" s="1"/>
  <c r="U32" i="5"/>
  <c r="V32" i="5" s="1"/>
  <c r="W32" i="5" s="1"/>
  <c r="N33" i="5"/>
  <c r="M33" i="5"/>
  <c r="CH24" i="5"/>
  <c r="A16" i="5"/>
  <c r="D16" i="5" s="1"/>
  <c r="AG16" i="7" s="1"/>
  <c r="BP26" i="5"/>
  <c r="BK27" i="5"/>
  <c r="BL27" i="5" s="1"/>
  <c r="BM27" i="5" s="1"/>
  <c r="BI28" i="5" s="1"/>
  <c r="CC27" i="5"/>
  <c r="CD27" i="5" s="1"/>
  <c r="CE27" i="5" s="1"/>
  <c r="CA28" i="5" s="1"/>
  <c r="AM29" i="5"/>
  <c r="AN29" i="5" s="1"/>
  <c r="AO29" i="5" s="1"/>
  <c r="AK30" i="5" s="1"/>
  <c r="AS30" i="5"/>
  <c r="AT30" i="5" s="1"/>
  <c r="AU30" i="5" s="1"/>
  <c r="AQ31" i="5" s="1"/>
  <c r="BG17" i="5"/>
  <c r="K19" i="5"/>
  <c r="BU31" i="5" l="1"/>
  <c r="BW31" i="5" s="1"/>
  <c r="BX31" i="5" s="1"/>
  <c r="BY31" i="5" s="1"/>
  <c r="BV32" i="5" s="1"/>
  <c r="AF32" i="5"/>
  <c r="AE32" i="5"/>
  <c r="BD18" i="5"/>
  <c r="BC18" i="5"/>
  <c r="AX32" i="5"/>
  <c r="AW32" i="5"/>
  <c r="O33" i="5"/>
  <c r="P33" i="5" s="1"/>
  <c r="Q33" i="5" s="1"/>
  <c r="Z33" i="5"/>
  <c r="Y33" i="5"/>
  <c r="T33" i="5"/>
  <c r="S33" i="5"/>
  <c r="H20" i="5"/>
  <c r="G20" i="5"/>
  <c r="C17" i="5"/>
  <c r="CI24" i="5"/>
  <c r="CJ24" i="5" s="1"/>
  <c r="CK24" i="5" s="1"/>
  <c r="CG25" i="5" s="1"/>
  <c r="CO17" i="5"/>
  <c r="CP17" i="5" s="1"/>
  <c r="AK17" i="7"/>
  <c r="BQ26" i="5"/>
  <c r="BR26" i="5" s="1"/>
  <c r="BS26" i="5" s="1"/>
  <c r="BO27" i="5" s="1"/>
  <c r="BJ28" i="5"/>
  <c r="AL30" i="5"/>
  <c r="CB28" i="5"/>
  <c r="AR31" i="5"/>
  <c r="BU32" i="5" l="1"/>
  <c r="BW32" i="5" s="1"/>
  <c r="BX32" i="5" s="1"/>
  <c r="BY32" i="5" s="1"/>
  <c r="AY32" i="5"/>
  <c r="AG32" i="5"/>
  <c r="AH32" i="5" s="1"/>
  <c r="AI32" i="5" s="1"/>
  <c r="AA33" i="5"/>
  <c r="AB33" i="5" s="1"/>
  <c r="AC33" i="5" s="1"/>
  <c r="U33" i="5"/>
  <c r="V33" i="5" s="1"/>
  <c r="W33" i="5" s="1"/>
  <c r="N34" i="5"/>
  <c r="M34" i="5"/>
  <c r="CH25" i="5"/>
  <c r="BE18" i="5"/>
  <c r="BF18" i="5" s="1"/>
  <c r="I20" i="5"/>
  <c r="J20" i="5" s="1"/>
  <c r="K20" i="5" s="1"/>
  <c r="AS31" i="5"/>
  <c r="AT31" i="5" s="1"/>
  <c r="AU31" i="5" s="1"/>
  <c r="AQ32" i="5" s="1"/>
  <c r="CC28" i="5"/>
  <c r="CD28" i="5" s="1"/>
  <c r="CE28" i="5" s="1"/>
  <c r="CA29" i="5" s="1"/>
  <c r="AM30" i="5"/>
  <c r="AN30" i="5" s="1"/>
  <c r="AO30" i="5" s="1"/>
  <c r="AK31" i="5" s="1"/>
  <c r="BP27" i="5"/>
  <c r="BK28" i="5"/>
  <c r="BL28" i="5" s="1"/>
  <c r="BM28" i="5" s="1"/>
  <c r="BI29" i="5" s="1"/>
  <c r="B17" i="5"/>
  <c r="CQ17" i="5"/>
  <c r="A17" i="5"/>
  <c r="AZ32" i="5"/>
  <c r="BA32" i="5" s="1"/>
  <c r="O34" i="5" l="1"/>
  <c r="P34" i="5" s="1"/>
  <c r="Q34" i="5" s="1"/>
  <c r="CN18" i="5"/>
  <c r="CM18" i="5"/>
  <c r="AE33" i="5"/>
  <c r="AF33" i="5"/>
  <c r="BV33" i="5"/>
  <c r="BW33" i="5" s="1"/>
  <c r="BU33" i="5"/>
  <c r="AX33" i="5"/>
  <c r="AW33" i="5"/>
  <c r="Z34" i="5"/>
  <c r="Y34" i="5"/>
  <c r="T34" i="5"/>
  <c r="S34" i="5"/>
  <c r="H21" i="5"/>
  <c r="G21" i="5"/>
  <c r="CI25" i="5"/>
  <c r="CJ25" i="5" s="1"/>
  <c r="CK25" i="5" s="1"/>
  <c r="CG26" i="5" s="1"/>
  <c r="D17" i="5"/>
  <c r="AG17" i="7" s="1"/>
  <c r="AL31" i="5"/>
  <c r="CB29" i="5"/>
  <c r="AR32" i="5"/>
  <c r="BQ27" i="5"/>
  <c r="BR27" i="5" s="1"/>
  <c r="BS27" i="5" s="1"/>
  <c r="BO28" i="5" s="1"/>
  <c r="BJ29" i="5"/>
  <c r="C18" i="5"/>
  <c r="BG18" i="5"/>
  <c r="AY33" i="5" l="1"/>
  <c r="AZ33" i="5" s="1"/>
  <c r="BA33" i="5" s="1"/>
  <c r="AG33" i="5"/>
  <c r="AH33" i="5" s="1"/>
  <c r="AI33" i="5" s="1"/>
  <c r="AA34" i="5"/>
  <c r="U34" i="5"/>
  <c r="V34" i="5" s="1"/>
  <c r="W34" i="5" s="1"/>
  <c r="BD19" i="5"/>
  <c r="BC19" i="5"/>
  <c r="N35" i="5"/>
  <c r="M35" i="5"/>
  <c r="CH26" i="5"/>
  <c r="CO18" i="5"/>
  <c r="CP18" i="5" s="1"/>
  <c r="CQ18" i="5" s="1"/>
  <c r="CM19" i="5" s="1"/>
  <c r="AK18" i="7"/>
  <c r="I21" i="5"/>
  <c r="BP28" i="5"/>
  <c r="BK29" i="5"/>
  <c r="BL29" i="5" s="1"/>
  <c r="BM29" i="5" s="1"/>
  <c r="BI30" i="5" s="1"/>
  <c r="AS32" i="5"/>
  <c r="AT32" i="5" s="1"/>
  <c r="AU32" i="5" s="1"/>
  <c r="AQ33" i="5" s="1"/>
  <c r="CC29" i="5"/>
  <c r="CD29" i="5" s="1"/>
  <c r="CE29" i="5" s="1"/>
  <c r="CA30" i="5" s="1"/>
  <c r="AM31" i="5"/>
  <c r="AN31" i="5" s="1"/>
  <c r="AO31" i="5" s="1"/>
  <c r="AK32" i="5" s="1"/>
  <c r="BX33" i="5"/>
  <c r="BY33" i="5" s="1"/>
  <c r="AB34" i="5"/>
  <c r="AC34" i="5" s="1"/>
  <c r="O35" i="5" l="1"/>
  <c r="P35" i="5" s="1"/>
  <c r="Q35" i="5" s="1"/>
  <c r="AE34" i="5"/>
  <c r="AF34" i="5"/>
  <c r="BV34" i="5"/>
  <c r="BU34" i="5"/>
  <c r="AX34" i="5"/>
  <c r="AW34" i="5"/>
  <c r="Z35" i="5"/>
  <c r="Y35" i="5"/>
  <c r="T35" i="5"/>
  <c r="S35" i="5"/>
  <c r="CI26" i="5"/>
  <c r="CJ26" i="5" s="1"/>
  <c r="CK26" i="5" s="1"/>
  <c r="CG27" i="5" s="1"/>
  <c r="BE19" i="5"/>
  <c r="CB30" i="5"/>
  <c r="AR33" i="5"/>
  <c r="BJ30" i="5"/>
  <c r="AK19" i="7"/>
  <c r="CN19" i="5"/>
  <c r="CO19" i="5" s="1"/>
  <c r="CP19" i="5" s="1"/>
  <c r="CQ19" i="5" s="1"/>
  <c r="AL32" i="5"/>
  <c r="BQ28" i="5"/>
  <c r="BR28" i="5" s="1"/>
  <c r="BS28" i="5" s="1"/>
  <c r="BO29" i="5" s="1"/>
  <c r="A18" i="5"/>
  <c r="B18" i="5"/>
  <c r="J21" i="5"/>
  <c r="BW34" i="5" l="1"/>
  <c r="BX34" i="5" s="1"/>
  <c r="BY34" i="5" s="1"/>
  <c r="AY34" i="5"/>
  <c r="AZ34" i="5" s="1"/>
  <c r="BA34" i="5" s="1"/>
  <c r="CN20" i="5"/>
  <c r="CO20" i="5" s="1"/>
  <c r="CM20" i="5"/>
  <c r="AG34" i="5"/>
  <c r="AH34" i="5" s="1"/>
  <c r="AI34" i="5" s="1"/>
  <c r="AA35" i="5"/>
  <c r="AB35" i="5" s="1"/>
  <c r="AC35" i="5" s="1"/>
  <c r="U35" i="5"/>
  <c r="V35" i="5" s="1"/>
  <c r="W35" i="5" s="1"/>
  <c r="N36" i="5"/>
  <c r="O36" i="5" s="1"/>
  <c r="M36" i="5"/>
  <c r="CH27" i="5"/>
  <c r="D18" i="5"/>
  <c r="AG18" i="7" s="1"/>
  <c r="BK30" i="5"/>
  <c r="BL30" i="5" s="1"/>
  <c r="BM30" i="5" s="1"/>
  <c r="BI31" i="5" s="1"/>
  <c r="AM32" i="5"/>
  <c r="AN32" i="5" s="1"/>
  <c r="AO32" i="5" s="1"/>
  <c r="AK33" i="5" s="1"/>
  <c r="AS33" i="5"/>
  <c r="AT33" i="5" s="1"/>
  <c r="AU33" i="5" s="1"/>
  <c r="AQ34" i="5" s="1"/>
  <c r="BP29" i="5"/>
  <c r="CC30" i="5"/>
  <c r="CD30" i="5" s="1"/>
  <c r="CE30" i="5" s="1"/>
  <c r="CA31" i="5" s="1"/>
  <c r="C19" i="5"/>
  <c r="B19" i="5"/>
  <c r="BF19" i="5"/>
  <c r="K21" i="5"/>
  <c r="AE35" i="5" l="1"/>
  <c r="AF35" i="5"/>
  <c r="BV35" i="5"/>
  <c r="BW35" i="5" s="1"/>
  <c r="BU35" i="5"/>
  <c r="AX35" i="5"/>
  <c r="AW35" i="5"/>
  <c r="Z36" i="5"/>
  <c r="Y36" i="5"/>
  <c r="T36" i="5"/>
  <c r="S36" i="5"/>
  <c r="H22" i="5"/>
  <c r="G22" i="5"/>
  <c r="CI27" i="5"/>
  <c r="CJ27" i="5" s="1"/>
  <c r="CK27" i="5" s="1"/>
  <c r="CG28" i="5" s="1"/>
  <c r="AL33" i="5"/>
  <c r="BJ31" i="5"/>
  <c r="CB31" i="5"/>
  <c r="AR34" i="5"/>
  <c r="BQ29" i="5"/>
  <c r="BR29" i="5" s="1"/>
  <c r="BS29" i="5" s="1"/>
  <c r="BO30" i="5" s="1"/>
  <c r="CP20" i="5"/>
  <c r="CQ20" i="5" s="1"/>
  <c r="A19" i="5"/>
  <c r="D19" i="5" s="1"/>
  <c r="AG19" i="7" s="1"/>
  <c r="BG19" i="5"/>
  <c r="P36" i="5"/>
  <c r="Q36" i="5" s="1"/>
  <c r="AA36" i="5" l="1"/>
  <c r="AB36" i="5" s="1"/>
  <c r="AC36" i="5" s="1"/>
  <c r="AY35" i="5"/>
  <c r="AZ35" i="5" s="1"/>
  <c r="BA35" i="5" s="1"/>
  <c r="CN21" i="5"/>
  <c r="CM21" i="5"/>
  <c r="AG35" i="5"/>
  <c r="AH35" i="5" s="1"/>
  <c r="AI35" i="5" s="1"/>
  <c r="BD20" i="5"/>
  <c r="BC20" i="5"/>
  <c r="U36" i="5"/>
  <c r="V36" i="5" s="1"/>
  <c r="W36" i="5" s="1"/>
  <c r="N37" i="5"/>
  <c r="M37" i="5"/>
  <c r="CH28" i="5"/>
  <c r="I22" i="5"/>
  <c r="BP30" i="5"/>
  <c r="AS34" i="5"/>
  <c r="AT34" i="5" s="1"/>
  <c r="AU34" i="5" s="1"/>
  <c r="AQ35" i="5" s="1"/>
  <c r="BK31" i="5"/>
  <c r="BL31" i="5" s="1"/>
  <c r="BM31" i="5" s="1"/>
  <c r="BI32" i="5" s="1"/>
  <c r="CC31" i="5"/>
  <c r="CD31" i="5" s="1"/>
  <c r="CE31" i="5" s="1"/>
  <c r="CA32" i="5" s="1"/>
  <c r="AM33" i="5"/>
  <c r="AN33" i="5" s="1"/>
  <c r="AO33" i="5" s="1"/>
  <c r="AK34" i="5" s="1"/>
  <c r="BX35" i="5"/>
  <c r="BY35" i="5" s="1"/>
  <c r="C20" i="5"/>
  <c r="CO21" i="5" l="1"/>
  <c r="CP21" i="5" s="1"/>
  <c r="CQ21" i="5" s="1"/>
  <c r="CM22" i="5" s="1"/>
  <c r="O37" i="5"/>
  <c r="P37" i="5" s="1"/>
  <c r="Q37" i="5" s="1"/>
  <c r="AF36" i="5"/>
  <c r="AE36" i="5"/>
  <c r="BV36" i="5"/>
  <c r="BU36" i="5"/>
  <c r="AX36" i="5"/>
  <c r="AW36" i="5"/>
  <c r="Z37" i="5"/>
  <c r="Y37" i="5"/>
  <c r="T37" i="5"/>
  <c r="S37" i="5"/>
  <c r="CI28" i="5"/>
  <c r="CJ28" i="5" s="1"/>
  <c r="CK28" i="5" s="1"/>
  <c r="CG29" i="5" s="1"/>
  <c r="BE20" i="5"/>
  <c r="B20" i="5" s="1"/>
  <c r="AK20" i="7"/>
  <c r="BJ32" i="5"/>
  <c r="AL34" i="5"/>
  <c r="CB32" i="5"/>
  <c r="AR35" i="5"/>
  <c r="BQ30" i="5"/>
  <c r="BR30" i="5" s="1"/>
  <c r="BS30" i="5" s="1"/>
  <c r="BO31" i="5" s="1"/>
  <c r="J22" i="5"/>
  <c r="CN22" i="5" l="1"/>
  <c r="CO22" i="5" s="1"/>
  <c r="CP22" i="5" s="1"/>
  <c r="CQ22" i="5" s="1"/>
  <c r="AY36" i="5"/>
  <c r="AZ36" i="5" s="1"/>
  <c r="BA36" i="5" s="1"/>
  <c r="BW36" i="5"/>
  <c r="BX36" i="5" s="1"/>
  <c r="BY36" i="5" s="1"/>
  <c r="AG36" i="5"/>
  <c r="AH36" i="5" s="1"/>
  <c r="AI36" i="5" s="1"/>
  <c r="AA37" i="5"/>
  <c r="AB37" i="5" s="1"/>
  <c r="AC37" i="5" s="1"/>
  <c r="U37" i="5"/>
  <c r="V37" i="5" s="1"/>
  <c r="W37" i="5" s="1"/>
  <c r="N38" i="5"/>
  <c r="O38" i="5" s="1"/>
  <c r="M38" i="5"/>
  <c r="CH29" i="5"/>
  <c r="BP31" i="5"/>
  <c r="CC32" i="5"/>
  <c r="CD32" i="5" s="1"/>
  <c r="CE32" i="5" s="1"/>
  <c r="CA33" i="5" s="1"/>
  <c r="AS35" i="5"/>
  <c r="AT35" i="5" s="1"/>
  <c r="AU35" i="5" s="1"/>
  <c r="AQ36" i="5" s="1"/>
  <c r="AM34" i="5"/>
  <c r="AN34" i="5" s="1"/>
  <c r="AO34" i="5" s="1"/>
  <c r="AK35" i="5" s="1"/>
  <c r="BK32" i="5"/>
  <c r="BL32" i="5" s="1"/>
  <c r="BM32" i="5" s="1"/>
  <c r="BI33" i="5" s="1"/>
  <c r="BF20" i="5"/>
  <c r="K22" i="5"/>
  <c r="CN23" i="5" l="1"/>
  <c r="CM23" i="5"/>
  <c r="AF37" i="5"/>
  <c r="AE37" i="5"/>
  <c r="BV37" i="5"/>
  <c r="BU37" i="5"/>
  <c r="AX37" i="5"/>
  <c r="AW37" i="5"/>
  <c r="Z38" i="5"/>
  <c r="Y38" i="5"/>
  <c r="T38" i="5"/>
  <c r="S38" i="5"/>
  <c r="H23" i="5"/>
  <c r="G23" i="5"/>
  <c r="CI29" i="5"/>
  <c r="CJ29" i="5" s="1"/>
  <c r="CK29" i="5" s="1"/>
  <c r="CG30" i="5" s="1"/>
  <c r="AL35" i="5"/>
  <c r="BJ33" i="5"/>
  <c r="AR36" i="5"/>
  <c r="CB33" i="5"/>
  <c r="BQ31" i="5"/>
  <c r="BR31" i="5" s="1"/>
  <c r="BS31" i="5" s="1"/>
  <c r="BO32" i="5" s="1"/>
  <c r="A20" i="5"/>
  <c r="D20" i="5" s="1"/>
  <c r="AG20" i="7" s="1"/>
  <c r="BG20" i="5"/>
  <c r="P38" i="5"/>
  <c r="Q38" i="5" s="1"/>
  <c r="AA38" i="5" l="1"/>
  <c r="AB38" i="5" s="1"/>
  <c r="AC38" i="5" s="1"/>
  <c r="CO23" i="5"/>
  <c r="CP23" i="5" s="1"/>
  <c r="CQ23" i="5" s="1"/>
  <c r="CM24" i="5" s="1"/>
  <c r="AY37" i="5"/>
  <c r="AZ37" i="5" s="1"/>
  <c r="BA37" i="5" s="1"/>
  <c r="BW37" i="5"/>
  <c r="BX37" i="5" s="1"/>
  <c r="BY37" i="5" s="1"/>
  <c r="AG37" i="5"/>
  <c r="AH37" i="5" s="1"/>
  <c r="AI37" i="5" s="1"/>
  <c r="BD21" i="5"/>
  <c r="BC21" i="5"/>
  <c r="U38" i="5"/>
  <c r="V38" i="5" s="1"/>
  <c r="W38" i="5" s="1"/>
  <c r="N39" i="5"/>
  <c r="M39" i="5"/>
  <c r="CH30" i="5"/>
  <c r="I23" i="5"/>
  <c r="BP32" i="5"/>
  <c r="AM35" i="5"/>
  <c r="AN35" i="5" s="1"/>
  <c r="AO35" i="5" s="1"/>
  <c r="AK36" i="5" s="1"/>
  <c r="AS36" i="5"/>
  <c r="AT36" i="5" s="1"/>
  <c r="AU36" i="5" s="1"/>
  <c r="AQ37" i="5" s="1"/>
  <c r="CC33" i="5"/>
  <c r="CD33" i="5" s="1"/>
  <c r="CE33" i="5" s="1"/>
  <c r="CA34" i="5" s="1"/>
  <c r="CN24" i="5"/>
  <c r="BK33" i="5"/>
  <c r="BL33" i="5" s="1"/>
  <c r="BM33" i="5" s="1"/>
  <c r="BI34" i="5" s="1"/>
  <c r="C21" i="5"/>
  <c r="O39" i="5" l="1"/>
  <c r="P39" i="5" s="1"/>
  <c r="Q39" i="5" s="1"/>
  <c r="AE38" i="5"/>
  <c r="AF38" i="5"/>
  <c r="BV38" i="5"/>
  <c r="BW38" i="5" s="1"/>
  <c r="BU38" i="5"/>
  <c r="AX38" i="5"/>
  <c r="AW38" i="5"/>
  <c r="Z39" i="5"/>
  <c r="Y39" i="5"/>
  <c r="T39" i="5"/>
  <c r="S39" i="5"/>
  <c r="CI30" i="5"/>
  <c r="CJ30" i="5" s="1"/>
  <c r="CK30" i="5" s="1"/>
  <c r="CG31" i="5" s="1"/>
  <c r="BE21" i="5"/>
  <c r="B21" i="5" s="1"/>
  <c r="AK21" i="7"/>
  <c r="BJ34" i="5"/>
  <c r="AR37" i="5"/>
  <c r="CB34" i="5"/>
  <c r="AL36" i="5"/>
  <c r="CO24" i="5"/>
  <c r="CP24" i="5" s="1"/>
  <c r="CQ24" i="5" s="1"/>
  <c r="CM25" i="5" s="1"/>
  <c r="BQ32" i="5"/>
  <c r="BR32" i="5" s="1"/>
  <c r="BS32" i="5" s="1"/>
  <c r="BO33" i="5" s="1"/>
  <c r="J23" i="5"/>
  <c r="AA39" i="5" l="1"/>
  <c r="AY38" i="5"/>
  <c r="AG38" i="5"/>
  <c r="AH38" i="5" s="1"/>
  <c r="AI38" i="5" s="1"/>
  <c r="U39" i="5"/>
  <c r="N40" i="5"/>
  <c r="M40" i="5"/>
  <c r="CH31" i="5"/>
  <c r="BP33" i="5"/>
  <c r="CN25" i="5"/>
  <c r="BK34" i="5"/>
  <c r="BL34" i="5" s="1"/>
  <c r="BM34" i="5" s="1"/>
  <c r="BI35" i="5" s="1"/>
  <c r="AM36" i="5"/>
  <c r="AN36" i="5" s="1"/>
  <c r="AO36" i="5" s="1"/>
  <c r="AK37" i="5" s="1"/>
  <c r="CC34" i="5"/>
  <c r="CD34" i="5" s="1"/>
  <c r="CE34" i="5" s="1"/>
  <c r="CA35" i="5" s="1"/>
  <c r="AS37" i="5"/>
  <c r="AT37" i="5" s="1"/>
  <c r="AU37" i="5" s="1"/>
  <c r="AQ38" i="5" s="1"/>
  <c r="BX38" i="5"/>
  <c r="BY38" i="5" s="1"/>
  <c r="AZ38" i="5"/>
  <c r="BA38" i="5" s="1"/>
  <c r="BF21" i="5"/>
  <c r="AB39" i="5"/>
  <c r="AC39" i="5" s="1"/>
  <c r="V39" i="5"/>
  <c r="W39" i="5" s="1"/>
  <c r="K23" i="5"/>
  <c r="O40" i="5" l="1"/>
  <c r="P40" i="5" s="1"/>
  <c r="Q40" i="5" s="1"/>
  <c r="AE39" i="5"/>
  <c r="AF39" i="5"/>
  <c r="BV39" i="5"/>
  <c r="BU39" i="5"/>
  <c r="AX39" i="5"/>
  <c r="AY39" i="5" s="1"/>
  <c r="AW39" i="5"/>
  <c r="Z40" i="5"/>
  <c r="Y40" i="5"/>
  <c r="T40" i="5"/>
  <c r="S40" i="5"/>
  <c r="H24" i="5"/>
  <c r="G24" i="5"/>
  <c r="CI31" i="5"/>
  <c r="CJ31" i="5" s="1"/>
  <c r="CK31" i="5" s="1"/>
  <c r="CG32" i="5" s="1"/>
  <c r="CB35" i="5"/>
  <c r="BQ33" i="5"/>
  <c r="BR33" i="5" s="1"/>
  <c r="BS33" i="5" s="1"/>
  <c r="BO34" i="5" s="1"/>
  <c r="CO25" i="5"/>
  <c r="CP25" i="5" s="1"/>
  <c r="CQ25" i="5" s="1"/>
  <c r="CM26" i="5" s="1"/>
  <c r="AL37" i="5"/>
  <c r="BJ35" i="5"/>
  <c r="AR38" i="5"/>
  <c r="A21" i="5"/>
  <c r="D21" i="5" s="1"/>
  <c r="AG21" i="7" s="1"/>
  <c r="BG21" i="5"/>
  <c r="BW39" i="5" l="1"/>
  <c r="AG39" i="5"/>
  <c r="AH39" i="5" s="1"/>
  <c r="AI39" i="5" s="1"/>
  <c r="AA40" i="5"/>
  <c r="BD22" i="5"/>
  <c r="BC22" i="5"/>
  <c r="U40" i="5"/>
  <c r="V40" i="5" s="1"/>
  <c r="W40" i="5" s="1"/>
  <c r="N41" i="5"/>
  <c r="M41" i="5"/>
  <c r="CH32" i="5"/>
  <c r="I24" i="5"/>
  <c r="CN26" i="5"/>
  <c r="BP34" i="5"/>
  <c r="BK35" i="5"/>
  <c r="BL35" i="5" s="1"/>
  <c r="BM35" i="5" s="1"/>
  <c r="BI36" i="5" s="1"/>
  <c r="AM37" i="5"/>
  <c r="AN37" i="5" s="1"/>
  <c r="AO37" i="5" s="1"/>
  <c r="AK38" i="5" s="1"/>
  <c r="AS38" i="5"/>
  <c r="AT38" i="5" s="1"/>
  <c r="AU38" i="5" s="1"/>
  <c r="AQ39" i="5" s="1"/>
  <c r="CC35" i="5"/>
  <c r="CD35" i="5" s="1"/>
  <c r="CE35" i="5" s="1"/>
  <c r="CA36" i="5" s="1"/>
  <c r="BX39" i="5"/>
  <c r="BY39" i="5" s="1"/>
  <c r="C22" i="5"/>
  <c r="AZ39" i="5"/>
  <c r="BA39" i="5" s="1"/>
  <c r="AB40" i="5"/>
  <c r="AC40" i="5" s="1"/>
  <c r="O41" i="5" l="1"/>
  <c r="AE40" i="5"/>
  <c r="AF40" i="5"/>
  <c r="BV40" i="5"/>
  <c r="BU40" i="5"/>
  <c r="AX40" i="5"/>
  <c r="AW40" i="5"/>
  <c r="Z41" i="5"/>
  <c r="Y41" i="5"/>
  <c r="T41" i="5"/>
  <c r="S41" i="5"/>
  <c r="CI32" i="5"/>
  <c r="CJ32" i="5" s="1"/>
  <c r="CK32" i="5" s="1"/>
  <c r="CG33" i="5" s="1"/>
  <c r="BE22" i="5"/>
  <c r="B22" i="5" s="1"/>
  <c r="AK22" i="7"/>
  <c r="BJ36" i="5"/>
  <c r="AR39" i="5"/>
  <c r="CB36" i="5"/>
  <c r="AL38" i="5"/>
  <c r="BQ34" i="5"/>
  <c r="BR34" i="5" s="1"/>
  <c r="BS34" i="5" s="1"/>
  <c r="BO35" i="5" s="1"/>
  <c r="CO26" i="5"/>
  <c r="CP26" i="5" s="1"/>
  <c r="CQ26" i="5" s="1"/>
  <c r="CM27" i="5" s="1"/>
  <c r="P41" i="5"/>
  <c r="Q41" i="5" s="1"/>
  <c r="J24" i="5"/>
  <c r="BW40" i="5" l="1"/>
  <c r="AY40" i="5"/>
  <c r="AG40" i="5"/>
  <c r="AH40" i="5" s="1"/>
  <c r="AI40" i="5" s="1"/>
  <c r="AA41" i="5"/>
  <c r="AB41" i="5" s="1"/>
  <c r="AC41" i="5" s="1"/>
  <c r="U41" i="5"/>
  <c r="V41" i="5" s="1"/>
  <c r="W41" i="5" s="1"/>
  <c r="N42" i="5"/>
  <c r="M42" i="5"/>
  <c r="CH33" i="5"/>
  <c r="CN27" i="5"/>
  <c r="AM38" i="5"/>
  <c r="AN38" i="5" s="1"/>
  <c r="AO38" i="5" s="1"/>
  <c r="AK39" i="5" s="1"/>
  <c r="CC36" i="5"/>
  <c r="CD36" i="5" s="1"/>
  <c r="CE36" i="5" s="1"/>
  <c r="CA37" i="5" s="1"/>
  <c r="AS39" i="5"/>
  <c r="AT39" i="5" s="1"/>
  <c r="AU39" i="5" s="1"/>
  <c r="AQ40" i="5" s="1"/>
  <c r="BP35" i="5"/>
  <c r="BK36" i="5"/>
  <c r="BL36" i="5" s="1"/>
  <c r="BM36" i="5" s="1"/>
  <c r="BI37" i="5" s="1"/>
  <c r="BX40" i="5"/>
  <c r="BY40" i="5" s="1"/>
  <c r="BF22" i="5"/>
  <c r="AZ40" i="5"/>
  <c r="BA40" i="5" s="1"/>
  <c r="K24" i="5"/>
  <c r="O42" i="5" l="1"/>
  <c r="AF41" i="5"/>
  <c r="AE41" i="5"/>
  <c r="BV41" i="5"/>
  <c r="BU41" i="5"/>
  <c r="AX41" i="5"/>
  <c r="AW41" i="5"/>
  <c r="Z42" i="5"/>
  <c r="Y42" i="5"/>
  <c r="T42" i="5"/>
  <c r="S42" i="5"/>
  <c r="H25" i="5"/>
  <c r="G25" i="5"/>
  <c r="CI33" i="5"/>
  <c r="CJ33" i="5" s="1"/>
  <c r="CK33" i="5" s="1"/>
  <c r="CG34" i="5" s="1"/>
  <c r="BJ37" i="5"/>
  <c r="AR40" i="5"/>
  <c r="CB37" i="5"/>
  <c r="AL39" i="5"/>
  <c r="BQ35" i="5"/>
  <c r="BR35" i="5" s="1"/>
  <c r="BS35" i="5" s="1"/>
  <c r="BO36" i="5" s="1"/>
  <c r="CO27" i="5"/>
  <c r="CP27" i="5" s="1"/>
  <c r="CQ27" i="5" s="1"/>
  <c r="CM28" i="5" s="1"/>
  <c r="A22" i="5"/>
  <c r="D22" i="5" s="1"/>
  <c r="AG22" i="7" s="1"/>
  <c r="BG22" i="5"/>
  <c r="P42" i="5"/>
  <c r="Q42" i="5" s="1"/>
  <c r="BW41" i="5" l="1"/>
  <c r="BX41" i="5" s="1"/>
  <c r="BY41" i="5" s="1"/>
  <c r="AY41" i="5"/>
  <c r="AG41" i="5"/>
  <c r="AH41" i="5" s="1"/>
  <c r="AI41" i="5" s="1"/>
  <c r="U42" i="5"/>
  <c r="AA42" i="5"/>
  <c r="AB42" i="5" s="1"/>
  <c r="AC42" i="5" s="1"/>
  <c r="BD23" i="5"/>
  <c r="BC23" i="5"/>
  <c r="N43" i="5"/>
  <c r="M43" i="5"/>
  <c r="CH34" i="5"/>
  <c r="I25" i="5"/>
  <c r="BP36" i="5"/>
  <c r="BK37" i="5"/>
  <c r="BL37" i="5" s="1"/>
  <c r="BM37" i="5" s="1"/>
  <c r="BI38" i="5" s="1"/>
  <c r="AM39" i="5"/>
  <c r="AN39" i="5" s="1"/>
  <c r="AO39" i="5" s="1"/>
  <c r="AK40" i="5" s="1"/>
  <c r="CC37" i="5"/>
  <c r="CD37" i="5" s="1"/>
  <c r="CE37" i="5" s="1"/>
  <c r="CA38" i="5" s="1"/>
  <c r="CN28" i="5"/>
  <c r="AS40" i="5"/>
  <c r="AT40" i="5" s="1"/>
  <c r="AU40" i="5" s="1"/>
  <c r="AQ41" i="5" s="1"/>
  <c r="AZ41" i="5"/>
  <c r="BA41" i="5" s="1"/>
  <c r="C23" i="5"/>
  <c r="V42" i="5"/>
  <c r="W42" i="5" s="1"/>
  <c r="O43" i="5" l="1"/>
  <c r="P43" i="5" s="1"/>
  <c r="Q43" i="5" s="1"/>
  <c r="AF42" i="5"/>
  <c r="AE42" i="5"/>
  <c r="BV42" i="5"/>
  <c r="BU42" i="5"/>
  <c r="AX42" i="5"/>
  <c r="AY42" i="5" s="1"/>
  <c r="AW42" i="5"/>
  <c r="Z43" i="5"/>
  <c r="Y43" i="5"/>
  <c r="T43" i="5"/>
  <c r="S43" i="5"/>
  <c r="CI34" i="5"/>
  <c r="CJ34" i="5" s="1"/>
  <c r="CK34" i="5" s="1"/>
  <c r="CG35" i="5" s="1"/>
  <c r="BE23" i="5"/>
  <c r="B23" i="5" s="1"/>
  <c r="AK23" i="7"/>
  <c r="CO28" i="5"/>
  <c r="CP28" i="5" s="1"/>
  <c r="CQ28" i="5" s="1"/>
  <c r="CM29" i="5" s="1"/>
  <c r="BJ38" i="5"/>
  <c r="CB38" i="5"/>
  <c r="AR41" i="5"/>
  <c r="BQ36" i="5"/>
  <c r="BR36" i="5" s="1"/>
  <c r="BS36" i="5" s="1"/>
  <c r="BO37" i="5" s="1"/>
  <c r="AL40" i="5"/>
  <c r="J25" i="5"/>
  <c r="BW42" i="5" l="1"/>
  <c r="AG42" i="5"/>
  <c r="AH42" i="5" s="1"/>
  <c r="AI42" i="5" s="1"/>
  <c r="AA43" i="5"/>
  <c r="U43" i="5"/>
  <c r="N44" i="5"/>
  <c r="O44" i="5" s="1"/>
  <c r="M44" i="5"/>
  <c r="CH35" i="5"/>
  <c r="BP37" i="5"/>
  <c r="AS41" i="5"/>
  <c r="AT41" i="5" s="1"/>
  <c r="AU41" i="5" s="1"/>
  <c r="AQ42" i="5" s="1"/>
  <c r="CN29" i="5"/>
  <c r="CC38" i="5"/>
  <c r="CD38" i="5" s="1"/>
  <c r="CE38" i="5" s="1"/>
  <c r="CA39" i="5" s="1"/>
  <c r="AM40" i="5"/>
  <c r="AN40" i="5" s="1"/>
  <c r="AO40" i="5" s="1"/>
  <c r="AK41" i="5" s="1"/>
  <c r="BK38" i="5"/>
  <c r="BL38" i="5" s="1"/>
  <c r="BM38" i="5" s="1"/>
  <c r="BI39" i="5" s="1"/>
  <c r="BX42" i="5"/>
  <c r="BY42" i="5" s="1"/>
  <c r="BF23" i="5"/>
  <c r="AZ42" i="5"/>
  <c r="BA42" i="5" s="1"/>
  <c r="AB43" i="5"/>
  <c r="AC43" i="5" s="1"/>
  <c r="V43" i="5"/>
  <c r="W43" i="5" s="1"/>
  <c r="K25" i="5"/>
  <c r="AE43" i="5" l="1"/>
  <c r="AF43" i="5"/>
  <c r="BV43" i="5"/>
  <c r="BU43" i="5"/>
  <c r="AX43" i="5"/>
  <c r="AW43" i="5"/>
  <c r="Z44" i="5"/>
  <c r="Y44" i="5"/>
  <c r="T44" i="5"/>
  <c r="S44" i="5"/>
  <c r="H26" i="5"/>
  <c r="G26" i="5"/>
  <c r="CI35" i="5"/>
  <c r="CJ35" i="5" s="1"/>
  <c r="CK35" i="5" s="1"/>
  <c r="CG36" i="5" s="1"/>
  <c r="BJ39" i="5"/>
  <c r="CO29" i="5"/>
  <c r="CP29" i="5" s="1"/>
  <c r="CQ29" i="5" s="1"/>
  <c r="CM30" i="5" s="1"/>
  <c r="AR42" i="5"/>
  <c r="AL41" i="5"/>
  <c r="CB39" i="5"/>
  <c r="BQ37" i="5"/>
  <c r="BR37" i="5" s="1"/>
  <c r="BS37" i="5" s="1"/>
  <c r="BO38" i="5" s="1"/>
  <c r="A23" i="5"/>
  <c r="D23" i="5" s="1"/>
  <c r="AG23" i="7" s="1"/>
  <c r="BG23" i="5"/>
  <c r="P44" i="5"/>
  <c r="Q44" i="5" s="1"/>
  <c r="BW43" i="5" l="1"/>
  <c r="AY43" i="5"/>
  <c r="AZ43" i="5" s="1"/>
  <c r="BA43" i="5" s="1"/>
  <c r="AG43" i="5"/>
  <c r="AH43" i="5" s="1"/>
  <c r="AI43" i="5" s="1"/>
  <c r="AA44" i="5"/>
  <c r="AB44" i="5" s="1"/>
  <c r="AC44" i="5" s="1"/>
  <c r="BD24" i="5"/>
  <c r="BC24" i="5"/>
  <c r="U44" i="5"/>
  <c r="V44" i="5" s="1"/>
  <c r="W44" i="5" s="1"/>
  <c r="N45" i="5"/>
  <c r="M45" i="5"/>
  <c r="CH36" i="5"/>
  <c r="I26" i="5"/>
  <c r="J26" i="5" s="1"/>
  <c r="CN30" i="5"/>
  <c r="AS42" i="5"/>
  <c r="AT42" i="5" s="1"/>
  <c r="AU42" i="5" s="1"/>
  <c r="AQ43" i="5" s="1"/>
  <c r="CC39" i="5"/>
  <c r="CD39" i="5" s="1"/>
  <c r="CE39" i="5" s="1"/>
  <c r="CA40" i="5" s="1"/>
  <c r="AM41" i="5"/>
  <c r="AN41" i="5" s="1"/>
  <c r="AO41" i="5" s="1"/>
  <c r="AK42" i="5" s="1"/>
  <c r="BP38" i="5"/>
  <c r="BK39" i="5"/>
  <c r="BL39" i="5" s="1"/>
  <c r="BM39" i="5" s="1"/>
  <c r="BI40" i="5" s="1"/>
  <c r="BX43" i="5"/>
  <c r="BY43" i="5" s="1"/>
  <c r="C24" i="5"/>
  <c r="AF44" i="5" l="1"/>
  <c r="AE44" i="5"/>
  <c r="BV44" i="5"/>
  <c r="BW44" i="5" s="1"/>
  <c r="BU44" i="5"/>
  <c r="O45" i="5"/>
  <c r="AX44" i="5"/>
  <c r="AW44" i="5"/>
  <c r="Z45" i="5"/>
  <c r="Y45" i="5"/>
  <c r="T45" i="5"/>
  <c r="S45" i="5"/>
  <c r="CO30" i="5"/>
  <c r="CP30" i="5" s="1"/>
  <c r="CQ30" i="5" s="1"/>
  <c r="CM31" i="5" s="1"/>
  <c r="CI36" i="5"/>
  <c r="CJ36" i="5" s="1"/>
  <c r="CK36" i="5" s="1"/>
  <c r="CG37" i="5" s="1"/>
  <c r="BE24" i="5"/>
  <c r="B24" i="5" s="1"/>
  <c r="AK24" i="7"/>
  <c r="BJ40" i="5"/>
  <c r="AL42" i="5"/>
  <c r="CB40" i="5"/>
  <c r="AR43" i="5"/>
  <c r="BQ38" i="5"/>
  <c r="BR38" i="5" s="1"/>
  <c r="BS38" i="5" s="1"/>
  <c r="BO39" i="5" s="1"/>
  <c r="P45" i="5"/>
  <c r="Q45" i="5" s="1"/>
  <c r="K26" i="5"/>
  <c r="AY44" i="5" l="1"/>
  <c r="AA45" i="5"/>
  <c r="AB45" i="5" s="1"/>
  <c r="AC45" i="5" s="1"/>
  <c r="AG44" i="5"/>
  <c r="AH44" i="5" s="1"/>
  <c r="AI44" i="5" s="1"/>
  <c r="U45" i="5"/>
  <c r="V45" i="5" s="1"/>
  <c r="W45" i="5" s="1"/>
  <c r="N46" i="5"/>
  <c r="M46" i="5"/>
  <c r="H27" i="5"/>
  <c r="G27" i="5"/>
  <c r="CH37" i="5"/>
  <c r="BP39" i="5"/>
  <c r="AS43" i="5"/>
  <c r="AT43" i="5" s="1"/>
  <c r="AU43" i="5" s="1"/>
  <c r="AQ44" i="5" s="1"/>
  <c r="CC40" i="5"/>
  <c r="CD40" i="5" s="1"/>
  <c r="CE40" i="5" s="1"/>
  <c r="CA41" i="5" s="1"/>
  <c r="CN31" i="5"/>
  <c r="AM42" i="5"/>
  <c r="AN42" i="5" s="1"/>
  <c r="AO42" i="5" s="1"/>
  <c r="AK43" i="5" s="1"/>
  <c r="BK40" i="5"/>
  <c r="BL40" i="5" s="1"/>
  <c r="BM40" i="5" s="1"/>
  <c r="BI41" i="5" s="1"/>
  <c r="BX44" i="5"/>
  <c r="BY44" i="5" s="1"/>
  <c r="BF24" i="5"/>
  <c r="AZ44" i="5"/>
  <c r="BA44" i="5" s="1"/>
  <c r="O46" i="5" l="1"/>
  <c r="P46" i="5" s="1"/>
  <c r="Q46" i="5" s="1"/>
  <c r="AE45" i="5"/>
  <c r="AF45" i="5"/>
  <c r="BV45" i="5"/>
  <c r="BU45" i="5"/>
  <c r="AX45" i="5"/>
  <c r="AW45" i="5"/>
  <c r="Z46" i="5"/>
  <c r="Y46" i="5"/>
  <c r="T46" i="5"/>
  <c r="S46" i="5"/>
  <c r="CI37" i="5"/>
  <c r="CJ37" i="5" s="1"/>
  <c r="CK37" i="5" s="1"/>
  <c r="CG38" i="5" s="1"/>
  <c r="I27" i="5"/>
  <c r="J27" i="5" s="1"/>
  <c r="CB41" i="5"/>
  <c r="AR44" i="5"/>
  <c r="BJ41" i="5"/>
  <c r="AL43" i="5"/>
  <c r="CO31" i="5"/>
  <c r="CP31" i="5" s="1"/>
  <c r="CQ31" i="5" s="1"/>
  <c r="CM32" i="5" s="1"/>
  <c r="BQ39" i="5"/>
  <c r="BR39" i="5" s="1"/>
  <c r="BS39" i="5" s="1"/>
  <c r="BO40" i="5" s="1"/>
  <c r="A24" i="5"/>
  <c r="D24" i="5" s="1"/>
  <c r="AG24" i="7" s="1"/>
  <c r="BG24" i="5"/>
  <c r="BW45" i="5" l="1"/>
  <c r="U46" i="5"/>
  <c r="V46" i="5" s="1"/>
  <c r="W46" i="5" s="1"/>
  <c r="AY45" i="5"/>
  <c r="AG45" i="5"/>
  <c r="AH45" i="5" s="1"/>
  <c r="AI45" i="5" s="1"/>
  <c r="AA46" i="5"/>
  <c r="AB46" i="5" s="1"/>
  <c r="AC46" i="5" s="1"/>
  <c r="BD25" i="5"/>
  <c r="BC25" i="5"/>
  <c r="N47" i="5"/>
  <c r="M47" i="5"/>
  <c r="CH38" i="5"/>
  <c r="BP40" i="5"/>
  <c r="CN32" i="5"/>
  <c r="BK41" i="5"/>
  <c r="BL41" i="5" s="1"/>
  <c r="BM41" i="5" s="1"/>
  <c r="BI42" i="5" s="1"/>
  <c r="AS44" i="5"/>
  <c r="AT44" i="5" s="1"/>
  <c r="AU44" i="5" s="1"/>
  <c r="AQ45" i="5" s="1"/>
  <c r="AM43" i="5"/>
  <c r="AN43" i="5" s="1"/>
  <c r="AO43" i="5" s="1"/>
  <c r="AK44" i="5" s="1"/>
  <c r="CC41" i="5"/>
  <c r="CD41" i="5" s="1"/>
  <c r="CE41" i="5" s="1"/>
  <c r="CA42" i="5" s="1"/>
  <c r="BX45" i="5"/>
  <c r="BY45" i="5" s="1"/>
  <c r="C25" i="5"/>
  <c r="AZ45" i="5"/>
  <c r="BA45" i="5" s="1"/>
  <c r="K27" i="5"/>
  <c r="O47" i="5" l="1"/>
  <c r="P47" i="5" s="1"/>
  <c r="Q47" i="5" s="1"/>
  <c r="AE46" i="5"/>
  <c r="AF46" i="5"/>
  <c r="BV46" i="5"/>
  <c r="BU46" i="5"/>
  <c r="AX46" i="5"/>
  <c r="AW46" i="5"/>
  <c r="Z47" i="5"/>
  <c r="Y47" i="5"/>
  <c r="T47" i="5"/>
  <c r="S47" i="5"/>
  <c r="H28" i="5"/>
  <c r="G28" i="5"/>
  <c r="CO32" i="5"/>
  <c r="CP32" i="5" s="1"/>
  <c r="CQ32" i="5" s="1"/>
  <c r="CM33" i="5" s="1"/>
  <c r="CI38" i="5"/>
  <c r="CJ38" i="5" s="1"/>
  <c r="CK38" i="5" s="1"/>
  <c r="CG39" i="5" s="1"/>
  <c r="BE25" i="5"/>
  <c r="B25" i="5" s="1"/>
  <c r="AK25" i="7"/>
  <c r="AL44" i="5"/>
  <c r="AR45" i="5"/>
  <c r="BJ42" i="5"/>
  <c r="CB42" i="5"/>
  <c r="BQ40" i="5"/>
  <c r="BR40" i="5" s="1"/>
  <c r="BS40" i="5" s="1"/>
  <c r="BO41" i="5" s="1"/>
  <c r="BW46" i="5" l="1"/>
  <c r="AY46" i="5"/>
  <c r="AZ46" i="5" s="1"/>
  <c r="BA46" i="5" s="1"/>
  <c r="AG46" i="5"/>
  <c r="AH46" i="5" s="1"/>
  <c r="AI46" i="5" s="1"/>
  <c r="AA47" i="5"/>
  <c r="AB47" i="5" s="1"/>
  <c r="AC47" i="5" s="1"/>
  <c r="U47" i="5"/>
  <c r="V47" i="5" s="1"/>
  <c r="W47" i="5" s="1"/>
  <c r="N48" i="5"/>
  <c r="M48" i="5"/>
  <c r="CH39" i="5"/>
  <c r="I28" i="5"/>
  <c r="BP41" i="5"/>
  <c r="BK42" i="5"/>
  <c r="BL42" i="5" s="1"/>
  <c r="BM42" i="5" s="1"/>
  <c r="BI43" i="5" s="1"/>
  <c r="CN33" i="5"/>
  <c r="AS45" i="5"/>
  <c r="AT45" i="5" s="1"/>
  <c r="AU45" i="5" s="1"/>
  <c r="AQ46" i="5" s="1"/>
  <c r="CC42" i="5"/>
  <c r="CD42" i="5" s="1"/>
  <c r="CE42" i="5" s="1"/>
  <c r="CA43" i="5" s="1"/>
  <c r="AM44" i="5"/>
  <c r="AN44" i="5" s="1"/>
  <c r="AO44" i="5" s="1"/>
  <c r="AK45" i="5" s="1"/>
  <c r="BF25" i="5"/>
  <c r="A25" i="5" s="1"/>
  <c r="D25" i="5" s="1"/>
  <c r="AG25" i="7" s="1"/>
  <c r="BX46" i="5"/>
  <c r="BY46" i="5" s="1"/>
  <c r="O48" i="5" l="1"/>
  <c r="P48" i="5" s="1"/>
  <c r="Q48" i="5" s="1"/>
  <c r="AE47" i="5"/>
  <c r="AF47" i="5"/>
  <c r="BV47" i="5"/>
  <c r="BU47" i="5"/>
  <c r="AX47" i="5"/>
  <c r="AW47" i="5"/>
  <c r="Z48" i="5"/>
  <c r="Y48" i="5"/>
  <c r="T48" i="5"/>
  <c r="S48" i="5"/>
  <c r="CI39" i="5"/>
  <c r="CJ39" i="5" s="1"/>
  <c r="CK39" i="5" s="1"/>
  <c r="CG40" i="5" s="1"/>
  <c r="AR46" i="5"/>
  <c r="BJ43" i="5"/>
  <c r="AL45" i="5"/>
  <c r="CO33" i="5"/>
  <c r="CP33" i="5" s="1"/>
  <c r="CQ33" i="5" s="1"/>
  <c r="CM34" i="5" s="1"/>
  <c r="CB43" i="5"/>
  <c r="BQ41" i="5"/>
  <c r="BR41" i="5" s="1"/>
  <c r="BS41" i="5" s="1"/>
  <c r="BO42" i="5" s="1"/>
  <c r="BG25" i="5"/>
  <c r="C26" i="5"/>
  <c r="J28" i="5"/>
  <c r="BW47" i="5" l="1"/>
  <c r="BX47" i="5" s="1"/>
  <c r="BY47" i="5" s="1"/>
  <c r="AY47" i="5"/>
  <c r="AZ47" i="5" s="1"/>
  <c r="BA47" i="5" s="1"/>
  <c r="U48" i="5"/>
  <c r="V48" i="5" s="1"/>
  <c r="W48" i="5" s="1"/>
  <c r="AG47" i="5"/>
  <c r="AH47" i="5" s="1"/>
  <c r="AI47" i="5" s="1"/>
  <c r="AA48" i="5"/>
  <c r="AB48" i="5" s="1"/>
  <c r="AC48" i="5" s="1"/>
  <c r="BD26" i="5"/>
  <c r="BC26" i="5"/>
  <c r="N49" i="5"/>
  <c r="M49" i="5"/>
  <c r="CH40" i="5"/>
  <c r="BP42" i="5"/>
  <c r="AM45" i="5"/>
  <c r="AN45" i="5" s="1"/>
  <c r="AO45" i="5" s="1"/>
  <c r="AK46" i="5" s="1"/>
  <c r="CC43" i="5"/>
  <c r="CD43" i="5" s="1"/>
  <c r="CE43" i="5" s="1"/>
  <c r="CA44" i="5" s="1"/>
  <c r="BK43" i="5"/>
  <c r="BL43" i="5" s="1"/>
  <c r="BM43" i="5" s="1"/>
  <c r="BI44" i="5" s="1"/>
  <c r="CN34" i="5"/>
  <c r="AS46" i="5"/>
  <c r="AT46" i="5" s="1"/>
  <c r="AU46" i="5" s="1"/>
  <c r="AQ47" i="5" s="1"/>
  <c r="K28" i="5"/>
  <c r="O49" i="5" l="1"/>
  <c r="AF48" i="5"/>
  <c r="AE48" i="5"/>
  <c r="BV48" i="5"/>
  <c r="BU48" i="5"/>
  <c r="AX48" i="5"/>
  <c r="AW48" i="5"/>
  <c r="Z49" i="5"/>
  <c r="Y49" i="5"/>
  <c r="T49" i="5"/>
  <c r="S49" i="5"/>
  <c r="H29" i="5"/>
  <c r="G29" i="5"/>
  <c r="CI40" i="5"/>
  <c r="CJ40" i="5" s="1"/>
  <c r="CK40" i="5" s="1"/>
  <c r="CG41" i="5" s="1"/>
  <c r="BE26" i="5"/>
  <c r="B26" i="5" s="1"/>
  <c r="AK26" i="7"/>
  <c r="CO34" i="5"/>
  <c r="CP34" i="5" s="1"/>
  <c r="CQ34" i="5" s="1"/>
  <c r="CM35" i="5" s="1"/>
  <c r="CB44" i="5"/>
  <c r="AL46" i="5"/>
  <c r="AR47" i="5"/>
  <c r="BJ44" i="5"/>
  <c r="BQ42" i="5"/>
  <c r="BR42" i="5" s="1"/>
  <c r="BS42" i="5" s="1"/>
  <c r="BO43" i="5" s="1"/>
  <c r="P49" i="5"/>
  <c r="Q49" i="5" s="1"/>
  <c r="BW48" i="5" l="1"/>
  <c r="AY48" i="5"/>
  <c r="AG48" i="5"/>
  <c r="AH48" i="5" s="1"/>
  <c r="AI48" i="5" s="1"/>
  <c r="AA49" i="5"/>
  <c r="AB49" i="5" s="1"/>
  <c r="AC49" i="5" s="1"/>
  <c r="U49" i="5"/>
  <c r="V49" i="5" s="1"/>
  <c r="W49" i="5" s="1"/>
  <c r="N50" i="5"/>
  <c r="M50" i="5"/>
  <c r="BF26" i="5"/>
  <c r="BG26" i="5" s="1"/>
  <c r="CH41" i="5"/>
  <c r="I29" i="5"/>
  <c r="BP43" i="5"/>
  <c r="CN35" i="5"/>
  <c r="AS47" i="5"/>
  <c r="AT47" i="5" s="1"/>
  <c r="AU47" i="5" s="1"/>
  <c r="AQ48" i="5" s="1"/>
  <c r="AM46" i="5"/>
  <c r="AN46" i="5" s="1"/>
  <c r="AO46" i="5" s="1"/>
  <c r="AK47" i="5" s="1"/>
  <c r="BK44" i="5"/>
  <c r="BL44" i="5" s="1"/>
  <c r="BM44" i="5" s="1"/>
  <c r="BI45" i="5" s="1"/>
  <c r="CC44" i="5"/>
  <c r="CD44" i="5" s="1"/>
  <c r="CE44" i="5" s="1"/>
  <c r="CA45" i="5" s="1"/>
  <c r="BX48" i="5"/>
  <c r="BY48" i="5" s="1"/>
  <c r="AZ48" i="5"/>
  <c r="BA48" i="5" s="1"/>
  <c r="O50" i="5" l="1"/>
  <c r="P50" i="5" s="1"/>
  <c r="Q50" i="5" s="1"/>
  <c r="AF49" i="5"/>
  <c r="AE49" i="5"/>
  <c r="BV49" i="5"/>
  <c r="BU49" i="5"/>
  <c r="BD27" i="5"/>
  <c r="BC27" i="5"/>
  <c r="AX49" i="5"/>
  <c r="AW49" i="5"/>
  <c r="Z50" i="5"/>
  <c r="Y50" i="5"/>
  <c r="T50" i="5"/>
  <c r="U50" i="5" s="1"/>
  <c r="S50" i="5"/>
  <c r="A26" i="5"/>
  <c r="D26" i="5" s="1"/>
  <c r="AG26" i="7" s="1"/>
  <c r="CI41" i="5"/>
  <c r="CJ41" i="5" s="1"/>
  <c r="CK41" i="5" s="1"/>
  <c r="CG42" i="5" s="1"/>
  <c r="AL47" i="5"/>
  <c r="AR48" i="5"/>
  <c r="CB45" i="5"/>
  <c r="BJ45" i="5"/>
  <c r="CO35" i="5"/>
  <c r="CP35" i="5" s="1"/>
  <c r="CQ35" i="5" s="1"/>
  <c r="CM36" i="5" s="1"/>
  <c r="BQ43" i="5"/>
  <c r="BR43" i="5" s="1"/>
  <c r="BS43" i="5" s="1"/>
  <c r="BO44" i="5" s="1"/>
  <c r="J29" i="5"/>
  <c r="K29" i="5" s="1"/>
  <c r="AA50" i="5" l="1"/>
  <c r="BW49" i="5"/>
  <c r="AY49" i="5"/>
  <c r="AZ49" i="5" s="1"/>
  <c r="BA49" i="5" s="1"/>
  <c r="AG49" i="5"/>
  <c r="AH49" i="5" s="1"/>
  <c r="AI49" i="5" s="1"/>
  <c r="N51" i="5"/>
  <c r="M51" i="5"/>
  <c r="H30" i="5"/>
  <c r="G30" i="5"/>
  <c r="C27" i="5"/>
  <c r="CH42" i="5"/>
  <c r="BE27" i="5"/>
  <c r="B27" i="5" s="1"/>
  <c r="AK27" i="7"/>
  <c r="CN36" i="5"/>
  <c r="CC45" i="5"/>
  <c r="CD45" i="5" s="1"/>
  <c r="CE45" i="5" s="1"/>
  <c r="CA46" i="5" s="1"/>
  <c r="BK45" i="5"/>
  <c r="BL45" i="5" s="1"/>
  <c r="BM45" i="5" s="1"/>
  <c r="BI46" i="5" s="1"/>
  <c r="AS48" i="5"/>
  <c r="AT48" i="5" s="1"/>
  <c r="AU48" i="5" s="1"/>
  <c r="AQ49" i="5" s="1"/>
  <c r="BP44" i="5"/>
  <c r="AM47" i="5"/>
  <c r="AN47" i="5" s="1"/>
  <c r="AO47" i="5" s="1"/>
  <c r="AK48" i="5" s="1"/>
  <c r="BX49" i="5"/>
  <c r="BY49" i="5" s="1"/>
  <c r="AB50" i="5"/>
  <c r="AC50" i="5" s="1"/>
  <c r="V50" i="5"/>
  <c r="W50" i="5" s="1"/>
  <c r="AF50" i="5" l="1"/>
  <c r="AE50" i="5"/>
  <c r="BV50" i="5"/>
  <c r="BU50" i="5"/>
  <c r="AX50" i="5"/>
  <c r="AW50" i="5"/>
  <c r="Z51" i="5"/>
  <c r="Y51" i="5"/>
  <c r="O51" i="5"/>
  <c r="P51" i="5" s="1"/>
  <c r="Q51" i="5" s="1"/>
  <c r="T51" i="5"/>
  <c r="S51" i="5"/>
  <c r="CI42" i="5"/>
  <c r="CJ42" i="5" s="1"/>
  <c r="CK42" i="5" s="1"/>
  <c r="CG43" i="5" s="1"/>
  <c r="AR49" i="5"/>
  <c r="BJ46" i="5"/>
  <c r="CB46" i="5"/>
  <c r="AL48" i="5"/>
  <c r="I30" i="5"/>
  <c r="J30" i="5" s="1"/>
  <c r="K30" i="5" s="1"/>
  <c r="BQ44" i="5"/>
  <c r="BR44" i="5" s="1"/>
  <c r="BS44" i="5" s="1"/>
  <c r="BO45" i="5" s="1"/>
  <c r="CO36" i="5"/>
  <c r="CP36" i="5" s="1"/>
  <c r="CQ36" i="5" s="1"/>
  <c r="CM37" i="5" s="1"/>
  <c r="BF27" i="5"/>
  <c r="BW50" i="5" l="1"/>
  <c r="BX50" i="5" s="1"/>
  <c r="BY50" i="5" s="1"/>
  <c r="AY50" i="5"/>
  <c r="AZ50" i="5" s="1"/>
  <c r="BA50" i="5" s="1"/>
  <c r="AA51" i="5"/>
  <c r="AB51" i="5" s="1"/>
  <c r="AC51" i="5" s="1"/>
  <c r="AG50" i="5"/>
  <c r="AH50" i="5" s="1"/>
  <c r="AI50" i="5" s="1"/>
  <c r="U51" i="5"/>
  <c r="V51" i="5" s="1"/>
  <c r="W51" i="5" s="1"/>
  <c r="N52" i="5"/>
  <c r="M52" i="5"/>
  <c r="H31" i="5"/>
  <c r="G31" i="5"/>
  <c r="CH43" i="5"/>
  <c r="BP45" i="5"/>
  <c r="AM48" i="5"/>
  <c r="AN48" i="5" s="1"/>
  <c r="AO48" i="5" s="1"/>
  <c r="AK49" i="5" s="1"/>
  <c r="CC46" i="5"/>
  <c r="CD46" i="5" s="1"/>
  <c r="CE46" i="5" s="1"/>
  <c r="CA47" i="5" s="1"/>
  <c r="BK46" i="5"/>
  <c r="BL46" i="5" s="1"/>
  <c r="BM46" i="5" s="1"/>
  <c r="BI47" i="5" s="1"/>
  <c r="CN37" i="5"/>
  <c r="AS49" i="5"/>
  <c r="AT49" i="5" s="1"/>
  <c r="AU49" i="5" s="1"/>
  <c r="AQ50" i="5" s="1"/>
  <c r="A27" i="5"/>
  <c r="D27" i="5" s="1"/>
  <c r="AG27" i="7" s="1"/>
  <c r="BG27" i="5"/>
  <c r="O52" i="5" l="1"/>
  <c r="P52" i="5" s="1"/>
  <c r="Q52" i="5" s="1"/>
  <c r="AE51" i="5"/>
  <c r="AF51" i="5"/>
  <c r="BV51" i="5"/>
  <c r="BU51" i="5"/>
  <c r="BD28" i="5"/>
  <c r="BC28" i="5"/>
  <c r="AX51" i="5"/>
  <c r="AW51" i="5"/>
  <c r="Z52" i="5"/>
  <c r="Y52" i="5"/>
  <c r="T52" i="5"/>
  <c r="S52" i="5"/>
  <c r="CI43" i="5"/>
  <c r="CJ43" i="5" s="1"/>
  <c r="CK43" i="5" s="1"/>
  <c r="CG44" i="5" s="1"/>
  <c r="I31" i="5"/>
  <c r="BJ47" i="5"/>
  <c r="AL49" i="5"/>
  <c r="AR50" i="5"/>
  <c r="CB47" i="5"/>
  <c r="CO37" i="5"/>
  <c r="CP37" i="5" s="1"/>
  <c r="CQ37" i="5" s="1"/>
  <c r="CM38" i="5" s="1"/>
  <c r="BQ45" i="5"/>
  <c r="BR45" i="5" s="1"/>
  <c r="BS45" i="5" s="1"/>
  <c r="BO46" i="5" s="1"/>
  <c r="C28" i="5"/>
  <c r="BW51" i="5" l="1"/>
  <c r="BX51" i="5" s="1"/>
  <c r="BY51" i="5" s="1"/>
  <c r="AY51" i="5"/>
  <c r="AZ51" i="5" s="1"/>
  <c r="BA51" i="5" s="1"/>
  <c r="AG51" i="5"/>
  <c r="AH51" i="5" s="1"/>
  <c r="AI51" i="5" s="1"/>
  <c r="AA52" i="5"/>
  <c r="AB52" i="5" s="1"/>
  <c r="AC52" i="5" s="1"/>
  <c r="U52" i="5"/>
  <c r="V52" i="5" s="1"/>
  <c r="W52" i="5" s="1"/>
  <c r="N53" i="5"/>
  <c r="M53" i="5"/>
  <c r="CH44" i="5"/>
  <c r="BE28" i="5"/>
  <c r="B28" i="5" s="1"/>
  <c r="AK28" i="7"/>
  <c r="CN38" i="5"/>
  <c r="AS50" i="5"/>
  <c r="AT50" i="5" s="1"/>
  <c r="AU50" i="5" s="1"/>
  <c r="AQ51" i="5" s="1"/>
  <c r="BP46" i="5"/>
  <c r="AM49" i="5"/>
  <c r="AN49" i="5" s="1"/>
  <c r="AO49" i="5" s="1"/>
  <c r="AK50" i="5" s="1"/>
  <c r="CC47" i="5"/>
  <c r="CD47" i="5" s="1"/>
  <c r="CE47" i="5" s="1"/>
  <c r="CA48" i="5" s="1"/>
  <c r="BK47" i="5"/>
  <c r="BL47" i="5" s="1"/>
  <c r="BM47" i="5" s="1"/>
  <c r="BI48" i="5" s="1"/>
  <c r="J31" i="5"/>
  <c r="O53" i="5" l="1"/>
  <c r="P53" i="5" s="1"/>
  <c r="Q53" i="5" s="1"/>
  <c r="AF52" i="5"/>
  <c r="AE52" i="5"/>
  <c r="BV52" i="5"/>
  <c r="BW52" i="5" s="1"/>
  <c r="BU52" i="5"/>
  <c r="AX52" i="5"/>
  <c r="AY52" i="5" s="1"/>
  <c r="AW52" i="5"/>
  <c r="Z53" i="5"/>
  <c r="Y53" i="5"/>
  <c r="T53" i="5"/>
  <c r="S53" i="5"/>
  <c r="CI44" i="5"/>
  <c r="CJ44" i="5" s="1"/>
  <c r="CK44" i="5" s="1"/>
  <c r="CG45" i="5" s="1"/>
  <c r="CO38" i="5"/>
  <c r="CP38" i="5" s="1"/>
  <c r="CQ38" i="5" s="1"/>
  <c r="CM39" i="5" s="1"/>
  <c r="CB48" i="5"/>
  <c r="AR51" i="5"/>
  <c r="BJ48" i="5"/>
  <c r="BQ46" i="5"/>
  <c r="BR46" i="5" s="1"/>
  <c r="BS46" i="5" s="1"/>
  <c r="BO47" i="5" s="1"/>
  <c r="AL50" i="5"/>
  <c r="BF28" i="5"/>
  <c r="K31" i="5"/>
  <c r="AA53" i="5" l="1"/>
  <c r="AB53" i="5" s="1"/>
  <c r="AC53" i="5" s="1"/>
  <c r="AG52" i="5"/>
  <c r="AH52" i="5" s="1"/>
  <c r="AI52" i="5" s="1"/>
  <c r="U53" i="5"/>
  <c r="N54" i="5"/>
  <c r="M54" i="5"/>
  <c r="H32" i="5"/>
  <c r="G32" i="5"/>
  <c r="CH45" i="5"/>
  <c r="BP47" i="5"/>
  <c r="BK48" i="5"/>
  <c r="BL48" i="5" s="1"/>
  <c r="BM48" i="5" s="1"/>
  <c r="BI49" i="5" s="1"/>
  <c r="AM50" i="5"/>
  <c r="AN50" i="5" s="1"/>
  <c r="AO50" i="5" s="1"/>
  <c r="AK51" i="5" s="1"/>
  <c r="AS51" i="5"/>
  <c r="AT51" i="5" s="1"/>
  <c r="AU51" i="5" s="1"/>
  <c r="AQ52" i="5" s="1"/>
  <c r="CN39" i="5"/>
  <c r="CC48" i="5"/>
  <c r="CD48" i="5" s="1"/>
  <c r="CE48" i="5" s="1"/>
  <c r="CA49" i="5" s="1"/>
  <c r="BX52" i="5"/>
  <c r="BY52" i="5" s="1"/>
  <c r="A28" i="5"/>
  <c r="D28" i="5" s="1"/>
  <c r="AG28" i="7" s="1"/>
  <c r="BG28" i="5"/>
  <c r="AZ52" i="5"/>
  <c r="BA52" i="5" s="1"/>
  <c r="V53" i="5"/>
  <c r="W53" i="5" s="1"/>
  <c r="O54" i="5" l="1"/>
  <c r="AF53" i="5"/>
  <c r="AE53" i="5"/>
  <c r="BV53" i="5"/>
  <c r="BW53" i="5" s="1"/>
  <c r="BU53" i="5"/>
  <c r="BD29" i="5"/>
  <c r="BC29" i="5"/>
  <c r="AX53" i="5"/>
  <c r="AW53" i="5"/>
  <c r="Z54" i="5"/>
  <c r="Y54" i="5"/>
  <c r="T54" i="5"/>
  <c r="S54" i="5"/>
  <c r="CI45" i="5"/>
  <c r="CJ45" i="5" s="1"/>
  <c r="CK45" i="5" s="1"/>
  <c r="CG46" i="5" s="1"/>
  <c r="I32" i="5"/>
  <c r="CB49" i="5"/>
  <c r="AL51" i="5"/>
  <c r="BJ49" i="5"/>
  <c r="AR52" i="5"/>
  <c r="CO39" i="5"/>
  <c r="CP39" i="5" s="1"/>
  <c r="CQ39" i="5" s="1"/>
  <c r="CM40" i="5" s="1"/>
  <c r="BQ47" i="5"/>
  <c r="BR47" i="5" s="1"/>
  <c r="BS47" i="5" s="1"/>
  <c r="BO48" i="5" s="1"/>
  <c r="C29" i="5"/>
  <c r="P54" i="5"/>
  <c r="Q54" i="5" s="1"/>
  <c r="AY53" i="5" l="1"/>
  <c r="AZ53" i="5" s="1"/>
  <c r="BA53" i="5" s="1"/>
  <c r="AG53" i="5"/>
  <c r="AH53" i="5" s="1"/>
  <c r="AI53" i="5" s="1"/>
  <c r="AA54" i="5"/>
  <c r="U54" i="5"/>
  <c r="V54" i="5" s="1"/>
  <c r="W54" i="5" s="1"/>
  <c r="N55" i="5"/>
  <c r="M55" i="5"/>
  <c r="CH46" i="5"/>
  <c r="BE29" i="5"/>
  <c r="B29" i="5" s="1"/>
  <c r="AK29" i="7"/>
  <c r="CN40" i="5"/>
  <c r="AS52" i="5"/>
  <c r="AT52" i="5" s="1"/>
  <c r="AU52" i="5" s="1"/>
  <c r="AQ53" i="5" s="1"/>
  <c r="BK49" i="5"/>
  <c r="BL49" i="5" s="1"/>
  <c r="BM49" i="5" s="1"/>
  <c r="BI50" i="5" s="1"/>
  <c r="BP48" i="5"/>
  <c r="AM51" i="5"/>
  <c r="AN51" i="5" s="1"/>
  <c r="AO51" i="5" s="1"/>
  <c r="AK52" i="5" s="1"/>
  <c r="CC49" i="5"/>
  <c r="CD49" i="5" s="1"/>
  <c r="CE49" i="5" s="1"/>
  <c r="CA50" i="5" s="1"/>
  <c r="BX53" i="5"/>
  <c r="BY53" i="5" s="1"/>
  <c r="AB54" i="5"/>
  <c r="AC54" i="5" s="1"/>
  <c r="J32" i="5"/>
  <c r="O55" i="5" l="1"/>
  <c r="P55" i="5" s="1"/>
  <c r="Q55" i="5" s="1"/>
  <c r="AF54" i="5"/>
  <c r="AE54" i="5"/>
  <c r="BV54" i="5"/>
  <c r="BW54" i="5" s="1"/>
  <c r="BU54" i="5"/>
  <c r="AX54" i="5"/>
  <c r="AW54" i="5"/>
  <c r="Z55" i="5"/>
  <c r="Y55" i="5"/>
  <c r="T55" i="5"/>
  <c r="S55" i="5"/>
  <c r="CO40" i="5"/>
  <c r="CP40" i="5" s="1"/>
  <c r="CQ40" i="5" s="1"/>
  <c r="CM41" i="5" s="1"/>
  <c r="CI46" i="5"/>
  <c r="CJ46" i="5" s="1"/>
  <c r="CK46" i="5" s="1"/>
  <c r="CG47" i="5" s="1"/>
  <c r="CB50" i="5"/>
  <c r="AL52" i="5"/>
  <c r="BQ48" i="5"/>
  <c r="BR48" i="5" s="1"/>
  <c r="BS48" i="5" s="1"/>
  <c r="BO49" i="5" s="1"/>
  <c r="BJ50" i="5"/>
  <c r="AR53" i="5"/>
  <c r="BF29" i="5"/>
  <c r="K32" i="5"/>
  <c r="AY54" i="5" l="1"/>
  <c r="AG54" i="5"/>
  <c r="AH54" i="5" s="1"/>
  <c r="AI54" i="5" s="1"/>
  <c r="AA55" i="5"/>
  <c r="AB55" i="5" s="1"/>
  <c r="AC55" i="5" s="1"/>
  <c r="U55" i="5"/>
  <c r="V55" i="5" s="1"/>
  <c r="W55" i="5" s="1"/>
  <c r="N56" i="5"/>
  <c r="M56" i="5"/>
  <c r="H33" i="5"/>
  <c r="G33" i="5"/>
  <c r="CH47" i="5"/>
  <c r="BP49" i="5"/>
  <c r="CN41" i="5"/>
  <c r="BK50" i="5"/>
  <c r="BL50" i="5" s="1"/>
  <c r="BM50" i="5" s="1"/>
  <c r="BI51" i="5" s="1"/>
  <c r="AM52" i="5"/>
  <c r="AN52" i="5" s="1"/>
  <c r="AO52" i="5" s="1"/>
  <c r="AK53" i="5" s="1"/>
  <c r="AS53" i="5"/>
  <c r="AT53" i="5" s="1"/>
  <c r="AU53" i="5" s="1"/>
  <c r="AQ54" i="5" s="1"/>
  <c r="CC50" i="5"/>
  <c r="CD50" i="5" s="1"/>
  <c r="CE50" i="5" s="1"/>
  <c r="CA51" i="5" s="1"/>
  <c r="BX54" i="5"/>
  <c r="BY54" i="5" s="1"/>
  <c r="AZ54" i="5"/>
  <c r="BA54" i="5" s="1"/>
  <c r="A29" i="5"/>
  <c r="D29" i="5" s="1"/>
  <c r="AG29" i="7" s="1"/>
  <c r="BG29" i="5"/>
  <c r="O56" i="5" l="1"/>
  <c r="P56" i="5" s="1"/>
  <c r="Q56" i="5" s="1"/>
  <c r="AE55" i="5"/>
  <c r="AF55" i="5"/>
  <c r="BV55" i="5"/>
  <c r="BW55" i="5" s="1"/>
  <c r="BU55" i="5"/>
  <c r="BD30" i="5"/>
  <c r="BC30" i="5"/>
  <c r="AX55" i="5"/>
  <c r="AW55" i="5"/>
  <c r="Z56" i="5"/>
  <c r="Y56" i="5"/>
  <c r="T56" i="5"/>
  <c r="S56" i="5"/>
  <c r="CI47" i="5"/>
  <c r="CJ47" i="5" s="1"/>
  <c r="CK47" i="5" s="1"/>
  <c r="CG48" i="5" s="1"/>
  <c r="I33" i="5"/>
  <c r="AR54" i="5"/>
  <c r="AL53" i="5"/>
  <c r="CB51" i="5"/>
  <c r="BJ51" i="5"/>
  <c r="CO41" i="5"/>
  <c r="CP41" i="5" s="1"/>
  <c r="CQ41" i="5" s="1"/>
  <c r="CM42" i="5" s="1"/>
  <c r="BQ49" i="5"/>
  <c r="BR49" i="5" s="1"/>
  <c r="BS49" i="5" s="1"/>
  <c r="BO50" i="5" s="1"/>
  <c r="C30" i="5"/>
  <c r="AY55" i="5" l="1"/>
  <c r="AZ55" i="5" s="1"/>
  <c r="BA55" i="5" s="1"/>
  <c r="AG55" i="5"/>
  <c r="AH55" i="5" s="1"/>
  <c r="AI55" i="5" s="1"/>
  <c r="AA56" i="5"/>
  <c r="U56" i="5"/>
  <c r="V56" i="5" s="1"/>
  <c r="W56" i="5" s="1"/>
  <c r="N57" i="5"/>
  <c r="M57" i="5"/>
  <c r="CH48" i="5"/>
  <c r="BE30" i="5"/>
  <c r="B30" i="5" s="1"/>
  <c r="AK30" i="7"/>
  <c r="CN42" i="5"/>
  <c r="CC51" i="5"/>
  <c r="CD51" i="5" s="1"/>
  <c r="CE51" i="5" s="1"/>
  <c r="CA52" i="5" s="1"/>
  <c r="BP50" i="5"/>
  <c r="AM53" i="5"/>
  <c r="AN53" i="5" s="1"/>
  <c r="AO53" i="5" s="1"/>
  <c r="AK54" i="5" s="1"/>
  <c r="BK51" i="5"/>
  <c r="BL51" i="5" s="1"/>
  <c r="BM51" i="5" s="1"/>
  <c r="BI52" i="5" s="1"/>
  <c r="AS54" i="5"/>
  <c r="AT54" i="5" s="1"/>
  <c r="AU54" i="5" s="1"/>
  <c r="AQ55" i="5" s="1"/>
  <c r="BX55" i="5"/>
  <c r="BY55" i="5" s="1"/>
  <c r="AB56" i="5"/>
  <c r="AC56" i="5" s="1"/>
  <c r="J33" i="5"/>
  <c r="O57" i="5" l="1"/>
  <c r="AF56" i="5"/>
  <c r="AE56" i="5"/>
  <c r="BV56" i="5"/>
  <c r="BW56" i="5" s="1"/>
  <c r="BU56" i="5"/>
  <c r="AX56" i="5"/>
  <c r="AW56" i="5"/>
  <c r="Z57" i="5"/>
  <c r="Y57" i="5"/>
  <c r="T57" i="5"/>
  <c r="S57" i="5"/>
  <c r="CI48" i="5"/>
  <c r="CJ48" i="5" s="1"/>
  <c r="CK48" i="5" s="1"/>
  <c r="CG49" i="5" s="1"/>
  <c r="AL54" i="5"/>
  <c r="CB52" i="5"/>
  <c r="AR55" i="5"/>
  <c r="BQ50" i="5"/>
  <c r="BR50" i="5" s="1"/>
  <c r="BS50" i="5" s="1"/>
  <c r="BO51" i="5" s="1"/>
  <c r="BJ52" i="5"/>
  <c r="CO42" i="5"/>
  <c r="CP42" i="5" s="1"/>
  <c r="CQ42" i="5" s="1"/>
  <c r="CM43" i="5" s="1"/>
  <c r="BF30" i="5"/>
  <c r="P57" i="5"/>
  <c r="Q57" i="5" s="1"/>
  <c r="K33" i="5"/>
  <c r="AY56" i="5" l="1"/>
  <c r="AG56" i="5"/>
  <c r="AH56" i="5" s="1"/>
  <c r="AI56" i="5" s="1"/>
  <c r="AA57" i="5"/>
  <c r="AB57" i="5" s="1"/>
  <c r="AC57" i="5" s="1"/>
  <c r="U57" i="5"/>
  <c r="N58" i="5"/>
  <c r="M58" i="5"/>
  <c r="H34" i="5"/>
  <c r="G34" i="5"/>
  <c r="CH49" i="5"/>
  <c r="BP51" i="5"/>
  <c r="CN43" i="5"/>
  <c r="AS55" i="5"/>
  <c r="AT55" i="5" s="1"/>
  <c r="AU55" i="5" s="1"/>
  <c r="AQ56" i="5" s="1"/>
  <c r="CC52" i="5"/>
  <c r="CD52" i="5" s="1"/>
  <c r="CE52" i="5" s="1"/>
  <c r="CA53" i="5" s="1"/>
  <c r="BK52" i="5"/>
  <c r="BL52" i="5" s="1"/>
  <c r="BM52" i="5" s="1"/>
  <c r="BI53" i="5" s="1"/>
  <c r="AM54" i="5"/>
  <c r="AN54" i="5" s="1"/>
  <c r="AO54" i="5" s="1"/>
  <c r="AK55" i="5" s="1"/>
  <c r="BX56" i="5"/>
  <c r="BY56" i="5" s="1"/>
  <c r="AZ56" i="5"/>
  <c r="BA56" i="5" s="1"/>
  <c r="A30" i="5"/>
  <c r="D30" i="5" s="1"/>
  <c r="AG30" i="7" s="1"/>
  <c r="BG30" i="5"/>
  <c r="V57" i="5"/>
  <c r="W57" i="5" s="1"/>
  <c r="O58" i="5" l="1"/>
  <c r="AE57" i="5"/>
  <c r="AF57" i="5"/>
  <c r="BV57" i="5"/>
  <c r="BW57" i="5" s="1"/>
  <c r="BU57" i="5"/>
  <c r="BD31" i="5"/>
  <c r="BC31" i="5"/>
  <c r="AX57" i="5"/>
  <c r="AW57" i="5"/>
  <c r="Z58" i="5"/>
  <c r="Y58" i="5"/>
  <c r="T58" i="5"/>
  <c r="U58" i="5" s="1"/>
  <c r="S58" i="5"/>
  <c r="CI49" i="5"/>
  <c r="CJ49" i="5" s="1"/>
  <c r="CK49" i="5" s="1"/>
  <c r="CG50" i="5" s="1"/>
  <c r="I34" i="5"/>
  <c r="CB53" i="5"/>
  <c r="AL55" i="5"/>
  <c r="AR56" i="5"/>
  <c r="BJ53" i="5"/>
  <c r="CO43" i="5"/>
  <c r="CP43" i="5" s="1"/>
  <c r="CQ43" i="5" s="1"/>
  <c r="CM44" i="5" s="1"/>
  <c r="BQ51" i="5"/>
  <c r="BR51" i="5" s="1"/>
  <c r="BS51" i="5" s="1"/>
  <c r="BO52" i="5" s="1"/>
  <c r="C31" i="5"/>
  <c r="P58" i="5"/>
  <c r="Q58" i="5" s="1"/>
  <c r="AY57" i="5" l="1"/>
  <c r="AZ57" i="5" s="1"/>
  <c r="BA57" i="5" s="1"/>
  <c r="AG57" i="5"/>
  <c r="AH57" i="5" s="1"/>
  <c r="AI57" i="5" s="1"/>
  <c r="AA58" i="5"/>
  <c r="N59" i="5"/>
  <c r="M59" i="5"/>
  <c r="CH50" i="5"/>
  <c r="BE31" i="5"/>
  <c r="B31" i="5" s="1"/>
  <c r="AK31" i="7"/>
  <c r="CN44" i="5"/>
  <c r="BK53" i="5"/>
  <c r="BL53" i="5" s="1"/>
  <c r="BM53" i="5" s="1"/>
  <c r="BI54" i="5" s="1"/>
  <c r="AS56" i="5"/>
  <c r="AT56" i="5" s="1"/>
  <c r="AU56" i="5" s="1"/>
  <c r="AQ57" i="5" s="1"/>
  <c r="AM55" i="5"/>
  <c r="AN55" i="5" s="1"/>
  <c r="AO55" i="5" s="1"/>
  <c r="AK56" i="5" s="1"/>
  <c r="BP52" i="5"/>
  <c r="CC53" i="5"/>
  <c r="CD53" i="5" s="1"/>
  <c r="CE53" i="5" s="1"/>
  <c r="CA54" i="5" s="1"/>
  <c r="BX57" i="5"/>
  <c r="BY57" i="5" s="1"/>
  <c r="AB58" i="5"/>
  <c r="AC58" i="5" s="1"/>
  <c r="V58" i="5"/>
  <c r="W58" i="5" s="1"/>
  <c r="J34" i="5"/>
  <c r="O59" i="5" l="1"/>
  <c r="P59" i="5" s="1"/>
  <c r="Q59" i="5" s="1"/>
  <c r="AF58" i="5"/>
  <c r="AE58" i="5"/>
  <c r="BV58" i="5"/>
  <c r="BU58" i="5"/>
  <c r="AX58" i="5"/>
  <c r="AW58" i="5"/>
  <c r="Z59" i="5"/>
  <c r="Y59" i="5"/>
  <c r="T59" i="5"/>
  <c r="S59" i="5"/>
  <c r="CI50" i="5"/>
  <c r="CJ50" i="5" s="1"/>
  <c r="CK50" i="5" s="1"/>
  <c r="CG51" i="5" s="1"/>
  <c r="AL56" i="5"/>
  <c r="AR57" i="5"/>
  <c r="BJ54" i="5"/>
  <c r="CB54" i="5"/>
  <c r="BQ52" i="5"/>
  <c r="BR52" i="5" s="1"/>
  <c r="BS52" i="5" s="1"/>
  <c r="BO53" i="5" s="1"/>
  <c r="CO44" i="5"/>
  <c r="CP44" i="5" s="1"/>
  <c r="CQ44" i="5" s="1"/>
  <c r="CM45" i="5" s="1"/>
  <c r="BF31" i="5"/>
  <c r="K34" i="5"/>
  <c r="BW58" i="5" l="1"/>
  <c r="AY58" i="5"/>
  <c r="AZ58" i="5" s="1"/>
  <c r="BA58" i="5" s="1"/>
  <c r="AG58" i="5"/>
  <c r="AH58" i="5" s="1"/>
  <c r="AI58" i="5" s="1"/>
  <c r="AA59" i="5"/>
  <c r="U59" i="5"/>
  <c r="V59" i="5" s="1"/>
  <c r="W59" i="5" s="1"/>
  <c r="N60" i="5"/>
  <c r="M60" i="5"/>
  <c r="H35" i="5"/>
  <c r="G35" i="5"/>
  <c r="CH51" i="5"/>
  <c r="CN45" i="5"/>
  <c r="BP53" i="5"/>
  <c r="BK54" i="5"/>
  <c r="BL54" i="5" s="1"/>
  <c r="BM54" i="5" s="1"/>
  <c r="BI55" i="5" s="1"/>
  <c r="AS57" i="5"/>
  <c r="AT57" i="5" s="1"/>
  <c r="AU57" i="5" s="1"/>
  <c r="AQ58" i="5" s="1"/>
  <c r="CC54" i="5"/>
  <c r="CD54" i="5" s="1"/>
  <c r="CE54" i="5" s="1"/>
  <c r="CA55" i="5" s="1"/>
  <c r="AM56" i="5"/>
  <c r="AN56" i="5" s="1"/>
  <c r="AO56" i="5" s="1"/>
  <c r="AK57" i="5" s="1"/>
  <c r="BX58" i="5"/>
  <c r="BY58" i="5" s="1"/>
  <c r="A31" i="5"/>
  <c r="D31" i="5" s="1"/>
  <c r="AG31" i="7" s="1"/>
  <c r="BG31" i="5"/>
  <c r="AB59" i="5"/>
  <c r="AC59" i="5" s="1"/>
  <c r="O60" i="5" l="1"/>
  <c r="P60" i="5" s="1"/>
  <c r="Q60" i="5" s="1"/>
  <c r="AE59" i="5"/>
  <c r="AF59" i="5"/>
  <c r="BV59" i="5"/>
  <c r="BU59" i="5"/>
  <c r="BD32" i="5"/>
  <c r="BC32" i="5"/>
  <c r="AX59" i="5"/>
  <c r="AW59" i="5"/>
  <c r="Z60" i="5"/>
  <c r="Y60" i="5"/>
  <c r="T60" i="5"/>
  <c r="S60" i="5"/>
  <c r="CI51" i="5"/>
  <c r="CJ51" i="5" s="1"/>
  <c r="CK51" i="5" s="1"/>
  <c r="CG52" i="5" s="1"/>
  <c r="I35" i="5"/>
  <c r="BJ55" i="5"/>
  <c r="AL57" i="5"/>
  <c r="CB55" i="5"/>
  <c r="BQ53" i="5"/>
  <c r="BR53" i="5" s="1"/>
  <c r="BS53" i="5" s="1"/>
  <c r="BO54" i="5" s="1"/>
  <c r="AR58" i="5"/>
  <c r="CO45" i="5"/>
  <c r="CP45" i="5" s="1"/>
  <c r="CQ45" i="5" s="1"/>
  <c r="CM46" i="5" s="1"/>
  <c r="C32" i="5"/>
  <c r="U60" i="5" l="1"/>
  <c r="V60" i="5" s="1"/>
  <c r="W60" i="5" s="1"/>
  <c r="BW59" i="5"/>
  <c r="BX59" i="5" s="1"/>
  <c r="BY59" i="5" s="1"/>
  <c r="AY59" i="5"/>
  <c r="AZ59" i="5" s="1"/>
  <c r="BA59" i="5" s="1"/>
  <c r="AG59" i="5"/>
  <c r="AH59" i="5" s="1"/>
  <c r="AI59" i="5" s="1"/>
  <c r="AA60" i="5"/>
  <c r="AB60" i="5" s="1"/>
  <c r="AC60" i="5" s="1"/>
  <c r="N61" i="5"/>
  <c r="M61" i="5"/>
  <c r="CH52" i="5"/>
  <c r="BE32" i="5"/>
  <c r="B32" i="5" s="1"/>
  <c r="AK32" i="7"/>
  <c r="CN46" i="5"/>
  <c r="BP54" i="5"/>
  <c r="AS58" i="5"/>
  <c r="AT58" i="5" s="1"/>
  <c r="AU58" i="5" s="1"/>
  <c r="AQ59" i="5" s="1"/>
  <c r="CC55" i="5"/>
  <c r="CD55" i="5" s="1"/>
  <c r="CE55" i="5" s="1"/>
  <c r="CA56" i="5" s="1"/>
  <c r="AM57" i="5"/>
  <c r="AN57" i="5" s="1"/>
  <c r="AO57" i="5" s="1"/>
  <c r="AK58" i="5" s="1"/>
  <c r="BK55" i="5"/>
  <c r="BL55" i="5" s="1"/>
  <c r="BM55" i="5" s="1"/>
  <c r="BI56" i="5" s="1"/>
  <c r="J35" i="5"/>
  <c r="AF60" i="5" l="1"/>
  <c r="AE60" i="5"/>
  <c r="BV60" i="5"/>
  <c r="BW60" i="5" s="1"/>
  <c r="BU60" i="5"/>
  <c r="AX60" i="5"/>
  <c r="AW60" i="5"/>
  <c r="Z61" i="5"/>
  <c r="Y61" i="5"/>
  <c r="T61" i="5"/>
  <c r="S61" i="5"/>
  <c r="O61" i="5"/>
  <c r="P61" i="5" s="1"/>
  <c r="Q61" i="5" s="1"/>
  <c r="CI52" i="5"/>
  <c r="CJ52" i="5" s="1"/>
  <c r="CK52" i="5" s="1"/>
  <c r="CG53" i="5" s="1"/>
  <c r="BJ56" i="5"/>
  <c r="CO46" i="5"/>
  <c r="CP46" i="5" s="1"/>
  <c r="CQ46" i="5" s="1"/>
  <c r="CM47" i="5" s="1"/>
  <c r="CB56" i="5"/>
  <c r="AL58" i="5"/>
  <c r="BQ54" i="5"/>
  <c r="BR54" i="5" s="1"/>
  <c r="BS54" i="5" s="1"/>
  <c r="BO55" i="5" s="1"/>
  <c r="AR59" i="5"/>
  <c r="BF32" i="5"/>
  <c r="K35" i="5"/>
  <c r="AY60" i="5" l="1"/>
  <c r="AZ60" i="5" s="1"/>
  <c r="BA60" i="5" s="1"/>
  <c r="AG60" i="5"/>
  <c r="AH60" i="5" s="1"/>
  <c r="AI60" i="5" s="1"/>
  <c r="AA61" i="5"/>
  <c r="U61" i="5"/>
  <c r="V61" i="5" s="1"/>
  <c r="W61" i="5" s="1"/>
  <c r="N62" i="5"/>
  <c r="M62" i="5"/>
  <c r="H36" i="5"/>
  <c r="G36" i="5"/>
  <c r="CH53" i="5"/>
  <c r="BP55" i="5"/>
  <c r="CN47" i="5"/>
  <c r="BK56" i="5"/>
  <c r="BL56" i="5" s="1"/>
  <c r="BM56" i="5" s="1"/>
  <c r="BI57" i="5" s="1"/>
  <c r="AM58" i="5"/>
  <c r="AN58" i="5" s="1"/>
  <c r="AO58" i="5" s="1"/>
  <c r="AK59" i="5" s="1"/>
  <c r="AS59" i="5"/>
  <c r="AT59" i="5" s="1"/>
  <c r="AU59" i="5" s="1"/>
  <c r="AQ60" i="5" s="1"/>
  <c r="CC56" i="5"/>
  <c r="CD56" i="5" s="1"/>
  <c r="CE56" i="5" s="1"/>
  <c r="CA57" i="5" s="1"/>
  <c r="BX60" i="5"/>
  <c r="BY60" i="5" s="1"/>
  <c r="A32" i="5"/>
  <c r="D32" i="5" s="1"/>
  <c r="AG32" i="7" s="1"/>
  <c r="BG32" i="5"/>
  <c r="AB61" i="5"/>
  <c r="AC61" i="5" s="1"/>
  <c r="AE61" i="5" l="1"/>
  <c r="AF61" i="5"/>
  <c r="O62" i="5"/>
  <c r="BV61" i="5"/>
  <c r="BU61" i="5"/>
  <c r="BD33" i="5"/>
  <c r="BC33" i="5"/>
  <c r="AX61" i="5"/>
  <c r="AW61" i="5"/>
  <c r="Z62" i="5"/>
  <c r="Y62" i="5"/>
  <c r="T62" i="5"/>
  <c r="S62" i="5"/>
  <c r="CI53" i="5"/>
  <c r="CJ53" i="5" s="1"/>
  <c r="CK53" i="5" s="1"/>
  <c r="CG54" i="5" s="1"/>
  <c r="I36" i="5"/>
  <c r="J36" i="5" s="1"/>
  <c r="K36" i="5" s="1"/>
  <c r="BJ57" i="5"/>
  <c r="AL59" i="5"/>
  <c r="CB57" i="5"/>
  <c r="AR60" i="5"/>
  <c r="CO47" i="5"/>
  <c r="CP47" i="5" s="1"/>
  <c r="CQ47" i="5" s="1"/>
  <c r="CM48" i="5" s="1"/>
  <c r="BQ55" i="5"/>
  <c r="BR55" i="5" s="1"/>
  <c r="BS55" i="5" s="1"/>
  <c r="BO56" i="5" s="1"/>
  <c r="C33" i="5"/>
  <c r="P62" i="5"/>
  <c r="Q62" i="5" s="1"/>
  <c r="AY61" i="5" l="1"/>
  <c r="AZ61" i="5" s="1"/>
  <c r="BA61" i="5" s="1"/>
  <c r="BW61" i="5"/>
  <c r="BX61" i="5" s="1"/>
  <c r="BY61" i="5" s="1"/>
  <c r="U62" i="5"/>
  <c r="V62" i="5" s="1"/>
  <c r="W62" i="5" s="1"/>
  <c r="AG61" i="5"/>
  <c r="AH61" i="5" s="1"/>
  <c r="AI61" i="5" s="1"/>
  <c r="AA62" i="5"/>
  <c r="AB62" i="5" s="1"/>
  <c r="AC62" i="5" s="1"/>
  <c r="N63" i="5"/>
  <c r="O63" i="5" s="1"/>
  <c r="M63" i="5"/>
  <c r="H37" i="5"/>
  <c r="G37" i="5"/>
  <c r="CH54" i="5"/>
  <c r="BE33" i="5"/>
  <c r="B33" i="5" s="1"/>
  <c r="AK33" i="7"/>
  <c r="CN48" i="5"/>
  <c r="CC57" i="5"/>
  <c r="CD57" i="5" s="1"/>
  <c r="CE57" i="5" s="1"/>
  <c r="CA58" i="5" s="1"/>
  <c r="AS60" i="5"/>
  <c r="AT60" i="5" s="1"/>
  <c r="AU60" i="5" s="1"/>
  <c r="AQ61" i="5" s="1"/>
  <c r="AM59" i="5"/>
  <c r="AN59" i="5" s="1"/>
  <c r="AO59" i="5" s="1"/>
  <c r="AK60" i="5" s="1"/>
  <c r="BP56" i="5"/>
  <c r="BK57" i="5"/>
  <c r="BL57" i="5" s="1"/>
  <c r="BM57" i="5" s="1"/>
  <c r="BI58" i="5" s="1"/>
  <c r="AF62" i="5" l="1"/>
  <c r="AE62" i="5"/>
  <c r="BV62" i="5"/>
  <c r="BW62" i="5" s="1"/>
  <c r="BU62" i="5"/>
  <c r="AX62" i="5"/>
  <c r="AW62" i="5"/>
  <c r="Z63" i="5"/>
  <c r="Y63" i="5"/>
  <c r="T63" i="5"/>
  <c r="S63" i="5"/>
  <c r="CI54" i="5"/>
  <c r="CJ54" i="5" s="1"/>
  <c r="CK54" i="5" s="1"/>
  <c r="CG55" i="5" s="1"/>
  <c r="I37" i="5"/>
  <c r="AR61" i="5"/>
  <c r="AL60" i="5"/>
  <c r="CB58" i="5"/>
  <c r="BJ58" i="5"/>
  <c r="BQ56" i="5"/>
  <c r="BR56" i="5" s="1"/>
  <c r="BS56" i="5" s="1"/>
  <c r="BO57" i="5" s="1"/>
  <c r="CO48" i="5"/>
  <c r="CP48" i="5" s="1"/>
  <c r="CQ48" i="5" s="1"/>
  <c r="CM49" i="5" s="1"/>
  <c r="BF33" i="5"/>
  <c r="P63" i="5"/>
  <c r="Q63" i="5" s="1"/>
  <c r="AY62" i="5" l="1"/>
  <c r="AG62" i="5"/>
  <c r="AH62" i="5" s="1"/>
  <c r="AI62" i="5" s="1"/>
  <c r="AA63" i="5"/>
  <c r="U63" i="5"/>
  <c r="V63" i="5" s="1"/>
  <c r="W63" i="5" s="1"/>
  <c r="N64" i="5"/>
  <c r="M64" i="5"/>
  <c r="CH55" i="5"/>
  <c r="CN49" i="5"/>
  <c r="BP57" i="5"/>
  <c r="BK58" i="5"/>
  <c r="BL58" i="5" s="1"/>
  <c r="BM58" i="5" s="1"/>
  <c r="BI59" i="5" s="1"/>
  <c r="CC58" i="5"/>
  <c r="CD58" i="5" s="1"/>
  <c r="CE58" i="5" s="1"/>
  <c r="CA59" i="5" s="1"/>
  <c r="AM60" i="5"/>
  <c r="AN60" i="5" s="1"/>
  <c r="AO60" i="5" s="1"/>
  <c r="AK61" i="5" s="1"/>
  <c r="AS61" i="5"/>
  <c r="AT61" i="5" s="1"/>
  <c r="AU61" i="5" s="1"/>
  <c r="AQ62" i="5" s="1"/>
  <c r="BX62" i="5"/>
  <c r="BY62" i="5" s="1"/>
  <c r="A33" i="5"/>
  <c r="D33" i="5" s="1"/>
  <c r="AG33" i="7" s="1"/>
  <c r="BG33" i="5"/>
  <c r="AZ62" i="5"/>
  <c r="BA62" i="5" s="1"/>
  <c r="AB63" i="5"/>
  <c r="AC63" i="5" s="1"/>
  <c r="J37" i="5"/>
  <c r="O64" i="5" l="1"/>
  <c r="P64" i="5" s="1"/>
  <c r="Q64" i="5" s="1"/>
  <c r="AF63" i="5"/>
  <c r="AE63" i="5"/>
  <c r="BV63" i="5"/>
  <c r="BU63" i="5"/>
  <c r="BD34" i="5"/>
  <c r="BC34" i="5"/>
  <c r="AX63" i="5"/>
  <c r="AW63" i="5"/>
  <c r="Z64" i="5"/>
  <c r="AA64" i="5" s="1"/>
  <c r="Y64" i="5"/>
  <c r="T64" i="5"/>
  <c r="S64" i="5"/>
  <c r="CI55" i="5"/>
  <c r="CJ55" i="5" s="1"/>
  <c r="CK55" i="5" s="1"/>
  <c r="CG56" i="5" s="1"/>
  <c r="AL61" i="5"/>
  <c r="BJ59" i="5"/>
  <c r="CB59" i="5"/>
  <c r="AR62" i="5"/>
  <c r="BQ57" i="5"/>
  <c r="BR57" i="5" s="1"/>
  <c r="BS57" i="5" s="1"/>
  <c r="BO58" i="5" s="1"/>
  <c r="CO49" i="5"/>
  <c r="CP49" i="5" s="1"/>
  <c r="CQ49" i="5" s="1"/>
  <c r="CM50" i="5" s="1"/>
  <c r="C34" i="5"/>
  <c r="K37" i="5"/>
  <c r="BW63" i="5" l="1"/>
  <c r="BX63" i="5" s="1"/>
  <c r="BY63" i="5" s="1"/>
  <c r="AY63" i="5"/>
  <c r="AZ63" i="5" s="1"/>
  <c r="BA63" i="5" s="1"/>
  <c r="AG63" i="5"/>
  <c r="AH63" i="5" s="1"/>
  <c r="AI63" i="5" s="1"/>
  <c r="U64" i="5"/>
  <c r="N65" i="5"/>
  <c r="M65" i="5"/>
  <c r="H38" i="5"/>
  <c r="G38" i="5"/>
  <c r="CH56" i="5"/>
  <c r="BE34" i="5"/>
  <c r="B34" i="5" s="1"/>
  <c r="AK34" i="7"/>
  <c r="CN50" i="5"/>
  <c r="BP58" i="5"/>
  <c r="CC59" i="5"/>
  <c r="CD59" i="5" s="1"/>
  <c r="CE59" i="5" s="1"/>
  <c r="CA60" i="5" s="1"/>
  <c r="BK59" i="5"/>
  <c r="BL59" i="5" s="1"/>
  <c r="BM59" i="5" s="1"/>
  <c r="BI60" i="5" s="1"/>
  <c r="AS62" i="5"/>
  <c r="AT62" i="5" s="1"/>
  <c r="AU62" i="5" s="1"/>
  <c r="AQ63" i="5" s="1"/>
  <c r="AM61" i="5"/>
  <c r="AN61" i="5" s="1"/>
  <c r="AO61" i="5" s="1"/>
  <c r="AK62" i="5" s="1"/>
  <c r="AB64" i="5"/>
  <c r="AC64" i="5" s="1"/>
  <c r="V64" i="5"/>
  <c r="W64" i="5" s="1"/>
  <c r="O65" i="5" l="1"/>
  <c r="P65" i="5" s="1"/>
  <c r="Q65" i="5" s="1"/>
  <c r="AF64" i="5"/>
  <c r="AE64" i="5"/>
  <c r="BV64" i="5"/>
  <c r="BU64" i="5"/>
  <c r="AX64" i="5"/>
  <c r="AW64" i="5"/>
  <c r="Z65" i="5"/>
  <c r="Y65" i="5"/>
  <c r="T65" i="5"/>
  <c r="S65" i="5"/>
  <c r="CI56" i="5"/>
  <c r="CJ56" i="5" s="1"/>
  <c r="CK56" i="5" s="1"/>
  <c r="CG57" i="5" s="1"/>
  <c r="I38" i="5"/>
  <c r="J38" i="5" s="1"/>
  <c r="K38" i="5" s="1"/>
  <c r="AL62" i="5"/>
  <c r="AR63" i="5"/>
  <c r="CB60" i="5"/>
  <c r="BJ60" i="5"/>
  <c r="BQ58" i="5"/>
  <c r="BR58" i="5" s="1"/>
  <c r="BS58" i="5" s="1"/>
  <c r="BO59" i="5" s="1"/>
  <c r="CO50" i="5"/>
  <c r="CP50" i="5" s="1"/>
  <c r="CQ50" i="5" s="1"/>
  <c r="CM51" i="5" s="1"/>
  <c r="BF34" i="5"/>
  <c r="AY64" i="5" l="1"/>
  <c r="AZ64" i="5" s="1"/>
  <c r="BA64" i="5" s="1"/>
  <c r="BW64" i="5"/>
  <c r="BX64" i="5" s="1"/>
  <c r="BY64" i="5" s="1"/>
  <c r="AG64" i="5"/>
  <c r="AH64" i="5" s="1"/>
  <c r="AI64" i="5" s="1"/>
  <c r="AA65" i="5"/>
  <c r="AB65" i="5" s="1"/>
  <c r="AC65" i="5" s="1"/>
  <c r="U65" i="5"/>
  <c r="V65" i="5" s="1"/>
  <c r="W65" i="5" s="1"/>
  <c r="N66" i="5"/>
  <c r="O66" i="5" s="1"/>
  <c r="M66" i="5"/>
  <c r="H39" i="5"/>
  <c r="G39" i="5"/>
  <c r="CH57" i="5"/>
  <c r="CN51" i="5"/>
  <c r="BK60" i="5"/>
  <c r="BL60" i="5" s="1"/>
  <c r="BM60" i="5" s="1"/>
  <c r="BI61" i="5" s="1"/>
  <c r="CC60" i="5"/>
  <c r="CD60" i="5" s="1"/>
  <c r="CE60" i="5" s="1"/>
  <c r="CA61" i="5" s="1"/>
  <c r="BP59" i="5"/>
  <c r="AS63" i="5"/>
  <c r="AT63" i="5" s="1"/>
  <c r="AU63" i="5" s="1"/>
  <c r="AQ64" i="5" s="1"/>
  <c r="AM62" i="5"/>
  <c r="AN62" i="5" s="1"/>
  <c r="AO62" i="5" s="1"/>
  <c r="AK63" i="5" s="1"/>
  <c r="A34" i="5"/>
  <c r="D34" i="5" s="1"/>
  <c r="AG34" i="7" s="1"/>
  <c r="BG34" i="5"/>
  <c r="AE65" i="5" l="1"/>
  <c r="AF65" i="5"/>
  <c r="BV65" i="5"/>
  <c r="BW65" i="5" s="1"/>
  <c r="BU65" i="5"/>
  <c r="BD35" i="5"/>
  <c r="BC35" i="5"/>
  <c r="AX65" i="5"/>
  <c r="AW65" i="5"/>
  <c r="Z66" i="5"/>
  <c r="Y66" i="5"/>
  <c r="T66" i="5"/>
  <c r="S66" i="5"/>
  <c r="CI57" i="5"/>
  <c r="CJ57" i="5" s="1"/>
  <c r="CK57" i="5" s="1"/>
  <c r="CG58" i="5" s="1"/>
  <c r="I39" i="5"/>
  <c r="J39" i="5" s="1"/>
  <c r="CB61" i="5"/>
  <c r="BJ61" i="5"/>
  <c r="AL63" i="5"/>
  <c r="BQ59" i="5"/>
  <c r="BR59" i="5" s="1"/>
  <c r="BS59" i="5" s="1"/>
  <c r="BO60" i="5" s="1"/>
  <c r="AR64" i="5"/>
  <c r="CO51" i="5"/>
  <c r="CP51" i="5" s="1"/>
  <c r="CQ51" i="5" s="1"/>
  <c r="CM52" i="5" s="1"/>
  <c r="C35" i="5"/>
  <c r="P66" i="5"/>
  <c r="Q66" i="5" s="1"/>
  <c r="AY65" i="5" l="1"/>
  <c r="AZ65" i="5" s="1"/>
  <c r="BA65" i="5" s="1"/>
  <c r="AG65" i="5"/>
  <c r="AH65" i="5" s="1"/>
  <c r="AI65" i="5" s="1"/>
  <c r="AA66" i="5"/>
  <c r="U66" i="5"/>
  <c r="N67" i="5"/>
  <c r="M67" i="5"/>
  <c r="CH58" i="5"/>
  <c r="BE35" i="5"/>
  <c r="B35" i="5" s="1"/>
  <c r="AK35" i="7"/>
  <c r="BP60" i="5"/>
  <c r="AM63" i="5"/>
  <c r="AN63" i="5" s="1"/>
  <c r="AO63" i="5" s="1"/>
  <c r="AK64" i="5" s="1"/>
  <c r="AS64" i="5"/>
  <c r="AT64" i="5" s="1"/>
  <c r="AU64" i="5" s="1"/>
  <c r="AQ65" i="5" s="1"/>
  <c r="BK61" i="5"/>
  <c r="BL61" i="5" s="1"/>
  <c r="BM61" i="5" s="1"/>
  <c r="BI62" i="5" s="1"/>
  <c r="CN52" i="5"/>
  <c r="CC61" i="5"/>
  <c r="CD61" i="5" s="1"/>
  <c r="CE61" i="5" s="1"/>
  <c r="CA62" i="5" s="1"/>
  <c r="BX65" i="5"/>
  <c r="BY65" i="5" s="1"/>
  <c r="AB66" i="5"/>
  <c r="AC66" i="5" s="1"/>
  <c r="V66" i="5"/>
  <c r="W66" i="5" s="1"/>
  <c r="K39" i="5"/>
  <c r="O67" i="5" l="1"/>
  <c r="P67" i="5" s="1"/>
  <c r="Q67" i="5" s="1"/>
  <c r="AF66" i="5"/>
  <c r="AE66" i="5"/>
  <c r="BV66" i="5"/>
  <c r="BU66" i="5"/>
  <c r="AX66" i="5"/>
  <c r="AW66" i="5"/>
  <c r="Z67" i="5"/>
  <c r="Y67" i="5"/>
  <c r="T67" i="5"/>
  <c r="S67" i="5"/>
  <c r="H40" i="5"/>
  <c r="G40" i="5"/>
  <c r="CI58" i="5"/>
  <c r="CJ58" i="5" s="1"/>
  <c r="CK58" i="5" s="1"/>
  <c r="CG59" i="5" s="1"/>
  <c r="AR65" i="5"/>
  <c r="BJ62" i="5"/>
  <c r="CB62" i="5"/>
  <c r="AL64" i="5"/>
  <c r="CO52" i="5"/>
  <c r="CP52" i="5" s="1"/>
  <c r="CQ52" i="5" s="1"/>
  <c r="CM53" i="5" s="1"/>
  <c r="BQ60" i="5"/>
  <c r="BR60" i="5" s="1"/>
  <c r="BS60" i="5" s="1"/>
  <c r="BO61" i="5" s="1"/>
  <c r="BF35" i="5"/>
  <c r="AY66" i="5" l="1"/>
  <c r="AZ66" i="5" s="1"/>
  <c r="BA66" i="5" s="1"/>
  <c r="BW66" i="5"/>
  <c r="BX66" i="5" s="1"/>
  <c r="BY66" i="5" s="1"/>
  <c r="AG66" i="5"/>
  <c r="AH66" i="5" s="1"/>
  <c r="AI66" i="5" s="1"/>
  <c r="AA67" i="5"/>
  <c r="AB67" i="5" s="1"/>
  <c r="AC67" i="5" s="1"/>
  <c r="U67" i="5"/>
  <c r="V67" i="5" s="1"/>
  <c r="W67" i="5" s="1"/>
  <c r="N68" i="5"/>
  <c r="O68" i="5" s="1"/>
  <c r="M68" i="5"/>
  <c r="CH59" i="5"/>
  <c r="I40" i="5"/>
  <c r="J40" i="5" s="1"/>
  <c r="CN53" i="5"/>
  <c r="CC62" i="5"/>
  <c r="CD62" i="5" s="1"/>
  <c r="CE62" i="5" s="1"/>
  <c r="CA63" i="5" s="1"/>
  <c r="BK62" i="5"/>
  <c r="BL62" i="5" s="1"/>
  <c r="BM62" i="5" s="1"/>
  <c r="BI63" i="5" s="1"/>
  <c r="AM64" i="5"/>
  <c r="AN64" i="5" s="1"/>
  <c r="AO64" i="5" s="1"/>
  <c r="AK65" i="5" s="1"/>
  <c r="BP61" i="5"/>
  <c r="AS65" i="5"/>
  <c r="AT65" i="5" s="1"/>
  <c r="AU65" i="5" s="1"/>
  <c r="AQ66" i="5" s="1"/>
  <c r="A35" i="5"/>
  <c r="D35" i="5" s="1"/>
  <c r="AG35" i="7" s="1"/>
  <c r="BG35" i="5"/>
  <c r="AE67" i="5" l="1"/>
  <c r="AF67" i="5"/>
  <c r="BV67" i="5"/>
  <c r="BU67" i="5"/>
  <c r="BD36" i="5"/>
  <c r="BC36" i="5"/>
  <c r="AX67" i="5"/>
  <c r="AW67" i="5"/>
  <c r="Z68" i="5"/>
  <c r="Y68" i="5"/>
  <c r="T68" i="5"/>
  <c r="S68" i="5"/>
  <c r="CI59" i="5"/>
  <c r="CJ59" i="5" s="1"/>
  <c r="CK59" i="5" s="1"/>
  <c r="CG60" i="5" s="1"/>
  <c r="AL65" i="5"/>
  <c r="BJ63" i="5"/>
  <c r="CB63" i="5"/>
  <c r="AR66" i="5"/>
  <c r="BQ61" i="5"/>
  <c r="BR61" i="5" s="1"/>
  <c r="BS61" i="5" s="1"/>
  <c r="BO62" i="5" s="1"/>
  <c r="CO53" i="5"/>
  <c r="CP53" i="5" s="1"/>
  <c r="CQ53" i="5" s="1"/>
  <c r="CM54" i="5" s="1"/>
  <c r="C36" i="5"/>
  <c r="P68" i="5"/>
  <c r="Q68" i="5" s="1"/>
  <c r="K40" i="5"/>
  <c r="U68" i="5" l="1"/>
  <c r="V68" i="5" s="1"/>
  <c r="W68" i="5" s="1"/>
  <c r="BW67" i="5"/>
  <c r="AY67" i="5"/>
  <c r="AZ67" i="5" s="1"/>
  <c r="BA67" i="5" s="1"/>
  <c r="AG67" i="5"/>
  <c r="AH67" i="5" s="1"/>
  <c r="AI67" i="5" s="1"/>
  <c r="AA68" i="5"/>
  <c r="AB68" i="5" s="1"/>
  <c r="AC68" i="5" s="1"/>
  <c r="N69" i="5"/>
  <c r="M69" i="5"/>
  <c r="H41" i="5"/>
  <c r="G41" i="5"/>
  <c r="CH60" i="5"/>
  <c r="BE36" i="5"/>
  <c r="B36" i="5" s="1"/>
  <c r="AK36" i="7"/>
  <c r="CN54" i="5"/>
  <c r="BP62" i="5"/>
  <c r="CC63" i="5"/>
  <c r="CD63" i="5" s="1"/>
  <c r="CE63" i="5" s="1"/>
  <c r="CA64" i="5" s="1"/>
  <c r="BK63" i="5"/>
  <c r="BL63" i="5" s="1"/>
  <c r="BM63" i="5" s="1"/>
  <c r="BI64" i="5" s="1"/>
  <c r="AS66" i="5"/>
  <c r="AT66" i="5" s="1"/>
  <c r="AU66" i="5" s="1"/>
  <c r="AQ67" i="5" s="1"/>
  <c r="AM65" i="5"/>
  <c r="AN65" i="5" s="1"/>
  <c r="AO65" i="5" s="1"/>
  <c r="AK66" i="5" s="1"/>
  <c r="BX67" i="5"/>
  <c r="BY67" i="5" s="1"/>
  <c r="O69" i="5" l="1"/>
  <c r="P69" i="5" s="1"/>
  <c r="Q69" i="5" s="1"/>
  <c r="AF68" i="5"/>
  <c r="AE68" i="5"/>
  <c r="BV68" i="5"/>
  <c r="BU68" i="5"/>
  <c r="AX68" i="5"/>
  <c r="AW68" i="5"/>
  <c r="Z69" i="5"/>
  <c r="Y69" i="5"/>
  <c r="T69" i="5"/>
  <c r="S69" i="5"/>
  <c r="CI60" i="5"/>
  <c r="CJ60" i="5" s="1"/>
  <c r="CK60" i="5" s="1"/>
  <c r="CG61" i="5" s="1"/>
  <c r="I41" i="5"/>
  <c r="AR67" i="5"/>
  <c r="BJ64" i="5"/>
  <c r="CB64" i="5"/>
  <c r="AL66" i="5"/>
  <c r="BQ62" i="5"/>
  <c r="BR62" i="5" s="1"/>
  <c r="BS62" i="5" s="1"/>
  <c r="BO63" i="5" s="1"/>
  <c r="CO54" i="5"/>
  <c r="CP54" i="5" s="1"/>
  <c r="CQ54" i="5" s="1"/>
  <c r="CM55" i="5" s="1"/>
  <c r="BF36" i="5"/>
  <c r="A36" i="5" s="1"/>
  <c r="D36" i="5" s="1"/>
  <c r="AG36" i="7" s="1"/>
  <c r="BW68" i="5" l="1"/>
  <c r="BX68" i="5" s="1"/>
  <c r="BY68" i="5" s="1"/>
  <c r="AY68" i="5"/>
  <c r="AZ68" i="5" s="1"/>
  <c r="BA68" i="5" s="1"/>
  <c r="AG68" i="5"/>
  <c r="AH68" i="5" s="1"/>
  <c r="AI68" i="5" s="1"/>
  <c r="AA69" i="5"/>
  <c r="AB69" i="5" s="1"/>
  <c r="AC69" i="5" s="1"/>
  <c r="U69" i="5"/>
  <c r="V69" i="5" s="1"/>
  <c r="W69" i="5" s="1"/>
  <c r="N70" i="5"/>
  <c r="M70" i="5"/>
  <c r="CH61" i="5"/>
  <c r="C37" i="5"/>
  <c r="CN55" i="5"/>
  <c r="BP63" i="5"/>
  <c r="CC64" i="5"/>
  <c r="CD64" i="5" s="1"/>
  <c r="CE64" i="5" s="1"/>
  <c r="CA65" i="5" s="1"/>
  <c r="AM66" i="5"/>
  <c r="AN66" i="5" s="1"/>
  <c r="AO66" i="5" s="1"/>
  <c r="AK67" i="5" s="1"/>
  <c r="BK64" i="5"/>
  <c r="BL64" i="5" s="1"/>
  <c r="BM64" i="5" s="1"/>
  <c r="BI65" i="5" s="1"/>
  <c r="AS67" i="5"/>
  <c r="AT67" i="5" s="1"/>
  <c r="AU67" i="5" s="1"/>
  <c r="AQ68" i="5" s="1"/>
  <c r="BG36" i="5"/>
  <c r="J41" i="5"/>
  <c r="O70" i="5" l="1"/>
  <c r="AE69" i="5"/>
  <c r="AF69" i="5"/>
  <c r="BV69" i="5"/>
  <c r="BU69" i="5"/>
  <c r="BD37" i="5"/>
  <c r="BC37" i="5"/>
  <c r="AX69" i="5"/>
  <c r="AW69" i="5"/>
  <c r="Z70" i="5"/>
  <c r="Y70" i="5"/>
  <c r="T70" i="5"/>
  <c r="S70" i="5"/>
  <c r="CI61" i="5"/>
  <c r="CJ61" i="5" s="1"/>
  <c r="CK61" i="5" s="1"/>
  <c r="CG62" i="5" s="1"/>
  <c r="CB65" i="5"/>
  <c r="BJ65" i="5"/>
  <c r="AR68" i="5"/>
  <c r="AL67" i="5"/>
  <c r="BQ63" i="5"/>
  <c r="BR63" i="5" s="1"/>
  <c r="BS63" i="5" s="1"/>
  <c r="BO64" i="5" s="1"/>
  <c r="CO55" i="5"/>
  <c r="CP55" i="5" s="1"/>
  <c r="CQ55" i="5" s="1"/>
  <c r="CM56" i="5" s="1"/>
  <c r="P70" i="5"/>
  <c r="Q70" i="5" s="1"/>
  <c r="K41" i="5"/>
  <c r="BW69" i="5" l="1"/>
  <c r="AY69" i="5"/>
  <c r="AZ69" i="5" s="1"/>
  <c r="BA69" i="5" s="1"/>
  <c r="AG69" i="5"/>
  <c r="AH69" i="5" s="1"/>
  <c r="AI69" i="5" s="1"/>
  <c r="AA70" i="5"/>
  <c r="U70" i="5"/>
  <c r="V70" i="5" s="1"/>
  <c r="W70" i="5" s="1"/>
  <c r="N71" i="5"/>
  <c r="M71" i="5"/>
  <c r="H42" i="5"/>
  <c r="G42" i="5"/>
  <c r="CH62" i="5"/>
  <c r="BE37" i="5"/>
  <c r="BF37" i="5" s="1"/>
  <c r="AK37" i="7"/>
  <c r="BP64" i="5"/>
  <c r="AM67" i="5"/>
  <c r="AN67" i="5" s="1"/>
  <c r="AO67" i="5" s="1"/>
  <c r="AK68" i="5" s="1"/>
  <c r="AS68" i="5"/>
  <c r="AT68" i="5" s="1"/>
  <c r="AU68" i="5" s="1"/>
  <c r="AQ69" i="5" s="1"/>
  <c r="CN56" i="5"/>
  <c r="BK65" i="5"/>
  <c r="BL65" i="5" s="1"/>
  <c r="BM65" i="5" s="1"/>
  <c r="BI66" i="5" s="1"/>
  <c r="CC65" i="5"/>
  <c r="CD65" i="5" s="1"/>
  <c r="CE65" i="5" s="1"/>
  <c r="CA66" i="5" s="1"/>
  <c r="BX69" i="5"/>
  <c r="BY69" i="5" s="1"/>
  <c r="AB70" i="5"/>
  <c r="AC70" i="5" s="1"/>
  <c r="O71" i="5" l="1"/>
  <c r="P71" i="5" s="1"/>
  <c r="Q71" i="5" s="1"/>
  <c r="AF70" i="5"/>
  <c r="AE70" i="5"/>
  <c r="BV70" i="5"/>
  <c r="BU70" i="5"/>
  <c r="AX70" i="5"/>
  <c r="AW70" i="5"/>
  <c r="Z71" i="5"/>
  <c r="AA71" i="5" s="1"/>
  <c r="Y71" i="5"/>
  <c r="T71" i="5"/>
  <c r="S71" i="5"/>
  <c r="B37" i="5"/>
  <c r="CI62" i="5"/>
  <c r="CJ62" i="5" s="1"/>
  <c r="CK62" i="5" s="1"/>
  <c r="CG63" i="5" s="1"/>
  <c r="I42" i="5"/>
  <c r="CB66" i="5"/>
  <c r="AL68" i="5"/>
  <c r="CO56" i="5"/>
  <c r="CP56" i="5" s="1"/>
  <c r="CQ56" i="5" s="1"/>
  <c r="CM57" i="5" s="1"/>
  <c r="BJ66" i="5"/>
  <c r="AR69" i="5"/>
  <c r="BQ64" i="5"/>
  <c r="BR64" i="5" s="1"/>
  <c r="BS64" i="5" s="1"/>
  <c r="BO65" i="5" s="1"/>
  <c r="A37" i="5"/>
  <c r="BG37" i="5"/>
  <c r="AY70" i="5" l="1"/>
  <c r="AZ70" i="5" s="1"/>
  <c r="BA70" i="5" s="1"/>
  <c r="BW70" i="5"/>
  <c r="AG70" i="5"/>
  <c r="AH70" i="5" s="1"/>
  <c r="AI70" i="5" s="1"/>
  <c r="BD38" i="5"/>
  <c r="BC38" i="5"/>
  <c r="U71" i="5"/>
  <c r="V71" i="5" s="1"/>
  <c r="W71" i="5" s="1"/>
  <c r="N72" i="5"/>
  <c r="O72" i="5" s="1"/>
  <c r="M72" i="5"/>
  <c r="D37" i="5"/>
  <c r="AG37" i="7" s="1"/>
  <c r="CH63" i="5"/>
  <c r="AS69" i="5"/>
  <c r="AT69" i="5" s="1"/>
  <c r="AU69" i="5" s="1"/>
  <c r="AQ70" i="5" s="1"/>
  <c r="CN57" i="5"/>
  <c r="AM68" i="5"/>
  <c r="AN68" i="5" s="1"/>
  <c r="AO68" i="5" s="1"/>
  <c r="AK69" i="5" s="1"/>
  <c r="BP65" i="5"/>
  <c r="BK66" i="5"/>
  <c r="BL66" i="5" s="1"/>
  <c r="BM66" i="5" s="1"/>
  <c r="BI67" i="5" s="1"/>
  <c r="CC66" i="5"/>
  <c r="CD66" i="5" s="1"/>
  <c r="CE66" i="5" s="1"/>
  <c r="CA67" i="5" s="1"/>
  <c r="BX70" i="5"/>
  <c r="BY70" i="5" s="1"/>
  <c r="C38" i="5"/>
  <c r="AB71" i="5"/>
  <c r="AC71" i="5" s="1"/>
  <c r="J42" i="5"/>
  <c r="AF71" i="5" l="1"/>
  <c r="AE71" i="5"/>
  <c r="BV71" i="5"/>
  <c r="BU71" i="5"/>
  <c r="AX71" i="5"/>
  <c r="AW71" i="5"/>
  <c r="Z72" i="5"/>
  <c r="Y72" i="5"/>
  <c r="T72" i="5"/>
  <c r="S72" i="5"/>
  <c r="CI63" i="5"/>
  <c r="CJ63" i="5" s="1"/>
  <c r="CK63" i="5" s="1"/>
  <c r="CG64" i="5" s="1"/>
  <c r="BE38" i="5"/>
  <c r="B38" i="5" s="1"/>
  <c r="AK38" i="7"/>
  <c r="BJ67" i="5"/>
  <c r="AL69" i="5"/>
  <c r="AR70" i="5"/>
  <c r="BQ65" i="5"/>
  <c r="BR65" i="5" s="1"/>
  <c r="BS65" i="5" s="1"/>
  <c r="BO66" i="5" s="1"/>
  <c r="CB67" i="5"/>
  <c r="CO57" i="5"/>
  <c r="CP57" i="5" s="1"/>
  <c r="CQ57" i="5" s="1"/>
  <c r="CM58" i="5" s="1"/>
  <c r="P72" i="5"/>
  <c r="Q72" i="5" s="1"/>
  <c r="K42" i="5"/>
  <c r="AY71" i="5" l="1"/>
  <c r="AZ71" i="5" s="1"/>
  <c r="BA71" i="5" s="1"/>
  <c r="BW71" i="5"/>
  <c r="BX71" i="5" s="1"/>
  <c r="BY71" i="5" s="1"/>
  <c r="AG71" i="5"/>
  <c r="AH71" i="5" s="1"/>
  <c r="AI71" i="5" s="1"/>
  <c r="AA72" i="5"/>
  <c r="AB72" i="5" s="1"/>
  <c r="AC72" i="5" s="1"/>
  <c r="U72" i="5"/>
  <c r="V72" i="5" s="1"/>
  <c r="W72" i="5" s="1"/>
  <c r="N73" i="5"/>
  <c r="O73" i="5" s="1"/>
  <c r="M73" i="5"/>
  <c r="H43" i="5"/>
  <c r="G43" i="5"/>
  <c r="CH64" i="5"/>
  <c r="CN58" i="5"/>
  <c r="BP66" i="5"/>
  <c r="AS70" i="5"/>
  <c r="AT70" i="5" s="1"/>
  <c r="AU70" i="5" s="1"/>
  <c r="AQ71" i="5" s="1"/>
  <c r="CC67" i="5"/>
  <c r="CD67" i="5" s="1"/>
  <c r="CE67" i="5" s="1"/>
  <c r="CA68" i="5" s="1"/>
  <c r="AM69" i="5"/>
  <c r="AN69" i="5" s="1"/>
  <c r="AO69" i="5" s="1"/>
  <c r="AK70" i="5" s="1"/>
  <c r="BK67" i="5"/>
  <c r="BL67" i="5" s="1"/>
  <c r="BM67" i="5" s="1"/>
  <c r="BI68" i="5" s="1"/>
  <c r="BF38" i="5"/>
  <c r="AE72" i="5" l="1"/>
  <c r="AF72" i="5"/>
  <c r="BV72" i="5"/>
  <c r="BU72" i="5"/>
  <c r="AX72" i="5"/>
  <c r="AW72" i="5"/>
  <c r="Z73" i="5"/>
  <c r="Y73" i="5"/>
  <c r="T73" i="5"/>
  <c r="S73" i="5"/>
  <c r="CI64" i="5"/>
  <c r="CJ64" i="5" s="1"/>
  <c r="CK64" i="5" s="1"/>
  <c r="CG65" i="5" s="1"/>
  <c r="I43" i="5"/>
  <c r="AR71" i="5"/>
  <c r="BJ68" i="5"/>
  <c r="CB68" i="5"/>
  <c r="BQ66" i="5"/>
  <c r="BR66" i="5" s="1"/>
  <c r="BS66" i="5" s="1"/>
  <c r="BO67" i="5" s="1"/>
  <c r="AL70" i="5"/>
  <c r="CO58" i="5"/>
  <c r="CP58" i="5" s="1"/>
  <c r="CQ58" i="5" s="1"/>
  <c r="CM59" i="5" s="1"/>
  <c r="A38" i="5"/>
  <c r="D38" i="5" s="1"/>
  <c r="AG38" i="7" s="1"/>
  <c r="BG38" i="5"/>
  <c r="P73" i="5"/>
  <c r="Q73" i="5" s="1"/>
  <c r="AY72" i="5" l="1"/>
  <c r="AZ72" i="5" s="1"/>
  <c r="BA72" i="5" s="1"/>
  <c r="AG72" i="5"/>
  <c r="AH72" i="5" s="1"/>
  <c r="AI72" i="5" s="1"/>
  <c r="BW72" i="5"/>
  <c r="BX72" i="5" s="1"/>
  <c r="BY72" i="5" s="1"/>
  <c r="AA73" i="5"/>
  <c r="AB73" i="5" s="1"/>
  <c r="AC73" i="5" s="1"/>
  <c r="U73" i="5"/>
  <c r="V73" i="5" s="1"/>
  <c r="W73" i="5" s="1"/>
  <c r="BD39" i="5"/>
  <c r="BC39" i="5"/>
  <c r="N74" i="5"/>
  <c r="O74" i="5" s="1"/>
  <c r="M74" i="5"/>
  <c r="CH65" i="5"/>
  <c r="CN59" i="5"/>
  <c r="BK68" i="5"/>
  <c r="BL68" i="5" s="1"/>
  <c r="BM68" i="5" s="1"/>
  <c r="BI69" i="5" s="1"/>
  <c r="AM70" i="5"/>
  <c r="AN70" i="5" s="1"/>
  <c r="AO70" i="5" s="1"/>
  <c r="AK71" i="5" s="1"/>
  <c r="CC68" i="5"/>
  <c r="CD68" i="5" s="1"/>
  <c r="CE68" i="5" s="1"/>
  <c r="CA69" i="5" s="1"/>
  <c r="BP67" i="5"/>
  <c r="AS71" i="5"/>
  <c r="AT71" i="5" s="1"/>
  <c r="AU71" i="5" s="1"/>
  <c r="AQ72" i="5" s="1"/>
  <c r="C39" i="5"/>
  <c r="J43" i="5"/>
  <c r="AE73" i="5" l="1"/>
  <c r="AF73" i="5"/>
  <c r="BV73" i="5"/>
  <c r="BU73" i="5"/>
  <c r="AX73" i="5"/>
  <c r="AW73" i="5"/>
  <c r="Z74" i="5"/>
  <c r="Y74" i="5"/>
  <c r="T74" i="5"/>
  <c r="S74" i="5"/>
  <c r="CI65" i="5"/>
  <c r="CJ65" i="5" s="1"/>
  <c r="CK65" i="5" s="1"/>
  <c r="CG66" i="5" s="1"/>
  <c r="BE39" i="5"/>
  <c r="B39" i="5" s="1"/>
  <c r="AK39" i="7"/>
  <c r="AL71" i="5"/>
  <c r="BJ69" i="5"/>
  <c r="AR72" i="5"/>
  <c r="CB69" i="5"/>
  <c r="BQ67" i="5"/>
  <c r="BR67" i="5" s="1"/>
  <c r="BS67" i="5" s="1"/>
  <c r="BO68" i="5" s="1"/>
  <c r="CO59" i="5"/>
  <c r="CP59" i="5" s="1"/>
  <c r="CQ59" i="5" s="1"/>
  <c r="CM60" i="5" s="1"/>
  <c r="P74" i="5"/>
  <c r="Q74" i="5" s="1"/>
  <c r="K43" i="5"/>
  <c r="BW73" i="5" l="1"/>
  <c r="BX73" i="5" s="1"/>
  <c r="BY73" i="5" s="1"/>
  <c r="AA74" i="5"/>
  <c r="AB74" i="5" s="1"/>
  <c r="AC74" i="5" s="1"/>
  <c r="AY73" i="5"/>
  <c r="AZ73" i="5" s="1"/>
  <c r="BA73" i="5" s="1"/>
  <c r="AG73" i="5"/>
  <c r="AH73" i="5" s="1"/>
  <c r="AI73" i="5" s="1"/>
  <c r="U74" i="5"/>
  <c r="V74" i="5" s="1"/>
  <c r="W74" i="5" s="1"/>
  <c r="N75" i="5"/>
  <c r="M75" i="5"/>
  <c r="H44" i="5"/>
  <c r="G44" i="5"/>
  <c r="CH66" i="5"/>
  <c r="BP68" i="5"/>
  <c r="AS72" i="5"/>
  <c r="AT72" i="5" s="1"/>
  <c r="AU72" i="5" s="1"/>
  <c r="AQ73" i="5" s="1"/>
  <c r="BK69" i="5"/>
  <c r="BL69" i="5" s="1"/>
  <c r="BM69" i="5" s="1"/>
  <c r="BI70" i="5" s="1"/>
  <c r="CN60" i="5"/>
  <c r="CC69" i="5"/>
  <c r="CD69" i="5" s="1"/>
  <c r="CE69" i="5" s="1"/>
  <c r="CA70" i="5" s="1"/>
  <c r="AM71" i="5"/>
  <c r="AN71" i="5" s="1"/>
  <c r="AO71" i="5" s="1"/>
  <c r="AK72" i="5" s="1"/>
  <c r="BF39" i="5"/>
  <c r="A39" i="5" s="1"/>
  <c r="D39" i="5" s="1"/>
  <c r="AG39" i="7" s="1"/>
  <c r="O75" i="5" l="1"/>
  <c r="AE74" i="5"/>
  <c r="AF74" i="5"/>
  <c r="BV74" i="5"/>
  <c r="BW74" i="5" s="1"/>
  <c r="BU74" i="5"/>
  <c r="AX74" i="5"/>
  <c r="AW74" i="5"/>
  <c r="Z75" i="5"/>
  <c r="Y75" i="5"/>
  <c r="T75" i="5"/>
  <c r="S75" i="5"/>
  <c r="CI66" i="5"/>
  <c r="CJ66" i="5" s="1"/>
  <c r="CK66" i="5" s="1"/>
  <c r="CG67" i="5" s="1"/>
  <c r="I44" i="5"/>
  <c r="BJ70" i="5"/>
  <c r="AR73" i="5"/>
  <c r="AL72" i="5"/>
  <c r="CO60" i="5"/>
  <c r="CP60" i="5" s="1"/>
  <c r="CQ60" i="5" s="1"/>
  <c r="CM61" i="5" s="1"/>
  <c r="CB70" i="5"/>
  <c r="BQ68" i="5"/>
  <c r="BR68" i="5" s="1"/>
  <c r="BS68" i="5" s="1"/>
  <c r="BO69" i="5" s="1"/>
  <c r="C40" i="5"/>
  <c r="BG39" i="5"/>
  <c r="BC40" i="5" s="1"/>
  <c r="P75" i="5"/>
  <c r="Q75" i="5" s="1"/>
  <c r="AY74" i="5" l="1"/>
  <c r="U75" i="5"/>
  <c r="AG74" i="5"/>
  <c r="AH74" i="5" s="1"/>
  <c r="AI74" i="5" s="1"/>
  <c r="AA75" i="5"/>
  <c r="AB75" i="5" s="1"/>
  <c r="AC75" i="5" s="1"/>
  <c r="N76" i="5"/>
  <c r="O76" i="5" s="1"/>
  <c r="M76" i="5"/>
  <c r="CH67" i="5"/>
  <c r="CN61" i="5"/>
  <c r="AM72" i="5"/>
  <c r="AN72" i="5" s="1"/>
  <c r="AO72" i="5" s="1"/>
  <c r="AK73" i="5" s="1"/>
  <c r="CC70" i="5"/>
  <c r="CD70" i="5" s="1"/>
  <c r="CE70" i="5" s="1"/>
  <c r="CA71" i="5" s="1"/>
  <c r="BP69" i="5"/>
  <c r="AS73" i="5"/>
  <c r="AT73" i="5" s="1"/>
  <c r="AU73" i="5" s="1"/>
  <c r="AQ74" i="5" s="1"/>
  <c r="AK40" i="7"/>
  <c r="BD40" i="5"/>
  <c r="BK70" i="5"/>
  <c r="BL70" i="5" s="1"/>
  <c r="BM70" i="5" s="1"/>
  <c r="BI71" i="5" s="1"/>
  <c r="BX74" i="5"/>
  <c r="BY74" i="5" s="1"/>
  <c r="AZ74" i="5"/>
  <c r="BA74" i="5" s="1"/>
  <c r="V75" i="5"/>
  <c r="W75" i="5" s="1"/>
  <c r="J44" i="5"/>
  <c r="K44" i="5" s="1"/>
  <c r="AE75" i="5" l="1"/>
  <c r="AF75" i="5"/>
  <c r="BV75" i="5"/>
  <c r="BU75" i="5"/>
  <c r="AX75" i="5"/>
  <c r="AW75" i="5"/>
  <c r="Z76" i="5"/>
  <c r="Y76" i="5"/>
  <c r="T76" i="5"/>
  <c r="S76" i="5"/>
  <c r="H45" i="5"/>
  <c r="G45" i="5"/>
  <c r="CI67" i="5"/>
  <c r="CJ67" i="5" s="1"/>
  <c r="CK67" i="5" s="1"/>
  <c r="CG68" i="5" s="1"/>
  <c r="BE40" i="5"/>
  <c r="B40" i="5" s="1"/>
  <c r="AR74" i="5"/>
  <c r="CB71" i="5"/>
  <c r="AL73" i="5"/>
  <c r="BJ71" i="5"/>
  <c r="BQ69" i="5"/>
  <c r="BR69" i="5" s="1"/>
  <c r="BS69" i="5" s="1"/>
  <c r="BO70" i="5" s="1"/>
  <c r="CO61" i="5"/>
  <c r="CP61" i="5" s="1"/>
  <c r="CQ61" i="5" s="1"/>
  <c r="CM62" i="5" s="1"/>
  <c r="P76" i="5"/>
  <c r="Q76" i="5" s="1"/>
  <c r="BW75" i="5" l="1"/>
  <c r="BX75" i="5" s="1"/>
  <c r="BY75" i="5" s="1"/>
  <c r="AY75" i="5"/>
  <c r="AZ75" i="5" s="1"/>
  <c r="BA75" i="5" s="1"/>
  <c r="AG75" i="5"/>
  <c r="AH75" i="5" s="1"/>
  <c r="AI75" i="5" s="1"/>
  <c r="AA76" i="5"/>
  <c r="AB76" i="5" s="1"/>
  <c r="AC76" i="5" s="1"/>
  <c r="U76" i="5"/>
  <c r="V76" i="5" s="1"/>
  <c r="W76" i="5" s="1"/>
  <c r="N77" i="5"/>
  <c r="M77" i="5"/>
  <c r="CH68" i="5"/>
  <c r="I45" i="5"/>
  <c r="BF40" i="5"/>
  <c r="A40" i="5" s="1"/>
  <c r="D40" i="5" s="1"/>
  <c r="AG40" i="7" s="1"/>
  <c r="CN62" i="5"/>
  <c r="BP70" i="5"/>
  <c r="BK71" i="5"/>
  <c r="BL71" i="5" s="1"/>
  <c r="BM71" i="5" s="1"/>
  <c r="BI72" i="5" s="1"/>
  <c r="AM73" i="5"/>
  <c r="AN73" i="5" s="1"/>
  <c r="AO73" i="5" s="1"/>
  <c r="AK74" i="5" s="1"/>
  <c r="CC71" i="5"/>
  <c r="CD71" i="5" s="1"/>
  <c r="CE71" i="5" s="1"/>
  <c r="CA72" i="5" s="1"/>
  <c r="AS74" i="5"/>
  <c r="AT74" i="5" s="1"/>
  <c r="AU74" i="5" s="1"/>
  <c r="AQ75" i="5" s="1"/>
  <c r="AE76" i="5" l="1"/>
  <c r="AF76" i="5"/>
  <c r="BV76" i="5"/>
  <c r="BW76" i="5" s="1"/>
  <c r="BU76" i="5"/>
  <c r="AX76" i="5"/>
  <c r="AW76" i="5"/>
  <c r="Z77" i="5"/>
  <c r="Y77" i="5"/>
  <c r="O77" i="5"/>
  <c r="P77" i="5" s="1"/>
  <c r="Q77" i="5" s="1"/>
  <c r="T77" i="5"/>
  <c r="S77" i="5"/>
  <c r="CI68" i="5"/>
  <c r="CJ68" i="5" s="1"/>
  <c r="CK68" i="5" s="1"/>
  <c r="CG69" i="5" s="1"/>
  <c r="BG40" i="5"/>
  <c r="CB72" i="5"/>
  <c r="BJ72" i="5"/>
  <c r="AR75" i="5"/>
  <c r="AL74" i="5"/>
  <c r="BQ70" i="5"/>
  <c r="BR70" i="5" s="1"/>
  <c r="BS70" i="5" s="1"/>
  <c r="BO71" i="5" s="1"/>
  <c r="CO62" i="5"/>
  <c r="CP62" i="5" s="1"/>
  <c r="CQ62" i="5" s="1"/>
  <c r="CM63" i="5" s="1"/>
  <c r="C41" i="5"/>
  <c r="J45" i="5"/>
  <c r="AY76" i="5" l="1"/>
  <c r="AZ76" i="5" s="1"/>
  <c r="BA76" i="5" s="1"/>
  <c r="AG76" i="5"/>
  <c r="AH76" i="5" s="1"/>
  <c r="AI76" i="5" s="1"/>
  <c r="U77" i="5"/>
  <c r="V77" i="5" s="1"/>
  <c r="W77" i="5" s="1"/>
  <c r="AA77" i="5"/>
  <c r="AB77" i="5" s="1"/>
  <c r="AC77" i="5" s="1"/>
  <c r="BD41" i="5"/>
  <c r="BC41" i="5"/>
  <c r="AK41" i="7" s="1"/>
  <c r="N78" i="5"/>
  <c r="M78" i="5"/>
  <c r="CH69" i="5"/>
  <c r="CN63" i="5"/>
  <c r="BP71" i="5"/>
  <c r="AS75" i="5"/>
  <c r="AT75" i="5" s="1"/>
  <c r="AU75" i="5" s="1"/>
  <c r="AQ76" i="5" s="1"/>
  <c r="BK72" i="5"/>
  <c r="BL72" i="5" s="1"/>
  <c r="BM72" i="5" s="1"/>
  <c r="BI73" i="5" s="1"/>
  <c r="AM74" i="5"/>
  <c r="AN74" i="5" s="1"/>
  <c r="AO74" i="5" s="1"/>
  <c r="AK75" i="5" s="1"/>
  <c r="CC72" i="5"/>
  <c r="CD72" i="5" s="1"/>
  <c r="CE72" i="5" s="1"/>
  <c r="CA73" i="5" s="1"/>
  <c r="BX76" i="5"/>
  <c r="BY76" i="5" s="1"/>
  <c r="K45" i="5"/>
  <c r="O78" i="5" l="1"/>
  <c r="P78" i="5" s="1"/>
  <c r="Q78" i="5" s="1"/>
  <c r="BE41" i="5"/>
  <c r="B41" i="5" s="1"/>
  <c r="AF77" i="5"/>
  <c r="AE77" i="5"/>
  <c r="BV77" i="5"/>
  <c r="BU77" i="5"/>
  <c r="AX77" i="5"/>
  <c r="AW77" i="5"/>
  <c r="Z78" i="5"/>
  <c r="Y78" i="5"/>
  <c r="T78" i="5"/>
  <c r="U78" i="5" s="1"/>
  <c r="S78" i="5"/>
  <c r="H46" i="5"/>
  <c r="G46" i="5"/>
  <c r="CI69" i="5"/>
  <c r="CJ69" i="5" s="1"/>
  <c r="CK69" i="5" s="1"/>
  <c r="CG70" i="5" s="1"/>
  <c r="BJ73" i="5"/>
  <c r="AR76" i="5"/>
  <c r="CB73" i="5"/>
  <c r="AL75" i="5"/>
  <c r="BQ71" i="5"/>
  <c r="BR71" i="5" s="1"/>
  <c r="BS71" i="5" s="1"/>
  <c r="BO72" i="5" s="1"/>
  <c r="CO63" i="5"/>
  <c r="CP63" i="5" s="1"/>
  <c r="CQ63" i="5" s="1"/>
  <c r="CM64" i="5" s="1"/>
  <c r="BF41" i="5" l="1"/>
  <c r="A41" i="5" s="1"/>
  <c r="D41" i="5" s="1"/>
  <c r="AG41" i="7" s="1"/>
  <c r="BW77" i="5"/>
  <c r="BX77" i="5" s="1"/>
  <c r="BY77" i="5" s="1"/>
  <c r="AY77" i="5"/>
  <c r="AZ77" i="5" s="1"/>
  <c r="BA77" i="5" s="1"/>
  <c r="AG77" i="5"/>
  <c r="AH77" i="5" s="1"/>
  <c r="AI77" i="5" s="1"/>
  <c r="AA78" i="5"/>
  <c r="AB78" i="5" s="1"/>
  <c r="AC78" i="5" s="1"/>
  <c r="N79" i="5"/>
  <c r="O79" i="5" s="1"/>
  <c r="M79" i="5"/>
  <c r="CH70" i="5"/>
  <c r="I46" i="5"/>
  <c r="J46" i="5" s="1"/>
  <c r="K46" i="5" s="1"/>
  <c r="BP72" i="5"/>
  <c r="CC73" i="5"/>
  <c r="CD73" i="5" s="1"/>
  <c r="CE73" i="5" s="1"/>
  <c r="CA74" i="5" s="1"/>
  <c r="AM75" i="5"/>
  <c r="AN75" i="5" s="1"/>
  <c r="AO75" i="5" s="1"/>
  <c r="AK76" i="5" s="1"/>
  <c r="AS76" i="5"/>
  <c r="AT76" i="5" s="1"/>
  <c r="AU76" i="5" s="1"/>
  <c r="AQ77" i="5" s="1"/>
  <c r="CN64" i="5"/>
  <c r="BK73" i="5"/>
  <c r="BL73" i="5" s="1"/>
  <c r="BM73" i="5" s="1"/>
  <c r="BI74" i="5" s="1"/>
  <c r="BG41" i="5"/>
  <c r="V78" i="5"/>
  <c r="W78" i="5" s="1"/>
  <c r="AE78" i="5" l="1"/>
  <c r="AF78" i="5"/>
  <c r="BV78" i="5"/>
  <c r="BW78" i="5" s="1"/>
  <c r="BU78" i="5"/>
  <c r="BD42" i="5"/>
  <c r="BC42" i="5"/>
  <c r="AX78" i="5"/>
  <c r="AW78" i="5"/>
  <c r="Z79" i="5"/>
  <c r="Y79" i="5"/>
  <c r="T79" i="5"/>
  <c r="S79" i="5"/>
  <c r="H47" i="5"/>
  <c r="G47" i="5"/>
  <c r="CI70" i="5"/>
  <c r="CJ70" i="5" s="1"/>
  <c r="CK70" i="5" s="1"/>
  <c r="CG71" i="5" s="1"/>
  <c r="BJ74" i="5"/>
  <c r="AL76" i="5"/>
  <c r="AR77" i="5"/>
  <c r="CB74" i="5"/>
  <c r="CO64" i="5"/>
  <c r="CP64" i="5" s="1"/>
  <c r="CQ64" i="5" s="1"/>
  <c r="CM65" i="5" s="1"/>
  <c r="BQ72" i="5"/>
  <c r="BR72" i="5" s="1"/>
  <c r="BS72" i="5" s="1"/>
  <c r="BO73" i="5" s="1"/>
  <c r="C42" i="5"/>
  <c r="P79" i="5"/>
  <c r="Q79" i="5" s="1"/>
  <c r="AG78" i="5" l="1"/>
  <c r="AH78" i="5" s="1"/>
  <c r="AI78" i="5" s="1"/>
  <c r="AY78" i="5"/>
  <c r="AZ78" i="5" s="1"/>
  <c r="BA78" i="5" s="1"/>
  <c r="AA79" i="5"/>
  <c r="AB79" i="5" s="1"/>
  <c r="AC79" i="5" s="1"/>
  <c r="U79" i="5"/>
  <c r="N80" i="5"/>
  <c r="M80" i="5"/>
  <c r="CH71" i="5"/>
  <c r="I47" i="5"/>
  <c r="BE42" i="5"/>
  <c r="B42" i="5" s="1"/>
  <c r="AK42" i="7"/>
  <c r="BP73" i="5"/>
  <c r="CN65" i="5"/>
  <c r="CC74" i="5"/>
  <c r="CD74" i="5" s="1"/>
  <c r="CE74" i="5" s="1"/>
  <c r="CA75" i="5" s="1"/>
  <c r="AM76" i="5"/>
  <c r="AN76" i="5" s="1"/>
  <c r="AO76" i="5" s="1"/>
  <c r="AK77" i="5" s="1"/>
  <c r="AS77" i="5"/>
  <c r="AT77" i="5" s="1"/>
  <c r="AU77" i="5" s="1"/>
  <c r="AQ78" i="5" s="1"/>
  <c r="BK74" i="5"/>
  <c r="BL74" i="5" s="1"/>
  <c r="BM74" i="5" s="1"/>
  <c r="BI75" i="5" s="1"/>
  <c r="BX78" i="5"/>
  <c r="BY78" i="5" s="1"/>
  <c r="V79" i="5"/>
  <c r="W79" i="5" s="1"/>
  <c r="AF79" i="5" l="1"/>
  <c r="AE79" i="5"/>
  <c r="O80" i="5"/>
  <c r="P80" i="5" s="1"/>
  <c r="Q80" i="5" s="1"/>
  <c r="BV79" i="5"/>
  <c r="BU79" i="5"/>
  <c r="AX79" i="5"/>
  <c r="AW79" i="5"/>
  <c r="Z80" i="5"/>
  <c r="Y80" i="5"/>
  <c r="T80" i="5"/>
  <c r="S80" i="5"/>
  <c r="CI71" i="5"/>
  <c r="CJ71" i="5" s="1"/>
  <c r="CK71" i="5" s="1"/>
  <c r="CG72" i="5" s="1"/>
  <c r="AL77" i="5"/>
  <c r="CB75" i="5"/>
  <c r="BJ75" i="5"/>
  <c r="AR78" i="5"/>
  <c r="CO65" i="5"/>
  <c r="CP65" i="5" s="1"/>
  <c r="CQ65" i="5" s="1"/>
  <c r="CM66" i="5" s="1"/>
  <c r="BQ73" i="5"/>
  <c r="BR73" i="5" s="1"/>
  <c r="BS73" i="5" s="1"/>
  <c r="BO74" i="5" s="1"/>
  <c r="BF42" i="5"/>
  <c r="J47" i="5"/>
  <c r="U80" i="5" l="1"/>
  <c r="AY79" i="5"/>
  <c r="BW79" i="5"/>
  <c r="BX79" i="5" s="1"/>
  <c r="BY79" i="5" s="1"/>
  <c r="AG79" i="5"/>
  <c r="AH79" i="5" s="1"/>
  <c r="AI79" i="5" s="1"/>
  <c r="AA80" i="5"/>
  <c r="AB80" i="5" s="1"/>
  <c r="AC80" i="5" s="1"/>
  <c r="N81" i="5"/>
  <c r="O81" i="5" s="1"/>
  <c r="M81" i="5"/>
  <c r="CH72" i="5"/>
  <c r="CN66" i="5"/>
  <c r="BK75" i="5"/>
  <c r="BL75" i="5" s="1"/>
  <c r="BM75" i="5" s="1"/>
  <c r="BI76" i="5" s="1"/>
  <c r="AS78" i="5"/>
  <c r="AT78" i="5" s="1"/>
  <c r="AU78" i="5" s="1"/>
  <c r="AQ79" i="5" s="1"/>
  <c r="CC75" i="5"/>
  <c r="CD75" i="5" s="1"/>
  <c r="CE75" i="5" s="1"/>
  <c r="CA76" i="5" s="1"/>
  <c r="BP74" i="5"/>
  <c r="AM77" i="5"/>
  <c r="AN77" i="5" s="1"/>
  <c r="AO77" i="5" s="1"/>
  <c r="AK78" i="5" s="1"/>
  <c r="A42" i="5"/>
  <c r="D42" i="5" s="1"/>
  <c r="AG42" i="7" s="1"/>
  <c r="BG42" i="5"/>
  <c r="AZ79" i="5"/>
  <c r="BA79" i="5" s="1"/>
  <c r="V80" i="5"/>
  <c r="W80" i="5" s="1"/>
  <c r="K47" i="5"/>
  <c r="AE80" i="5" l="1"/>
  <c r="AF80" i="5"/>
  <c r="BV80" i="5"/>
  <c r="BU80" i="5"/>
  <c r="BD43" i="5"/>
  <c r="BC43" i="5"/>
  <c r="AX80" i="5"/>
  <c r="AW80" i="5"/>
  <c r="Z81" i="5"/>
  <c r="Y81" i="5"/>
  <c r="T81" i="5"/>
  <c r="S81" i="5"/>
  <c r="H48" i="5"/>
  <c r="G48" i="5"/>
  <c r="CI72" i="5"/>
  <c r="CJ72" i="5" s="1"/>
  <c r="CK72" i="5" s="1"/>
  <c r="CG73" i="5" s="1"/>
  <c r="AR79" i="5"/>
  <c r="BJ76" i="5"/>
  <c r="CB76" i="5"/>
  <c r="AL78" i="5"/>
  <c r="BQ74" i="5"/>
  <c r="BR74" i="5" s="1"/>
  <c r="BS74" i="5" s="1"/>
  <c r="BO75" i="5" s="1"/>
  <c r="CO66" i="5"/>
  <c r="CP66" i="5" s="1"/>
  <c r="CQ66" i="5" s="1"/>
  <c r="CM67" i="5" s="1"/>
  <c r="C43" i="5"/>
  <c r="P81" i="5"/>
  <c r="Q81" i="5" s="1"/>
  <c r="BW80" i="5" l="1"/>
  <c r="BX80" i="5" s="1"/>
  <c r="BY80" i="5" s="1"/>
  <c r="AY80" i="5"/>
  <c r="AG80" i="5"/>
  <c r="AH80" i="5" s="1"/>
  <c r="AI80" i="5" s="1"/>
  <c r="AA81" i="5"/>
  <c r="U81" i="5"/>
  <c r="V81" i="5" s="1"/>
  <c r="W81" i="5" s="1"/>
  <c r="N82" i="5"/>
  <c r="M82" i="5"/>
  <c r="CH73" i="5"/>
  <c r="I48" i="5"/>
  <c r="BE43" i="5"/>
  <c r="B43" i="5" s="1"/>
  <c r="AK43" i="7"/>
  <c r="CN67" i="5"/>
  <c r="BP75" i="5"/>
  <c r="CC76" i="5"/>
  <c r="CD76" i="5" s="1"/>
  <c r="CE76" i="5" s="1"/>
  <c r="CA77" i="5" s="1"/>
  <c r="BK76" i="5"/>
  <c r="BL76" i="5" s="1"/>
  <c r="BM76" i="5" s="1"/>
  <c r="BI77" i="5" s="1"/>
  <c r="AM78" i="5"/>
  <c r="AN78" i="5" s="1"/>
  <c r="AO78" i="5" s="1"/>
  <c r="AK79" i="5" s="1"/>
  <c r="AS79" i="5"/>
  <c r="AT79" i="5" s="1"/>
  <c r="AU79" i="5" s="1"/>
  <c r="AQ80" i="5" s="1"/>
  <c r="AZ80" i="5"/>
  <c r="BA80" i="5" s="1"/>
  <c r="AB81" i="5"/>
  <c r="AC81" i="5" s="1"/>
  <c r="O82" i="5" l="1"/>
  <c r="P82" i="5" s="1"/>
  <c r="Q82" i="5" s="1"/>
  <c r="AF81" i="5"/>
  <c r="AE81" i="5"/>
  <c r="BV81" i="5"/>
  <c r="BW81" i="5" s="1"/>
  <c r="BU81" i="5"/>
  <c r="AX81" i="5"/>
  <c r="AW81" i="5"/>
  <c r="Z82" i="5"/>
  <c r="Y82" i="5"/>
  <c r="T82" i="5"/>
  <c r="U82" i="5" s="1"/>
  <c r="S82" i="5"/>
  <c r="CO67" i="5"/>
  <c r="CP67" i="5" s="1"/>
  <c r="CQ67" i="5" s="1"/>
  <c r="CM68" i="5" s="1"/>
  <c r="CI73" i="5"/>
  <c r="CJ73" i="5" s="1"/>
  <c r="CK73" i="5" s="1"/>
  <c r="CG74" i="5" s="1"/>
  <c r="BJ77" i="5"/>
  <c r="CB77" i="5"/>
  <c r="AR80" i="5"/>
  <c r="AL79" i="5"/>
  <c r="BQ75" i="5"/>
  <c r="BR75" i="5" s="1"/>
  <c r="BS75" i="5" s="1"/>
  <c r="BO76" i="5" s="1"/>
  <c r="BF43" i="5"/>
  <c r="J48" i="5"/>
  <c r="K48" i="5" s="1"/>
  <c r="AY81" i="5" l="1"/>
  <c r="AZ81" i="5" s="1"/>
  <c r="BA81" i="5" s="1"/>
  <c r="AG81" i="5"/>
  <c r="AH81" i="5" s="1"/>
  <c r="AI81" i="5" s="1"/>
  <c r="AA82" i="5"/>
  <c r="N83" i="5"/>
  <c r="M83" i="5"/>
  <c r="H49" i="5"/>
  <c r="G49" i="5"/>
  <c r="CH74" i="5"/>
  <c r="BP76" i="5"/>
  <c r="AS80" i="5"/>
  <c r="AT80" i="5" s="1"/>
  <c r="AU80" i="5" s="1"/>
  <c r="AQ81" i="5" s="1"/>
  <c r="CN68" i="5"/>
  <c r="CC77" i="5"/>
  <c r="CD77" i="5" s="1"/>
  <c r="CE77" i="5" s="1"/>
  <c r="CA78" i="5" s="1"/>
  <c r="AM79" i="5"/>
  <c r="AN79" i="5" s="1"/>
  <c r="AO79" i="5" s="1"/>
  <c r="AK80" i="5" s="1"/>
  <c r="BK77" i="5"/>
  <c r="BL77" i="5" s="1"/>
  <c r="BM77" i="5" s="1"/>
  <c r="BI78" i="5" s="1"/>
  <c r="BX81" i="5"/>
  <c r="BY81" i="5" s="1"/>
  <c r="A43" i="5"/>
  <c r="D43" i="5" s="1"/>
  <c r="AG43" i="7" s="1"/>
  <c r="BG43" i="5"/>
  <c r="AB82" i="5"/>
  <c r="AC82" i="5" s="1"/>
  <c r="V82" i="5"/>
  <c r="W82" i="5" s="1"/>
  <c r="O83" i="5" l="1"/>
  <c r="P83" i="5" s="1"/>
  <c r="Q83" i="5" s="1"/>
  <c r="AE82" i="5"/>
  <c r="AF82" i="5"/>
  <c r="BV82" i="5"/>
  <c r="BU82" i="5"/>
  <c r="BD44" i="5"/>
  <c r="BC44" i="5"/>
  <c r="AX82" i="5"/>
  <c r="AW82" i="5"/>
  <c r="Z83" i="5"/>
  <c r="Y83" i="5"/>
  <c r="T83" i="5"/>
  <c r="S83" i="5"/>
  <c r="CI74" i="5"/>
  <c r="CJ74" i="5" s="1"/>
  <c r="CK74" i="5" s="1"/>
  <c r="CG75" i="5" s="1"/>
  <c r="I49" i="5"/>
  <c r="J49" i="5" s="1"/>
  <c r="AR81" i="5"/>
  <c r="BJ78" i="5"/>
  <c r="CB78" i="5"/>
  <c r="CO68" i="5"/>
  <c r="CP68" i="5" s="1"/>
  <c r="CQ68" i="5" s="1"/>
  <c r="CM69" i="5" s="1"/>
  <c r="AL80" i="5"/>
  <c r="BQ76" i="5"/>
  <c r="BR76" i="5" s="1"/>
  <c r="BS76" i="5" s="1"/>
  <c r="BO77" i="5" s="1"/>
  <c r="C44" i="5"/>
  <c r="BW82" i="5" l="1"/>
  <c r="BX82" i="5" s="1"/>
  <c r="BY82" i="5" s="1"/>
  <c r="U83" i="5"/>
  <c r="V83" i="5" s="1"/>
  <c r="W83" i="5" s="1"/>
  <c r="AA83" i="5"/>
  <c r="AY82" i="5"/>
  <c r="AZ82" i="5" s="1"/>
  <c r="BA82" i="5" s="1"/>
  <c r="AG82" i="5"/>
  <c r="AH82" i="5" s="1"/>
  <c r="AI82" i="5" s="1"/>
  <c r="N84" i="5"/>
  <c r="M84" i="5"/>
  <c r="CH75" i="5"/>
  <c r="BE44" i="5"/>
  <c r="B44" i="5" s="1"/>
  <c r="AK44" i="7"/>
  <c r="CN69" i="5"/>
  <c r="CC78" i="5"/>
  <c r="CD78" i="5" s="1"/>
  <c r="CE78" i="5" s="1"/>
  <c r="CA79" i="5" s="1"/>
  <c r="BK78" i="5"/>
  <c r="BL78" i="5" s="1"/>
  <c r="BM78" i="5" s="1"/>
  <c r="BI79" i="5" s="1"/>
  <c r="AM80" i="5"/>
  <c r="AN80" i="5" s="1"/>
  <c r="AO80" i="5" s="1"/>
  <c r="AK81" i="5" s="1"/>
  <c r="BP77" i="5"/>
  <c r="AS81" i="5"/>
  <c r="AT81" i="5" s="1"/>
  <c r="AU81" i="5" s="1"/>
  <c r="AQ82" i="5" s="1"/>
  <c r="AB83" i="5"/>
  <c r="AC83" i="5" s="1"/>
  <c r="K49" i="5"/>
  <c r="O84" i="5" l="1"/>
  <c r="P84" i="5" s="1"/>
  <c r="Q84" i="5" s="1"/>
  <c r="AF83" i="5"/>
  <c r="AE83" i="5"/>
  <c r="BV83" i="5"/>
  <c r="BU83" i="5"/>
  <c r="AX83" i="5"/>
  <c r="AY83" i="5" s="1"/>
  <c r="AW83" i="5"/>
  <c r="Z84" i="5"/>
  <c r="Y84" i="5"/>
  <c r="T84" i="5"/>
  <c r="S84" i="5"/>
  <c r="H50" i="5"/>
  <c r="G50" i="5"/>
  <c r="CI75" i="5"/>
  <c r="CJ75" i="5" s="1"/>
  <c r="CK75" i="5" s="1"/>
  <c r="CG76" i="5" s="1"/>
  <c r="AL81" i="5"/>
  <c r="BJ79" i="5"/>
  <c r="AR82" i="5"/>
  <c r="CB79" i="5"/>
  <c r="BQ77" i="5"/>
  <c r="BR77" i="5" s="1"/>
  <c r="BS77" i="5" s="1"/>
  <c r="BO78" i="5" s="1"/>
  <c r="CO69" i="5"/>
  <c r="CP69" i="5" s="1"/>
  <c r="CQ69" i="5" s="1"/>
  <c r="CM70" i="5" s="1"/>
  <c r="BF44" i="5"/>
  <c r="BW83" i="5" l="1"/>
  <c r="BX83" i="5" s="1"/>
  <c r="BY83" i="5" s="1"/>
  <c r="AG83" i="5"/>
  <c r="AH83" i="5" s="1"/>
  <c r="AI83" i="5" s="1"/>
  <c r="AA84" i="5"/>
  <c r="U84" i="5"/>
  <c r="V84" i="5" s="1"/>
  <c r="W84" i="5" s="1"/>
  <c r="N85" i="5"/>
  <c r="M85" i="5"/>
  <c r="CH76" i="5"/>
  <c r="I50" i="5"/>
  <c r="J50" i="5" s="1"/>
  <c r="BP78" i="5"/>
  <c r="CC79" i="5"/>
  <c r="CD79" i="5" s="1"/>
  <c r="CE79" i="5" s="1"/>
  <c r="CA80" i="5" s="1"/>
  <c r="AS82" i="5"/>
  <c r="AT82" i="5" s="1"/>
  <c r="AU82" i="5" s="1"/>
  <c r="AQ83" i="5" s="1"/>
  <c r="BK79" i="5"/>
  <c r="BL79" i="5" s="1"/>
  <c r="BM79" i="5" s="1"/>
  <c r="BI80" i="5" s="1"/>
  <c r="CN70" i="5"/>
  <c r="AM81" i="5"/>
  <c r="AN81" i="5" s="1"/>
  <c r="AO81" i="5" s="1"/>
  <c r="AK82" i="5" s="1"/>
  <c r="AZ83" i="5"/>
  <c r="BA83" i="5" s="1"/>
  <c r="A44" i="5"/>
  <c r="D44" i="5" s="1"/>
  <c r="AG44" i="7" s="1"/>
  <c r="BG44" i="5"/>
  <c r="AB84" i="5"/>
  <c r="AC84" i="5" s="1"/>
  <c r="O85" i="5" l="1"/>
  <c r="AE84" i="5"/>
  <c r="AF84" i="5"/>
  <c r="BV84" i="5"/>
  <c r="BU84" i="5"/>
  <c r="BD45" i="5"/>
  <c r="BC45" i="5"/>
  <c r="AX84" i="5"/>
  <c r="AW84" i="5"/>
  <c r="Z85" i="5"/>
  <c r="Y85" i="5"/>
  <c r="T85" i="5"/>
  <c r="S85" i="5"/>
  <c r="CI76" i="5"/>
  <c r="CJ76" i="5" s="1"/>
  <c r="CK76" i="5" s="1"/>
  <c r="CG77" i="5" s="1"/>
  <c r="BJ80" i="5"/>
  <c r="AR83" i="5"/>
  <c r="CB80" i="5"/>
  <c r="AL82" i="5"/>
  <c r="CO70" i="5"/>
  <c r="CP70" i="5" s="1"/>
  <c r="CQ70" i="5" s="1"/>
  <c r="CM71" i="5" s="1"/>
  <c r="BQ78" i="5"/>
  <c r="BR78" i="5" s="1"/>
  <c r="BS78" i="5" s="1"/>
  <c r="BO79" i="5" s="1"/>
  <c r="C45" i="5"/>
  <c r="P85" i="5"/>
  <c r="Q85" i="5" s="1"/>
  <c r="K50" i="5"/>
  <c r="U85" i="5" l="1"/>
  <c r="V85" i="5" s="1"/>
  <c r="W85" i="5" s="1"/>
  <c r="BW84" i="5"/>
  <c r="BX84" i="5" s="1"/>
  <c r="BY84" i="5" s="1"/>
  <c r="AY84" i="5"/>
  <c r="AA85" i="5"/>
  <c r="AG84" i="5"/>
  <c r="AH84" i="5" s="1"/>
  <c r="AI84" i="5" s="1"/>
  <c r="N86" i="5"/>
  <c r="O86" i="5" s="1"/>
  <c r="M86" i="5"/>
  <c r="H51" i="5"/>
  <c r="G51" i="5"/>
  <c r="CH77" i="5"/>
  <c r="BE45" i="5"/>
  <c r="B45" i="5" s="1"/>
  <c r="AK45" i="7"/>
  <c r="BP79" i="5"/>
  <c r="CC80" i="5"/>
  <c r="CD80" i="5" s="1"/>
  <c r="CE80" i="5" s="1"/>
  <c r="CA81" i="5" s="1"/>
  <c r="CN71" i="5"/>
  <c r="AS83" i="5"/>
  <c r="AT83" i="5" s="1"/>
  <c r="AU83" i="5" s="1"/>
  <c r="AQ84" i="5" s="1"/>
  <c r="AM82" i="5"/>
  <c r="AN82" i="5" s="1"/>
  <c r="AO82" i="5" s="1"/>
  <c r="AK83" i="5" s="1"/>
  <c r="BK80" i="5"/>
  <c r="BL80" i="5" s="1"/>
  <c r="BM80" i="5" s="1"/>
  <c r="BI81" i="5" s="1"/>
  <c r="AZ84" i="5"/>
  <c r="BA84" i="5" s="1"/>
  <c r="AB85" i="5"/>
  <c r="AC85" i="5" s="1"/>
  <c r="AF85" i="5" l="1"/>
  <c r="AE85" i="5"/>
  <c r="BV85" i="5"/>
  <c r="BU85" i="5"/>
  <c r="AX85" i="5"/>
  <c r="AW85" i="5"/>
  <c r="Z86" i="5"/>
  <c r="Y86" i="5"/>
  <c r="T86" i="5"/>
  <c r="U86" i="5" s="1"/>
  <c r="S86" i="5"/>
  <c r="CI77" i="5"/>
  <c r="CJ77" i="5" s="1"/>
  <c r="CK77" i="5" s="1"/>
  <c r="CG78" i="5" s="1"/>
  <c r="I51" i="5"/>
  <c r="J51" i="5" s="1"/>
  <c r="AL83" i="5"/>
  <c r="AR84" i="5"/>
  <c r="CB81" i="5"/>
  <c r="CO71" i="5"/>
  <c r="CP71" i="5" s="1"/>
  <c r="CQ71" i="5" s="1"/>
  <c r="CM72" i="5" s="1"/>
  <c r="BJ81" i="5"/>
  <c r="BQ79" i="5"/>
  <c r="BR79" i="5" s="1"/>
  <c r="BS79" i="5" s="1"/>
  <c r="BO80" i="5" s="1"/>
  <c r="BF45" i="5"/>
  <c r="P86" i="5"/>
  <c r="Q86" i="5" s="1"/>
  <c r="BW85" i="5" l="1"/>
  <c r="BX85" i="5" s="1"/>
  <c r="BY85" i="5" s="1"/>
  <c r="AY85" i="5"/>
  <c r="AZ85" i="5" s="1"/>
  <c r="BA85" i="5" s="1"/>
  <c r="AG85" i="5"/>
  <c r="AH85" i="5" s="1"/>
  <c r="AI85" i="5" s="1"/>
  <c r="AA86" i="5"/>
  <c r="N87" i="5"/>
  <c r="O87" i="5" s="1"/>
  <c r="M87" i="5"/>
  <c r="CH78" i="5"/>
  <c r="CN72" i="5"/>
  <c r="BP80" i="5"/>
  <c r="CC81" i="5"/>
  <c r="CD81" i="5" s="1"/>
  <c r="CE81" i="5" s="1"/>
  <c r="CA82" i="5" s="1"/>
  <c r="BK81" i="5"/>
  <c r="BL81" i="5" s="1"/>
  <c r="BM81" i="5" s="1"/>
  <c r="BI82" i="5" s="1"/>
  <c r="AS84" i="5"/>
  <c r="AT84" i="5" s="1"/>
  <c r="AU84" i="5" s="1"/>
  <c r="AQ85" i="5" s="1"/>
  <c r="AM83" i="5"/>
  <c r="AN83" i="5" s="1"/>
  <c r="AO83" i="5" s="1"/>
  <c r="AK84" i="5" s="1"/>
  <c r="A45" i="5"/>
  <c r="D45" i="5" s="1"/>
  <c r="AG45" i="7" s="1"/>
  <c r="BG45" i="5"/>
  <c r="AB86" i="5"/>
  <c r="AC86" i="5" s="1"/>
  <c r="V86" i="5"/>
  <c r="W86" i="5" s="1"/>
  <c r="K51" i="5"/>
  <c r="AE86" i="5" l="1"/>
  <c r="AF86" i="5"/>
  <c r="BV86" i="5"/>
  <c r="BU86" i="5"/>
  <c r="BD46" i="5"/>
  <c r="BC46" i="5"/>
  <c r="AX86" i="5"/>
  <c r="AW86" i="5"/>
  <c r="Z87" i="5"/>
  <c r="Y87" i="5"/>
  <c r="T87" i="5"/>
  <c r="S87" i="5"/>
  <c r="H52" i="5"/>
  <c r="G52" i="5"/>
  <c r="CI78" i="5"/>
  <c r="CJ78" i="5" s="1"/>
  <c r="CK78" i="5" s="1"/>
  <c r="CG79" i="5" s="1"/>
  <c r="CB82" i="5"/>
  <c r="BJ82" i="5"/>
  <c r="AL84" i="5"/>
  <c r="AR85" i="5"/>
  <c r="BQ80" i="5"/>
  <c r="BR80" i="5" s="1"/>
  <c r="BS80" i="5" s="1"/>
  <c r="BO81" i="5" s="1"/>
  <c r="CO72" i="5"/>
  <c r="CP72" i="5" s="1"/>
  <c r="CQ72" i="5" s="1"/>
  <c r="CM73" i="5" s="1"/>
  <c r="C46" i="5"/>
  <c r="P87" i="5"/>
  <c r="Q87" i="5" s="1"/>
  <c r="BW86" i="5" l="1"/>
  <c r="BX86" i="5" s="1"/>
  <c r="BY86" i="5" s="1"/>
  <c r="AA87" i="5"/>
  <c r="AB87" i="5" s="1"/>
  <c r="AC87" i="5" s="1"/>
  <c r="AY86" i="5"/>
  <c r="AG86" i="5"/>
  <c r="AH86" i="5" s="1"/>
  <c r="AI86" i="5" s="1"/>
  <c r="U87" i="5"/>
  <c r="V87" i="5" s="1"/>
  <c r="W87" i="5" s="1"/>
  <c r="N88" i="5"/>
  <c r="M88" i="5"/>
  <c r="CH79" i="5"/>
  <c r="I52" i="5"/>
  <c r="J52" i="5" s="1"/>
  <c r="K52" i="5" s="1"/>
  <c r="BE46" i="5"/>
  <c r="B46" i="5" s="1"/>
  <c r="AK46" i="7"/>
  <c r="CN73" i="5"/>
  <c r="BP81" i="5"/>
  <c r="BK82" i="5"/>
  <c r="BL82" i="5" s="1"/>
  <c r="BM82" i="5" s="1"/>
  <c r="BI83" i="5" s="1"/>
  <c r="AS85" i="5"/>
  <c r="AT85" i="5" s="1"/>
  <c r="AU85" i="5" s="1"/>
  <c r="AQ86" i="5" s="1"/>
  <c r="AM84" i="5"/>
  <c r="AN84" i="5" s="1"/>
  <c r="AO84" i="5" s="1"/>
  <c r="AK85" i="5" s="1"/>
  <c r="CC82" i="5"/>
  <c r="CD82" i="5" s="1"/>
  <c r="CE82" i="5" s="1"/>
  <c r="CA83" i="5" s="1"/>
  <c r="AZ86" i="5"/>
  <c r="BA86" i="5" s="1"/>
  <c r="O88" i="5" l="1"/>
  <c r="P88" i="5" s="1"/>
  <c r="Q88" i="5" s="1"/>
  <c r="AF87" i="5"/>
  <c r="AE87" i="5"/>
  <c r="BV87" i="5"/>
  <c r="BW87" i="5" s="1"/>
  <c r="BU87" i="5"/>
  <c r="AX87" i="5"/>
  <c r="AW87" i="5"/>
  <c r="Z88" i="5"/>
  <c r="Y88" i="5"/>
  <c r="T88" i="5"/>
  <c r="U88" i="5" s="1"/>
  <c r="S88" i="5"/>
  <c r="H53" i="5"/>
  <c r="G53" i="5"/>
  <c r="CI79" i="5"/>
  <c r="CJ79" i="5" s="1"/>
  <c r="CK79" i="5" s="1"/>
  <c r="CG80" i="5" s="1"/>
  <c r="BJ83" i="5"/>
  <c r="CB83" i="5"/>
  <c r="AL85" i="5"/>
  <c r="BQ81" i="5"/>
  <c r="BR81" i="5" s="1"/>
  <c r="BS81" i="5" s="1"/>
  <c r="BO82" i="5" s="1"/>
  <c r="AR86" i="5"/>
  <c r="CO73" i="5"/>
  <c r="CP73" i="5" s="1"/>
  <c r="CQ73" i="5" s="1"/>
  <c r="CM74" i="5" s="1"/>
  <c r="BF46" i="5"/>
  <c r="AY87" i="5" l="1"/>
  <c r="AZ87" i="5" s="1"/>
  <c r="BA87" i="5" s="1"/>
  <c r="AG87" i="5"/>
  <c r="AH87" i="5" s="1"/>
  <c r="AI87" i="5" s="1"/>
  <c r="AA88" i="5"/>
  <c r="AB88" i="5" s="1"/>
  <c r="AC88" i="5" s="1"/>
  <c r="N89" i="5"/>
  <c r="O89" i="5" s="1"/>
  <c r="M89" i="5"/>
  <c r="CH80" i="5"/>
  <c r="I53" i="5"/>
  <c r="J53" i="5" s="1"/>
  <c r="BP82" i="5"/>
  <c r="CC83" i="5"/>
  <c r="CD83" i="5" s="1"/>
  <c r="CE83" i="5" s="1"/>
  <c r="CA84" i="5" s="1"/>
  <c r="AS86" i="5"/>
  <c r="AT86" i="5" s="1"/>
  <c r="AU86" i="5" s="1"/>
  <c r="AQ87" i="5" s="1"/>
  <c r="CN74" i="5"/>
  <c r="AM85" i="5"/>
  <c r="AN85" i="5" s="1"/>
  <c r="AO85" i="5" s="1"/>
  <c r="AK86" i="5" s="1"/>
  <c r="BK83" i="5"/>
  <c r="BL83" i="5" s="1"/>
  <c r="BM83" i="5" s="1"/>
  <c r="BI84" i="5" s="1"/>
  <c r="BX87" i="5"/>
  <c r="BY87" i="5" s="1"/>
  <c r="A46" i="5"/>
  <c r="D46" i="5" s="1"/>
  <c r="AG46" i="7" s="1"/>
  <c r="BG46" i="5"/>
  <c r="V88" i="5"/>
  <c r="W88" i="5" s="1"/>
  <c r="AE88" i="5" l="1"/>
  <c r="AF88" i="5"/>
  <c r="BV88" i="5"/>
  <c r="BW88" i="5" s="1"/>
  <c r="BU88" i="5"/>
  <c r="BD47" i="5"/>
  <c r="BC47" i="5"/>
  <c r="AX88" i="5"/>
  <c r="AW88" i="5"/>
  <c r="Z89" i="5"/>
  <c r="Y89" i="5"/>
  <c r="T89" i="5"/>
  <c r="U89" i="5" s="1"/>
  <c r="S89" i="5"/>
  <c r="CI80" i="5"/>
  <c r="CJ80" i="5" s="1"/>
  <c r="CK80" i="5" s="1"/>
  <c r="CG81" i="5" s="1"/>
  <c r="AR87" i="5"/>
  <c r="CB84" i="5"/>
  <c r="BJ84" i="5"/>
  <c r="CO74" i="5"/>
  <c r="CP74" i="5" s="1"/>
  <c r="CQ74" i="5" s="1"/>
  <c r="CM75" i="5" s="1"/>
  <c r="AL86" i="5"/>
  <c r="BQ82" i="5"/>
  <c r="BR82" i="5" s="1"/>
  <c r="BS82" i="5" s="1"/>
  <c r="BO83" i="5" s="1"/>
  <c r="C47" i="5"/>
  <c r="P89" i="5"/>
  <c r="Q89" i="5" s="1"/>
  <c r="K53" i="5"/>
  <c r="AY88" i="5" l="1"/>
  <c r="AZ88" i="5" s="1"/>
  <c r="BA88" i="5" s="1"/>
  <c r="AA89" i="5"/>
  <c r="AG88" i="5"/>
  <c r="AH88" i="5" s="1"/>
  <c r="AI88" i="5" s="1"/>
  <c r="N90" i="5"/>
  <c r="M90" i="5"/>
  <c r="H54" i="5"/>
  <c r="G54" i="5"/>
  <c r="CH81" i="5"/>
  <c r="BE47" i="5"/>
  <c r="B47" i="5" s="1"/>
  <c r="AK47" i="7"/>
  <c r="AM86" i="5"/>
  <c r="AN86" i="5" s="1"/>
  <c r="AO86" i="5" s="1"/>
  <c r="AK87" i="5" s="1"/>
  <c r="CC84" i="5"/>
  <c r="CD84" i="5" s="1"/>
  <c r="CE84" i="5" s="1"/>
  <c r="CA85" i="5" s="1"/>
  <c r="BK84" i="5"/>
  <c r="BL84" i="5" s="1"/>
  <c r="BM84" i="5" s="1"/>
  <c r="BI85" i="5" s="1"/>
  <c r="BP83" i="5"/>
  <c r="CN75" i="5"/>
  <c r="AS87" i="5"/>
  <c r="AT87" i="5" s="1"/>
  <c r="AU87" i="5" s="1"/>
  <c r="AQ88" i="5" s="1"/>
  <c r="BX88" i="5"/>
  <c r="BY88" i="5" s="1"/>
  <c r="AB89" i="5"/>
  <c r="AC89" i="5" s="1"/>
  <c r="V89" i="5"/>
  <c r="W89" i="5" s="1"/>
  <c r="AF89" i="5" l="1"/>
  <c r="AE89" i="5"/>
  <c r="BV89" i="5"/>
  <c r="BU89" i="5"/>
  <c r="AX89" i="5"/>
  <c r="AW89" i="5"/>
  <c r="O90" i="5"/>
  <c r="P90" i="5" s="1"/>
  <c r="Q90" i="5" s="1"/>
  <c r="Z90" i="5"/>
  <c r="Y90" i="5"/>
  <c r="T90" i="5"/>
  <c r="S90" i="5"/>
  <c r="CI81" i="5"/>
  <c r="CJ81" i="5" s="1"/>
  <c r="CK81" i="5" s="1"/>
  <c r="CG82" i="5" s="1"/>
  <c r="I54" i="5"/>
  <c r="BJ85" i="5"/>
  <c r="CB85" i="5"/>
  <c r="AL87" i="5"/>
  <c r="BQ83" i="5"/>
  <c r="BR83" i="5" s="1"/>
  <c r="BS83" i="5" s="1"/>
  <c r="BO84" i="5" s="1"/>
  <c r="AR88" i="5"/>
  <c r="CO75" i="5"/>
  <c r="CP75" i="5" s="1"/>
  <c r="CQ75" i="5" s="1"/>
  <c r="CM76" i="5" s="1"/>
  <c r="BF47" i="5"/>
  <c r="BW89" i="5" l="1"/>
  <c r="BX89" i="5" s="1"/>
  <c r="BY89" i="5" s="1"/>
  <c r="AY89" i="5"/>
  <c r="AZ89" i="5" s="1"/>
  <c r="BA89" i="5" s="1"/>
  <c r="AA90" i="5"/>
  <c r="AG89" i="5"/>
  <c r="AH89" i="5" s="1"/>
  <c r="AI89" i="5" s="1"/>
  <c r="U90" i="5"/>
  <c r="V90" i="5" s="1"/>
  <c r="W90" i="5" s="1"/>
  <c r="N91" i="5"/>
  <c r="M91" i="5"/>
  <c r="CH82" i="5"/>
  <c r="CN76" i="5"/>
  <c r="BP84" i="5"/>
  <c r="AM87" i="5"/>
  <c r="AN87" i="5" s="1"/>
  <c r="AO87" i="5" s="1"/>
  <c r="AK88" i="5" s="1"/>
  <c r="CC85" i="5"/>
  <c r="CD85" i="5" s="1"/>
  <c r="CE85" i="5" s="1"/>
  <c r="CA86" i="5" s="1"/>
  <c r="AS88" i="5"/>
  <c r="AT88" i="5" s="1"/>
  <c r="AU88" i="5" s="1"/>
  <c r="AQ89" i="5" s="1"/>
  <c r="BK85" i="5"/>
  <c r="BL85" i="5" s="1"/>
  <c r="BM85" i="5" s="1"/>
  <c r="BI86" i="5" s="1"/>
  <c r="A47" i="5"/>
  <c r="D47" i="5" s="1"/>
  <c r="AG47" i="7" s="1"/>
  <c r="BG47" i="5"/>
  <c r="AB90" i="5"/>
  <c r="AC90" i="5" s="1"/>
  <c r="J54" i="5"/>
  <c r="AE90" i="5" l="1"/>
  <c r="AF90" i="5"/>
  <c r="BV90" i="5"/>
  <c r="BU90" i="5"/>
  <c r="BD48" i="5"/>
  <c r="BC48" i="5"/>
  <c r="AX90" i="5"/>
  <c r="AW90" i="5"/>
  <c r="O91" i="5"/>
  <c r="P91" i="5" s="1"/>
  <c r="Q91" i="5" s="1"/>
  <c r="Z91" i="5"/>
  <c r="Y91" i="5"/>
  <c r="T91" i="5"/>
  <c r="S91" i="5"/>
  <c r="CI82" i="5"/>
  <c r="CJ82" i="5" s="1"/>
  <c r="CK82" i="5" s="1"/>
  <c r="CG83" i="5" s="1"/>
  <c r="AL88" i="5"/>
  <c r="CB86" i="5"/>
  <c r="BJ86" i="5"/>
  <c r="AR89" i="5"/>
  <c r="BQ84" i="5"/>
  <c r="BR84" i="5" s="1"/>
  <c r="BS84" i="5" s="1"/>
  <c r="BO85" i="5" s="1"/>
  <c r="CO76" i="5"/>
  <c r="CP76" i="5" s="1"/>
  <c r="CQ76" i="5" s="1"/>
  <c r="CM77" i="5" s="1"/>
  <c r="BW90" i="5"/>
  <c r="C48" i="5"/>
  <c r="K54" i="5"/>
  <c r="AY90" i="5" l="1"/>
  <c r="AZ90" i="5" s="1"/>
  <c r="BA90" i="5" s="1"/>
  <c r="AG90" i="5"/>
  <c r="AH90" i="5" s="1"/>
  <c r="AI90" i="5" s="1"/>
  <c r="AA91" i="5"/>
  <c r="U91" i="5"/>
  <c r="N92" i="5"/>
  <c r="O92" i="5" s="1"/>
  <c r="M92" i="5"/>
  <c r="H55" i="5"/>
  <c r="G55" i="5"/>
  <c r="CH83" i="5"/>
  <c r="BE48" i="5"/>
  <c r="B48" i="5" s="1"/>
  <c r="AK48" i="7"/>
  <c r="CN77" i="5"/>
  <c r="BP85" i="5"/>
  <c r="CC86" i="5"/>
  <c r="CD86" i="5" s="1"/>
  <c r="CE86" i="5" s="1"/>
  <c r="CA87" i="5" s="1"/>
  <c r="AS89" i="5"/>
  <c r="AT89" i="5" s="1"/>
  <c r="AU89" i="5" s="1"/>
  <c r="AQ90" i="5" s="1"/>
  <c r="BK86" i="5"/>
  <c r="BL86" i="5" s="1"/>
  <c r="BM86" i="5" s="1"/>
  <c r="BI87" i="5" s="1"/>
  <c r="AM88" i="5"/>
  <c r="AN88" i="5" s="1"/>
  <c r="AO88" i="5" s="1"/>
  <c r="AK89" i="5" s="1"/>
  <c r="BX90" i="5"/>
  <c r="BY90" i="5" s="1"/>
  <c r="AB91" i="5"/>
  <c r="AC91" i="5" s="1"/>
  <c r="V91" i="5"/>
  <c r="W91" i="5" s="1"/>
  <c r="AF91" i="5" l="1"/>
  <c r="AE91" i="5"/>
  <c r="BV91" i="5"/>
  <c r="BU91" i="5"/>
  <c r="AX91" i="5"/>
  <c r="AW91" i="5"/>
  <c r="Z92" i="5"/>
  <c r="Y92" i="5"/>
  <c r="T92" i="5"/>
  <c r="S92" i="5"/>
  <c r="CI83" i="5"/>
  <c r="CJ83" i="5" s="1"/>
  <c r="CK83" i="5" s="1"/>
  <c r="CG84" i="5" s="1"/>
  <c r="I55" i="5"/>
  <c r="BJ87" i="5"/>
  <c r="AR90" i="5"/>
  <c r="CB87" i="5"/>
  <c r="AL89" i="5"/>
  <c r="BQ85" i="5"/>
  <c r="BR85" i="5" s="1"/>
  <c r="BS85" i="5" s="1"/>
  <c r="BO86" i="5" s="1"/>
  <c r="CO77" i="5"/>
  <c r="CP77" i="5" s="1"/>
  <c r="CQ77" i="5" s="1"/>
  <c r="CM78" i="5" s="1"/>
  <c r="BF48" i="5"/>
  <c r="P92" i="5"/>
  <c r="Q92" i="5" s="1"/>
  <c r="AY91" i="5" l="1"/>
  <c r="AZ91" i="5" s="1"/>
  <c r="BA91" i="5" s="1"/>
  <c r="AG91" i="5"/>
  <c r="AH91" i="5" s="1"/>
  <c r="AI91" i="5" s="1"/>
  <c r="BW91" i="5"/>
  <c r="BX91" i="5" s="1"/>
  <c r="BY91" i="5" s="1"/>
  <c r="U92" i="5"/>
  <c r="V92" i="5" s="1"/>
  <c r="W92" i="5" s="1"/>
  <c r="AA92" i="5"/>
  <c r="AB92" i="5" s="1"/>
  <c r="AC92" i="5" s="1"/>
  <c r="N93" i="5"/>
  <c r="M93" i="5"/>
  <c r="CH84" i="5"/>
  <c r="CN78" i="5"/>
  <c r="AM89" i="5"/>
  <c r="AN89" i="5" s="1"/>
  <c r="AO89" i="5" s="1"/>
  <c r="AK90" i="5" s="1"/>
  <c r="CC87" i="5"/>
  <c r="CD87" i="5" s="1"/>
  <c r="CE87" i="5" s="1"/>
  <c r="CA88" i="5" s="1"/>
  <c r="BP86" i="5"/>
  <c r="AS90" i="5"/>
  <c r="AT90" i="5" s="1"/>
  <c r="AU90" i="5" s="1"/>
  <c r="AQ91" i="5" s="1"/>
  <c r="BK87" i="5"/>
  <c r="BL87" i="5" s="1"/>
  <c r="BM87" i="5" s="1"/>
  <c r="BI88" i="5" s="1"/>
  <c r="A48" i="5"/>
  <c r="D48" i="5" s="1"/>
  <c r="AG48" i="7" s="1"/>
  <c r="BG48" i="5"/>
  <c r="J55" i="5"/>
  <c r="AE92" i="5" l="1"/>
  <c r="AF92" i="5"/>
  <c r="O93" i="5"/>
  <c r="P93" i="5" s="1"/>
  <c r="Q93" i="5" s="1"/>
  <c r="BV92" i="5"/>
  <c r="BU92" i="5"/>
  <c r="BD49" i="5"/>
  <c r="BC49" i="5"/>
  <c r="AX92" i="5"/>
  <c r="AY92" i="5" s="1"/>
  <c r="AW92" i="5"/>
  <c r="Z93" i="5"/>
  <c r="Y93" i="5"/>
  <c r="T93" i="5"/>
  <c r="S93" i="5"/>
  <c r="CI84" i="5"/>
  <c r="CJ84" i="5" s="1"/>
  <c r="CK84" i="5" s="1"/>
  <c r="CG85" i="5" s="1"/>
  <c r="BJ88" i="5"/>
  <c r="CB88" i="5"/>
  <c r="AR91" i="5"/>
  <c r="AL90" i="5"/>
  <c r="BQ86" i="5"/>
  <c r="BR86" i="5" s="1"/>
  <c r="BS86" i="5" s="1"/>
  <c r="BO87" i="5" s="1"/>
  <c r="CO78" i="5"/>
  <c r="CP78" i="5" s="1"/>
  <c r="CQ78" i="5" s="1"/>
  <c r="CM79" i="5" s="1"/>
  <c r="C49" i="5"/>
  <c r="K55" i="5"/>
  <c r="BW92" i="5" l="1"/>
  <c r="AG92" i="5"/>
  <c r="AH92" i="5" s="1"/>
  <c r="AI92" i="5" s="1"/>
  <c r="AA93" i="5"/>
  <c r="U93" i="5"/>
  <c r="N94" i="5"/>
  <c r="M94" i="5"/>
  <c r="H56" i="5"/>
  <c r="G56" i="5"/>
  <c r="CH85" i="5"/>
  <c r="BE49" i="5"/>
  <c r="B49" i="5" s="1"/>
  <c r="AK49" i="7"/>
  <c r="BP87" i="5"/>
  <c r="AM90" i="5"/>
  <c r="AN90" i="5" s="1"/>
  <c r="AO90" i="5" s="1"/>
  <c r="AK91" i="5" s="1"/>
  <c r="AS91" i="5"/>
  <c r="AT91" i="5" s="1"/>
  <c r="AU91" i="5" s="1"/>
  <c r="AQ92" i="5" s="1"/>
  <c r="CC88" i="5"/>
  <c r="CD88" i="5" s="1"/>
  <c r="CE88" i="5" s="1"/>
  <c r="CA89" i="5" s="1"/>
  <c r="CN79" i="5"/>
  <c r="BK88" i="5"/>
  <c r="BL88" i="5" s="1"/>
  <c r="BM88" i="5" s="1"/>
  <c r="BI89" i="5" s="1"/>
  <c r="BX92" i="5"/>
  <c r="BY92" i="5" s="1"/>
  <c r="AZ92" i="5"/>
  <c r="BA92" i="5" s="1"/>
  <c r="AB93" i="5"/>
  <c r="AC93" i="5" s="1"/>
  <c r="V93" i="5"/>
  <c r="W93" i="5" s="1"/>
  <c r="O94" i="5" l="1"/>
  <c r="P94" i="5" s="1"/>
  <c r="Q94" i="5" s="1"/>
  <c r="AF93" i="5"/>
  <c r="AE93" i="5"/>
  <c r="BV93" i="5"/>
  <c r="BW93" i="5" s="1"/>
  <c r="BU93" i="5"/>
  <c r="AX93" i="5"/>
  <c r="AW93" i="5"/>
  <c r="Z94" i="5"/>
  <c r="Y94" i="5"/>
  <c r="T94" i="5"/>
  <c r="S94" i="5"/>
  <c r="CI85" i="5"/>
  <c r="CJ85" i="5" s="1"/>
  <c r="CK85" i="5" s="1"/>
  <c r="CG86" i="5" s="1"/>
  <c r="I56" i="5"/>
  <c r="J56" i="5" s="1"/>
  <c r="K56" i="5" s="1"/>
  <c r="AR92" i="5"/>
  <c r="CB89" i="5"/>
  <c r="AL91" i="5"/>
  <c r="BJ89" i="5"/>
  <c r="CO79" i="5"/>
  <c r="CP79" i="5" s="1"/>
  <c r="CQ79" i="5" s="1"/>
  <c r="CM80" i="5" s="1"/>
  <c r="BQ87" i="5"/>
  <c r="BR87" i="5" s="1"/>
  <c r="BS87" i="5" s="1"/>
  <c r="BO88" i="5" s="1"/>
  <c r="BF49" i="5"/>
  <c r="AY93" i="5" l="1"/>
  <c r="AZ93" i="5" s="1"/>
  <c r="BA93" i="5" s="1"/>
  <c r="AG93" i="5"/>
  <c r="AH93" i="5" s="1"/>
  <c r="AI93" i="5" s="1"/>
  <c r="AA94" i="5"/>
  <c r="U94" i="5"/>
  <c r="V94" i="5" s="1"/>
  <c r="W94" i="5" s="1"/>
  <c r="N95" i="5"/>
  <c r="M95" i="5"/>
  <c r="H57" i="5"/>
  <c r="G57" i="5"/>
  <c r="CH86" i="5"/>
  <c r="BP88" i="5"/>
  <c r="CN80" i="5"/>
  <c r="BK89" i="5"/>
  <c r="BL89" i="5" s="1"/>
  <c r="BM89" i="5" s="1"/>
  <c r="BI90" i="5" s="1"/>
  <c r="AM91" i="5"/>
  <c r="AN91" i="5" s="1"/>
  <c r="AO91" i="5" s="1"/>
  <c r="AK92" i="5" s="1"/>
  <c r="CC89" i="5"/>
  <c r="CD89" i="5" s="1"/>
  <c r="CE89" i="5" s="1"/>
  <c r="CA90" i="5" s="1"/>
  <c r="AS92" i="5"/>
  <c r="AT92" i="5" s="1"/>
  <c r="AU92" i="5" s="1"/>
  <c r="AQ93" i="5" s="1"/>
  <c r="BX93" i="5"/>
  <c r="BY93" i="5" s="1"/>
  <c r="A49" i="5"/>
  <c r="D49" i="5" s="1"/>
  <c r="AG49" i="7" s="1"/>
  <c r="BG49" i="5"/>
  <c r="AB94" i="5"/>
  <c r="AC94" i="5" s="1"/>
  <c r="O95" i="5" l="1"/>
  <c r="AE94" i="5"/>
  <c r="AF94" i="5"/>
  <c r="BV94" i="5"/>
  <c r="BW94" i="5" s="1"/>
  <c r="BU94" i="5"/>
  <c r="BD50" i="5"/>
  <c r="BC50" i="5"/>
  <c r="AX94" i="5"/>
  <c r="AW94" i="5"/>
  <c r="Z95" i="5"/>
  <c r="Y95" i="5"/>
  <c r="T95" i="5"/>
  <c r="U95" i="5" s="1"/>
  <c r="S95" i="5"/>
  <c r="CI86" i="5"/>
  <c r="CJ86" i="5" s="1"/>
  <c r="CK86" i="5" s="1"/>
  <c r="CG87" i="5" s="1"/>
  <c r="I57" i="5"/>
  <c r="CB90" i="5"/>
  <c r="BJ90" i="5"/>
  <c r="AR93" i="5"/>
  <c r="AL92" i="5"/>
  <c r="CO80" i="5"/>
  <c r="CP80" i="5" s="1"/>
  <c r="CQ80" i="5" s="1"/>
  <c r="CM81" i="5" s="1"/>
  <c r="BQ88" i="5"/>
  <c r="BR88" i="5" s="1"/>
  <c r="BS88" i="5" s="1"/>
  <c r="BO89" i="5" s="1"/>
  <c r="C50" i="5"/>
  <c r="P95" i="5"/>
  <c r="Q95" i="5" s="1"/>
  <c r="AG94" i="5" l="1"/>
  <c r="AH94" i="5" s="1"/>
  <c r="AI94" i="5" s="1"/>
  <c r="AY94" i="5"/>
  <c r="AA95" i="5"/>
  <c r="AB95" i="5" s="1"/>
  <c r="AC95" i="5" s="1"/>
  <c r="N96" i="5"/>
  <c r="O96" i="5" s="1"/>
  <c r="M96" i="5"/>
  <c r="CH87" i="5"/>
  <c r="BE50" i="5"/>
  <c r="B50" i="5" s="1"/>
  <c r="AK50" i="7"/>
  <c r="CN81" i="5"/>
  <c r="CC90" i="5"/>
  <c r="CD90" i="5" s="1"/>
  <c r="CE90" i="5" s="1"/>
  <c r="CA91" i="5" s="1"/>
  <c r="AS93" i="5"/>
  <c r="AT93" i="5" s="1"/>
  <c r="AU93" i="5" s="1"/>
  <c r="AQ94" i="5" s="1"/>
  <c r="BK90" i="5"/>
  <c r="BL90" i="5" s="1"/>
  <c r="BM90" i="5" s="1"/>
  <c r="BI91" i="5" s="1"/>
  <c r="AM92" i="5"/>
  <c r="AN92" i="5" s="1"/>
  <c r="AO92" i="5" s="1"/>
  <c r="AK93" i="5" s="1"/>
  <c r="BP89" i="5"/>
  <c r="BX94" i="5"/>
  <c r="BY94" i="5" s="1"/>
  <c r="AZ94" i="5"/>
  <c r="BA94" i="5" s="1"/>
  <c r="V95" i="5"/>
  <c r="W95" i="5" s="1"/>
  <c r="J57" i="5"/>
  <c r="AF95" i="5" l="1"/>
  <c r="AE95" i="5"/>
  <c r="BV95" i="5"/>
  <c r="BU95" i="5"/>
  <c r="AX95" i="5"/>
  <c r="AW95" i="5"/>
  <c r="Z96" i="5"/>
  <c r="Y96" i="5"/>
  <c r="T96" i="5"/>
  <c r="S96" i="5"/>
  <c r="CI87" i="5"/>
  <c r="CJ87" i="5" s="1"/>
  <c r="CK87" i="5" s="1"/>
  <c r="CG88" i="5" s="1"/>
  <c r="AR94" i="5"/>
  <c r="BJ91" i="5"/>
  <c r="CB91" i="5"/>
  <c r="BQ89" i="5"/>
  <c r="BR89" i="5" s="1"/>
  <c r="BS89" i="5" s="1"/>
  <c r="BO90" i="5" s="1"/>
  <c r="AL93" i="5"/>
  <c r="CO81" i="5"/>
  <c r="CP81" i="5" s="1"/>
  <c r="CQ81" i="5" s="1"/>
  <c r="CM82" i="5" s="1"/>
  <c r="BF50" i="5"/>
  <c r="P96" i="5"/>
  <c r="Q96" i="5" s="1"/>
  <c r="K57" i="5"/>
  <c r="BW95" i="5" l="1"/>
  <c r="BX95" i="5" s="1"/>
  <c r="BY95" i="5" s="1"/>
  <c r="U96" i="5"/>
  <c r="V96" i="5" s="1"/>
  <c r="W96" i="5" s="1"/>
  <c r="AY95" i="5"/>
  <c r="AZ95" i="5" s="1"/>
  <c r="BA95" i="5" s="1"/>
  <c r="AG95" i="5"/>
  <c r="AH95" i="5" s="1"/>
  <c r="AI95" i="5" s="1"/>
  <c r="AA96" i="5"/>
  <c r="N97" i="5"/>
  <c r="M97" i="5"/>
  <c r="H58" i="5"/>
  <c r="G58" i="5"/>
  <c r="CH88" i="5"/>
  <c r="CN82" i="5"/>
  <c r="CC91" i="5"/>
  <c r="CD91" i="5" s="1"/>
  <c r="CE91" i="5" s="1"/>
  <c r="CA92" i="5" s="1"/>
  <c r="AM93" i="5"/>
  <c r="AN93" i="5" s="1"/>
  <c r="AO93" i="5" s="1"/>
  <c r="AK94" i="5" s="1"/>
  <c r="BK91" i="5"/>
  <c r="BL91" i="5" s="1"/>
  <c r="BM91" i="5" s="1"/>
  <c r="BI92" i="5" s="1"/>
  <c r="BP90" i="5"/>
  <c r="AS94" i="5"/>
  <c r="AT94" i="5" s="1"/>
  <c r="AU94" i="5" s="1"/>
  <c r="AQ95" i="5" s="1"/>
  <c r="A50" i="5"/>
  <c r="D50" i="5" s="1"/>
  <c r="AG50" i="7" s="1"/>
  <c r="BG50" i="5"/>
  <c r="AB96" i="5"/>
  <c r="AC96" i="5" s="1"/>
  <c r="AE96" i="5" l="1"/>
  <c r="AF96" i="5"/>
  <c r="BV96" i="5"/>
  <c r="BW96" i="5" s="1"/>
  <c r="BU96" i="5"/>
  <c r="BD51" i="5"/>
  <c r="BC51" i="5"/>
  <c r="AX96" i="5"/>
  <c r="AW96" i="5"/>
  <c r="O97" i="5"/>
  <c r="Z97" i="5"/>
  <c r="Y97" i="5"/>
  <c r="T97" i="5"/>
  <c r="S97" i="5"/>
  <c r="CI88" i="5"/>
  <c r="CJ88" i="5" s="1"/>
  <c r="CK88" i="5" s="1"/>
  <c r="CG89" i="5" s="1"/>
  <c r="I58" i="5"/>
  <c r="BJ92" i="5"/>
  <c r="AL94" i="5"/>
  <c r="CB92" i="5"/>
  <c r="AR95" i="5"/>
  <c r="BQ90" i="5"/>
  <c r="BR90" i="5" s="1"/>
  <c r="BS90" i="5" s="1"/>
  <c r="BO91" i="5" s="1"/>
  <c r="CO82" i="5"/>
  <c r="CP82" i="5" s="1"/>
  <c r="CQ82" i="5" s="1"/>
  <c r="CM83" i="5" s="1"/>
  <c r="C51" i="5"/>
  <c r="P97" i="5"/>
  <c r="Q97" i="5" s="1"/>
  <c r="AY96" i="5" l="1"/>
  <c r="AG96" i="5"/>
  <c r="AH96" i="5" s="1"/>
  <c r="AI96" i="5" s="1"/>
  <c r="AA97" i="5"/>
  <c r="U97" i="5"/>
  <c r="N98" i="5"/>
  <c r="M98" i="5"/>
  <c r="CH89" i="5"/>
  <c r="BE51" i="5"/>
  <c r="B51" i="5" s="1"/>
  <c r="AK51" i="7"/>
  <c r="BP91" i="5"/>
  <c r="CC92" i="5"/>
  <c r="CD92" i="5" s="1"/>
  <c r="CE92" i="5" s="1"/>
  <c r="CA93" i="5" s="1"/>
  <c r="AM94" i="5"/>
  <c r="AN94" i="5" s="1"/>
  <c r="AO94" i="5" s="1"/>
  <c r="AK95" i="5" s="1"/>
  <c r="CN83" i="5"/>
  <c r="AS95" i="5"/>
  <c r="AT95" i="5" s="1"/>
  <c r="AU95" i="5" s="1"/>
  <c r="AQ96" i="5" s="1"/>
  <c r="BK92" i="5"/>
  <c r="BL92" i="5" s="1"/>
  <c r="BM92" i="5" s="1"/>
  <c r="BI93" i="5" s="1"/>
  <c r="BX96" i="5"/>
  <c r="BY96" i="5" s="1"/>
  <c r="AZ96" i="5"/>
  <c r="BA96" i="5" s="1"/>
  <c r="AB97" i="5"/>
  <c r="AC97" i="5" s="1"/>
  <c r="V97" i="5"/>
  <c r="W97" i="5" s="1"/>
  <c r="J58" i="5"/>
  <c r="O98" i="5" l="1"/>
  <c r="P98" i="5" s="1"/>
  <c r="Q98" i="5" s="1"/>
  <c r="AF97" i="5"/>
  <c r="AE97" i="5"/>
  <c r="BV97" i="5"/>
  <c r="BW97" i="5" s="1"/>
  <c r="BU97" i="5"/>
  <c r="AX97" i="5"/>
  <c r="AW97" i="5"/>
  <c r="Z98" i="5"/>
  <c r="Y98" i="5"/>
  <c r="T98" i="5"/>
  <c r="U98" i="5" s="1"/>
  <c r="S98" i="5"/>
  <c r="CI89" i="5"/>
  <c r="CJ89" i="5" s="1"/>
  <c r="CK89" i="5" s="1"/>
  <c r="CG90" i="5" s="1"/>
  <c r="AL95" i="5"/>
  <c r="CB93" i="5"/>
  <c r="BJ93" i="5"/>
  <c r="CO83" i="5"/>
  <c r="CP83" i="5" s="1"/>
  <c r="CQ83" i="5" s="1"/>
  <c r="CM84" i="5" s="1"/>
  <c r="AR96" i="5"/>
  <c r="BQ91" i="5"/>
  <c r="BR91" i="5" s="1"/>
  <c r="BS91" i="5" s="1"/>
  <c r="BO92" i="5" s="1"/>
  <c r="BF51" i="5"/>
  <c r="K58" i="5"/>
  <c r="AY97" i="5" l="1"/>
  <c r="AZ97" i="5" s="1"/>
  <c r="BA97" i="5" s="1"/>
  <c r="AG97" i="5"/>
  <c r="AH97" i="5" s="1"/>
  <c r="AI97" i="5" s="1"/>
  <c r="AA98" i="5"/>
  <c r="N99" i="5"/>
  <c r="O99" i="5" s="1"/>
  <c r="M99" i="5"/>
  <c r="H59" i="5"/>
  <c r="G59" i="5"/>
  <c r="CH90" i="5"/>
  <c r="BP92" i="5"/>
  <c r="CN84" i="5"/>
  <c r="BK93" i="5"/>
  <c r="BL93" i="5" s="1"/>
  <c r="BM93" i="5" s="1"/>
  <c r="BI94" i="5" s="1"/>
  <c r="AS96" i="5"/>
  <c r="AT96" i="5" s="1"/>
  <c r="AU96" i="5" s="1"/>
  <c r="AQ97" i="5" s="1"/>
  <c r="CC93" i="5"/>
  <c r="CD93" i="5" s="1"/>
  <c r="CE93" i="5" s="1"/>
  <c r="CA94" i="5" s="1"/>
  <c r="AM95" i="5"/>
  <c r="AN95" i="5" s="1"/>
  <c r="AO95" i="5" s="1"/>
  <c r="AK96" i="5" s="1"/>
  <c r="BX97" i="5"/>
  <c r="BY97" i="5" s="1"/>
  <c r="A51" i="5"/>
  <c r="D51" i="5" s="1"/>
  <c r="AG51" i="7" s="1"/>
  <c r="BG51" i="5"/>
  <c r="AB98" i="5"/>
  <c r="AC98" i="5" s="1"/>
  <c r="V98" i="5"/>
  <c r="W98" i="5" s="1"/>
  <c r="AE98" i="5" l="1"/>
  <c r="AF98" i="5"/>
  <c r="BV98" i="5"/>
  <c r="BU98" i="5"/>
  <c r="BD52" i="5"/>
  <c r="BC52" i="5"/>
  <c r="AX98" i="5"/>
  <c r="AW98" i="5"/>
  <c r="Z99" i="5"/>
  <c r="Y99" i="5"/>
  <c r="T99" i="5"/>
  <c r="S99" i="5"/>
  <c r="CI90" i="5"/>
  <c r="CJ90" i="5" s="1"/>
  <c r="CK90" i="5" s="1"/>
  <c r="CG91" i="5" s="1"/>
  <c r="BJ94" i="5"/>
  <c r="AL96" i="5"/>
  <c r="AR97" i="5"/>
  <c r="CB94" i="5"/>
  <c r="CO84" i="5"/>
  <c r="CP84" i="5" s="1"/>
  <c r="CQ84" i="5" s="1"/>
  <c r="CM85" i="5" s="1"/>
  <c r="I59" i="5"/>
  <c r="J59" i="5" s="1"/>
  <c r="K59" i="5" s="1"/>
  <c r="BQ92" i="5"/>
  <c r="BR92" i="5" s="1"/>
  <c r="BS92" i="5" s="1"/>
  <c r="BO93" i="5" s="1"/>
  <c r="C52" i="5"/>
  <c r="P99" i="5"/>
  <c r="Q99" i="5" s="1"/>
  <c r="BW98" i="5" l="1"/>
  <c r="AY98" i="5"/>
  <c r="AG98" i="5"/>
  <c r="AH98" i="5" s="1"/>
  <c r="AI98" i="5" s="1"/>
  <c r="AA99" i="5"/>
  <c r="AB99" i="5" s="1"/>
  <c r="AC99" i="5" s="1"/>
  <c r="U99" i="5"/>
  <c r="V99" i="5" s="1"/>
  <c r="W99" i="5" s="1"/>
  <c r="N100" i="5"/>
  <c r="M100" i="5"/>
  <c r="H60" i="5"/>
  <c r="G60" i="5"/>
  <c r="CH91" i="5"/>
  <c r="BE52" i="5"/>
  <c r="B52" i="5" s="1"/>
  <c r="AK52" i="7"/>
  <c r="BP93" i="5"/>
  <c r="CN85" i="5"/>
  <c r="AS97" i="5"/>
  <c r="AT97" i="5" s="1"/>
  <c r="AU97" i="5" s="1"/>
  <c r="AQ98" i="5" s="1"/>
  <c r="CC94" i="5"/>
  <c r="CD94" i="5" s="1"/>
  <c r="CE94" i="5" s="1"/>
  <c r="CA95" i="5" s="1"/>
  <c r="AM96" i="5"/>
  <c r="AN96" i="5" s="1"/>
  <c r="AO96" i="5" s="1"/>
  <c r="AK97" i="5" s="1"/>
  <c r="BK94" i="5"/>
  <c r="BL94" i="5" s="1"/>
  <c r="BM94" i="5" s="1"/>
  <c r="BI95" i="5" s="1"/>
  <c r="BX98" i="5"/>
  <c r="BY98" i="5" s="1"/>
  <c r="AZ98" i="5"/>
  <c r="BA98" i="5" s="1"/>
  <c r="O100" i="5" l="1"/>
  <c r="P100" i="5" s="1"/>
  <c r="Q100" i="5" s="1"/>
  <c r="AF99" i="5"/>
  <c r="AE99" i="5"/>
  <c r="BV99" i="5"/>
  <c r="BW99" i="5" s="1"/>
  <c r="BU99" i="5"/>
  <c r="AX99" i="5"/>
  <c r="AY99" i="5" s="1"/>
  <c r="AW99" i="5"/>
  <c r="Z100" i="5"/>
  <c r="Y100" i="5"/>
  <c r="T100" i="5"/>
  <c r="S100" i="5"/>
  <c r="CI91" i="5"/>
  <c r="CJ91" i="5" s="1"/>
  <c r="CK91" i="5" s="1"/>
  <c r="CG92" i="5" s="1"/>
  <c r="I60" i="5"/>
  <c r="AL97" i="5"/>
  <c r="BJ95" i="5"/>
  <c r="CB95" i="5"/>
  <c r="AR98" i="5"/>
  <c r="CO85" i="5"/>
  <c r="CP85" i="5" s="1"/>
  <c r="CQ85" i="5" s="1"/>
  <c r="CM86" i="5" s="1"/>
  <c r="BQ93" i="5"/>
  <c r="BR93" i="5" s="1"/>
  <c r="BS93" i="5" s="1"/>
  <c r="BO94" i="5" s="1"/>
  <c r="BF52" i="5"/>
  <c r="AG99" i="5" l="1"/>
  <c r="AH99" i="5" s="1"/>
  <c r="AI99" i="5" s="1"/>
  <c r="AA100" i="5"/>
  <c r="AB100" i="5" s="1"/>
  <c r="AC100" i="5" s="1"/>
  <c r="U100" i="5"/>
  <c r="N101" i="5"/>
  <c r="M101" i="5"/>
  <c r="CH92" i="5"/>
  <c r="BP94" i="5"/>
  <c r="CN86" i="5"/>
  <c r="AS98" i="5"/>
  <c r="AT98" i="5" s="1"/>
  <c r="AU98" i="5" s="1"/>
  <c r="AQ99" i="5" s="1"/>
  <c r="CC95" i="5"/>
  <c r="CD95" i="5" s="1"/>
  <c r="CE95" i="5" s="1"/>
  <c r="CA96" i="5" s="1"/>
  <c r="BK95" i="5"/>
  <c r="BL95" i="5" s="1"/>
  <c r="BM95" i="5" s="1"/>
  <c r="BI96" i="5" s="1"/>
  <c r="AM97" i="5"/>
  <c r="AN97" i="5" s="1"/>
  <c r="AO97" i="5" s="1"/>
  <c r="AK98" i="5" s="1"/>
  <c r="BX99" i="5"/>
  <c r="BY99" i="5" s="1"/>
  <c r="AZ99" i="5"/>
  <c r="BA99" i="5" s="1"/>
  <c r="A52" i="5"/>
  <c r="D52" i="5" s="1"/>
  <c r="AG52" i="7" s="1"/>
  <c r="BG52" i="5"/>
  <c r="V100" i="5"/>
  <c r="W100" i="5" s="1"/>
  <c r="J60" i="5"/>
  <c r="K60" i="5" s="1"/>
  <c r="O101" i="5" l="1"/>
  <c r="P101" i="5" s="1"/>
  <c r="Q101" i="5" s="1"/>
  <c r="AE100" i="5"/>
  <c r="AF100" i="5"/>
  <c r="BV100" i="5"/>
  <c r="BU100" i="5"/>
  <c r="BD53" i="5"/>
  <c r="BC53" i="5"/>
  <c r="AX100" i="5"/>
  <c r="AW100" i="5"/>
  <c r="Z101" i="5"/>
  <c r="Y101" i="5"/>
  <c r="T101" i="5"/>
  <c r="S101" i="5"/>
  <c r="H61" i="5"/>
  <c r="G61" i="5"/>
  <c r="CI92" i="5"/>
  <c r="CJ92" i="5" s="1"/>
  <c r="CK92" i="5" s="1"/>
  <c r="CG93" i="5" s="1"/>
  <c r="BJ96" i="5"/>
  <c r="AR99" i="5"/>
  <c r="CB96" i="5"/>
  <c r="AL98" i="5"/>
  <c r="CO86" i="5"/>
  <c r="CP86" i="5" s="1"/>
  <c r="CQ86" i="5" s="1"/>
  <c r="CM87" i="5" s="1"/>
  <c r="BQ94" i="5"/>
  <c r="BR94" i="5" s="1"/>
  <c r="BS94" i="5" s="1"/>
  <c r="BO95" i="5" s="1"/>
  <c r="C53" i="5"/>
  <c r="BW100" i="5" l="1"/>
  <c r="BX100" i="5" s="1"/>
  <c r="BY100" i="5" s="1"/>
  <c r="AG100" i="5"/>
  <c r="AH100" i="5" s="1"/>
  <c r="AI100" i="5" s="1"/>
  <c r="AY100" i="5"/>
  <c r="AZ100" i="5" s="1"/>
  <c r="BA100" i="5" s="1"/>
  <c r="AA101" i="5"/>
  <c r="U101" i="5"/>
  <c r="V101" i="5" s="1"/>
  <c r="W101" i="5" s="1"/>
  <c r="N102" i="5"/>
  <c r="M102" i="5"/>
  <c r="CH93" i="5"/>
  <c r="I61" i="5"/>
  <c r="BE53" i="5"/>
  <c r="B53" i="5" s="1"/>
  <c r="AK53" i="7"/>
  <c r="BP95" i="5"/>
  <c r="CN87" i="5"/>
  <c r="AS99" i="5"/>
  <c r="AT99" i="5" s="1"/>
  <c r="AU99" i="5" s="1"/>
  <c r="AQ100" i="5" s="1"/>
  <c r="AM98" i="5"/>
  <c r="AN98" i="5" s="1"/>
  <c r="AO98" i="5" s="1"/>
  <c r="AK99" i="5" s="1"/>
  <c r="CC96" i="5"/>
  <c r="CD96" i="5" s="1"/>
  <c r="CE96" i="5" s="1"/>
  <c r="CA97" i="5" s="1"/>
  <c r="BK96" i="5"/>
  <c r="BL96" i="5" s="1"/>
  <c r="BM96" i="5" s="1"/>
  <c r="BI97" i="5" s="1"/>
  <c r="AB101" i="5"/>
  <c r="AC101" i="5" s="1"/>
  <c r="O102" i="5" l="1"/>
  <c r="P102" i="5" s="1"/>
  <c r="Q102" i="5" s="1"/>
  <c r="AF101" i="5"/>
  <c r="AE101" i="5"/>
  <c r="BV101" i="5"/>
  <c r="BU101" i="5"/>
  <c r="AX101" i="5"/>
  <c r="AW101" i="5"/>
  <c r="Z102" i="5"/>
  <c r="Y102" i="5"/>
  <c r="T102" i="5"/>
  <c r="S102" i="5"/>
  <c r="CI93" i="5"/>
  <c r="CJ93" i="5" s="1"/>
  <c r="CK93" i="5" s="1"/>
  <c r="CG94" i="5" s="1"/>
  <c r="AL99" i="5"/>
  <c r="AR100" i="5"/>
  <c r="BJ97" i="5"/>
  <c r="CB97" i="5"/>
  <c r="CO87" i="5"/>
  <c r="CP87" i="5" s="1"/>
  <c r="CQ87" i="5" s="1"/>
  <c r="CM88" i="5" s="1"/>
  <c r="BQ95" i="5"/>
  <c r="BR95" i="5" s="1"/>
  <c r="BS95" i="5" s="1"/>
  <c r="BO96" i="5" s="1"/>
  <c r="BF53" i="5"/>
  <c r="J61" i="5"/>
  <c r="BW101" i="5" l="1"/>
  <c r="AY101" i="5"/>
  <c r="AG101" i="5"/>
  <c r="AH101" i="5" s="1"/>
  <c r="AI101" i="5" s="1"/>
  <c r="AA102" i="5"/>
  <c r="AB102" i="5" s="1"/>
  <c r="AC102" i="5" s="1"/>
  <c r="U102" i="5"/>
  <c r="V102" i="5" s="1"/>
  <c r="W102" i="5" s="1"/>
  <c r="N103" i="5"/>
  <c r="O103" i="5" s="1"/>
  <c r="M103" i="5"/>
  <c r="CH94" i="5"/>
  <c r="BP96" i="5"/>
  <c r="CN88" i="5"/>
  <c r="BK97" i="5"/>
  <c r="BL97" i="5" s="1"/>
  <c r="BM97" i="5" s="1"/>
  <c r="BI98" i="5" s="1"/>
  <c r="AS100" i="5"/>
  <c r="AT100" i="5" s="1"/>
  <c r="AU100" i="5" s="1"/>
  <c r="AQ101" i="5" s="1"/>
  <c r="CC97" i="5"/>
  <c r="CD97" i="5" s="1"/>
  <c r="CE97" i="5" s="1"/>
  <c r="CA98" i="5" s="1"/>
  <c r="AM99" i="5"/>
  <c r="AN99" i="5" s="1"/>
  <c r="AO99" i="5" s="1"/>
  <c r="AK100" i="5" s="1"/>
  <c r="BX101" i="5"/>
  <c r="BY101" i="5" s="1"/>
  <c r="A53" i="5"/>
  <c r="D53" i="5" s="1"/>
  <c r="AG53" i="7" s="1"/>
  <c r="BG53" i="5"/>
  <c r="AZ101" i="5"/>
  <c r="BA101" i="5" s="1"/>
  <c r="K61" i="5"/>
  <c r="AE102" i="5" l="1"/>
  <c r="AF102" i="5"/>
  <c r="BV102" i="5"/>
  <c r="BW102" i="5" s="1"/>
  <c r="BU102" i="5"/>
  <c r="BD54" i="5"/>
  <c r="BC54" i="5"/>
  <c r="AX102" i="5"/>
  <c r="AW102" i="5"/>
  <c r="Z103" i="5"/>
  <c r="Y103" i="5"/>
  <c r="T103" i="5"/>
  <c r="S103" i="5"/>
  <c r="H62" i="5"/>
  <c r="G62" i="5"/>
  <c r="CI94" i="5"/>
  <c r="CJ94" i="5" s="1"/>
  <c r="CK94" i="5" s="1"/>
  <c r="CG95" i="5" s="1"/>
  <c r="CB98" i="5"/>
  <c r="BJ98" i="5"/>
  <c r="AR101" i="5"/>
  <c r="AL100" i="5"/>
  <c r="CO88" i="5"/>
  <c r="CP88" i="5" s="1"/>
  <c r="CQ88" i="5" s="1"/>
  <c r="CM89" i="5" s="1"/>
  <c r="BQ96" i="5"/>
  <c r="BR96" i="5" s="1"/>
  <c r="BS96" i="5" s="1"/>
  <c r="BO97" i="5" s="1"/>
  <c r="C54" i="5"/>
  <c r="P103" i="5"/>
  <c r="Q103" i="5" s="1"/>
  <c r="AY102" i="5" l="1"/>
  <c r="AZ102" i="5" s="1"/>
  <c r="BA102" i="5" s="1"/>
  <c r="AG102" i="5"/>
  <c r="AH102" i="5" s="1"/>
  <c r="AI102" i="5" s="1"/>
  <c r="AA103" i="5"/>
  <c r="U103" i="5"/>
  <c r="N104" i="5"/>
  <c r="O104" i="5" s="1"/>
  <c r="M104" i="5"/>
  <c r="CH95" i="5"/>
  <c r="I62" i="5"/>
  <c r="J62" i="5" s="1"/>
  <c r="BE54" i="5"/>
  <c r="B54" i="5" s="1"/>
  <c r="AK54" i="7"/>
  <c r="BP97" i="5"/>
  <c r="CN89" i="5"/>
  <c r="AS101" i="5"/>
  <c r="AT101" i="5" s="1"/>
  <c r="AU101" i="5" s="1"/>
  <c r="AQ102" i="5" s="1"/>
  <c r="BK98" i="5"/>
  <c r="BL98" i="5" s="1"/>
  <c r="BM98" i="5" s="1"/>
  <c r="BI99" i="5" s="1"/>
  <c r="AM100" i="5"/>
  <c r="AN100" i="5" s="1"/>
  <c r="AO100" i="5" s="1"/>
  <c r="AK101" i="5" s="1"/>
  <c r="CC98" i="5"/>
  <c r="CD98" i="5" s="1"/>
  <c r="CE98" i="5" s="1"/>
  <c r="CA99" i="5" s="1"/>
  <c r="BX102" i="5"/>
  <c r="BY102" i="5" s="1"/>
  <c r="AB103" i="5"/>
  <c r="AC103" i="5" s="1"/>
  <c r="V103" i="5"/>
  <c r="W103" i="5" s="1"/>
  <c r="AF103" i="5" l="1"/>
  <c r="AE103" i="5"/>
  <c r="BV103" i="5"/>
  <c r="BW103" i="5" s="1"/>
  <c r="BU103" i="5"/>
  <c r="AX103" i="5"/>
  <c r="AW103" i="5"/>
  <c r="Z104" i="5"/>
  <c r="Y104" i="5"/>
  <c r="T104" i="5"/>
  <c r="S104" i="5"/>
  <c r="CI95" i="5"/>
  <c r="CJ95" i="5" s="1"/>
  <c r="CK95" i="5" s="1"/>
  <c r="CG96" i="5" s="1"/>
  <c r="AL101" i="5"/>
  <c r="AR102" i="5"/>
  <c r="BJ99" i="5"/>
  <c r="CB99" i="5"/>
  <c r="CO89" i="5"/>
  <c r="CP89" i="5" s="1"/>
  <c r="CQ89" i="5" s="1"/>
  <c r="CM90" i="5" s="1"/>
  <c r="BQ97" i="5"/>
  <c r="BR97" i="5" s="1"/>
  <c r="BS97" i="5" s="1"/>
  <c r="BO98" i="5" s="1"/>
  <c r="BF54" i="5"/>
  <c r="P104" i="5"/>
  <c r="Q104" i="5" s="1"/>
  <c r="K62" i="5"/>
  <c r="AY103" i="5" l="1"/>
  <c r="AZ103" i="5" s="1"/>
  <c r="BA103" i="5" s="1"/>
  <c r="AG103" i="5"/>
  <c r="AH103" i="5" s="1"/>
  <c r="AI103" i="5" s="1"/>
  <c r="AA104" i="5"/>
  <c r="U104" i="5"/>
  <c r="N105" i="5"/>
  <c r="M105" i="5"/>
  <c r="H63" i="5"/>
  <c r="G63" i="5"/>
  <c r="CH96" i="5"/>
  <c r="BP98" i="5"/>
  <c r="CN90" i="5"/>
  <c r="BK99" i="5"/>
  <c r="BL99" i="5" s="1"/>
  <c r="BM99" i="5" s="1"/>
  <c r="BI100" i="5" s="1"/>
  <c r="AS102" i="5"/>
  <c r="AT102" i="5" s="1"/>
  <c r="AU102" i="5" s="1"/>
  <c r="AQ103" i="5" s="1"/>
  <c r="CC99" i="5"/>
  <c r="CD99" i="5" s="1"/>
  <c r="CE99" i="5" s="1"/>
  <c r="CA100" i="5" s="1"/>
  <c r="AM101" i="5"/>
  <c r="AN101" i="5" s="1"/>
  <c r="AO101" i="5" s="1"/>
  <c r="AK102" i="5" s="1"/>
  <c r="BX103" i="5"/>
  <c r="BY103" i="5" s="1"/>
  <c r="A54" i="5"/>
  <c r="D54" i="5" s="1"/>
  <c r="AG54" i="7" s="1"/>
  <c r="BG54" i="5"/>
  <c r="AB104" i="5"/>
  <c r="AC104" i="5" s="1"/>
  <c r="V104" i="5"/>
  <c r="W104" i="5" s="1"/>
  <c r="O105" i="5" l="1"/>
  <c r="P105" i="5" s="1"/>
  <c r="Q105" i="5" s="1"/>
  <c r="AE104" i="5"/>
  <c r="AF104" i="5"/>
  <c r="BV104" i="5"/>
  <c r="BU104" i="5"/>
  <c r="BD55" i="5"/>
  <c r="BC55" i="5"/>
  <c r="AX104" i="5"/>
  <c r="AW104" i="5"/>
  <c r="Z105" i="5"/>
  <c r="Y105" i="5"/>
  <c r="T105" i="5"/>
  <c r="S105" i="5"/>
  <c r="CI96" i="5"/>
  <c r="CJ96" i="5" s="1"/>
  <c r="CK96" i="5" s="1"/>
  <c r="CG97" i="5" s="1"/>
  <c r="I63" i="5"/>
  <c r="AR103" i="5"/>
  <c r="AL102" i="5"/>
  <c r="BJ100" i="5"/>
  <c r="CB100" i="5"/>
  <c r="CO90" i="5"/>
  <c r="CP90" i="5" s="1"/>
  <c r="CQ90" i="5" s="1"/>
  <c r="CM91" i="5" s="1"/>
  <c r="BQ98" i="5"/>
  <c r="BR98" i="5" s="1"/>
  <c r="BS98" i="5" s="1"/>
  <c r="BO99" i="5" s="1"/>
  <c r="C55" i="5"/>
  <c r="BW104" i="5" l="1"/>
  <c r="AG104" i="5"/>
  <c r="AH104" i="5" s="1"/>
  <c r="AI104" i="5" s="1"/>
  <c r="AY104" i="5"/>
  <c r="AA105" i="5"/>
  <c r="AB105" i="5" s="1"/>
  <c r="AC105" i="5" s="1"/>
  <c r="U105" i="5"/>
  <c r="V105" i="5" s="1"/>
  <c r="W105" i="5" s="1"/>
  <c r="N106" i="5"/>
  <c r="M106" i="5"/>
  <c r="CH97" i="5"/>
  <c r="BE55" i="5"/>
  <c r="B55" i="5" s="1"/>
  <c r="AK55" i="7"/>
  <c r="CN91" i="5"/>
  <c r="CC100" i="5"/>
  <c r="CD100" i="5" s="1"/>
  <c r="CE100" i="5" s="1"/>
  <c r="CA101" i="5" s="1"/>
  <c r="BK100" i="5"/>
  <c r="BL100" i="5" s="1"/>
  <c r="BM100" i="5" s="1"/>
  <c r="BI101" i="5" s="1"/>
  <c r="AM102" i="5"/>
  <c r="AN102" i="5" s="1"/>
  <c r="AO102" i="5" s="1"/>
  <c r="AK103" i="5" s="1"/>
  <c r="BP99" i="5"/>
  <c r="AS103" i="5"/>
  <c r="AT103" i="5" s="1"/>
  <c r="AU103" i="5" s="1"/>
  <c r="AQ104" i="5" s="1"/>
  <c r="BX104" i="5"/>
  <c r="BY104" i="5" s="1"/>
  <c r="AZ104" i="5"/>
  <c r="BA104" i="5" s="1"/>
  <c r="J63" i="5"/>
  <c r="O106" i="5" l="1"/>
  <c r="P106" i="5" s="1"/>
  <c r="Q106" i="5" s="1"/>
  <c r="AF105" i="5"/>
  <c r="AE105" i="5"/>
  <c r="BV105" i="5"/>
  <c r="BW105" i="5" s="1"/>
  <c r="BU105" i="5"/>
  <c r="AX105" i="5"/>
  <c r="AW105" i="5"/>
  <c r="Z106" i="5"/>
  <c r="Y106" i="5"/>
  <c r="T106" i="5"/>
  <c r="S106" i="5"/>
  <c r="CI97" i="5"/>
  <c r="CJ97" i="5" s="1"/>
  <c r="CK97" i="5" s="1"/>
  <c r="CG98" i="5" s="1"/>
  <c r="AL103" i="5"/>
  <c r="BJ101" i="5"/>
  <c r="CB101" i="5"/>
  <c r="AR104" i="5"/>
  <c r="BQ99" i="5"/>
  <c r="BR99" i="5" s="1"/>
  <c r="BS99" i="5" s="1"/>
  <c r="BO100" i="5" s="1"/>
  <c r="CO91" i="5"/>
  <c r="CP91" i="5" s="1"/>
  <c r="CQ91" i="5" s="1"/>
  <c r="CM92" i="5" s="1"/>
  <c r="BF55" i="5"/>
  <c r="K63" i="5"/>
  <c r="AY105" i="5" l="1"/>
  <c r="AG105" i="5"/>
  <c r="AH105" i="5" s="1"/>
  <c r="AI105" i="5" s="1"/>
  <c r="AA106" i="5"/>
  <c r="U106" i="5"/>
  <c r="N107" i="5"/>
  <c r="M107" i="5"/>
  <c r="H64" i="5"/>
  <c r="G64" i="5"/>
  <c r="CH98" i="5"/>
  <c r="CN92" i="5"/>
  <c r="BP100" i="5"/>
  <c r="CC101" i="5"/>
  <c r="CD101" i="5" s="1"/>
  <c r="CE101" i="5" s="1"/>
  <c r="CA102" i="5" s="1"/>
  <c r="BK101" i="5"/>
  <c r="BL101" i="5" s="1"/>
  <c r="BM101" i="5" s="1"/>
  <c r="BI102" i="5" s="1"/>
  <c r="AS104" i="5"/>
  <c r="AT104" i="5" s="1"/>
  <c r="AU104" i="5" s="1"/>
  <c r="AQ105" i="5" s="1"/>
  <c r="AM103" i="5"/>
  <c r="AN103" i="5" s="1"/>
  <c r="AO103" i="5" s="1"/>
  <c r="AK104" i="5" s="1"/>
  <c r="BX105" i="5"/>
  <c r="BY105" i="5" s="1"/>
  <c r="A55" i="5"/>
  <c r="D55" i="5" s="1"/>
  <c r="AG55" i="7" s="1"/>
  <c r="BG55" i="5"/>
  <c r="AZ105" i="5"/>
  <c r="BA105" i="5" s="1"/>
  <c r="AB106" i="5"/>
  <c r="AC106" i="5" s="1"/>
  <c r="V106" i="5"/>
  <c r="W106" i="5" s="1"/>
  <c r="O107" i="5" l="1"/>
  <c r="P107" i="5" s="1"/>
  <c r="Q107" i="5" s="1"/>
  <c r="AE106" i="5"/>
  <c r="AF106" i="5"/>
  <c r="BV106" i="5"/>
  <c r="BU106" i="5"/>
  <c r="BD56" i="5"/>
  <c r="BC56" i="5"/>
  <c r="AX106" i="5"/>
  <c r="AW106" i="5"/>
  <c r="Z107" i="5"/>
  <c r="Y107" i="5"/>
  <c r="T107" i="5"/>
  <c r="S107" i="5"/>
  <c r="CI98" i="5"/>
  <c r="CJ98" i="5" s="1"/>
  <c r="CK98" i="5" s="1"/>
  <c r="CG99" i="5" s="1"/>
  <c r="I64" i="5"/>
  <c r="AR105" i="5"/>
  <c r="AL104" i="5"/>
  <c r="BJ102" i="5"/>
  <c r="CB102" i="5"/>
  <c r="BQ100" i="5"/>
  <c r="BR100" i="5" s="1"/>
  <c r="BS100" i="5" s="1"/>
  <c r="BO101" i="5" s="1"/>
  <c r="CO92" i="5"/>
  <c r="CP92" i="5" s="1"/>
  <c r="CQ92" i="5" s="1"/>
  <c r="CM93" i="5" s="1"/>
  <c r="C56" i="5"/>
  <c r="BW106" i="5" l="1"/>
  <c r="BX106" i="5" s="1"/>
  <c r="BY106" i="5" s="1"/>
  <c r="AY106" i="5"/>
  <c r="AZ106" i="5" s="1"/>
  <c r="BA106" i="5" s="1"/>
  <c r="AG106" i="5"/>
  <c r="AH106" i="5" s="1"/>
  <c r="AI106" i="5" s="1"/>
  <c r="AA107" i="5"/>
  <c r="AB107" i="5" s="1"/>
  <c r="AC107" i="5" s="1"/>
  <c r="U107" i="5"/>
  <c r="V107" i="5" s="1"/>
  <c r="W107" i="5" s="1"/>
  <c r="N108" i="5"/>
  <c r="O108" i="5" s="1"/>
  <c r="M108" i="5"/>
  <c r="CH99" i="5"/>
  <c r="BE56" i="5"/>
  <c r="B56" i="5" s="1"/>
  <c r="AK56" i="7"/>
  <c r="BP101" i="5"/>
  <c r="CC102" i="5"/>
  <c r="CD102" i="5" s="1"/>
  <c r="CE102" i="5" s="1"/>
  <c r="CA103" i="5" s="1"/>
  <c r="BK102" i="5"/>
  <c r="BL102" i="5" s="1"/>
  <c r="BM102" i="5" s="1"/>
  <c r="BI103" i="5" s="1"/>
  <c r="AM104" i="5"/>
  <c r="AN104" i="5" s="1"/>
  <c r="AO104" i="5" s="1"/>
  <c r="AK105" i="5" s="1"/>
  <c r="CN93" i="5"/>
  <c r="AS105" i="5"/>
  <c r="AT105" i="5" s="1"/>
  <c r="AU105" i="5" s="1"/>
  <c r="AQ106" i="5" s="1"/>
  <c r="J64" i="5"/>
  <c r="AF107" i="5" l="1"/>
  <c r="AE107" i="5"/>
  <c r="BV107" i="5"/>
  <c r="BW107" i="5" s="1"/>
  <c r="BU107" i="5"/>
  <c r="AX107" i="5"/>
  <c r="AW107" i="5"/>
  <c r="Z108" i="5"/>
  <c r="Y108" i="5"/>
  <c r="T108" i="5"/>
  <c r="S108" i="5"/>
  <c r="CI99" i="5"/>
  <c r="CJ99" i="5" s="1"/>
  <c r="CK99" i="5" s="1"/>
  <c r="CG100" i="5" s="1"/>
  <c r="BJ103" i="5"/>
  <c r="CB103" i="5"/>
  <c r="AL105" i="5"/>
  <c r="AR106" i="5"/>
  <c r="CO93" i="5"/>
  <c r="CP93" i="5" s="1"/>
  <c r="CQ93" i="5" s="1"/>
  <c r="CM94" i="5" s="1"/>
  <c r="BQ101" i="5"/>
  <c r="BR101" i="5" s="1"/>
  <c r="BS101" i="5" s="1"/>
  <c r="BO102" i="5" s="1"/>
  <c r="BF56" i="5"/>
  <c r="P108" i="5"/>
  <c r="Q108" i="5" s="1"/>
  <c r="K64" i="5"/>
  <c r="AY107" i="5" l="1"/>
  <c r="AZ107" i="5" s="1"/>
  <c r="BA107" i="5" s="1"/>
  <c r="AG107" i="5"/>
  <c r="AH107" i="5" s="1"/>
  <c r="AI107" i="5" s="1"/>
  <c r="AA108" i="5"/>
  <c r="U108" i="5"/>
  <c r="V108" i="5" s="1"/>
  <c r="W108" i="5" s="1"/>
  <c r="N109" i="5"/>
  <c r="M109" i="5"/>
  <c r="H65" i="5"/>
  <c r="G65" i="5"/>
  <c r="CH100" i="5"/>
  <c r="BP102" i="5"/>
  <c r="CN94" i="5"/>
  <c r="AM105" i="5"/>
  <c r="AN105" i="5" s="1"/>
  <c r="AO105" i="5" s="1"/>
  <c r="AK106" i="5" s="1"/>
  <c r="CC103" i="5"/>
  <c r="CD103" i="5" s="1"/>
  <c r="CE103" i="5" s="1"/>
  <c r="CA104" i="5" s="1"/>
  <c r="AS106" i="5"/>
  <c r="AT106" i="5" s="1"/>
  <c r="AU106" i="5" s="1"/>
  <c r="AQ107" i="5" s="1"/>
  <c r="BK103" i="5"/>
  <c r="BL103" i="5" s="1"/>
  <c r="BM103" i="5" s="1"/>
  <c r="BI104" i="5" s="1"/>
  <c r="BX107" i="5"/>
  <c r="BY107" i="5" s="1"/>
  <c r="A56" i="5"/>
  <c r="D56" i="5" s="1"/>
  <c r="AG56" i="7" s="1"/>
  <c r="BG56" i="5"/>
  <c r="AB108" i="5"/>
  <c r="AC108" i="5" s="1"/>
  <c r="O109" i="5" l="1"/>
  <c r="P109" i="5" s="1"/>
  <c r="Q109" i="5" s="1"/>
  <c r="AE108" i="5"/>
  <c r="AF108" i="5"/>
  <c r="BV108" i="5"/>
  <c r="BU108" i="5"/>
  <c r="BD57" i="5"/>
  <c r="BC57" i="5"/>
  <c r="AX108" i="5"/>
  <c r="AW108" i="5"/>
  <c r="Z109" i="5"/>
  <c r="Y109" i="5"/>
  <c r="T109" i="5"/>
  <c r="S109" i="5"/>
  <c r="CI100" i="5"/>
  <c r="CJ100" i="5" s="1"/>
  <c r="CK100" i="5" s="1"/>
  <c r="CG101" i="5" s="1"/>
  <c r="I65" i="5"/>
  <c r="CB104" i="5"/>
  <c r="BJ104" i="5"/>
  <c r="AR107" i="5"/>
  <c r="AL106" i="5"/>
  <c r="CO94" i="5"/>
  <c r="CP94" i="5" s="1"/>
  <c r="CQ94" i="5" s="1"/>
  <c r="CM95" i="5" s="1"/>
  <c r="BQ102" i="5"/>
  <c r="BR102" i="5" s="1"/>
  <c r="BS102" i="5" s="1"/>
  <c r="BO103" i="5" s="1"/>
  <c r="C57" i="5"/>
  <c r="BW108" i="5" l="1"/>
  <c r="BX108" i="5" s="1"/>
  <c r="BY108" i="5" s="1"/>
  <c r="AG108" i="5"/>
  <c r="AH108" i="5" s="1"/>
  <c r="AI108" i="5" s="1"/>
  <c r="AY108" i="5"/>
  <c r="AZ108" i="5" s="1"/>
  <c r="BA108" i="5" s="1"/>
  <c r="AA109" i="5"/>
  <c r="AB109" i="5" s="1"/>
  <c r="AC109" i="5" s="1"/>
  <c r="U109" i="5"/>
  <c r="V109" i="5" s="1"/>
  <c r="W109" i="5" s="1"/>
  <c r="N110" i="5"/>
  <c r="M110" i="5"/>
  <c r="CH101" i="5"/>
  <c r="BE57" i="5"/>
  <c r="B57" i="5" s="1"/>
  <c r="AK57" i="7"/>
  <c r="CN95" i="5"/>
  <c r="AM106" i="5"/>
  <c r="AN106" i="5" s="1"/>
  <c r="AO106" i="5" s="1"/>
  <c r="AK107" i="5" s="1"/>
  <c r="AS107" i="5"/>
  <c r="AT107" i="5" s="1"/>
  <c r="AU107" i="5" s="1"/>
  <c r="AQ108" i="5" s="1"/>
  <c r="BK104" i="5"/>
  <c r="BL104" i="5" s="1"/>
  <c r="BM104" i="5" s="1"/>
  <c r="BI105" i="5" s="1"/>
  <c r="BP103" i="5"/>
  <c r="CC104" i="5"/>
  <c r="CD104" i="5" s="1"/>
  <c r="CE104" i="5" s="1"/>
  <c r="CA105" i="5" s="1"/>
  <c r="J65" i="5"/>
  <c r="O110" i="5" l="1"/>
  <c r="P110" i="5" s="1"/>
  <c r="Q110" i="5" s="1"/>
  <c r="AF109" i="5"/>
  <c r="AE109" i="5"/>
  <c r="BV109" i="5"/>
  <c r="BW109" i="5" s="1"/>
  <c r="BU109" i="5"/>
  <c r="AX109" i="5"/>
  <c r="AY109" i="5" s="1"/>
  <c r="AW109" i="5"/>
  <c r="Z110" i="5"/>
  <c r="Y110" i="5"/>
  <c r="T110" i="5"/>
  <c r="S110" i="5"/>
  <c r="CI101" i="5"/>
  <c r="CJ101" i="5" s="1"/>
  <c r="CK101" i="5" s="1"/>
  <c r="CG102" i="5" s="1"/>
  <c r="AL107" i="5"/>
  <c r="BJ105" i="5"/>
  <c r="AR108" i="5"/>
  <c r="CB105" i="5"/>
  <c r="BQ103" i="5"/>
  <c r="BR103" i="5" s="1"/>
  <c r="BS103" i="5" s="1"/>
  <c r="BO104" i="5" s="1"/>
  <c r="CO95" i="5"/>
  <c r="CP95" i="5" s="1"/>
  <c r="CQ95" i="5" s="1"/>
  <c r="CM96" i="5" s="1"/>
  <c r="BF57" i="5"/>
  <c r="K65" i="5"/>
  <c r="AG109" i="5" l="1"/>
  <c r="AH109" i="5" s="1"/>
  <c r="AI109" i="5" s="1"/>
  <c r="AA110" i="5"/>
  <c r="AB110" i="5" s="1"/>
  <c r="AC110" i="5" s="1"/>
  <c r="U110" i="5"/>
  <c r="N111" i="5"/>
  <c r="M111" i="5"/>
  <c r="H66" i="5"/>
  <c r="G66" i="5"/>
  <c r="CH102" i="5"/>
  <c r="CN96" i="5"/>
  <c r="BP104" i="5"/>
  <c r="AS108" i="5"/>
  <c r="AT108" i="5" s="1"/>
  <c r="AU108" i="5" s="1"/>
  <c r="AQ109" i="5" s="1"/>
  <c r="BK105" i="5"/>
  <c r="BL105" i="5" s="1"/>
  <c r="BM105" i="5" s="1"/>
  <c r="BI106" i="5" s="1"/>
  <c r="CC105" i="5"/>
  <c r="CD105" i="5" s="1"/>
  <c r="CE105" i="5" s="1"/>
  <c r="CA106" i="5" s="1"/>
  <c r="AM107" i="5"/>
  <c r="AN107" i="5" s="1"/>
  <c r="AO107" i="5" s="1"/>
  <c r="AK108" i="5" s="1"/>
  <c r="BX109" i="5"/>
  <c r="BY109" i="5" s="1"/>
  <c r="A57" i="5"/>
  <c r="D57" i="5" s="1"/>
  <c r="AG57" i="7" s="1"/>
  <c r="BG57" i="5"/>
  <c r="AZ109" i="5"/>
  <c r="BA109" i="5" s="1"/>
  <c r="V110" i="5"/>
  <c r="W110" i="5" s="1"/>
  <c r="O111" i="5" l="1"/>
  <c r="AF110" i="5"/>
  <c r="AE110" i="5"/>
  <c r="BV110" i="5"/>
  <c r="BW110" i="5" s="1"/>
  <c r="BU110" i="5"/>
  <c r="BD58" i="5"/>
  <c r="BC58" i="5"/>
  <c r="AX110" i="5"/>
  <c r="AW110" i="5"/>
  <c r="Z111" i="5"/>
  <c r="AA111" i="5" s="1"/>
  <c r="Y111" i="5"/>
  <c r="T111" i="5"/>
  <c r="S111" i="5"/>
  <c r="CI102" i="5"/>
  <c r="CJ102" i="5" s="1"/>
  <c r="CK102" i="5" s="1"/>
  <c r="CG103" i="5" s="1"/>
  <c r="I66" i="5"/>
  <c r="AL108" i="5"/>
  <c r="CB106" i="5"/>
  <c r="BJ106" i="5"/>
  <c r="AR109" i="5"/>
  <c r="BQ104" i="5"/>
  <c r="BR104" i="5" s="1"/>
  <c r="BS104" i="5" s="1"/>
  <c r="BO105" i="5" s="1"/>
  <c r="CO96" i="5"/>
  <c r="CP96" i="5" s="1"/>
  <c r="CQ96" i="5" s="1"/>
  <c r="CM97" i="5" s="1"/>
  <c r="C58" i="5"/>
  <c r="P111" i="5"/>
  <c r="Q111" i="5" s="1"/>
  <c r="AG110" i="5" l="1"/>
  <c r="AH110" i="5" s="1"/>
  <c r="AI110" i="5" s="1"/>
  <c r="AY110" i="5"/>
  <c r="U111" i="5"/>
  <c r="N112" i="5"/>
  <c r="M112" i="5"/>
  <c r="CH103" i="5"/>
  <c r="BE58" i="5"/>
  <c r="B58" i="5" s="1"/>
  <c r="AK58" i="7"/>
  <c r="BP105" i="5"/>
  <c r="AS109" i="5"/>
  <c r="AT109" i="5" s="1"/>
  <c r="AU109" i="5" s="1"/>
  <c r="AQ110" i="5" s="1"/>
  <c r="BK106" i="5"/>
  <c r="BL106" i="5" s="1"/>
  <c r="BM106" i="5" s="1"/>
  <c r="BI107" i="5" s="1"/>
  <c r="CC106" i="5"/>
  <c r="CD106" i="5" s="1"/>
  <c r="CE106" i="5" s="1"/>
  <c r="CA107" i="5" s="1"/>
  <c r="CN97" i="5"/>
  <c r="AM108" i="5"/>
  <c r="AN108" i="5" s="1"/>
  <c r="AO108" i="5" s="1"/>
  <c r="AK109" i="5" s="1"/>
  <c r="BX110" i="5"/>
  <c r="BY110" i="5" s="1"/>
  <c r="AZ110" i="5"/>
  <c r="BA110" i="5" s="1"/>
  <c r="AB111" i="5"/>
  <c r="AC111" i="5" s="1"/>
  <c r="V111" i="5"/>
  <c r="W111" i="5" s="1"/>
  <c r="J66" i="5"/>
  <c r="O112" i="5" l="1"/>
  <c r="AF111" i="5"/>
  <c r="AE111" i="5"/>
  <c r="BV111" i="5"/>
  <c r="BW111" i="5" s="1"/>
  <c r="BU111" i="5"/>
  <c r="AX111" i="5"/>
  <c r="AW111" i="5"/>
  <c r="Z112" i="5"/>
  <c r="Y112" i="5"/>
  <c r="T112" i="5"/>
  <c r="S112" i="5"/>
  <c r="CI103" i="5"/>
  <c r="CJ103" i="5" s="1"/>
  <c r="CK103" i="5" s="1"/>
  <c r="CG104" i="5" s="1"/>
  <c r="BJ107" i="5"/>
  <c r="CB107" i="5"/>
  <c r="AR110" i="5"/>
  <c r="AL109" i="5"/>
  <c r="CO97" i="5"/>
  <c r="CP97" i="5" s="1"/>
  <c r="CQ97" i="5" s="1"/>
  <c r="CM98" i="5" s="1"/>
  <c r="BQ105" i="5"/>
  <c r="BR105" i="5" s="1"/>
  <c r="BS105" i="5" s="1"/>
  <c r="BO106" i="5" s="1"/>
  <c r="BF58" i="5"/>
  <c r="P112" i="5"/>
  <c r="Q112" i="5" s="1"/>
  <c r="K66" i="5"/>
  <c r="AY111" i="5" l="1"/>
  <c r="AA112" i="5"/>
  <c r="AB112" i="5" s="1"/>
  <c r="AC112" i="5" s="1"/>
  <c r="AG111" i="5"/>
  <c r="AH111" i="5" s="1"/>
  <c r="AI111" i="5" s="1"/>
  <c r="U112" i="5"/>
  <c r="N113" i="5"/>
  <c r="M113" i="5"/>
  <c r="H67" i="5"/>
  <c r="G67" i="5"/>
  <c r="CH104" i="5"/>
  <c r="BP106" i="5"/>
  <c r="CN98" i="5"/>
  <c r="AS110" i="5"/>
  <c r="AT110" i="5" s="1"/>
  <c r="AU110" i="5" s="1"/>
  <c r="AQ111" i="5" s="1"/>
  <c r="CC107" i="5"/>
  <c r="CD107" i="5" s="1"/>
  <c r="CE107" i="5" s="1"/>
  <c r="CA108" i="5" s="1"/>
  <c r="AM109" i="5"/>
  <c r="AN109" i="5" s="1"/>
  <c r="AO109" i="5" s="1"/>
  <c r="AK110" i="5" s="1"/>
  <c r="BK107" i="5"/>
  <c r="BL107" i="5" s="1"/>
  <c r="BM107" i="5" s="1"/>
  <c r="BI108" i="5" s="1"/>
  <c r="BX111" i="5"/>
  <c r="BY111" i="5" s="1"/>
  <c r="A58" i="5"/>
  <c r="D58" i="5" s="1"/>
  <c r="AG58" i="7" s="1"/>
  <c r="BG58" i="5"/>
  <c r="AZ111" i="5"/>
  <c r="BA111" i="5" s="1"/>
  <c r="V112" i="5"/>
  <c r="W112" i="5" s="1"/>
  <c r="O113" i="5" l="1"/>
  <c r="P113" i="5" s="1"/>
  <c r="Q113" i="5" s="1"/>
  <c r="AF112" i="5"/>
  <c r="AE112" i="5"/>
  <c r="BV112" i="5"/>
  <c r="BU112" i="5"/>
  <c r="BD59" i="5"/>
  <c r="BC59" i="5"/>
  <c r="AX112" i="5"/>
  <c r="AW112" i="5"/>
  <c r="Z113" i="5"/>
  <c r="Y113" i="5"/>
  <c r="T113" i="5"/>
  <c r="S113" i="5"/>
  <c r="CI104" i="5"/>
  <c r="CJ104" i="5" s="1"/>
  <c r="CK104" i="5" s="1"/>
  <c r="CG105" i="5" s="1"/>
  <c r="I67" i="5"/>
  <c r="J67" i="5" s="1"/>
  <c r="K67" i="5" s="1"/>
  <c r="CB108" i="5"/>
  <c r="BJ108" i="5"/>
  <c r="AL110" i="5"/>
  <c r="AR111" i="5"/>
  <c r="CO98" i="5"/>
  <c r="CP98" i="5" s="1"/>
  <c r="CQ98" i="5" s="1"/>
  <c r="CM99" i="5" s="1"/>
  <c r="BQ106" i="5"/>
  <c r="BR106" i="5" s="1"/>
  <c r="BS106" i="5" s="1"/>
  <c r="BO107" i="5" s="1"/>
  <c r="C59" i="5"/>
  <c r="U113" i="5" l="1"/>
  <c r="BW112" i="5"/>
  <c r="AY112" i="5"/>
  <c r="AG112" i="5"/>
  <c r="AH112" i="5" s="1"/>
  <c r="AI112" i="5" s="1"/>
  <c r="AA113" i="5"/>
  <c r="AB113" i="5" s="1"/>
  <c r="AC113" i="5" s="1"/>
  <c r="N114" i="5"/>
  <c r="M114" i="5"/>
  <c r="H68" i="5"/>
  <c r="G68" i="5"/>
  <c r="CH105" i="5"/>
  <c r="BE59" i="5"/>
  <c r="B59" i="5" s="1"/>
  <c r="AK59" i="7"/>
  <c r="AS111" i="5"/>
  <c r="AT111" i="5" s="1"/>
  <c r="AU111" i="5" s="1"/>
  <c r="AQ112" i="5" s="1"/>
  <c r="CN99" i="5"/>
  <c r="AM110" i="5"/>
  <c r="AN110" i="5" s="1"/>
  <c r="AO110" i="5" s="1"/>
  <c r="AK111" i="5" s="1"/>
  <c r="BK108" i="5"/>
  <c r="BL108" i="5" s="1"/>
  <c r="BM108" i="5" s="1"/>
  <c r="BI109" i="5" s="1"/>
  <c r="BP107" i="5"/>
  <c r="CC108" i="5"/>
  <c r="CD108" i="5" s="1"/>
  <c r="CE108" i="5" s="1"/>
  <c r="CA109" i="5" s="1"/>
  <c r="BX112" i="5"/>
  <c r="BY112" i="5" s="1"/>
  <c r="AZ112" i="5"/>
  <c r="BA112" i="5" s="1"/>
  <c r="V113" i="5"/>
  <c r="W113" i="5" s="1"/>
  <c r="O114" i="5" l="1"/>
  <c r="P114" i="5" s="1"/>
  <c r="Q114" i="5" s="1"/>
  <c r="AF113" i="5"/>
  <c r="AE113" i="5"/>
  <c r="BV113" i="5"/>
  <c r="BU113" i="5"/>
  <c r="AX113" i="5"/>
  <c r="AW113" i="5"/>
  <c r="Z114" i="5"/>
  <c r="Y114" i="5"/>
  <c r="T114" i="5"/>
  <c r="S114" i="5"/>
  <c r="CI105" i="5"/>
  <c r="CJ105" i="5" s="1"/>
  <c r="CK105" i="5" s="1"/>
  <c r="CG106" i="5" s="1"/>
  <c r="I68" i="5"/>
  <c r="BJ109" i="5"/>
  <c r="AL111" i="5"/>
  <c r="CB109" i="5"/>
  <c r="CO99" i="5"/>
  <c r="CP99" i="5" s="1"/>
  <c r="CQ99" i="5" s="1"/>
  <c r="CM100" i="5" s="1"/>
  <c r="AR112" i="5"/>
  <c r="BQ107" i="5"/>
  <c r="BR107" i="5" s="1"/>
  <c r="BS107" i="5" s="1"/>
  <c r="BO108" i="5" s="1"/>
  <c r="BF59" i="5"/>
  <c r="BW113" i="5" l="1"/>
  <c r="BX113" i="5" s="1"/>
  <c r="BY113" i="5" s="1"/>
  <c r="AY113" i="5"/>
  <c r="AG113" i="5"/>
  <c r="AH113" i="5" s="1"/>
  <c r="AI113" i="5" s="1"/>
  <c r="AA114" i="5"/>
  <c r="AB114" i="5" s="1"/>
  <c r="AC114" i="5" s="1"/>
  <c r="U114" i="5"/>
  <c r="V114" i="5" s="1"/>
  <c r="W114" i="5" s="1"/>
  <c r="N115" i="5"/>
  <c r="O115" i="5" s="1"/>
  <c r="M115" i="5"/>
  <c r="CH106" i="5"/>
  <c r="BP108" i="5"/>
  <c r="AS112" i="5"/>
  <c r="AT112" i="5" s="1"/>
  <c r="AU112" i="5" s="1"/>
  <c r="AQ113" i="5" s="1"/>
  <c r="CC109" i="5"/>
  <c r="CD109" i="5" s="1"/>
  <c r="CE109" i="5" s="1"/>
  <c r="CA110" i="5" s="1"/>
  <c r="AM111" i="5"/>
  <c r="AN111" i="5" s="1"/>
  <c r="AO111" i="5" s="1"/>
  <c r="AK112" i="5" s="1"/>
  <c r="CN100" i="5"/>
  <c r="BK109" i="5"/>
  <c r="BL109" i="5" s="1"/>
  <c r="BM109" i="5" s="1"/>
  <c r="BI110" i="5" s="1"/>
  <c r="AZ113" i="5"/>
  <c r="BA113" i="5" s="1"/>
  <c r="A59" i="5"/>
  <c r="D59" i="5" s="1"/>
  <c r="AG59" i="7" s="1"/>
  <c r="BG59" i="5"/>
  <c r="J68" i="5"/>
  <c r="AE114" i="5" l="1"/>
  <c r="AF114" i="5"/>
  <c r="BV114" i="5"/>
  <c r="BW114" i="5" s="1"/>
  <c r="BU114" i="5"/>
  <c r="BD60" i="5"/>
  <c r="BC60" i="5"/>
  <c r="AX114" i="5"/>
  <c r="AW114" i="5"/>
  <c r="Z115" i="5"/>
  <c r="Y115" i="5"/>
  <c r="T115" i="5"/>
  <c r="U115" i="5" s="1"/>
  <c r="S115" i="5"/>
  <c r="CI106" i="5"/>
  <c r="CJ106" i="5" s="1"/>
  <c r="CK106" i="5" s="1"/>
  <c r="CG107" i="5" s="1"/>
  <c r="CB110" i="5"/>
  <c r="AR113" i="5"/>
  <c r="AL112" i="5"/>
  <c r="BJ110" i="5"/>
  <c r="CO100" i="5"/>
  <c r="CP100" i="5" s="1"/>
  <c r="CQ100" i="5" s="1"/>
  <c r="CM101" i="5" s="1"/>
  <c r="BQ108" i="5"/>
  <c r="BR108" i="5" s="1"/>
  <c r="BS108" i="5" s="1"/>
  <c r="BO109" i="5" s="1"/>
  <c r="C60" i="5"/>
  <c r="P115" i="5"/>
  <c r="Q115" i="5" s="1"/>
  <c r="K68" i="5"/>
  <c r="AY114" i="5" l="1"/>
  <c r="AZ114" i="5" s="1"/>
  <c r="BA114" i="5" s="1"/>
  <c r="AG114" i="5"/>
  <c r="AH114" i="5" s="1"/>
  <c r="AI114" i="5" s="1"/>
  <c r="AA115" i="5"/>
  <c r="N116" i="5"/>
  <c r="M116" i="5"/>
  <c r="H69" i="5"/>
  <c r="G69" i="5"/>
  <c r="CH107" i="5"/>
  <c r="BE60" i="5"/>
  <c r="B60" i="5" s="1"/>
  <c r="AK60" i="7"/>
  <c r="BP109" i="5"/>
  <c r="CN101" i="5"/>
  <c r="AM112" i="5"/>
  <c r="AN112" i="5" s="1"/>
  <c r="AO112" i="5" s="1"/>
  <c r="AK113" i="5" s="1"/>
  <c r="AS113" i="5"/>
  <c r="AT113" i="5" s="1"/>
  <c r="AU113" i="5" s="1"/>
  <c r="AQ114" i="5" s="1"/>
  <c r="BK110" i="5"/>
  <c r="BL110" i="5" s="1"/>
  <c r="BM110" i="5" s="1"/>
  <c r="BI111" i="5" s="1"/>
  <c r="CC110" i="5"/>
  <c r="CD110" i="5" s="1"/>
  <c r="CE110" i="5" s="1"/>
  <c r="CA111" i="5" s="1"/>
  <c r="BX114" i="5"/>
  <c r="BY114" i="5" s="1"/>
  <c r="AB115" i="5"/>
  <c r="AC115" i="5" s="1"/>
  <c r="V115" i="5"/>
  <c r="W115" i="5" s="1"/>
  <c r="AF115" i="5" l="1"/>
  <c r="AE115" i="5"/>
  <c r="BV115" i="5"/>
  <c r="BU115" i="5"/>
  <c r="AX115" i="5"/>
  <c r="AW115" i="5"/>
  <c r="O116" i="5"/>
  <c r="P116" i="5" s="1"/>
  <c r="Q116" i="5" s="1"/>
  <c r="Z116" i="5"/>
  <c r="Y116" i="5"/>
  <c r="T116" i="5"/>
  <c r="S116" i="5"/>
  <c r="CI107" i="5"/>
  <c r="CJ107" i="5" s="1"/>
  <c r="CK107" i="5" s="1"/>
  <c r="CG108" i="5" s="1"/>
  <c r="I69" i="5"/>
  <c r="BJ111" i="5"/>
  <c r="AR114" i="5"/>
  <c r="AL113" i="5"/>
  <c r="CB111" i="5"/>
  <c r="CO101" i="5"/>
  <c r="CP101" i="5" s="1"/>
  <c r="CQ101" i="5" s="1"/>
  <c r="CM102" i="5" s="1"/>
  <c r="BQ109" i="5"/>
  <c r="BR109" i="5" s="1"/>
  <c r="BS109" i="5" s="1"/>
  <c r="BO110" i="5" s="1"/>
  <c r="BF60" i="5"/>
  <c r="BW115" i="5" l="1"/>
  <c r="BX115" i="5" s="1"/>
  <c r="BY115" i="5" s="1"/>
  <c r="AY115" i="5"/>
  <c r="AZ115" i="5" s="1"/>
  <c r="BA115" i="5" s="1"/>
  <c r="AA116" i="5"/>
  <c r="AB116" i="5" s="1"/>
  <c r="AC116" i="5" s="1"/>
  <c r="AG115" i="5"/>
  <c r="AH115" i="5" s="1"/>
  <c r="AI115" i="5" s="1"/>
  <c r="U116" i="5"/>
  <c r="V116" i="5" s="1"/>
  <c r="W116" i="5" s="1"/>
  <c r="N117" i="5"/>
  <c r="M117" i="5"/>
  <c r="CH108" i="5"/>
  <c r="BP110" i="5"/>
  <c r="CN102" i="5"/>
  <c r="CC111" i="5"/>
  <c r="CD111" i="5" s="1"/>
  <c r="CE111" i="5" s="1"/>
  <c r="CA112" i="5" s="1"/>
  <c r="AM113" i="5"/>
  <c r="AN113" i="5" s="1"/>
  <c r="AO113" i="5" s="1"/>
  <c r="AK114" i="5" s="1"/>
  <c r="AS114" i="5"/>
  <c r="AT114" i="5" s="1"/>
  <c r="AU114" i="5" s="1"/>
  <c r="AQ115" i="5" s="1"/>
  <c r="BK111" i="5"/>
  <c r="BL111" i="5" s="1"/>
  <c r="BM111" i="5" s="1"/>
  <c r="BI112" i="5" s="1"/>
  <c r="A60" i="5"/>
  <c r="D60" i="5" s="1"/>
  <c r="AG60" i="7" s="1"/>
  <c r="BG60" i="5"/>
  <c r="J69" i="5"/>
  <c r="K69" i="5" s="1"/>
  <c r="O117" i="5" l="1"/>
  <c r="P117" i="5" s="1"/>
  <c r="Q117" i="5" s="1"/>
  <c r="AE116" i="5"/>
  <c r="AF116" i="5"/>
  <c r="BV116" i="5"/>
  <c r="BU116" i="5"/>
  <c r="BD61" i="5"/>
  <c r="BC61" i="5"/>
  <c r="AX116" i="5"/>
  <c r="AW116" i="5"/>
  <c r="Z117" i="5"/>
  <c r="Y117" i="5"/>
  <c r="T117" i="5"/>
  <c r="S117" i="5"/>
  <c r="H70" i="5"/>
  <c r="G70" i="5"/>
  <c r="CI108" i="5"/>
  <c r="CJ108" i="5" s="1"/>
  <c r="CK108" i="5" s="1"/>
  <c r="CG109" i="5" s="1"/>
  <c r="CB112" i="5"/>
  <c r="BJ112" i="5"/>
  <c r="AR115" i="5"/>
  <c r="CO102" i="5"/>
  <c r="CP102" i="5" s="1"/>
  <c r="CQ102" i="5" s="1"/>
  <c r="CM103" i="5" s="1"/>
  <c r="AL114" i="5"/>
  <c r="BQ110" i="5"/>
  <c r="BR110" i="5" s="1"/>
  <c r="BS110" i="5" s="1"/>
  <c r="BO111" i="5" s="1"/>
  <c r="C61" i="5"/>
  <c r="BW116" i="5" l="1"/>
  <c r="BX116" i="5" s="1"/>
  <c r="BY116" i="5" s="1"/>
  <c r="U117" i="5"/>
  <c r="AG116" i="5"/>
  <c r="AH116" i="5" s="1"/>
  <c r="AI116" i="5" s="1"/>
  <c r="AY116" i="5"/>
  <c r="AA117" i="5"/>
  <c r="AB117" i="5" s="1"/>
  <c r="AC117" i="5" s="1"/>
  <c r="N118" i="5"/>
  <c r="O118" i="5" s="1"/>
  <c r="M118" i="5"/>
  <c r="CH109" i="5"/>
  <c r="I70" i="5"/>
  <c r="BE61" i="5"/>
  <c r="B61" i="5" s="1"/>
  <c r="AK61" i="7"/>
  <c r="BP111" i="5"/>
  <c r="CN103" i="5"/>
  <c r="AM114" i="5"/>
  <c r="AN114" i="5" s="1"/>
  <c r="AO114" i="5" s="1"/>
  <c r="AK115" i="5" s="1"/>
  <c r="BK112" i="5"/>
  <c r="BL112" i="5" s="1"/>
  <c r="BM112" i="5" s="1"/>
  <c r="BI113" i="5" s="1"/>
  <c r="AS115" i="5"/>
  <c r="AT115" i="5" s="1"/>
  <c r="AU115" i="5" s="1"/>
  <c r="AQ116" i="5" s="1"/>
  <c r="CC112" i="5"/>
  <c r="CD112" i="5" s="1"/>
  <c r="CE112" i="5" s="1"/>
  <c r="CA113" i="5" s="1"/>
  <c r="AZ116" i="5"/>
  <c r="BA116" i="5" s="1"/>
  <c r="V117" i="5"/>
  <c r="W117" i="5" s="1"/>
  <c r="AF117" i="5" l="1"/>
  <c r="AE117" i="5"/>
  <c r="BV117" i="5"/>
  <c r="BW117" i="5" s="1"/>
  <c r="BU117" i="5"/>
  <c r="AX117" i="5"/>
  <c r="AW117" i="5"/>
  <c r="Z118" i="5"/>
  <c r="Y118" i="5"/>
  <c r="T118" i="5"/>
  <c r="S118" i="5"/>
  <c r="CI109" i="5"/>
  <c r="CJ109" i="5" s="1"/>
  <c r="CK109" i="5" s="1"/>
  <c r="CG110" i="5" s="1"/>
  <c r="BJ113" i="5"/>
  <c r="AL115" i="5"/>
  <c r="CB113" i="5"/>
  <c r="AR116" i="5"/>
  <c r="CO103" i="5"/>
  <c r="CP103" i="5" s="1"/>
  <c r="CQ103" i="5" s="1"/>
  <c r="CM104" i="5" s="1"/>
  <c r="BQ111" i="5"/>
  <c r="BR111" i="5" s="1"/>
  <c r="BS111" i="5" s="1"/>
  <c r="BO112" i="5" s="1"/>
  <c r="BF61" i="5"/>
  <c r="P118" i="5"/>
  <c r="Q118" i="5" s="1"/>
  <c r="J70" i="5"/>
  <c r="AG117" i="5" l="1"/>
  <c r="AH117" i="5" s="1"/>
  <c r="AI117" i="5" s="1"/>
  <c r="AF118" i="5" s="1"/>
  <c r="AY117" i="5"/>
  <c r="AZ117" i="5" s="1"/>
  <c r="BA117" i="5" s="1"/>
  <c r="AA118" i="5"/>
  <c r="U118" i="5"/>
  <c r="V118" i="5" s="1"/>
  <c r="W118" i="5" s="1"/>
  <c r="N119" i="5"/>
  <c r="O119" i="5" s="1"/>
  <c r="M119" i="5"/>
  <c r="CH110" i="5"/>
  <c r="BP112" i="5"/>
  <c r="CN104" i="5"/>
  <c r="CC113" i="5"/>
  <c r="CD113" i="5" s="1"/>
  <c r="CE113" i="5" s="1"/>
  <c r="CA114" i="5" s="1"/>
  <c r="AM115" i="5"/>
  <c r="AN115" i="5" s="1"/>
  <c r="AO115" i="5" s="1"/>
  <c r="AK116" i="5" s="1"/>
  <c r="AS116" i="5"/>
  <c r="AT116" i="5" s="1"/>
  <c r="AU116" i="5" s="1"/>
  <c r="AQ117" i="5" s="1"/>
  <c r="BK113" i="5"/>
  <c r="BL113" i="5" s="1"/>
  <c r="BM113" i="5" s="1"/>
  <c r="BI114" i="5" s="1"/>
  <c r="BX117" i="5"/>
  <c r="BY117" i="5" s="1"/>
  <c r="A61" i="5"/>
  <c r="D61" i="5" s="1"/>
  <c r="AG61" i="7" s="1"/>
  <c r="BG61" i="5"/>
  <c r="AB118" i="5"/>
  <c r="AC118" i="5" s="1"/>
  <c r="K70" i="5"/>
  <c r="AE118" i="5" l="1"/>
  <c r="AG118" i="5" s="1"/>
  <c r="AH118" i="5" s="1"/>
  <c r="AI118" i="5" s="1"/>
  <c r="AF119" i="5" s="1"/>
  <c r="BV118" i="5"/>
  <c r="BW118" i="5" s="1"/>
  <c r="BU118" i="5"/>
  <c r="BD62" i="5"/>
  <c r="BC62" i="5"/>
  <c r="AX118" i="5"/>
  <c r="AW118" i="5"/>
  <c r="Z119" i="5"/>
  <c r="Y119" i="5"/>
  <c r="T119" i="5"/>
  <c r="U119" i="5" s="1"/>
  <c r="S119" i="5"/>
  <c r="H71" i="5"/>
  <c r="G71" i="5"/>
  <c r="CI110" i="5"/>
  <c r="CJ110" i="5" s="1"/>
  <c r="CK110" i="5" s="1"/>
  <c r="CG111" i="5" s="1"/>
  <c r="AL116" i="5"/>
  <c r="CB114" i="5"/>
  <c r="BJ114" i="5"/>
  <c r="AR117" i="5"/>
  <c r="CO104" i="5"/>
  <c r="CP104" i="5" s="1"/>
  <c r="CQ104" i="5" s="1"/>
  <c r="CM105" i="5" s="1"/>
  <c r="BQ112" i="5"/>
  <c r="BR112" i="5" s="1"/>
  <c r="BS112" i="5" s="1"/>
  <c r="BO113" i="5" s="1"/>
  <c r="C62" i="5"/>
  <c r="P119" i="5"/>
  <c r="Q119" i="5" s="1"/>
  <c r="AY118" i="5" l="1"/>
  <c r="AZ118" i="5" s="1"/>
  <c r="BA118" i="5" s="1"/>
  <c r="AE119" i="5"/>
  <c r="AG119" i="5" s="1"/>
  <c r="AH119" i="5" s="1"/>
  <c r="AI119" i="5" s="1"/>
  <c r="AA119" i="5"/>
  <c r="N120" i="5"/>
  <c r="M120" i="5"/>
  <c r="CH111" i="5"/>
  <c r="I71" i="5"/>
  <c r="J71" i="5" s="1"/>
  <c r="K71" i="5" s="1"/>
  <c r="BE62" i="5"/>
  <c r="B62" i="5" s="1"/>
  <c r="AK62" i="7"/>
  <c r="CN105" i="5"/>
  <c r="BK114" i="5"/>
  <c r="BL114" i="5" s="1"/>
  <c r="BM114" i="5" s="1"/>
  <c r="BI115" i="5" s="1"/>
  <c r="AS117" i="5"/>
  <c r="AT117" i="5" s="1"/>
  <c r="AU117" i="5" s="1"/>
  <c r="AQ118" i="5" s="1"/>
  <c r="CC114" i="5"/>
  <c r="CD114" i="5" s="1"/>
  <c r="CE114" i="5" s="1"/>
  <c r="CA115" i="5" s="1"/>
  <c r="BP113" i="5"/>
  <c r="AM116" i="5"/>
  <c r="AN116" i="5" s="1"/>
  <c r="AO116" i="5" s="1"/>
  <c r="AK117" i="5" s="1"/>
  <c r="BX118" i="5"/>
  <c r="BY118" i="5" s="1"/>
  <c r="AB119" i="5"/>
  <c r="AC119" i="5" s="1"/>
  <c r="V119" i="5"/>
  <c r="W119" i="5" s="1"/>
  <c r="O120" i="5" l="1"/>
  <c r="P120" i="5" s="1"/>
  <c r="Q120" i="5" s="1"/>
  <c r="BV119" i="5"/>
  <c r="BU119" i="5"/>
  <c r="AX119" i="5"/>
  <c r="AW119" i="5"/>
  <c r="AF120" i="5"/>
  <c r="AE120" i="5"/>
  <c r="Z120" i="5"/>
  <c r="Y120" i="5"/>
  <c r="T120" i="5"/>
  <c r="S120" i="5"/>
  <c r="H72" i="5"/>
  <c r="G72" i="5"/>
  <c r="CI111" i="5"/>
  <c r="CJ111" i="5" s="1"/>
  <c r="CK111" i="5" s="1"/>
  <c r="CG112" i="5" s="1"/>
  <c r="AR118" i="5"/>
  <c r="AL117" i="5"/>
  <c r="CB115" i="5"/>
  <c r="BJ115" i="5"/>
  <c r="BQ113" i="5"/>
  <c r="BR113" i="5" s="1"/>
  <c r="BS113" i="5" s="1"/>
  <c r="BO114" i="5" s="1"/>
  <c r="CO105" i="5"/>
  <c r="CP105" i="5" s="1"/>
  <c r="CQ105" i="5" s="1"/>
  <c r="CM106" i="5" s="1"/>
  <c r="BF62" i="5"/>
  <c r="AY119" i="5" l="1"/>
  <c r="AG120" i="5"/>
  <c r="AH120" i="5" s="1"/>
  <c r="AI120" i="5" s="1"/>
  <c r="BW119" i="5"/>
  <c r="U120" i="5"/>
  <c r="AA120" i="5"/>
  <c r="AB120" i="5" s="1"/>
  <c r="AC120" i="5" s="1"/>
  <c r="N121" i="5"/>
  <c r="O121" i="5" s="1"/>
  <c r="M121" i="5"/>
  <c r="CH112" i="5"/>
  <c r="I72" i="5"/>
  <c r="BP114" i="5"/>
  <c r="BK115" i="5"/>
  <c r="BL115" i="5" s="1"/>
  <c r="BM115" i="5" s="1"/>
  <c r="BI116" i="5" s="1"/>
  <c r="CC115" i="5"/>
  <c r="CD115" i="5" s="1"/>
  <c r="CE115" i="5" s="1"/>
  <c r="CA116" i="5" s="1"/>
  <c r="AM117" i="5"/>
  <c r="AN117" i="5" s="1"/>
  <c r="AO117" i="5" s="1"/>
  <c r="AK118" i="5" s="1"/>
  <c r="CN106" i="5"/>
  <c r="AS118" i="5"/>
  <c r="AT118" i="5" s="1"/>
  <c r="AU118" i="5" s="1"/>
  <c r="AQ119" i="5" s="1"/>
  <c r="BX119" i="5"/>
  <c r="BY119" i="5" s="1"/>
  <c r="A62" i="5"/>
  <c r="D62" i="5" s="1"/>
  <c r="AG62" i="7" s="1"/>
  <c r="BG62" i="5"/>
  <c r="AZ119" i="5"/>
  <c r="BA119" i="5" s="1"/>
  <c r="V120" i="5"/>
  <c r="W120" i="5" s="1"/>
  <c r="BV120" i="5" l="1"/>
  <c r="BU120" i="5"/>
  <c r="BD63" i="5"/>
  <c r="BC63" i="5"/>
  <c r="AX120" i="5"/>
  <c r="AW120" i="5"/>
  <c r="AF121" i="5"/>
  <c r="AE121" i="5"/>
  <c r="Z121" i="5"/>
  <c r="Y121" i="5"/>
  <c r="T121" i="5"/>
  <c r="S121" i="5"/>
  <c r="CI112" i="5"/>
  <c r="CJ112" i="5" s="1"/>
  <c r="CK112" i="5" s="1"/>
  <c r="CG113" i="5" s="1"/>
  <c r="AR119" i="5"/>
  <c r="CB116" i="5"/>
  <c r="AL118" i="5"/>
  <c r="BJ116" i="5"/>
  <c r="CO106" i="5"/>
  <c r="CP106" i="5" s="1"/>
  <c r="CQ106" i="5" s="1"/>
  <c r="CM107" i="5" s="1"/>
  <c r="BQ114" i="5"/>
  <c r="BR114" i="5" s="1"/>
  <c r="BS114" i="5" s="1"/>
  <c r="BO115" i="5" s="1"/>
  <c r="C63" i="5"/>
  <c r="P121" i="5"/>
  <c r="Q121" i="5" s="1"/>
  <c r="J72" i="5"/>
  <c r="K72" i="5" s="1"/>
  <c r="BW120" i="5" l="1"/>
  <c r="AA121" i="5"/>
  <c r="AB121" i="5" s="1"/>
  <c r="AC121" i="5" s="1"/>
  <c r="AY120" i="5"/>
  <c r="AG121" i="5"/>
  <c r="AH121" i="5" s="1"/>
  <c r="AI121" i="5" s="1"/>
  <c r="U121" i="5"/>
  <c r="N122" i="5"/>
  <c r="O122" i="5" s="1"/>
  <c r="M122" i="5"/>
  <c r="H73" i="5"/>
  <c r="G73" i="5"/>
  <c r="CH113" i="5"/>
  <c r="BE63" i="5"/>
  <c r="B63" i="5" s="1"/>
  <c r="AK63" i="7"/>
  <c r="CN107" i="5"/>
  <c r="BK116" i="5"/>
  <c r="BL116" i="5" s="1"/>
  <c r="BM116" i="5" s="1"/>
  <c r="BI117" i="5" s="1"/>
  <c r="AM118" i="5"/>
  <c r="AN118" i="5" s="1"/>
  <c r="AO118" i="5" s="1"/>
  <c r="AK119" i="5" s="1"/>
  <c r="CC116" i="5"/>
  <c r="CD116" i="5" s="1"/>
  <c r="CE116" i="5" s="1"/>
  <c r="CA117" i="5" s="1"/>
  <c r="BP115" i="5"/>
  <c r="AS119" i="5"/>
  <c r="AT119" i="5" s="1"/>
  <c r="AU119" i="5" s="1"/>
  <c r="AQ120" i="5" s="1"/>
  <c r="BX120" i="5"/>
  <c r="BY120" i="5" s="1"/>
  <c r="AZ120" i="5"/>
  <c r="BA120" i="5" s="1"/>
  <c r="V121" i="5"/>
  <c r="W121" i="5" s="1"/>
  <c r="BV121" i="5" l="1"/>
  <c r="BW121" i="5" s="1"/>
  <c r="BU121" i="5"/>
  <c r="AX121" i="5"/>
  <c r="AW121" i="5"/>
  <c r="AF122" i="5"/>
  <c r="AE122" i="5"/>
  <c r="Z122" i="5"/>
  <c r="Y122" i="5"/>
  <c r="T122" i="5"/>
  <c r="U122" i="5" s="1"/>
  <c r="S122" i="5"/>
  <c r="CI113" i="5"/>
  <c r="CJ113" i="5" s="1"/>
  <c r="CK113" i="5" s="1"/>
  <c r="CG114" i="5" s="1"/>
  <c r="I73" i="5"/>
  <c r="CB117" i="5"/>
  <c r="AL119" i="5"/>
  <c r="BJ117" i="5"/>
  <c r="AR120" i="5"/>
  <c r="BQ115" i="5"/>
  <c r="BR115" i="5" s="1"/>
  <c r="BS115" i="5" s="1"/>
  <c r="BO116" i="5" s="1"/>
  <c r="CO107" i="5"/>
  <c r="CP107" i="5" s="1"/>
  <c r="CQ107" i="5" s="1"/>
  <c r="CM108" i="5" s="1"/>
  <c r="AY121" i="5"/>
  <c r="BF63" i="5"/>
  <c r="P122" i="5"/>
  <c r="Q122" i="5" s="1"/>
  <c r="AG122" i="5" l="1"/>
  <c r="AH122" i="5" s="1"/>
  <c r="AI122" i="5" s="1"/>
  <c r="AA122" i="5"/>
  <c r="AB122" i="5" s="1"/>
  <c r="AC122" i="5" s="1"/>
  <c r="N123" i="5"/>
  <c r="M123" i="5"/>
  <c r="CH114" i="5"/>
  <c r="CN108" i="5"/>
  <c r="AS120" i="5"/>
  <c r="AT120" i="5" s="1"/>
  <c r="AU120" i="5" s="1"/>
  <c r="AQ121" i="5" s="1"/>
  <c r="BK117" i="5"/>
  <c r="BL117" i="5" s="1"/>
  <c r="BM117" i="5" s="1"/>
  <c r="BI118" i="5" s="1"/>
  <c r="BP116" i="5"/>
  <c r="AM119" i="5"/>
  <c r="AN119" i="5" s="1"/>
  <c r="AO119" i="5" s="1"/>
  <c r="AK120" i="5" s="1"/>
  <c r="CC117" i="5"/>
  <c r="CD117" i="5" s="1"/>
  <c r="CE117" i="5" s="1"/>
  <c r="CA118" i="5" s="1"/>
  <c r="BX121" i="5"/>
  <c r="BY121" i="5" s="1"/>
  <c r="A63" i="5"/>
  <c r="D63" i="5" s="1"/>
  <c r="AG63" i="7" s="1"/>
  <c r="BG63" i="5"/>
  <c r="AZ121" i="5"/>
  <c r="BA121" i="5" s="1"/>
  <c r="V122" i="5"/>
  <c r="W122" i="5" s="1"/>
  <c r="J73" i="5"/>
  <c r="O123" i="5" l="1"/>
  <c r="P123" i="5" s="1"/>
  <c r="Q123" i="5" s="1"/>
  <c r="BV122" i="5"/>
  <c r="BW122" i="5" s="1"/>
  <c r="BU122" i="5"/>
  <c r="BD64" i="5"/>
  <c r="BC64" i="5"/>
  <c r="AX122" i="5"/>
  <c r="AW122" i="5"/>
  <c r="AF123" i="5"/>
  <c r="AE123" i="5"/>
  <c r="Z123" i="5"/>
  <c r="Y123" i="5"/>
  <c r="T123" i="5"/>
  <c r="S123" i="5"/>
  <c r="CI114" i="5"/>
  <c r="CJ114" i="5" s="1"/>
  <c r="CK114" i="5" s="1"/>
  <c r="CG115" i="5" s="1"/>
  <c r="BJ118" i="5"/>
  <c r="AR121" i="5"/>
  <c r="BQ116" i="5"/>
  <c r="BR116" i="5" s="1"/>
  <c r="BS116" i="5" s="1"/>
  <c r="BO117" i="5" s="1"/>
  <c r="CB118" i="5"/>
  <c r="AL120" i="5"/>
  <c r="CO108" i="5"/>
  <c r="CP108" i="5" s="1"/>
  <c r="CQ108" i="5" s="1"/>
  <c r="CM109" i="5" s="1"/>
  <c r="C64" i="5"/>
  <c r="K73" i="5"/>
  <c r="U123" i="5" l="1"/>
  <c r="V123" i="5" s="1"/>
  <c r="W123" i="5" s="1"/>
  <c r="AY122" i="5"/>
  <c r="AZ122" i="5" s="1"/>
  <c r="BA122" i="5" s="1"/>
  <c r="AG123" i="5"/>
  <c r="AH123" i="5" s="1"/>
  <c r="AI123" i="5" s="1"/>
  <c r="AA123" i="5"/>
  <c r="AB123" i="5" s="1"/>
  <c r="AC123" i="5" s="1"/>
  <c r="N124" i="5"/>
  <c r="M124" i="5"/>
  <c r="H74" i="5"/>
  <c r="G74" i="5"/>
  <c r="CH115" i="5"/>
  <c r="BE64" i="5"/>
  <c r="B64" i="5" s="1"/>
  <c r="AK64" i="7"/>
  <c r="BP117" i="5"/>
  <c r="CN109" i="5"/>
  <c r="AM120" i="5"/>
  <c r="AN120" i="5" s="1"/>
  <c r="AO120" i="5" s="1"/>
  <c r="AK121" i="5" s="1"/>
  <c r="AS121" i="5"/>
  <c r="AT121" i="5" s="1"/>
  <c r="AU121" i="5" s="1"/>
  <c r="AQ122" i="5" s="1"/>
  <c r="CC118" i="5"/>
  <c r="CD118" i="5" s="1"/>
  <c r="CE118" i="5" s="1"/>
  <c r="CA119" i="5" s="1"/>
  <c r="BK118" i="5"/>
  <c r="BL118" i="5" s="1"/>
  <c r="BM118" i="5" s="1"/>
  <c r="BI119" i="5" s="1"/>
  <c r="BX122" i="5"/>
  <c r="BY122" i="5" s="1"/>
  <c r="O124" i="5" l="1"/>
  <c r="P124" i="5" s="1"/>
  <c r="Q124" i="5" s="1"/>
  <c r="BV123" i="5"/>
  <c r="BW123" i="5" s="1"/>
  <c r="BU123" i="5"/>
  <c r="AX123" i="5"/>
  <c r="AW123" i="5"/>
  <c r="AF124" i="5"/>
  <c r="AE124" i="5"/>
  <c r="Z124" i="5"/>
  <c r="Y124" i="5"/>
  <c r="T124" i="5"/>
  <c r="S124" i="5"/>
  <c r="CI115" i="5"/>
  <c r="CJ115" i="5" s="1"/>
  <c r="CK115" i="5" s="1"/>
  <c r="CG116" i="5" s="1"/>
  <c r="I74" i="5"/>
  <c r="CB119" i="5"/>
  <c r="AR122" i="5"/>
  <c r="AL121" i="5"/>
  <c r="BJ119" i="5"/>
  <c r="CO109" i="5"/>
  <c r="CP109" i="5" s="1"/>
  <c r="CQ109" i="5" s="1"/>
  <c r="CM110" i="5" s="1"/>
  <c r="BQ117" i="5"/>
  <c r="BR117" i="5" s="1"/>
  <c r="BS117" i="5" s="1"/>
  <c r="BO118" i="5" s="1"/>
  <c r="BF64" i="5"/>
  <c r="AG124" i="5" l="1"/>
  <c r="AH124" i="5" s="1"/>
  <c r="AI124" i="5" s="1"/>
  <c r="AY123" i="5"/>
  <c r="AZ123" i="5" s="1"/>
  <c r="BA123" i="5" s="1"/>
  <c r="U124" i="5"/>
  <c r="V124" i="5" s="1"/>
  <c r="W124" i="5" s="1"/>
  <c r="AA124" i="5"/>
  <c r="AB124" i="5" s="1"/>
  <c r="AC124" i="5" s="1"/>
  <c r="N125" i="5"/>
  <c r="M125" i="5"/>
  <c r="CH116" i="5"/>
  <c r="BP118" i="5"/>
  <c r="CN110" i="5"/>
  <c r="BK119" i="5"/>
  <c r="BL119" i="5" s="1"/>
  <c r="BM119" i="5" s="1"/>
  <c r="BI120" i="5" s="1"/>
  <c r="AM121" i="5"/>
  <c r="AN121" i="5" s="1"/>
  <c r="AO121" i="5" s="1"/>
  <c r="AK122" i="5" s="1"/>
  <c r="AS122" i="5"/>
  <c r="AT122" i="5" s="1"/>
  <c r="AU122" i="5" s="1"/>
  <c r="AQ123" i="5" s="1"/>
  <c r="CC119" i="5"/>
  <c r="CD119" i="5" s="1"/>
  <c r="CE119" i="5" s="1"/>
  <c r="CA120" i="5" s="1"/>
  <c r="BX123" i="5"/>
  <c r="BY123" i="5" s="1"/>
  <c r="A64" i="5"/>
  <c r="D64" i="5" s="1"/>
  <c r="AG64" i="7" s="1"/>
  <c r="BG64" i="5"/>
  <c r="J74" i="5"/>
  <c r="BV124" i="5" l="1"/>
  <c r="BW124" i="5" s="1"/>
  <c r="BU124" i="5"/>
  <c r="BD65" i="5"/>
  <c r="BC65" i="5"/>
  <c r="AX124" i="5"/>
  <c r="AW124" i="5"/>
  <c r="AF125" i="5"/>
  <c r="AE125" i="5"/>
  <c r="Z125" i="5"/>
  <c r="Y125" i="5"/>
  <c r="O125" i="5"/>
  <c r="P125" i="5" s="1"/>
  <c r="Q125" i="5" s="1"/>
  <c r="T125" i="5"/>
  <c r="S125" i="5"/>
  <c r="CI116" i="5"/>
  <c r="CJ116" i="5" s="1"/>
  <c r="CK116" i="5" s="1"/>
  <c r="CG117" i="5" s="1"/>
  <c r="AL122" i="5"/>
  <c r="BJ120" i="5"/>
  <c r="CB120" i="5"/>
  <c r="AR123" i="5"/>
  <c r="CO110" i="5"/>
  <c r="CP110" i="5" s="1"/>
  <c r="CQ110" i="5" s="1"/>
  <c r="CM111" i="5" s="1"/>
  <c r="BQ118" i="5"/>
  <c r="BR118" i="5" s="1"/>
  <c r="BS118" i="5" s="1"/>
  <c r="BO119" i="5" s="1"/>
  <c r="C65" i="5"/>
  <c r="K74" i="5"/>
  <c r="AY124" i="5" l="1"/>
  <c r="AZ124" i="5" s="1"/>
  <c r="BA124" i="5" s="1"/>
  <c r="AG125" i="5"/>
  <c r="AH125" i="5" s="1"/>
  <c r="AI125" i="5" s="1"/>
  <c r="AA125" i="5"/>
  <c r="AB125" i="5" s="1"/>
  <c r="AC125" i="5" s="1"/>
  <c r="U125" i="5"/>
  <c r="N126" i="5"/>
  <c r="M126" i="5"/>
  <c r="H75" i="5"/>
  <c r="G75" i="5"/>
  <c r="CH117" i="5"/>
  <c r="BE65" i="5"/>
  <c r="B65" i="5" s="1"/>
  <c r="AK65" i="7"/>
  <c r="CN111" i="5"/>
  <c r="CC120" i="5"/>
  <c r="CD120" i="5" s="1"/>
  <c r="CE120" i="5" s="1"/>
  <c r="CA121" i="5" s="1"/>
  <c r="AS123" i="5"/>
  <c r="AT123" i="5" s="1"/>
  <c r="AU123" i="5" s="1"/>
  <c r="AQ124" i="5" s="1"/>
  <c r="BK120" i="5"/>
  <c r="BL120" i="5" s="1"/>
  <c r="BM120" i="5" s="1"/>
  <c r="BI121" i="5" s="1"/>
  <c r="BP119" i="5"/>
  <c r="AM122" i="5"/>
  <c r="AN122" i="5" s="1"/>
  <c r="AO122" i="5" s="1"/>
  <c r="AK123" i="5" s="1"/>
  <c r="BX124" i="5"/>
  <c r="BY124" i="5" s="1"/>
  <c r="V125" i="5"/>
  <c r="W125" i="5" s="1"/>
  <c r="O126" i="5" l="1"/>
  <c r="BV125" i="5"/>
  <c r="BW125" i="5" s="1"/>
  <c r="BU125" i="5"/>
  <c r="AX125" i="5"/>
  <c r="AW125" i="5"/>
  <c r="AF126" i="5"/>
  <c r="AE126" i="5"/>
  <c r="Z126" i="5"/>
  <c r="Y126" i="5"/>
  <c r="T126" i="5"/>
  <c r="S126" i="5"/>
  <c r="CI117" i="5"/>
  <c r="CJ117" i="5" s="1"/>
  <c r="CK117" i="5" s="1"/>
  <c r="CG118" i="5" s="1"/>
  <c r="I75" i="5"/>
  <c r="J75" i="5" s="1"/>
  <c r="AR124" i="5"/>
  <c r="AL123" i="5"/>
  <c r="CB121" i="5"/>
  <c r="BJ121" i="5"/>
  <c r="BQ119" i="5"/>
  <c r="BR119" i="5" s="1"/>
  <c r="BS119" i="5" s="1"/>
  <c r="BO120" i="5" s="1"/>
  <c r="CO111" i="5"/>
  <c r="CP111" i="5" s="1"/>
  <c r="CQ111" i="5" s="1"/>
  <c r="CM112" i="5" s="1"/>
  <c r="BF65" i="5"/>
  <c r="P126" i="5"/>
  <c r="Q126" i="5" s="1"/>
  <c r="AY125" i="5" l="1"/>
  <c r="AG126" i="5"/>
  <c r="U126" i="5"/>
  <c r="AA126" i="5"/>
  <c r="AB126" i="5" s="1"/>
  <c r="AC126" i="5" s="1"/>
  <c r="N127" i="5"/>
  <c r="O127" i="5" s="1"/>
  <c r="M127" i="5"/>
  <c r="CH118" i="5"/>
  <c r="CN112" i="5"/>
  <c r="BK121" i="5"/>
  <c r="BL121" i="5" s="1"/>
  <c r="BM121" i="5" s="1"/>
  <c r="BI122" i="5" s="1"/>
  <c r="CC121" i="5"/>
  <c r="CD121" i="5" s="1"/>
  <c r="CE121" i="5" s="1"/>
  <c r="CA122" i="5" s="1"/>
  <c r="AM123" i="5"/>
  <c r="AN123" i="5" s="1"/>
  <c r="AO123" i="5" s="1"/>
  <c r="AK124" i="5" s="1"/>
  <c r="BP120" i="5"/>
  <c r="AS124" i="5"/>
  <c r="AT124" i="5" s="1"/>
  <c r="AU124" i="5" s="1"/>
  <c r="AQ125" i="5" s="1"/>
  <c r="A65" i="5"/>
  <c r="D65" i="5" s="1"/>
  <c r="AG65" i="7" s="1"/>
  <c r="BG65" i="5"/>
  <c r="BX125" i="5"/>
  <c r="BY125" i="5" s="1"/>
  <c r="AZ125" i="5"/>
  <c r="BA125" i="5" s="1"/>
  <c r="AH126" i="5"/>
  <c r="AI126" i="5" s="1"/>
  <c r="V126" i="5"/>
  <c r="W126" i="5" s="1"/>
  <c r="K75" i="5"/>
  <c r="BV126" i="5" l="1"/>
  <c r="BU126" i="5"/>
  <c r="BD66" i="5"/>
  <c r="BC66" i="5"/>
  <c r="AX126" i="5"/>
  <c r="AW126" i="5"/>
  <c r="AF127" i="5"/>
  <c r="AE127" i="5"/>
  <c r="Z127" i="5"/>
  <c r="Y127" i="5"/>
  <c r="T127" i="5"/>
  <c r="S127" i="5"/>
  <c r="H76" i="5"/>
  <c r="G76" i="5"/>
  <c r="CI118" i="5"/>
  <c r="CJ118" i="5" s="1"/>
  <c r="CK118" i="5" s="1"/>
  <c r="CG119" i="5" s="1"/>
  <c r="CB122" i="5"/>
  <c r="BJ122" i="5"/>
  <c r="AL124" i="5"/>
  <c r="AR125" i="5"/>
  <c r="BQ120" i="5"/>
  <c r="BR120" i="5" s="1"/>
  <c r="BS120" i="5" s="1"/>
  <c r="BO121" i="5" s="1"/>
  <c r="CO112" i="5"/>
  <c r="CP112" i="5" s="1"/>
  <c r="CQ112" i="5" s="1"/>
  <c r="CM113" i="5" s="1"/>
  <c r="C66" i="5"/>
  <c r="P127" i="5"/>
  <c r="Q127" i="5" s="1"/>
  <c r="BW126" i="5" l="1"/>
  <c r="AY126" i="5"/>
  <c r="AZ126" i="5" s="1"/>
  <c r="BA126" i="5" s="1"/>
  <c r="AG127" i="5"/>
  <c r="AH127" i="5" s="1"/>
  <c r="AI127" i="5" s="1"/>
  <c r="AA127" i="5"/>
  <c r="AB127" i="5" s="1"/>
  <c r="AC127" i="5" s="1"/>
  <c r="U127" i="5"/>
  <c r="V127" i="5" s="1"/>
  <c r="W127" i="5" s="1"/>
  <c r="N128" i="5"/>
  <c r="M128" i="5"/>
  <c r="CH119" i="5"/>
  <c r="BE66" i="5"/>
  <c r="BF66" i="5" s="1"/>
  <c r="BG66" i="5" s="1"/>
  <c r="AK66" i="7"/>
  <c r="I76" i="5"/>
  <c r="CN113" i="5"/>
  <c r="BP121" i="5"/>
  <c r="AM124" i="5"/>
  <c r="AN124" i="5" s="1"/>
  <c r="AO124" i="5" s="1"/>
  <c r="AK125" i="5" s="1"/>
  <c r="BK122" i="5"/>
  <c r="BL122" i="5" s="1"/>
  <c r="BM122" i="5" s="1"/>
  <c r="BI123" i="5" s="1"/>
  <c r="AS125" i="5"/>
  <c r="AT125" i="5" s="1"/>
  <c r="AU125" i="5" s="1"/>
  <c r="AQ126" i="5" s="1"/>
  <c r="CC122" i="5"/>
  <c r="CD122" i="5" s="1"/>
  <c r="CE122" i="5" s="1"/>
  <c r="CA123" i="5" s="1"/>
  <c r="BX126" i="5"/>
  <c r="BY126" i="5" s="1"/>
  <c r="BV127" i="5" l="1"/>
  <c r="BU127" i="5"/>
  <c r="O128" i="5"/>
  <c r="BD67" i="5"/>
  <c r="BC67" i="5"/>
  <c r="AX127" i="5"/>
  <c r="AW127" i="5"/>
  <c r="AF128" i="5"/>
  <c r="AE128" i="5"/>
  <c r="Z128" i="5"/>
  <c r="Y128" i="5"/>
  <c r="T128" i="5"/>
  <c r="S128" i="5"/>
  <c r="B66" i="5"/>
  <c r="CI119" i="5"/>
  <c r="CJ119" i="5" s="1"/>
  <c r="CK119" i="5" s="1"/>
  <c r="CG120" i="5" s="1"/>
  <c r="A66" i="5"/>
  <c r="AR126" i="5"/>
  <c r="AL125" i="5"/>
  <c r="BJ123" i="5"/>
  <c r="CB123" i="5"/>
  <c r="BQ121" i="5"/>
  <c r="BR121" i="5" s="1"/>
  <c r="BS121" i="5" s="1"/>
  <c r="BO122" i="5" s="1"/>
  <c r="CO113" i="5"/>
  <c r="CP113" i="5" s="1"/>
  <c r="CQ113" i="5" s="1"/>
  <c r="CM114" i="5" s="1"/>
  <c r="P128" i="5"/>
  <c r="Q128" i="5" s="1"/>
  <c r="J76" i="5"/>
  <c r="BW127" i="5" l="1"/>
  <c r="BX127" i="5" s="1"/>
  <c r="BY127" i="5" s="1"/>
  <c r="AY127" i="5"/>
  <c r="AZ127" i="5" s="1"/>
  <c r="BA127" i="5" s="1"/>
  <c r="AA128" i="5"/>
  <c r="U128" i="5"/>
  <c r="AG128" i="5"/>
  <c r="AH128" i="5" s="1"/>
  <c r="AI128" i="5" s="1"/>
  <c r="N129" i="5"/>
  <c r="M129" i="5"/>
  <c r="CH120" i="5"/>
  <c r="BE67" i="5"/>
  <c r="B67" i="5" s="1"/>
  <c r="AK67" i="7"/>
  <c r="C67" i="5"/>
  <c r="D66" i="5"/>
  <c r="AG66" i="7" s="1"/>
  <c r="BK123" i="5"/>
  <c r="BL123" i="5" s="1"/>
  <c r="BM123" i="5" s="1"/>
  <c r="BI124" i="5" s="1"/>
  <c r="CC123" i="5"/>
  <c r="CD123" i="5" s="1"/>
  <c r="CE123" i="5" s="1"/>
  <c r="CA124" i="5" s="1"/>
  <c r="BP122" i="5"/>
  <c r="CN114" i="5"/>
  <c r="AM125" i="5"/>
  <c r="AN125" i="5" s="1"/>
  <c r="AO125" i="5" s="1"/>
  <c r="AK126" i="5" s="1"/>
  <c r="AS126" i="5"/>
  <c r="AT126" i="5" s="1"/>
  <c r="AU126" i="5" s="1"/>
  <c r="AQ127" i="5" s="1"/>
  <c r="AB128" i="5"/>
  <c r="AC128" i="5" s="1"/>
  <c r="V128" i="5"/>
  <c r="W128" i="5" s="1"/>
  <c r="K76" i="5"/>
  <c r="O129" i="5" l="1"/>
  <c r="P129" i="5" s="1"/>
  <c r="Q129" i="5" s="1"/>
  <c r="BV128" i="5"/>
  <c r="BW128" i="5" s="1"/>
  <c r="BU128" i="5"/>
  <c r="AX128" i="5"/>
  <c r="AY128" i="5" s="1"/>
  <c r="AW128" i="5"/>
  <c r="AF129" i="5"/>
  <c r="AE129" i="5"/>
  <c r="Z129" i="5"/>
  <c r="Y129" i="5"/>
  <c r="T129" i="5"/>
  <c r="S129" i="5"/>
  <c r="H77" i="5"/>
  <c r="G77" i="5"/>
  <c r="CI120" i="5"/>
  <c r="CJ120" i="5" s="1"/>
  <c r="CK120" i="5" s="1"/>
  <c r="CG121" i="5" s="1"/>
  <c r="AR127" i="5"/>
  <c r="AL126" i="5"/>
  <c r="CB124" i="5"/>
  <c r="BJ124" i="5"/>
  <c r="CO114" i="5"/>
  <c r="CP114" i="5" s="1"/>
  <c r="CQ114" i="5" s="1"/>
  <c r="CM115" i="5" s="1"/>
  <c r="BQ122" i="5"/>
  <c r="BR122" i="5" s="1"/>
  <c r="BS122" i="5" s="1"/>
  <c r="BO123" i="5" s="1"/>
  <c r="BF67" i="5"/>
  <c r="AG129" i="5" l="1"/>
  <c r="AA129" i="5"/>
  <c r="U129" i="5"/>
  <c r="N130" i="5"/>
  <c r="O130" i="5" s="1"/>
  <c r="M130" i="5"/>
  <c r="CH121" i="5"/>
  <c r="I77" i="5"/>
  <c r="BP123" i="5"/>
  <c r="CN115" i="5"/>
  <c r="BK124" i="5"/>
  <c r="BL124" i="5" s="1"/>
  <c r="BM124" i="5" s="1"/>
  <c r="BI125" i="5" s="1"/>
  <c r="CC124" i="5"/>
  <c r="CD124" i="5" s="1"/>
  <c r="CE124" i="5" s="1"/>
  <c r="CA125" i="5" s="1"/>
  <c r="AM126" i="5"/>
  <c r="AN126" i="5" s="1"/>
  <c r="AO126" i="5" s="1"/>
  <c r="AK127" i="5" s="1"/>
  <c r="AS127" i="5"/>
  <c r="AT127" i="5" s="1"/>
  <c r="AU127" i="5" s="1"/>
  <c r="AQ128" i="5" s="1"/>
  <c r="BX128" i="5"/>
  <c r="BY128" i="5" s="1"/>
  <c r="A67" i="5"/>
  <c r="D67" i="5" s="1"/>
  <c r="AG67" i="7" s="1"/>
  <c r="BG67" i="5"/>
  <c r="AZ128" i="5"/>
  <c r="BA128" i="5" s="1"/>
  <c r="AH129" i="5"/>
  <c r="AI129" i="5" s="1"/>
  <c r="AB129" i="5"/>
  <c r="AC129" i="5" s="1"/>
  <c r="V129" i="5"/>
  <c r="W129" i="5" s="1"/>
  <c r="BV129" i="5" l="1"/>
  <c r="BW129" i="5" s="1"/>
  <c r="BU129" i="5"/>
  <c r="BD68" i="5"/>
  <c r="BC68" i="5"/>
  <c r="AX129" i="5"/>
  <c r="AW129" i="5"/>
  <c r="AF130" i="5"/>
  <c r="AE130" i="5"/>
  <c r="Z130" i="5"/>
  <c r="Y130" i="5"/>
  <c r="T130" i="5"/>
  <c r="U130" i="5" s="1"/>
  <c r="S130" i="5"/>
  <c r="CI121" i="5"/>
  <c r="CJ121" i="5" s="1"/>
  <c r="CK121" i="5" s="1"/>
  <c r="CG122" i="5" s="1"/>
  <c r="AL127" i="5"/>
  <c r="BJ125" i="5"/>
  <c r="CB125" i="5"/>
  <c r="AR128" i="5"/>
  <c r="CO115" i="5"/>
  <c r="CP115" i="5" s="1"/>
  <c r="CQ115" i="5" s="1"/>
  <c r="CM116" i="5" s="1"/>
  <c r="BQ123" i="5"/>
  <c r="BR123" i="5" s="1"/>
  <c r="BS123" i="5" s="1"/>
  <c r="BO124" i="5" s="1"/>
  <c r="C68" i="5"/>
  <c r="P130" i="5"/>
  <c r="Q130" i="5" s="1"/>
  <c r="J77" i="5"/>
  <c r="AY129" i="5" l="1"/>
  <c r="AZ129" i="5" s="1"/>
  <c r="BA129" i="5" s="1"/>
  <c r="AG130" i="5"/>
  <c r="AA130" i="5"/>
  <c r="AB130" i="5" s="1"/>
  <c r="AC130" i="5" s="1"/>
  <c r="N131" i="5"/>
  <c r="M131" i="5"/>
  <c r="CH122" i="5"/>
  <c r="BE68" i="5"/>
  <c r="B68" i="5" s="1"/>
  <c r="AK68" i="7"/>
  <c r="CN116" i="5"/>
  <c r="CC125" i="5"/>
  <c r="CD125" i="5" s="1"/>
  <c r="CE125" i="5" s="1"/>
  <c r="CA126" i="5" s="1"/>
  <c r="BK125" i="5"/>
  <c r="BL125" i="5" s="1"/>
  <c r="BM125" i="5" s="1"/>
  <c r="BI126" i="5" s="1"/>
  <c r="BP124" i="5"/>
  <c r="AS128" i="5"/>
  <c r="AT128" i="5" s="1"/>
  <c r="AU128" i="5" s="1"/>
  <c r="AQ129" i="5" s="1"/>
  <c r="AM127" i="5"/>
  <c r="AN127" i="5" s="1"/>
  <c r="AO127" i="5" s="1"/>
  <c r="AK128" i="5" s="1"/>
  <c r="BX129" i="5"/>
  <c r="BY129" i="5" s="1"/>
  <c r="AH130" i="5"/>
  <c r="AI130" i="5" s="1"/>
  <c r="V130" i="5"/>
  <c r="W130" i="5" s="1"/>
  <c r="K77" i="5"/>
  <c r="O131" i="5" l="1"/>
  <c r="BV130" i="5"/>
  <c r="BW130" i="5" s="1"/>
  <c r="BU130" i="5"/>
  <c r="AX130" i="5"/>
  <c r="AW130" i="5"/>
  <c r="AF131" i="5"/>
  <c r="AE131" i="5"/>
  <c r="Z131" i="5"/>
  <c r="Y131" i="5"/>
  <c r="T131" i="5"/>
  <c r="S131" i="5"/>
  <c r="H78" i="5"/>
  <c r="G78" i="5"/>
  <c r="CI122" i="5"/>
  <c r="CJ122" i="5" s="1"/>
  <c r="CK122" i="5" s="1"/>
  <c r="CG123" i="5" s="1"/>
  <c r="CB126" i="5"/>
  <c r="BJ126" i="5"/>
  <c r="AL128" i="5"/>
  <c r="AR129" i="5"/>
  <c r="BQ124" i="5"/>
  <c r="BR124" i="5" s="1"/>
  <c r="BS124" i="5" s="1"/>
  <c r="BO125" i="5" s="1"/>
  <c r="CO116" i="5"/>
  <c r="CP116" i="5" s="1"/>
  <c r="CQ116" i="5" s="1"/>
  <c r="CM117" i="5" s="1"/>
  <c r="BF68" i="5"/>
  <c r="P131" i="5"/>
  <c r="Q131" i="5" s="1"/>
  <c r="AG131" i="5" l="1"/>
  <c r="AH131" i="5" s="1"/>
  <c r="AI131" i="5" s="1"/>
  <c r="AA131" i="5"/>
  <c r="AY130" i="5"/>
  <c r="U131" i="5"/>
  <c r="N132" i="5"/>
  <c r="M132" i="5"/>
  <c r="CH123" i="5"/>
  <c r="I78" i="5"/>
  <c r="BP125" i="5"/>
  <c r="AM128" i="5"/>
  <c r="AN128" i="5" s="1"/>
  <c r="AO128" i="5" s="1"/>
  <c r="AK129" i="5" s="1"/>
  <c r="AS129" i="5"/>
  <c r="AT129" i="5" s="1"/>
  <c r="AU129" i="5" s="1"/>
  <c r="AQ130" i="5" s="1"/>
  <c r="BK126" i="5"/>
  <c r="BL126" i="5" s="1"/>
  <c r="BM126" i="5" s="1"/>
  <c r="BI127" i="5" s="1"/>
  <c r="CN117" i="5"/>
  <c r="CC126" i="5"/>
  <c r="CD126" i="5" s="1"/>
  <c r="CE126" i="5" s="1"/>
  <c r="CA127" i="5" s="1"/>
  <c r="BX130" i="5"/>
  <c r="BY130" i="5" s="1"/>
  <c r="A68" i="5"/>
  <c r="D68" i="5" s="1"/>
  <c r="AG68" i="7" s="1"/>
  <c r="BG68" i="5"/>
  <c r="AZ130" i="5"/>
  <c r="BA130" i="5" s="1"/>
  <c r="AB131" i="5"/>
  <c r="AC131" i="5" s="1"/>
  <c r="V131" i="5"/>
  <c r="W131" i="5" s="1"/>
  <c r="BV131" i="5" l="1"/>
  <c r="BU131" i="5"/>
  <c r="BD69" i="5"/>
  <c r="BC69" i="5"/>
  <c r="AX131" i="5"/>
  <c r="AW131" i="5"/>
  <c r="AF132" i="5"/>
  <c r="AE132" i="5"/>
  <c r="Z132" i="5"/>
  <c r="Y132" i="5"/>
  <c r="O132" i="5"/>
  <c r="P132" i="5" s="1"/>
  <c r="Q132" i="5" s="1"/>
  <c r="T132" i="5"/>
  <c r="S132" i="5"/>
  <c r="CI123" i="5"/>
  <c r="CJ123" i="5" s="1"/>
  <c r="CK123" i="5" s="1"/>
  <c r="CG124" i="5" s="1"/>
  <c r="AR130" i="5"/>
  <c r="AL129" i="5"/>
  <c r="BJ127" i="5"/>
  <c r="CB127" i="5"/>
  <c r="CO117" i="5"/>
  <c r="CP117" i="5" s="1"/>
  <c r="CQ117" i="5" s="1"/>
  <c r="CM118" i="5" s="1"/>
  <c r="BQ125" i="5"/>
  <c r="BR125" i="5" s="1"/>
  <c r="BS125" i="5" s="1"/>
  <c r="BO126" i="5" s="1"/>
  <c r="BW131" i="5"/>
  <c r="C69" i="5"/>
  <c r="J78" i="5"/>
  <c r="AY131" i="5" l="1"/>
  <c r="U132" i="5"/>
  <c r="AA132" i="5"/>
  <c r="AG132" i="5"/>
  <c r="N133" i="5"/>
  <c r="M133" i="5"/>
  <c r="CH124" i="5"/>
  <c r="BE69" i="5"/>
  <c r="B69" i="5" s="1"/>
  <c r="AK69" i="7"/>
  <c r="CN118" i="5"/>
  <c r="BK127" i="5"/>
  <c r="BL127" i="5" s="1"/>
  <c r="BM127" i="5" s="1"/>
  <c r="BI128" i="5" s="1"/>
  <c r="BP126" i="5"/>
  <c r="AM129" i="5"/>
  <c r="AN129" i="5" s="1"/>
  <c r="AO129" i="5" s="1"/>
  <c r="AK130" i="5" s="1"/>
  <c r="CC127" i="5"/>
  <c r="CD127" i="5" s="1"/>
  <c r="CE127" i="5" s="1"/>
  <c r="CA128" i="5" s="1"/>
  <c r="AS130" i="5"/>
  <c r="AT130" i="5" s="1"/>
  <c r="AU130" i="5" s="1"/>
  <c r="AQ131" i="5" s="1"/>
  <c r="BX131" i="5"/>
  <c r="BY131" i="5" s="1"/>
  <c r="AZ131" i="5"/>
  <c r="BA131" i="5" s="1"/>
  <c r="AH132" i="5"/>
  <c r="AI132" i="5" s="1"/>
  <c r="AB132" i="5"/>
  <c r="AC132" i="5" s="1"/>
  <c r="V132" i="5"/>
  <c r="W132" i="5" s="1"/>
  <c r="K78" i="5"/>
  <c r="O133" i="5" l="1"/>
  <c r="BV132" i="5"/>
  <c r="BW132" i="5" s="1"/>
  <c r="BU132" i="5"/>
  <c r="AX132" i="5"/>
  <c r="AW132" i="5"/>
  <c r="AF133" i="5"/>
  <c r="AE133" i="5"/>
  <c r="Z133" i="5"/>
  <c r="Y133" i="5"/>
  <c r="T133" i="5"/>
  <c r="S133" i="5"/>
  <c r="H79" i="5"/>
  <c r="G79" i="5"/>
  <c r="CI124" i="5"/>
  <c r="CJ124" i="5" s="1"/>
  <c r="CK124" i="5" s="1"/>
  <c r="CG125" i="5" s="1"/>
  <c r="CB128" i="5"/>
  <c r="BJ128" i="5"/>
  <c r="BQ126" i="5"/>
  <c r="BR126" i="5" s="1"/>
  <c r="BS126" i="5" s="1"/>
  <c r="BO127" i="5" s="1"/>
  <c r="AL130" i="5"/>
  <c r="AR131" i="5"/>
  <c r="CO118" i="5"/>
  <c r="CP118" i="5" s="1"/>
  <c r="CQ118" i="5" s="1"/>
  <c r="CM119" i="5" s="1"/>
  <c r="BF69" i="5"/>
  <c r="P133" i="5"/>
  <c r="Q133" i="5" s="1"/>
  <c r="AY132" i="5" l="1"/>
  <c r="AA133" i="5"/>
  <c r="AB133" i="5" s="1"/>
  <c r="AC133" i="5" s="1"/>
  <c r="AG133" i="5"/>
  <c r="U133" i="5"/>
  <c r="N134" i="5"/>
  <c r="O134" i="5" s="1"/>
  <c r="M134" i="5"/>
  <c r="CH125" i="5"/>
  <c r="I79" i="5"/>
  <c r="BP127" i="5"/>
  <c r="AS131" i="5"/>
  <c r="AT131" i="5" s="1"/>
  <c r="AU131" i="5" s="1"/>
  <c r="AQ132" i="5" s="1"/>
  <c r="AM130" i="5"/>
  <c r="AN130" i="5" s="1"/>
  <c r="AO130" i="5" s="1"/>
  <c r="AK131" i="5" s="1"/>
  <c r="BK128" i="5"/>
  <c r="BL128" i="5" s="1"/>
  <c r="BM128" i="5" s="1"/>
  <c r="BI129" i="5" s="1"/>
  <c r="CN119" i="5"/>
  <c r="CC128" i="5"/>
  <c r="CD128" i="5" s="1"/>
  <c r="CE128" i="5" s="1"/>
  <c r="CA129" i="5" s="1"/>
  <c r="BX132" i="5"/>
  <c r="BY132" i="5" s="1"/>
  <c r="A69" i="5"/>
  <c r="D69" i="5" s="1"/>
  <c r="AG69" i="7" s="1"/>
  <c r="BG69" i="5"/>
  <c r="AZ132" i="5"/>
  <c r="BA132" i="5" s="1"/>
  <c r="AH133" i="5"/>
  <c r="AI133" i="5" s="1"/>
  <c r="V133" i="5"/>
  <c r="W133" i="5" s="1"/>
  <c r="BV133" i="5" l="1"/>
  <c r="BU133" i="5"/>
  <c r="BD70" i="5"/>
  <c r="BC70" i="5"/>
  <c r="AX133" i="5"/>
  <c r="AW133" i="5"/>
  <c r="AF134" i="5"/>
  <c r="AE134" i="5"/>
  <c r="Z134" i="5"/>
  <c r="Y134" i="5"/>
  <c r="T134" i="5"/>
  <c r="S134" i="5"/>
  <c r="CI125" i="5"/>
  <c r="CJ125" i="5" s="1"/>
  <c r="CK125" i="5" s="1"/>
  <c r="CG126" i="5" s="1"/>
  <c r="BJ129" i="5"/>
  <c r="AL131" i="5"/>
  <c r="AR132" i="5"/>
  <c r="CB129" i="5"/>
  <c r="CO119" i="5"/>
  <c r="CP119" i="5" s="1"/>
  <c r="CQ119" i="5" s="1"/>
  <c r="CM120" i="5" s="1"/>
  <c r="BQ127" i="5"/>
  <c r="BR127" i="5" s="1"/>
  <c r="BS127" i="5" s="1"/>
  <c r="BO128" i="5" s="1"/>
  <c r="C70" i="5"/>
  <c r="P134" i="5"/>
  <c r="Q134" i="5" s="1"/>
  <c r="J79" i="5"/>
  <c r="AY133" i="5" l="1"/>
  <c r="AZ133" i="5" s="1"/>
  <c r="BA133" i="5" s="1"/>
  <c r="U134" i="5"/>
  <c r="BW133" i="5"/>
  <c r="AA134" i="5"/>
  <c r="AB134" i="5" s="1"/>
  <c r="AC134" i="5" s="1"/>
  <c r="AG134" i="5"/>
  <c r="AH134" i="5" s="1"/>
  <c r="AI134" i="5" s="1"/>
  <c r="N135" i="5"/>
  <c r="M135" i="5"/>
  <c r="CH126" i="5"/>
  <c r="BE70" i="5"/>
  <c r="B70" i="5" s="1"/>
  <c r="AK70" i="7"/>
  <c r="CN120" i="5"/>
  <c r="BP128" i="5"/>
  <c r="AS132" i="5"/>
  <c r="AT132" i="5" s="1"/>
  <c r="AU132" i="5" s="1"/>
  <c r="AQ133" i="5" s="1"/>
  <c r="AM131" i="5"/>
  <c r="AN131" i="5" s="1"/>
  <c r="AO131" i="5" s="1"/>
  <c r="AK132" i="5" s="1"/>
  <c r="CC129" i="5"/>
  <c r="CD129" i="5" s="1"/>
  <c r="CE129" i="5" s="1"/>
  <c r="CA130" i="5" s="1"/>
  <c r="BK129" i="5"/>
  <c r="BL129" i="5" s="1"/>
  <c r="BM129" i="5" s="1"/>
  <c r="BI130" i="5" s="1"/>
  <c r="BX133" i="5"/>
  <c r="BY133" i="5" s="1"/>
  <c r="V134" i="5"/>
  <c r="W134" i="5" s="1"/>
  <c r="K79" i="5"/>
  <c r="BV134" i="5" l="1"/>
  <c r="BW134" i="5" s="1"/>
  <c r="BU134" i="5"/>
  <c r="O135" i="5"/>
  <c r="AX134" i="5"/>
  <c r="AW134" i="5"/>
  <c r="AF135" i="5"/>
  <c r="AE135" i="5"/>
  <c r="Z135" i="5"/>
  <c r="Y135" i="5"/>
  <c r="T135" i="5"/>
  <c r="U135" i="5" s="1"/>
  <c r="S135" i="5"/>
  <c r="H80" i="5"/>
  <c r="G80" i="5"/>
  <c r="CI126" i="5"/>
  <c r="CJ126" i="5" s="1"/>
  <c r="CK126" i="5" s="1"/>
  <c r="CG127" i="5" s="1"/>
  <c r="AR133" i="5"/>
  <c r="AL132" i="5"/>
  <c r="BJ130" i="5"/>
  <c r="CB130" i="5"/>
  <c r="BQ128" i="5"/>
  <c r="BR128" i="5" s="1"/>
  <c r="BS128" i="5" s="1"/>
  <c r="BO129" i="5" s="1"/>
  <c r="CO120" i="5"/>
  <c r="CP120" i="5" s="1"/>
  <c r="CQ120" i="5" s="1"/>
  <c r="CM121" i="5" s="1"/>
  <c r="BF70" i="5"/>
  <c r="P135" i="5"/>
  <c r="Q135" i="5" s="1"/>
  <c r="AY134" i="5" l="1"/>
  <c r="AG135" i="5"/>
  <c r="AA135" i="5"/>
  <c r="N136" i="5"/>
  <c r="M136" i="5"/>
  <c r="CH127" i="5"/>
  <c r="I80" i="5"/>
  <c r="BP129" i="5"/>
  <c r="AM132" i="5"/>
  <c r="AN132" i="5" s="1"/>
  <c r="AO132" i="5" s="1"/>
  <c r="AK133" i="5" s="1"/>
  <c r="CC130" i="5"/>
  <c r="CD130" i="5" s="1"/>
  <c r="CE130" i="5" s="1"/>
  <c r="CA131" i="5" s="1"/>
  <c r="BK130" i="5"/>
  <c r="BL130" i="5" s="1"/>
  <c r="BM130" i="5" s="1"/>
  <c r="BI131" i="5" s="1"/>
  <c r="CN121" i="5"/>
  <c r="AS133" i="5"/>
  <c r="AT133" i="5" s="1"/>
  <c r="AU133" i="5" s="1"/>
  <c r="AQ134" i="5" s="1"/>
  <c r="BX134" i="5"/>
  <c r="BY134" i="5" s="1"/>
  <c r="A70" i="5"/>
  <c r="D70" i="5" s="1"/>
  <c r="AG70" i="7" s="1"/>
  <c r="BG70" i="5"/>
  <c r="AZ134" i="5"/>
  <c r="BA134" i="5" s="1"/>
  <c r="AH135" i="5"/>
  <c r="AI135" i="5" s="1"/>
  <c r="AB135" i="5"/>
  <c r="AC135" i="5" s="1"/>
  <c r="V135" i="5"/>
  <c r="W135" i="5" s="1"/>
  <c r="O136" i="5" l="1"/>
  <c r="BV135" i="5"/>
  <c r="BW135" i="5" s="1"/>
  <c r="BU135" i="5"/>
  <c r="BD71" i="5"/>
  <c r="BC71" i="5"/>
  <c r="AX135" i="5"/>
  <c r="AW135" i="5"/>
  <c r="AF136" i="5"/>
  <c r="AE136" i="5"/>
  <c r="Z136" i="5"/>
  <c r="Y136" i="5"/>
  <c r="T136" i="5"/>
  <c r="S136" i="5"/>
  <c r="CI127" i="5"/>
  <c r="CJ127" i="5" s="1"/>
  <c r="CK127" i="5" s="1"/>
  <c r="CG128" i="5" s="1"/>
  <c r="CB131" i="5"/>
  <c r="AL133" i="5"/>
  <c r="BJ131" i="5"/>
  <c r="AR134" i="5"/>
  <c r="CO121" i="5"/>
  <c r="CP121" i="5" s="1"/>
  <c r="CQ121" i="5" s="1"/>
  <c r="CM122" i="5" s="1"/>
  <c r="BQ129" i="5"/>
  <c r="BR129" i="5" s="1"/>
  <c r="BS129" i="5" s="1"/>
  <c r="BO130" i="5" s="1"/>
  <c r="C71" i="5"/>
  <c r="P136" i="5"/>
  <c r="Q136" i="5" s="1"/>
  <c r="J80" i="5"/>
  <c r="U136" i="5" l="1"/>
  <c r="AY135" i="5"/>
  <c r="AZ135" i="5" s="1"/>
  <c r="BA135" i="5" s="1"/>
  <c r="AA136" i="5"/>
  <c r="AB136" i="5" s="1"/>
  <c r="AC136" i="5" s="1"/>
  <c r="AG136" i="5"/>
  <c r="AH136" i="5" s="1"/>
  <c r="AI136" i="5" s="1"/>
  <c r="N137" i="5"/>
  <c r="O137" i="5" s="1"/>
  <c r="M137" i="5"/>
  <c r="CH128" i="5"/>
  <c r="BE71" i="5"/>
  <c r="B71" i="5" s="1"/>
  <c r="AK71" i="7"/>
  <c r="CN122" i="5"/>
  <c r="AS134" i="5"/>
  <c r="AT134" i="5" s="1"/>
  <c r="AU134" i="5" s="1"/>
  <c r="AQ135" i="5" s="1"/>
  <c r="BK131" i="5"/>
  <c r="BL131" i="5" s="1"/>
  <c r="BM131" i="5" s="1"/>
  <c r="BI132" i="5" s="1"/>
  <c r="AM133" i="5"/>
  <c r="AN133" i="5" s="1"/>
  <c r="AO133" i="5" s="1"/>
  <c r="AK134" i="5" s="1"/>
  <c r="BP130" i="5"/>
  <c r="CC131" i="5"/>
  <c r="CD131" i="5" s="1"/>
  <c r="CE131" i="5" s="1"/>
  <c r="CA132" i="5" s="1"/>
  <c r="BX135" i="5"/>
  <c r="BY135" i="5" s="1"/>
  <c r="V136" i="5"/>
  <c r="W136" i="5" s="1"/>
  <c r="K80" i="5"/>
  <c r="BV136" i="5" l="1"/>
  <c r="BU136" i="5"/>
  <c r="AX136" i="5"/>
  <c r="AW136" i="5"/>
  <c r="AF137" i="5"/>
  <c r="AE137" i="5"/>
  <c r="Z137" i="5"/>
  <c r="Y137" i="5"/>
  <c r="T137" i="5"/>
  <c r="S137" i="5"/>
  <c r="H81" i="5"/>
  <c r="G81" i="5"/>
  <c r="CI128" i="5"/>
  <c r="CJ128" i="5" s="1"/>
  <c r="CK128" i="5" s="1"/>
  <c r="CG129" i="5" s="1"/>
  <c r="AL134" i="5"/>
  <c r="BJ132" i="5"/>
  <c r="AR135" i="5"/>
  <c r="CB132" i="5"/>
  <c r="BQ130" i="5"/>
  <c r="BR130" i="5" s="1"/>
  <c r="BS130" i="5" s="1"/>
  <c r="BO131" i="5" s="1"/>
  <c r="CO122" i="5"/>
  <c r="CP122" i="5" s="1"/>
  <c r="CQ122" i="5" s="1"/>
  <c r="CM123" i="5" s="1"/>
  <c r="BF71" i="5"/>
  <c r="P137" i="5"/>
  <c r="Q137" i="5" s="1"/>
  <c r="AY136" i="5" l="1"/>
  <c r="BW136" i="5"/>
  <c r="BX136" i="5" s="1"/>
  <c r="BY136" i="5" s="1"/>
  <c r="AG137" i="5"/>
  <c r="AH137" i="5" s="1"/>
  <c r="AI137" i="5" s="1"/>
  <c r="AA137" i="5"/>
  <c r="AB137" i="5" s="1"/>
  <c r="AC137" i="5" s="1"/>
  <c r="U137" i="5"/>
  <c r="V137" i="5" s="1"/>
  <c r="W137" i="5" s="1"/>
  <c r="N138" i="5"/>
  <c r="M138" i="5"/>
  <c r="CH129" i="5"/>
  <c r="I81" i="5"/>
  <c r="J81" i="5" s="1"/>
  <c r="BP131" i="5"/>
  <c r="CC132" i="5"/>
  <c r="CD132" i="5" s="1"/>
  <c r="CE132" i="5" s="1"/>
  <c r="CA133" i="5" s="1"/>
  <c r="AS135" i="5"/>
  <c r="AT135" i="5" s="1"/>
  <c r="AU135" i="5" s="1"/>
  <c r="AQ136" i="5" s="1"/>
  <c r="BK132" i="5"/>
  <c r="BL132" i="5" s="1"/>
  <c r="BM132" i="5" s="1"/>
  <c r="BI133" i="5" s="1"/>
  <c r="CN123" i="5"/>
  <c r="AM134" i="5"/>
  <c r="AN134" i="5" s="1"/>
  <c r="AO134" i="5" s="1"/>
  <c r="AK135" i="5" s="1"/>
  <c r="A71" i="5"/>
  <c r="D71" i="5" s="1"/>
  <c r="AG71" i="7" s="1"/>
  <c r="BG71" i="5"/>
  <c r="AZ136" i="5"/>
  <c r="BA136" i="5" s="1"/>
  <c r="BV137" i="5" l="1"/>
  <c r="BW137" i="5" s="1"/>
  <c r="BU137" i="5"/>
  <c r="BD72" i="5"/>
  <c r="BC72" i="5"/>
  <c r="AX137" i="5"/>
  <c r="AW137" i="5"/>
  <c r="AF138" i="5"/>
  <c r="AE138" i="5"/>
  <c r="Z138" i="5"/>
  <c r="Y138" i="5"/>
  <c r="T138" i="5"/>
  <c r="U138" i="5" s="1"/>
  <c r="S138" i="5"/>
  <c r="O138" i="5"/>
  <c r="P138" i="5" s="1"/>
  <c r="Q138" i="5" s="1"/>
  <c r="CI129" i="5"/>
  <c r="CJ129" i="5" s="1"/>
  <c r="CK129" i="5" s="1"/>
  <c r="CG130" i="5" s="1"/>
  <c r="BJ133" i="5"/>
  <c r="AR136" i="5"/>
  <c r="CB133" i="5"/>
  <c r="AL135" i="5"/>
  <c r="CO123" i="5"/>
  <c r="CP123" i="5" s="1"/>
  <c r="CQ123" i="5" s="1"/>
  <c r="CM124" i="5" s="1"/>
  <c r="BQ131" i="5"/>
  <c r="BR131" i="5" s="1"/>
  <c r="BS131" i="5" s="1"/>
  <c r="BO132" i="5" s="1"/>
  <c r="C72" i="5"/>
  <c r="K81" i="5"/>
  <c r="AY137" i="5" l="1"/>
  <c r="AZ137" i="5" s="1"/>
  <c r="BA137" i="5" s="1"/>
  <c r="AG138" i="5"/>
  <c r="AH138" i="5" s="1"/>
  <c r="AI138" i="5" s="1"/>
  <c r="AA138" i="5"/>
  <c r="N139" i="5"/>
  <c r="O139" i="5" s="1"/>
  <c r="M139" i="5"/>
  <c r="H82" i="5"/>
  <c r="G82" i="5"/>
  <c r="CH130" i="5"/>
  <c r="BE72" i="5"/>
  <c r="B72" i="5" s="1"/>
  <c r="AK72" i="7"/>
  <c r="BP132" i="5"/>
  <c r="CN124" i="5"/>
  <c r="CC133" i="5"/>
  <c r="CD133" i="5" s="1"/>
  <c r="CE133" i="5" s="1"/>
  <c r="CA134" i="5" s="1"/>
  <c r="AS136" i="5"/>
  <c r="AT136" i="5" s="1"/>
  <c r="AU136" i="5" s="1"/>
  <c r="AQ137" i="5" s="1"/>
  <c r="AM135" i="5"/>
  <c r="AN135" i="5" s="1"/>
  <c r="AO135" i="5" s="1"/>
  <c r="AK136" i="5" s="1"/>
  <c r="BK133" i="5"/>
  <c r="BL133" i="5" s="1"/>
  <c r="BM133" i="5" s="1"/>
  <c r="BI134" i="5" s="1"/>
  <c r="BX137" i="5"/>
  <c r="BY137" i="5" s="1"/>
  <c r="AB138" i="5"/>
  <c r="AC138" i="5" s="1"/>
  <c r="V138" i="5"/>
  <c r="W138" i="5" s="1"/>
  <c r="BV138" i="5" l="1"/>
  <c r="BW138" i="5" s="1"/>
  <c r="BU138" i="5"/>
  <c r="AX138" i="5"/>
  <c r="AY138" i="5" s="1"/>
  <c r="AW138" i="5"/>
  <c r="AF139" i="5"/>
  <c r="AE139" i="5"/>
  <c r="Z139" i="5"/>
  <c r="Y139" i="5"/>
  <c r="T139" i="5"/>
  <c r="S139" i="5"/>
  <c r="CI130" i="5"/>
  <c r="CJ130" i="5" s="1"/>
  <c r="CK130" i="5" s="1"/>
  <c r="CG131" i="5" s="1"/>
  <c r="I82" i="5"/>
  <c r="AL136" i="5"/>
  <c r="AR137" i="5"/>
  <c r="CB134" i="5"/>
  <c r="BJ134" i="5"/>
  <c r="CO124" i="5"/>
  <c r="CP124" i="5" s="1"/>
  <c r="CQ124" i="5" s="1"/>
  <c r="CM125" i="5" s="1"/>
  <c r="BQ132" i="5"/>
  <c r="BR132" i="5" s="1"/>
  <c r="BS132" i="5" s="1"/>
  <c r="BO133" i="5" s="1"/>
  <c r="BF72" i="5"/>
  <c r="P139" i="5"/>
  <c r="Q139" i="5" s="1"/>
  <c r="AG139" i="5" l="1"/>
  <c r="AA139" i="5"/>
  <c r="U139" i="5"/>
  <c r="V139" i="5" s="1"/>
  <c r="W139" i="5" s="1"/>
  <c r="N140" i="5"/>
  <c r="M140" i="5"/>
  <c r="CH131" i="5"/>
  <c r="CN125" i="5"/>
  <c r="BP133" i="5"/>
  <c r="CC134" i="5"/>
  <c r="CD134" i="5" s="1"/>
  <c r="CE134" i="5" s="1"/>
  <c r="CA135" i="5" s="1"/>
  <c r="AS137" i="5"/>
  <c r="AT137" i="5" s="1"/>
  <c r="AU137" i="5" s="1"/>
  <c r="AQ138" i="5" s="1"/>
  <c r="BK134" i="5"/>
  <c r="BL134" i="5" s="1"/>
  <c r="BM134" i="5" s="1"/>
  <c r="BI135" i="5" s="1"/>
  <c r="AM136" i="5"/>
  <c r="AN136" i="5" s="1"/>
  <c r="AO136" i="5" s="1"/>
  <c r="AK137" i="5" s="1"/>
  <c r="BX138" i="5"/>
  <c r="BY138" i="5" s="1"/>
  <c r="A72" i="5"/>
  <c r="D72" i="5" s="1"/>
  <c r="AG72" i="7" s="1"/>
  <c r="BG72" i="5"/>
  <c r="AZ138" i="5"/>
  <c r="BA138" i="5" s="1"/>
  <c r="AH139" i="5"/>
  <c r="AI139" i="5" s="1"/>
  <c r="AB139" i="5"/>
  <c r="AC139" i="5" s="1"/>
  <c r="J82" i="5"/>
  <c r="K82" i="5" s="1"/>
  <c r="O140" i="5" l="1"/>
  <c r="BV139" i="5"/>
  <c r="BU139" i="5"/>
  <c r="BD73" i="5"/>
  <c r="BC73" i="5"/>
  <c r="AX139" i="5"/>
  <c r="AW139" i="5"/>
  <c r="AF140" i="5"/>
  <c r="AE140" i="5"/>
  <c r="Z140" i="5"/>
  <c r="Y140" i="5"/>
  <c r="T140" i="5"/>
  <c r="S140" i="5"/>
  <c r="H83" i="5"/>
  <c r="G83" i="5"/>
  <c r="CI131" i="5"/>
  <c r="CJ131" i="5" s="1"/>
  <c r="CK131" i="5" s="1"/>
  <c r="CG132" i="5" s="1"/>
  <c r="CB135" i="5"/>
  <c r="AR138" i="5"/>
  <c r="AL137" i="5"/>
  <c r="BJ135" i="5"/>
  <c r="BQ133" i="5"/>
  <c r="BR133" i="5" s="1"/>
  <c r="BS133" i="5" s="1"/>
  <c r="BO134" i="5" s="1"/>
  <c r="CO125" i="5"/>
  <c r="CP125" i="5" s="1"/>
  <c r="CQ125" i="5" s="1"/>
  <c r="CM126" i="5" s="1"/>
  <c r="C73" i="5"/>
  <c r="P140" i="5"/>
  <c r="Q140" i="5" s="1"/>
  <c r="BW139" i="5" l="1"/>
  <c r="BX139" i="5" s="1"/>
  <c r="BY139" i="5" s="1"/>
  <c r="AG140" i="5"/>
  <c r="AH140" i="5" s="1"/>
  <c r="AI140" i="5" s="1"/>
  <c r="AY139" i="5"/>
  <c r="AZ139" i="5" s="1"/>
  <c r="BA139" i="5" s="1"/>
  <c r="AA140" i="5"/>
  <c r="AB140" i="5" s="1"/>
  <c r="AC140" i="5" s="1"/>
  <c r="U140" i="5"/>
  <c r="V140" i="5" s="1"/>
  <c r="W140" i="5" s="1"/>
  <c r="N141" i="5"/>
  <c r="M141" i="5"/>
  <c r="CH132" i="5"/>
  <c r="I83" i="5"/>
  <c r="BE73" i="5"/>
  <c r="B73" i="5" s="1"/>
  <c r="AK73" i="7"/>
  <c r="CN126" i="5"/>
  <c r="BP134" i="5"/>
  <c r="AM137" i="5"/>
  <c r="AN137" i="5" s="1"/>
  <c r="AO137" i="5" s="1"/>
  <c r="AK138" i="5" s="1"/>
  <c r="AS138" i="5"/>
  <c r="AT138" i="5" s="1"/>
  <c r="AU138" i="5" s="1"/>
  <c r="AQ139" i="5" s="1"/>
  <c r="BK135" i="5"/>
  <c r="BL135" i="5" s="1"/>
  <c r="BM135" i="5" s="1"/>
  <c r="BI136" i="5" s="1"/>
  <c r="CC135" i="5"/>
  <c r="CD135" i="5" s="1"/>
  <c r="CE135" i="5" s="1"/>
  <c r="CA136" i="5" s="1"/>
  <c r="O141" i="5" l="1"/>
  <c r="BV140" i="5"/>
  <c r="BU140" i="5"/>
  <c r="AX140" i="5"/>
  <c r="AW140" i="5"/>
  <c r="AF141" i="5"/>
  <c r="AE141" i="5"/>
  <c r="Z141" i="5"/>
  <c r="Y141" i="5"/>
  <c r="T141" i="5"/>
  <c r="S141" i="5"/>
  <c r="CI132" i="5"/>
  <c r="CJ132" i="5" s="1"/>
  <c r="CK132" i="5" s="1"/>
  <c r="CG133" i="5" s="1"/>
  <c r="AR139" i="5"/>
  <c r="AL138" i="5"/>
  <c r="CB136" i="5"/>
  <c r="BJ136" i="5"/>
  <c r="BQ134" i="5"/>
  <c r="BR134" i="5" s="1"/>
  <c r="BS134" i="5" s="1"/>
  <c r="BO135" i="5" s="1"/>
  <c r="CO126" i="5"/>
  <c r="CP126" i="5" s="1"/>
  <c r="CQ126" i="5" s="1"/>
  <c r="CM127" i="5" s="1"/>
  <c r="BF73" i="5"/>
  <c r="P141" i="5"/>
  <c r="Q141" i="5" s="1"/>
  <c r="J83" i="5"/>
  <c r="K83" i="5" s="1"/>
  <c r="AG141" i="5" l="1"/>
  <c r="BW140" i="5"/>
  <c r="AY140" i="5"/>
  <c r="AZ140" i="5" s="1"/>
  <c r="BA140" i="5" s="1"/>
  <c r="AA141" i="5"/>
  <c r="U141" i="5"/>
  <c r="V141" i="5" s="1"/>
  <c r="W141" i="5" s="1"/>
  <c r="N142" i="5"/>
  <c r="M142" i="5"/>
  <c r="H84" i="5"/>
  <c r="G84" i="5"/>
  <c r="CH133" i="5"/>
  <c r="BP135" i="5"/>
  <c r="CC136" i="5"/>
  <c r="CD136" i="5" s="1"/>
  <c r="CE136" i="5" s="1"/>
  <c r="CA137" i="5" s="1"/>
  <c r="AM138" i="5"/>
  <c r="AN138" i="5" s="1"/>
  <c r="AO138" i="5" s="1"/>
  <c r="AK139" i="5" s="1"/>
  <c r="CN127" i="5"/>
  <c r="BK136" i="5"/>
  <c r="BL136" i="5" s="1"/>
  <c r="BM136" i="5" s="1"/>
  <c r="BI137" i="5" s="1"/>
  <c r="AS139" i="5"/>
  <c r="AT139" i="5" s="1"/>
  <c r="AU139" i="5" s="1"/>
  <c r="AQ140" i="5" s="1"/>
  <c r="BX140" i="5"/>
  <c r="BY140" i="5" s="1"/>
  <c r="A73" i="5"/>
  <c r="D73" i="5" s="1"/>
  <c r="AG73" i="7" s="1"/>
  <c r="BG73" i="5"/>
  <c r="AB141" i="5"/>
  <c r="AC141" i="5" s="1"/>
  <c r="AH141" i="5"/>
  <c r="AI141" i="5" s="1"/>
  <c r="O142" i="5" l="1"/>
  <c r="P142" i="5" s="1"/>
  <c r="Q142" i="5" s="1"/>
  <c r="BV141" i="5"/>
  <c r="BW141" i="5" s="1"/>
  <c r="BU141" i="5"/>
  <c r="BD74" i="5"/>
  <c r="BC74" i="5"/>
  <c r="AX141" i="5"/>
  <c r="AW141" i="5"/>
  <c r="AF142" i="5"/>
  <c r="AE142" i="5"/>
  <c r="Z142" i="5"/>
  <c r="Y142" i="5"/>
  <c r="T142" i="5"/>
  <c r="S142" i="5"/>
  <c r="CI133" i="5"/>
  <c r="CJ133" i="5" s="1"/>
  <c r="CK133" i="5" s="1"/>
  <c r="CG134" i="5" s="1"/>
  <c r="I84" i="5"/>
  <c r="AL139" i="5"/>
  <c r="CB137" i="5"/>
  <c r="AR140" i="5"/>
  <c r="CO127" i="5"/>
  <c r="CP127" i="5" s="1"/>
  <c r="CQ127" i="5" s="1"/>
  <c r="CM128" i="5" s="1"/>
  <c r="BJ137" i="5"/>
  <c r="BQ135" i="5"/>
  <c r="BR135" i="5" s="1"/>
  <c r="BS135" i="5" s="1"/>
  <c r="BO136" i="5" s="1"/>
  <c r="C74" i="5"/>
  <c r="AY141" i="5" l="1"/>
  <c r="AA142" i="5"/>
  <c r="AG142" i="5"/>
  <c r="AH142" i="5" s="1"/>
  <c r="AI142" i="5" s="1"/>
  <c r="U142" i="5"/>
  <c r="N143" i="5"/>
  <c r="M143" i="5"/>
  <c r="CH134" i="5"/>
  <c r="BE74" i="5"/>
  <c r="B74" i="5" s="1"/>
  <c r="AK74" i="7"/>
  <c r="CN128" i="5"/>
  <c r="CC137" i="5"/>
  <c r="CD137" i="5" s="1"/>
  <c r="CE137" i="5" s="1"/>
  <c r="CA138" i="5" s="1"/>
  <c r="AS140" i="5"/>
  <c r="AT140" i="5" s="1"/>
  <c r="AU140" i="5" s="1"/>
  <c r="AQ141" i="5" s="1"/>
  <c r="BP136" i="5"/>
  <c r="BK137" i="5"/>
  <c r="BL137" i="5" s="1"/>
  <c r="BM137" i="5" s="1"/>
  <c r="BI138" i="5" s="1"/>
  <c r="AM139" i="5"/>
  <c r="AN139" i="5" s="1"/>
  <c r="AO139" i="5" s="1"/>
  <c r="AK140" i="5" s="1"/>
  <c r="BX141" i="5"/>
  <c r="BY141" i="5" s="1"/>
  <c r="AZ141" i="5"/>
  <c r="BA141" i="5" s="1"/>
  <c r="AB142" i="5"/>
  <c r="AC142" i="5" s="1"/>
  <c r="V142" i="5"/>
  <c r="W142" i="5" s="1"/>
  <c r="J84" i="5"/>
  <c r="O143" i="5" l="1"/>
  <c r="BV142" i="5"/>
  <c r="BU142" i="5"/>
  <c r="AX142" i="5"/>
  <c r="AW142" i="5"/>
  <c r="AF143" i="5"/>
  <c r="AE143" i="5"/>
  <c r="Z143" i="5"/>
  <c r="Y143" i="5"/>
  <c r="T143" i="5"/>
  <c r="S143" i="5"/>
  <c r="CI134" i="5"/>
  <c r="CJ134" i="5" s="1"/>
  <c r="CK134" i="5" s="1"/>
  <c r="CG135" i="5" s="1"/>
  <c r="BJ138" i="5"/>
  <c r="AR141" i="5"/>
  <c r="BQ136" i="5"/>
  <c r="BR136" i="5" s="1"/>
  <c r="BS136" i="5" s="1"/>
  <c r="BO137" i="5" s="1"/>
  <c r="AL140" i="5"/>
  <c r="CB138" i="5"/>
  <c r="CO128" i="5"/>
  <c r="CP128" i="5" s="1"/>
  <c r="CQ128" i="5" s="1"/>
  <c r="CM129" i="5" s="1"/>
  <c r="BF74" i="5"/>
  <c r="A74" i="5" s="1"/>
  <c r="D74" i="5" s="1"/>
  <c r="AG74" i="7" s="1"/>
  <c r="P143" i="5"/>
  <c r="Q143" i="5" s="1"/>
  <c r="K84" i="5"/>
  <c r="BW142" i="5" l="1"/>
  <c r="BX142" i="5" s="1"/>
  <c r="BY142" i="5" s="1"/>
  <c r="U143" i="5"/>
  <c r="V143" i="5" s="1"/>
  <c r="W143" i="5" s="1"/>
  <c r="AG143" i="5"/>
  <c r="AY142" i="5"/>
  <c r="AA143" i="5"/>
  <c r="AB143" i="5" s="1"/>
  <c r="AC143" i="5" s="1"/>
  <c r="N144" i="5"/>
  <c r="O144" i="5" s="1"/>
  <c r="M144" i="5"/>
  <c r="H85" i="5"/>
  <c r="G85" i="5"/>
  <c r="CH135" i="5"/>
  <c r="C75" i="5"/>
  <c r="BP137" i="5"/>
  <c r="CN129" i="5"/>
  <c r="AM140" i="5"/>
  <c r="AN140" i="5" s="1"/>
  <c r="AO140" i="5" s="1"/>
  <c r="AK141" i="5" s="1"/>
  <c r="AS141" i="5"/>
  <c r="AT141" i="5" s="1"/>
  <c r="AU141" i="5" s="1"/>
  <c r="AQ142" i="5" s="1"/>
  <c r="CC138" i="5"/>
  <c r="CD138" i="5" s="1"/>
  <c r="CE138" i="5" s="1"/>
  <c r="CA139" i="5" s="1"/>
  <c r="BK138" i="5"/>
  <c r="BL138" i="5" s="1"/>
  <c r="BM138" i="5" s="1"/>
  <c r="BI139" i="5" s="1"/>
  <c r="BG74" i="5"/>
  <c r="BC75" i="5" s="1"/>
  <c r="AZ142" i="5"/>
  <c r="BA142" i="5" s="1"/>
  <c r="AH143" i="5"/>
  <c r="AI143" i="5" s="1"/>
  <c r="BV143" i="5" l="1"/>
  <c r="BU143" i="5"/>
  <c r="AX143" i="5"/>
  <c r="AW143" i="5"/>
  <c r="AF144" i="5"/>
  <c r="AE144" i="5"/>
  <c r="Z144" i="5"/>
  <c r="Y144" i="5"/>
  <c r="T144" i="5"/>
  <c r="S144" i="5"/>
  <c r="CI135" i="5"/>
  <c r="CJ135" i="5" s="1"/>
  <c r="CK135" i="5" s="1"/>
  <c r="CG136" i="5" s="1"/>
  <c r="I85" i="5"/>
  <c r="AR142" i="5"/>
  <c r="AL141" i="5"/>
  <c r="AK75" i="7"/>
  <c r="BD75" i="5"/>
  <c r="BJ139" i="5"/>
  <c r="CB139" i="5"/>
  <c r="CO129" i="5"/>
  <c r="CP129" i="5" s="1"/>
  <c r="CQ129" i="5" s="1"/>
  <c r="CM130" i="5" s="1"/>
  <c r="BQ137" i="5"/>
  <c r="BR137" i="5" s="1"/>
  <c r="BS137" i="5" s="1"/>
  <c r="BO138" i="5" s="1"/>
  <c r="P144" i="5"/>
  <c r="Q144" i="5" s="1"/>
  <c r="AG144" i="5" l="1"/>
  <c r="AY143" i="5"/>
  <c r="BW143" i="5"/>
  <c r="AA144" i="5"/>
  <c r="AB144" i="5" s="1"/>
  <c r="AC144" i="5" s="1"/>
  <c r="U144" i="5"/>
  <c r="N145" i="5"/>
  <c r="M145" i="5"/>
  <c r="CH136" i="5"/>
  <c r="BE75" i="5"/>
  <c r="B75" i="5" s="1"/>
  <c r="BP138" i="5"/>
  <c r="CN130" i="5"/>
  <c r="CC139" i="5"/>
  <c r="CD139" i="5" s="1"/>
  <c r="CE139" i="5" s="1"/>
  <c r="CA140" i="5" s="1"/>
  <c r="AM141" i="5"/>
  <c r="AN141" i="5" s="1"/>
  <c r="AO141" i="5" s="1"/>
  <c r="AK142" i="5" s="1"/>
  <c r="BK139" i="5"/>
  <c r="BL139" i="5" s="1"/>
  <c r="BM139" i="5" s="1"/>
  <c r="BI140" i="5" s="1"/>
  <c r="AS142" i="5"/>
  <c r="AT142" i="5" s="1"/>
  <c r="AU142" i="5" s="1"/>
  <c r="AQ143" i="5" s="1"/>
  <c r="BX143" i="5"/>
  <c r="BY143" i="5" s="1"/>
  <c r="AZ143" i="5"/>
  <c r="BA143" i="5" s="1"/>
  <c r="AH144" i="5"/>
  <c r="AI144" i="5" s="1"/>
  <c r="V144" i="5"/>
  <c r="W144" i="5" s="1"/>
  <c r="J85" i="5"/>
  <c r="O145" i="5" l="1"/>
  <c r="BV144" i="5"/>
  <c r="BU144" i="5"/>
  <c r="AX144" i="5"/>
  <c r="AY144" i="5" s="1"/>
  <c r="AW144" i="5"/>
  <c r="AF145" i="5"/>
  <c r="AE145" i="5"/>
  <c r="Z145" i="5"/>
  <c r="Y145" i="5"/>
  <c r="T145" i="5"/>
  <c r="S145" i="5"/>
  <c r="BF75" i="5"/>
  <c r="A75" i="5" s="1"/>
  <c r="D75" i="5" s="1"/>
  <c r="AG75" i="7" s="1"/>
  <c r="CI136" i="5"/>
  <c r="CJ136" i="5" s="1"/>
  <c r="CK136" i="5" s="1"/>
  <c r="CG137" i="5" s="1"/>
  <c r="AL142" i="5"/>
  <c r="CB140" i="5"/>
  <c r="AR143" i="5"/>
  <c r="BJ140" i="5"/>
  <c r="CO130" i="5"/>
  <c r="CP130" i="5" s="1"/>
  <c r="CQ130" i="5" s="1"/>
  <c r="CM131" i="5" s="1"/>
  <c r="BQ138" i="5"/>
  <c r="BR138" i="5" s="1"/>
  <c r="BS138" i="5" s="1"/>
  <c r="BO139" i="5" s="1"/>
  <c r="P145" i="5"/>
  <c r="Q145" i="5" s="1"/>
  <c r="K85" i="5"/>
  <c r="AG145" i="5" l="1"/>
  <c r="AH145" i="5" s="1"/>
  <c r="AI145" i="5" s="1"/>
  <c r="BW144" i="5"/>
  <c r="BX144" i="5" s="1"/>
  <c r="BY144" i="5" s="1"/>
  <c r="AA145" i="5"/>
  <c r="U145" i="5"/>
  <c r="V145" i="5" s="1"/>
  <c r="W145" i="5" s="1"/>
  <c r="N146" i="5"/>
  <c r="M146" i="5"/>
  <c r="H86" i="5"/>
  <c r="G86" i="5"/>
  <c r="BG75" i="5"/>
  <c r="CH137" i="5"/>
  <c r="BP139" i="5"/>
  <c r="CN131" i="5"/>
  <c r="AS143" i="5"/>
  <c r="AT143" i="5" s="1"/>
  <c r="AU143" i="5" s="1"/>
  <c r="AQ144" i="5" s="1"/>
  <c r="BK140" i="5"/>
  <c r="BL140" i="5" s="1"/>
  <c r="BM140" i="5" s="1"/>
  <c r="BI141" i="5" s="1"/>
  <c r="CC140" i="5"/>
  <c r="CD140" i="5" s="1"/>
  <c r="CE140" i="5" s="1"/>
  <c r="CA141" i="5" s="1"/>
  <c r="AM142" i="5"/>
  <c r="AN142" i="5" s="1"/>
  <c r="AO142" i="5" s="1"/>
  <c r="AK143" i="5" s="1"/>
  <c r="AZ144" i="5"/>
  <c r="BA144" i="5" s="1"/>
  <c r="C76" i="5"/>
  <c r="AB145" i="5"/>
  <c r="AC145" i="5" s="1"/>
  <c r="O146" i="5" l="1"/>
  <c r="BV145" i="5"/>
  <c r="BW145" i="5" s="1"/>
  <c r="BU145" i="5"/>
  <c r="BD76" i="5"/>
  <c r="BC76" i="5"/>
  <c r="AK76" i="7" s="1"/>
  <c r="AX145" i="5"/>
  <c r="AW145" i="5"/>
  <c r="AF146" i="5"/>
  <c r="AE146" i="5"/>
  <c r="Z146" i="5"/>
  <c r="Y146" i="5"/>
  <c r="T146" i="5"/>
  <c r="S146" i="5"/>
  <c r="CI137" i="5"/>
  <c r="CJ137" i="5" s="1"/>
  <c r="CK137" i="5" s="1"/>
  <c r="CG138" i="5" s="1"/>
  <c r="I86" i="5"/>
  <c r="BJ141" i="5"/>
  <c r="AR144" i="5"/>
  <c r="AL143" i="5"/>
  <c r="CB141" i="5"/>
  <c r="CO131" i="5"/>
  <c r="CP131" i="5" s="1"/>
  <c r="CQ131" i="5" s="1"/>
  <c r="CM132" i="5" s="1"/>
  <c r="BQ139" i="5"/>
  <c r="BR139" i="5" s="1"/>
  <c r="BS139" i="5" s="1"/>
  <c r="BO140" i="5" s="1"/>
  <c r="P146" i="5"/>
  <c r="Q146" i="5" s="1"/>
  <c r="U146" i="5" l="1"/>
  <c r="V146" i="5" s="1"/>
  <c r="W146" i="5" s="1"/>
  <c r="BE76" i="5"/>
  <c r="B76" i="5" s="1"/>
  <c r="AY145" i="5"/>
  <c r="AG146" i="5"/>
  <c r="AA146" i="5"/>
  <c r="AB146" i="5" s="1"/>
  <c r="AC146" i="5" s="1"/>
  <c r="N147" i="5"/>
  <c r="M147" i="5"/>
  <c r="CH138" i="5"/>
  <c r="BP140" i="5"/>
  <c r="CN132" i="5"/>
  <c r="AM143" i="5"/>
  <c r="AN143" i="5" s="1"/>
  <c r="AO143" i="5" s="1"/>
  <c r="AK144" i="5" s="1"/>
  <c r="AS144" i="5"/>
  <c r="AT144" i="5" s="1"/>
  <c r="AU144" i="5" s="1"/>
  <c r="AQ145" i="5" s="1"/>
  <c r="CC141" i="5"/>
  <c r="CD141" i="5" s="1"/>
  <c r="CE141" i="5" s="1"/>
  <c r="CA142" i="5" s="1"/>
  <c r="BK141" i="5"/>
  <c r="BL141" i="5" s="1"/>
  <c r="BM141" i="5" s="1"/>
  <c r="BI142" i="5" s="1"/>
  <c r="BX145" i="5"/>
  <c r="BY145" i="5" s="1"/>
  <c r="BF76" i="5"/>
  <c r="AZ145" i="5"/>
  <c r="BA145" i="5" s="1"/>
  <c r="AH146" i="5"/>
  <c r="AI146" i="5" s="1"/>
  <c r="J86" i="5"/>
  <c r="K86" i="5" s="1"/>
  <c r="O147" i="5" l="1"/>
  <c r="BV146" i="5"/>
  <c r="BU146" i="5"/>
  <c r="AX146" i="5"/>
  <c r="AW146" i="5"/>
  <c r="AF147" i="5"/>
  <c r="AE147" i="5"/>
  <c r="Z147" i="5"/>
  <c r="Y147" i="5"/>
  <c r="T147" i="5"/>
  <c r="S147" i="5"/>
  <c r="H87" i="5"/>
  <c r="G87" i="5"/>
  <c r="CI138" i="5"/>
  <c r="CJ138" i="5" s="1"/>
  <c r="CK138" i="5" s="1"/>
  <c r="CG139" i="5" s="1"/>
  <c r="AR145" i="5"/>
  <c r="BJ142" i="5"/>
  <c r="AL144" i="5"/>
  <c r="CB142" i="5"/>
  <c r="CO132" i="5"/>
  <c r="CP132" i="5" s="1"/>
  <c r="CQ132" i="5" s="1"/>
  <c r="CM133" i="5" s="1"/>
  <c r="BQ140" i="5"/>
  <c r="BR140" i="5" s="1"/>
  <c r="BS140" i="5" s="1"/>
  <c r="BO141" i="5" s="1"/>
  <c r="A76" i="5"/>
  <c r="D76" i="5" s="1"/>
  <c r="AG76" i="7" s="1"/>
  <c r="BG76" i="5"/>
  <c r="P147" i="5"/>
  <c r="Q147" i="5" s="1"/>
  <c r="AY146" i="5" l="1"/>
  <c r="AZ146" i="5" s="1"/>
  <c r="BA146" i="5" s="1"/>
  <c r="U147" i="5"/>
  <c r="BW146" i="5"/>
  <c r="BX146" i="5" s="1"/>
  <c r="BY146" i="5" s="1"/>
  <c r="AG147" i="5"/>
  <c r="AH147" i="5" s="1"/>
  <c r="AI147" i="5" s="1"/>
  <c r="AA147" i="5"/>
  <c r="AB147" i="5" s="1"/>
  <c r="AC147" i="5" s="1"/>
  <c r="BD77" i="5"/>
  <c r="BC77" i="5"/>
  <c r="N148" i="5"/>
  <c r="O148" i="5" s="1"/>
  <c r="M148" i="5"/>
  <c r="CH139" i="5"/>
  <c r="I87" i="5"/>
  <c r="AM144" i="5"/>
  <c r="AN144" i="5" s="1"/>
  <c r="AO144" i="5" s="1"/>
  <c r="AK145" i="5" s="1"/>
  <c r="CC142" i="5"/>
  <c r="CD142" i="5" s="1"/>
  <c r="CE142" i="5" s="1"/>
  <c r="CA143" i="5" s="1"/>
  <c r="CN133" i="5"/>
  <c r="BP141" i="5"/>
  <c r="BK142" i="5"/>
  <c r="BL142" i="5" s="1"/>
  <c r="BM142" i="5" s="1"/>
  <c r="BI143" i="5" s="1"/>
  <c r="AS145" i="5"/>
  <c r="AT145" i="5" s="1"/>
  <c r="AU145" i="5" s="1"/>
  <c r="AQ146" i="5" s="1"/>
  <c r="C77" i="5"/>
  <c r="V147" i="5"/>
  <c r="W147" i="5" s="1"/>
  <c r="BV147" i="5" l="1"/>
  <c r="BU147" i="5"/>
  <c r="AX147" i="5"/>
  <c r="AW147" i="5"/>
  <c r="AF148" i="5"/>
  <c r="AE148" i="5"/>
  <c r="Z148" i="5"/>
  <c r="Y148" i="5"/>
  <c r="T148" i="5"/>
  <c r="S148" i="5"/>
  <c r="CI139" i="5"/>
  <c r="CJ139" i="5" s="1"/>
  <c r="CK139" i="5" s="1"/>
  <c r="CG140" i="5" s="1"/>
  <c r="BE77" i="5"/>
  <c r="B77" i="5" s="1"/>
  <c r="AK77" i="7"/>
  <c r="AR146" i="5"/>
  <c r="BJ143" i="5"/>
  <c r="CB143" i="5"/>
  <c r="AL145" i="5"/>
  <c r="CO133" i="5"/>
  <c r="CP133" i="5" s="1"/>
  <c r="CQ133" i="5" s="1"/>
  <c r="CM134" i="5" s="1"/>
  <c r="BQ141" i="5"/>
  <c r="BR141" i="5" s="1"/>
  <c r="BS141" i="5" s="1"/>
  <c r="BO142" i="5" s="1"/>
  <c r="P148" i="5"/>
  <c r="Q148" i="5" s="1"/>
  <c r="J87" i="5"/>
  <c r="AY147" i="5" l="1"/>
  <c r="BW147" i="5"/>
  <c r="AA148" i="5"/>
  <c r="AG148" i="5"/>
  <c r="AH148" i="5" s="1"/>
  <c r="AI148" i="5" s="1"/>
  <c r="U148" i="5"/>
  <c r="V148" i="5" s="1"/>
  <c r="W148" i="5" s="1"/>
  <c r="N149" i="5"/>
  <c r="M149" i="5"/>
  <c r="CH140" i="5"/>
  <c r="BP142" i="5"/>
  <c r="AM145" i="5"/>
  <c r="AN145" i="5" s="1"/>
  <c r="AO145" i="5" s="1"/>
  <c r="AK146" i="5" s="1"/>
  <c r="CC143" i="5"/>
  <c r="CD143" i="5" s="1"/>
  <c r="CE143" i="5" s="1"/>
  <c r="CA144" i="5" s="1"/>
  <c r="BK143" i="5"/>
  <c r="BL143" i="5" s="1"/>
  <c r="BM143" i="5" s="1"/>
  <c r="BI144" i="5" s="1"/>
  <c r="CN134" i="5"/>
  <c r="AS146" i="5"/>
  <c r="AT146" i="5" s="1"/>
  <c r="AU146" i="5" s="1"/>
  <c r="AQ147" i="5" s="1"/>
  <c r="BF77" i="5"/>
  <c r="A77" i="5" s="1"/>
  <c r="D77" i="5" s="1"/>
  <c r="AG77" i="7" s="1"/>
  <c r="BX147" i="5"/>
  <c r="BY147" i="5" s="1"/>
  <c r="AZ147" i="5"/>
  <c r="BA147" i="5" s="1"/>
  <c r="AB148" i="5"/>
  <c r="AC148" i="5" s="1"/>
  <c r="K87" i="5"/>
  <c r="O149" i="5" l="1"/>
  <c r="P149" i="5" s="1"/>
  <c r="Q149" i="5" s="1"/>
  <c r="BV148" i="5"/>
  <c r="BW148" i="5" s="1"/>
  <c r="BU148" i="5"/>
  <c r="AX148" i="5"/>
  <c r="AW148" i="5"/>
  <c r="AF149" i="5"/>
  <c r="AE149" i="5"/>
  <c r="Z149" i="5"/>
  <c r="Y149" i="5"/>
  <c r="T149" i="5"/>
  <c r="S149" i="5"/>
  <c r="H88" i="5"/>
  <c r="G88" i="5"/>
  <c r="CI140" i="5"/>
  <c r="CJ140" i="5" s="1"/>
  <c r="CK140" i="5" s="1"/>
  <c r="CG141" i="5" s="1"/>
  <c r="CB144" i="5"/>
  <c r="AL146" i="5"/>
  <c r="BJ144" i="5"/>
  <c r="AR147" i="5"/>
  <c r="CO134" i="5"/>
  <c r="CP134" i="5" s="1"/>
  <c r="CQ134" i="5" s="1"/>
  <c r="CM135" i="5" s="1"/>
  <c r="BQ142" i="5"/>
  <c r="BR142" i="5" s="1"/>
  <c r="BS142" i="5" s="1"/>
  <c r="BO143" i="5" s="1"/>
  <c r="BG77" i="5"/>
  <c r="C78" i="5"/>
  <c r="AG149" i="5" l="1"/>
  <c r="AH149" i="5" s="1"/>
  <c r="AI149" i="5" s="1"/>
  <c r="AY148" i="5"/>
  <c r="AA149" i="5"/>
  <c r="U149" i="5"/>
  <c r="BD78" i="5"/>
  <c r="BC78" i="5"/>
  <c r="AK78" i="7" s="1"/>
  <c r="N150" i="5"/>
  <c r="M150" i="5"/>
  <c r="CH141" i="5"/>
  <c r="I88" i="5"/>
  <c r="CN135" i="5"/>
  <c r="BK144" i="5"/>
  <c r="BL144" i="5" s="1"/>
  <c r="BM144" i="5" s="1"/>
  <c r="BI145" i="5" s="1"/>
  <c r="AM146" i="5"/>
  <c r="AN146" i="5" s="1"/>
  <c r="AO146" i="5" s="1"/>
  <c r="AK147" i="5" s="1"/>
  <c r="BP143" i="5"/>
  <c r="AS147" i="5"/>
  <c r="AT147" i="5" s="1"/>
  <c r="AU147" i="5" s="1"/>
  <c r="AQ148" i="5" s="1"/>
  <c r="CC144" i="5"/>
  <c r="CD144" i="5" s="1"/>
  <c r="CE144" i="5" s="1"/>
  <c r="CA145" i="5" s="1"/>
  <c r="BX148" i="5"/>
  <c r="BY148" i="5" s="1"/>
  <c r="AZ148" i="5"/>
  <c r="BA148" i="5" s="1"/>
  <c r="AB149" i="5"/>
  <c r="AC149" i="5" s="1"/>
  <c r="V149" i="5"/>
  <c r="W149" i="5" s="1"/>
  <c r="BV149" i="5" l="1"/>
  <c r="BW149" i="5" s="1"/>
  <c r="BU149" i="5"/>
  <c r="AX149" i="5"/>
  <c r="AY149" i="5" s="1"/>
  <c r="AW149" i="5"/>
  <c r="O150" i="5"/>
  <c r="P150" i="5" s="1"/>
  <c r="Q150" i="5" s="1"/>
  <c r="AF150" i="5"/>
  <c r="AG150" i="5" s="1"/>
  <c r="AE150" i="5"/>
  <c r="Z150" i="5"/>
  <c r="Y150" i="5"/>
  <c r="T150" i="5"/>
  <c r="S150" i="5"/>
  <c r="CI141" i="5"/>
  <c r="CJ141" i="5" s="1"/>
  <c r="CK141" i="5" s="1"/>
  <c r="CG142" i="5" s="1"/>
  <c r="BJ145" i="5"/>
  <c r="AL147" i="5"/>
  <c r="AR148" i="5"/>
  <c r="CB145" i="5"/>
  <c r="BE78" i="5"/>
  <c r="B78" i="5" s="1"/>
  <c r="BQ143" i="5"/>
  <c r="BR143" i="5" s="1"/>
  <c r="BS143" i="5" s="1"/>
  <c r="BO144" i="5" s="1"/>
  <c r="CO135" i="5"/>
  <c r="CP135" i="5" s="1"/>
  <c r="CQ135" i="5" s="1"/>
  <c r="CM136" i="5" s="1"/>
  <c r="J88" i="5"/>
  <c r="AA150" i="5" l="1"/>
  <c r="AB150" i="5" s="1"/>
  <c r="AC150" i="5" s="1"/>
  <c r="U150" i="5"/>
  <c r="V150" i="5" s="1"/>
  <c r="W150" i="5" s="1"/>
  <c r="N151" i="5"/>
  <c r="M151" i="5"/>
  <c r="CH142" i="5"/>
  <c r="BF78" i="5"/>
  <c r="A78" i="5" s="1"/>
  <c r="D78" i="5" s="1"/>
  <c r="AG78" i="7" s="1"/>
  <c r="BP144" i="5"/>
  <c r="AM147" i="5"/>
  <c r="AN147" i="5" s="1"/>
  <c r="AO147" i="5" s="1"/>
  <c r="AK148" i="5" s="1"/>
  <c r="CN136" i="5"/>
  <c r="CC145" i="5"/>
  <c r="CD145" i="5" s="1"/>
  <c r="CE145" i="5" s="1"/>
  <c r="CA146" i="5" s="1"/>
  <c r="AS148" i="5"/>
  <c r="AT148" i="5" s="1"/>
  <c r="AU148" i="5" s="1"/>
  <c r="AQ149" i="5" s="1"/>
  <c r="BK145" i="5"/>
  <c r="BL145" i="5" s="1"/>
  <c r="BM145" i="5" s="1"/>
  <c r="BI146" i="5" s="1"/>
  <c r="BX149" i="5"/>
  <c r="BY149" i="5" s="1"/>
  <c r="AZ149" i="5"/>
  <c r="BA149" i="5" s="1"/>
  <c r="AH150" i="5"/>
  <c r="AI150" i="5" s="1"/>
  <c r="K88" i="5"/>
  <c r="BV150" i="5" l="1"/>
  <c r="BU150" i="5"/>
  <c r="AX150" i="5"/>
  <c r="AW150" i="5"/>
  <c r="AF151" i="5"/>
  <c r="AE151" i="5"/>
  <c r="O151" i="5"/>
  <c r="P151" i="5" s="1"/>
  <c r="Q151" i="5" s="1"/>
  <c r="Z151" i="5"/>
  <c r="AA151" i="5" s="1"/>
  <c r="Y151" i="5"/>
  <c r="T151" i="5"/>
  <c r="S151" i="5"/>
  <c r="H89" i="5"/>
  <c r="G89" i="5"/>
  <c r="BG78" i="5"/>
  <c r="CI142" i="5"/>
  <c r="CJ142" i="5" s="1"/>
  <c r="CK142" i="5" s="1"/>
  <c r="CG143" i="5" s="1"/>
  <c r="CB146" i="5"/>
  <c r="BJ146" i="5"/>
  <c r="AR149" i="5"/>
  <c r="AL148" i="5"/>
  <c r="CO136" i="5"/>
  <c r="CP136" i="5" s="1"/>
  <c r="CQ136" i="5" s="1"/>
  <c r="CM137" i="5" s="1"/>
  <c r="BQ144" i="5"/>
  <c r="BR144" i="5" s="1"/>
  <c r="BS144" i="5" s="1"/>
  <c r="BO145" i="5" s="1"/>
  <c r="C79" i="5"/>
  <c r="AY150" i="5" l="1"/>
  <c r="BW150" i="5"/>
  <c r="BX150" i="5" s="1"/>
  <c r="BY150" i="5" s="1"/>
  <c r="AG151" i="5"/>
  <c r="AH151" i="5" s="1"/>
  <c r="AI151" i="5" s="1"/>
  <c r="BD79" i="5"/>
  <c r="BC79" i="5"/>
  <c r="U151" i="5"/>
  <c r="V151" i="5" s="1"/>
  <c r="W151" i="5" s="1"/>
  <c r="N152" i="5"/>
  <c r="M152" i="5"/>
  <c r="CH143" i="5"/>
  <c r="I89" i="5"/>
  <c r="J89" i="5" s="1"/>
  <c r="BP145" i="5"/>
  <c r="AM148" i="5"/>
  <c r="AN148" i="5" s="1"/>
  <c r="AO148" i="5" s="1"/>
  <c r="AK149" i="5" s="1"/>
  <c r="AS149" i="5"/>
  <c r="AT149" i="5" s="1"/>
  <c r="AU149" i="5" s="1"/>
  <c r="AQ150" i="5" s="1"/>
  <c r="BK146" i="5"/>
  <c r="BL146" i="5" s="1"/>
  <c r="BM146" i="5" s="1"/>
  <c r="BI147" i="5" s="1"/>
  <c r="CN137" i="5"/>
  <c r="CC146" i="5"/>
  <c r="CD146" i="5" s="1"/>
  <c r="CE146" i="5" s="1"/>
  <c r="CA147" i="5" s="1"/>
  <c r="AZ150" i="5"/>
  <c r="BA150" i="5" s="1"/>
  <c r="AB151" i="5"/>
  <c r="AC151" i="5" s="1"/>
  <c r="BE79" i="5" l="1"/>
  <c r="B79" i="5" s="1"/>
  <c r="O152" i="5"/>
  <c r="BV151" i="5"/>
  <c r="BU151" i="5"/>
  <c r="AX151" i="5"/>
  <c r="AW151" i="5"/>
  <c r="AF152" i="5"/>
  <c r="AG152" i="5" s="1"/>
  <c r="AE152" i="5"/>
  <c r="Z152" i="5"/>
  <c r="Y152" i="5"/>
  <c r="T152" i="5"/>
  <c r="U152" i="5" s="1"/>
  <c r="S152" i="5"/>
  <c r="AK79" i="7"/>
  <c r="CI143" i="5"/>
  <c r="CJ143" i="5" s="1"/>
  <c r="CK143" i="5" s="1"/>
  <c r="CG144" i="5" s="1"/>
  <c r="BJ147" i="5"/>
  <c r="AR150" i="5"/>
  <c r="CB147" i="5"/>
  <c r="CO137" i="5"/>
  <c r="CP137" i="5" s="1"/>
  <c r="CQ137" i="5" s="1"/>
  <c r="CM138" i="5" s="1"/>
  <c r="AL149" i="5"/>
  <c r="BQ145" i="5"/>
  <c r="BR145" i="5" s="1"/>
  <c r="BS145" i="5" s="1"/>
  <c r="BO146" i="5" s="1"/>
  <c r="BF79" i="5"/>
  <c r="A79" i="5" s="1"/>
  <c r="D79" i="5" s="1"/>
  <c r="AG79" i="7" s="1"/>
  <c r="BW151" i="5"/>
  <c r="P152" i="5"/>
  <c r="Q152" i="5" s="1"/>
  <c r="K89" i="5"/>
  <c r="AY151" i="5" l="1"/>
  <c r="AZ151" i="5" s="1"/>
  <c r="BA151" i="5" s="1"/>
  <c r="AA152" i="5"/>
  <c r="N153" i="5"/>
  <c r="O153" i="5" s="1"/>
  <c r="M153" i="5"/>
  <c r="H90" i="5"/>
  <c r="G90" i="5"/>
  <c r="CH144" i="5"/>
  <c r="BP146" i="5"/>
  <c r="CN138" i="5"/>
  <c r="CC147" i="5"/>
  <c r="CD147" i="5" s="1"/>
  <c r="CE147" i="5" s="1"/>
  <c r="CA148" i="5" s="1"/>
  <c r="AM149" i="5"/>
  <c r="AN149" i="5" s="1"/>
  <c r="AO149" i="5" s="1"/>
  <c r="AK150" i="5" s="1"/>
  <c r="AS150" i="5"/>
  <c r="AT150" i="5" s="1"/>
  <c r="AU150" i="5" s="1"/>
  <c r="AQ151" i="5" s="1"/>
  <c r="BK147" i="5"/>
  <c r="BL147" i="5" s="1"/>
  <c r="BM147" i="5" s="1"/>
  <c r="BI148" i="5" s="1"/>
  <c r="BG79" i="5"/>
  <c r="C80" i="5"/>
  <c r="BX151" i="5"/>
  <c r="BY151" i="5" s="1"/>
  <c r="AB152" i="5"/>
  <c r="AC152" i="5" s="1"/>
  <c r="AH152" i="5"/>
  <c r="AI152" i="5" s="1"/>
  <c r="V152" i="5"/>
  <c r="W152" i="5" s="1"/>
  <c r="BV152" i="5" l="1"/>
  <c r="BW152" i="5" s="1"/>
  <c r="BU152" i="5"/>
  <c r="BD80" i="5"/>
  <c r="BC80" i="5"/>
  <c r="AX152" i="5"/>
  <c r="AW152" i="5"/>
  <c r="AF153" i="5"/>
  <c r="AE153" i="5"/>
  <c r="Z153" i="5"/>
  <c r="Y153" i="5"/>
  <c r="T153" i="5"/>
  <c r="S153" i="5"/>
  <c r="CI144" i="5"/>
  <c r="CJ144" i="5" s="1"/>
  <c r="CK144" i="5" s="1"/>
  <c r="CG145" i="5" s="1"/>
  <c r="I90" i="5"/>
  <c r="CB148" i="5"/>
  <c r="BJ148" i="5"/>
  <c r="AL150" i="5"/>
  <c r="AR151" i="5"/>
  <c r="CO138" i="5"/>
  <c r="CP138" i="5" s="1"/>
  <c r="CQ138" i="5" s="1"/>
  <c r="CM139" i="5" s="1"/>
  <c r="BQ146" i="5"/>
  <c r="BR146" i="5" s="1"/>
  <c r="BS146" i="5" s="1"/>
  <c r="BO147" i="5" s="1"/>
  <c r="P153" i="5"/>
  <c r="Q153" i="5" s="1"/>
  <c r="AY152" i="5" l="1"/>
  <c r="AZ152" i="5" s="1"/>
  <c r="BA152" i="5" s="1"/>
  <c r="AG153" i="5"/>
  <c r="AA153" i="5"/>
  <c r="U153" i="5"/>
  <c r="V153" i="5" s="1"/>
  <c r="W153" i="5" s="1"/>
  <c r="N154" i="5"/>
  <c r="M154" i="5"/>
  <c r="CH145" i="5"/>
  <c r="BE80" i="5"/>
  <c r="B80" i="5" s="1"/>
  <c r="AK80" i="7"/>
  <c r="CN139" i="5"/>
  <c r="AS151" i="5"/>
  <c r="AT151" i="5" s="1"/>
  <c r="AU151" i="5" s="1"/>
  <c r="AQ152" i="5" s="1"/>
  <c r="AM150" i="5"/>
  <c r="AN150" i="5" s="1"/>
  <c r="AO150" i="5" s="1"/>
  <c r="AK151" i="5" s="1"/>
  <c r="BP147" i="5"/>
  <c r="BK148" i="5"/>
  <c r="BL148" i="5" s="1"/>
  <c r="BM148" i="5" s="1"/>
  <c r="BI149" i="5" s="1"/>
  <c r="CC148" i="5"/>
  <c r="CD148" i="5" s="1"/>
  <c r="CE148" i="5" s="1"/>
  <c r="CA149" i="5" s="1"/>
  <c r="BX152" i="5"/>
  <c r="BY152" i="5" s="1"/>
  <c r="AB153" i="5"/>
  <c r="AC153" i="5" s="1"/>
  <c r="AH153" i="5"/>
  <c r="AI153" i="5" s="1"/>
  <c r="J90" i="5"/>
  <c r="O154" i="5" l="1"/>
  <c r="BV153" i="5"/>
  <c r="BU153" i="5"/>
  <c r="AX153" i="5"/>
  <c r="AW153" i="5"/>
  <c r="AF154" i="5"/>
  <c r="AE154" i="5"/>
  <c r="Z154" i="5"/>
  <c r="Y154" i="5"/>
  <c r="T154" i="5"/>
  <c r="S154" i="5"/>
  <c r="BF80" i="5"/>
  <c r="A80" i="5" s="1"/>
  <c r="D80" i="5" s="1"/>
  <c r="AG80" i="7" s="1"/>
  <c r="CI145" i="5"/>
  <c r="CJ145" i="5" s="1"/>
  <c r="CK145" i="5" s="1"/>
  <c r="CG146" i="5" s="1"/>
  <c r="CB149" i="5"/>
  <c r="BJ149" i="5"/>
  <c r="AL151" i="5"/>
  <c r="AR152" i="5"/>
  <c r="BQ147" i="5"/>
  <c r="BR147" i="5" s="1"/>
  <c r="BS147" i="5" s="1"/>
  <c r="BO148" i="5" s="1"/>
  <c r="CO139" i="5"/>
  <c r="CP139" i="5" s="1"/>
  <c r="CQ139" i="5" s="1"/>
  <c r="CM140" i="5" s="1"/>
  <c r="P154" i="5"/>
  <c r="Q154" i="5" s="1"/>
  <c r="K90" i="5"/>
  <c r="AY153" i="5" l="1"/>
  <c r="U154" i="5"/>
  <c r="V154" i="5" s="1"/>
  <c r="W154" i="5" s="1"/>
  <c r="BW153" i="5"/>
  <c r="BX153" i="5" s="1"/>
  <c r="BY153" i="5" s="1"/>
  <c r="AG154" i="5"/>
  <c r="AH154" i="5" s="1"/>
  <c r="AI154" i="5" s="1"/>
  <c r="AA154" i="5"/>
  <c r="AB154" i="5" s="1"/>
  <c r="AC154" i="5" s="1"/>
  <c r="N155" i="5"/>
  <c r="M155" i="5"/>
  <c r="H91" i="5"/>
  <c r="G91" i="5"/>
  <c r="BG80" i="5"/>
  <c r="CH146" i="5"/>
  <c r="CN140" i="5"/>
  <c r="BP148" i="5"/>
  <c r="AS152" i="5"/>
  <c r="AT152" i="5" s="1"/>
  <c r="AU152" i="5" s="1"/>
  <c r="AQ153" i="5" s="1"/>
  <c r="AM151" i="5"/>
  <c r="AN151" i="5" s="1"/>
  <c r="AO151" i="5" s="1"/>
  <c r="AK152" i="5" s="1"/>
  <c r="BK149" i="5"/>
  <c r="BL149" i="5" s="1"/>
  <c r="BM149" i="5" s="1"/>
  <c r="BI150" i="5" s="1"/>
  <c r="CC149" i="5"/>
  <c r="CD149" i="5" s="1"/>
  <c r="CE149" i="5" s="1"/>
  <c r="CA150" i="5" s="1"/>
  <c r="AZ153" i="5"/>
  <c r="BA153" i="5" s="1"/>
  <c r="C81" i="5"/>
  <c r="O155" i="5" l="1"/>
  <c r="P155" i="5" s="1"/>
  <c r="Q155" i="5" s="1"/>
  <c r="BV154" i="5"/>
  <c r="BW154" i="5" s="1"/>
  <c r="BU154" i="5"/>
  <c r="BD81" i="5"/>
  <c r="BC81" i="5"/>
  <c r="AX154" i="5"/>
  <c r="AW154" i="5"/>
  <c r="AF155" i="5"/>
  <c r="AE155" i="5"/>
  <c r="Z155" i="5"/>
  <c r="Y155" i="5"/>
  <c r="T155" i="5"/>
  <c r="S155" i="5"/>
  <c r="CI146" i="5"/>
  <c r="CJ146" i="5" s="1"/>
  <c r="CK146" i="5" s="1"/>
  <c r="CG147" i="5" s="1"/>
  <c r="AK81" i="7"/>
  <c r="I91" i="5"/>
  <c r="J91" i="5" s="1"/>
  <c r="AR153" i="5"/>
  <c r="CB150" i="5"/>
  <c r="AL152" i="5"/>
  <c r="BJ150" i="5"/>
  <c r="BQ148" i="5"/>
  <c r="BR148" i="5" s="1"/>
  <c r="BS148" i="5" s="1"/>
  <c r="BO149" i="5" s="1"/>
  <c r="CO140" i="5"/>
  <c r="CP140" i="5" s="1"/>
  <c r="CQ140" i="5" s="1"/>
  <c r="CM141" i="5" s="1"/>
  <c r="BE81" i="5" l="1"/>
  <c r="B81" i="5" s="1"/>
  <c r="AA155" i="5"/>
  <c r="AB155" i="5" s="1"/>
  <c r="AC155" i="5" s="1"/>
  <c r="AY154" i="5"/>
  <c r="U155" i="5"/>
  <c r="AG155" i="5"/>
  <c r="AH155" i="5" s="1"/>
  <c r="AI155" i="5" s="1"/>
  <c r="N156" i="5"/>
  <c r="M156" i="5"/>
  <c r="CH147" i="5"/>
  <c r="CN141" i="5"/>
  <c r="BP149" i="5"/>
  <c r="AM152" i="5"/>
  <c r="AN152" i="5" s="1"/>
  <c r="AO152" i="5" s="1"/>
  <c r="AK153" i="5" s="1"/>
  <c r="CC150" i="5"/>
  <c r="CD150" i="5" s="1"/>
  <c r="CE150" i="5" s="1"/>
  <c r="CA151" i="5" s="1"/>
  <c r="BK150" i="5"/>
  <c r="BL150" i="5" s="1"/>
  <c r="BM150" i="5" s="1"/>
  <c r="BI151" i="5" s="1"/>
  <c r="AS153" i="5"/>
  <c r="AT153" i="5" s="1"/>
  <c r="AU153" i="5" s="1"/>
  <c r="AQ154" i="5" s="1"/>
  <c r="BX154" i="5"/>
  <c r="BY154" i="5" s="1"/>
  <c r="AZ154" i="5"/>
  <c r="BA154" i="5" s="1"/>
  <c r="V155" i="5"/>
  <c r="W155" i="5" s="1"/>
  <c r="K91" i="5"/>
  <c r="BF81" i="5" l="1"/>
  <c r="A81" i="5" s="1"/>
  <c r="D81" i="5" s="1"/>
  <c r="AG81" i="7" s="1"/>
  <c r="O156" i="5"/>
  <c r="P156" i="5" s="1"/>
  <c r="Q156" i="5" s="1"/>
  <c r="BV155" i="5"/>
  <c r="BW155" i="5" s="1"/>
  <c r="BU155" i="5"/>
  <c r="AX155" i="5"/>
  <c r="AW155" i="5"/>
  <c r="AF156" i="5"/>
  <c r="AE156" i="5"/>
  <c r="Z156" i="5"/>
  <c r="Y156" i="5"/>
  <c r="T156" i="5"/>
  <c r="S156" i="5"/>
  <c r="H92" i="5"/>
  <c r="G92" i="5"/>
  <c r="CI147" i="5"/>
  <c r="CJ147" i="5" s="1"/>
  <c r="CK147" i="5" s="1"/>
  <c r="CG148" i="5" s="1"/>
  <c r="BJ151" i="5"/>
  <c r="AL153" i="5"/>
  <c r="AR154" i="5"/>
  <c r="CB151" i="5"/>
  <c r="BQ149" i="5"/>
  <c r="BR149" i="5" s="1"/>
  <c r="BS149" i="5" s="1"/>
  <c r="BO150" i="5" s="1"/>
  <c r="CO141" i="5"/>
  <c r="CP141" i="5" s="1"/>
  <c r="CQ141" i="5" s="1"/>
  <c r="CM142" i="5" s="1"/>
  <c r="BG81" i="5" l="1"/>
  <c r="AG156" i="5"/>
  <c r="AH156" i="5" s="1"/>
  <c r="AI156" i="5" s="1"/>
  <c r="AY155" i="5"/>
  <c r="AZ155" i="5" s="1"/>
  <c r="BA155" i="5" s="1"/>
  <c r="AA156" i="5"/>
  <c r="BD82" i="5"/>
  <c r="BC82" i="5"/>
  <c r="U156" i="5"/>
  <c r="V156" i="5" s="1"/>
  <c r="W156" i="5" s="1"/>
  <c r="N157" i="5"/>
  <c r="M157" i="5"/>
  <c r="CH148" i="5"/>
  <c r="I92" i="5"/>
  <c r="CN142" i="5"/>
  <c r="BP150" i="5"/>
  <c r="AS154" i="5"/>
  <c r="AT154" i="5" s="1"/>
  <c r="AU154" i="5" s="1"/>
  <c r="AQ155" i="5" s="1"/>
  <c r="AM153" i="5"/>
  <c r="AN153" i="5" s="1"/>
  <c r="AO153" i="5" s="1"/>
  <c r="AK154" i="5" s="1"/>
  <c r="CC151" i="5"/>
  <c r="CD151" i="5" s="1"/>
  <c r="CE151" i="5" s="1"/>
  <c r="CA152" i="5" s="1"/>
  <c r="BK151" i="5"/>
  <c r="BL151" i="5" s="1"/>
  <c r="BM151" i="5" s="1"/>
  <c r="BI152" i="5" s="1"/>
  <c r="BX155" i="5"/>
  <c r="BY155" i="5" s="1"/>
  <c r="C82" i="5"/>
  <c r="AB156" i="5"/>
  <c r="AC156" i="5" s="1"/>
  <c r="O157" i="5" l="1"/>
  <c r="P157" i="5" s="1"/>
  <c r="Q157" i="5" s="1"/>
  <c r="BV156" i="5"/>
  <c r="BW156" i="5" s="1"/>
  <c r="BU156" i="5"/>
  <c r="AX156" i="5"/>
  <c r="AW156" i="5"/>
  <c r="AF157" i="5"/>
  <c r="AE157" i="5"/>
  <c r="Z157" i="5"/>
  <c r="Y157" i="5"/>
  <c r="T157" i="5"/>
  <c r="S157" i="5"/>
  <c r="CI148" i="5"/>
  <c r="CJ148" i="5" s="1"/>
  <c r="CK148" i="5" s="1"/>
  <c r="CG149" i="5" s="1"/>
  <c r="BE82" i="5"/>
  <c r="B82" i="5" s="1"/>
  <c r="AK82" i="7"/>
  <c r="CB152" i="5"/>
  <c r="AL154" i="5"/>
  <c r="BJ152" i="5"/>
  <c r="AR155" i="5"/>
  <c r="BQ150" i="5"/>
  <c r="BR150" i="5" s="1"/>
  <c r="BS150" i="5" s="1"/>
  <c r="BO151" i="5" s="1"/>
  <c r="CO142" i="5"/>
  <c r="CP142" i="5" s="1"/>
  <c r="CQ142" i="5" s="1"/>
  <c r="CM143" i="5" s="1"/>
  <c r="J92" i="5"/>
  <c r="AY156" i="5" l="1"/>
  <c r="AZ156" i="5" s="1"/>
  <c r="BA156" i="5" s="1"/>
  <c r="AG157" i="5"/>
  <c r="AA157" i="5"/>
  <c r="AB157" i="5" s="1"/>
  <c r="AC157" i="5" s="1"/>
  <c r="U157" i="5"/>
  <c r="N158" i="5"/>
  <c r="M158" i="5"/>
  <c r="CH149" i="5"/>
  <c r="CN143" i="5"/>
  <c r="BP151" i="5"/>
  <c r="BK152" i="5"/>
  <c r="BL152" i="5" s="1"/>
  <c r="BM152" i="5" s="1"/>
  <c r="BI153" i="5" s="1"/>
  <c r="AM154" i="5"/>
  <c r="AN154" i="5" s="1"/>
  <c r="AO154" i="5" s="1"/>
  <c r="AK155" i="5" s="1"/>
  <c r="AS155" i="5"/>
  <c r="AT155" i="5" s="1"/>
  <c r="AU155" i="5" s="1"/>
  <c r="AQ156" i="5" s="1"/>
  <c r="CC152" i="5"/>
  <c r="CD152" i="5" s="1"/>
  <c r="CE152" i="5" s="1"/>
  <c r="CA153" i="5" s="1"/>
  <c r="BX156" i="5"/>
  <c r="BY156" i="5" s="1"/>
  <c r="BF82" i="5"/>
  <c r="AH157" i="5"/>
  <c r="AI157" i="5" s="1"/>
  <c r="V157" i="5"/>
  <c r="W157" i="5" s="1"/>
  <c r="K92" i="5"/>
  <c r="O158" i="5" l="1"/>
  <c r="BV157" i="5"/>
  <c r="BW157" i="5" s="1"/>
  <c r="BU157" i="5"/>
  <c r="AX157" i="5"/>
  <c r="AY157" i="5" s="1"/>
  <c r="AW157" i="5"/>
  <c r="AF158" i="5"/>
  <c r="AE158" i="5"/>
  <c r="Z158" i="5"/>
  <c r="Y158" i="5"/>
  <c r="T158" i="5"/>
  <c r="S158" i="5"/>
  <c r="H93" i="5"/>
  <c r="G93" i="5"/>
  <c r="CI149" i="5"/>
  <c r="CJ149" i="5" s="1"/>
  <c r="CK149" i="5" s="1"/>
  <c r="CG150" i="5" s="1"/>
  <c r="AL155" i="5"/>
  <c r="BJ153" i="5"/>
  <c r="CB153" i="5"/>
  <c r="AR156" i="5"/>
  <c r="BQ151" i="5"/>
  <c r="BR151" i="5" s="1"/>
  <c r="BS151" i="5" s="1"/>
  <c r="BO152" i="5" s="1"/>
  <c r="CO143" i="5"/>
  <c r="CP143" i="5" s="1"/>
  <c r="CQ143" i="5" s="1"/>
  <c r="CM144" i="5" s="1"/>
  <c r="A82" i="5"/>
  <c r="D82" i="5" s="1"/>
  <c r="AG82" i="7" s="1"/>
  <c r="BG82" i="5"/>
  <c r="P158" i="5"/>
  <c r="Q158" i="5" s="1"/>
  <c r="AA158" i="5" l="1"/>
  <c r="AB158" i="5" s="1"/>
  <c r="AC158" i="5" s="1"/>
  <c r="AG158" i="5"/>
  <c r="AH158" i="5" s="1"/>
  <c r="AI158" i="5" s="1"/>
  <c r="BD83" i="5"/>
  <c r="BC83" i="5"/>
  <c r="U158" i="5"/>
  <c r="N159" i="5"/>
  <c r="M159" i="5"/>
  <c r="CH150" i="5"/>
  <c r="I93" i="5"/>
  <c r="J93" i="5" s="1"/>
  <c r="BP152" i="5"/>
  <c r="CC153" i="5"/>
  <c r="CD153" i="5" s="1"/>
  <c r="CE153" i="5" s="1"/>
  <c r="CA154" i="5" s="1"/>
  <c r="AS156" i="5"/>
  <c r="AT156" i="5" s="1"/>
  <c r="AU156" i="5" s="1"/>
  <c r="AQ157" i="5" s="1"/>
  <c r="BK153" i="5"/>
  <c r="BL153" i="5" s="1"/>
  <c r="BM153" i="5" s="1"/>
  <c r="BI154" i="5" s="1"/>
  <c r="CN144" i="5"/>
  <c r="AM155" i="5"/>
  <c r="AN155" i="5" s="1"/>
  <c r="AO155" i="5" s="1"/>
  <c r="AK156" i="5" s="1"/>
  <c r="BX157" i="5"/>
  <c r="BY157" i="5" s="1"/>
  <c r="AZ157" i="5"/>
  <c r="BA157" i="5" s="1"/>
  <c r="C83" i="5"/>
  <c r="V158" i="5"/>
  <c r="W158" i="5" s="1"/>
  <c r="O159" i="5" l="1"/>
  <c r="P159" i="5" s="1"/>
  <c r="Q159" i="5" s="1"/>
  <c r="BV158" i="5"/>
  <c r="BU158" i="5"/>
  <c r="AX158" i="5"/>
  <c r="AW158" i="5"/>
  <c r="AF159" i="5"/>
  <c r="AE159" i="5"/>
  <c r="Z159" i="5"/>
  <c r="Y159" i="5"/>
  <c r="T159" i="5"/>
  <c r="S159" i="5"/>
  <c r="CI150" i="5"/>
  <c r="CJ150" i="5" s="1"/>
  <c r="CK150" i="5" s="1"/>
  <c r="CG151" i="5" s="1"/>
  <c r="BE83" i="5"/>
  <c r="B83" i="5" s="1"/>
  <c r="AK83" i="7"/>
  <c r="BJ154" i="5"/>
  <c r="CB154" i="5"/>
  <c r="AL156" i="5"/>
  <c r="AR157" i="5"/>
  <c r="CO144" i="5"/>
  <c r="CP144" i="5" s="1"/>
  <c r="CQ144" i="5" s="1"/>
  <c r="CM145" i="5" s="1"/>
  <c r="BQ152" i="5"/>
  <c r="BR152" i="5" s="1"/>
  <c r="BS152" i="5" s="1"/>
  <c r="BO153" i="5" s="1"/>
  <c r="BW158" i="5"/>
  <c r="K93" i="5"/>
  <c r="AY158" i="5" l="1"/>
  <c r="AZ158" i="5" s="1"/>
  <c r="BA158" i="5" s="1"/>
  <c r="AA159" i="5"/>
  <c r="AB159" i="5" s="1"/>
  <c r="AC159" i="5" s="1"/>
  <c r="AG159" i="5"/>
  <c r="U159" i="5"/>
  <c r="N160" i="5"/>
  <c r="M160" i="5"/>
  <c r="H94" i="5"/>
  <c r="G94" i="5"/>
  <c r="CH151" i="5"/>
  <c r="BP153" i="5"/>
  <c r="CN145" i="5"/>
  <c r="AM156" i="5"/>
  <c r="AN156" i="5" s="1"/>
  <c r="AO156" i="5" s="1"/>
  <c r="AK157" i="5" s="1"/>
  <c r="CC154" i="5"/>
  <c r="CD154" i="5" s="1"/>
  <c r="CE154" i="5" s="1"/>
  <c r="CA155" i="5" s="1"/>
  <c r="AS157" i="5"/>
  <c r="AT157" i="5" s="1"/>
  <c r="AU157" i="5" s="1"/>
  <c r="AQ158" i="5" s="1"/>
  <c r="BK154" i="5"/>
  <c r="BL154" i="5" s="1"/>
  <c r="BM154" i="5" s="1"/>
  <c r="BI155" i="5" s="1"/>
  <c r="BX158" i="5"/>
  <c r="BY158" i="5" s="1"/>
  <c r="BF83" i="5"/>
  <c r="AH159" i="5"/>
  <c r="AI159" i="5" s="1"/>
  <c r="V159" i="5"/>
  <c r="W159" i="5" s="1"/>
  <c r="O160" i="5" l="1"/>
  <c r="P160" i="5" s="1"/>
  <c r="Q160" i="5" s="1"/>
  <c r="BV159" i="5"/>
  <c r="BW159" i="5" s="1"/>
  <c r="BU159" i="5"/>
  <c r="AX159" i="5"/>
  <c r="AW159" i="5"/>
  <c r="AF160" i="5"/>
  <c r="AE160" i="5"/>
  <c r="Z160" i="5"/>
  <c r="Y160" i="5"/>
  <c r="T160" i="5"/>
  <c r="S160" i="5"/>
  <c r="CI151" i="5"/>
  <c r="CJ151" i="5" s="1"/>
  <c r="CK151" i="5" s="1"/>
  <c r="CG152" i="5" s="1"/>
  <c r="I94" i="5"/>
  <c r="CB155" i="5"/>
  <c r="AL157" i="5"/>
  <c r="BJ155" i="5"/>
  <c r="AR158" i="5"/>
  <c r="CO145" i="5"/>
  <c r="CP145" i="5" s="1"/>
  <c r="CQ145" i="5" s="1"/>
  <c r="CM146" i="5" s="1"/>
  <c r="BQ153" i="5"/>
  <c r="BR153" i="5" s="1"/>
  <c r="BS153" i="5" s="1"/>
  <c r="BO154" i="5" s="1"/>
  <c r="A83" i="5"/>
  <c r="D83" i="5" s="1"/>
  <c r="AG83" i="7" s="1"/>
  <c r="BG83" i="5"/>
  <c r="AG160" i="5" l="1"/>
  <c r="AH160" i="5" s="1"/>
  <c r="AI160" i="5" s="1"/>
  <c r="AA160" i="5"/>
  <c r="AY159" i="5"/>
  <c r="U160" i="5"/>
  <c r="BD84" i="5"/>
  <c r="BC84" i="5"/>
  <c r="N161" i="5"/>
  <c r="M161" i="5"/>
  <c r="CH152" i="5"/>
  <c r="BP154" i="5"/>
  <c r="BK155" i="5"/>
  <c r="BL155" i="5" s="1"/>
  <c r="BM155" i="5" s="1"/>
  <c r="BI156" i="5" s="1"/>
  <c r="CN146" i="5"/>
  <c r="AS158" i="5"/>
  <c r="AT158" i="5" s="1"/>
  <c r="AU158" i="5" s="1"/>
  <c r="AQ159" i="5" s="1"/>
  <c r="AM157" i="5"/>
  <c r="AN157" i="5" s="1"/>
  <c r="AO157" i="5" s="1"/>
  <c r="AK158" i="5" s="1"/>
  <c r="CC155" i="5"/>
  <c r="CD155" i="5" s="1"/>
  <c r="CE155" i="5" s="1"/>
  <c r="CA156" i="5" s="1"/>
  <c r="BX159" i="5"/>
  <c r="BY159" i="5" s="1"/>
  <c r="C84" i="5"/>
  <c r="AZ159" i="5"/>
  <c r="BA159" i="5" s="1"/>
  <c r="AB160" i="5"/>
  <c r="AC160" i="5" s="1"/>
  <c r="V160" i="5"/>
  <c r="W160" i="5" s="1"/>
  <c r="J94" i="5"/>
  <c r="O161" i="5" l="1"/>
  <c r="P161" i="5" s="1"/>
  <c r="Q161" i="5" s="1"/>
  <c r="BV160" i="5"/>
  <c r="BU160" i="5"/>
  <c r="AX160" i="5"/>
  <c r="AY160" i="5" s="1"/>
  <c r="AW160" i="5"/>
  <c r="AF161" i="5"/>
  <c r="AE161" i="5"/>
  <c r="Z161" i="5"/>
  <c r="Y161" i="5"/>
  <c r="T161" i="5"/>
  <c r="S161" i="5"/>
  <c r="CI152" i="5"/>
  <c r="CJ152" i="5" s="1"/>
  <c r="CK152" i="5" s="1"/>
  <c r="CG153" i="5" s="1"/>
  <c r="BE84" i="5"/>
  <c r="B84" i="5" s="1"/>
  <c r="AK84" i="7"/>
  <c r="AR159" i="5"/>
  <c r="BJ156" i="5"/>
  <c r="CO146" i="5"/>
  <c r="CP146" i="5" s="1"/>
  <c r="CQ146" i="5" s="1"/>
  <c r="CM147" i="5" s="1"/>
  <c r="CB156" i="5"/>
  <c r="AL158" i="5"/>
  <c r="BQ154" i="5"/>
  <c r="BR154" i="5" s="1"/>
  <c r="BS154" i="5" s="1"/>
  <c r="BO155" i="5" s="1"/>
  <c r="K94" i="5"/>
  <c r="BW160" i="5" l="1"/>
  <c r="BX160" i="5" s="1"/>
  <c r="BY160" i="5" s="1"/>
  <c r="AG161" i="5"/>
  <c r="AH161" i="5" s="1"/>
  <c r="AI161" i="5" s="1"/>
  <c r="AA161" i="5"/>
  <c r="AB161" i="5" s="1"/>
  <c r="AC161" i="5" s="1"/>
  <c r="U161" i="5"/>
  <c r="N162" i="5"/>
  <c r="M162" i="5"/>
  <c r="H95" i="5"/>
  <c r="G95" i="5"/>
  <c r="CH153" i="5"/>
  <c r="CN147" i="5"/>
  <c r="BP155" i="5"/>
  <c r="AM158" i="5"/>
  <c r="AN158" i="5" s="1"/>
  <c r="AO158" i="5" s="1"/>
  <c r="AK159" i="5" s="1"/>
  <c r="BK156" i="5"/>
  <c r="BL156" i="5" s="1"/>
  <c r="BM156" i="5" s="1"/>
  <c r="BI157" i="5" s="1"/>
  <c r="CC156" i="5"/>
  <c r="CD156" i="5" s="1"/>
  <c r="CE156" i="5" s="1"/>
  <c r="CA157" i="5" s="1"/>
  <c r="AS159" i="5"/>
  <c r="AT159" i="5" s="1"/>
  <c r="AU159" i="5" s="1"/>
  <c r="AQ160" i="5" s="1"/>
  <c r="AZ160" i="5"/>
  <c r="BA160" i="5" s="1"/>
  <c r="BF84" i="5"/>
  <c r="V161" i="5"/>
  <c r="W161" i="5" s="1"/>
  <c r="O162" i="5" l="1"/>
  <c r="P162" i="5" s="1"/>
  <c r="Q162" i="5" s="1"/>
  <c r="BV161" i="5"/>
  <c r="BU161" i="5"/>
  <c r="AX161" i="5"/>
  <c r="AW161" i="5"/>
  <c r="AF162" i="5"/>
  <c r="AE162" i="5"/>
  <c r="Z162" i="5"/>
  <c r="Y162" i="5"/>
  <c r="T162" i="5"/>
  <c r="S162" i="5"/>
  <c r="CI153" i="5"/>
  <c r="CJ153" i="5" s="1"/>
  <c r="CK153" i="5" s="1"/>
  <c r="CG154" i="5" s="1"/>
  <c r="I95" i="5"/>
  <c r="CB157" i="5"/>
  <c r="BJ157" i="5"/>
  <c r="AL159" i="5"/>
  <c r="AR160" i="5"/>
  <c r="BQ155" i="5"/>
  <c r="BR155" i="5" s="1"/>
  <c r="BS155" i="5" s="1"/>
  <c r="BO156" i="5" s="1"/>
  <c r="CO147" i="5"/>
  <c r="CP147" i="5" s="1"/>
  <c r="CQ147" i="5" s="1"/>
  <c r="CM148" i="5" s="1"/>
  <c r="A84" i="5"/>
  <c r="D84" i="5" s="1"/>
  <c r="AG84" i="7" s="1"/>
  <c r="BG84" i="5"/>
  <c r="BW161" i="5" l="1"/>
  <c r="AG162" i="5"/>
  <c r="AA162" i="5"/>
  <c r="AB162" i="5" s="1"/>
  <c r="AC162" i="5" s="1"/>
  <c r="AY161" i="5"/>
  <c r="AZ161" i="5" s="1"/>
  <c r="BA161" i="5" s="1"/>
  <c r="U162" i="5"/>
  <c r="V162" i="5" s="1"/>
  <c r="W162" i="5" s="1"/>
  <c r="BD85" i="5"/>
  <c r="BC85" i="5"/>
  <c r="N163" i="5"/>
  <c r="M163" i="5"/>
  <c r="CH154" i="5"/>
  <c r="CN148" i="5"/>
  <c r="BP156" i="5"/>
  <c r="AM159" i="5"/>
  <c r="AN159" i="5" s="1"/>
  <c r="AO159" i="5" s="1"/>
  <c r="AK160" i="5" s="1"/>
  <c r="BK157" i="5"/>
  <c r="BL157" i="5" s="1"/>
  <c r="BM157" i="5" s="1"/>
  <c r="BI158" i="5" s="1"/>
  <c r="AS160" i="5"/>
  <c r="AT160" i="5" s="1"/>
  <c r="AU160" i="5" s="1"/>
  <c r="AQ161" i="5" s="1"/>
  <c r="CC157" i="5"/>
  <c r="CD157" i="5" s="1"/>
  <c r="CE157" i="5" s="1"/>
  <c r="CA158" i="5" s="1"/>
  <c r="BX161" i="5"/>
  <c r="BY161" i="5" s="1"/>
  <c r="C85" i="5"/>
  <c r="AH162" i="5"/>
  <c r="AI162" i="5" s="1"/>
  <c r="J95" i="5"/>
  <c r="O163" i="5" l="1"/>
  <c r="P163" i="5" s="1"/>
  <c r="Q163" i="5" s="1"/>
  <c r="BV162" i="5"/>
  <c r="BU162" i="5"/>
  <c r="AX162" i="5"/>
  <c r="AW162" i="5"/>
  <c r="AF163" i="5"/>
  <c r="AE163" i="5"/>
  <c r="Z163" i="5"/>
  <c r="Y163" i="5"/>
  <c r="T163" i="5"/>
  <c r="S163" i="5"/>
  <c r="CI154" i="5"/>
  <c r="CJ154" i="5" s="1"/>
  <c r="CK154" i="5" s="1"/>
  <c r="CG155" i="5" s="1"/>
  <c r="BE85" i="5"/>
  <c r="B85" i="5" s="1"/>
  <c r="AK85" i="7"/>
  <c r="BJ158" i="5"/>
  <c r="AL160" i="5"/>
  <c r="CB158" i="5"/>
  <c r="BQ156" i="5"/>
  <c r="BR156" i="5" s="1"/>
  <c r="BS156" i="5" s="1"/>
  <c r="BO157" i="5" s="1"/>
  <c r="AR161" i="5"/>
  <c r="CO148" i="5"/>
  <c r="CP148" i="5" s="1"/>
  <c r="CQ148" i="5" s="1"/>
  <c r="CM149" i="5" s="1"/>
  <c r="K95" i="5"/>
  <c r="BW162" i="5" l="1"/>
  <c r="AY162" i="5"/>
  <c r="AA163" i="5"/>
  <c r="AB163" i="5" s="1"/>
  <c r="AC163" i="5" s="1"/>
  <c r="AG163" i="5"/>
  <c r="AH163" i="5" s="1"/>
  <c r="AI163" i="5" s="1"/>
  <c r="U163" i="5"/>
  <c r="V163" i="5" s="1"/>
  <c r="W163" i="5" s="1"/>
  <c r="N164" i="5"/>
  <c r="M164" i="5"/>
  <c r="H96" i="5"/>
  <c r="G96" i="5"/>
  <c r="CH155" i="5"/>
  <c r="BP157" i="5"/>
  <c r="CN149" i="5"/>
  <c r="AS161" i="5"/>
  <c r="AT161" i="5" s="1"/>
  <c r="AU161" i="5" s="1"/>
  <c r="AQ162" i="5" s="1"/>
  <c r="CC158" i="5"/>
  <c r="CD158" i="5" s="1"/>
  <c r="CE158" i="5" s="1"/>
  <c r="CA159" i="5" s="1"/>
  <c r="AM160" i="5"/>
  <c r="AN160" i="5" s="1"/>
  <c r="AO160" i="5" s="1"/>
  <c r="AK161" i="5" s="1"/>
  <c r="BK158" i="5"/>
  <c r="BL158" i="5" s="1"/>
  <c r="BM158" i="5" s="1"/>
  <c r="BI159" i="5" s="1"/>
  <c r="BX162" i="5"/>
  <c r="BY162" i="5" s="1"/>
  <c r="BF85" i="5"/>
  <c r="AZ162" i="5"/>
  <c r="BA162" i="5" s="1"/>
  <c r="O164" i="5" l="1"/>
  <c r="P164" i="5" s="1"/>
  <c r="Q164" i="5" s="1"/>
  <c r="BV163" i="5"/>
  <c r="BU163" i="5"/>
  <c r="AX163" i="5"/>
  <c r="AW163" i="5"/>
  <c r="AF164" i="5"/>
  <c r="AE164" i="5"/>
  <c r="Z164" i="5"/>
  <c r="Y164" i="5"/>
  <c r="T164" i="5"/>
  <c r="S164" i="5"/>
  <c r="CI155" i="5"/>
  <c r="CJ155" i="5" s="1"/>
  <c r="CK155" i="5" s="1"/>
  <c r="CG156" i="5" s="1"/>
  <c r="I96" i="5"/>
  <c r="AL161" i="5"/>
  <c r="AR162" i="5"/>
  <c r="BJ159" i="5"/>
  <c r="CB159" i="5"/>
  <c r="CO149" i="5"/>
  <c r="CP149" i="5" s="1"/>
  <c r="CQ149" i="5" s="1"/>
  <c r="CM150" i="5" s="1"/>
  <c r="BQ157" i="5"/>
  <c r="BR157" i="5" s="1"/>
  <c r="BS157" i="5" s="1"/>
  <c r="BO158" i="5" s="1"/>
  <c r="A85" i="5"/>
  <c r="D85" i="5" s="1"/>
  <c r="AG85" i="7" s="1"/>
  <c r="BG85" i="5"/>
  <c r="BW163" i="5" l="1"/>
  <c r="U164" i="5"/>
  <c r="AA164" i="5"/>
  <c r="AB164" i="5" s="1"/>
  <c r="AC164" i="5" s="1"/>
  <c r="AY163" i="5"/>
  <c r="AZ163" i="5" s="1"/>
  <c r="BA163" i="5" s="1"/>
  <c r="AG164" i="5"/>
  <c r="AH164" i="5" s="1"/>
  <c r="AI164" i="5" s="1"/>
  <c r="BD86" i="5"/>
  <c r="BC86" i="5"/>
  <c r="N165" i="5"/>
  <c r="M165" i="5"/>
  <c r="CH156" i="5"/>
  <c r="BP158" i="5"/>
  <c r="CN150" i="5"/>
  <c r="CC159" i="5"/>
  <c r="CD159" i="5" s="1"/>
  <c r="CE159" i="5" s="1"/>
  <c r="CA160" i="5" s="1"/>
  <c r="BK159" i="5"/>
  <c r="BL159" i="5" s="1"/>
  <c r="BM159" i="5" s="1"/>
  <c r="BI160" i="5" s="1"/>
  <c r="AS162" i="5"/>
  <c r="AT162" i="5" s="1"/>
  <c r="AU162" i="5" s="1"/>
  <c r="AQ163" i="5" s="1"/>
  <c r="AM161" i="5"/>
  <c r="AN161" i="5" s="1"/>
  <c r="AO161" i="5" s="1"/>
  <c r="AK162" i="5" s="1"/>
  <c r="BX163" i="5"/>
  <c r="BY163" i="5" s="1"/>
  <c r="C86" i="5"/>
  <c r="V164" i="5"/>
  <c r="W164" i="5" s="1"/>
  <c r="J96" i="5"/>
  <c r="O165" i="5" l="1"/>
  <c r="BV164" i="5"/>
  <c r="BW164" i="5" s="1"/>
  <c r="BU164" i="5"/>
  <c r="AX164" i="5"/>
  <c r="AW164" i="5"/>
  <c r="AF165" i="5"/>
  <c r="AG165" i="5" s="1"/>
  <c r="AE165" i="5"/>
  <c r="Z165" i="5"/>
  <c r="Y165" i="5"/>
  <c r="T165" i="5"/>
  <c r="S165" i="5"/>
  <c r="CI156" i="5"/>
  <c r="CJ156" i="5" s="1"/>
  <c r="CK156" i="5" s="1"/>
  <c r="CG157" i="5" s="1"/>
  <c r="BE86" i="5"/>
  <c r="B86" i="5" s="1"/>
  <c r="AK86" i="7"/>
  <c r="AR163" i="5"/>
  <c r="CB160" i="5"/>
  <c r="AL162" i="5"/>
  <c r="BJ160" i="5"/>
  <c r="CO150" i="5"/>
  <c r="CP150" i="5" s="1"/>
  <c r="CQ150" i="5" s="1"/>
  <c r="CM151" i="5" s="1"/>
  <c r="BQ158" i="5"/>
  <c r="BR158" i="5" s="1"/>
  <c r="BS158" i="5" s="1"/>
  <c r="BO159" i="5" s="1"/>
  <c r="P165" i="5"/>
  <c r="Q165" i="5" s="1"/>
  <c r="K96" i="5"/>
  <c r="AY164" i="5" l="1"/>
  <c r="AA165" i="5"/>
  <c r="AB165" i="5" s="1"/>
  <c r="AC165" i="5" s="1"/>
  <c r="U165" i="5"/>
  <c r="V165" i="5" s="1"/>
  <c r="W165" i="5" s="1"/>
  <c r="N166" i="5"/>
  <c r="M166" i="5"/>
  <c r="H97" i="5"/>
  <c r="G97" i="5"/>
  <c r="CH157" i="5"/>
  <c r="BP159" i="5"/>
  <c r="CN151" i="5"/>
  <c r="AM162" i="5"/>
  <c r="AN162" i="5" s="1"/>
  <c r="AO162" i="5" s="1"/>
  <c r="AK163" i="5" s="1"/>
  <c r="CC160" i="5"/>
  <c r="CD160" i="5" s="1"/>
  <c r="CE160" i="5" s="1"/>
  <c r="CA161" i="5" s="1"/>
  <c r="BK160" i="5"/>
  <c r="BL160" i="5" s="1"/>
  <c r="BM160" i="5" s="1"/>
  <c r="BI161" i="5" s="1"/>
  <c r="AS163" i="5"/>
  <c r="AT163" i="5" s="1"/>
  <c r="AU163" i="5" s="1"/>
  <c r="AQ164" i="5" s="1"/>
  <c r="BF86" i="5"/>
  <c r="A86" i="5" s="1"/>
  <c r="D86" i="5" s="1"/>
  <c r="AG86" i="7" s="1"/>
  <c r="BX164" i="5"/>
  <c r="BY164" i="5" s="1"/>
  <c r="AZ164" i="5"/>
  <c r="BA164" i="5" s="1"/>
  <c r="AH165" i="5"/>
  <c r="AI165" i="5" s="1"/>
  <c r="O166" i="5" l="1"/>
  <c r="BV165" i="5"/>
  <c r="BU165" i="5"/>
  <c r="AX165" i="5"/>
  <c r="AY165" i="5" s="1"/>
  <c r="AW165" i="5"/>
  <c r="AF166" i="5"/>
  <c r="AG166" i="5" s="1"/>
  <c r="AE166" i="5"/>
  <c r="Z166" i="5"/>
  <c r="Y166" i="5"/>
  <c r="T166" i="5"/>
  <c r="S166" i="5"/>
  <c r="CI157" i="5"/>
  <c r="CJ157" i="5" s="1"/>
  <c r="CK157" i="5" s="1"/>
  <c r="CG158" i="5" s="1"/>
  <c r="I97" i="5"/>
  <c r="BJ161" i="5"/>
  <c r="CB161" i="5"/>
  <c r="AR164" i="5"/>
  <c r="AL163" i="5"/>
  <c r="CO151" i="5"/>
  <c r="CP151" i="5" s="1"/>
  <c r="CQ151" i="5" s="1"/>
  <c r="CM152" i="5" s="1"/>
  <c r="BQ159" i="5"/>
  <c r="BR159" i="5" s="1"/>
  <c r="BS159" i="5" s="1"/>
  <c r="BO160" i="5" s="1"/>
  <c r="C87" i="5"/>
  <c r="BG86" i="5"/>
  <c r="P166" i="5"/>
  <c r="Q166" i="5" s="1"/>
  <c r="BW165" i="5" l="1"/>
  <c r="BX165" i="5" s="1"/>
  <c r="BY165" i="5" s="1"/>
  <c r="AA166" i="5"/>
  <c r="BD87" i="5"/>
  <c r="BC87" i="5"/>
  <c r="U166" i="5"/>
  <c r="V166" i="5" s="1"/>
  <c r="W166" i="5" s="1"/>
  <c r="N167" i="5"/>
  <c r="M167" i="5"/>
  <c r="CH158" i="5"/>
  <c r="BP160" i="5"/>
  <c r="AS164" i="5"/>
  <c r="AT164" i="5" s="1"/>
  <c r="AU164" i="5" s="1"/>
  <c r="AQ165" i="5" s="1"/>
  <c r="CN152" i="5"/>
  <c r="CC161" i="5"/>
  <c r="CD161" i="5" s="1"/>
  <c r="CE161" i="5" s="1"/>
  <c r="CA162" i="5" s="1"/>
  <c r="AM163" i="5"/>
  <c r="AN163" i="5" s="1"/>
  <c r="AO163" i="5" s="1"/>
  <c r="AK164" i="5" s="1"/>
  <c r="BK161" i="5"/>
  <c r="BL161" i="5" s="1"/>
  <c r="BM161" i="5" s="1"/>
  <c r="BI162" i="5" s="1"/>
  <c r="AK87" i="7"/>
  <c r="AZ165" i="5"/>
  <c r="BA165" i="5" s="1"/>
  <c r="AB166" i="5"/>
  <c r="AC166" i="5" s="1"/>
  <c r="AH166" i="5"/>
  <c r="AI166" i="5" s="1"/>
  <c r="J97" i="5"/>
  <c r="K97" i="5" s="1"/>
  <c r="O167" i="5" l="1"/>
  <c r="P167" i="5" s="1"/>
  <c r="Q167" i="5" s="1"/>
  <c r="BV166" i="5"/>
  <c r="BU166" i="5"/>
  <c r="AX166" i="5"/>
  <c r="AW166" i="5"/>
  <c r="AF167" i="5"/>
  <c r="AE167" i="5"/>
  <c r="Z167" i="5"/>
  <c r="Y167" i="5"/>
  <c r="T167" i="5"/>
  <c r="S167" i="5"/>
  <c r="H98" i="5"/>
  <c r="G98" i="5"/>
  <c r="CI158" i="5"/>
  <c r="CJ158" i="5" s="1"/>
  <c r="CK158" i="5" s="1"/>
  <c r="CG159" i="5" s="1"/>
  <c r="AL164" i="5"/>
  <c r="CB162" i="5"/>
  <c r="AR165" i="5"/>
  <c r="CO152" i="5"/>
  <c r="CP152" i="5" s="1"/>
  <c r="CQ152" i="5" s="1"/>
  <c r="CM153" i="5" s="1"/>
  <c r="BE87" i="5"/>
  <c r="BF87" i="5" s="1"/>
  <c r="BJ162" i="5"/>
  <c r="BQ160" i="5"/>
  <c r="BR160" i="5" s="1"/>
  <c r="BS160" i="5" s="1"/>
  <c r="BO161" i="5" s="1"/>
  <c r="AY166" i="5" l="1"/>
  <c r="AZ166" i="5" s="1"/>
  <c r="BA166" i="5" s="1"/>
  <c r="BW166" i="5"/>
  <c r="BX166" i="5" s="1"/>
  <c r="BY166" i="5" s="1"/>
  <c r="AA167" i="5"/>
  <c r="AB167" i="5" s="1"/>
  <c r="AC167" i="5" s="1"/>
  <c r="AG167" i="5"/>
  <c r="AH167" i="5" s="1"/>
  <c r="AI167" i="5" s="1"/>
  <c r="U167" i="5"/>
  <c r="V167" i="5" s="1"/>
  <c r="W167" i="5" s="1"/>
  <c r="N168" i="5"/>
  <c r="M168" i="5"/>
  <c r="CH159" i="5"/>
  <c r="I98" i="5"/>
  <c r="J98" i="5" s="1"/>
  <c r="B87" i="5"/>
  <c r="CN153" i="5"/>
  <c r="BK162" i="5"/>
  <c r="BL162" i="5" s="1"/>
  <c r="BM162" i="5" s="1"/>
  <c r="BI163" i="5" s="1"/>
  <c r="AS165" i="5"/>
  <c r="AT165" i="5" s="1"/>
  <c r="AU165" i="5" s="1"/>
  <c r="AQ166" i="5" s="1"/>
  <c r="CC162" i="5"/>
  <c r="CD162" i="5" s="1"/>
  <c r="CE162" i="5" s="1"/>
  <c r="CA163" i="5" s="1"/>
  <c r="BP161" i="5"/>
  <c r="AM164" i="5"/>
  <c r="AN164" i="5" s="1"/>
  <c r="AO164" i="5" s="1"/>
  <c r="AK165" i="5" s="1"/>
  <c r="A87" i="5"/>
  <c r="BG87" i="5"/>
  <c r="BV167" i="5" l="1"/>
  <c r="BU167" i="5"/>
  <c r="BD88" i="5"/>
  <c r="BC88" i="5"/>
  <c r="AX167" i="5"/>
  <c r="AW167" i="5"/>
  <c r="O168" i="5"/>
  <c r="P168" i="5" s="1"/>
  <c r="Q168" i="5" s="1"/>
  <c r="AF168" i="5"/>
  <c r="AE168" i="5"/>
  <c r="Z168" i="5"/>
  <c r="Y168" i="5"/>
  <c r="T168" i="5"/>
  <c r="S168" i="5"/>
  <c r="D87" i="5"/>
  <c r="AG87" i="7" s="1"/>
  <c r="CI159" i="5"/>
  <c r="CJ159" i="5" s="1"/>
  <c r="CK159" i="5" s="1"/>
  <c r="CG160" i="5" s="1"/>
  <c r="CB163" i="5"/>
  <c r="AL165" i="5"/>
  <c r="AR166" i="5"/>
  <c r="BJ163" i="5"/>
  <c r="BQ161" i="5"/>
  <c r="BR161" i="5" s="1"/>
  <c r="BS161" i="5" s="1"/>
  <c r="BO162" i="5" s="1"/>
  <c r="CO153" i="5"/>
  <c r="CP153" i="5" s="1"/>
  <c r="CQ153" i="5" s="1"/>
  <c r="CM154" i="5" s="1"/>
  <c r="C88" i="5"/>
  <c r="K98" i="5"/>
  <c r="BW167" i="5" l="1"/>
  <c r="AG168" i="5"/>
  <c r="AA168" i="5"/>
  <c r="AB168" i="5" s="1"/>
  <c r="AC168" i="5" s="1"/>
  <c r="AY167" i="5"/>
  <c r="AZ167" i="5" s="1"/>
  <c r="BA167" i="5" s="1"/>
  <c r="U168" i="5"/>
  <c r="N169" i="5"/>
  <c r="M169" i="5"/>
  <c r="H99" i="5"/>
  <c r="G99" i="5"/>
  <c r="CH160" i="5"/>
  <c r="BE88" i="5"/>
  <c r="B88" i="5" s="1"/>
  <c r="AK88" i="7"/>
  <c r="BP162" i="5"/>
  <c r="BK163" i="5"/>
  <c r="BL163" i="5" s="1"/>
  <c r="BM163" i="5" s="1"/>
  <c r="BI164" i="5" s="1"/>
  <c r="AS166" i="5"/>
  <c r="AT166" i="5" s="1"/>
  <c r="AU166" i="5" s="1"/>
  <c r="AQ167" i="5" s="1"/>
  <c r="AM165" i="5"/>
  <c r="AN165" i="5" s="1"/>
  <c r="AO165" i="5" s="1"/>
  <c r="AK166" i="5" s="1"/>
  <c r="CN154" i="5"/>
  <c r="CC163" i="5"/>
  <c r="CD163" i="5" s="1"/>
  <c r="CE163" i="5" s="1"/>
  <c r="CA164" i="5" s="1"/>
  <c r="BX167" i="5"/>
  <c r="BY167" i="5" s="1"/>
  <c r="AH168" i="5"/>
  <c r="AI168" i="5" s="1"/>
  <c r="V168" i="5"/>
  <c r="W168" i="5" s="1"/>
  <c r="O169" i="5" l="1"/>
  <c r="BV168" i="5"/>
  <c r="BW168" i="5" s="1"/>
  <c r="BU168" i="5"/>
  <c r="AX168" i="5"/>
  <c r="AW168" i="5"/>
  <c r="AF169" i="5"/>
  <c r="AE169" i="5"/>
  <c r="Z169" i="5"/>
  <c r="Y169" i="5"/>
  <c r="T169" i="5"/>
  <c r="S169" i="5"/>
  <c r="CI160" i="5"/>
  <c r="CJ160" i="5" s="1"/>
  <c r="CK160" i="5" s="1"/>
  <c r="CG161" i="5" s="1"/>
  <c r="I99" i="5"/>
  <c r="J99" i="5" s="1"/>
  <c r="AL166" i="5"/>
  <c r="BJ164" i="5"/>
  <c r="CB164" i="5"/>
  <c r="AR167" i="5"/>
  <c r="CO154" i="5"/>
  <c r="CP154" i="5" s="1"/>
  <c r="CQ154" i="5" s="1"/>
  <c r="CM155" i="5" s="1"/>
  <c r="BQ162" i="5"/>
  <c r="BR162" i="5" s="1"/>
  <c r="BS162" i="5" s="1"/>
  <c r="BO163" i="5" s="1"/>
  <c r="BF88" i="5"/>
  <c r="P169" i="5"/>
  <c r="Q169" i="5" s="1"/>
  <c r="AY168" i="5" l="1"/>
  <c r="AG169" i="5"/>
  <c r="AA169" i="5"/>
  <c r="AB169" i="5" s="1"/>
  <c r="AC169" i="5" s="1"/>
  <c r="U169" i="5"/>
  <c r="V169" i="5" s="1"/>
  <c r="W169" i="5" s="1"/>
  <c r="N170" i="5"/>
  <c r="M170" i="5"/>
  <c r="CH161" i="5"/>
  <c r="BP163" i="5"/>
  <c r="CN155" i="5"/>
  <c r="AS167" i="5"/>
  <c r="AT167" i="5" s="1"/>
  <c r="AU167" i="5" s="1"/>
  <c r="AQ168" i="5" s="1"/>
  <c r="CC164" i="5"/>
  <c r="CD164" i="5" s="1"/>
  <c r="CE164" i="5" s="1"/>
  <c r="CA165" i="5" s="1"/>
  <c r="BK164" i="5"/>
  <c r="BL164" i="5" s="1"/>
  <c r="BM164" i="5" s="1"/>
  <c r="BI165" i="5" s="1"/>
  <c r="AM166" i="5"/>
  <c r="AN166" i="5" s="1"/>
  <c r="AO166" i="5" s="1"/>
  <c r="AK167" i="5" s="1"/>
  <c r="BX168" i="5"/>
  <c r="BY168" i="5" s="1"/>
  <c r="AZ168" i="5"/>
  <c r="BA168" i="5" s="1"/>
  <c r="A88" i="5"/>
  <c r="D88" i="5" s="1"/>
  <c r="AG88" i="7" s="1"/>
  <c r="BG88" i="5"/>
  <c r="AH169" i="5"/>
  <c r="AI169" i="5" s="1"/>
  <c r="K99" i="5"/>
  <c r="O170" i="5" l="1"/>
  <c r="P170" i="5" s="1"/>
  <c r="Q170" i="5" s="1"/>
  <c r="BV169" i="5"/>
  <c r="BU169" i="5"/>
  <c r="BD89" i="5"/>
  <c r="BC89" i="5"/>
  <c r="AX169" i="5"/>
  <c r="AW169" i="5"/>
  <c r="AF170" i="5"/>
  <c r="AE170" i="5"/>
  <c r="Z170" i="5"/>
  <c r="Y170" i="5"/>
  <c r="T170" i="5"/>
  <c r="S170" i="5"/>
  <c r="H100" i="5"/>
  <c r="G100" i="5"/>
  <c r="CI161" i="5"/>
  <c r="CJ161" i="5" s="1"/>
  <c r="CK161" i="5" s="1"/>
  <c r="CG162" i="5" s="1"/>
  <c r="BJ165" i="5"/>
  <c r="AR168" i="5"/>
  <c r="CB165" i="5"/>
  <c r="AL167" i="5"/>
  <c r="CO155" i="5"/>
  <c r="CP155" i="5" s="1"/>
  <c r="CQ155" i="5" s="1"/>
  <c r="CM156" i="5" s="1"/>
  <c r="BQ163" i="5"/>
  <c r="BR163" i="5" s="1"/>
  <c r="BS163" i="5" s="1"/>
  <c r="BO164" i="5" s="1"/>
  <c r="C89" i="5"/>
  <c r="BW169" i="5" l="1"/>
  <c r="AG170" i="5"/>
  <c r="AH170" i="5" s="1"/>
  <c r="AI170" i="5" s="1"/>
  <c r="AY169" i="5"/>
  <c r="AZ169" i="5" s="1"/>
  <c r="BA169" i="5" s="1"/>
  <c r="AA170" i="5"/>
  <c r="AB170" i="5" s="1"/>
  <c r="AC170" i="5" s="1"/>
  <c r="U170" i="5"/>
  <c r="V170" i="5" s="1"/>
  <c r="W170" i="5" s="1"/>
  <c r="N171" i="5"/>
  <c r="M171" i="5"/>
  <c r="CH162" i="5"/>
  <c r="I100" i="5"/>
  <c r="BE89" i="5"/>
  <c r="B89" i="5" s="1"/>
  <c r="AK89" i="7"/>
  <c r="BP164" i="5"/>
  <c r="CN156" i="5"/>
  <c r="AS168" i="5"/>
  <c r="AT168" i="5" s="1"/>
  <c r="AU168" i="5" s="1"/>
  <c r="AQ169" i="5" s="1"/>
  <c r="CC165" i="5"/>
  <c r="CD165" i="5" s="1"/>
  <c r="CE165" i="5" s="1"/>
  <c r="CA166" i="5" s="1"/>
  <c r="AM167" i="5"/>
  <c r="AN167" i="5" s="1"/>
  <c r="AO167" i="5" s="1"/>
  <c r="AK168" i="5" s="1"/>
  <c r="BK165" i="5"/>
  <c r="BL165" i="5" s="1"/>
  <c r="BM165" i="5" s="1"/>
  <c r="BI166" i="5" s="1"/>
  <c r="BX169" i="5"/>
  <c r="BY169" i="5" s="1"/>
  <c r="O171" i="5" l="1"/>
  <c r="BV170" i="5"/>
  <c r="BW170" i="5" s="1"/>
  <c r="BU170" i="5"/>
  <c r="AX170" i="5"/>
  <c r="AW170" i="5"/>
  <c r="AF171" i="5"/>
  <c r="AE171" i="5"/>
  <c r="Z171" i="5"/>
  <c r="AA171" i="5" s="1"/>
  <c r="Y171" i="5"/>
  <c r="T171" i="5"/>
  <c r="S171" i="5"/>
  <c r="CI162" i="5"/>
  <c r="CJ162" i="5" s="1"/>
  <c r="CK162" i="5" s="1"/>
  <c r="CG163" i="5" s="1"/>
  <c r="AL168" i="5"/>
  <c r="AR169" i="5"/>
  <c r="CB166" i="5"/>
  <c r="BJ166" i="5"/>
  <c r="CO156" i="5"/>
  <c r="CP156" i="5" s="1"/>
  <c r="CQ156" i="5" s="1"/>
  <c r="CM157" i="5" s="1"/>
  <c r="BQ164" i="5"/>
  <c r="BR164" i="5" s="1"/>
  <c r="BS164" i="5" s="1"/>
  <c r="BO165" i="5" s="1"/>
  <c r="BF89" i="5"/>
  <c r="A89" i="5" s="1"/>
  <c r="D89" i="5" s="1"/>
  <c r="AG89" i="7" s="1"/>
  <c r="P171" i="5"/>
  <c r="Q171" i="5" s="1"/>
  <c r="J100" i="5"/>
  <c r="AY170" i="5" l="1"/>
  <c r="AZ170" i="5" s="1"/>
  <c r="BA170" i="5" s="1"/>
  <c r="AG171" i="5"/>
  <c r="U171" i="5"/>
  <c r="N172" i="5"/>
  <c r="M172" i="5"/>
  <c r="CH163" i="5"/>
  <c r="C90" i="5"/>
  <c r="BP165" i="5"/>
  <c r="CN157" i="5"/>
  <c r="CC166" i="5"/>
  <c r="CD166" i="5" s="1"/>
  <c r="CE166" i="5" s="1"/>
  <c r="CA167" i="5" s="1"/>
  <c r="AS169" i="5"/>
  <c r="AT169" i="5" s="1"/>
  <c r="AU169" i="5" s="1"/>
  <c r="AQ170" i="5" s="1"/>
  <c r="BK166" i="5"/>
  <c r="BL166" i="5" s="1"/>
  <c r="BM166" i="5" s="1"/>
  <c r="BI167" i="5" s="1"/>
  <c r="AM168" i="5"/>
  <c r="AN168" i="5" s="1"/>
  <c r="AO168" i="5" s="1"/>
  <c r="AK169" i="5" s="1"/>
  <c r="BG89" i="5"/>
  <c r="BC90" i="5" s="1"/>
  <c r="BX170" i="5"/>
  <c r="BY170" i="5" s="1"/>
  <c r="AB171" i="5"/>
  <c r="AC171" i="5" s="1"/>
  <c r="AH171" i="5"/>
  <c r="AI171" i="5" s="1"/>
  <c r="V171" i="5"/>
  <c r="W171" i="5" s="1"/>
  <c r="K100" i="5"/>
  <c r="O172" i="5" l="1"/>
  <c r="BV171" i="5"/>
  <c r="BW171" i="5" s="1"/>
  <c r="BU171" i="5"/>
  <c r="AX171" i="5"/>
  <c r="AW171" i="5"/>
  <c r="AF172" i="5"/>
  <c r="AE172" i="5"/>
  <c r="Z172" i="5"/>
  <c r="Y172" i="5"/>
  <c r="T172" i="5"/>
  <c r="S172" i="5"/>
  <c r="H101" i="5"/>
  <c r="G101" i="5"/>
  <c r="CI163" i="5"/>
  <c r="CJ163" i="5" s="1"/>
  <c r="CK163" i="5" s="1"/>
  <c r="CG164" i="5" s="1"/>
  <c r="AL169" i="5"/>
  <c r="AK90" i="7"/>
  <c r="BD90" i="5"/>
  <c r="BE90" i="5" s="1"/>
  <c r="B90" i="5" s="1"/>
  <c r="CB167" i="5"/>
  <c r="AR170" i="5"/>
  <c r="CO157" i="5"/>
  <c r="CP157" i="5" s="1"/>
  <c r="CQ157" i="5" s="1"/>
  <c r="CM158" i="5" s="1"/>
  <c r="BJ167" i="5"/>
  <c r="BQ165" i="5"/>
  <c r="BR165" i="5" s="1"/>
  <c r="BS165" i="5" s="1"/>
  <c r="BO166" i="5" s="1"/>
  <c r="AY171" i="5"/>
  <c r="P172" i="5"/>
  <c r="Q172" i="5" s="1"/>
  <c r="AG172" i="5" l="1"/>
  <c r="AA172" i="5"/>
  <c r="U172" i="5"/>
  <c r="N173" i="5"/>
  <c r="M173" i="5"/>
  <c r="CH164" i="5"/>
  <c r="I101" i="5"/>
  <c r="BP166" i="5"/>
  <c r="CN158" i="5"/>
  <c r="CC167" i="5"/>
  <c r="CD167" i="5" s="1"/>
  <c r="CE167" i="5" s="1"/>
  <c r="CA168" i="5" s="1"/>
  <c r="BK167" i="5"/>
  <c r="BL167" i="5" s="1"/>
  <c r="BM167" i="5" s="1"/>
  <c r="BI168" i="5" s="1"/>
  <c r="AS170" i="5"/>
  <c r="AT170" i="5" s="1"/>
  <c r="AU170" i="5" s="1"/>
  <c r="AQ171" i="5" s="1"/>
  <c r="AM169" i="5"/>
  <c r="AN169" i="5" s="1"/>
  <c r="AO169" i="5" s="1"/>
  <c r="AK170" i="5" s="1"/>
  <c r="BX171" i="5"/>
  <c r="BY171" i="5" s="1"/>
  <c r="BF90" i="5"/>
  <c r="AZ171" i="5"/>
  <c r="BA171" i="5" s="1"/>
  <c r="AB172" i="5"/>
  <c r="AC172" i="5" s="1"/>
  <c r="AH172" i="5"/>
  <c r="AI172" i="5" s="1"/>
  <c r="V172" i="5"/>
  <c r="W172" i="5" s="1"/>
  <c r="O173" i="5" l="1"/>
  <c r="P173" i="5" s="1"/>
  <c r="Q173" i="5" s="1"/>
  <c r="BV172" i="5"/>
  <c r="BW172" i="5" s="1"/>
  <c r="BU172" i="5"/>
  <c r="AX172" i="5"/>
  <c r="AW172" i="5"/>
  <c r="AF173" i="5"/>
  <c r="AE173" i="5"/>
  <c r="Z173" i="5"/>
  <c r="Y173" i="5"/>
  <c r="T173" i="5"/>
  <c r="S173" i="5"/>
  <c r="CI164" i="5"/>
  <c r="CJ164" i="5" s="1"/>
  <c r="CK164" i="5" s="1"/>
  <c r="CG165" i="5" s="1"/>
  <c r="BJ168" i="5"/>
  <c r="AL170" i="5"/>
  <c r="CB168" i="5"/>
  <c r="AR171" i="5"/>
  <c r="CO158" i="5"/>
  <c r="CP158" i="5" s="1"/>
  <c r="CQ158" i="5" s="1"/>
  <c r="CM159" i="5" s="1"/>
  <c r="BQ166" i="5"/>
  <c r="BR166" i="5" s="1"/>
  <c r="BS166" i="5" s="1"/>
  <c r="BO167" i="5" s="1"/>
  <c r="A90" i="5"/>
  <c r="D90" i="5" s="1"/>
  <c r="AG90" i="7" s="1"/>
  <c r="BG90" i="5"/>
  <c r="J101" i="5"/>
  <c r="AG173" i="5" l="1"/>
  <c r="AY172" i="5"/>
  <c r="AZ172" i="5" s="1"/>
  <c r="BA172" i="5" s="1"/>
  <c r="AA173" i="5"/>
  <c r="BD91" i="5"/>
  <c r="BC91" i="5"/>
  <c r="U173" i="5"/>
  <c r="V173" i="5" s="1"/>
  <c r="W173" i="5" s="1"/>
  <c r="N174" i="5"/>
  <c r="M174" i="5"/>
  <c r="CH165" i="5"/>
  <c r="BP167" i="5"/>
  <c r="CN159" i="5"/>
  <c r="CC168" i="5"/>
  <c r="CD168" i="5" s="1"/>
  <c r="CE168" i="5" s="1"/>
  <c r="CA169" i="5" s="1"/>
  <c r="AM170" i="5"/>
  <c r="AN170" i="5" s="1"/>
  <c r="AO170" i="5" s="1"/>
  <c r="AK171" i="5" s="1"/>
  <c r="AS171" i="5"/>
  <c r="AT171" i="5" s="1"/>
  <c r="AU171" i="5" s="1"/>
  <c r="AQ172" i="5" s="1"/>
  <c r="BK168" i="5"/>
  <c r="BL168" i="5" s="1"/>
  <c r="BM168" i="5" s="1"/>
  <c r="BI169" i="5" s="1"/>
  <c r="BX172" i="5"/>
  <c r="BY172" i="5" s="1"/>
  <c r="C91" i="5"/>
  <c r="AB173" i="5"/>
  <c r="AC173" i="5" s="1"/>
  <c r="AH173" i="5"/>
  <c r="AI173" i="5" s="1"/>
  <c r="K101" i="5"/>
  <c r="O174" i="5" l="1"/>
  <c r="BV173" i="5"/>
  <c r="BW173" i="5" s="1"/>
  <c r="BU173" i="5"/>
  <c r="AX173" i="5"/>
  <c r="AY173" i="5" s="1"/>
  <c r="AW173" i="5"/>
  <c r="AF174" i="5"/>
  <c r="AE174" i="5"/>
  <c r="Z174" i="5"/>
  <c r="Y174" i="5"/>
  <c r="T174" i="5"/>
  <c r="S174" i="5"/>
  <c r="H102" i="5"/>
  <c r="G102" i="5"/>
  <c r="CI165" i="5"/>
  <c r="CJ165" i="5" s="1"/>
  <c r="CK165" i="5" s="1"/>
  <c r="CG166" i="5" s="1"/>
  <c r="BE91" i="5"/>
  <c r="B91" i="5" s="1"/>
  <c r="AK91" i="7"/>
  <c r="AL171" i="5"/>
  <c r="BJ169" i="5"/>
  <c r="CB169" i="5"/>
  <c r="CO159" i="5"/>
  <c r="CP159" i="5" s="1"/>
  <c r="CQ159" i="5" s="1"/>
  <c r="CM160" i="5" s="1"/>
  <c r="AR172" i="5"/>
  <c r="BQ167" i="5"/>
  <c r="BR167" i="5" s="1"/>
  <c r="BS167" i="5" s="1"/>
  <c r="BO168" i="5" s="1"/>
  <c r="P174" i="5"/>
  <c r="Q174" i="5" s="1"/>
  <c r="AG174" i="5" l="1"/>
  <c r="AH174" i="5" s="1"/>
  <c r="AI174" i="5" s="1"/>
  <c r="U174" i="5"/>
  <c r="AA174" i="5"/>
  <c r="AB174" i="5" s="1"/>
  <c r="AC174" i="5" s="1"/>
  <c r="N175" i="5"/>
  <c r="M175" i="5"/>
  <c r="CH166" i="5"/>
  <c r="I102" i="5"/>
  <c r="CN160" i="5"/>
  <c r="AS172" i="5"/>
  <c r="AT172" i="5" s="1"/>
  <c r="AU172" i="5" s="1"/>
  <c r="AQ173" i="5" s="1"/>
  <c r="CC169" i="5"/>
  <c r="CD169" i="5" s="1"/>
  <c r="CE169" i="5" s="1"/>
  <c r="CA170" i="5" s="1"/>
  <c r="BP168" i="5"/>
  <c r="BK169" i="5"/>
  <c r="BL169" i="5" s="1"/>
  <c r="BM169" i="5" s="1"/>
  <c r="BI170" i="5" s="1"/>
  <c r="AM171" i="5"/>
  <c r="AN171" i="5" s="1"/>
  <c r="AO171" i="5" s="1"/>
  <c r="AK172" i="5" s="1"/>
  <c r="BF91" i="5"/>
  <c r="A91" i="5" s="1"/>
  <c r="D91" i="5" s="1"/>
  <c r="AG91" i="7" s="1"/>
  <c r="BX173" i="5"/>
  <c r="BY173" i="5" s="1"/>
  <c r="AZ173" i="5"/>
  <c r="BA173" i="5" s="1"/>
  <c r="V174" i="5"/>
  <c r="W174" i="5" s="1"/>
  <c r="O175" i="5" l="1"/>
  <c r="BV174" i="5"/>
  <c r="BU174" i="5"/>
  <c r="AX174" i="5"/>
  <c r="AY174" i="5" s="1"/>
  <c r="AW174" i="5"/>
  <c r="AF175" i="5"/>
  <c r="AE175" i="5"/>
  <c r="Z175" i="5"/>
  <c r="Y175" i="5"/>
  <c r="T175" i="5"/>
  <c r="S175" i="5"/>
  <c r="CI166" i="5"/>
  <c r="CJ166" i="5" s="1"/>
  <c r="CK166" i="5" s="1"/>
  <c r="CG167" i="5" s="1"/>
  <c r="C92" i="5"/>
  <c r="BJ170" i="5"/>
  <c r="AR173" i="5"/>
  <c r="AL172" i="5"/>
  <c r="BQ168" i="5"/>
  <c r="BR168" i="5" s="1"/>
  <c r="BS168" i="5" s="1"/>
  <c r="BO169" i="5" s="1"/>
  <c r="CB170" i="5"/>
  <c r="CO160" i="5"/>
  <c r="CP160" i="5" s="1"/>
  <c r="CQ160" i="5" s="1"/>
  <c r="CM161" i="5" s="1"/>
  <c r="BG91" i="5"/>
  <c r="P175" i="5"/>
  <c r="Q175" i="5" s="1"/>
  <c r="J102" i="5"/>
  <c r="BW174" i="5" l="1"/>
  <c r="AG175" i="5"/>
  <c r="AA175" i="5"/>
  <c r="U175" i="5"/>
  <c r="BD92" i="5"/>
  <c r="BC92" i="5"/>
  <c r="N176" i="5"/>
  <c r="M176" i="5"/>
  <c r="CH167" i="5"/>
  <c r="CN161" i="5"/>
  <c r="BP169" i="5"/>
  <c r="AM172" i="5"/>
  <c r="AN172" i="5" s="1"/>
  <c r="AO172" i="5" s="1"/>
  <c r="AK173" i="5" s="1"/>
  <c r="AS173" i="5"/>
  <c r="AT173" i="5" s="1"/>
  <c r="AU173" i="5" s="1"/>
  <c r="AQ174" i="5" s="1"/>
  <c r="CC170" i="5"/>
  <c r="CD170" i="5" s="1"/>
  <c r="CE170" i="5" s="1"/>
  <c r="CA171" i="5" s="1"/>
  <c r="BK170" i="5"/>
  <c r="BL170" i="5" s="1"/>
  <c r="BM170" i="5" s="1"/>
  <c r="BI171" i="5" s="1"/>
  <c r="BX174" i="5"/>
  <c r="BY174" i="5" s="1"/>
  <c r="AZ174" i="5"/>
  <c r="BA174" i="5" s="1"/>
  <c r="AB175" i="5"/>
  <c r="AC175" i="5" s="1"/>
  <c r="AH175" i="5"/>
  <c r="AI175" i="5" s="1"/>
  <c r="V175" i="5"/>
  <c r="W175" i="5" s="1"/>
  <c r="K102" i="5"/>
  <c r="O176" i="5" l="1"/>
  <c r="BV175" i="5"/>
  <c r="BW175" i="5" s="1"/>
  <c r="BU175" i="5"/>
  <c r="AX175" i="5"/>
  <c r="AY175" i="5" s="1"/>
  <c r="AW175" i="5"/>
  <c r="AF176" i="5"/>
  <c r="AE176" i="5"/>
  <c r="Z176" i="5"/>
  <c r="Y176" i="5"/>
  <c r="T176" i="5"/>
  <c r="S176" i="5"/>
  <c r="H103" i="5"/>
  <c r="G103" i="5"/>
  <c r="CI167" i="5"/>
  <c r="CJ167" i="5" s="1"/>
  <c r="CK167" i="5" s="1"/>
  <c r="CG168" i="5" s="1"/>
  <c r="BE92" i="5"/>
  <c r="B92" i="5" s="1"/>
  <c r="AK92" i="7"/>
  <c r="BJ171" i="5"/>
  <c r="CB171" i="5"/>
  <c r="AR174" i="5"/>
  <c r="AL173" i="5"/>
  <c r="BQ169" i="5"/>
  <c r="BR169" i="5" s="1"/>
  <c r="BS169" i="5" s="1"/>
  <c r="BO170" i="5" s="1"/>
  <c r="CO161" i="5"/>
  <c r="CP161" i="5" s="1"/>
  <c r="CQ161" i="5" s="1"/>
  <c r="CM162" i="5" s="1"/>
  <c r="P176" i="5"/>
  <c r="Q176" i="5" s="1"/>
  <c r="AA176" i="5" l="1"/>
  <c r="AB176" i="5" s="1"/>
  <c r="AC176" i="5" s="1"/>
  <c r="AG176" i="5"/>
  <c r="U176" i="5"/>
  <c r="V176" i="5" s="1"/>
  <c r="W176" i="5" s="1"/>
  <c r="N177" i="5"/>
  <c r="M177" i="5"/>
  <c r="BF92" i="5"/>
  <c r="BG92" i="5" s="1"/>
  <c r="CH168" i="5"/>
  <c r="I103" i="5"/>
  <c r="BP170" i="5"/>
  <c r="AS174" i="5"/>
  <c r="AT174" i="5" s="1"/>
  <c r="AU174" i="5" s="1"/>
  <c r="AQ175" i="5" s="1"/>
  <c r="AM173" i="5"/>
  <c r="AN173" i="5" s="1"/>
  <c r="AO173" i="5" s="1"/>
  <c r="AK174" i="5" s="1"/>
  <c r="CC171" i="5"/>
  <c r="CD171" i="5" s="1"/>
  <c r="CE171" i="5" s="1"/>
  <c r="CA172" i="5" s="1"/>
  <c r="CN162" i="5"/>
  <c r="BK171" i="5"/>
  <c r="BL171" i="5" s="1"/>
  <c r="BM171" i="5" s="1"/>
  <c r="BI172" i="5" s="1"/>
  <c r="BX175" i="5"/>
  <c r="BY175" i="5" s="1"/>
  <c r="AZ175" i="5"/>
  <c r="BA175" i="5" s="1"/>
  <c r="AH176" i="5"/>
  <c r="AI176" i="5" s="1"/>
  <c r="O177" i="5" l="1"/>
  <c r="P177" i="5" s="1"/>
  <c r="Q177" i="5" s="1"/>
  <c r="BV176" i="5"/>
  <c r="BW176" i="5" s="1"/>
  <c r="BU176" i="5"/>
  <c r="BD93" i="5"/>
  <c r="BC93" i="5"/>
  <c r="AK93" i="7" s="1"/>
  <c r="AX176" i="5"/>
  <c r="AW176" i="5"/>
  <c r="AF177" i="5"/>
  <c r="AE177" i="5"/>
  <c r="Z177" i="5"/>
  <c r="Y177" i="5"/>
  <c r="T177" i="5"/>
  <c r="S177" i="5"/>
  <c r="A92" i="5"/>
  <c r="CI168" i="5"/>
  <c r="CJ168" i="5" s="1"/>
  <c r="CK168" i="5" s="1"/>
  <c r="CG169" i="5" s="1"/>
  <c r="CB172" i="5"/>
  <c r="AL174" i="5"/>
  <c r="AR175" i="5"/>
  <c r="BJ172" i="5"/>
  <c r="CO162" i="5"/>
  <c r="CP162" i="5" s="1"/>
  <c r="CQ162" i="5" s="1"/>
  <c r="CM163" i="5" s="1"/>
  <c r="BQ170" i="5"/>
  <c r="BR170" i="5" s="1"/>
  <c r="BS170" i="5" s="1"/>
  <c r="BO171" i="5" s="1"/>
  <c r="J103" i="5"/>
  <c r="U177" i="5" l="1"/>
  <c r="AY176" i="5"/>
  <c r="AG177" i="5"/>
  <c r="AA177" i="5"/>
  <c r="AB177" i="5" s="1"/>
  <c r="AC177" i="5" s="1"/>
  <c r="N178" i="5"/>
  <c r="O178" i="5" s="1"/>
  <c r="M178" i="5"/>
  <c r="BE93" i="5"/>
  <c r="B93" i="5" s="1"/>
  <c r="D92" i="5"/>
  <c r="C93" i="5"/>
  <c r="CH169" i="5"/>
  <c r="BP171" i="5"/>
  <c r="CN163" i="5"/>
  <c r="AS175" i="5"/>
  <c r="AT175" i="5" s="1"/>
  <c r="AU175" i="5" s="1"/>
  <c r="AQ176" i="5" s="1"/>
  <c r="AM174" i="5"/>
  <c r="AN174" i="5" s="1"/>
  <c r="AO174" i="5" s="1"/>
  <c r="AK175" i="5" s="1"/>
  <c r="BK172" i="5"/>
  <c r="BL172" i="5" s="1"/>
  <c r="BM172" i="5" s="1"/>
  <c r="BI173" i="5" s="1"/>
  <c r="CC172" i="5"/>
  <c r="CD172" i="5" s="1"/>
  <c r="CE172" i="5" s="1"/>
  <c r="CA173" i="5" s="1"/>
  <c r="BX176" i="5"/>
  <c r="BY176" i="5" s="1"/>
  <c r="AZ176" i="5"/>
  <c r="BA176" i="5" s="1"/>
  <c r="AH177" i="5"/>
  <c r="AI177" i="5" s="1"/>
  <c r="V177" i="5"/>
  <c r="W177" i="5" s="1"/>
  <c r="K103" i="5"/>
  <c r="BV177" i="5" l="1"/>
  <c r="BU177" i="5"/>
  <c r="AX177" i="5"/>
  <c r="AW177" i="5"/>
  <c r="AF178" i="5"/>
  <c r="AE178" i="5"/>
  <c r="Z178" i="5"/>
  <c r="Y178" i="5"/>
  <c r="T178" i="5"/>
  <c r="S178" i="5"/>
  <c r="H104" i="5"/>
  <c r="G104" i="5"/>
  <c r="BF93" i="5"/>
  <c r="A93" i="5" s="1"/>
  <c r="D93" i="5" s="1"/>
  <c r="AG93" i="7" s="1"/>
  <c r="AG92" i="7"/>
  <c r="CI169" i="5"/>
  <c r="CJ169" i="5" s="1"/>
  <c r="CK169" i="5" s="1"/>
  <c r="CG170" i="5" s="1"/>
  <c r="AL175" i="5"/>
  <c r="CB173" i="5"/>
  <c r="AR176" i="5"/>
  <c r="BJ173" i="5"/>
  <c r="CO163" i="5"/>
  <c r="CP163" i="5" s="1"/>
  <c r="CQ163" i="5" s="1"/>
  <c r="CM164" i="5" s="1"/>
  <c r="BQ171" i="5"/>
  <c r="BR171" i="5" s="1"/>
  <c r="BS171" i="5" s="1"/>
  <c r="BO172" i="5" s="1"/>
  <c r="P178" i="5"/>
  <c r="Q178" i="5" s="1"/>
  <c r="AY177" i="5" l="1"/>
  <c r="AZ177" i="5" s="1"/>
  <c r="BA177" i="5" s="1"/>
  <c r="AG178" i="5"/>
  <c r="AA178" i="5"/>
  <c r="AB178" i="5" s="1"/>
  <c r="AC178" i="5" s="1"/>
  <c r="U178" i="5"/>
  <c r="V178" i="5" s="1"/>
  <c r="W178" i="5" s="1"/>
  <c r="BW177" i="5"/>
  <c r="BX177" i="5" s="1"/>
  <c r="BY177" i="5" s="1"/>
  <c r="N179" i="5"/>
  <c r="M179" i="5"/>
  <c r="BG93" i="5"/>
  <c r="CH170" i="5"/>
  <c r="I104" i="5"/>
  <c r="CN164" i="5"/>
  <c r="AS176" i="5"/>
  <c r="AT176" i="5" s="1"/>
  <c r="AU176" i="5" s="1"/>
  <c r="AQ177" i="5" s="1"/>
  <c r="BK173" i="5"/>
  <c r="BL173" i="5" s="1"/>
  <c r="BM173" i="5" s="1"/>
  <c r="BI174" i="5" s="1"/>
  <c r="CC173" i="5"/>
  <c r="CD173" i="5" s="1"/>
  <c r="CE173" i="5" s="1"/>
  <c r="CA174" i="5" s="1"/>
  <c r="BP172" i="5"/>
  <c r="AM175" i="5"/>
  <c r="AN175" i="5" s="1"/>
  <c r="AO175" i="5" s="1"/>
  <c r="AK176" i="5" s="1"/>
  <c r="C94" i="5"/>
  <c r="AH178" i="5"/>
  <c r="AI178" i="5" s="1"/>
  <c r="O179" i="5" l="1"/>
  <c r="P179" i="5" s="1"/>
  <c r="Q179" i="5" s="1"/>
  <c r="BV178" i="5"/>
  <c r="BW178" i="5" s="1"/>
  <c r="BU178" i="5"/>
  <c r="BD94" i="5"/>
  <c r="BC94" i="5"/>
  <c r="AX178" i="5"/>
  <c r="AW178" i="5"/>
  <c r="AF179" i="5"/>
  <c r="AE179" i="5"/>
  <c r="Z179" i="5"/>
  <c r="Y179" i="5"/>
  <c r="T179" i="5"/>
  <c r="S179" i="5"/>
  <c r="CI170" i="5"/>
  <c r="CJ170" i="5" s="1"/>
  <c r="CK170" i="5" s="1"/>
  <c r="CG171" i="5" s="1"/>
  <c r="CB174" i="5"/>
  <c r="BJ174" i="5"/>
  <c r="AR177" i="5"/>
  <c r="AL176" i="5"/>
  <c r="BQ172" i="5"/>
  <c r="BR172" i="5" s="1"/>
  <c r="BS172" i="5" s="1"/>
  <c r="BO173" i="5" s="1"/>
  <c r="CO164" i="5"/>
  <c r="CP164" i="5" s="1"/>
  <c r="CQ164" i="5" s="1"/>
  <c r="CM165" i="5" s="1"/>
  <c r="J104" i="5"/>
  <c r="AY178" i="5" l="1"/>
  <c r="AZ178" i="5" s="1"/>
  <c r="BA178" i="5" s="1"/>
  <c r="AG179" i="5"/>
  <c r="AH179" i="5" s="1"/>
  <c r="AI179" i="5" s="1"/>
  <c r="BE94" i="5"/>
  <c r="B94" i="5" s="1"/>
  <c r="AA179" i="5"/>
  <c r="U179" i="5"/>
  <c r="N180" i="5"/>
  <c r="M180" i="5"/>
  <c r="AK94" i="7"/>
  <c r="CH171" i="5"/>
  <c r="CN165" i="5"/>
  <c r="AS177" i="5"/>
  <c r="AT177" i="5" s="1"/>
  <c r="AU177" i="5" s="1"/>
  <c r="AQ178" i="5" s="1"/>
  <c r="BP173" i="5"/>
  <c r="BK174" i="5"/>
  <c r="BL174" i="5" s="1"/>
  <c r="BM174" i="5" s="1"/>
  <c r="BI175" i="5" s="1"/>
  <c r="AM176" i="5"/>
  <c r="AN176" i="5" s="1"/>
  <c r="AO176" i="5" s="1"/>
  <c r="AK177" i="5" s="1"/>
  <c r="CC174" i="5"/>
  <c r="CD174" i="5" s="1"/>
  <c r="CE174" i="5" s="1"/>
  <c r="CA175" i="5" s="1"/>
  <c r="BX178" i="5"/>
  <c r="BY178" i="5" s="1"/>
  <c r="BF94" i="5"/>
  <c r="AB179" i="5"/>
  <c r="AC179" i="5" s="1"/>
  <c r="V179" i="5"/>
  <c r="W179" i="5" s="1"/>
  <c r="K104" i="5"/>
  <c r="O180" i="5" l="1"/>
  <c r="P180" i="5" s="1"/>
  <c r="Q180" i="5" s="1"/>
  <c r="BV179" i="5"/>
  <c r="BW179" i="5" s="1"/>
  <c r="BU179" i="5"/>
  <c r="AX179" i="5"/>
  <c r="AW179" i="5"/>
  <c r="AF180" i="5"/>
  <c r="AE180" i="5"/>
  <c r="Z180" i="5"/>
  <c r="Y180" i="5"/>
  <c r="T180" i="5"/>
  <c r="S180" i="5"/>
  <c r="H105" i="5"/>
  <c r="G105" i="5"/>
  <c r="CI171" i="5"/>
  <c r="CJ171" i="5" s="1"/>
  <c r="CK171" i="5" s="1"/>
  <c r="CG172" i="5" s="1"/>
  <c r="AL177" i="5"/>
  <c r="AR178" i="5"/>
  <c r="BJ175" i="5"/>
  <c r="CB175" i="5"/>
  <c r="BQ173" i="5"/>
  <c r="BR173" i="5" s="1"/>
  <c r="BS173" i="5" s="1"/>
  <c r="BO174" i="5" s="1"/>
  <c r="CO165" i="5"/>
  <c r="CP165" i="5" s="1"/>
  <c r="CQ165" i="5" s="1"/>
  <c r="CM166" i="5" s="1"/>
  <c r="A94" i="5"/>
  <c r="D94" i="5" s="1"/>
  <c r="AG94" i="7" s="1"/>
  <c r="BG94" i="5"/>
  <c r="AY179" i="5" l="1"/>
  <c r="AG180" i="5"/>
  <c r="AH180" i="5" s="1"/>
  <c r="AI180" i="5" s="1"/>
  <c r="BD95" i="5"/>
  <c r="BC95" i="5"/>
  <c r="AA180" i="5"/>
  <c r="AB180" i="5" s="1"/>
  <c r="AC180" i="5" s="1"/>
  <c r="U180" i="5"/>
  <c r="V180" i="5" s="1"/>
  <c r="W180" i="5" s="1"/>
  <c r="N181" i="5"/>
  <c r="M181" i="5"/>
  <c r="CH172" i="5"/>
  <c r="I105" i="5"/>
  <c r="BK175" i="5"/>
  <c r="BL175" i="5" s="1"/>
  <c r="BM175" i="5" s="1"/>
  <c r="BI176" i="5" s="1"/>
  <c r="CC175" i="5"/>
  <c r="CD175" i="5" s="1"/>
  <c r="CE175" i="5" s="1"/>
  <c r="CA176" i="5" s="1"/>
  <c r="CN166" i="5"/>
  <c r="BP174" i="5"/>
  <c r="AS178" i="5"/>
  <c r="AT178" i="5" s="1"/>
  <c r="AU178" i="5" s="1"/>
  <c r="AQ179" i="5" s="1"/>
  <c r="AM177" i="5"/>
  <c r="AN177" i="5" s="1"/>
  <c r="AO177" i="5" s="1"/>
  <c r="AK178" i="5" s="1"/>
  <c r="BX179" i="5"/>
  <c r="BY179" i="5" s="1"/>
  <c r="C95" i="5"/>
  <c r="AZ179" i="5"/>
  <c r="BA179" i="5" s="1"/>
  <c r="O181" i="5" l="1"/>
  <c r="P181" i="5" s="1"/>
  <c r="Q181" i="5" s="1"/>
  <c r="BV180" i="5"/>
  <c r="BW180" i="5" s="1"/>
  <c r="BU180" i="5"/>
  <c r="AX180" i="5"/>
  <c r="AW180" i="5"/>
  <c r="AF181" i="5"/>
  <c r="AG181" i="5" s="1"/>
  <c r="AE181" i="5"/>
  <c r="Z181" i="5"/>
  <c r="Y181" i="5"/>
  <c r="T181" i="5"/>
  <c r="S181" i="5"/>
  <c r="CI172" i="5"/>
  <c r="CJ172" i="5" s="1"/>
  <c r="CK172" i="5" s="1"/>
  <c r="CG173" i="5" s="1"/>
  <c r="BE95" i="5"/>
  <c r="B95" i="5" s="1"/>
  <c r="AK95" i="7"/>
  <c r="AL178" i="5"/>
  <c r="AR179" i="5"/>
  <c r="CB176" i="5"/>
  <c r="BJ176" i="5"/>
  <c r="CO166" i="5"/>
  <c r="CP166" i="5" s="1"/>
  <c r="CQ166" i="5" s="1"/>
  <c r="CM167" i="5" s="1"/>
  <c r="BQ174" i="5"/>
  <c r="BR174" i="5" s="1"/>
  <c r="BS174" i="5" s="1"/>
  <c r="BO175" i="5" s="1"/>
  <c r="J105" i="5"/>
  <c r="AY180" i="5" l="1"/>
  <c r="AZ180" i="5" s="1"/>
  <c r="BA180" i="5" s="1"/>
  <c r="AA181" i="5"/>
  <c r="AB181" i="5" s="1"/>
  <c r="AC181" i="5" s="1"/>
  <c r="U181" i="5"/>
  <c r="V181" i="5" s="1"/>
  <c r="W181" i="5" s="1"/>
  <c r="N182" i="5"/>
  <c r="M182" i="5"/>
  <c r="CH173" i="5"/>
  <c r="BK176" i="5"/>
  <c r="BL176" i="5" s="1"/>
  <c r="BM176" i="5" s="1"/>
  <c r="BI177" i="5" s="1"/>
  <c r="CC176" i="5"/>
  <c r="CD176" i="5" s="1"/>
  <c r="CE176" i="5" s="1"/>
  <c r="CA177" i="5" s="1"/>
  <c r="BP175" i="5"/>
  <c r="CN167" i="5"/>
  <c r="AS179" i="5"/>
  <c r="AT179" i="5" s="1"/>
  <c r="AU179" i="5" s="1"/>
  <c r="AQ180" i="5" s="1"/>
  <c r="AM178" i="5"/>
  <c r="AN178" i="5" s="1"/>
  <c r="AO178" i="5" s="1"/>
  <c r="AK179" i="5" s="1"/>
  <c r="BX180" i="5"/>
  <c r="BY180" i="5" s="1"/>
  <c r="BF95" i="5"/>
  <c r="AH181" i="5"/>
  <c r="AI181" i="5" s="1"/>
  <c r="K105" i="5"/>
  <c r="O182" i="5" l="1"/>
  <c r="P182" i="5" s="1"/>
  <c r="Q182" i="5" s="1"/>
  <c r="BV181" i="5"/>
  <c r="BW181" i="5" s="1"/>
  <c r="BU181" i="5"/>
  <c r="AX181" i="5"/>
  <c r="AW181" i="5"/>
  <c r="AF182" i="5"/>
  <c r="AE182" i="5"/>
  <c r="Z182" i="5"/>
  <c r="Y182" i="5"/>
  <c r="T182" i="5"/>
  <c r="S182" i="5"/>
  <c r="H106" i="5"/>
  <c r="G106" i="5"/>
  <c r="CI173" i="5"/>
  <c r="CJ173" i="5" s="1"/>
  <c r="CK173" i="5" s="1"/>
  <c r="CG174" i="5" s="1"/>
  <c r="AR180" i="5"/>
  <c r="CB177" i="5"/>
  <c r="BJ177" i="5"/>
  <c r="CO167" i="5"/>
  <c r="CP167" i="5" s="1"/>
  <c r="CQ167" i="5" s="1"/>
  <c r="CM168" i="5" s="1"/>
  <c r="BQ175" i="5"/>
  <c r="BR175" i="5" s="1"/>
  <c r="BS175" i="5" s="1"/>
  <c r="BO176" i="5" s="1"/>
  <c r="AL179" i="5"/>
  <c r="A95" i="5"/>
  <c r="D95" i="5" s="1"/>
  <c r="AG95" i="7" s="1"/>
  <c r="BG95" i="5"/>
  <c r="AY181" i="5" l="1"/>
  <c r="AA182" i="5"/>
  <c r="AG182" i="5"/>
  <c r="AH182" i="5" s="1"/>
  <c r="AI182" i="5" s="1"/>
  <c r="U182" i="5"/>
  <c r="V182" i="5" s="1"/>
  <c r="W182" i="5" s="1"/>
  <c r="BD96" i="5"/>
  <c r="BC96" i="5"/>
  <c r="N183" i="5"/>
  <c r="M183" i="5"/>
  <c r="CH174" i="5"/>
  <c r="I106" i="5"/>
  <c r="CN168" i="5"/>
  <c r="AM179" i="5"/>
  <c r="AN179" i="5" s="1"/>
  <c r="AO179" i="5" s="1"/>
  <c r="AK180" i="5" s="1"/>
  <c r="BK177" i="5"/>
  <c r="BL177" i="5" s="1"/>
  <c r="BM177" i="5" s="1"/>
  <c r="BI178" i="5" s="1"/>
  <c r="BP176" i="5"/>
  <c r="CC177" i="5"/>
  <c r="CD177" i="5" s="1"/>
  <c r="CE177" i="5" s="1"/>
  <c r="CA178" i="5" s="1"/>
  <c r="AS180" i="5"/>
  <c r="AT180" i="5" s="1"/>
  <c r="AU180" i="5" s="1"/>
  <c r="AQ181" i="5" s="1"/>
  <c r="BX181" i="5"/>
  <c r="BY181" i="5" s="1"/>
  <c r="AZ181" i="5"/>
  <c r="BA181" i="5" s="1"/>
  <c r="C96" i="5"/>
  <c r="AB182" i="5"/>
  <c r="AC182" i="5" s="1"/>
  <c r="O183" i="5" l="1"/>
  <c r="BV182" i="5"/>
  <c r="BW182" i="5" s="1"/>
  <c r="BU182" i="5"/>
  <c r="AX182" i="5"/>
  <c r="AW182" i="5"/>
  <c r="AF183" i="5"/>
  <c r="AE183" i="5"/>
  <c r="Z183" i="5"/>
  <c r="Y183" i="5"/>
  <c r="T183" i="5"/>
  <c r="S183" i="5"/>
  <c r="CI174" i="5"/>
  <c r="CJ174" i="5" s="1"/>
  <c r="CK174" i="5" s="1"/>
  <c r="CG175" i="5" s="1"/>
  <c r="BE96" i="5"/>
  <c r="B96" i="5" s="1"/>
  <c r="AK96" i="7"/>
  <c r="AL180" i="5"/>
  <c r="AR181" i="5"/>
  <c r="BQ176" i="5"/>
  <c r="BR176" i="5" s="1"/>
  <c r="BS176" i="5" s="1"/>
  <c r="BO177" i="5" s="1"/>
  <c r="BJ178" i="5"/>
  <c r="CB178" i="5"/>
  <c r="CO168" i="5"/>
  <c r="CP168" i="5" s="1"/>
  <c r="CQ168" i="5" s="1"/>
  <c r="CM169" i="5" s="1"/>
  <c r="P183" i="5"/>
  <c r="Q183" i="5" s="1"/>
  <c r="J106" i="5"/>
  <c r="K106" i="5" s="1"/>
  <c r="AY182" i="5" l="1"/>
  <c r="AA183" i="5"/>
  <c r="AB183" i="5" s="1"/>
  <c r="AC183" i="5" s="1"/>
  <c r="AG183" i="5"/>
  <c r="AH183" i="5" s="1"/>
  <c r="AI183" i="5" s="1"/>
  <c r="U183" i="5"/>
  <c r="V183" i="5" s="1"/>
  <c r="W183" i="5" s="1"/>
  <c r="N184" i="5"/>
  <c r="M184" i="5"/>
  <c r="H107" i="5"/>
  <c r="G107" i="5"/>
  <c r="CH175" i="5"/>
  <c r="BP177" i="5"/>
  <c r="CN169" i="5"/>
  <c r="BK178" i="5"/>
  <c r="BL178" i="5" s="1"/>
  <c r="BM178" i="5" s="1"/>
  <c r="BI179" i="5" s="1"/>
  <c r="CC178" i="5"/>
  <c r="CD178" i="5" s="1"/>
  <c r="CE178" i="5" s="1"/>
  <c r="CA179" i="5" s="1"/>
  <c r="AS181" i="5"/>
  <c r="AT181" i="5" s="1"/>
  <c r="AU181" i="5" s="1"/>
  <c r="AQ182" i="5" s="1"/>
  <c r="AM180" i="5"/>
  <c r="AN180" i="5" s="1"/>
  <c r="AO180" i="5" s="1"/>
  <c r="AK181" i="5" s="1"/>
  <c r="BX182" i="5"/>
  <c r="BY182" i="5" s="1"/>
  <c r="BF96" i="5"/>
  <c r="AZ182" i="5"/>
  <c r="BA182" i="5" s="1"/>
  <c r="O184" i="5" l="1"/>
  <c r="P184" i="5" s="1"/>
  <c r="Q184" i="5" s="1"/>
  <c r="BV183" i="5"/>
  <c r="BW183" i="5" s="1"/>
  <c r="BU183" i="5"/>
  <c r="AX183" i="5"/>
  <c r="AY183" i="5" s="1"/>
  <c r="AW183" i="5"/>
  <c r="AF184" i="5"/>
  <c r="AE184" i="5"/>
  <c r="Z184" i="5"/>
  <c r="AA184" i="5" s="1"/>
  <c r="Y184" i="5"/>
  <c r="T184" i="5"/>
  <c r="U184" i="5" s="1"/>
  <c r="S184" i="5"/>
  <c r="CI175" i="5"/>
  <c r="CJ175" i="5" s="1"/>
  <c r="CK175" i="5" s="1"/>
  <c r="CG176" i="5" s="1"/>
  <c r="I107" i="5"/>
  <c r="AL181" i="5"/>
  <c r="AR182" i="5"/>
  <c r="BJ179" i="5"/>
  <c r="CO169" i="5"/>
  <c r="CP169" i="5" s="1"/>
  <c r="CQ169" i="5" s="1"/>
  <c r="CM170" i="5" s="1"/>
  <c r="CB179" i="5"/>
  <c r="BQ177" i="5"/>
  <c r="BR177" i="5" s="1"/>
  <c r="BS177" i="5" s="1"/>
  <c r="BO178" i="5" s="1"/>
  <c r="A96" i="5"/>
  <c r="D96" i="5" s="1"/>
  <c r="AG96" i="7" s="1"/>
  <c r="BG96" i="5"/>
  <c r="AG184" i="5" l="1"/>
  <c r="AH184" i="5" s="1"/>
  <c r="AI184" i="5" s="1"/>
  <c r="BD97" i="5"/>
  <c r="BC97" i="5"/>
  <c r="N185" i="5"/>
  <c r="O185" i="5" s="1"/>
  <c r="M185" i="5"/>
  <c r="CH176" i="5"/>
  <c r="CN170" i="5"/>
  <c r="BP178" i="5"/>
  <c r="CC179" i="5"/>
  <c r="CD179" i="5" s="1"/>
  <c r="CE179" i="5" s="1"/>
  <c r="CA180" i="5" s="1"/>
  <c r="BK179" i="5"/>
  <c r="BL179" i="5" s="1"/>
  <c r="BM179" i="5" s="1"/>
  <c r="BI180" i="5" s="1"/>
  <c r="AS182" i="5"/>
  <c r="AT182" i="5" s="1"/>
  <c r="AU182" i="5" s="1"/>
  <c r="AQ183" i="5" s="1"/>
  <c r="AM181" i="5"/>
  <c r="AN181" i="5" s="1"/>
  <c r="AO181" i="5" s="1"/>
  <c r="AK182" i="5" s="1"/>
  <c r="BX183" i="5"/>
  <c r="BY183" i="5" s="1"/>
  <c r="C97" i="5"/>
  <c r="AZ183" i="5"/>
  <c r="BA183" i="5" s="1"/>
  <c r="AB184" i="5"/>
  <c r="AC184" i="5" s="1"/>
  <c r="V184" i="5"/>
  <c r="W184" i="5" s="1"/>
  <c r="J107" i="5"/>
  <c r="K107" i="5" s="1"/>
  <c r="BV184" i="5" l="1"/>
  <c r="BW184" i="5" s="1"/>
  <c r="BU184" i="5"/>
  <c r="AX184" i="5"/>
  <c r="AW184" i="5"/>
  <c r="AF185" i="5"/>
  <c r="AE185" i="5"/>
  <c r="Z185" i="5"/>
  <c r="AA185" i="5" s="1"/>
  <c r="Y185" i="5"/>
  <c r="T185" i="5"/>
  <c r="S185" i="5"/>
  <c r="H108" i="5"/>
  <c r="G108" i="5"/>
  <c r="CI176" i="5"/>
  <c r="CJ176" i="5" s="1"/>
  <c r="CK176" i="5" s="1"/>
  <c r="CG177" i="5" s="1"/>
  <c r="BE97" i="5"/>
  <c r="B97" i="5" s="1"/>
  <c r="AK97" i="7"/>
  <c r="CB180" i="5"/>
  <c r="AL182" i="5"/>
  <c r="BJ180" i="5"/>
  <c r="AR183" i="5"/>
  <c r="BQ178" i="5"/>
  <c r="BR178" i="5" s="1"/>
  <c r="BS178" i="5" s="1"/>
  <c r="BO179" i="5" s="1"/>
  <c r="CO170" i="5"/>
  <c r="CP170" i="5" s="1"/>
  <c r="CQ170" i="5" s="1"/>
  <c r="CM171" i="5" s="1"/>
  <c r="P185" i="5"/>
  <c r="Q185" i="5" s="1"/>
  <c r="AY184" i="5" l="1"/>
  <c r="AZ184" i="5" s="1"/>
  <c r="BA184" i="5" s="1"/>
  <c r="AG185" i="5"/>
  <c r="AH185" i="5" s="1"/>
  <c r="AI185" i="5" s="1"/>
  <c r="U185" i="5"/>
  <c r="V185" i="5" s="1"/>
  <c r="W185" i="5" s="1"/>
  <c r="N186" i="5"/>
  <c r="M186" i="5"/>
  <c r="CH177" i="5"/>
  <c r="I108" i="5"/>
  <c r="J108" i="5" s="1"/>
  <c r="BP179" i="5"/>
  <c r="BK180" i="5"/>
  <c r="BL180" i="5" s="1"/>
  <c r="BM180" i="5" s="1"/>
  <c r="BI181" i="5" s="1"/>
  <c r="AS183" i="5"/>
  <c r="AT183" i="5" s="1"/>
  <c r="AU183" i="5" s="1"/>
  <c r="AQ184" i="5" s="1"/>
  <c r="CN171" i="5"/>
  <c r="AM182" i="5"/>
  <c r="AN182" i="5" s="1"/>
  <c r="AO182" i="5" s="1"/>
  <c r="AK183" i="5" s="1"/>
  <c r="CC180" i="5"/>
  <c r="CD180" i="5" s="1"/>
  <c r="CE180" i="5" s="1"/>
  <c r="CA181" i="5" s="1"/>
  <c r="BF97" i="5"/>
  <c r="BX184" i="5"/>
  <c r="BY184" i="5" s="1"/>
  <c r="AB185" i="5"/>
  <c r="AC185" i="5" s="1"/>
  <c r="O186" i="5" l="1"/>
  <c r="P186" i="5" s="1"/>
  <c r="Q186" i="5" s="1"/>
  <c r="BV185" i="5"/>
  <c r="BW185" i="5" s="1"/>
  <c r="BU185" i="5"/>
  <c r="AX185" i="5"/>
  <c r="AY185" i="5" s="1"/>
  <c r="AW185" i="5"/>
  <c r="AF186" i="5"/>
  <c r="AG186" i="5" s="1"/>
  <c r="AE186" i="5"/>
  <c r="Z186" i="5"/>
  <c r="AA186" i="5" s="1"/>
  <c r="Y186" i="5"/>
  <c r="T186" i="5"/>
  <c r="U186" i="5" s="1"/>
  <c r="S186" i="5"/>
  <c r="CI177" i="5"/>
  <c r="CJ177" i="5" s="1"/>
  <c r="CK177" i="5" s="1"/>
  <c r="CG178" i="5" s="1"/>
  <c r="AL183" i="5"/>
  <c r="BJ181" i="5"/>
  <c r="CB181" i="5"/>
  <c r="CO171" i="5"/>
  <c r="CP171" i="5" s="1"/>
  <c r="CQ171" i="5" s="1"/>
  <c r="CM172" i="5" s="1"/>
  <c r="AR184" i="5"/>
  <c r="BQ179" i="5"/>
  <c r="BR179" i="5" s="1"/>
  <c r="BS179" i="5" s="1"/>
  <c r="BO180" i="5" s="1"/>
  <c r="A97" i="5"/>
  <c r="D97" i="5" s="1"/>
  <c r="AG97" i="7" s="1"/>
  <c r="BG97" i="5"/>
  <c r="K108" i="5"/>
  <c r="BD98" i="5" l="1"/>
  <c r="BC98" i="5"/>
  <c r="N187" i="5"/>
  <c r="M187" i="5"/>
  <c r="H109" i="5"/>
  <c r="G109" i="5"/>
  <c r="CH178" i="5"/>
  <c r="BP180" i="5"/>
  <c r="CC181" i="5"/>
  <c r="CD181" i="5" s="1"/>
  <c r="CE181" i="5" s="1"/>
  <c r="CA182" i="5" s="1"/>
  <c r="CN172" i="5"/>
  <c r="BK181" i="5"/>
  <c r="BL181" i="5" s="1"/>
  <c r="BM181" i="5" s="1"/>
  <c r="BI182" i="5" s="1"/>
  <c r="AS184" i="5"/>
  <c r="AT184" i="5" s="1"/>
  <c r="AU184" i="5" s="1"/>
  <c r="AQ185" i="5" s="1"/>
  <c r="AM183" i="5"/>
  <c r="AN183" i="5" s="1"/>
  <c r="AO183" i="5" s="1"/>
  <c r="AK184" i="5" s="1"/>
  <c r="C98" i="5"/>
  <c r="BX185" i="5"/>
  <c r="BY185" i="5" s="1"/>
  <c r="AZ185" i="5"/>
  <c r="BA185" i="5" s="1"/>
  <c r="AB186" i="5"/>
  <c r="AC186" i="5" s="1"/>
  <c r="AH186" i="5"/>
  <c r="AI186" i="5" s="1"/>
  <c r="V186" i="5"/>
  <c r="W186" i="5" s="1"/>
  <c r="O187" i="5" l="1"/>
  <c r="P187" i="5" s="1"/>
  <c r="Q187" i="5" s="1"/>
  <c r="BV186" i="5"/>
  <c r="BW186" i="5" s="1"/>
  <c r="BU186" i="5"/>
  <c r="AX186" i="5"/>
  <c r="AY186" i="5" s="1"/>
  <c r="AW186" i="5"/>
  <c r="AF187" i="5"/>
  <c r="AE187" i="5"/>
  <c r="Z187" i="5"/>
  <c r="AA187" i="5" s="1"/>
  <c r="Y187" i="5"/>
  <c r="T187" i="5"/>
  <c r="S187" i="5"/>
  <c r="CI178" i="5"/>
  <c r="CJ178" i="5" s="1"/>
  <c r="CK178" i="5" s="1"/>
  <c r="CG179" i="5" s="1"/>
  <c r="BE98" i="5"/>
  <c r="B98" i="5" s="1"/>
  <c r="AK98" i="7"/>
  <c r="I109" i="5"/>
  <c r="J109" i="5" s="1"/>
  <c r="AR185" i="5"/>
  <c r="BJ182" i="5"/>
  <c r="CB182" i="5"/>
  <c r="AL184" i="5"/>
  <c r="CO172" i="5"/>
  <c r="CP172" i="5" s="1"/>
  <c r="CQ172" i="5" s="1"/>
  <c r="CM173" i="5" s="1"/>
  <c r="BQ180" i="5"/>
  <c r="BR180" i="5" s="1"/>
  <c r="BS180" i="5" s="1"/>
  <c r="BO181" i="5" s="1"/>
  <c r="AG187" i="5" l="1"/>
  <c r="AH187" i="5" s="1"/>
  <c r="AI187" i="5" s="1"/>
  <c r="U187" i="5"/>
  <c r="V187" i="5" s="1"/>
  <c r="W187" i="5" s="1"/>
  <c r="N188" i="5"/>
  <c r="O188" i="5" s="1"/>
  <c r="M188" i="5"/>
  <c r="BF98" i="5"/>
  <c r="BG98" i="5" s="1"/>
  <c r="CH179" i="5"/>
  <c r="BP181" i="5"/>
  <c r="CN173" i="5"/>
  <c r="AM184" i="5"/>
  <c r="AN184" i="5" s="1"/>
  <c r="AO184" i="5" s="1"/>
  <c r="AK185" i="5" s="1"/>
  <c r="CC182" i="5"/>
  <c r="CD182" i="5" s="1"/>
  <c r="CE182" i="5" s="1"/>
  <c r="CA183" i="5" s="1"/>
  <c r="BK182" i="5"/>
  <c r="BL182" i="5" s="1"/>
  <c r="BM182" i="5" s="1"/>
  <c r="BI183" i="5" s="1"/>
  <c r="AS185" i="5"/>
  <c r="AT185" i="5" s="1"/>
  <c r="AU185" i="5" s="1"/>
  <c r="AQ186" i="5" s="1"/>
  <c r="BX186" i="5"/>
  <c r="BY186" i="5" s="1"/>
  <c r="AZ186" i="5"/>
  <c r="BA186" i="5" s="1"/>
  <c r="AB187" i="5"/>
  <c r="AC187" i="5" s="1"/>
  <c r="K109" i="5"/>
  <c r="BV187" i="5" l="1"/>
  <c r="BW187" i="5" s="1"/>
  <c r="BU187" i="5"/>
  <c r="BD99" i="5"/>
  <c r="BE99" i="5" s="1"/>
  <c r="B99" i="5" s="1"/>
  <c r="BC99" i="5"/>
  <c r="AX187" i="5"/>
  <c r="AW187" i="5"/>
  <c r="AF188" i="5"/>
  <c r="AE188" i="5"/>
  <c r="Z188" i="5"/>
  <c r="AA188" i="5" s="1"/>
  <c r="Y188" i="5"/>
  <c r="T188" i="5"/>
  <c r="S188" i="5"/>
  <c r="H110" i="5"/>
  <c r="G110" i="5"/>
  <c r="A98" i="5"/>
  <c r="CI179" i="5"/>
  <c r="CJ179" i="5" s="1"/>
  <c r="CK179" i="5" s="1"/>
  <c r="CG180" i="5" s="1"/>
  <c r="AL185" i="5"/>
  <c r="AR186" i="5"/>
  <c r="CB183" i="5"/>
  <c r="BJ183" i="5"/>
  <c r="CO173" i="5"/>
  <c r="CP173" i="5" s="1"/>
  <c r="CQ173" i="5" s="1"/>
  <c r="CM174" i="5" s="1"/>
  <c r="BQ181" i="5"/>
  <c r="BR181" i="5" s="1"/>
  <c r="BS181" i="5" s="1"/>
  <c r="BO182" i="5" s="1"/>
  <c r="P188" i="5"/>
  <c r="Q188" i="5" s="1"/>
  <c r="AG188" i="5" l="1"/>
  <c r="AY187" i="5"/>
  <c r="U188" i="5"/>
  <c r="N189" i="5"/>
  <c r="O189" i="5" s="1"/>
  <c r="M189" i="5"/>
  <c r="AK99" i="7"/>
  <c r="D98" i="5"/>
  <c r="AG98" i="7" s="1"/>
  <c r="C99" i="5"/>
  <c r="CH180" i="5"/>
  <c r="I110" i="5"/>
  <c r="CN174" i="5"/>
  <c r="CC183" i="5"/>
  <c r="CD183" i="5" s="1"/>
  <c r="CE183" i="5" s="1"/>
  <c r="CA184" i="5" s="1"/>
  <c r="BP182" i="5"/>
  <c r="AS186" i="5"/>
  <c r="AT186" i="5" s="1"/>
  <c r="AU186" i="5" s="1"/>
  <c r="AQ187" i="5" s="1"/>
  <c r="BK183" i="5"/>
  <c r="BL183" i="5" s="1"/>
  <c r="BM183" i="5" s="1"/>
  <c r="BI184" i="5" s="1"/>
  <c r="AM185" i="5"/>
  <c r="AN185" i="5" s="1"/>
  <c r="AO185" i="5" s="1"/>
  <c r="AK186" i="5" s="1"/>
  <c r="BX187" i="5"/>
  <c r="BY187" i="5" s="1"/>
  <c r="AZ187" i="5"/>
  <c r="BA187" i="5" s="1"/>
  <c r="BF99" i="5"/>
  <c r="AB188" i="5"/>
  <c r="AC188" i="5" s="1"/>
  <c r="AH188" i="5"/>
  <c r="AI188" i="5" s="1"/>
  <c r="V188" i="5"/>
  <c r="W188" i="5" s="1"/>
  <c r="BV188" i="5" l="1"/>
  <c r="BU188" i="5"/>
  <c r="AX188" i="5"/>
  <c r="AW188" i="5"/>
  <c r="AF189" i="5"/>
  <c r="AE189" i="5"/>
  <c r="Z189" i="5"/>
  <c r="AA189" i="5" s="1"/>
  <c r="Y189" i="5"/>
  <c r="T189" i="5"/>
  <c r="U189" i="5" s="1"/>
  <c r="S189" i="5"/>
  <c r="CI180" i="5"/>
  <c r="CJ180" i="5" s="1"/>
  <c r="CK180" i="5" s="1"/>
  <c r="CG181" i="5" s="1"/>
  <c r="BJ184" i="5"/>
  <c r="CB184" i="5"/>
  <c r="AR187" i="5"/>
  <c r="BQ182" i="5"/>
  <c r="BR182" i="5" s="1"/>
  <c r="BS182" i="5" s="1"/>
  <c r="BO183" i="5" s="1"/>
  <c r="AL186" i="5"/>
  <c r="CO174" i="5"/>
  <c r="CP174" i="5" s="1"/>
  <c r="CQ174" i="5" s="1"/>
  <c r="CM175" i="5" s="1"/>
  <c r="BW188" i="5"/>
  <c r="A99" i="5"/>
  <c r="D99" i="5" s="1"/>
  <c r="AG99" i="7" s="1"/>
  <c r="BG99" i="5"/>
  <c r="P189" i="5"/>
  <c r="Q189" i="5" s="1"/>
  <c r="J110" i="5"/>
  <c r="K110" i="5" s="1"/>
  <c r="AG189" i="5" l="1"/>
  <c r="AY188" i="5"/>
  <c r="BD100" i="5"/>
  <c r="BC100" i="5"/>
  <c r="N190" i="5"/>
  <c r="M190" i="5"/>
  <c r="H111" i="5"/>
  <c r="G111" i="5"/>
  <c r="CH181" i="5"/>
  <c r="CN175" i="5"/>
  <c r="AM186" i="5"/>
  <c r="AN186" i="5" s="1"/>
  <c r="AO186" i="5" s="1"/>
  <c r="AK187" i="5" s="1"/>
  <c r="AS187" i="5"/>
  <c r="AT187" i="5" s="1"/>
  <c r="AU187" i="5" s="1"/>
  <c r="AQ188" i="5" s="1"/>
  <c r="CC184" i="5"/>
  <c r="CD184" i="5" s="1"/>
  <c r="CE184" i="5" s="1"/>
  <c r="CA185" i="5" s="1"/>
  <c r="BP183" i="5"/>
  <c r="BK184" i="5"/>
  <c r="BL184" i="5" s="1"/>
  <c r="BM184" i="5" s="1"/>
  <c r="BI185" i="5" s="1"/>
  <c r="BX188" i="5"/>
  <c r="BY188" i="5" s="1"/>
  <c r="C100" i="5"/>
  <c r="AZ188" i="5"/>
  <c r="BA188" i="5" s="1"/>
  <c r="AB189" i="5"/>
  <c r="AC189" i="5" s="1"/>
  <c r="AH189" i="5"/>
  <c r="AI189" i="5" s="1"/>
  <c r="V189" i="5"/>
  <c r="W189" i="5" s="1"/>
  <c r="O190" i="5" l="1"/>
  <c r="BV189" i="5"/>
  <c r="BU189" i="5"/>
  <c r="AX189" i="5"/>
  <c r="AY189" i="5" s="1"/>
  <c r="AW189" i="5"/>
  <c r="AF190" i="5"/>
  <c r="AE190" i="5"/>
  <c r="Z190" i="5"/>
  <c r="AA190" i="5" s="1"/>
  <c r="Y190" i="5"/>
  <c r="T190" i="5"/>
  <c r="S190" i="5"/>
  <c r="CI181" i="5"/>
  <c r="CJ181" i="5" s="1"/>
  <c r="CK181" i="5" s="1"/>
  <c r="CG182" i="5" s="1"/>
  <c r="BE100" i="5"/>
  <c r="B100" i="5" s="1"/>
  <c r="AK100" i="7"/>
  <c r="I111" i="5"/>
  <c r="AR188" i="5"/>
  <c r="CB185" i="5"/>
  <c r="AL187" i="5"/>
  <c r="BJ185" i="5"/>
  <c r="BQ183" i="5"/>
  <c r="BR183" i="5" s="1"/>
  <c r="BS183" i="5" s="1"/>
  <c r="BO184" i="5" s="1"/>
  <c r="CO175" i="5"/>
  <c r="CP175" i="5" s="1"/>
  <c r="CQ175" i="5" s="1"/>
  <c r="CM176" i="5" s="1"/>
  <c r="BW189" i="5"/>
  <c r="P190" i="5"/>
  <c r="Q190" i="5" s="1"/>
  <c r="AG190" i="5" l="1"/>
  <c r="U190" i="5"/>
  <c r="V190" i="5" s="1"/>
  <c r="W190" i="5" s="1"/>
  <c r="N191" i="5"/>
  <c r="M191" i="5"/>
  <c r="CH182" i="5"/>
  <c r="BP184" i="5"/>
  <c r="AM187" i="5"/>
  <c r="AN187" i="5" s="1"/>
  <c r="AO187" i="5" s="1"/>
  <c r="AK188" i="5" s="1"/>
  <c r="CC185" i="5"/>
  <c r="CD185" i="5" s="1"/>
  <c r="CE185" i="5" s="1"/>
  <c r="CA186" i="5" s="1"/>
  <c r="CN176" i="5"/>
  <c r="BK185" i="5"/>
  <c r="BL185" i="5" s="1"/>
  <c r="BM185" i="5" s="1"/>
  <c r="BI186" i="5" s="1"/>
  <c r="AS188" i="5"/>
  <c r="AT188" i="5" s="1"/>
  <c r="AU188" i="5" s="1"/>
  <c r="AQ189" i="5" s="1"/>
  <c r="BX189" i="5"/>
  <c r="BY189" i="5" s="1"/>
  <c r="BF100" i="5"/>
  <c r="AZ189" i="5"/>
  <c r="BA189" i="5" s="1"/>
  <c r="AB190" i="5"/>
  <c r="AC190" i="5" s="1"/>
  <c r="AH190" i="5"/>
  <c r="AI190" i="5" s="1"/>
  <c r="J111" i="5"/>
  <c r="O191" i="5" l="1"/>
  <c r="P191" i="5" s="1"/>
  <c r="Q191" i="5" s="1"/>
  <c r="BV190" i="5"/>
  <c r="BW190" i="5" s="1"/>
  <c r="BU190" i="5"/>
  <c r="AX190" i="5"/>
  <c r="AW190" i="5"/>
  <c r="AF191" i="5"/>
  <c r="AE191" i="5"/>
  <c r="Z191" i="5"/>
  <c r="AA191" i="5" s="1"/>
  <c r="Y191" i="5"/>
  <c r="T191" i="5"/>
  <c r="U191" i="5" s="1"/>
  <c r="S191" i="5"/>
  <c r="CI182" i="5"/>
  <c r="CJ182" i="5" s="1"/>
  <c r="CK182" i="5" s="1"/>
  <c r="CG183" i="5" s="1"/>
  <c r="BJ186" i="5"/>
  <c r="CB186" i="5"/>
  <c r="AL188" i="5"/>
  <c r="CO176" i="5"/>
  <c r="CP176" i="5" s="1"/>
  <c r="CQ176" i="5" s="1"/>
  <c r="CM177" i="5" s="1"/>
  <c r="AR189" i="5"/>
  <c r="BQ184" i="5"/>
  <c r="BR184" i="5" s="1"/>
  <c r="BS184" i="5" s="1"/>
  <c r="BO185" i="5" s="1"/>
  <c r="A100" i="5"/>
  <c r="D100" i="5" s="1"/>
  <c r="AG100" i="7" s="1"/>
  <c r="BG100" i="5"/>
  <c r="K111" i="5"/>
  <c r="AY190" i="5" l="1"/>
  <c r="AG191" i="5"/>
  <c r="AH191" i="5" s="1"/>
  <c r="AI191" i="5" s="1"/>
  <c r="BD101" i="5"/>
  <c r="BC101" i="5"/>
  <c r="N192" i="5"/>
  <c r="M192" i="5"/>
  <c r="H112" i="5"/>
  <c r="G112" i="5"/>
  <c r="CH183" i="5"/>
  <c r="CN177" i="5"/>
  <c r="AM188" i="5"/>
  <c r="AN188" i="5" s="1"/>
  <c r="AO188" i="5" s="1"/>
  <c r="AK189" i="5" s="1"/>
  <c r="CC186" i="5"/>
  <c r="CD186" i="5" s="1"/>
  <c r="CE186" i="5" s="1"/>
  <c r="CA187" i="5" s="1"/>
  <c r="BP185" i="5"/>
  <c r="AS189" i="5"/>
  <c r="AT189" i="5" s="1"/>
  <c r="AU189" i="5" s="1"/>
  <c r="AQ190" i="5" s="1"/>
  <c r="BK186" i="5"/>
  <c r="BL186" i="5" s="1"/>
  <c r="BM186" i="5" s="1"/>
  <c r="BI187" i="5" s="1"/>
  <c r="BX190" i="5"/>
  <c r="BY190" i="5" s="1"/>
  <c r="AZ190" i="5"/>
  <c r="BA190" i="5" s="1"/>
  <c r="C101" i="5"/>
  <c r="AB191" i="5"/>
  <c r="AC191" i="5" s="1"/>
  <c r="V191" i="5"/>
  <c r="W191" i="5" s="1"/>
  <c r="BV191" i="5" l="1"/>
  <c r="BU191" i="5"/>
  <c r="AX191" i="5"/>
  <c r="AW191" i="5"/>
  <c r="AF192" i="5"/>
  <c r="AE192" i="5"/>
  <c r="Z192" i="5"/>
  <c r="Y192" i="5"/>
  <c r="T192" i="5"/>
  <c r="S192" i="5"/>
  <c r="O192" i="5"/>
  <c r="P192" i="5" s="1"/>
  <c r="Q192" i="5" s="1"/>
  <c r="CI183" i="5"/>
  <c r="CJ183" i="5" s="1"/>
  <c r="CK183" i="5" s="1"/>
  <c r="CG184" i="5" s="1"/>
  <c r="BE101" i="5"/>
  <c r="B101" i="5" s="1"/>
  <c r="AK101" i="7"/>
  <c r="I112" i="5"/>
  <c r="CB187" i="5"/>
  <c r="AL189" i="5"/>
  <c r="BJ187" i="5"/>
  <c r="AR190" i="5"/>
  <c r="BQ185" i="5"/>
  <c r="BR185" i="5" s="1"/>
  <c r="BS185" i="5" s="1"/>
  <c r="BO186" i="5" s="1"/>
  <c r="CO177" i="5"/>
  <c r="CP177" i="5" s="1"/>
  <c r="CQ177" i="5" s="1"/>
  <c r="CM178" i="5" s="1"/>
  <c r="BW191" i="5"/>
  <c r="AY191" i="5" l="1"/>
  <c r="AG192" i="5"/>
  <c r="AA192" i="5"/>
  <c r="AB192" i="5" s="1"/>
  <c r="AC192" i="5" s="1"/>
  <c r="U192" i="5"/>
  <c r="V192" i="5" s="1"/>
  <c r="W192" i="5" s="1"/>
  <c r="N193" i="5"/>
  <c r="M193" i="5"/>
  <c r="CH184" i="5"/>
  <c r="CN178" i="5"/>
  <c r="AS190" i="5"/>
  <c r="AT190" i="5" s="1"/>
  <c r="AU190" i="5" s="1"/>
  <c r="AQ191" i="5" s="1"/>
  <c r="BK187" i="5"/>
  <c r="BL187" i="5" s="1"/>
  <c r="BM187" i="5" s="1"/>
  <c r="BI188" i="5" s="1"/>
  <c r="BP186" i="5"/>
  <c r="AM189" i="5"/>
  <c r="AN189" i="5" s="1"/>
  <c r="AO189" i="5" s="1"/>
  <c r="AK190" i="5" s="1"/>
  <c r="CC187" i="5"/>
  <c r="CD187" i="5" s="1"/>
  <c r="CE187" i="5" s="1"/>
  <c r="CA188" i="5" s="1"/>
  <c r="BX191" i="5"/>
  <c r="BY191" i="5" s="1"/>
  <c r="BF101" i="5"/>
  <c r="AZ191" i="5"/>
  <c r="BA191" i="5" s="1"/>
  <c r="AH192" i="5"/>
  <c r="AI192" i="5" s="1"/>
  <c r="J112" i="5"/>
  <c r="K112" i="5" s="1"/>
  <c r="O193" i="5" l="1"/>
  <c r="BV192" i="5"/>
  <c r="BW192" i="5" s="1"/>
  <c r="BU192" i="5"/>
  <c r="AX192" i="5"/>
  <c r="AW192" i="5"/>
  <c r="AF193" i="5"/>
  <c r="AE193" i="5"/>
  <c r="Z193" i="5"/>
  <c r="Y193" i="5"/>
  <c r="T193" i="5"/>
  <c r="S193" i="5"/>
  <c r="H113" i="5"/>
  <c r="G113" i="5"/>
  <c r="CI184" i="5"/>
  <c r="CJ184" i="5" s="1"/>
  <c r="CK184" i="5" s="1"/>
  <c r="CG185" i="5" s="1"/>
  <c r="BJ188" i="5"/>
  <c r="AL190" i="5"/>
  <c r="AR191" i="5"/>
  <c r="BQ186" i="5"/>
  <c r="BR186" i="5" s="1"/>
  <c r="BS186" i="5" s="1"/>
  <c r="BO187" i="5" s="1"/>
  <c r="CB188" i="5"/>
  <c r="CO178" i="5"/>
  <c r="CP178" i="5" s="1"/>
  <c r="CQ178" i="5" s="1"/>
  <c r="CM179" i="5" s="1"/>
  <c r="A101" i="5"/>
  <c r="D101" i="5" s="1"/>
  <c r="AG101" i="7" s="1"/>
  <c r="BG101" i="5"/>
  <c r="P193" i="5"/>
  <c r="Q193" i="5" s="1"/>
  <c r="AY192" i="5" l="1"/>
  <c r="U193" i="5"/>
  <c r="AA193" i="5"/>
  <c r="AB193" i="5" s="1"/>
  <c r="AC193" i="5" s="1"/>
  <c r="AG193" i="5"/>
  <c r="AH193" i="5" s="1"/>
  <c r="AI193" i="5" s="1"/>
  <c r="BD102" i="5"/>
  <c r="BC102" i="5"/>
  <c r="N194" i="5"/>
  <c r="M194" i="5"/>
  <c r="CH185" i="5"/>
  <c r="I113" i="5"/>
  <c r="BP187" i="5"/>
  <c r="AS191" i="5"/>
  <c r="AT191" i="5" s="1"/>
  <c r="AU191" i="5" s="1"/>
  <c r="AQ192" i="5" s="1"/>
  <c r="CN179" i="5"/>
  <c r="AM190" i="5"/>
  <c r="AN190" i="5" s="1"/>
  <c r="AO190" i="5" s="1"/>
  <c r="AK191" i="5" s="1"/>
  <c r="CC188" i="5"/>
  <c r="CD188" i="5" s="1"/>
  <c r="CE188" i="5" s="1"/>
  <c r="CA189" i="5" s="1"/>
  <c r="BK188" i="5"/>
  <c r="BL188" i="5" s="1"/>
  <c r="BM188" i="5" s="1"/>
  <c r="BI189" i="5" s="1"/>
  <c r="BX192" i="5"/>
  <c r="BY192" i="5" s="1"/>
  <c r="C102" i="5"/>
  <c r="AZ192" i="5"/>
  <c r="BA192" i="5" s="1"/>
  <c r="V193" i="5"/>
  <c r="W193" i="5" s="1"/>
  <c r="BV193" i="5" l="1"/>
  <c r="BW193" i="5" s="1"/>
  <c r="BU193" i="5"/>
  <c r="AX193" i="5"/>
  <c r="AY193" i="5" s="1"/>
  <c r="AW193" i="5"/>
  <c r="AF194" i="5"/>
  <c r="AE194" i="5"/>
  <c r="Z194" i="5"/>
  <c r="AA194" i="5" s="1"/>
  <c r="Y194" i="5"/>
  <c r="O194" i="5"/>
  <c r="P194" i="5" s="1"/>
  <c r="Q194" i="5" s="1"/>
  <c r="T194" i="5"/>
  <c r="S194" i="5"/>
  <c r="CI185" i="5"/>
  <c r="CJ185" i="5" s="1"/>
  <c r="CK185" i="5" s="1"/>
  <c r="CG186" i="5" s="1"/>
  <c r="BE102" i="5"/>
  <c r="B102" i="5" s="1"/>
  <c r="AK102" i="7"/>
  <c r="AL191" i="5"/>
  <c r="CB189" i="5"/>
  <c r="AR192" i="5"/>
  <c r="CO179" i="5"/>
  <c r="CP179" i="5" s="1"/>
  <c r="CQ179" i="5" s="1"/>
  <c r="CM180" i="5" s="1"/>
  <c r="BJ189" i="5"/>
  <c r="BQ187" i="5"/>
  <c r="BR187" i="5" s="1"/>
  <c r="BS187" i="5" s="1"/>
  <c r="BO188" i="5" s="1"/>
  <c r="J113" i="5"/>
  <c r="AG194" i="5" l="1"/>
  <c r="AH194" i="5" s="1"/>
  <c r="AI194" i="5" s="1"/>
  <c r="U194" i="5"/>
  <c r="V194" i="5" s="1"/>
  <c r="W194" i="5" s="1"/>
  <c r="N195" i="5"/>
  <c r="O195" i="5" s="1"/>
  <c r="M195" i="5"/>
  <c r="CH186" i="5"/>
  <c r="CN180" i="5"/>
  <c r="BP188" i="5"/>
  <c r="AS192" i="5"/>
  <c r="AT192" i="5" s="1"/>
  <c r="AU192" i="5" s="1"/>
  <c r="AQ193" i="5" s="1"/>
  <c r="BK189" i="5"/>
  <c r="BL189" i="5" s="1"/>
  <c r="BM189" i="5" s="1"/>
  <c r="BI190" i="5" s="1"/>
  <c r="CC189" i="5"/>
  <c r="CD189" i="5" s="1"/>
  <c r="CE189" i="5" s="1"/>
  <c r="CA190" i="5" s="1"/>
  <c r="AM191" i="5"/>
  <c r="AN191" i="5" s="1"/>
  <c r="AO191" i="5" s="1"/>
  <c r="AK192" i="5" s="1"/>
  <c r="BX193" i="5"/>
  <c r="BY193" i="5" s="1"/>
  <c r="AZ193" i="5"/>
  <c r="BA193" i="5" s="1"/>
  <c r="BF102" i="5"/>
  <c r="AB194" i="5"/>
  <c r="AC194" i="5" s="1"/>
  <c r="K113" i="5"/>
  <c r="BV194" i="5" l="1"/>
  <c r="BW194" i="5" s="1"/>
  <c r="BU194" i="5"/>
  <c r="AX194" i="5"/>
  <c r="AY194" i="5" s="1"/>
  <c r="AW194" i="5"/>
  <c r="AF195" i="5"/>
  <c r="AE195" i="5"/>
  <c r="Z195" i="5"/>
  <c r="AA195" i="5" s="1"/>
  <c r="Y195" i="5"/>
  <c r="T195" i="5"/>
  <c r="S195" i="5"/>
  <c r="H114" i="5"/>
  <c r="G114" i="5"/>
  <c r="CI186" i="5"/>
  <c r="CJ186" i="5" s="1"/>
  <c r="CK186" i="5" s="1"/>
  <c r="CG187" i="5" s="1"/>
  <c r="CB190" i="5"/>
  <c r="AR193" i="5"/>
  <c r="BJ190" i="5"/>
  <c r="AL192" i="5"/>
  <c r="BQ188" i="5"/>
  <c r="BR188" i="5" s="1"/>
  <c r="BS188" i="5" s="1"/>
  <c r="BO189" i="5" s="1"/>
  <c r="CO180" i="5"/>
  <c r="CP180" i="5" s="1"/>
  <c r="CQ180" i="5" s="1"/>
  <c r="CM181" i="5" s="1"/>
  <c r="A102" i="5"/>
  <c r="D102" i="5" s="1"/>
  <c r="AG102" i="7" s="1"/>
  <c r="BG102" i="5"/>
  <c r="P195" i="5"/>
  <c r="Q195" i="5" s="1"/>
  <c r="U195" i="5" l="1"/>
  <c r="AG195" i="5"/>
  <c r="AH195" i="5" s="1"/>
  <c r="AI195" i="5" s="1"/>
  <c r="BD103" i="5"/>
  <c r="BC103" i="5"/>
  <c r="N196" i="5"/>
  <c r="M196" i="5"/>
  <c r="CH187" i="5"/>
  <c r="I114" i="5"/>
  <c r="BK190" i="5"/>
  <c r="BL190" i="5" s="1"/>
  <c r="BM190" i="5" s="1"/>
  <c r="BI191" i="5" s="1"/>
  <c r="BP189" i="5"/>
  <c r="CN181" i="5"/>
  <c r="AS193" i="5"/>
  <c r="AT193" i="5" s="1"/>
  <c r="AU193" i="5" s="1"/>
  <c r="AQ194" i="5" s="1"/>
  <c r="AM192" i="5"/>
  <c r="AN192" i="5" s="1"/>
  <c r="AO192" i="5" s="1"/>
  <c r="AK193" i="5" s="1"/>
  <c r="CC190" i="5"/>
  <c r="CD190" i="5" s="1"/>
  <c r="CE190" i="5" s="1"/>
  <c r="CA191" i="5" s="1"/>
  <c r="BX194" i="5"/>
  <c r="BY194" i="5" s="1"/>
  <c r="C103" i="5"/>
  <c r="AZ194" i="5"/>
  <c r="BA194" i="5" s="1"/>
  <c r="AB195" i="5"/>
  <c r="AC195" i="5" s="1"/>
  <c r="V195" i="5"/>
  <c r="W195" i="5" s="1"/>
  <c r="O196" i="5" l="1"/>
  <c r="BV195" i="5"/>
  <c r="BW195" i="5" s="1"/>
  <c r="BU195" i="5"/>
  <c r="AX195" i="5"/>
  <c r="AY195" i="5" s="1"/>
  <c r="AW195" i="5"/>
  <c r="AF196" i="5"/>
  <c r="AE196" i="5"/>
  <c r="Z196" i="5"/>
  <c r="Y196" i="5"/>
  <c r="T196" i="5"/>
  <c r="U196" i="5" s="1"/>
  <c r="S196" i="5"/>
  <c r="CI187" i="5"/>
  <c r="CJ187" i="5" s="1"/>
  <c r="CK187" i="5" s="1"/>
  <c r="CG188" i="5" s="1"/>
  <c r="BE103" i="5"/>
  <c r="B103" i="5" s="1"/>
  <c r="AK103" i="7"/>
  <c r="AL193" i="5"/>
  <c r="CB191" i="5"/>
  <c r="BJ191" i="5"/>
  <c r="CO181" i="5"/>
  <c r="CP181" i="5" s="1"/>
  <c r="CQ181" i="5" s="1"/>
  <c r="CM182" i="5" s="1"/>
  <c r="BQ189" i="5"/>
  <c r="BR189" i="5" s="1"/>
  <c r="BS189" i="5" s="1"/>
  <c r="BO190" i="5" s="1"/>
  <c r="AR194" i="5"/>
  <c r="P196" i="5"/>
  <c r="Q196" i="5" s="1"/>
  <c r="J114" i="5"/>
  <c r="AA196" i="5" l="1"/>
  <c r="AG196" i="5"/>
  <c r="N197" i="5"/>
  <c r="O197" i="5" s="1"/>
  <c r="M197" i="5"/>
  <c r="CH188" i="5"/>
  <c r="CN182" i="5"/>
  <c r="BP190" i="5"/>
  <c r="AS194" i="5"/>
  <c r="AT194" i="5" s="1"/>
  <c r="AU194" i="5" s="1"/>
  <c r="AQ195" i="5" s="1"/>
  <c r="BK191" i="5"/>
  <c r="BL191" i="5" s="1"/>
  <c r="BM191" i="5" s="1"/>
  <c r="BI192" i="5" s="1"/>
  <c r="CC191" i="5"/>
  <c r="CD191" i="5" s="1"/>
  <c r="CE191" i="5" s="1"/>
  <c r="CA192" i="5" s="1"/>
  <c r="AM193" i="5"/>
  <c r="AN193" i="5" s="1"/>
  <c r="AO193" i="5" s="1"/>
  <c r="AK194" i="5" s="1"/>
  <c r="BX195" i="5"/>
  <c r="BY195" i="5" s="1"/>
  <c r="AZ195" i="5"/>
  <c r="BA195" i="5" s="1"/>
  <c r="BF103" i="5"/>
  <c r="AB196" i="5"/>
  <c r="AC196" i="5" s="1"/>
  <c r="AH196" i="5"/>
  <c r="AI196" i="5" s="1"/>
  <c r="V196" i="5"/>
  <c r="W196" i="5" s="1"/>
  <c r="K114" i="5"/>
  <c r="BV196" i="5" l="1"/>
  <c r="BW196" i="5" s="1"/>
  <c r="BU196" i="5"/>
  <c r="AX196" i="5"/>
  <c r="AW196" i="5"/>
  <c r="AF197" i="5"/>
  <c r="AE197" i="5"/>
  <c r="Z197" i="5"/>
  <c r="Y197" i="5"/>
  <c r="T197" i="5"/>
  <c r="S197" i="5"/>
  <c r="H115" i="5"/>
  <c r="G115" i="5"/>
  <c r="CI188" i="5"/>
  <c r="CJ188" i="5" s="1"/>
  <c r="CK188" i="5" s="1"/>
  <c r="CG189" i="5" s="1"/>
  <c r="BJ192" i="5"/>
  <c r="AR195" i="5"/>
  <c r="AL194" i="5"/>
  <c r="BQ190" i="5"/>
  <c r="BR190" i="5" s="1"/>
  <c r="BS190" i="5" s="1"/>
  <c r="BO191" i="5" s="1"/>
  <c r="CB192" i="5"/>
  <c r="CO182" i="5"/>
  <c r="CP182" i="5" s="1"/>
  <c r="CQ182" i="5" s="1"/>
  <c r="CM183" i="5" s="1"/>
  <c r="A103" i="5"/>
  <c r="D103" i="5" s="1"/>
  <c r="AG103" i="7" s="1"/>
  <c r="BG103" i="5"/>
  <c r="P197" i="5"/>
  <c r="Q197" i="5" s="1"/>
  <c r="AY196" i="5" l="1"/>
  <c r="U197" i="5"/>
  <c r="AG197" i="5"/>
  <c r="AA197" i="5"/>
  <c r="BD104" i="5"/>
  <c r="BC104" i="5"/>
  <c r="N198" i="5"/>
  <c r="M198" i="5"/>
  <c r="CH189" i="5"/>
  <c r="I115" i="5"/>
  <c r="J115" i="5" s="1"/>
  <c r="K115" i="5" s="1"/>
  <c r="BP191" i="5"/>
  <c r="CC192" i="5"/>
  <c r="CD192" i="5" s="1"/>
  <c r="CE192" i="5" s="1"/>
  <c r="CA193" i="5" s="1"/>
  <c r="CN183" i="5"/>
  <c r="AS195" i="5"/>
  <c r="AT195" i="5" s="1"/>
  <c r="AU195" i="5" s="1"/>
  <c r="AQ196" i="5" s="1"/>
  <c r="AM194" i="5"/>
  <c r="AN194" i="5" s="1"/>
  <c r="AO194" i="5" s="1"/>
  <c r="AK195" i="5" s="1"/>
  <c r="BK192" i="5"/>
  <c r="BL192" i="5" s="1"/>
  <c r="BM192" i="5" s="1"/>
  <c r="BI193" i="5" s="1"/>
  <c r="BX196" i="5"/>
  <c r="BY196" i="5" s="1"/>
  <c r="C104" i="5"/>
  <c r="AZ196" i="5"/>
  <c r="BA196" i="5" s="1"/>
  <c r="AB197" i="5"/>
  <c r="AC197" i="5" s="1"/>
  <c r="AH197" i="5"/>
  <c r="AI197" i="5" s="1"/>
  <c r="V197" i="5"/>
  <c r="W197" i="5" s="1"/>
  <c r="O198" i="5" l="1"/>
  <c r="BV197" i="5"/>
  <c r="BW197" i="5" s="1"/>
  <c r="BU197" i="5"/>
  <c r="AX197" i="5"/>
  <c r="AW197" i="5"/>
  <c r="AF198" i="5"/>
  <c r="AE198" i="5"/>
  <c r="Z198" i="5"/>
  <c r="Y198" i="5"/>
  <c r="T198" i="5"/>
  <c r="S198" i="5"/>
  <c r="H116" i="5"/>
  <c r="G116" i="5"/>
  <c r="CI189" i="5"/>
  <c r="CJ189" i="5" s="1"/>
  <c r="CK189" i="5" s="1"/>
  <c r="CG190" i="5" s="1"/>
  <c r="BE104" i="5"/>
  <c r="B104" i="5" s="1"/>
  <c r="AK104" i="7"/>
  <c r="AL195" i="5"/>
  <c r="AR196" i="5"/>
  <c r="CB193" i="5"/>
  <c r="BJ193" i="5"/>
  <c r="CO183" i="5"/>
  <c r="CP183" i="5" s="1"/>
  <c r="CQ183" i="5" s="1"/>
  <c r="CM184" i="5" s="1"/>
  <c r="BQ191" i="5"/>
  <c r="BR191" i="5" s="1"/>
  <c r="BS191" i="5" s="1"/>
  <c r="BO192" i="5" s="1"/>
  <c r="P198" i="5"/>
  <c r="Q198" i="5" s="1"/>
  <c r="AY197" i="5" l="1"/>
  <c r="AA198" i="5"/>
  <c r="AB198" i="5" s="1"/>
  <c r="AC198" i="5" s="1"/>
  <c r="AG198" i="5"/>
  <c r="U198" i="5"/>
  <c r="V198" i="5" s="1"/>
  <c r="W198" i="5" s="1"/>
  <c r="N199" i="5"/>
  <c r="M199" i="5"/>
  <c r="CH190" i="5"/>
  <c r="I116" i="5"/>
  <c r="CN184" i="5"/>
  <c r="BK193" i="5"/>
  <c r="BL193" i="5" s="1"/>
  <c r="BM193" i="5" s="1"/>
  <c r="BI194" i="5" s="1"/>
  <c r="CC193" i="5"/>
  <c r="CD193" i="5" s="1"/>
  <c r="CE193" i="5" s="1"/>
  <c r="CA194" i="5" s="1"/>
  <c r="BP192" i="5"/>
  <c r="AS196" i="5"/>
  <c r="AT196" i="5" s="1"/>
  <c r="AU196" i="5" s="1"/>
  <c r="AQ197" i="5" s="1"/>
  <c r="AM195" i="5"/>
  <c r="AN195" i="5" s="1"/>
  <c r="AO195" i="5" s="1"/>
  <c r="AK196" i="5" s="1"/>
  <c r="BX197" i="5"/>
  <c r="BY197" i="5" s="1"/>
  <c r="AZ197" i="5"/>
  <c r="BA197" i="5" s="1"/>
  <c r="BF104" i="5"/>
  <c r="AH198" i="5"/>
  <c r="AI198" i="5" s="1"/>
  <c r="BV198" i="5" l="1"/>
  <c r="BW198" i="5" s="1"/>
  <c r="BU198" i="5"/>
  <c r="O199" i="5"/>
  <c r="P199" i="5" s="1"/>
  <c r="Q199" i="5" s="1"/>
  <c r="AX198" i="5"/>
  <c r="AW198" i="5"/>
  <c r="AF199" i="5"/>
  <c r="AE199" i="5"/>
  <c r="Z199" i="5"/>
  <c r="AA199" i="5" s="1"/>
  <c r="Y199" i="5"/>
  <c r="T199" i="5"/>
  <c r="S199" i="5"/>
  <c r="CI190" i="5"/>
  <c r="CJ190" i="5" s="1"/>
  <c r="CK190" i="5" s="1"/>
  <c r="CG191" i="5" s="1"/>
  <c r="AR197" i="5"/>
  <c r="BJ194" i="5"/>
  <c r="AL196" i="5"/>
  <c r="BQ192" i="5"/>
  <c r="BR192" i="5" s="1"/>
  <c r="BS192" i="5" s="1"/>
  <c r="BO193" i="5" s="1"/>
  <c r="CB194" i="5"/>
  <c r="CO184" i="5"/>
  <c r="CP184" i="5" s="1"/>
  <c r="CQ184" i="5" s="1"/>
  <c r="CM185" i="5" s="1"/>
  <c r="A104" i="5"/>
  <c r="D104" i="5" s="1"/>
  <c r="AG104" i="7" s="1"/>
  <c r="BG104" i="5"/>
  <c r="J116" i="5"/>
  <c r="AG199" i="5" l="1"/>
  <c r="U199" i="5"/>
  <c r="AY198" i="5"/>
  <c r="AZ198" i="5" s="1"/>
  <c r="BA198" i="5" s="1"/>
  <c r="BD105" i="5"/>
  <c r="BC105" i="5"/>
  <c r="N200" i="5"/>
  <c r="O200" i="5" s="1"/>
  <c r="M200" i="5"/>
  <c r="CH191" i="5"/>
  <c r="BP193" i="5"/>
  <c r="CN185" i="5"/>
  <c r="AM196" i="5"/>
  <c r="AN196" i="5" s="1"/>
  <c r="AO196" i="5" s="1"/>
  <c r="AK197" i="5" s="1"/>
  <c r="BK194" i="5"/>
  <c r="BL194" i="5" s="1"/>
  <c r="BM194" i="5" s="1"/>
  <c r="BI195" i="5" s="1"/>
  <c r="CC194" i="5"/>
  <c r="CD194" i="5" s="1"/>
  <c r="CE194" i="5" s="1"/>
  <c r="CA195" i="5" s="1"/>
  <c r="AS197" i="5"/>
  <c r="AT197" i="5" s="1"/>
  <c r="AU197" i="5" s="1"/>
  <c r="AQ198" i="5" s="1"/>
  <c r="BX198" i="5"/>
  <c r="BY198" i="5" s="1"/>
  <c r="C105" i="5"/>
  <c r="AB199" i="5"/>
  <c r="AC199" i="5" s="1"/>
  <c r="AH199" i="5"/>
  <c r="AI199" i="5" s="1"/>
  <c r="V199" i="5"/>
  <c r="W199" i="5" s="1"/>
  <c r="K116" i="5"/>
  <c r="BV199" i="5" l="1"/>
  <c r="BW199" i="5" s="1"/>
  <c r="BU199" i="5"/>
  <c r="AX199" i="5"/>
  <c r="AW199" i="5"/>
  <c r="AF200" i="5"/>
  <c r="AE200" i="5"/>
  <c r="Z200" i="5"/>
  <c r="Y200" i="5"/>
  <c r="T200" i="5"/>
  <c r="S200" i="5"/>
  <c r="H117" i="5"/>
  <c r="G117" i="5"/>
  <c r="CI191" i="5"/>
  <c r="CJ191" i="5" s="1"/>
  <c r="CK191" i="5" s="1"/>
  <c r="CG192" i="5" s="1"/>
  <c r="BE105" i="5"/>
  <c r="B105" i="5" s="1"/>
  <c r="AK105" i="7"/>
  <c r="BJ195" i="5"/>
  <c r="AR198" i="5"/>
  <c r="AL197" i="5"/>
  <c r="CB195" i="5"/>
  <c r="CO185" i="5"/>
  <c r="CP185" i="5" s="1"/>
  <c r="CQ185" i="5" s="1"/>
  <c r="CM186" i="5" s="1"/>
  <c r="BQ193" i="5"/>
  <c r="BR193" i="5" s="1"/>
  <c r="BS193" i="5" s="1"/>
  <c r="BO194" i="5" s="1"/>
  <c r="P200" i="5"/>
  <c r="Q200" i="5" s="1"/>
  <c r="AA200" i="5" l="1"/>
  <c r="AB200" i="5" s="1"/>
  <c r="AC200" i="5" s="1"/>
  <c r="AY199" i="5"/>
  <c r="AZ199" i="5" s="1"/>
  <c r="BA199" i="5" s="1"/>
  <c r="U200" i="5"/>
  <c r="V200" i="5" s="1"/>
  <c r="W200" i="5" s="1"/>
  <c r="AG200" i="5"/>
  <c r="AH200" i="5" s="1"/>
  <c r="AI200" i="5" s="1"/>
  <c r="N201" i="5"/>
  <c r="M201" i="5"/>
  <c r="CH192" i="5"/>
  <c r="I117" i="5"/>
  <c r="AM197" i="5"/>
  <c r="AN197" i="5" s="1"/>
  <c r="AO197" i="5" s="1"/>
  <c r="AK198" i="5" s="1"/>
  <c r="CC195" i="5"/>
  <c r="CD195" i="5" s="1"/>
  <c r="CE195" i="5" s="1"/>
  <c r="CA196" i="5" s="1"/>
  <c r="BP194" i="5"/>
  <c r="AS198" i="5"/>
  <c r="AT198" i="5" s="1"/>
  <c r="AU198" i="5" s="1"/>
  <c r="AQ199" i="5" s="1"/>
  <c r="CN186" i="5"/>
  <c r="BK195" i="5"/>
  <c r="BL195" i="5" s="1"/>
  <c r="BM195" i="5" s="1"/>
  <c r="BI196" i="5" s="1"/>
  <c r="BX199" i="5"/>
  <c r="BY199" i="5" s="1"/>
  <c r="BF105" i="5"/>
  <c r="BV200" i="5" l="1"/>
  <c r="BW200" i="5" s="1"/>
  <c r="BU200" i="5"/>
  <c r="AX200" i="5"/>
  <c r="AW200" i="5"/>
  <c r="O201" i="5"/>
  <c r="P201" i="5" s="1"/>
  <c r="Q201" i="5" s="1"/>
  <c r="AF201" i="5"/>
  <c r="AG201" i="5" s="1"/>
  <c r="AE201" i="5"/>
  <c r="Z201" i="5"/>
  <c r="AA201" i="5" s="1"/>
  <c r="Y201" i="5"/>
  <c r="T201" i="5"/>
  <c r="S201" i="5"/>
  <c r="CI192" i="5"/>
  <c r="CJ192" i="5" s="1"/>
  <c r="CK192" i="5" s="1"/>
  <c r="CG193" i="5" s="1"/>
  <c r="CB196" i="5"/>
  <c r="AL198" i="5"/>
  <c r="BQ194" i="5"/>
  <c r="BR194" i="5" s="1"/>
  <c r="BS194" i="5" s="1"/>
  <c r="BO195" i="5" s="1"/>
  <c r="BJ196" i="5"/>
  <c r="CO186" i="5"/>
  <c r="CP186" i="5" s="1"/>
  <c r="CQ186" i="5" s="1"/>
  <c r="CM187" i="5" s="1"/>
  <c r="AR199" i="5"/>
  <c r="A105" i="5"/>
  <c r="D105" i="5" s="1"/>
  <c r="AG105" i="7" s="1"/>
  <c r="BG105" i="5"/>
  <c r="J117" i="5"/>
  <c r="AY200" i="5" l="1"/>
  <c r="U201" i="5"/>
  <c r="BD106" i="5"/>
  <c r="BC106" i="5"/>
  <c r="N202" i="5"/>
  <c r="M202" i="5"/>
  <c r="CH193" i="5"/>
  <c r="CN187" i="5"/>
  <c r="BP195" i="5"/>
  <c r="AS199" i="5"/>
  <c r="AT199" i="5" s="1"/>
  <c r="AU199" i="5" s="1"/>
  <c r="AQ200" i="5" s="1"/>
  <c r="AM198" i="5"/>
  <c r="AN198" i="5" s="1"/>
  <c r="AO198" i="5" s="1"/>
  <c r="AK199" i="5" s="1"/>
  <c r="BK196" i="5"/>
  <c r="BL196" i="5" s="1"/>
  <c r="BM196" i="5" s="1"/>
  <c r="BI197" i="5" s="1"/>
  <c r="CC196" i="5"/>
  <c r="CD196" i="5" s="1"/>
  <c r="CE196" i="5" s="1"/>
  <c r="CA197" i="5" s="1"/>
  <c r="BX200" i="5"/>
  <c r="BY200" i="5" s="1"/>
  <c r="AZ200" i="5"/>
  <c r="BA200" i="5" s="1"/>
  <c r="C106" i="5"/>
  <c r="AB201" i="5"/>
  <c r="AC201" i="5" s="1"/>
  <c r="AH201" i="5"/>
  <c r="AI201" i="5" s="1"/>
  <c r="V201" i="5"/>
  <c r="W201" i="5" s="1"/>
  <c r="K117" i="5"/>
  <c r="BV201" i="5" l="1"/>
  <c r="BU201" i="5"/>
  <c r="AX201" i="5"/>
  <c r="AW201" i="5"/>
  <c r="O202" i="5"/>
  <c r="P202" i="5" s="1"/>
  <c r="Q202" i="5" s="1"/>
  <c r="AF202" i="5"/>
  <c r="AE202" i="5"/>
  <c r="Z202" i="5"/>
  <c r="AA202" i="5" s="1"/>
  <c r="Y202" i="5"/>
  <c r="T202" i="5"/>
  <c r="S202" i="5"/>
  <c r="H118" i="5"/>
  <c r="G118" i="5"/>
  <c r="CI193" i="5"/>
  <c r="CJ193" i="5" s="1"/>
  <c r="CK193" i="5" s="1"/>
  <c r="CG194" i="5" s="1"/>
  <c r="BE106" i="5"/>
  <c r="B106" i="5" s="1"/>
  <c r="AK106" i="7"/>
  <c r="AL199" i="5"/>
  <c r="CB197" i="5"/>
  <c r="AR200" i="5"/>
  <c r="BJ197" i="5"/>
  <c r="BQ195" i="5"/>
  <c r="BR195" i="5" s="1"/>
  <c r="BS195" i="5" s="1"/>
  <c r="BO196" i="5" s="1"/>
  <c r="CO187" i="5"/>
  <c r="CP187" i="5" s="1"/>
  <c r="CQ187" i="5" s="1"/>
  <c r="CM188" i="5" s="1"/>
  <c r="BW201" i="5"/>
  <c r="AG202" i="5" l="1"/>
  <c r="AY201" i="5"/>
  <c r="U202" i="5"/>
  <c r="V202" i="5" s="1"/>
  <c r="W202" i="5" s="1"/>
  <c r="N203" i="5"/>
  <c r="O203" i="5" s="1"/>
  <c r="M203" i="5"/>
  <c r="CH194" i="5"/>
  <c r="I118" i="5"/>
  <c r="J118" i="5" s="1"/>
  <c r="BP196" i="5"/>
  <c r="AS200" i="5"/>
  <c r="AT200" i="5" s="1"/>
  <c r="AU200" i="5" s="1"/>
  <c r="AQ201" i="5" s="1"/>
  <c r="BK197" i="5"/>
  <c r="BL197" i="5" s="1"/>
  <c r="BM197" i="5" s="1"/>
  <c r="BI198" i="5" s="1"/>
  <c r="CN188" i="5"/>
  <c r="CC197" i="5"/>
  <c r="CD197" i="5" s="1"/>
  <c r="CE197" i="5" s="1"/>
  <c r="CA198" i="5" s="1"/>
  <c r="AM199" i="5"/>
  <c r="AN199" i="5" s="1"/>
  <c r="AO199" i="5" s="1"/>
  <c r="AK200" i="5" s="1"/>
  <c r="BX201" i="5"/>
  <c r="BY201" i="5" s="1"/>
  <c r="AZ201" i="5"/>
  <c r="BA201" i="5" s="1"/>
  <c r="BF106" i="5"/>
  <c r="AB202" i="5"/>
  <c r="AC202" i="5" s="1"/>
  <c r="AH202" i="5"/>
  <c r="AI202" i="5" s="1"/>
  <c r="BV202" i="5" l="1"/>
  <c r="BW202" i="5" s="1"/>
  <c r="BU202" i="5"/>
  <c r="AX202" i="5"/>
  <c r="AY202" i="5" s="1"/>
  <c r="AW202" i="5"/>
  <c r="AF203" i="5"/>
  <c r="AE203" i="5"/>
  <c r="Z203" i="5"/>
  <c r="AA203" i="5" s="1"/>
  <c r="Y203" i="5"/>
  <c r="T203" i="5"/>
  <c r="U203" i="5" s="1"/>
  <c r="S203" i="5"/>
  <c r="CI194" i="5"/>
  <c r="CJ194" i="5" s="1"/>
  <c r="CK194" i="5" s="1"/>
  <c r="CG195" i="5" s="1"/>
  <c r="CB198" i="5"/>
  <c r="AR201" i="5"/>
  <c r="AL200" i="5"/>
  <c r="CO188" i="5"/>
  <c r="CP188" i="5" s="1"/>
  <c r="CQ188" i="5" s="1"/>
  <c r="CM189" i="5" s="1"/>
  <c r="BJ198" i="5"/>
  <c r="BQ196" i="5"/>
  <c r="BR196" i="5" s="1"/>
  <c r="BS196" i="5" s="1"/>
  <c r="BO197" i="5" s="1"/>
  <c r="A106" i="5"/>
  <c r="D106" i="5" s="1"/>
  <c r="AG106" i="7" s="1"/>
  <c r="BG106" i="5"/>
  <c r="P203" i="5"/>
  <c r="Q203" i="5" s="1"/>
  <c r="K118" i="5"/>
  <c r="AG203" i="5" l="1"/>
  <c r="BD107" i="5"/>
  <c r="BC107" i="5"/>
  <c r="N204" i="5"/>
  <c r="M204" i="5"/>
  <c r="H119" i="5"/>
  <c r="G119" i="5"/>
  <c r="CH195" i="5"/>
  <c r="BP197" i="5"/>
  <c r="CN189" i="5"/>
  <c r="AM200" i="5"/>
  <c r="AN200" i="5" s="1"/>
  <c r="AO200" i="5" s="1"/>
  <c r="AK201" i="5" s="1"/>
  <c r="AS201" i="5"/>
  <c r="AT201" i="5" s="1"/>
  <c r="AU201" i="5" s="1"/>
  <c r="AQ202" i="5" s="1"/>
  <c r="BK198" i="5"/>
  <c r="BL198" i="5" s="1"/>
  <c r="BM198" i="5" s="1"/>
  <c r="BI199" i="5" s="1"/>
  <c r="CC198" i="5"/>
  <c r="CD198" i="5" s="1"/>
  <c r="CE198" i="5" s="1"/>
  <c r="CA199" i="5" s="1"/>
  <c r="BX202" i="5"/>
  <c r="BY202" i="5" s="1"/>
  <c r="C107" i="5"/>
  <c r="AZ202" i="5"/>
  <c r="BA202" i="5" s="1"/>
  <c r="AB203" i="5"/>
  <c r="AC203" i="5" s="1"/>
  <c r="AH203" i="5"/>
  <c r="AI203" i="5" s="1"/>
  <c r="V203" i="5"/>
  <c r="W203" i="5" s="1"/>
  <c r="O204" i="5" l="1"/>
  <c r="P204" i="5" s="1"/>
  <c r="Q204" i="5" s="1"/>
  <c r="BV203" i="5"/>
  <c r="BW203" i="5" s="1"/>
  <c r="BU203" i="5"/>
  <c r="AX203" i="5"/>
  <c r="AY203" i="5" s="1"/>
  <c r="AW203" i="5"/>
  <c r="AF204" i="5"/>
  <c r="AE204" i="5"/>
  <c r="Z204" i="5"/>
  <c r="Y204" i="5"/>
  <c r="T204" i="5"/>
  <c r="S204" i="5"/>
  <c r="CI195" i="5"/>
  <c r="CJ195" i="5" s="1"/>
  <c r="CK195" i="5" s="1"/>
  <c r="CG196" i="5" s="1"/>
  <c r="BE107" i="5"/>
  <c r="B107" i="5" s="1"/>
  <c r="AK107" i="7"/>
  <c r="I119" i="5"/>
  <c r="AR202" i="5"/>
  <c r="CB199" i="5"/>
  <c r="BJ199" i="5"/>
  <c r="AL201" i="5"/>
  <c r="CO189" i="5"/>
  <c r="CP189" i="5" s="1"/>
  <c r="CQ189" i="5" s="1"/>
  <c r="CM190" i="5" s="1"/>
  <c r="BQ197" i="5"/>
  <c r="BR197" i="5" s="1"/>
  <c r="BS197" i="5" s="1"/>
  <c r="BO198" i="5" s="1"/>
  <c r="AA204" i="5" l="1"/>
  <c r="AG204" i="5"/>
  <c r="AH204" i="5" s="1"/>
  <c r="AI204" i="5" s="1"/>
  <c r="U204" i="5"/>
  <c r="V204" i="5" s="1"/>
  <c r="W204" i="5" s="1"/>
  <c r="N205" i="5"/>
  <c r="O205" i="5" s="1"/>
  <c r="M205" i="5"/>
  <c r="CH196" i="5"/>
  <c r="BP198" i="5"/>
  <c r="CN190" i="5"/>
  <c r="BK199" i="5"/>
  <c r="BL199" i="5" s="1"/>
  <c r="BM199" i="5" s="1"/>
  <c r="BI200" i="5" s="1"/>
  <c r="CC199" i="5"/>
  <c r="CD199" i="5" s="1"/>
  <c r="CE199" i="5" s="1"/>
  <c r="CA200" i="5" s="1"/>
  <c r="AM201" i="5"/>
  <c r="AN201" i="5" s="1"/>
  <c r="AO201" i="5" s="1"/>
  <c r="AK202" i="5" s="1"/>
  <c r="AS202" i="5"/>
  <c r="AT202" i="5" s="1"/>
  <c r="AU202" i="5" s="1"/>
  <c r="AQ203" i="5" s="1"/>
  <c r="BX203" i="5"/>
  <c r="BY203" i="5" s="1"/>
  <c r="AZ203" i="5"/>
  <c r="BA203" i="5" s="1"/>
  <c r="BF107" i="5"/>
  <c r="AB204" i="5"/>
  <c r="AC204" i="5" s="1"/>
  <c r="J119" i="5"/>
  <c r="BV204" i="5" l="1"/>
  <c r="BW204" i="5" s="1"/>
  <c r="BU204" i="5"/>
  <c r="AX204" i="5"/>
  <c r="AW204" i="5"/>
  <c r="AF205" i="5"/>
  <c r="AE205" i="5"/>
  <c r="Z205" i="5"/>
  <c r="AA205" i="5" s="1"/>
  <c r="Y205" i="5"/>
  <c r="T205" i="5"/>
  <c r="U205" i="5" s="1"/>
  <c r="S205" i="5"/>
  <c r="CI196" i="5"/>
  <c r="CJ196" i="5" s="1"/>
  <c r="CK196" i="5" s="1"/>
  <c r="CG197" i="5" s="1"/>
  <c r="CB200" i="5"/>
  <c r="BJ200" i="5"/>
  <c r="AR203" i="5"/>
  <c r="CO190" i="5"/>
  <c r="CP190" i="5" s="1"/>
  <c r="CQ190" i="5" s="1"/>
  <c r="CM191" i="5" s="1"/>
  <c r="AL202" i="5"/>
  <c r="BQ198" i="5"/>
  <c r="BR198" i="5" s="1"/>
  <c r="BS198" i="5" s="1"/>
  <c r="BO199" i="5" s="1"/>
  <c r="A107" i="5"/>
  <c r="D107" i="5" s="1"/>
  <c r="AG107" i="7" s="1"/>
  <c r="BG107" i="5"/>
  <c r="P205" i="5"/>
  <c r="Q205" i="5" s="1"/>
  <c r="K119" i="5"/>
  <c r="AY204" i="5" l="1"/>
  <c r="AG205" i="5"/>
  <c r="AH205" i="5" s="1"/>
  <c r="AI205" i="5" s="1"/>
  <c r="BD108" i="5"/>
  <c r="BC108" i="5"/>
  <c r="N206" i="5"/>
  <c r="M206" i="5"/>
  <c r="H120" i="5"/>
  <c r="G120" i="5"/>
  <c r="CH197" i="5"/>
  <c r="BP199" i="5"/>
  <c r="AM202" i="5"/>
  <c r="AN202" i="5" s="1"/>
  <c r="AO202" i="5" s="1"/>
  <c r="AK203" i="5" s="1"/>
  <c r="AS203" i="5"/>
  <c r="AT203" i="5" s="1"/>
  <c r="AU203" i="5" s="1"/>
  <c r="AQ204" i="5" s="1"/>
  <c r="CN191" i="5"/>
  <c r="BK200" i="5"/>
  <c r="BL200" i="5" s="1"/>
  <c r="BM200" i="5" s="1"/>
  <c r="BI201" i="5" s="1"/>
  <c r="CC200" i="5"/>
  <c r="CD200" i="5" s="1"/>
  <c r="CE200" i="5" s="1"/>
  <c r="CA201" i="5" s="1"/>
  <c r="BX204" i="5"/>
  <c r="BY204" i="5" s="1"/>
  <c r="C108" i="5"/>
  <c r="AZ204" i="5"/>
  <c r="BA204" i="5" s="1"/>
  <c r="AB205" i="5"/>
  <c r="AC205" i="5" s="1"/>
  <c r="V205" i="5"/>
  <c r="W205" i="5" s="1"/>
  <c r="O206" i="5" l="1"/>
  <c r="BV205" i="5"/>
  <c r="BW205" i="5" s="1"/>
  <c r="BU205" i="5"/>
  <c r="AX205" i="5"/>
  <c r="AW205" i="5"/>
  <c r="AF206" i="5"/>
  <c r="AE206" i="5"/>
  <c r="Z206" i="5"/>
  <c r="AA206" i="5" s="1"/>
  <c r="Y206" i="5"/>
  <c r="T206" i="5"/>
  <c r="S206" i="5"/>
  <c r="CI197" i="5"/>
  <c r="CJ197" i="5" s="1"/>
  <c r="CK197" i="5" s="1"/>
  <c r="CG198" i="5" s="1"/>
  <c r="BE108" i="5"/>
  <c r="B108" i="5" s="1"/>
  <c r="AK108" i="7"/>
  <c r="I120" i="5"/>
  <c r="J120" i="5" s="1"/>
  <c r="K120" i="5" s="1"/>
  <c r="CB201" i="5"/>
  <c r="AL203" i="5"/>
  <c r="AR204" i="5"/>
  <c r="CO191" i="5"/>
  <c r="CP191" i="5" s="1"/>
  <c r="CQ191" i="5" s="1"/>
  <c r="CM192" i="5" s="1"/>
  <c r="BJ201" i="5"/>
  <c r="BQ199" i="5"/>
  <c r="BR199" i="5" s="1"/>
  <c r="BS199" i="5" s="1"/>
  <c r="BO200" i="5" s="1"/>
  <c r="P206" i="5"/>
  <c r="Q206" i="5" s="1"/>
  <c r="AY205" i="5" l="1"/>
  <c r="U206" i="5"/>
  <c r="V206" i="5" s="1"/>
  <c r="W206" i="5" s="1"/>
  <c r="AG206" i="5"/>
  <c r="AH206" i="5" s="1"/>
  <c r="AI206" i="5" s="1"/>
  <c r="N207" i="5"/>
  <c r="M207" i="5"/>
  <c r="H121" i="5"/>
  <c r="G121" i="5"/>
  <c r="CH198" i="5"/>
  <c r="CN192" i="5"/>
  <c r="BP200" i="5"/>
  <c r="AS204" i="5"/>
  <c r="AT204" i="5" s="1"/>
  <c r="AU204" i="5" s="1"/>
  <c r="AQ205" i="5" s="1"/>
  <c r="BK201" i="5"/>
  <c r="BL201" i="5" s="1"/>
  <c r="BM201" i="5" s="1"/>
  <c r="BI202" i="5" s="1"/>
  <c r="AM203" i="5"/>
  <c r="AN203" i="5" s="1"/>
  <c r="AO203" i="5" s="1"/>
  <c r="AK204" i="5" s="1"/>
  <c r="CC201" i="5"/>
  <c r="CD201" i="5" s="1"/>
  <c r="CE201" i="5" s="1"/>
  <c r="CA202" i="5" s="1"/>
  <c r="BX205" i="5"/>
  <c r="BY205" i="5" s="1"/>
  <c r="BF108" i="5"/>
  <c r="AZ205" i="5"/>
  <c r="BA205" i="5" s="1"/>
  <c r="AB206" i="5"/>
  <c r="AC206" i="5" s="1"/>
  <c r="O207" i="5" l="1"/>
  <c r="BV206" i="5"/>
  <c r="BW206" i="5" s="1"/>
  <c r="BU206" i="5"/>
  <c r="AX206" i="5"/>
  <c r="AW206" i="5"/>
  <c r="AF207" i="5"/>
  <c r="AE207" i="5"/>
  <c r="Z207" i="5"/>
  <c r="AA207" i="5" s="1"/>
  <c r="Y207" i="5"/>
  <c r="T207" i="5"/>
  <c r="S207" i="5"/>
  <c r="CI198" i="5"/>
  <c r="CJ198" i="5" s="1"/>
  <c r="CK198" i="5" s="1"/>
  <c r="CG199" i="5" s="1"/>
  <c r="I121" i="5"/>
  <c r="BJ202" i="5"/>
  <c r="AR205" i="5"/>
  <c r="CB202" i="5"/>
  <c r="AL204" i="5"/>
  <c r="BQ200" i="5"/>
  <c r="BR200" i="5" s="1"/>
  <c r="BS200" i="5" s="1"/>
  <c r="BO201" i="5" s="1"/>
  <c r="CO192" i="5"/>
  <c r="CP192" i="5" s="1"/>
  <c r="CQ192" i="5" s="1"/>
  <c r="CM193" i="5" s="1"/>
  <c r="A108" i="5"/>
  <c r="D108" i="5" s="1"/>
  <c r="AG108" i="7" s="1"/>
  <c r="BG108" i="5"/>
  <c r="P207" i="5"/>
  <c r="Q207" i="5" s="1"/>
  <c r="AY206" i="5" l="1"/>
  <c r="AG207" i="5"/>
  <c r="U207" i="5"/>
  <c r="V207" i="5" s="1"/>
  <c r="W207" i="5" s="1"/>
  <c r="BD109" i="5"/>
  <c r="BC109" i="5"/>
  <c r="N208" i="5"/>
  <c r="M208" i="5"/>
  <c r="CH199" i="5"/>
  <c r="CN193" i="5"/>
  <c r="BP201" i="5"/>
  <c r="CC202" i="5"/>
  <c r="CD202" i="5" s="1"/>
  <c r="CE202" i="5" s="1"/>
  <c r="CA203" i="5" s="1"/>
  <c r="AM204" i="5"/>
  <c r="AN204" i="5" s="1"/>
  <c r="AO204" i="5" s="1"/>
  <c r="AK205" i="5" s="1"/>
  <c r="AS205" i="5"/>
  <c r="AT205" i="5" s="1"/>
  <c r="AU205" i="5" s="1"/>
  <c r="AQ206" i="5" s="1"/>
  <c r="BK202" i="5"/>
  <c r="BL202" i="5" s="1"/>
  <c r="BM202" i="5" s="1"/>
  <c r="BI203" i="5" s="1"/>
  <c r="BX206" i="5"/>
  <c r="BY206" i="5" s="1"/>
  <c r="C109" i="5"/>
  <c r="AZ206" i="5"/>
  <c r="BA206" i="5" s="1"/>
  <c r="AB207" i="5"/>
  <c r="AC207" i="5" s="1"/>
  <c r="AH207" i="5"/>
  <c r="AI207" i="5" s="1"/>
  <c r="J121" i="5"/>
  <c r="K121" i="5" s="1"/>
  <c r="O208" i="5" l="1"/>
  <c r="BV207" i="5"/>
  <c r="BW207" i="5" s="1"/>
  <c r="BU207" i="5"/>
  <c r="AX207" i="5"/>
  <c r="AW207" i="5"/>
  <c r="AF208" i="5"/>
  <c r="AE208" i="5"/>
  <c r="Z208" i="5"/>
  <c r="AA208" i="5" s="1"/>
  <c r="Y208" i="5"/>
  <c r="T208" i="5"/>
  <c r="S208" i="5"/>
  <c r="H122" i="5"/>
  <c r="G122" i="5"/>
  <c r="CI199" i="5"/>
  <c r="CJ199" i="5" s="1"/>
  <c r="CK199" i="5" s="1"/>
  <c r="CG200" i="5" s="1"/>
  <c r="BE109" i="5"/>
  <c r="B109" i="5" s="1"/>
  <c r="AK109" i="7"/>
  <c r="CB203" i="5"/>
  <c r="BJ203" i="5"/>
  <c r="AL205" i="5"/>
  <c r="AR206" i="5"/>
  <c r="BQ201" i="5"/>
  <c r="BR201" i="5" s="1"/>
  <c r="BS201" i="5" s="1"/>
  <c r="BO202" i="5" s="1"/>
  <c r="CO193" i="5"/>
  <c r="CP193" i="5" s="1"/>
  <c r="CQ193" i="5" s="1"/>
  <c r="CM194" i="5" s="1"/>
  <c r="P208" i="5"/>
  <c r="Q208" i="5" s="1"/>
  <c r="AY207" i="5" l="1"/>
  <c r="AG208" i="5"/>
  <c r="U208" i="5"/>
  <c r="N209" i="5"/>
  <c r="O209" i="5" s="1"/>
  <c r="M209" i="5"/>
  <c r="CH200" i="5"/>
  <c r="I122" i="5"/>
  <c r="J122" i="5" s="1"/>
  <c r="BP202" i="5"/>
  <c r="CN194" i="5"/>
  <c r="AS206" i="5"/>
  <c r="AT206" i="5" s="1"/>
  <c r="AU206" i="5" s="1"/>
  <c r="AQ207" i="5" s="1"/>
  <c r="BK203" i="5"/>
  <c r="BL203" i="5" s="1"/>
  <c r="BM203" i="5" s="1"/>
  <c r="BI204" i="5" s="1"/>
  <c r="AM205" i="5"/>
  <c r="AN205" i="5" s="1"/>
  <c r="AO205" i="5" s="1"/>
  <c r="AK206" i="5" s="1"/>
  <c r="CC203" i="5"/>
  <c r="CD203" i="5" s="1"/>
  <c r="CE203" i="5" s="1"/>
  <c r="CA204" i="5" s="1"/>
  <c r="BX207" i="5"/>
  <c r="BY207" i="5" s="1"/>
  <c r="BF109" i="5"/>
  <c r="AZ207" i="5"/>
  <c r="BA207" i="5" s="1"/>
  <c r="AB208" i="5"/>
  <c r="AC208" i="5" s="1"/>
  <c r="AH208" i="5"/>
  <c r="AI208" i="5" s="1"/>
  <c r="V208" i="5"/>
  <c r="W208" i="5" s="1"/>
  <c r="BV208" i="5" l="1"/>
  <c r="BW208" i="5" s="1"/>
  <c r="BU208" i="5"/>
  <c r="AX208" i="5"/>
  <c r="AY208" i="5" s="1"/>
  <c r="AW208" i="5"/>
  <c r="AF209" i="5"/>
  <c r="AE209" i="5"/>
  <c r="Z209" i="5"/>
  <c r="AA209" i="5" s="1"/>
  <c r="Y209" i="5"/>
  <c r="T209" i="5"/>
  <c r="U209" i="5" s="1"/>
  <c r="S209" i="5"/>
  <c r="CI200" i="5"/>
  <c r="CJ200" i="5" s="1"/>
  <c r="CK200" i="5" s="1"/>
  <c r="CG201" i="5" s="1"/>
  <c r="AR207" i="5"/>
  <c r="CB204" i="5"/>
  <c r="BJ204" i="5"/>
  <c r="AL206" i="5"/>
  <c r="CO194" i="5"/>
  <c r="CP194" i="5" s="1"/>
  <c r="CQ194" i="5" s="1"/>
  <c r="CM195" i="5" s="1"/>
  <c r="BQ202" i="5"/>
  <c r="BR202" i="5" s="1"/>
  <c r="BS202" i="5" s="1"/>
  <c r="BO203" i="5" s="1"/>
  <c r="A109" i="5"/>
  <c r="D109" i="5" s="1"/>
  <c r="AG109" i="7" s="1"/>
  <c r="BG109" i="5"/>
  <c r="P209" i="5"/>
  <c r="Q209" i="5" s="1"/>
  <c r="K122" i="5"/>
  <c r="AG209" i="5" l="1"/>
  <c r="BD110" i="5"/>
  <c r="BC110" i="5"/>
  <c r="N210" i="5"/>
  <c r="M210" i="5"/>
  <c r="H123" i="5"/>
  <c r="G123" i="5"/>
  <c r="CH201" i="5"/>
  <c r="BP203" i="5"/>
  <c r="CN195" i="5"/>
  <c r="BK204" i="5"/>
  <c r="BL204" i="5" s="1"/>
  <c r="BM204" i="5" s="1"/>
  <c r="BI205" i="5" s="1"/>
  <c r="CC204" i="5"/>
  <c r="CD204" i="5" s="1"/>
  <c r="CE204" i="5" s="1"/>
  <c r="CA205" i="5" s="1"/>
  <c r="AM206" i="5"/>
  <c r="AN206" i="5" s="1"/>
  <c r="AO206" i="5" s="1"/>
  <c r="AK207" i="5" s="1"/>
  <c r="AS207" i="5"/>
  <c r="AT207" i="5" s="1"/>
  <c r="AU207" i="5" s="1"/>
  <c r="AQ208" i="5" s="1"/>
  <c r="BX208" i="5"/>
  <c r="BY208" i="5" s="1"/>
  <c r="AZ208" i="5"/>
  <c r="BA208" i="5" s="1"/>
  <c r="C110" i="5"/>
  <c r="AB209" i="5"/>
  <c r="AC209" i="5" s="1"/>
  <c r="AH209" i="5"/>
  <c r="AI209" i="5" s="1"/>
  <c r="V209" i="5"/>
  <c r="W209" i="5" s="1"/>
  <c r="BV209" i="5" l="1"/>
  <c r="BW209" i="5" s="1"/>
  <c r="BU209" i="5"/>
  <c r="AX209" i="5"/>
  <c r="AY209" i="5" s="1"/>
  <c r="AW209" i="5"/>
  <c r="AF210" i="5"/>
  <c r="AE210" i="5"/>
  <c r="Z210" i="5"/>
  <c r="Y210" i="5"/>
  <c r="O210" i="5"/>
  <c r="P210" i="5" s="1"/>
  <c r="Q210" i="5" s="1"/>
  <c r="T210" i="5"/>
  <c r="S210" i="5"/>
  <c r="CI201" i="5"/>
  <c r="CJ201" i="5" s="1"/>
  <c r="CK201" i="5" s="1"/>
  <c r="CG202" i="5" s="1"/>
  <c r="I123" i="5"/>
  <c r="BE110" i="5"/>
  <c r="B110" i="5" s="1"/>
  <c r="AK110" i="7"/>
  <c r="AL207" i="5"/>
  <c r="CB205" i="5"/>
  <c r="BJ205" i="5"/>
  <c r="AR208" i="5"/>
  <c r="CO195" i="5"/>
  <c r="CP195" i="5" s="1"/>
  <c r="CQ195" i="5" s="1"/>
  <c r="CM196" i="5" s="1"/>
  <c r="BQ203" i="5"/>
  <c r="BR203" i="5" s="1"/>
  <c r="BS203" i="5" s="1"/>
  <c r="BO204" i="5" s="1"/>
  <c r="AG210" i="5" l="1"/>
  <c r="AH210" i="5" s="1"/>
  <c r="AI210" i="5" s="1"/>
  <c r="AA210" i="5"/>
  <c r="U210" i="5"/>
  <c r="V210" i="5" s="1"/>
  <c r="W210" i="5" s="1"/>
  <c r="N211" i="5"/>
  <c r="O211" i="5" s="1"/>
  <c r="M211" i="5"/>
  <c r="CH202" i="5"/>
  <c r="BP204" i="5"/>
  <c r="CN196" i="5"/>
  <c r="AS208" i="5"/>
  <c r="AT208" i="5" s="1"/>
  <c r="AU208" i="5" s="1"/>
  <c r="AQ209" i="5" s="1"/>
  <c r="BK205" i="5"/>
  <c r="BL205" i="5" s="1"/>
  <c r="BM205" i="5" s="1"/>
  <c r="BI206" i="5" s="1"/>
  <c r="CC205" i="5"/>
  <c r="CD205" i="5" s="1"/>
  <c r="CE205" i="5" s="1"/>
  <c r="CA206" i="5" s="1"/>
  <c r="AM207" i="5"/>
  <c r="AN207" i="5" s="1"/>
  <c r="AO207" i="5" s="1"/>
  <c r="AK208" i="5" s="1"/>
  <c r="BX209" i="5"/>
  <c r="BY209" i="5" s="1"/>
  <c r="BF110" i="5"/>
  <c r="AZ209" i="5"/>
  <c r="BA209" i="5" s="1"/>
  <c r="AB210" i="5"/>
  <c r="AC210" i="5" s="1"/>
  <c r="J123" i="5"/>
  <c r="BV210" i="5" l="1"/>
  <c r="BW210" i="5" s="1"/>
  <c r="BU210" i="5"/>
  <c r="AX210" i="5"/>
  <c r="AY210" i="5" s="1"/>
  <c r="AW210" i="5"/>
  <c r="AF211" i="5"/>
  <c r="AE211" i="5"/>
  <c r="Z211" i="5"/>
  <c r="AA211" i="5" s="1"/>
  <c r="Y211" i="5"/>
  <c r="T211" i="5"/>
  <c r="S211" i="5"/>
  <c r="CI202" i="5"/>
  <c r="CJ202" i="5" s="1"/>
  <c r="CK202" i="5" s="1"/>
  <c r="CG203" i="5" s="1"/>
  <c r="AL208" i="5"/>
  <c r="CB206" i="5"/>
  <c r="BJ206" i="5"/>
  <c r="AR209" i="5"/>
  <c r="CO196" i="5"/>
  <c r="CP196" i="5" s="1"/>
  <c r="CQ196" i="5" s="1"/>
  <c r="CM197" i="5" s="1"/>
  <c r="BQ204" i="5"/>
  <c r="BR204" i="5" s="1"/>
  <c r="BS204" i="5" s="1"/>
  <c r="BO205" i="5" s="1"/>
  <c r="A110" i="5"/>
  <c r="D110" i="5" s="1"/>
  <c r="AG110" i="7" s="1"/>
  <c r="BG110" i="5"/>
  <c r="P211" i="5"/>
  <c r="Q211" i="5" s="1"/>
  <c r="K123" i="5"/>
  <c r="U211" i="5" l="1"/>
  <c r="AG211" i="5"/>
  <c r="BD111" i="5"/>
  <c r="BC111" i="5"/>
  <c r="N212" i="5"/>
  <c r="M212" i="5"/>
  <c r="H124" i="5"/>
  <c r="G124" i="5"/>
  <c r="CH203" i="5"/>
  <c r="BP205" i="5"/>
  <c r="CN197" i="5"/>
  <c r="AS209" i="5"/>
  <c r="AT209" i="5" s="1"/>
  <c r="AU209" i="5" s="1"/>
  <c r="AQ210" i="5" s="1"/>
  <c r="BK206" i="5"/>
  <c r="BL206" i="5" s="1"/>
  <c r="BM206" i="5" s="1"/>
  <c r="BI207" i="5" s="1"/>
  <c r="CC206" i="5"/>
  <c r="CD206" i="5" s="1"/>
  <c r="CE206" i="5" s="1"/>
  <c r="CA207" i="5" s="1"/>
  <c r="AM208" i="5"/>
  <c r="AN208" i="5" s="1"/>
  <c r="AO208" i="5" s="1"/>
  <c r="AK209" i="5" s="1"/>
  <c r="BX210" i="5"/>
  <c r="BY210" i="5" s="1"/>
  <c r="AZ210" i="5"/>
  <c r="BA210" i="5" s="1"/>
  <c r="C111" i="5"/>
  <c r="AH211" i="5"/>
  <c r="AI211" i="5" s="1"/>
  <c r="AB211" i="5"/>
  <c r="AC211" i="5" s="1"/>
  <c r="V211" i="5"/>
  <c r="W211" i="5" s="1"/>
  <c r="O212" i="5" l="1"/>
  <c r="BV211" i="5"/>
  <c r="BU211" i="5"/>
  <c r="AX211" i="5"/>
  <c r="AY211" i="5" s="1"/>
  <c r="AW211" i="5"/>
  <c r="AF212" i="5"/>
  <c r="AE212" i="5"/>
  <c r="Z212" i="5"/>
  <c r="Y212" i="5"/>
  <c r="T212" i="5"/>
  <c r="U212" i="5" s="1"/>
  <c r="S212" i="5"/>
  <c r="CI203" i="5"/>
  <c r="CJ203" i="5" s="1"/>
  <c r="CK203" i="5" s="1"/>
  <c r="CG204" i="5" s="1"/>
  <c r="BE111" i="5"/>
  <c r="B111" i="5" s="1"/>
  <c r="AK111" i="7"/>
  <c r="I124" i="5"/>
  <c r="AR210" i="5"/>
  <c r="AL209" i="5"/>
  <c r="BJ207" i="5"/>
  <c r="CB207" i="5"/>
  <c r="CO197" i="5"/>
  <c r="CP197" i="5" s="1"/>
  <c r="CQ197" i="5" s="1"/>
  <c r="CM198" i="5" s="1"/>
  <c r="BQ205" i="5"/>
  <c r="BR205" i="5" s="1"/>
  <c r="BS205" i="5" s="1"/>
  <c r="BO206" i="5" s="1"/>
  <c r="BW211" i="5"/>
  <c r="P212" i="5"/>
  <c r="Q212" i="5" s="1"/>
  <c r="AG212" i="5" l="1"/>
  <c r="AA212" i="5"/>
  <c r="N213" i="5"/>
  <c r="O213" i="5" s="1"/>
  <c r="M213" i="5"/>
  <c r="CH204" i="5"/>
  <c r="BP206" i="5"/>
  <c r="CN198" i="5"/>
  <c r="BK207" i="5"/>
  <c r="BL207" i="5" s="1"/>
  <c r="BM207" i="5" s="1"/>
  <c r="BI208" i="5" s="1"/>
  <c r="AM209" i="5"/>
  <c r="AN209" i="5" s="1"/>
  <c r="AO209" i="5" s="1"/>
  <c r="AK210" i="5" s="1"/>
  <c r="CC207" i="5"/>
  <c r="CD207" i="5" s="1"/>
  <c r="CE207" i="5" s="1"/>
  <c r="CA208" i="5" s="1"/>
  <c r="AS210" i="5"/>
  <c r="AT210" i="5" s="1"/>
  <c r="AU210" i="5" s="1"/>
  <c r="AQ211" i="5" s="1"/>
  <c r="BX211" i="5"/>
  <c r="BY211" i="5" s="1"/>
  <c r="BF111" i="5"/>
  <c r="AZ211" i="5"/>
  <c r="BA211" i="5" s="1"/>
  <c r="AB212" i="5"/>
  <c r="AC212" i="5" s="1"/>
  <c r="AH212" i="5"/>
  <c r="AI212" i="5" s="1"/>
  <c r="V212" i="5"/>
  <c r="W212" i="5" s="1"/>
  <c r="J124" i="5"/>
  <c r="BV212" i="5" l="1"/>
  <c r="BW212" i="5" s="1"/>
  <c r="BU212" i="5"/>
  <c r="AX212" i="5"/>
  <c r="AW212" i="5"/>
  <c r="AF213" i="5"/>
  <c r="AE213" i="5"/>
  <c r="Z213" i="5"/>
  <c r="AA213" i="5" s="1"/>
  <c r="Y213" i="5"/>
  <c r="T213" i="5"/>
  <c r="U213" i="5" s="1"/>
  <c r="S213" i="5"/>
  <c r="CI204" i="5"/>
  <c r="CJ204" i="5" s="1"/>
  <c r="CK204" i="5" s="1"/>
  <c r="CG205" i="5" s="1"/>
  <c r="AR211" i="5"/>
  <c r="AL210" i="5"/>
  <c r="BJ208" i="5"/>
  <c r="CB208" i="5"/>
  <c r="CO198" i="5"/>
  <c r="CP198" i="5" s="1"/>
  <c r="CQ198" i="5" s="1"/>
  <c r="CM199" i="5" s="1"/>
  <c r="BQ206" i="5"/>
  <c r="BR206" i="5" s="1"/>
  <c r="BS206" i="5" s="1"/>
  <c r="BO207" i="5" s="1"/>
  <c r="A111" i="5"/>
  <c r="D111" i="5" s="1"/>
  <c r="AG111" i="7" s="1"/>
  <c r="BG111" i="5"/>
  <c r="P213" i="5"/>
  <c r="Q213" i="5" s="1"/>
  <c r="K124" i="5"/>
  <c r="AY212" i="5" l="1"/>
  <c r="AG213" i="5"/>
  <c r="BD112" i="5"/>
  <c r="BC112" i="5"/>
  <c r="N214" i="5"/>
  <c r="M214" i="5"/>
  <c r="H125" i="5"/>
  <c r="G125" i="5"/>
  <c r="CH205" i="5"/>
  <c r="BP207" i="5"/>
  <c r="CN199" i="5"/>
  <c r="CC208" i="5"/>
  <c r="CD208" i="5" s="1"/>
  <c r="CE208" i="5" s="1"/>
  <c r="CA209" i="5" s="1"/>
  <c r="BK208" i="5"/>
  <c r="BL208" i="5" s="1"/>
  <c r="BM208" i="5" s="1"/>
  <c r="BI209" i="5" s="1"/>
  <c r="AM210" i="5"/>
  <c r="AN210" i="5" s="1"/>
  <c r="AO210" i="5" s="1"/>
  <c r="AK211" i="5" s="1"/>
  <c r="AS211" i="5"/>
  <c r="AT211" i="5" s="1"/>
  <c r="AU211" i="5" s="1"/>
  <c r="AQ212" i="5" s="1"/>
  <c r="BX212" i="5"/>
  <c r="BY212" i="5" s="1"/>
  <c r="C112" i="5"/>
  <c r="AZ212" i="5"/>
  <c r="BA212" i="5" s="1"/>
  <c r="AH213" i="5"/>
  <c r="AI213" i="5" s="1"/>
  <c r="AB213" i="5"/>
  <c r="AC213" i="5" s="1"/>
  <c r="V213" i="5"/>
  <c r="W213" i="5" s="1"/>
  <c r="O214" i="5" l="1"/>
  <c r="BV213" i="5"/>
  <c r="BU213" i="5"/>
  <c r="AX213" i="5"/>
  <c r="AY213" i="5" s="1"/>
  <c r="AW213" i="5"/>
  <c r="AF214" i="5"/>
  <c r="AE214" i="5"/>
  <c r="Z214" i="5"/>
  <c r="AA214" i="5" s="1"/>
  <c r="Y214" i="5"/>
  <c r="T214" i="5"/>
  <c r="S214" i="5"/>
  <c r="CI205" i="5"/>
  <c r="CJ205" i="5" s="1"/>
  <c r="CK205" i="5" s="1"/>
  <c r="CG206" i="5" s="1"/>
  <c r="I125" i="5"/>
  <c r="BE112" i="5"/>
  <c r="B112" i="5" s="1"/>
  <c r="AK112" i="7"/>
  <c r="CB209" i="5"/>
  <c r="AL211" i="5"/>
  <c r="CO199" i="5"/>
  <c r="CP199" i="5" s="1"/>
  <c r="CQ199" i="5" s="1"/>
  <c r="CM200" i="5" s="1"/>
  <c r="BJ209" i="5"/>
  <c r="AR212" i="5"/>
  <c r="BQ207" i="5"/>
  <c r="BR207" i="5" s="1"/>
  <c r="BS207" i="5" s="1"/>
  <c r="BO208" i="5" s="1"/>
  <c r="BW213" i="5"/>
  <c r="P214" i="5"/>
  <c r="Q214" i="5" s="1"/>
  <c r="AG214" i="5" l="1"/>
  <c r="U214" i="5"/>
  <c r="V214" i="5" s="1"/>
  <c r="W214" i="5" s="1"/>
  <c r="N215" i="5"/>
  <c r="O215" i="5" s="1"/>
  <c r="M215" i="5"/>
  <c r="CH206" i="5"/>
  <c r="BP208" i="5"/>
  <c r="CN200" i="5"/>
  <c r="AS212" i="5"/>
  <c r="AT212" i="5" s="1"/>
  <c r="AU212" i="5" s="1"/>
  <c r="AQ213" i="5" s="1"/>
  <c r="BK209" i="5"/>
  <c r="BL209" i="5" s="1"/>
  <c r="BM209" i="5" s="1"/>
  <c r="BI210" i="5" s="1"/>
  <c r="AM211" i="5"/>
  <c r="AN211" i="5" s="1"/>
  <c r="AO211" i="5" s="1"/>
  <c r="AK212" i="5" s="1"/>
  <c r="CC209" i="5"/>
  <c r="CD209" i="5" s="1"/>
  <c r="CE209" i="5" s="1"/>
  <c r="CA210" i="5" s="1"/>
  <c r="BX213" i="5"/>
  <c r="BY213" i="5" s="1"/>
  <c r="BF112" i="5"/>
  <c r="AZ213" i="5"/>
  <c r="BA213" i="5" s="1"/>
  <c r="AH214" i="5"/>
  <c r="AI214" i="5" s="1"/>
  <c r="AB214" i="5"/>
  <c r="AC214" i="5" s="1"/>
  <c r="J125" i="5"/>
  <c r="BV214" i="5" l="1"/>
  <c r="BU214" i="5"/>
  <c r="BW214" i="5" s="1"/>
  <c r="AX214" i="5"/>
  <c r="AY214" i="5" s="1"/>
  <c r="AW214" i="5"/>
  <c r="AF215" i="5"/>
  <c r="AG215" i="5" s="1"/>
  <c r="AE215" i="5"/>
  <c r="Z215" i="5"/>
  <c r="Y215" i="5"/>
  <c r="T215" i="5"/>
  <c r="S215" i="5"/>
  <c r="CI206" i="5"/>
  <c r="CJ206" i="5" s="1"/>
  <c r="CK206" i="5" s="1"/>
  <c r="CG207" i="5" s="1"/>
  <c r="AL212" i="5"/>
  <c r="AR213" i="5"/>
  <c r="CB210" i="5"/>
  <c r="BJ210" i="5"/>
  <c r="CO200" i="5"/>
  <c r="CP200" i="5" s="1"/>
  <c r="CQ200" i="5" s="1"/>
  <c r="CM201" i="5" s="1"/>
  <c r="BQ208" i="5"/>
  <c r="BR208" i="5" s="1"/>
  <c r="BS208" i="5" s="1"/>
  <c r="BO209" i="5" s="1"/>
  <c r="A112" i="5"/>
  <c r="D112" i="5" s="1"/>
  <c r="AG112" i="7" s="1"/>
  <c r="BG112" i="5"/>
  <c r="P215" i="5"/>
  <c r="Q215" i="5" s="1"/>
  <c r="K125" i="5"/>
  <c r="AA215" i="5" l="1"/>
  <c r="AB215" i="5" s="1"/>
  <c r="AC215" i="5" s="1"/>
  <c r="U215" i="5"/>
  <c r="V215" i="5" s="1"/>
  <c r="W215" i="5" s="1"/>
  <c r="BD113" i="5"/>
  <c r="BC113" i="5"/>
  <c r="N216" i="5"/>
  <c r="M216" i="5"/>
  <c r="H126" i="5"/>
  <c r="G126" i="5"/>
  <c r="CH207" i="5"/>
  <c r="BP209" i="5"/>
  <c r="CN201" i="5"/>
  <c r="BK210" i="5"/>
  <c r="BL210" i="5" s="1"/>
  <c r="BM210" i="5" s="1"/>
  <c r="BI211" i="5" s="1"/>
  <c r="CC210" i="5"/>
  <c r="CD210" i="5" s="1"/>
  <c r="CE210" i="5" s="1"/>
  <c r="CA211" i="5" s="1"/>
  <c r="AS213" i="5"/>
  <c r="AT213" i="5" s="1"/>
  <c r="AU213" i="5" s="1"/>
  <c r="AQ214" i="5" s="1"/>
  <c r="AM212" i="5"/>
  <c r="AN212" i="5" s="1"/>
  <c r="AO212" i="5" s="1"/>
  <c r="AK213" i="5" s="1"/>
  <c r="BX214" i="5"/>
  <c r="BY214" i="5" s="1"/>
  <c r="AZ214" i="5"/>
  <c r="BA214" i="5" s="1"/>
  <c r="C113" i="5"/>
  <c r="AH215" i="5"/>
  <c r="AI215" i="5" s="1"/>
  <c r="BV215" i="5" l="1"/>
  <c r="BU215" i="5"/>
  <c r="O216" i="5"/>
  <c r="P216" i="5" s="1"/>
  <c r="Q216" i="5" s="1"/>
  <c r="AX215" i="5"/>
  <c r="AW215" i="5"/>
  <c r="AF216" i="5"/>
  <c r="AE216" i="5"/>
  <c r="Z216" i="5"/>
  <c r="AA216" i="5" s="1"/>
  <c r="Y216" i="5"/>
  <c r="T216" i="5"/>
  <c r="U216" i="5" s="1"/>
  <c r="S216" i="5"/>
  <c r="CI207" i="5"/>
  <c r="CJ207" i="5" s="1"/>
  <c r="CK207" i="5" s="1"/>
  <c r="CG208" i="5" s="1"/>
  <c r="I126" i="5"/>
  <c r="BE113" i="5"/>
  <c r="B113" i="5" s="1"/>
  <c r="AK113" i="7"/>
  <c r="CB211" i="5"/>
  <c r="BJ211" i="5"/>
  <c r="AL213" i="5"/>
  <c r="AR214" i="5"/>
  <c r="CO201" i="5"/>
  <c r="CP201" i="5" s="1"/>
  <c r="CQ201" i="5" s="1"/>
  <c r="CM202" i="5" s="1"/>
  <c r="BQ209" i="5"/>
  <c r="BR209" i="5" s="1"/>
  <c r="BS209" i="5" s="1"/>
  <c r="BO210" i="5" s="1"/>
  <c r="BW215" i="5"/>
  <c r="AG216" i="5" l="1"/>
  <c r="AY215" i="5"/>
  <c r="N217" i="5"/>
  <c r="O217" i="5" s="1"/>
  <c r="M217" i="5"/>
  <c r="CH208" i="5"/>
  <c r="BP210" i="5"/>
  <c r="CN202" i="5"/>
  <c r="AM213" i="5"/>
  <c r="AN213" i="5" s="1"/>
  <c r="AO213" i="5" s="1"/>
  <c r="AK214" i="5" s="1"/>
  <c r="BK211" i="5"/>
  <c r="BL211" i="5" s="1"/>
  <c r="BM211" i="5" s="1"/>
  <c r="BI212" i="5" s="1"/>
  <c r="AS214" i="5"/>
  <c r="AT214" i="5" s="1"/>
  <c r="AU214" i="5" s="1"/>
  <c r="AQ215" i="5" s="1"/>
  <c r="CC211" i="5"/>
  <c r="CD211" i="5" s="1"/>
  <c r="CE211" i="5" s="1"/>
  <c r="CA212" i="5" s="1"/>
  <c r="BX215" i="5"/>
  <c r="BY215" i="5" s="1"/>
  <c r="BF113" i="5"/>
  <c r="AZ215" i="5"/>
  <c r="BA215" i="5" s="1"/>
  <c r="AH216" i="5"/>
  <c r="AI216" i="5" s="1"/>
  <c r="AB216" i="5"/>
  <c r="AC216" i="5" s="1"/>
  <c r="V216" i="5"/>
  <c r="W216" i="5" s="1"/>
  <c r="J126" i="5"/>
  <c r="BV216" i="5" l="1"/>
  <c r="BW216" i="5" s="1"/>
  <c r="BU216" i="5"/>
  <c r="AX216" i="5"/>
  <c r="AW216" i="5"/>
  <c r="AF217" i="5"/>
  <c r="AG217" i="5" s="1"/>
  <c r="AE217" i="5"/>
  <c r="Z217" i="5"/>
  <c r="Y217" i="5"/>
  <c r="T217" i="5"/>
  <c r="S217" i="5"/>
  <c r="CI208" i="5"/>
  <c r="CJ208" i="5" s="1"/>
  <c r="CK208" i="5" s="1"/>
  <c r="CG209" i="5" s="1"/>
  <c r="AR215" i="5"/>
  <c r="BJ212" i="5"/>
  <c r="AL214" i="5"/>
  <c r="CB212" i="5"/>
  <c r="CO202" i="5"/>
  <c r="CP202" i="5" s="1"/>
  <c r="CQ202" i="5" s="1"/>
  <c r="CM203" i="5" s="1"/>
  <c r="BQ210" i="5"/>
  <c r="BR210" i="5" s="1"/>
  <c r="BS210" i="5" s="1"/>
  <c r="BO211" i="5" s="1"/>
  <c r="A113" i="5"/>
  <c r="D113" i="5" s="1"/>
  <c r="AG113" i="7" s="1"/>
  <c r="BG113" i="5"/>
  <c r="P217" i="5"/>
  <c r="Q217" i="5" s="1"/>
  <c r="K126" i="5"/>
  <c r="AY216" i="5" l="1"/>
  <c r="AZ216" i="5" s="1"/>
  <c r="BA216" i="5" s="1"/>
  <c r="AA217" i="5"/>
  <c r="AB217" i="5" s="1"/>
  <c r="AC217" i="5" s="1"/>
  <c r="U217" i="5"/>
  <c r="BD114" i="5"/>
  <c r="BC114" i="5"/>
  <c r="N218" i="5"/>
  <c r="O218" i="5" s="1"/>
  <c r="M218" i="5"/>
  <c r="H127" i="5"/>
  <c r="G127" i="5"/>
  <c r="CH209" i="5"/>
  <c r="BP211" i="5"/>
  <c r="CN203" i="5"/>
  <c r="AM214" i="5"/>
  <c r="AN214" i="5" s="1"/>
  <c r="AO214" i="5" s="1"/>
  <c r="AK215" i="5" s="1"/>
  <c r="BK212" i="5"/>
  <c r="BL212" i="5" s="1"/>
  <c r="BM212" i="5" s="1"/>
  <c r="BI213" i="5" s="1"/>
  <c r="CC212" i="5"/>
  <c r="CD212" i="5" s="1"/>
  <c r="CE212" i="5" s="1"/>
  <c r="CA213" i="5" s="1"/>
  <c r="AS215" i="5"/>
  <c r="AT215" i="5" s="1"/>
  <c r="AU215" i="5" s="1"/>
  <c r="AQ216" i="5" s="1"/>
  <c r="BX216" i="5"/>
  <c r="BY216" i="5" s="1"/>
  <c r="C114" i="5"/>
  <c r="AH217" i="5"/>
  <c r="AI217" i="5" s="1"/>
  <c r="V217" i="5"/>
  <c r="W217" i="5" s="1"/>
  <c r="BV217" i="5" l="1"/>
  <c r="BU217" i="5"/>
  <c r="AX217" i="5"/>
  <c r="AY217" i="5" s="1"/>
  <c r="AW217" i="5"/>
  <c r="AF218" i="5"/>
  <c r="AG218" i="5" s="1"/>
  <c r="AE218" i="5"/>
  <c r="Z218" i="5"/>
  <c r="AA218" i="5" s="1"/>
  <c r="Y218" i="5"/>
  <c r="T218" i="5"/>
  <c r="S218" i="5"/>
  <c r="CI209" i="5"/>
  <c r="CJ209" i="5" s="1"/>
  <c r="CK209" i="5" s="1"/>
  <c r="CG210" i="5" s="1"/>
  <c r="I127" i="5"/>
  <c r="BE114" i="5"/>
  <c r="B114" i="5" s="1"/>
  <c r="AK114" i="7"/>
  <c r="AR216" i="5"/>
  <c r="CB213" i="5"/>
  <c r="BJ213" i="5"/>
  <c r="AL215" i="5"/>
  <c r="CO203" i="5"/>
  <c r="CP203" i="5" s="1"/>
  <c r="CQ203" i="5" s="1"/>
  <c r="CM204" i="5" s="1"/>
  <c r="BQ211" i="5"/>
  <c r="BR211" i="5" s="1"/>
  <c r="BS211" i="5" s="1"/>
  <c r="BO212" i="5" s="1"/>
  <c r="BW217" i="5"/>
  <c r="P218" i="5"/>
  <c r="Q218" i="5" s="1"/>
  <c r="U218" i="5" l="1"/>
  <c r="N219" i="5"/>
  <c r="O219" i="5" s="1"/>
  <c r="M219" i="5"/>
  <c r="CH210" i="5"/>
  <c r="BP212" i="5"/>
  <c r="CN204" i="5"/>
  <c r="AM215" i="5"/>
  <c r="AN215" i="5" s="1"/>
  <c r="AO215" i="5" s="1"/>
  <c r="AK216" i="5" s="1"/>
  <c r="BK213" i="5"/>
  <c r="BL213" i="5" s="1"/>
  <c r="BM213" i="5" s="1"/>
  <c r="BI214" i="5" s="1"/>
  <c r="CC213" i="5"/>
  <c r="CD213" i="5" s="1"/>
  <c r="CE213" i="5" s="1"/>
  <c r="CA214" i="5" s="1"/>
  <c r="AS216" i="5"/>
  <c r="AT216" i="5" s="1"/>
  <c r="AU216" i="5" s="1"/>
  <c r="AQ217" i="5" s="1"/>
  <c r="BX217" i="5"/>
  <c r="BY217" i="5" s="1"/>
  <c r="BF114" i="5"/>
  <c r="AZ217" i="5"/>
  <c r="BA217" i="5" s="1"/>
  <c r="AB218" i="5"/>
  <c r="AC218" i="5" s="1"/>
  <c r="AH218" i="5"/>
  <c r="AI218" i="5" s="1"/>
  <c r="V218" i="5"/>
  <c r="W218" i="5" s="1"/>
  <c r="J127" i="5"/>
  <c r="BV218" i="5" l="1"/>
  <c r="BW218" i="5" s="1"/>
  <c r="BU218" i="5"/>
  <c r="AX218" i="5"/>
  <c r="AW218" i="5"/>
  <c r="AF219" i="5"/>
  <c r="AE219" i="5"/>
  <c r="Z219" i="5"/>
  <c r="Y219" i="5"/>
  <c r="T219" i="5"/>
  <c r="S219" i="5"/>
  <c r="CI210" i="5"/>
  <c r="CJ210" i="5" s="1"/>
  <c r="CK210" i="5" s="1"/>
  <c r="CG211" i="5" s="1"/>
  <c r="BJ214" i="5"/>
  <c r="AL216" i="5"/>
  <c r="AR217" i="5"/>
  <c r="CB214" i="5"/>
  <c r="CO204" i="5"/>
  <c r="CP204" i="5" s="1"/>
  <c r="CQ204" i="5" s="1"/>
  <c r="CM205" i="5" s="1"/>
  <c r="BQ212" i="5"/>
  <c r="BR212" i="5" s="1"/>
  <c r="BS212" i="5" s="1"/>
  <c r="BO213" i="5" s="1"/>
  <c r="A114" i="5"/>
  <c r="D114" i="5" s="1"/>
  <c r="AG114" i="7" s="1"/>
  <c r="BG114" i="5"/>
  <c r="P219" i="5"/>
  <c r="Q219" i="5" s="1"/>
  <c r="K127" i="5"/>
  <c r="U219" i="5" l="1"/>
  <c r="AY218" i="5"/>
  <c r="AZ218" i="5" s="1"/>
  <c r="BA218" i="5" s="1"/>
  <c r="AA219" i="5"/>
  <c r="BD115" i="5"/>
  <c r="BC115" i="5"/>
  <c r="AG219" i="5"/>
  <c r="AH219" i="5" s="1"/>
  <c r="AI219" i="5" s="1"/>
  <c r="N220" i="5"/>
  <c r="M220" i="5"/>
  <c r="H128" i="5"/>
  <c r="G128" i="5"/>
  <c r="CH211" i="5"/>
  <c r="BP213" i="5"/>
  <c r="CN205" i="5"/>
  <c r="AS217" i="5"/>
  <c r="AT217" i="5" s="1"/>
  <c r="AU217" i="5" s="1"/>
  <c r="AQ218" i="5" s="1"/>
  <c r="CC214" i="5"/>
  <c r="CD214" i="5" s="1"/>
  <c r="CE214" i="5" s="1"/>
  <c r="CA215" i="5" s="1"/>
  <c r="AM216" i="5"/>
  <c r="AN216" i="5" s="1"/>
  <c r="AO216" i="5" s="1"/>
  <c r="AK217" i="5" s="1"/>
  <c r="BK214" i="5"/>
  <c r="BL214" i="5" s="1"/>
  <c r="BM214" i="5" s="1"/>
  <c r="BI215" i="5" s="1"/>
  <c r="BX218" i="5"/>
  <c r="BY218" i="5" s="1"/>
  <c r="C115" i="5"/>
  <c r="AB219" i="5"/>
  <c r="AC219" i="5" s="1"/>
  <c r="V219" i="5"/>
  <c r="W219" i="5" s="1"/>
  <c r="BV219" i="5" l="1"/>
  <c r="BU219" i="5"/>
  <c r="O220" i="5"/>
  <c r="P220" i="5" s="1"/>
  <c r="Q220" i="5" s="1"/>
  <c r="AX219" i="5"/>
  <c r="AY219" i="5" s="1"/>
  <c r="AW219" i="5"/>
  <c r="AF220" i="5"/>
  <c r="AE220" i="5"/>
  <c r="Z220" i="5"/>
  <c r="AA220" i="5" s="1"/>
  <c r="Y220" i="5"/>
  <c r="T220" i="5"/>
  <c r="S220" i="5"/>
  <c r="CI211" i="5"/>
  <c r="CJ211" i="5" s="1"/>
  <c r="CK211" i="5" s="1"/>
  <c r="CG212" i="5" s="1"/>
  <c r="BE115" i="5"/>
  <c r="B115" i="5" s="1"/>
  <c r="AK115" i="7"/>
  <c r="I128" i="5"/>
  <c r="CB215" i="5"/>
  <c r="AR218" i="5"/>
  <c r="BJ215" i="5"/>
  <c r="CO205" i="5"/>
  <c r="CP205" i="5" s="1"/>
  <c r="CQ205" i="5" s="1"/>
  <c r="CM206" i="5" s="1"/>
  <c r="AL217" i="5"/>
  <c r="BQ213" i="5"/>
  <c r="BR213" i="5" s="1"/>
  <c r="BS213" i="5" s="1"/>
  <c r="BO214" i="5" s="1"/>
  <c r="BW219" i="5"/>
  <c r="U220" i="5" l="1"/>
  <c r="AG220" i="5"/>
  <c r="N221" i="5"/>
  <c r="M221" i="5"/>
  <c r="CH212" i="5"/>
  <c r="CN206" i="5"/>
  <c r="BP214" i="5"/>
  <c r="AM217" i="5"/>
  <c r="AN217" i="5" s="1"/>
  <c r="AO217" i="5" s="1"/>
  <c r="AK218" i="5" s="1"/>
  <c r="BK215" i="5"/>
  <c r="BL215" i="5" s="1"/>
  <c r="BM215" i="5" s="1"/>
  <c r="BI216" i="5" s="1"/>
  <c r="AS218" i="5"/>
  <c r="AT218" i="5" s="1"/>
  <c r="AU218" i="5" s="1"/>
  <c r="AQ219" i="5" s="1"/>
  <c r="CC215" i="5"/>
  <c r="CD215" i="5" s="1"/>
  <c r="CE215" i="5" s="1"/>
  <c r="CA216" i="5" s="1"/>
  <c r="BX219" i="5"/>
  <c r="BY219" i="5" s="1"/>
  <c r="BF115" i="5"/>
  <c r="AZ219" i="5"/>
  <c r="BA219" i="5" s="1"/>
  <c r="AB220" i="5"/>
  <c r="AC220" i="5" s="1"/>
  <c r="AH220" i="5"/>
  <c r="AI220" i="5" s="1"/>
  <c r="V220" i="5"/>
  <c r="W220" i="5" s="1"/>
  <c r="J128" i="5"/>
  <c r="BV220" i="5" l="1"/>
  <c r="BW220" i="5" s="1"/>
  <c r="BU220" i="5"/>
  <c r="O221" i="5"/>
  <c r="P221" i="5" s="1"/>
  <c r="Q221" i="5" s="1"/>
  <c r="AX220" i="5"/>
  <c r="AY220" i="5" s="1"/>
  <c r="AW220" i="5"/>
  <c r="AF221" i="5"/>
  <c r="AE221" i="5"/>
  <c r="Z221" i="5"/>
  <c r="AA221" i="5" s="1"/>
  <c r="Y221" i="5"/>
  <c r="T221" i="5"/>
  <c r="S221" i="5"/>
  <c r="CI212" i="5"/>
  <c r="CJ212" i="5" s="1"/>
  <c r="CK212" i="5" s="1"/>
  <c r="CG213" i="5" s="1"/>
  <c r="AR219" i="5"/>
  <c r="AL218" i="5"/>
  <c r="CB216" i="5"/>
  <c r="BJ216" i="5"/>
  <c r="BQ214" i="5"/>
  <c r="BR214" i="5" s="1"/>
  <c r="BS214" i="5" s="1"/>
  <c r="BO215" i="5" s="1"/>
  <c r="CO206" i="5"/>
  <c r="CP206" i="5" s="1"/>
  <c r="CQ206" i="5" s="1"/>
  <c r="CM207" i="5" s="1"/>
  <c r="A115" i="5"/>
  <c r="D115" i="5" s="1"/>
  <c r="AG115" i="7" s="1"/>
  <c r="BG115" i="5"/>
  <c r="K128" i="5"/>
  <c r="U221" i="5" l="1"/>
  <c r="AG221" i="5"/>
  <c r="BD116" i="5"/>
  <c r="BC116" i="5"/>
  <c r="N222" i="5"/>
  <c r="M222" i="5"/>
  <c r="H129" i="5"/>
  <c r="G129" i="5"/>
  <c r="CH213" i="5"/>
  <c r="CN207" i="5"/>
  <c r="BP215" i="5"/>
  <c r="CC216" i="5"/>
  <c r="CD216" i="5" s="1"/>
  <c r="CE216" i="5" s="1"/>
  <c r="CA217" i="5" s="1"/>
  <c r="AM218" i="5"/>
  <c r="AN218" i="5" s="1"/>
  <c r="AO218" i="5" s="1"/>
  <c r="AK219" i="5" s="1"/>
  <c r="BK216" i="5"/>
  <c r="BL216" i="5" s="1"/>
  <c r="BM216" i="5" s="1"/>
  <c r="BI217" i="5" s="1"/>
  <c r="AS219" i="5"/>
  <c r="AT219" i="5" s="1"/>
  <c r="AU219" i="5" s="1"/>
  <c r="AQ220" i="5" s="1"/>
  <c r="BX220" i="5"/>
  <c r="BY220" i="5" s="1"/>
  <c r="AZ220" i="5"/>
  <c r="BA220" i="5" s="1"/>
  <c r="C116" i="5"/>
  <c r="AH221" i="5"/>
  <c r="AI221" i="5" s="1"/>
  <c r="AB221" i="5"/>
  <c r="AC221" i="5" s="1"/>
  <c r="V221" i="5"/>
  <c r="W221" i="5" s="1"/>
  <c r="O222" i="5" l="1"/>
  <c r="BV221" i="5"/>
  <c r="BU221" i="5"/>
  <c r="AX221" i="5"/>
  <c r="AW221" i="5"/>
  <c r="AF222" i="5"/>
  <c r="AE222" i="5"/>
  <c r="Z222" i="5"/>
  <c r="Y222" i="5"/>
  <c r="T222" i="5"/>
  <c r="S222" i="5"/>
  <c r="CI213" i="5"/>
  <c r="CJ213" i="5" s="1"/>
  <c r="CK213" i="5" s="1"/>
  <c r="CG214" i="5" s="1"/>
  <c r="I129" i="5"/>
  <c r="BE116" i="5"/>
  <c r="B116" i="5" s="1"/>
  <c r="AK116" i="7"/>
  <c r="AL219" i="5"/>
  <c r="CB217" i="5"/>
  <c r="AR220" i="5"/>
  <c r="BJ217" i="5"/>
  <c r="BQ215" i="5"/>
  <c r="BR215" i="5" s="1"/>
  <c r="BS215" i="5" s="1"/>
  <c r="BO216" i="5" s="1"/>
  <c r="CO207" i="5"/>
  <c r="CP207" i="5" s="1"/>
  <c r="CQ207" i="5" s="1"/>
  <c r="CM208" i="5" s="1"/>
  <c r="BW221" i="5"/>
  <c r="P222" i="5"/>
  <c r="Q222" i="5" s="1"/>
  <c r="AY221" i="5" l="1"/>
  <c r="AG222" i="5"/>
  <c r="AH222" i="5" s="1"/>
  <c r="AI222" i="5" s="1"/>
  <c r="AA222" i="5"/>
  <c r="AB222" i="5" s="1"/>
  <c r="AC222" i="5" s="1"/>
  <c r="U222" i="5"/>
  <c r="V222" i="5" s="1"/>
  <c r="W222" i="5" s="1"/>
  <c r="N223" i="5"/>
  <c r="O223" i="5" s="1"/>
  <c r="M223" i="5"/>
  <c r="CH214" i="5"/>
  <c r="CN208" i="5"/>
  <c r="AS220" i="5"/>
  <c r="AT220" i="5" s="1"/>
  <c r="AU220" i="5" s="1"/>
  <c r="AQ221" i="5" s="1"/>
  <c r="CC217" i="5"/>
  <c r="CD217" i="5" s="1"/>
  <c r="CE217" i="5" s="1"/>
  <c r="CA218" i="5" s="1"/>
  <c r="BP216" i="5"/>
  <c r="BK217" i="5"/>
  <c r="BL217" i="5" s="1"/>
  <c r="BM217" i="5" s="1"/>
  <c r="BI218" i="5" s="1"/>
  <c r="AM219" i="5"/>
  <c r="AN219" i="5" s="1"/>
  <c r="AO219" i="5" s="1"/>
  <c r="AK220" i="5" s="1"/>
  <c r="BX221" i="5"/>
  <c r="BY221" i="5" s="1"/>
  <c r="BF116" i="5"/>
  <c r="AZ221" i="5"/>
  <c r="BA221" i="5" s="1"/>
  <c r="J129" i="5"/>
  <c r="BV222" i="5" l="1"/>
  <c r="BW222" i="5" s="1"/>
  <c r="BU222" i="5"/>
  <c r="AX222" i="5"/>
  <c r="AW222" i="5"/>
  <c r="AF223" i="5"/>
  <c r="AE223" i="5"/>
  <c r="Z223" i="5"/>
  <c r="AA223" i="5" s="1"/>
  <c r="Y223" i="5"/>
  <c r="T223" i="5"/>
  <c r="U223" i="5" s="1"/>
  <c r="S223" i="5"/>
  <c r="CI214" i="5"/>
  <c r="CJ214" i="5" s="1"/>
  <c r="CK214" i="5" s="1"/>
  <c r="CG215" i="5" s="1"/>
  <c r="AL220" i="5"/>
  <c r="BJ218" i="5"/>
  <c r="CB218" i="5"/>
  <c r="AR221" i="5"/>
  <c r="BQ216" i="5"/>
  <c r="BR216" i="5" s="1"/>
  <c r="BS216" i="5" s="1"/>
  <c r="BO217" i="5" s="1"/>
  <c r="CO208" i="5"/>
  <c r="CP208" i="5" s="1"/>
  <c r="CQ208" i="5" s="1"/>
  <c r="CM209" i="5" s="1"/>
  <c r="A116" i="5"/>
  <c r="D116" i="5" s="1"/>
  <c r="AG116" i="7" s="1"/>
  <c r="BG116" i="5"/>
  <c r="P223" i="5"/>
  <c r="Q223" i="5" s="1"/>
  <c r="K129" i="5"/>
  <c r="AG223" i="5" l="1"/>
  <c r="AY222" i="5"/>
  <c r="BD117" i="5"/>
  <c r="BC117" i="5"/>
  <c r="N224" i="5"/>
  <c r="M224" i="5"/>
  <c r="H130" i="5"/>
  <c r="G130" i="5"/>
  <c r="CH215" i="5"/>
  <c r="CN209" i="5"/>
  <c r="BP217" i="5"/>
  <c r="AS221" i="5"/>
  <c r="AT221" i="5" s="1"/>
  <c r="AU221" i="5" s="1"/>
  <c r="AQ222" i="5" s="1"/>
  <c r="CC218" i="5"/>
  <c r="CD218" i="5" s="1"/>
  <c r="CE218" i="5" s="1"/>
  <c r="CA219" i="5" s="1"/>
  <c r="BK218" i="5"/>
  <c r="BL218" i="5" s="1"/>
  <c r="BM218" i="5" s="1"/>
  <c r="BI219" i="5" s="1"/>
  <c r="AM220" i="5"/>
  <c r="AN220" i="5" s="1"/>
  <c r="AO220" i="5" s="1"/>
  <c r="AK221" i="5" s="1"/>
  <c r="BX222" i="5"/>
  <c r="BY222" i="5" s="1"/>
  <c r="C117" i="5"/>
  <c r="AZ222" i="5"/>
  <c r="BA222" i="5" s="1"/>
  <c r="AB223" i="5"/>
  <c r="AC223" i="5" s="1"/>
  <c r="AH223" i="5"/>
  <c r="AI223" i="5" s="1"/>
  <c r="V223" i="5"/>
  <c r="W223" i="5" s="1"/>
  <c r="O224" i="5" l="1"/>
  <c r="BV223" i="5"/>
  <c r="BW223" i="5" s="1"/>
  <c r="BU223" i="5"/>
  <c r="AX223" i="5"/>
  <c r="AW223" i="5"/>
  <c r="AF224" i="5"/>
  <c r="AE224" i="5"/>
  <c r="Z224" i="5"/>
  <c r="Y224" i="5"/>
  <c r="T224" i="5"/>
  <c r="S224" i="5"/>
  <c r="CI215" i="5"/>
  <c r="CJ215" i="5" s="1"/>
  <c r="CK215" i="5" s="1"/>
  <c r="CG216" i="5" s="1"/>
  <c r="I130" i="5"/>
  <c r="BE117" i="5"/>
  <c r="B117" i="5" s="1"/>
  <c r="AK117" i="7"/>
  <c r="CB219" i="5"/>
  <c r="AL221" i="5"/>
  <c r="AR222" i="5"/>
  <c r="BQ217" i="5"/>
  <c r="BR217" i="5" s="1"/>
  <c r="BS217" i="5" s="1"/>
  <c r="BO218" i="5" s="1"/>
  <c r="BJ219" i="5"/>
  <c r="CO209" i="5"/>
  <c r="CP209" i="5" s="1"/>
  <c r="CQ209" i="5" s="1"/>
  <c r="CM210" i="5" s="1"/>
  <c r="P224" i="5"/>
  <c r="Q224" i="5" s="1"/>
  <c r="AY223" i="5" l="1"/>
  <c r="AG224" i="5"/>
  <c r="AA224" i="5"/>
  <c r="U224" i="5"/>
  <c r="V224" i="5" s="1"/>
  <c r="W224" i="5" s="1"/>
  <c r="N225" i="5"/>
  <c r="O225" i="5" s="1"/>
  <c r="M225" i="5"/>
  <c r="CH216" i="5"/>
  <c r="BP218" i="5"/>
  <c r="CN210" i="5"/>
  <c r="AS222" i="5"/>
  <c r="AT222" i="5" s="1"/>
  <c r="AU222" i="5" s="1"/>
  <c r="AQ223" i="5" s="1"/>
  <c r="BK219" i="5"/>
  <c r="BL219" i="5" s="1"/>
  <c r="BM219" i="5" s="1"/>
  <c r="BI220" i="5" s="1"/>
  <c r="AM221" i="5"/>
  <c r="AN221" i="5" s="1"/>
  <c r="AO221" i="5" s="1"/>
  <c r="AK222" i="5" s="1"/>
  <c r="CC219" i="5"/>
  <c r="CD219" i="5" s="1"/>
  <c r="CE219" i="5" s="1"/>
  <c r="CA220" i="5" s="1"/>
  <c r="BX223" i="5"/>
  <c r="BY223" i="5" s="1"/>
  <c r="BF117" i="5"/>
  <c r="AZ223" i="5"/>
  <c r="BA223" i="5" s="1"/>
  <c r="AB224" i="5"/>
  <c r="AC224" i="5" s="1"/>
  <c r="AH224" i="5"/>
  <c r="AI224" i="5" s="1"/>
  <c r="J130" i="5"/>
  <c r="BV224" i="5" l="1"/>
  <c r="BW224" i="5" s="1"/>
  <c r="BU224" i="5"/>
  <c r="AX224" i="5"/>
  <c r="AW224" i="5"/>
  <c r="AF225" i="5"/>
  <c r="AG225" i="5" s="1"/>
  <c r="AE225" i="5"/>
  <c r="Z225" i="5"/>
  <c r="AA225" i="5" s="1"/>
  <c r="Y225" i="5"/>
  <c r="T225" i="5"/>
  <c r="S225" i="5"/>
  <c r="CI216" i="5"/>
  <c r="CJ216" i="5" s="1"/>
  <c r="CK216" i="5" s="1"/>
  <c r="CG217" i="5" s="1"/>
  <c r="CB220" i="5"/>
  <c r="AL222" i="5"/>
  <c r="BJ220" i="5"/>
  <c r="AR223" i="5"/>
  <c r="CO210" i="5"/>
  <c r="CP210" i="5" s="1"/>
  <c r="CQ210" i="5" s="1"/>
  <c r="CM211" i="5" s="1"/>
  <c r="BQ218" i="5"/>
  <c r="BR218" i="5" s="1"/>
  <c r="BS218" i="5" s="1"/>
  <c r="BO219" i="5" s="1"/>
  <c r="A117" i="5"/>
  <c r="D117" i="5" s="1"/>
  <c r="AG117" i="7" s="1"/>
  <c r="BG117" i="5"/>
  <c r="P225" i="5"/>
  <c r="Q225" i="5" s="1"/>
  <c r="K130" i="5"/>
  <c r="U225" i="5" l="1"/>
  <c r="AY224" i="5"/>
  <c r="AZ224" i="5" s="1"/>
  <c r="BA224" i="5" s="1"/>
  <c r="BD118" i="5"/>
  <c r="BC118" i="5"/>
  <c r="N226" i="5"/>
  <c r="O226" i="5" s="1"/>
  <c r="M226" i="5"/>
  <c r="H131" i="5"/>
  <c r="G131" i="5"/>
  <c r="CH217" i="5"/>
  <c r="BP219" i="5"/>
  <c r="CN211" i="5"/>
  <c r="BK220" i="5"/>
  <c r="BL220" i="5" s="1"/>
  <c r="BM220" i="5" s="1"/>
  <c r="BI221" i="5" s="1"/>
  <c r="AM222" i="5"/>
  <c r="AN222" i="5" s="1"/>
  <c r="AO222" i="5" s="1"/>
  <c r="AK223" i="5" s="1"/>
  <c r="AS223" i="5"/>
  <c r="AT223" i="5" s="1"/>
  <c r="AU223" i="5" s="1"/>
  <c r="AQ224" i="5" s="1"/>
  <c r="CC220" i="5"/>
  <c r="CD220" i="5" s="1"/>
  <c r="CE220" i="5" s="1"/>
  <c r="CA221" i="5" s="1"/>
  <c r="BX224" i="5"/>
  <c r="BY224" i="5" s="1"/>
  <c r="C118" i="5"/>
  <c r="AB225" i="5"/>
  <c r="AC225" i="5" s="1"/>
  <c r="AH225" i="5"/>
  <c r="AI225" i="5" s="1"/>
  <c r="V225" i="5"/>
  <c r="W225" i="5" s="1"/>
  <c r="BV225" i="5" l="1"/>
  <c r="BU225" i="5"/>
  <c r="AX225" i="5"/>
  <c r="AW225" i="5"/>
  <c r="AF226" i="5"/>
  <c r="AE226" i="5"/>
  <c r="Z226" i="5"/>
  <c r="Y226" i="5"/>
  <c r="T226" i="5"/>
  <c r="S226" i="5"/>
  <c r="CI217" i="5"/>
  <c r="CJ217" i="5" s="1"/>
  <c r="CK217" i="5" s="1"/>
  <c r="CG218" i="5" s="1"/>
  <c r="I131" i="5"/>
  <c r="BE118" i="5"/>
  <c r="B118" i="5" s="1"/>
  <c r="AK118" i="7"/>
  <c r="BJ221" i="5"/>
  <c r="AL223" i="5"/>
  <c r="CB221" i="5"/>
  <c r="CO211" i="5"/>
  <c r="CP211" i="5" s="1"/>
  <c r="CQ211" i="5" s="1"/>
  <c r="CM212" i="5" s="1"/>
  <c r="AR224" i="5"/>
  <c r="BQ219" i="5"/>
  <c r="BR219" i="5" s="1"/>
  <c r="BS219" i="5" s="1"/>
  <c r="BO220" i="5" s="1"/>
  <c r="BW225" i="5"/>
  <c r="AY225" i="5"/>
  <c r="AA226" i="5"/>
  <c r="P226" i="5"/>
  <c r="Q226" i="5" s="1"/>
  <c r="AG226" i="5" l="1"/>
  <c r="AH226" i="5" s="1"/>
  <c r="AI226" i="5" s="1"/>
  <c r="U226" i="5"/>
  <c r="N227" i="5"/>
  <c r="M227" i="5"/>
  <c r="CH218" i="5"/>
  <c r="BP220" i="5"/>
  <c r="CC221" i="5"/>
  <c r="CD221" i="5" s="1"/>
  <c r="CE221" i="5" s="1"/>
  <c r="CA222" i="5" s="1"/>
  <c r="AS224" i="5"/>
  <c r="AT224" i="5" s="1"/>
  <c r="AU224" i="5" s="1"/>
  <c r="AQ225" i="5" s="1"/>
  <c r="AM223" i="5"/>
  <c r="AN223" i="5" s="1"/>
  <c r="AO223" i="5" s="1"/>
  <c r="AK224" i="5" s="1"/>
  <c r="CN212" i="5"/>
  <c r="BK221" i="5"/>
  <c r="BL221" i="5" s="1"/>
  <c r="BM221" i="5" s="1"/>
  <c r="BI222" i="5" s="1"/>
  <c r="BX225" i="5"/>
  <c r="BY225" i="5" s="1"/>
  <c r="BF118" i="5"/>
  <c r="AZ225" i="5"/>
  <c r="BA225" i="5" s="1"/>
  <c r="AB226" i="5"/>
  <c r="AC226" i="5" s="1"/>
  <c r="V226" i="5"/>
  <c r="W226" i="5" s="1"/>
  <c r="J131" i="5"/>
  <c r="O227" i="5" l="1"/>
  <c r="BV226" i="5"/>
  <c r="BW226" i="5" s="1"/>
  <c r="BU226" i="5"/>
  <c r="AX226" i="5"/>
  <c r="AW226" i="5"/>
  <c r="AF227" i="5"/>
  <c r="AG227" i="5" s="1"/>
  <c r="AE227" i="5"/>
  <c r="Z227" i="5"/>
  <c r="Y227" i="5"/>
  <c r="T227" i="5"/>
  <c r="S227" i="5"/>
  <c r="CI218" i="5"/>
  <c r="CJ218" i="5" s="1"/>
  <c r="CK218" i="5" s="1"/>
  <c r="CG219" i="5" s="1"/>
  <c r="AR225" i="5"/>
  <c r="CB222" i="5"/>
  <c r="AL224" i="5"/>
  <c r="BJ222" i="5"/>
  <c r="CO212" i="5"/>
  <c r="CP212" i="5" s="1"/>
  <c r="CQ212" i="5" s="1"/>
  <c r="CM213" i="5" s="1"/>
  <c r="BQ220" i="5"/>
  <c r="BR220" i="5" s="1"/>
  <c r="BS220" i="5" s="1"/>
  <c r="BO221" i="5" s="1"/>
  <c r="A118" i="5"/>
  <c r="D118" i="5" s="1"/>
  <c r="AG118" i="7" s="1"/>
  <c r="BG118" i="5"/>
  <c r="P227" i="5"/>
  <c r="Q227" i="5" s="1"/>
  <c r="K131" i="5"/>
  <c r="U227" i="5" l="1"/>
  <c r="AA227" i="5"/>
  <c r="AB227" i="5" s="1"/>
  <c r="AC227" i="5" s="1"/>
  <c r="AY226" i="5"/>
  <c r="AZ226" i="5" s="1"/>
  <c r="BA226" i="5" s="1"/>
  <c r="BD119" i="5"/>
  <c r="BC119" i="5"/>
  <c r="N228" i="5"/>
  <c r="M228" i="5"/>
  <c r="H132" i="5"/>
  <c r="G132" i="5"/>
  <c r="CH219" i="5"/>
  <c r="BP221" i="5"/>
  <c r="AM224" i="5"/>
  <c r="AN224" i="5" s="1"/>
  <c r="AO224" i="5" s="1"/>
  <c r="AK225" i="5" s="1"/>
  <c r="BK222" i="5"/>
  <c r="BL222" i="5" s="1"/>
  <c r="BM222" i="5" s="1"/>
  <c r="BI223" i="5" s="1"/>
  <c r="CC222" i="5"/>
  <c r="CD222" i="5" s="1"/>
  <c r="CE222" i="5" s="1"/>
  <c r="CA223" i="5" s="1"/>
  <c r="CN213" i="5"/>
  <c r="AS225" i="5"/>
  <c r="AT225" i="5" s="1"/>
  <c r="AU225" i="5" s="1"/>
  <c r="AQ226" i="5" s="1"/>
  <c r="BX226" i="5"/>
  <c r="BY226" i="5" s="1"/>
  <c r="C119" i="5"/>
  <c r="AH227" i="5"/>
  <c r="AI227" i="5" s="1"/>
  <c r="V227" i="5"/>
  <c r="W227" i="5" s="1"/>
  <c r="BV227" i="5" l="1"/>
  <c r="BW227" i="5" s="1"/>
  <c r="BU227" i="5"/>
  <c r="O228" i="5"/>
  <c r="P228" i="5" s="1"/>
  <c r="Q228" i="5" s="1"/>
  <c r="AX227" i="5"/>
  <c r="AW227" i="5"/>
  <c r="AF228" i="5"/>
  <c r="AG228" i="5" s="1"/>
  <c r="AE228" i="5"/>
  <c r="Z228" i="5"/>
  <c r="AA228" i="5" s="1"/>
  <c r="Y228" i="5"/>
  <c r="T228" i="5"/>
  <c r="S228" i="5"/>
  <c r="CI219" i="5"/>
  <c r="CJ219" i="5" s="1"/>
  <c r="CK219" i="5" s="1"/>
  <c r="CG220" i="5" s="1"/>
  <c r="BE119" i="5"/>
  <c r="B119" i="5" s="1"/>
  <c r="AK119" i="7"/>
  <c r="I132" i="5"/>
  <c r="CB223" i="5"/>
  <c r="BJ223" i="5"/>
  <c r="AL225" i="5"/>
  <c r="AR226" i="5"/>
  <c r="CO213" i="5"/>
  <c r="CP213" i="5" s="1"/>
  <c r="CQ213" i="5" s="1"/>
  <c r="CM214" i="5" s="1"/>
  <c r="BQ221" i="5"/>
  <c r="BR221" i="5" s="1"/>
  <c r="BS221" i="5" s="1"/>
  <c r="BO222" i="5" s="1"/>
  <c r="AY227" i="5" l="1"/>
  <c r="AZ227" i="5" s="1"/>
  <c r="BA227" i="5" s="1"/>
  <c r="U228" i="5"/>
  <c r="V228" i="5" s="1"/>
  <c r="W228" i="5" s="1"/>
  <c r="N229" i="5"/>
  <c r="M229" i="5"/>
  <c r="CH220" i="5"/>
  <c r="BP222" i="5"/>
  <c r="AM225" i="5"/>
  <c r="AN225" i="5" s="1"/>
  <c r="AO225" i="5" s="1"/>
  <c r="AK226" i="5" s="1"/>
  <c r="BK223" i="5"/>
  <c r="BL223" i="5" s="1"/>
  <c r="BM223" i="5" s="1"/>
  <c r="BI224" i="5" s="1"/>
  <c r="AS226" i="5"/>
  <c r="AT226" i="5" s="1"/>
  <c r="AU226" i="5" s="1"/>
  <c r="AQ227" i="5" s="1"/>
  <c r="CN214" i="5"/>
  <c r="CC223" i="5"/>
  <c r="CD223" i="5" s="1"/>
  <c r="CE223" i="5" s="1"/>
  <c r="CA224" i="5" s="1"/>
  <c r="BF119" i="5"/>
  <c r="A119" i="5" s="1"/>
  <c r="D119" i="5" s="1"/>
  <c r="AG119" i="7" s="1"/>
  <c r="BX227" i="5"/>
  <c r="BY227" i="5" s="1"/>
  <c r="AB228" i="5"/>
  <c r="AC228" i="5" s="1"/>
  <c r="AH228" i="5"/>
  <c r="AI228" i="5" s="1"/>
  <c r="J132" i="5"/>
  <c r="O229" i="5" l="1"/>
  <c r="P229" i="5" s="1"/>
  <c r="Q229" i="5" s="1"/>
  <c r="BV228" i="5"/>
  <c r="BW228" i="5" s="1"/>
  <c r="BU228" i="5"/>
  <c r="AX228" i="5"/>
  <c r="AY228" i="5" s="1"/>
  <c r="AW228" i="5"/>
  <c r="AF229" i="5"/>
  <c r="AE229" i="5"/>
  <c r="Z229" i="5"/>
  <c r="AA229" i="5" s="1"/>
  <c r="Y229" i="5"/>
  <c r="T229" i="5"/>
  <c r="S229" i="5"/>
  <c r="CI220" i="5"/>
  <c r="CJ220" i="5" s="1"/>
  <c r="CK220" i="5" s="1"/>
  <c r="CG221" i="5" s="1"/>
  <c r="AR227" i="5"/>
  <c r="AL226" i="5"/>
  <c r="CB224" i="5"/>
  <c r="BJ224" i="5"/>
  <c r="CO214" i="5"/>
  <c r="CP214" i="5" s="1"/>
  <c r="CQ214" i="5" s="1"/>
  <c r="CM215" i="5" s="1"/>
  <c r="BQ222" i="5"/>
  <c r="BR222" i="5" s="1"/>
  <c r="BS222" i="5" s="1"/>
  <c r="BO223" i="5" s="1"/>
  <c r="BG119" i="5"/>
  <c r="C120" i="5"/>
  <c r="K132" i="5"/>
  <c r="U229" i="5" l="1"/>
  <c r="V229" i="5" s="1"/>
  <c r="W229" i="5" s="1"/>
  <c r="AG229" i="5"/>
  <c r="AH229" i="5" s="1"/>
  <c r="AI229" i="5" s="1"/>
  <c r="BD120" i="5"/>
  <c r="BC120" i="5"/>
  <c r="N230" i="5"/>
  <c r="M230" i="5"/>
  <c r="H133" i="5"/>
  <c r="G133" i="5"/>
  <c r="CH221" i="5"/>
  <c r="BP223" i="5"/>
  <c r="CN215" i="5"/>
  <c r="CC224" i="5"/>
  <c r="CD224" i="5" s="1"/>
  <c r="CE224" i="5" s="1"/>
  <c r="CA225" i="5" s="1"/>
  <c r="AM226" i="5"/>
  <c r="AN226" i="5" s="1"/>
  <c r="AO226" i="5" s="1"/>
  <c r="AK227" i="5" s="1"/>
  <c r="BK224" i="5"/>
  <c r="BL224" i="5" s="1"/>
  <c r="BM224" i="5" s="1"/>
  <c r="BI225" i="5" s="1"/>
  <c r="AS227" i="5"/>
  <c r="AT227" i="5" s="1"/>
  <c r="AU227" i="5" s="1"/>
  <c r="AQ228" i="5" s="1"/>
  <c r="BX228" i="5"/>
  <c r="BY228" i="5" s="1"/>
  <c r="AZ228" i="5"/>
  <c r="BA228" i="5" s="1"/>
  <c r="AB229" i="5"/>
  <c r="AC229" i="5" s="1"/>
  <c r="O230" i="5" l="1"/>
  <c r="BV229" i="5"/>
  <c r="BU229" i="5"/>
  <c r="AX229" i="5"/>
  <c r="AW229" i="5"/>
  <c r="AF230" i="5"/>
  <c r="AE230" i="5"/>
  <c r="Z230" i="5"/>
  <c r="AA230" i="5" s="1"/>
  <c r="Y230" i="5"/>
  <c r="T230" i="5"/>
  <c r="S230" i="5"/>
  <c r="CI221" i="5"/>
  <c r="CJ221" i="5" s="1"/>
  <c r="CK221" i="5" s="1"/>
  <c r="CG222" i="5" s="1"/>
  <c r="I133" i="5"/>
  <c r="BE120" i="5"/>
  <c r="B120" i="5" s="1"/>
  <c r="AK120" i="7"/>
  <c r="BJ225" i="5"/>
  <c r="AL227" i="5"/>
  <c r="CB225" i="5"/>
  <c r="AR228" i="5"/>
  <c r="CO215" i="5"/>
  <c r="CP215" i="5" s="1"/>
  <c r="CQ215" i="5" s="1"/>
  <c r="CM216" i="5" s="1"/>
  <c r="BQ223" i="5"/>
  <c r="BR223" i="5" s="1"/>
  <c r="BS223" i="5" s="1"/>
  <c r="BO224" i="5" s="1"/>
  <c r="BW229" i="5"/>
  <c r="P230" i="5"/>
  <c r="Q230" i="5" s="1"/>
  <c r="AY229" i="5" l="1"/>
  <c r="AZ229" i="5" s="1"/>
  <c r="BA229" i="5" s="1"/>
  <c r="AG230" i="5"/>
  <c r="AH230" i="5" s="1"/>
  <c r="AI230" i="5" s="1"/>
  <c r="U230" i="5"/>
  <c r="V230" i="5" s="1"/>
  <c r="W230" i="5" s="1"/>
  <c r="N231" i="5"/>
  <c r="M231" i="5"/>
  <c r="BF120" i="5"/>
  <c r="BG120" i="5" s="1"/>
  <c r="CH222" i="5"/>
  <c r="BP224" i="5"/>
  <c r="CC225" i="5"/>
  <c r="CD225" i="5" s="1"/>
  <c r="CE225" i="5" s="1"/>
  <c r="CA226" i="5" s="1"/>
  <c r="CN216" i="5"/>
  <c r="AM227" i="5"/>
  <c r="AN227" i="5" s="1"/>
  <c r="AO227" i="5" s="1"/>
  <c r="AK228" i="5" s="1"/>
  <c r="AS228" i="5"/>
  <c r="AT228" i="5" s="1"/>
  <c r="AU228" i="5" s="1"/>
  <c r="AQ229" i="5" s="1"/>
  <c r="BK225" i="5"/>
  <c r="BL225" i="5" s="1"/>
  <c r="BM225" i="5" s="1"/>
  <c r="BI226" i="5" s="1"/>
  <c r="BX229" i="5"/>
  <c r="BY229" i="5" s="1"/>
  <c r="AB230" i="5"/>
  <c r="AC230" i="5" s="1"/>
  <c r="J133" i="5"/>
  <c r="O231" i="5" l="1"/>
  <c r="BV230" i="5"/>
  <c r="BU230" i="5"/>
  <c r="BD121" i="5"/>
  <c r="BC121" i="5"/>
  <c r="AX230" i="5"/>
  <c r="AW230" i="5"/>
  <c r="AF231" i="5"/>
  <c r="AE231" i="5"/>
  <c r="Z231" i="5"/>
  <c r="AA231" i="5" s="1"/>
  <c r="Y231" i="5"/>
  <c r="T231" i="5"/>
  <c r="U231" i="5" s="1"/>
  <c r="S231" i="5"/>
  <c r="A120" i="5"/>
  <c r="D120" i="5" s="1"/>
  <c r="AG120" i="7" s="1"/>
  <c r="CI222" i="5"/>
  <c r="CJ222" i="5" s="1"/>
  <c r="CK222" i="5" s="1"/>
  <c r="CG223" i="5" s="1"/>
  <c r="CB226" i="5"/>
  <c r="AL228" i="5"/>
  <c r="CO216" i="5"/>
  <c r="CP216" i="5" s="1"/>
  <c r="CQ216" i="5" s="1"/>
  <c r="CM217" i="5" s="1"/>
  <c r="BJ226" i="5"/>
  <c r="AR229" i="5"/>
  <c r="BQ224" i="5"/>
  <c r="BR224" i="5" s="1"/>
  <c r="BS224" i="5" s="1"/>
  <c r="BO225" i="5" s="1"/>
  <c r="BW230" i="5"/>
  <c r="P231" i="5"/>
  <c r="Q231" i="5" s="1"/>
  <c r="K133" i="5"/>
  <c r="AY230" i="5" l="1"/>
  <c r="AZ230" i="5" s="1"/>
  <c r="BA230" i="5" s="1"/>
  <c r="AG231" i="5"/>
  <c r="N232" i="5"/>
  <c r="O232" i="5" s="1"/>
  <c r="M232" i="5"/>
  <c r="H134" i="5"/>
  <c r="G134" i="5"/>
  <c r="C121" i="5"/>
  <c r="CH223" i="5"/>
  <c r="BE121" i="5"/>
  <c r="B121" i="5" s="1"/>
  <c r="AK121" i="7"/>
  <c r="BP225" i="5"/>
  <c r="CN217" i="5"/>
  <c r="AS229" i="5"/>
  <c r="AT229" i="5" s="1"/>
  <c r="AU229" i="5" s="1"/>
  <c r="AQ230" i="5" s="1"/>
  <c r="AM228" i="5"/>
  <c r="AN228" i="5" s="1"/>
  <c r="AO228" i="5" s="1"/>
  <c r="AK229" i="5" s="1"/>
  <c r="BK226" i="5"/>
  <c r="BL226" i="5" s="1"/>
  <c r="BM226" i="5" s="1"/>
  <c r="BI227" i="5" s="1"/>
  <c r="CC226" i="5"/>
  <c r="CD226" i="5" s="1"/>
  <c r="CE226" i="5" s="1"/>
  <c r="CA227" i="5" s="1"/>
  <c r="BX230" i="5"/>
  <c r="BY230" i="5" s="1"/>
  <c r="AB231" i="5"/>
  <c r="AC231" i="5" s="1"/>
  <c r="AH231" i="5"/>
  <c r="AI231" i="5" s="1"/>
  <c r="V231" i="5"/>
  <c r="W231" i="5" s="1"/>
  <c r="BV231" i="5" l="1"/>
  <c r="BU231" i="5"/>
  <c r="AX231" i="5"/>
  <c r="AY231" i="5" s="1"/>
  <c r="AW231" i="5"/>
  <c r="AF232" i="5"/>
  <c r="AE232" i="5"/>
  <c r="Z232" i="5"/>
  <c r="AA232" i="5" s="1"/>
  <c r="Y232" i="5"/>
  <c r="T232" i="5"/>
  <c r="S232" i="5"/>
  <c r="CI223" i="5"/>
  <c r="CJ223" i="5" s="1"/>
  <c r="CK223" i="5" s="1"/>
  <c r="CG224" i="5" s="1"/>
  <c r="I134" i="5"/>
  <c r="BJ227" i="5"/>
  <c r="AL229" i="5"/>
  <c r="AR230" i="5"/>
  <c r="CB227" i="5"/>
  <c r="CO217" i="5"/>
  <c r="CP217" i="5" s="1"/>
  <c r="CQ217" i="5" s="1"/>
  <c r="CM218" i="5" s="1"/>
  <c r="BQ225" i="5"/>
  <c r="BR225" i="5" s="1"/>
  <c r="BS225" i="5" s="1"/>
  <c r="BO226" i="5" s="1"/>
  <c r="BW231" i="5"/>
  <c r="BF121" i="5"/>
  <c r="P232" i="5"/>
  <c r="Q232" i="5" s="1"/>
  <c r="AG232" i="5" l="1"/>
  <c r="AH232" i="5" s="1"/>
  <c r="AI232" i="5" s="1"/>
  <c r="U232" i="5"/>
  <c r="V232" i="5" s="1"/>
  <c r="W232" i="5" s="1"/>
  <c r="N233" i="5"/>
  <c r="O233" i="5" s="1"/>
  <c r="M233" i="5"/>
  <c r="CH224" i="5"/>
  <c r="BP226" i="5"/>
  <c r="CC227" i="5"/>
  <c r="CD227" i="5" s="1"/>
  <c r="CE227" i="5" s="1"/>
  <c r="CA228" i="5" s="1"/>
  <c r="AS230" i="5"/>
  <c r="AT230" i="5" s="1"/>
  <c r="AU230" i="5" s="1"/>
  <c r="AQ231" i="5" s="1"/>
  <c r="AM229" i="5"/>
  <c r="AN229" i="5" s="1"/>
  <c r="AO229" i="5" s="1"/>
  <c r="AK230" i="5" s="1"/>
  <c r="CN218" i="5"/>
  <c r="BK227" i="5"/>
  <c r="BL227" i="5" s="1"/>
  <c r="BM227" i="5" s="1"/>
  <c r="BI228" i="5" s="1"/>
  <c r="BX231" i="5"/>
  <c r="BY231" i="5" s="1"/>
  <c r="A121" i="5"/>
  <c r="D121" i="5" s="1"/>
  <c r="AG121" i="7" s="1"/>
  <c r="BG121" i="5"/>
  <c r="AZ231" i="5"/>
  <c r="BA231" i="5" s="1"/>
  <c r="AB232" i="5"/>
  <c r="AC232" i="5" s="1"/>
  <c r="J134" i="5"/>
  <c r="BV232" i="5" l="1"/>
  <c r="BW232" i="5" s="1"/>
  <c r="BU232" i="5"/>
  <c r="BD122" i="5"/>
  <c r="BC122" i="5"/>
  <c r="AX232" i="5"/>
  <c r="AW232" i="5"/>
  <c r="AF233" i="5"/>
  <c r="AE233" i="5"/>
  <c r="Z233" i="5"/>
  <c r="AA233" i="5" s="1"/>
  <c r="Y233" i="5"/>
  <c r="T233" i="5"/>
  <c r="U233" i="5" s="1"/>
  <c r="S233" i="5"/>
  <c r="CI224" i="5"/>
  <c r="CJ224" i="5" s="1"/>
  <c r="CK224" i="5" s="1"/>
  <c r="CG225" i="5" s="1"/>
  <c r="AL230" i="5"/>
  <c r="AR231" i="5"/>
  <c r="CB228" i="5"/>
  <c r="BJ228" i="5"/>
  <c r="CO218" i="5"/>
  <c r="CP218" i="5" s="1"/>
  <c r="CQ218" i="5" s="1"/>
  <c r="CM219" i="5" s="1"/>
  <c r="BQ226" i="5"/>
  <c r="BR226" i="5" s="1"/>
  <c r="BS226" i="5" s="1"/>
  <c r="BO227" i="5" s="1"/>
  <c r="C122" i="5"/>
  <c r="P233" i="5"/>
  <c r="Q233" i="5" s="1"/>
  <c r="K134" i="5"/>
  <c r="AY232" i="5" l="1"/>
  <c r="AZ232" i="5" s="1"/>
  <c r="BA232" i="5" s="1"/>
  <c r="AG233" i="5"/>
  <c r="N234" i="5"/>
  <c r="O234" i="5" s="1"/>
  <c r="M234" i="5"/>
  <c r="H135" i="5"/>
  <c r="G135" i="5"/>
  <c r="CH225" i="5"/>
  <c r="BE122" i="5"/>
  <c r="B122" i="5" s="1"/>
  <c r="AK122" i="7"/>
  <c r="CN219" i="5"/>
  <c r="CC228" i="5"/>
  <c r="CD228" i="5" s="1"/>
  <c r="CE228" i="5" s="1"/>
  <c r="CA229" i="5" s="1"/>
  <c r="BP227" i="5"/>
  <c r="AS231" i="5"/>
  <c r="AT231" i="5" s="1"/>
  <c r="AU231" i="5" s="1"/>
  <c r="AQ232" i="5" s="1"/>
  <c r="BK228" i="5"/>
  <c r="BL228" i="5" s="1"/>
  <c r="BM228" i="5" s="1"/>
  <c r="BI229" i="5" s="1"/>
  <c r="AM230" i="5"/>
  <c r="AN230" i="5" s="1"/>
  <c r="AO230" i="5" s="1"/>
  <c r="AK231" i="5" s="1"/>
  <c r="BX232" i="5"/>
  <c r="BY232" i="5" s="1"/>
  <c r="AB233" i="5"/>
  <c r="AC233" i="5" s="1"/>
  <c r="AH233" i="5"/>
  <c r="AI233" i="5" s="1"/>
  <c r="V233" i="5"/>
  <c r="W233" i="5" s="1"/>
  <c r="BV233" i="5" l="1"/>
  <c r="BW233" i="5" s="1"/>
  <c r="BU233" i="5"/>
  <c r="AX233" i="5"/>
  <c r="AY233" i="5" s="1"/>
  <c r="AW233" i="5"/>
  <c r="AF234" i="5"/>
  <c r="AE234" i="5"/>
  <c r="Z234" i="5"/>
  <c r="AA234" i="5" s="1"/>
  <c r="Y234" i="5"/>
  <c r="T234" i="5"/>
  <c r="S234" i="5"/>
  <c r="CI225" i="5"/>
  <c r="CJ225" i="5" s="1"/>
  <c r="CK225" i="5" s="1"/>
  <c r="CG226" i="5" s="1"/>
  <c r="I135" i="5"/>
  <c r="J135" i="5" s="1"/>
  <c r="CB229" i="5"/>
  <c r="AR232" i="5"/>
  <c r="AL231" i="5"/>
  <c r="BQ227" i="5"/>
  <c r="BR227" i="5" s="1"/>
  <c r="BS227" i="5" s="1"/>
  <c r="BO228" i="5" s="1"/>
  <c r="BJ229" i="5"/>
  <c r="CO219" i="5"/>
  <c r="CP219" i="5" s="1"/>
  <c r="CQ219" i="5" s="1"/>
  <c r="CM220" i="5" s="1"/>
  <c r="BF122" i="5"/>
  <c r="P234" i="5"/>
  <c r="Q234" i="5" s="1"/>
  <c r="AG234" i="5" l="1"/>
  <c r="U234" i="5"/>
  <c r="V234" i="5" s="1"/>
  <c r="W234" i="5" s="1"/>
  <c r="N235" i="5"/>
  <c r="O235" i="5" s="1"/>
  <c r="M235" i="5"/>
  <c r="CH226" i="5"/>
  <c r="BP228" i="5"/>
  <c r="CN220" i="5"/>
  <c r="AM231" i="5"/>
  <c r="AN231" i="5" s="1"/>
  <c r="AO231" i="5" s="1"/>
  <c r="AK232" i="5" s="1"/>
  <c r="AS232" i="5"/>
  <c r="AT232" i="5" s="1"/>
  <c r="AU232" i="5" s="1"/>
  <c r="AQ233" i="5" s="1"/>
  <c r="BK229" i="5"/>
  <c r="BL229" i="5" s="1"/>
  <c r="BM229" i="5" s="1"/>
  <c r="BI230" i="5" s="1"/>
  <c r="CC229" i="5"/>
  <c r="CD229" i="5" s="1"/>
  <c r="CE229" i="5" s="1"/>
  <c r="CA230" i="5" s="1"/>
  <c r="BX233" i="5"/>
  <c r="BY233" i="5" s="1"/>
  <c r="A122" i="5"/>
  <c r="D122" i="5" s="1"/>
  <c r="AG122" i="7" s="1"/>
  <c r="BG122" i="5"/>
  <c r="AZ233" i="5"/>
  <c r="BA233" i="5" s="1"/>
  <c r="AH234" i="5"/>
  <c r="AI234" i="5" s="1"/>
  <c r="AB234" i="5"/>
  <c r="AC234" i="5" s="1"/>
  <c r="K135" i="5"/>
  <c r="BV234" i="5" l="1"/>
  <c r="BU234" i="5"/>
  <c r="BD123" i="5"/>
  <c r="BC123" i="5"/>
  <c r="AX234" i="5"/>
  <c r="AW234" i="5"/>
  <c r="AF235" i="5"/>
  <c r="AE235" i="5"/>
  <c r="Z235" i="5"/>
  <c r="AA235" i="5" s="1"/>
  <c r="Y235" i="5"/>
  <c r="T235" i="5"/>
  <c r="U235" i="5" s="1"/>
  <c r="S235" i="5"/>
  <c r="H136" i="5"/>
  <c r="G136" i="5"/>
  <c r="CI226" i="5"/>
  <c r="CJ226" i="5" s="1"/>
  <c r="CK226" i="5" s="1"/>
  <c r="CG227" i="5" s="1"/>
  <c r="AL232" i="5"/>
  <c r="CB230" i="5"/>
  <c r="BJ230" i="5"/>
  <c r="CO220" i="5"/>
  <c r="CP220" i="5" s="1"/>
  <c r="CQ220" i="5" s="1"/>
  <c r="CM221" i="5" s="1"/>
  <c r="AR233" i="5"/>
  <c r="BQ228" i="5"/>
  <c r="BR228" i="5" s="1"/>
  <c r="BS228" i="5" s="1"/>
  <c r="BO229" i="5" s="1"/>
  <c r="BW234" i="5"/>
  <c r="C123" i="5"/>
  <c r="P235" i="5"/>
  <c r="Q235" i="5" s="1"/>
  <c r="AG235" i="5" l="1"/>
  <c r="AY234" i="5"/>
  <c r="N236" i="5"/>
  <c r="M236" i="5"/>
  <c r="CH227" i="5"/>
  <c r="I136" i="5"/>
  <c r="BE123" i="5"/>
  <c r="B123" i="5" s="1"/>
  <c r="AK123" i="7"/>
  <c r="CN221" i="5"/>
  <c r="CC230" i="5"/>
  <c r="CD230" i="5" s="1"/>
  <c r="CE230" i="5" s="1"/>
  <c r="CA231" i="5" s="1"/>
  <c r="BP229" i="5"/>
  <c r="AS233" i="5"/>
  <c r="AT233" i="5" s="1"/>
  <c r="AU233" i="5" s="1"/>
  <c r="AQ234" i="5" s="1"/>
  <c r="BK230" i="5"/>
  <c r="BL230" i="5" s="1"/>
  <c r="BM230" i="5" s="1"/>
  <c r="BI231" i="5" s="1"/>
  <c r="AM232" i="5"/>
  <c r="AN232" i="5" s="1"/>
  <c r="AO232" i="5" s="1"/>
  <c r="AK233" i="5" s="1"/>
  <c r="BX234" i="5"/>
  <c r="BY234" i="5" s="1"/>
  <c r="AZ234" i="5"/>
  <c r="BA234" i="5" s="1"/>
  <c r="AB235" i="5"/>
  <c r="AC235" i="5" s="1"/>
  <c r="AH235" i="5"/>
  <c r="AI235" i="5" s="1"/>
  <c r="V235" i="5"/>
  <c r="W235" i="5" s="1"/>
  <c r="O236" i="5" l="1"/>
  <c r="BV235" i="5"/>
  <c r="BU235" i="5"/>
  <c r="AX235" i="5"/>
  <c r="AY235" i="5" s="1"/>
  <c r="AW235" i="5"/>
  <c r="AF236" i="5"/>
  <c r="AE236" i="5"/>
  <c r="Z236" i="5"/>
  <c r="AA236" i="5" s="1"/>
  <c r="Y236" i="5"/>
  <c r="T236" i="5"/>
  <c r="S236" i="5"/>
  <c r="CI227" i="5"/>
  <c r="CJ227" i="5" s="1"/>
  <c r="CK227" i="5" s="1"/>
  <c r="CG228" i="5" s="1"/>
  <c r="AR234" i="5"/>
  <c r="CB231" i="5"/>
  <c r="AL233" i="5"/>
  <c r="BQ229" i="5"/>
  <c r="BR229" i="5" s="1"/>
  <c r="BS229" i="5" s="1"/>
  <c r="BO230" i="5" s="1"/>
  <c r="BJ231" i="5"/>
  <c r="CO221" i="5"/>
  <c r="CP221" i="5" s="1"/>
  <c r="CQ221" i="5" s="1"/>
  <c r="CM222" i="5" s="1"/>
  <c r="BW235" i="5"/>
  <c r="BF123" i="5"/>
  <c r="P236" i="5"/>
  <c r="Q236" i="5" s="1"/>
  <c r="J136" i="5"/>
  <c r="AG236" i="5" l="1"/>
  <c r="U236" i="5"/>
  <c r="V236" i="5" s="1"/>
  <c r="W236" i="5" s="1"/>
  <c r="N237" i="5"/>
  <c r="O237" i="5" s="1"/>
  <c r="M237" i="5"/>
  <c r="CH228" i="5"/>
  <c r="BP230" i="5"/>
  <c r="CN222" i="5"/>
  <c r="BK231" i="5"/>
  <c r="BL231" i="5" s="1"/>
  <c r="BM231" i="5" s="1"/>
  <c r="BI232" i="5" s="1"/>
  <c r="AM233" i="5"/>
  <c r="AN233" i="5" s="1"/>
  <c r="AO233" i="5" s="1"/>
  <c r="AK234" i="5" s="1"/>
  <c r="CC231" i="5"/>
  <c r="CD231" i="5" s="1"/>
  <c r="CE231" i="5" s="1"/>
  <c r="CA232" i="5" s="1"/>
  <c r="AS234" i="5"/>
  <c r="AT234" i="5" s="1"/>
  <c r="AU234" i="5" s="1"/>
  <c r="AQ235" i="5" s="1"/>
  <c r="BX235" i="5"/>
  <c r="BY235" i="5" s="1"/>
  <c r="A123" i="5"/>
  <c r="D123" i="5" s="1"/>
  <c r="AG123" i="7" s="1"/>
  <c r="BG123" i="5"/>
  <c r="AZ235" i="5"/>
  <c r="BA235" i="5" s="1"/>
  <c r="AH236" i="5"/>
  <c r="AI236" i="5" s="1"/>
  <c r="AB236" i="5"/>
  <c r="AC236" i="5" s="1"/>
  <c r="K136" i="5"/>
  <c r="BV236" i="5" l="1"/>
  <c r="BU236" i="5"/>
  <c r="BD124" i="5"/>
  <c r="BC124" i="5"/>
  <c r="AX236" i="5"/>
  <c r="AW236" i="5"/>
  <c r="AF237" i="5"/>
  <c r="AE237" i="5"/>
  <c r="Z237" i="5"/>
  <c r="AA237" i="5" s="1"/>
  <c r="Y237" i="5"/>
  <c r="T237" i="5"/>
  <c r="U237" i="5" s="1"/>
  <c r="S237" i="5"/>
  <c r="H137" i="5"/>
  <c r="G137" i="5"/>
  <c r="CI228" i="5"/>
  <c r="CJ228" i="5" s="1"/>
  <c r="CK228" i="5" s="1"/>
  <c r="CG229" i="5" s="1"/>
  <c r="CB232" i="5"/>
  <c r="BJ232" i="5"/>
  <c r="AR235" i="5"/>
  <c r="CO222" i="5"/>
  <c r="CP222" i="5" s="1"/>
  <c r="CQ222" i="5" s="1"/>
  <c r="CM223" i="5" s="1"/>
  <c r="AL234" i="5"/>
  <c r="BQ230" i="5"/>
  <c r="BR230" i="5" s="1"/>
  <c r="BS230" i="5" s="1"/>
  <c r="BO231" i="5" s="1"/>
  <c r="BW236" i="5"/>
  <c r="C124" i="5"/>
  <c r="P237" i="5"/>
  <c r="Q237" i="5" s="1"/>
  <c r="AG237" i="5" l="1"/>
  <c r="AY236" i="5"/>
  <c r="N238" i="5"/>
  <c r="O238" i="5" s="1"/>
  <c r="M238" i="5"/>
  <c r="CH229" i="5"/>
  <c r="I137" i="5"/>
  <c r="BE124" i="5"/>
  <c r="B124" i="5" s="1"/>
  <c r="AK124" i="7"/>
  <c r="CN223" i="5"/>
  <c r="AM234" i="5"/>
  <c r="AN234" i="5" s="1"/>
  <c r="AO234" i="5" s="1"/>
  <c r="AK235" i="5" s="1"/>
  <c r="AS235" i="5"/>
  <c r="AT235" i="5" s="1"/>
  <c r="AU235" i="5" s="1"/>
  <c r="AQ236" i="5" s="1"/>
  <c r="BK232" i="5"/>
  <c r="BL232" i="5" s="1"/>
  <c r="BM232" i="5" s="1"/>
  <c r="BI233" i="5" s="1"/>
  <c r="BP231" i="5"/>
  <c r="CC232" i="5"/>
  <c r="CD232" i="5" s="1"/>
  <c r="CE232" i="5" s="1"/>
  <c r="CA233" i="5" s="1"/>
  <c r="BX236" i="5"/>
  <c r="BY236" i="5" s="1"/>
  <c r="AZ236" i="5"/>
  <c r="BA236" i="5" s="1"/>
  <c r="AH237" i="5"/>
  <c r="AI237" i="5" s="1"/>
  <c r="AB237" i="5"/>
  <c r="AC237" i="5" s="1"/>
  <c r="V237" i="5"/>
  <c r="W237" i="5" s="1"/>
  <c r="BV237" i="5" l="1"/>
  <c r="BW237" i="5" s="1"/>
  <c r="BU237" i="5"/>
  <c r="AX237" i="5"/>
  <c r="AY237" i="5" s="1"/>
  <c r="AW237" i="5"/>
  <c r="AF238" i="5"/>
  <c r="AE238" i="5"/>
  <c r="Z238" i="5"/>
  <c r="Y238" i="5"/>
  <c r="T238" i="5"/>
  <c r="S238" i="5"/>
  <c r="CI229" i="5"/>
  <c r="CJ229" i="5" s="1"/>
  <c r="CK229" i="5" s="1"/>
  <c r="CG230" i="5" s="1"/>
  <c r="AR236" i="5"/>
  <c r="AL235" i="5"/>
  <c r="BJ233" i="5"/>
  <c r="CB233" i="5"/>
  <c r="BQ231" i="5"/>
  <c r="BR231" i="5" s="1"/>
  <c r="BS231" i="5" s="1"/>
  <c r="BO232" i="5" s="1"/>
  <c r="CO223" i="5"/>
  <c r="CP223" i="5" s="1"/>
  <c r="CQ223" i="5" s="1"/>
  <c r="CM224" i="5" s="1"/>
  <c r="BF124" i="5"/>
  <c r="P238" i="5"/>
  <c r="Q238" i="5" s="1"/>
  <c r="J137" i="5"/>
  <c r="AG238" i="5" l="1"/>
  <c r="AH238" i="5" s="1"/>
  <c r="AI238" i="5" s="1"/>
  <c r="AA238" i="5"/>
  <c r="AB238" i="5" s="1"/>
  <c r="AC238" i="5" s="1"/>
  <c r="U238" i="5"/>
  <c r="V238" i="5" s="1"/>
  <c r="W238" i="5" s="1"/>
  <c r="N239" i="5"/>
  <c r="O239" i="5" s="1"/>
  <c r="M239" i="5"/>
  <c r="CH230" i="5"/>
  <c r="CN224" i="5"/>
  <c r="BP232" i="5"/>
  <c r="BK233" i="5"/>
  <c r="BL233" i="5" s="1"/>
  <c r="BM233" i="5" s="1"/>
  <c r="BI234" i="5" s="1"/>
  <c r="AM235" i="5"/>
  <c r="AN235" i="5" s="1"/>
  <c r="AO235" i="5" s="1"/>
  <c r="AK236" i="5" s="1"/>
  <c r="CC233" i="5"/>
  <c r="CD233" i="5" s="1"/>
  <c r="CE233" i="5" s="1"/>
  <c r="CA234" i="5" s="1"/>
  <c r="AS236" i="5"/>
  <c r="AT236" i="5" s="1"/>
  <c r="AU236" i="5" s="1"/>
  <c r="AQ237" i="5" s="1"/>
  <c r="BX237" i="5"/>
  <c r="BY237" i="5" s="1"/>
  <c r="A124" i="5"/>
  <c r="D124" i="5" s="1"/>
  <c r="AG124" i="7" s="1"/>
  <c r="BG124" i="5"/>
  <c r="AZ237" i="5"/>
  <c r="BA237" i="5" s="1"/>
  <c r="K137" i="5"/>
  <c r="BV238" i="5" l="1"/>
  <c r="BU238" i="5"/>
  <c r="BD125" i="5"/>
  <c r="BC125" i="5"/>
  <c r="AX238" i="5"/>
  <c r="AW238" i="5"/>
  <c r="AF239" i="5"/>
  <c r="AE239" i="5"/>
  <c r="Z239" i="5"/>
  <c r="AA239" i="5" s="1"/>
  <c r="Y239" i="5"/>
  <c r="T239" i="5"/>
  <c r="S239" i="5"/>
  <c r="H138" i="5"/>
  <c r="G138" i="5"/>
  <c r="CI230" i="5"/>
  <c r="CJ230" i="5" s="1"/>
  <c r="CK230" i="5" s="1"/>
  <c r="CG231" i="5" s="1"/>
  <c r="BJ234" i="5"/>
  <c r="AR237" i="5"/>
  <c r="CB234" i="5"/>
  <c r="BQ232" i="5"/>
  <c r="BR232" i="5" s="1"/>
  <c r="BS232" i="5" s="1"/>
  <c r="BO233" i="5" s="1"/>
  <c r="AL236" i="5"/>
  <c r="CO224" i="5"/>
  <c r="CP224" i="5" s="1"/>
  <c r="CQ224" i="5" s="1"/>
  <c r="CM225" i="5" s="1"/>
  <c r="BW238" i="5"/>
  <c r="C125" i="5"/>
  <c r="P239" i="5"/>
  <c r="Q239" i="5" s="1"/>
  <c r="U239" i="5" l="1"/>
  <c r="AG239" i="5"/>
  <c r="AY238" i="5"/>
  <c r="AZ238" i="5" s="1"/>
  <c r="BA238" i="5" s="1"/>
  <c r="N240" i="5"/>
  <c r="M240" i="5"/>
  <c r="CH231" i="5"/>
  <c r="I138" i="5"/>
  <c r="BE125" i="5"/>
  <c r="B125" i="5" s="1"/>
  <c r="AK125" i="7"/>
  <c r="BP233" i="5"/>
  <c r="AS237" i="5"/>
  <c r="AT237" i="5" s="1"/>
  <c r="AU237" i="5" s="1"/>
  <c r="AQ238" i="5" s="1"/>
  <c r="CN225" i="5"/>
  <c r="CC234" i="5"/>
  <c r="CD234" i="5" s="1"/>
  <c r="CE234" i="5" s="1"/>
  <c r="CA235" i="5" s="1"/>
  <c r="AM236" i="5"/>
  <c r="AN236" i="5" s="1"/>
  <c r="AO236" i="5" s="1"/>
  <c r="AK237" i="5" s="1"/>
  <c r="BK234" i="5"/>
  <c r="BL234" i="5" s="1"/>
  <c r="BM234" i="5" s="1"/>
  <c r="BI235" i="5" s="1"/>
  <c r="BX238" i="5"/>
  <c r="BY238" i="5" s="1"/>
  <c r="AH239" i="5"/>
  <c r="AI239" i="5" s="1"/>
  <c r="AB239" i="5"/>
  <c r="AC239" i="5" s="1"/>
  <c r="V239" i="5"/>
  <c r="W239" i="5" s="1"/>
  <c r="BV239" i="5" l="1"/>
  <c r="BU239" i="5"/>
  <c r="AX239" i="5"/>
  <c r="AY239" i="5" s="1"/>
  <c r="AW239" i="5"/>
  <c r="O240" i="5"/>
  <c r="P240" i="5" s="1"/>
  <c r="Q240" i="5" s="1"/>
  <c r="AF240" i="5"/>
  <c r="AG240" i="5" s="1"/>
  <c r="AE240" i="5"/>
  <c r="Z240" i="5"/>
  <c r="AA240" i="5" s="1"/>
  <c r="Y240" i="5"/>
  <c r="T240" i="5"/>
  <c r="S240" i="5"/>
  <c r="CI231" i="5"/>
  <c r="CJ231" i="5" s="1"/>
  <c r="CK231" i="5" s="1"/>
  <c r="CG232" i="5" s="1"/>
  <c r="CB235" i="5"/>
  <c r="AR238" i="5"/>
  <c r="BJ235" i="5"/>
  <c r="CO225" i="5"/>
  <c r="CP225" i="5" s="1"/>
  <c r="CQ225" i="5" s="1"/>
  <c r="CM226" i="5" s="1"/>
  <c r="AL237" i="5"/>
  <c r="BQ233" i="5"/>
  <c r="BR233" i="5" s="1"/>
  <c r="BS233" i="5" s="1"/>
  <c r="BO234" i="5" s="1"/>
  <c r="BW239" i="5"/>
  <c r="BF125" i="5"/>
  <c r="J138" i="5"/>
  <c r="U240" i="5" l="1"/>
  <c r="V240" i="5" s="1"/>
  <c r="W240" i="5" s="1"/>
  <c r="N241" i="5"/>
  <c r="M241" i="5"/>
  <c r="CH232" i="5"/>
  <c r="CN226" i="5"/>
  <c r="BP234" i="5"/>
  <c r="AM237" i="5"/>
  <c r="AN237" i="5" s="1"/>
  <c r="AO237" i="5" s="1"/>
  <c r="AK238" i="5" s="1"/>
  <c r="BK235" i="5"/>
  <c r="BL235" i="5" s="1"/>
  <c r="BM235" i="5" s="1"/>
  <c r="BI236" i="5" s="1"/>
  <c r="AS238" i="5"/>
  <c r="AT238" i="5" s="1"/>
  <c r="AU238" i="5" s="1"/>
  <c r="AQ239" i="5" s="1"/>
  <c r="CC235" i="5"/>
  <c r="CD235" i="5" s="1"/>
  <c r="CE235" i="5" s="1"/>
  <c r="CA236" i="5" s="1"/>
  <c r="BX239" i="5"/>
  <c r="BY239" i="5" s="1"/>
  <c r="A125" i="5"/>
  <c r="D125" i="5" s="1"/>
  <c r="AG125" i="7" s="1"/>
  <c r="BG125" i="5"/>
  <c r="AZ239" i="5"/>
  <c r="BA239" i="5" s="1"/>
  <c r="AH240" i="5"/>
  <c r="AI240" i="5" s="1"/>
  <c r="AB240" i="5"/>
  <c r="AC240" i="5" s="1"/>
  <c r="K138" i="5"/>
  <c r="O241" i="5" l="1"/>
  <c r="BV240" i="5"/>
  <c r="BU240" i="5"/>
  <c r="BD126" i="5"/>
  <c r="BC126" i="5"/>
  <c r="AX240" i="5"/>
  <c r="AW240" i="5"/>
  <c r="AF241" i="5"/>
  <c r="AE241" i="5"/>
  <c r="Z241" i="5"/>
  <c r="AA241" i="5" s="1"/>
  <c r="Y241" i="5"/>
  <c r="T241" i="5"/>
  <c r="U241" i="5" s="1"/>
  <c r="S241" i="5"/>
  <c r="H139" i="5"/>
  <c r="G139" i="5"/>
  <c r="CI232" i="5"/>
  <c r="CJ232" i="5" s="1"/>
  <c r="CK232" i="5" s="1"/>
  <c r="CG233" i="5" s="1"/>
  <c r="AR239" i="5"/>
  <c r="AL238" i="5"/>
  <c r="CB236" i="5"/>
  <c r="BJ236" i="5"/>
  <c r="BQ234" i="5"/>
  <c r="BR234" i="5" s="1"/>
  <c r="BS234" i="5" s="1"/>
  <c r="BO235" i="5" s="1"/>
  <c r="CO226" i="5"/>
  <c r="CP226" i="5" s="1"/>
  <c r="CQ226" i="5" s="1"/>
  <c r="CM227" i="5" s="1"/>
  <c r="BW240" i="5"/>
  <c r="C126" i="5"/>
  <c r="P241" i="5"/>
  <c r="Q241" i="5" s="1"/>
  <c r="AY240" i="5" l="1"/>
  <c r="AZ240" i="5" s="1"/>
  <c r="BA240" i="5" s="1"/>
  <c r="AG241" i="5"/>
  <c r="N242" i="5"/>
  <c r="O242" i="5" s="1"/>
  <c r="M242" i="5"/>
  <c r="CH233" i="5"/>
  <c r="I139" i="5"/>
  <c r="BE126" i="5"/>
  <c r="B126" i="5" s="1"/>
  <c r="AK126" i="7"/>
  <c r="BP235" i="5"/>
  <c r="CN227" i="5"/>
  <c r="AM238" i="5"/>
  <c r="AN238" i="5" s="1"/>
  <c r="AO238" i="5" s="1"/>
  <c r="AK239" i="5" s="1"/>
  <c r="CC236" i="5"/>
  <c r="CD236" i="5" s="1"/>
  <c r="CE236" i="5" s="1"/>
  <c r="CA237" i="5" s="1"/>
  <c r="BK236" i="5"/>
  <c r="BL236" i="5" s="1"/>
  <c r="BM236" i="5" s="1"/>
  <c r="BI237" i="5" s="1"/>
  <c r="AS239" i="5"/>
  <c r="AT239" i="5" s="1"/>
  <c r="AU239" i="5" s="1"/>
  <c r="AQ240" i="5" s="1"/>
  <c r="BX240" i="5"/>
  <c r="BY240" i="5" s="1"/>
  <c r="AB241" i="5"/>
  <c r="AC241" i="5" s="1"/>
  <c r="AH241" i="5"/>
  <c r="AI241" i="5" s="1"/>
  <c r="V241" i="5"/>
  <c r="W241" i="5" s="1"/>
  <c r="BV241" i="5" l="1"/>
  <c r="BU241" i="5"/>
  <c r="AX241" i="5"/>
  <c r="AY241" i="5" s="1"/>
  <c r="AW241" i="5"/>
  <c r="AF242" i="5"/>
  <c r="AE242" i="5"/>
  <c r="Z242" i="5"/>
  <c r="AA242" i="5" s="1"/>
  <c r="Y242" i="5"/>
  <c r="T242" i="5"/>
  <c r="S242" i="5"/>
  <c r="CI233" i="5"/>
  <c r="CJ233" i="5" s="1"/>
  <c r="CK233" i="5" s="1"/>
  <c r="CG234" i="5" s="1"/>
  <c r="CB237" i="5"/>
  <c r="AR240" i="5"/>
  <c r="AL239" i="5"/>
  <c r="BJ237" i="5"/>
  <c r="CO227" i="5"/>
  <c r="CP227" i="5" s="1"/>
  <c r="CQ227" i="5" s="1"/>
  <c r="CM228" i="5" s="1"/>
  <c r="BQ235" i="5"/>
  <c r="BR235" i="5" s="1"/>
  <c r="BS235" i="5" s="1"/>
  <c r="BO236" i="5" s="1"/>
  <c r="BW241" i="5"/>
  <c r="BF126" i="5"/>
  <c r="P242" i="5"/>
  <c r="Q242" i="5" s="1"/>
  <c r="J139" i="5"/>
  <c r="AG242" i="5" l="1"/>
  <c r="AH242" i="5" s="1"/>
  <c r="AI242" i="5" s="1"/>
  <c r="U242" i="5"/>
  <c r="V242" i="5" s="1"/>
  <c r="W242" i="5" s="1"/>
  <c r="N243" i="5"/>
  <c r="O243" i="5" s="1"/>
  <c r="M243" i="5"/>
  <c r="CH234" i="5"/>
  <c r="BP236" i="5"/>
  <c r="CN228" i="5"/>
  <c r="AM239" i="5"/>
  <c r="AN239" i="5" s="1"/>
  <c r="AO239" i="5" s="1"/>
  <c r="AK240" i="5" s="1"/>
  <c r="AS240" i="5"/>
  <c r="AT240" i="5" s="1"/>
  <c r="AU240" i="5" s="1"/>
  <c r="AQ241" i="5" s="1"/>
  <c r="BK237" i="5"/>
  <c r="BL237" i="5" s="1"/>
  <c r="BM237" i="5" s="1"/>
  <c r="BI238" i="5" s="1"/>
  <c r="CC237" i="5"/>
  <c r="CD237" i="5" s="1"/>
  <c r="CE237" i="5" s="1"/>
  <c r="CA238" i="5" s="1"/>
  <c r="BX241" i="5"/>
  <c r="BY241" i="5" s="1"/>
  <c r="A126" i="5"/>
  <c r="D126" i="5" s="1"/>
  <c r="AG126" i="7" s="1"/>
  <c r="BG126" i="5"/>
  <c r="AZ241" i="5"/>
  <c r="BA241" i="5" s="1"/>
  <c r="AB242" i="5"/>
  <c r="AC242" i="5" s="1"/>
  <c r="K139" i="5"/>
  <c r="BV242" i="5" l="1"/>
  <c r="BW242" i="5" s="1"/>
  <c r="BU242" i="5"/>
  <c r="BD127" i="5"/>
  <c r="BC127" i="5"/>
  <c r="AX242" i="5"/>
  <c r="AW242" i="5"/>
  <c r="AF243" i="5"/>
  <c r="AE243" i="5"/>
  <c r="Z243" i="5"/>
  <c r="AA243" i="5" s="1"/>
  <c r="Y243" i="5"/>
  <c r="T243" i="5"/>
  <c r="U243" i="5" s="1"/>
  <c r="S243" i="5"/>
  <c r="H140" i="5"/>
  <c r="G140" i="5"/>
  <c r="CI234" i="5"/>
  <c r="CJ234" i="5" s="1"/>
  <c r="CK234" i="5" s="1"/>
  <c r="CG235" i="5" s="1"/>
  <c r="AR241" i="5"/>
  <c r="AL240" i="5"/>
  <c r="CB238" i="5"/>
  <c r="BJ238" i="5"/>
  <c r="CO228" i="5"/>
  <c r="CP228" i="5" s="1"/>
  <c r="CQ228" i="5" s="1"/>
  <c r="CM229" i="5" s="1"/>
  <c r="BQ236" i="5"/>
  <c r="BR236" i="5" s="1"/>
  <c r="BS236" i="5" s="1"/>
  <c r="BO237" i="5" s="1"/>
  <c r="C127" i="5"/>
  <c r="P243" i="5"/>
  <c r="Q243" i="5" s="1"/>
  <c r="AG243" i="5" l="1"/>
  <c r="AH243" i="5" s="1"/>
  <c r="AI243" i="5" s="1"/>
  <c r="AY242" i="5"/>
  <c r="AZ242" i="5" s="1"/>
  <c r="BA242" i="5" s="1"/>
  <c r="N244" i="5"/>
  <c r="O244" i="5" s="1"/>
  <c r="M244" i="5"/>
  <c r="CH235" i="5"/>
  <c r="BE127" i="5"/>
  <c r="B127" i="5" s="1"/>
  <c r="AK127" i="7"/>
  <c r="I140" i="5"/>
  <c r="BP237" i="5"/>
  <c r="CN229" i="5"/>
  <c r="BK238" i="5"/>
  <c r="BL238" i="5" s="1"/>
  <c r="BM238" i="5" s="1"/>
  <c r="BI239" i="5" s="1"/>
  <c r="AM240" i="5"/>
  <c r="AN240" i="5" s="1"/>
  <c r="AO240" i="5" s="1"/>
  <c r="AK241" i="5" s="1"/>
  <c r="CC238" i="5"/>
  <c r="CD238" i="5" s="1"/>
  <c r="CE238" i="5" s="1"/>
  <c r="CA239" i="5" s="1"/>
  <c r="AS241" i="5"/>
  <c r="AT241" i="5" s="1"/>
  <c r="AU241" i="5" s="1"/>
  <c r="AQ242" i="5" s="1"/>
  <c r="BX242" i="5"/>
  <c r="BY242" i="5" s="1"/>
  <c r="AB243" i="5"/>
  <c r="AC243" i="5" s="1"/>
  <c r="V243" i="5"/>
  <c r="W243" i="5" s="1"/>
  <c r="BV243" i="5" l="1"/>
  <c r="BU243" i="5"/>
  <c r="AX243" i="5"/>
  <c r="AY243" i="5" s="1"/>
  <c r="AW243" i="5"/>
  <c r="AF244" i="5"/>
  <c r="AE244" i="5"/>
  <c r="Z244" i="5"/>
  <c r="AA244" i="5" s="1"/>
  <c r="Y244" i="5"/>
  <c r="T244" i="5"/>
  <c r="U244" i="5" s="1"/>
  <c r="S244" i="5"/>
  <c r="CI235" i="5"/>
  <c r="CJ235" i="5" s="1"/>
  <c r="CK235" i="5" s="1"/>
  <c r="CG236" i="5" s="1"/>
  <c r="AL241" i="5"/>
  <c r="BJ239" i="5"/>
  <c r="AR242" i="5"/>
  <c r="CB239" i="5"/>
  <c r="CO229" i="5"/>
  <c r="CP229" i="5" s="1"/>
  <c r="CQ229" i="5" s="1"/>
  <c r="CM230" i="5" s="1"/>
  <c r="BQ237" i="5"/>
  <c r="BR237" i="5" s="1"/>
  <c r="BS237" i="5" s="1"/>
  <c r="BO238" i="5" s="1"/>
  <c r="BW243" i="5"/>
  <c r="BF127" i="5"/>
  <c r="P244" i="5"/>
  <c r="Q244" i="5" s="1"/>
  <c r="J140" i="5"/>
  <c r="AG244" i="5" l="1"/>
  <c r="AH244" i="5" s="1"/>
  <c r="AI244" i="5" s="1"/>
  <c r="N245" i="5"/>
  <c r="O245" i="5" s="1"/>
  <c r="M245" i="5"/>
  <c r="CH236" i="5"/>
  <c r="BP238" i="5"/>
  <c r="CN230" i="5"/>
  <c r="AS242" i="5"/>
  <c r="AT242" i="5" s="1"/>
  <c r="AU242" i="5" s="1"/>
  <c r="AQ243" i="5" s="1"/>
  <c r="BK239" i="5"/>
  <c r="BL239" i="5" s="1"/>
  <c r="BM239" i="5" s="1"/>
  <c r="BI240" i="5" s="1"/>
  <c r="CC239" i="5"/>
  <c r="CD239" i="5" s="1"/>
  <c r="CE239" i="5" s="1"/>
  <c r="CA240" i="5" s="1"/>
  <c r="AM241" i="5"/>
  <c r="AN241" i="5" s="1"/>
  <c r="AO241" i="5" s="1"/>
  <c r="AK242" i="5" s="1"/>
  <c r="BX243" i="5"/>
  <c r="BY243" i="5" s="1"/>
  <c r="A127" i="5"/>
  <c r="D127" i="5" s="1"/>
  <c r="AG127" i="7" s="1"/>
  <c r="BG127" i="5"/>
  <c r="AZ243" i="5"/>
  <c r="BA243" i="5" s="1"/>
  <c r="AB244" i="5"/>
  <c r="AC244" i="5" s="1"/>
  <c r="V244" i="5"/>
  <c r="W244" i="5" s="1"/>
  <c r="K140" i="5"/>
  <c r="BV244" i="5" l="1"/>
  <c r="BW244" i="5" s="1"/>
  <c r="BU244" i="5"/>
  <c r="BD128" i="5"/>
  <c r="BC128" i="5"/>
  <c r="AX244" i="5"/>
  <c r="AW244" i="5"/>
  <c r="AF245" i="5"/>
  <c r="AE245" i="5"/>
  <c r="Z245" i="5"/>
  <c r="AA245" i="5" s="1"/>
  <c r="Y245" i="5"/>
  <c r="T245" i="5"/>
  <c r="S245" i="5"/>
  <c r="H141" i="5"/>
  <c r="G141" i="5"/>
  <c r="CI236" i="5"/>
  <c r="CJ236" i="5" s="1"/>
  <c r="CK236" i="5" s="1"/>
  <c r="CG237" i="5" s="1"/>
  <c r="BJ240" i="5"/>
  <c r="AR243" i="5"/>
  <c r="AL242" i="5"/>
  <c r="CB240" i="5"/>
  <c r="CO230" i="5"/>
  <c r="CP230" i="5" s="1"/>
  <c r="CQ230" i="5" s="1"/>
  <c r="CM231" i="5" s="1"/>
  <c r="BQ238" i="5"/>
  <c r="BR238" i="5" s="1"/>
  <c r="BS238" i="5" s="1"/>
  <c r="BO239" i="5" s="1"/>
  <c r="C128" i="5"/>
  <c r="P245" i="5"/>
  <c r="Q245" i="5" s="1"/>
  <c r="AG245" i="5" l="1"/>
  <c r="AH245" i="5" s="1"/>
  <c r="AI245" i="5" s="1"/>
  <c r="AY244" i="5"/>
  <c r="U245" i="5"/>
  <c r="V245" i="5" s="1"/>
  <c r="W245" i="5" s="1"/>
  <c r="N246" i="5"/>
  <c r="M246" i="5"/>
  <c r="CH237" i="5"/>
  <c r="I141" i="5"/>
  <c r="BE128" i="5"/>
  <c r="B128" i="5" s="1"/>
  <c r="AK128" i="7"/>
  <c r="CN231" i="5"/>
  <c r="AM242" i="5"/>
  <c r="AN242" i="5" s="1"/>
  <c r="AO242" i="5" s="1"/>
  <c r="AK243" i="5" s="1"/>
  <c r="CC240" i="5"/>
  <c r="CD240" i="5" s="1"/>
  <c r="CE240" i="5" s="1"/>
  <c r="CA241" i="5" s="1"/>
  <c r="BP239" i="5"/>
  <c r="AS243" i="5"/>
  <c r="AT243" i="5" s="1"/>
  <c r="AU243" i="5" s="1"/>
  <c r="AQ244" i="5" s="1"/>
  <c r="BK240" i="5"/>
  <c r="BL240" i="5" s="1"/>
  <c r="BM240" i="5" s="1"/>
  <c r="BI241" i="5" s="1"/>
  <c r="BX244" i="5"/>
  <c r="BY244" i="5" s="1"/>
  <c r="AZ244" i="5"/>
  <c r="BA244" i="5" s="1"/>
  <c r="AB245" i="5"/>
  <c r="AC245" i="5" s="1"/>
  <c r="O246" i="5" l="1"/>
  <c r="BV245" i="5"/>
  <c r="BU245" i="5"/>
  <c r="AX245" i="5"/>
  <c r="AY245" i="5" s="1"/>
  <c r="AW245" i="5"/>
  <c r="AF246" i="5"/>
  <c r="AE246" i="5"/>
  <c r="Z246" i="5"/>
  <c r="AA246" i="5" s="1"/>
  <c r="Y246" i="5"/>
  <c r="T246" i="5"/>
  <c r="U246" i="5" s="1"/>
  <c r="S246" i="5"/>
  <c r="CI237" i="5"/>
  <c r="CJ237" i="5" s="1"/>
  <c r="CK237" i="5" s="1"/>
  <c r="CG238" i="5" s="1"/>
  <c r="AR244" i="5"/>
  <c r="CB241" i="5"/>
  <c r="AL243" i="5"/>
  <c r="BJ241" i="5"/>
  <c r="BQ239" i="5"/>
  <c r="BR239" i="5" s="1"/>
  <c r="BS239" i="5" s="1"/>
  <c r="BO240" i="5" s="1"/>
  <c r="CO231" i="5"/>
  <c r="CP231" i="5" s="1"/>
  <c r="CQ231" i="5" s="1"/>
  <c r="CM232" i="5" s="1"/>
  <c r="BW245" i="5"/>
  <c r="BF128" i="5"/>
  <c r="P246" i="5"/>
  <c r="Q246" i="5" s="1"/>
  <c r="J141" i="5"/>
  <c r="AG246" i="5" l="1"/>
  <c r="AH246" i="5" s="1"/>
  <c r="AI246" i="5" s="1"/>
  <c r="N247" i="5"/>
  <c r="M247" i="5"/>
  <c r="CH238" i="5"/>
  <c r="CN232" i="5"/>
  <c r="BK241" i="5"/>
  <c r="BL241" i="5" s="1"/>
  <c r="BM241" i="5" s="1"/>
  <c r="BI242" i="5" s="1"/>
  <c r="AM243" i="5"/>
  <c r="AN243" i="5" s="1"/>
  <c r="AO243" i="5" s="1"/>
  <c r="AK244" i="5" s="1"/>
  <c r="CC241" i="5"/>
  <c r="CD241" i="5" s="1"/>
  <c r="CE241" i="5" s="1"/>
  <c r="CA242" i="5" s="1"/>
  <c r="BP240" i="5"/>
  <c r="AS244" i="5"/>
  <c r="AT244" i="5" s="1"/>
  <c r="AU244" i="5" s="1"/>
  <c r="AQ245" i="5" s="1"/>
  <c r="BX245" i="5"/>
  <c r="BY245" i="5" s="1"/>
  <c r="A128" i="5"/>
  <c r="D128" i="5" s="1"/>
  <c r="AG128" i="7" s="1"/>
  <c r="BG128" i="5"/>
  <c r="AZ245" i="5"/>
  <c r="BA245" i="5" s="1"/>
  <c r="AB246" i="5"/>
  <c r="AC246" i="5" s="1"/>
  <c r="V246" i="5"/>
  <c r="W246" i="5" s="1"/>
  <c r="K141" i="5"/>
  <c r="O247" i="5" l="1"/>
  <c r="BV246" i="5"/>
  <c r="BU246" i="5"/>
  <c r="BD129" i="5"/>
  <c r="BC129" i="5"/>
  <c r="AX246" i="5"/>
  <c r="AW246" i="5"/>
  <c r="AF247" i="5"/>
  <c r="AE247" i="5"/>
  <c r="Z247" i="5"/>
  <c r="AA247" i="5" s="1"/>
  <c r="Y247" i="5"/>
  <c r="T247" i="5"/>
  <c r="U247" i="5" s="1"/>
  <c r="S247" i="5"/>
  <c r="H142" i="5"/>
  <c r="G142" i="5"/>
  <c r="CI238" i="5"/>
  <c r="CJ238" i="5" s="1"/>
  <c r="CK238" i="5" s="1"/>
  <c r="CG239" i="5" s="1"/>
  <c r="AL244" i="5"/>
  <c r="BJ242" i="5"/>
  <c r="CB242" i="5"/>
  <c r="AR245" i="5"/>
  <c r="BQ240" i="5"/>
  <c r="BR240" i="5" s="1"/>
  <c r="BS240" i="5" s="1"/>
  <c r="BO241" i="5" s="1"/>
  <c r="CO232" i="5"/>
  <c r="CP232" i="5" s="1"/>
  <c r="CQ232" i="5" s="1"/>
  <c r="CM233" i="5" s="1"/>
  <c r="BW246" i="5"/>
  <c r="C129" i="5"/>
  <c r="P247" i="5"/>
  <c r="Q247" i="5" s="1"/>
  <c r="AY246" i="5" l="1"/>
  <c r="AG247" i="5"/>
  <c r="AH247" i="5" s="1"/>
  <c r="AI247" i="5" s="1"/>
  <c r="N248" i="5"/>
  <c r="M248" i="5"/>
  <c r="CH239" i="5"/>
  <c r="I142" i="5"/>
  <c r="BE129" i="5"/>
  <c r="B129" i="5" s="1"/>
  <c r="AK129" i="7"/>
  <c r="CN233" i="5"/>
  <c r="CC242" i="5"/>
  <c r="CD242" i="5" s="1"/>
  <c r="CE242" i="5" s="1"/>
  <c r="CA243" i="5" s="1"/>
  <c r="BK242" i="5"/>
  <c r="BL242" i="5" s="1"/>
  <c r="BM242" i="5" s="1"/>
  <c r="BI243" i="5" s="1"/>
  <c r="BP241" i="5"/>
  <c r="AS245" i="5"/>
  <c r="AT245" i="5" s="1"/>
  <c r="AU245" i="5" s="1"/>
  <c r="AQ246" i="5" s="1"/>
  <c r="AM244" i="5"/>
  <c r="AN244" i="5" s="1"/>
  <c r="AO244" i="5" s="1"/>
  <c r="AK245" i="5" s="1"/>
  <c r="BX246" i="5"/>
  <c r="BY246" i="5" s="1"/>
  <c r="AZ246" i="5"/>
  <c r="BA246" i="5" s="1"/>
  <c r="AB247" i="5"/>
  <c r="AC247" i="5" s="1"/>
  <c r="V247" i="5"/>
  <c r="W247" i="5" s="1"/>
  <c r="BV247" i="5" l="1"/>
  <c r="BU247" i="5"/>
  <c r="AX247" i="5"/>
  <c r="AY247" i="5" s="1"/>
  <c r="AW247" i="5"/>
  <c r="O248" i="5"/>
  <c r="P248" i="5" s="1"/>
  <c r="Q248" i="5" s="1"/>
  <c r="AF248" i="5"/>
  <c r="AG248" i="5" s="1"/>
  <c r="AE248" i="5"/>
  <c r="Z248" i="5"/>
  <c r="AA248" i="5" s="1"/>
  <c r="Y248" i="5"/>
  <c r="T248" i="5"/>
  <c r="S248" i="5"/>
  <c r="CI239" i="5"/>
  <c r="CJ239" i="5" s="1"/>
  <c r="CK239" i="5" s="1"/>
  <c r="CG240" i="5" s="1"/>
  <c r="CB243" i="5"/>
  <c r="AL245" i="5"/>
  <c r="BJ243" i="5"/>
  <c r="AR246" i="5"/>
  <c r="BQ241" i="5"/>
  <c r="BR241" i="5" s="1"/>
  <c r="BS241" i="5" s="1"/>
  <c r="BO242" i="5" s="1"/>
  <c r="CO233" i="5"/>
  <c r="CP233" i="5" s="1"/>
  <c r="CQ233" i="5" s="1"/>
  <c r="CM234" i="5" s="1"/>
  <c r="BW247" i="5"/>
  <c r="BF129" i="5"/>
  <c r="J142" i="5"/>
  <c r="U248" i="5" l="1"/>
  <c r="N249" i="5"/>
  <c r="O249" i="5" s="1"/>
  <c r="M249" i="5"/>
  <c r="CH240" i="5"/>
  <c r="CN234" i="5"/>
  <c r="BP242" i="5"/>
  <c r="AS246" i="5"/>
  <c r="AT246" i="5" s="1"/>
  <c r="AU246" i="5" s="1"/>
  <c r="AQ247" i="5" s="1"/>
  <c r="BK243" i="5"/>
  <c r="BL243" i="5" s="1"/>
  <c r="BM243" i="5" s="1"/>
  <c r="BI244" i="5" s="1"/>
  <c r="AM245" i="5"/>
  <c r="AN245" i="5" s="1"/>
  <c r="AO245" i="5" s="1"/>
  <c r="AK246" i="5" s="1"/>
  <c r="CC243" i="5"/>
  <c r="CD243" i="5" s="1"/>
  <c r="CE243" i="5" s="1"/>
  <c r="CA244" i="5" s="1"/>
  <c r="BX247" i="5"/>
  <c r="BY247" i="5" s="1"/>
  <c r="A129" i="5"/>
  <c r="D129" i="5" s="1"/>
  <c r="AG129" i="7" s="1"/>
  <c r="BG129" i="5"/>
  <c r="AZ247" i="5"/>
  <c r="BA247" i="5" s="1"/>
  <c r="AH248" i="5"/>
  <c r="AI248" i="5" s="1"/>
  <c r="AB248" i="5"/>
  <c r="AC248" i="5" s="1"/>
  <c r="V248" i="5"/>
  <c r="W248" i="5" s="1"/>
  <c r="K142" i="5"/>
  <c r="BV248" i="5" l="1"/>
  <c r="BU248" i="5"/>
  <c r="BD130" i="5"/>
  <c r="BC130" i="5"/>
  <c r="AX248" i="5"/>
  <c r="AW248" i="5"/>
  <c r="AF249" i="5"/>
  <c r="AE249" i="5"/>
  <c r="Z249" i="5"/>
  <c r="AA249" i="5" s="1"/>
  <c r="Y249" i="5"/>
  <c r="T249" i="5"/>
  <c r="U249" i="5" s="1"/>
  <c r="S249" i="5"/>
  <c r="H143" i="5"/>
  <c r="G143" i="5"/>
  <c r="CI240" i="5"/>
  <c r="CJ240" i="5" s="1"/>
  <c r="CK240" i="5" s="1"/>
  <c r="CG241" i="5" s="1"/>
  <c r="AL246" i="5"/>
  <c r="BJ244" i="5"/>
  <c r="AR247" i="5"/>
  <c r="CB244" i="5"/>
  <c r="BQ242" i="5"/>
  <c r="BR242" i="5" s="1"/>
  <c r="BS242" i="5" s="1"/>
  <c r="BO243" i="5" s="1"/>
  <c r="CO234" i="5"/>
  <c r="CP234" i="5" s="1"/>
  <c r="CQ234" i="5" s="1"/>
  <c r="CM235" i="5" s="1"/>
  <c r="BW248" i="5"/>
  <c r="C130" i="5"/>
  <c r="P249" i="5"/>
  <c r="Q249" i="5" s="1"/>
  <c r="AY248" i="5" l="1"/>
  <c r="AG249" i="5"/>
  <c r="N250" i="5"/>
  <c r="O250" i="5" s="1"/>
  <c r="M250" i="5"/>
  <c r="CH241" i="5"/>
  <c r="I143" i="5"/>
  <c r="BE130" i="5"/>
  <c r="B130" i="5" s="1"/>
  <c r="AK130" i="7"/>
  <c r="CN235" i="5"/>
  <c r="BP243" i="5"/>
  <c r="AS247" i="5"/>
  <c r="AT247" i="5" s="1"/>
  <c r="AU247" i="5" s="1"/>
  <c r="AQ248" i="5" s="1"/>
  <c r="BK244" i="5"/>
  <c r="BL244" i="5" s="1"/>
  <c r="BM244" i="5" s="1"/>
  <c r="BI245" i="5" s="1"/>
  <c r="CC244" i="5"/>
  <c r="CD244" i="5" s="1"/>
  <c r="CE244" i="5" s="1"/>
  <c r="CA245" i="5" s="1"/>
  <c r="AM246" i="5"/>
  <c r="AN246" i="5" s="1"/>
  <c r="AO246" i="5" s="1"/>
  <c r="AK247" i="5" s="1"/>
  <c r="BX248" i="5"/>
  <c r="BY248" i="5" s="1"/>
  <c r="AZ248" i="5"/>
  <c r="BA248" i="5" s="1"/>
  <c r="AH249" i="5"/>
  <c r="AI249" i="5" s="1"/>
  <c r="AB249" i="5"/>
  <c r="AC249" i="5" s="1"/>
  <c r="V249" i="5"/>
  <c r="W249" i="5" s="1"/>
  <c r="BV249" i="5" l="1"/>
  <c r="BW249" i="5" s="1"/>
  <c r="BU249" i="5"/>
  <c r="AX249" i="5"/>
  <c r="AY249" i="5" s="1"/>
  <c r="AW249" i="5"/>
  <c r="AF250" i="5"/>
  <c r="AE250" i="5"/>
  <c r="Z250" i="5"/>
  <c r="Y250" i="5"/>
  <c r="T250" i="5"/>
  <c r="U250" i="5" s="1"/>
  <c r="S250" i="5"/>
  <c r="CI241" i="5"/>
  <c r="CJ241" i="5" s="1"/>
  <c r="CK241" i="5" s="1"/>
  <c r="CG242" i="5" s="1"/>
  <c r="AR248" i="5"/>
  <c r="AL247" i="5"/>
  <c r="BJ245" i="5"/>
  <c r="CB245" i="5"/>
  <c r="BQ243" i="5"/>
  <c r="BR243" i="5" s="1"/>
  <c r="BS243" i="5" s="1"/>
  <c r="BO244" i="5" s="1"/>
  <c r="CO235" i="5"/>
  <c r="CP235" i="5" s="1"/>
  <c r="CQ235" i="5" s="1"/>
  <c r="CM236" i="5" s="1"/>
  <c r="BF130" i="5"/>
  <c r="P250" i="5"/>
  <c r="Q250" i="5" s="1"/>
  <c r="J143" i="5"/>
  <c r="AG250" i="5" l="1"/>
  <c r="AA250" i="5"/>
  <c r="N251" i="5"/>
  <c r="O251" i="5" s="1"/>
  <c r="M251" i="5"/>
  <c r="CH242" i="5"/>
  <c r="CN236" i="5"/>
  <c r="BP244" i="5"/>
  <c r="BK245" i="5"/>
  <c r="BL245" i="5" s="1"/>
  <c r="BM245" i="5" s="1"/>
  <c r="BI246" i="5" s="1"/>
  <c r="AM247" i="5"/>
  <c r="AN247" i="5" s="1"/>
  <c r="AO247" i="5" s="1"/>
  <c r="AK248" i="5" s="1"/>
  <c r="CC245" i="5"/>
  <c r="CD245" i="5" s="1"/>
  <c r="CE245" i="5" s="1"/>
  <c r="CA246" i="5" s="1"/>
  <c r="AS248" i="5"/>
  <c r="AT248" i="5" s="1"/>
  <c r="AU248" i="5" s="1"/>
  <c r="AQ249" i="5" s="1"/>
  <c r="BX249" i="5"/>
  <c r="BY249" i="5" s="1"/>
  <c r="A130" i="5"/>
  <c r="D130" i="5" s="1"/>
  <c r="AG130" i="7" s="1"/>
  <c r="BG130" i="5"/>
  <c r="AZ249" i="5"/>
  <c r="BA249" i="5" s="1"/>
  <c r="AH250" i="5"/>
  <c r="AI250" i="5" s="1"/>
  <c r="AB250" i="5"/>
  <c r="AC250" i="5" s="1"/>
  <c r="V250" i="5"/>
  <c r="W250" i="5" s="1"/>
  <c r="K143" i="5"/>
  <c r="BV250" i="5" l="1"/>
  <c r="BW250" i="5" s="1"/>
  <c r="BU250" i="5"/>
  <c r="BD131" i="5"/>
  <c r="BC131" i="5"/>
  <c r="AX250" i="5"/>
  <c r="AW250" i="5"/>
  <c r="AF251" i="5"/>
  <c r="AE251" i="5"/>
  <c r="Z251" i="5"/>
  <c r="AA251" i="5" s="1"/>
  <c r="Y251" i="5"/>
  <c r="T251" i="5"/>
  <c r="U251" i="5" s="1"/>
  <c r="S251" i="5"/>
  <c r="H144" i="5"/>
  <c r="G144" i="5"/>
  <c r="CI242" i="5"/>
  <c r="CJ242" i="5" s="1"/>
  <c r="CK242" i="5" s="1"/>
  <c r="CG243" i="5" s="1"/>
  <c r="CB246" i="5"/>
  <c r="BJ246" i="5"/>
  <c r="AR249" i="5"/>
  <c r="AL248" i="5"/>
  <c r="BQ244" i="5"/>
  <c r="BR244" i="5" s="1"/>
  <c r="BS244" i="5" s="1"/>
  <c r="BO245" i="5" s="1"/>
  <c r="CO236" i="5"/>
  <c r="CP236" i="5" s="1"/>
  <c r="CQ236" i="5" s="1"/>
  <c r="CM237" i="5" s="1"/>
  <c r="C131" i="5"/>
  <c r="P251" i="5"/>
  <c r="Q251" i="5" s="1"/>
  <c r="AG251" i="5" l="1"/>
  <c r="AY250" i="5"/>
  <c r="N252" i="5"/>
  <c r="O252" i="5" s="1"/>
  <c r="M252" i="5"/>
  <c r="CH243" i="5"/>
  <c r="I144" i="5"/>
  <c r="BE131" i="5"/>
  <c r="B131" i="5" s="1"/>
  <c r="AK131" i="7"/>
  <c r="CN237" i="5"/>
  <c r="BP245" i="5"/>
  <c r="AS249" i="5"/>
  <c r="AT249" i="5" s="1"/>
  <c r="AU249" i="5" s="1"/>
  <c r="AQ250" i="5" s="1"/>
  <c r="AM248" i="5"/>
  <c r="AN248" i="5" s="1"/>
  <c r="AO248" i="5" s="1"/>
  <c r="AK249" i="5" s="1"/>
  <c r="BK246" i="5"/>
  <c r="BL246" i="5" s="1"/>
  <c r="BM246" i="5" s="1"/>
  <c r="BI247" i="5" s="1"/>
  <c r="CC246" i="5"/>
  <c r="CD246" i="5" s="1"/>
  <c r="CE246" i="5" s="1"/>
  <c r="CA247" i="5" s="1"/>
  <c r="BX250" i="5"/>
  <c r="BY250" i="5" s="1"/>
  <c r="AZ250" i="5"/>
  <c r="BA250" i="5" s="1"/>
  <c r="AB251" i="5"/>
  <c r="AC251" i="5" s="1"/>
  <c r="AH251" i="5"/>
  <c r="AI251" i="5" s="1"/>
  <c r="V251" i="5"/>
  <c r="W251" i="5" s="1"/>
  <c r="BV251" i="5" l="1"/>
  <c r="BU251" i="5"/>
  <c r="AX251" i="5"/>
  <c r="AY251" i="5" s="1"/>
  <c r="AW251" i="5"/>
  <c r="AF252" i="5"/>
  <c r="AE252" i="5"/>
  <c r="Z252" i="5"/>
  <c r="Y252" i="5"/>
  <c r="T252" i="5"/>
  <c r="U252" i="5" s="1"/>
  <c r="S252" i="5"/>
  <c r="CI243" i="5"/>
  <c r="CJ243" i="5" s="1"/>
  <c r="CK243" i="5" s="1"/>
  <c r="CG244" i="5" s="1"/>
  <c r="BJ247" i="5"/>
  <c r="AL249" i="5"/>
  <c r="AR250" i="5"/>
  <c r="CB247" i="5"/>
  <c r="BQ245" i="5"/>
  <c r="BR245" i="5" s="1"/>
  <c r="BS245" i="5" s="1"/>
  <c r="BO246" i="5" s="1"/>
  <c r="CO237" i="5"/>
  <c r="CP237" i="5" s="1"/>
  <c r="CQ237" i="5" s="1"/>
  <c r="CM238" i="5" s="1"/>
  <c r="BW251" i="5"/>
  <c r="BF131" i="5"/>
  <c r="P252" i="5"/>
  <c r="Q252" i="5" s="1"/>
  <c r="J144" i="5"/>
  <c r="AA252" i="5" l="1"/>
  <c r="AG252" i="5"/>
  <c r="AH252" i="5" s="1"/>
  <c r="AI252" i="5" s="1"/>
  <c r="N253" i="5"/>
  <c r="O253" i="5" s="1"/>
  <c r="M253" i="5"/>
  <c r="CH244" i="5"/>
  <c r="CN238" i="5"/>
  <c r="BP246" i="5"/>
  <c r="CC247" i="5"/>
  <c r="CD247" i="5" s="1"/>
  <c r="CE247" i="5" s="1"/>
  <c r="CA248" i="5" s="1"/>
  <c r="AS250" i="5"/>
  <c r="AT250" i="5" s="1"/>
  <c r="AU250" i="5" s="1"/>
  <c r="AQ251" i="5" s="1"/>
  <c r="AM249" i="5"/>
  <c r="AN249" i="5" s="1"/>
  <c r="AO249" i="5" s="1"/>
  <c r="AK250" i="5" s="1"/>
  <c r="BK247" i="5"/>
  <c r="BL247" i="5" s="1"/>
  <c r="BM247" i="5" s="1"/>
  <c r="BI248" i="5" s="1"/>
  <c r="BX251" i="5"/>
  <c r="BY251" i="5" s="1"/>
  <c r="A131" i="5"/>
  <c r="D131" i="5" s="1"/>
  <c r="AG131" i="7" s="1"/>
  <c r="BG131" i="5"/>
  <c r="AZ251" i="5"/>
  <c r="BA251" i="5" s="1"/>
  <c r="AB252" i="5"/>
  <c r="AC252" i="5" s="1"/>
  <c r="V252" i="5"/>
  <c r="W252" i="5" s="1"/>
  <c r="K144" i="5"/>
  <c r="BV252" i="5" l="1"/>
  <c r="BU252" i="5"/>
  <c r="BD132" i="5"/>
  <c r="BC132" i="5"/>
  <c r="AX252" i="5"/>
  <c r="AW252" i="5"/>
  <c r="AF253" i="5"/>
  <c r="AE253" i="5"/>
  <c r="Z253" i="5"/>
  <c r="AA253" i="5" s="1"/>
  <c r="Y253" i="5"/>
  <c r="T253" i="5"/>
  <c r="U253" i="5" s="1"/>
  <c r="S253" i="5"/>
  <c r="H145" i="5"/>
  <c r="G145" i="5"/>
  <c r="CI244" i="5"/>
  <c r="CJ244" i="5" s="1"/>
  <c r="CK244" i="5" s="1"/>
  <c r="CG245" i="5" s="1"/>
  <c r="AL250" i="5"/>
  <c r="CB248" i="5"/>
  <c r="AR251" i="5"/>
  <c r="BJ248" i="5"/>
  <c r="BQ246" i="5"/>
  <c r="BR246" i="5" s="1"/>
  <c r="BS246" i="5" s="1"/>
  <c r="BO247" i="5" s="1"/>
  <c r="CO238" i="5"/>
  <c r="CP238" i="5" s="1"/>
  <c r="CQ238" i="5" s="1"/>
  <c r="CM239" i="5" s="1"/>
  <c r="BW252" i="5"/>
  <c r="C132" i="5"/>
  <c r="P253" i="5"/>
  <c r="Q253" i="5" s="1"/>
  <c r="AG253" i="5" l="1"/>
  <c r="AY252" i="5"/>
  <c r="N254" i="5"/>
  <c r="M254" i="5"/>
  <c r="CH245" i="5"/>
  <c r="I145" i="5"/>
  <c r="BE132" i="5"/>
  <c r="B132" i="5" s="1"/>
  <c r="AK132" i="7"/>
  <c r="CN239" i="5"/>
  <c r="BP247" i="5"/>
  <c r="AS251" i="5"/>
  <c r="AT251" i="5" s="1"/>
  <c r="AU251" i="5" s="1"/>
  <c r="AQ252" i="5" s="1"/>
  <c r="CC248" i="5"/>
  <c r="CD248" i="5" s="1"/>
  <c r="CE248" i="5" s="1"/>
  <c r="CA249" i="5" s="1"/>
  <c r="BK248" i="5"/>
  <c r="BL248" i="5" s="1"/>
  <c r="BM248" i="5" s="1"/>
  <c r="BI249" i="5" s="1"/>
  <c r="AM250" i="5"/>
  <c r="AN250" i="5" s="1"/>
  <c r="AO250" i="5" s="1"/>
  <c r="AK251" i="5" s="1"/>
  <c r="BX252" i="5"/>
  <c r="BY252" i="5" s="1"/>
  <c r="AZ252" i="5"/>
  <c r="BA252" i="5" s="1"/>
  <c r="AB253" i="5"/>
  <c r="AC253" i="5" s="1"/>
  <c r="AH253" i="5"/>
  <c r="AI253" i="5" s="1"/>
  <c r="V253" i="5"/>
  <c r="W253" i="5" s="1"/>
  <c r="O254" i="5" l="1"/>
  <c r="BV253" i="5"/>
  <c r="BU253" i="5"/>
  <c r="AX253" i="5"/>
  <c r="AW253" i="5"/>
  <c r="AF254" i="5"/>
  <c r="AG254" i="5" s="1"/>
  <c r="AE254" i="5"/>
  <c r="Z254" i="5"/>
  <c r="AA254" i="5" s="1"/>
  <c r="Y254" i="5"/>
  <c r="T254" i="5"/>
  <c r="U254" i="5" s="1"/>
  <c r="S254" i="5"/>
  <c r="CI245" i="5"/>
  <c r="CJ245" i="5" s="1"/>
  <c r="CK245" i="5" s="1"/>
  <c r="CG246" i="5" s="1"/>
  <c r="CB249" i="5"/>
  <c r="AR252" i="5"/>
  <c r="AL251" i="5"/>
  <c r="BJ249" i="5"/>
  <c r="BQ247" i="5"/>
  <c r="BR247" i="5" s="1"/>
  <c r="BS247" i="5" s="1"/>
  <c r="BO248" i="5" s="1"/>
  <c r="CO239" i="5"/>
  <c r="CP239" i="5" s="1"/>
  <c r="CQ239" i="5" s="1"/>
  <c r="CM240" i="5" s="1"/>
  <c r="BW253" i="5"/>
  <c r="BF132" i="5"/>
  <c r="P254" i="5"/>
  <c r="Q254" i="5" s="1"/>
  <c r="J145" i="5"/>
  <c r="AY253" i="5" l="1"/>
  <c r="AZ253" i="5" s="1"/>
  <c r="BA253" i="5" s="1"/>
  <c r="N255" i="5"/>
  <c r="O255" i="5" s="1"/>
  <c r="M255" i="5"/>
  <c r="CH246" i="5"/>
  <c r="CN240" i="5"/>
  <c r="BP248" i="5"/>
  <c r="AM251" i="5"/>
  <c r="AN251" i="5" s="1"/>
  <c r="AO251" i="5" s="1"/>
  <c r="AK252" i="5" s="1"/>
  <c r="AS252" i="5"/>
  <c r="AT252" i="5" s="1"/>
  <c r="AU252" i="5" s="1"/>
  <c r="AQ253" i="5" s="1"/>
  <c r="BK249" i="5"/>
  <c r="BL249" i="5" s="1"/>
  <c r="BM249" i="5" s="1"/>
  <c r="BI250" i="5" s="1"/>
  <c r="CC249" i="5"/>
  <c r="CD249" i="5" s="1"/>
  <c r="CE249" i="5" s="1"/>
  <c r="CA250" i="5" s="1"/>
  <c r="BX253" i="5"/>
  <c r="BY253" i="5" s="1"/>
  <c r="A132" i="5"/>
  <c r="D132" i="5" s="1"/>
  <c r="AG132" i="7" s="1"/>
  <c r="BG132" i="5"/>
  <c r="AB254" i="5"/>
  <c r="AC254" i="5" s="1"/>
  <c r="AH254" i="5"/>
  <c r="AI254" i="5" s="1"/>
  <c r="V254" i="5"/>
  <c r="W254" i="5" s="1"/>
  <c r="K145" i="5"/>
  <c r="BV254" i="5" l="1"/>
  <c r="BU254" i="5"/>
  <c r="BD133" i="5"/>
  <c r="BC133" i="5"/>
  <c r="AX254" i="5"/>
  <c r="AW254" i="5"/>
  <c r="AF255" i="5"/>
  <c r="AE255" i="5"/>
  <c r="Z255" i="5"/>
  <c r="AA255" i="5" s="1"/>
  <c r="Y255" i="5"/>
  <c r="T255" i="5"/>
  <c r="U255" i="5" s="1"/>
  <c r="S255" i="5"/>
  <c r="H146" i="5"/>
  <c r="G146" i="5"/>
  <c r="CI246" i="5"/>
  <c r="CJ246" i="5" s="1"/>
  <c r="CK246" i="5" s="1"/>
  <c r="CG247" i="5" s="1"/>
  <c r="AL252" i="5"/>
  <c r="AR253" i="5"/>
  <c r="CB250" i="5"/>
  <c r="BJ250" i="5"/>
  <c r="BQ248" i="5"/>
  <c r="BR248" i="5" s="1"/>
  <c r="BS248" i="5" s="1"/>
  <c r="BO249" i="5" s="1"/>
  <c r="CO240" i="5"/>
  <c r="CP240" i="5" s="1"/>
  <c r="CQ240" i="5" s="1"/>
  <c r="CM241" i="5" s="1"/>
  <c r="BW254" i="5"/>
  <c r="C133" i="5"/>
  <c r="P255" i="5"/>
  <c r="Q255" i="5" s="1"/>
  <c r="AG255" i="5" l="1"/>
  <c r="AH255" i="5" s="1"/>
  <c r="AI255" i="5" s="1"/>
  <c r="AY254" i="5"/>
  <c r="N256" i="5"/>
  <c r="O256" i="5" s="1"/>
  <c r="M256" i="5"/>
  <c r="CH247" i="5"/>
  <c r="I146" i="5"/>
  <c r="BE133" i="5"/>
  <c r="B133" i="5" s="1"/>
  <c r="AK133" i="7"/>
  <c r="BP249" i="5"/>
  <c r="AS253" i="5"/>
  <c r="AT253" i="5" s="1"/>
  <c r="AU253" i="5" s="1"/>
  <c r="AQ254" i="5" s="1"/>
  <c r="BK250" i="5"/>
  <c r="BL250" i="5" s="1"/>
  <c r="BM250" i="5" s="1"/>
  <c r="BI251" i="5" s="1"/>
  <c r="CN241" i="5"/>
  <c r="CC250" i="5"/>
  <c r="CD250" i="5" s="1"/>
  <c r="CE250" i="5" s="1"/>
  <c r="CA251" i="5" s="1"/>
  <c r="AM252" i="5"/>
  <c r="AN252" i="5" s="1"/>
  <c r="AO252" i="5" s="1"/>
  <c r="AK253" i="5" s="1"/>
  <c r="BX254" i="5"/>
  <c r="BY254" i="5" s="1"/>
  <c r="AZ254" i="5"/>
  <c r="BA254" i="5" s="1"/>
  <c r="AB255" i="5"/>
  <c r="AC255" i="5" s="1"/>
  <c r="V255" i="5"/>
  <c r="W255" i="5" s="1"/>
  <c r="BV255" i="5" l="1"/>
  <c r="BU255" i="5"/>
  <c r="AX255" i="5"/>
  <c r="AY255" i="5" s="1"/>
  <c r="AW255" i="5"/>
  <c r="AF256" i="5"/>
  <c r="AE256" i="5"/>
  <c r="Z256" i="5"/>
  <c r="AA256" i="5" s="1"/>
  <c r="Y256" i="5"/>
  <c r="T256" i="5"/>
  <c r="S256" i="5"/>
  <c r="CI247" i="5"/>
  <c r="CJ247" i="5" s="1"/>
  <c r="CK247" i="5" s="1"/>
  <c r="CG248" i="5" s="1"/>
  <c r="BJ251" i="5"/>
  <c r="AR254" i="5"/>
  <c r="AL253" i="5"/>
  <c r="CB251" i="5"/>
  <c r="CO241" i="5"/>
  <c r="CP241" i="5" s="1"/>
  <c r="CQ241" i="5" s="1"/>
  <c r="CM242" i="5" s="1"/>
  <c r="BQ249" i="5"/>
  <c r="BR249" i="5" s="1"/>
  <c r="BS249" i="5" s="1"/>
  <c r="BO250" i="5" s="1"/>
  <c r="BW255" i="5"/>
  <c r="BF133" i="5"/>
  <c r="P256" i="5"/>
  <c r="Q256" i="5" s="1"/>
  <c r="J146" i="5"/>
  <c r="AG256" i="5" l="1"/>
  <c r="AH256" i="5" s="1"/>
  <c r="AI256" i="5" s="1"/>
  <c r="U256" i="5"/>
  <c r="V256" i="5" s="1"/>
  <c r="W256" i="5" s="1"/>
  <c r="N257" i="5"/>
  <c r="M257" i="5"/>
  <c r="CH248" i="5"/>
  <c r="BP250" i="5"/>
  <c r="CN242" i="5"/>
  <c r="AM253" i="5"/>
  <c r="AN253" i="5" s="1"/>
  <c r="AO253" i="5" s="1"/>
  <c r="AK254" i="5" s="1"/>
  <c r="AS254" i="5"/>
  <c r="AT254" i="5" s="1"/>
  <c r="AU254" i="5" s="1"/>
  <c r="AQ255" i="5" s="1"/>
  <c r="CC251" i="5"/>
  <c r="CD251" i="5" s="1"/>
  <c r="CE251" i="5" s="1"/>
  <c r="CA252" i="5" s="1"/>
  <c r="BK251" i="5"/>
  <c r="BL251" i="5" s="1"/>
  <c r="BM251" i="5" s="1"/>
  <c r="BI252" i="5" s="1"/>
  <c r="BX255" i="5"/>
  <c r="BY255" i="5" s="1"/>
  <c r="AZ255" i="5"/>
  <c r="BA255" i="5" s="1"/>
  <c r="A133" i="5"/>
  <c r="D133" i="5" s="1"/>
  <c r="AG133" i="7" s="1"/>
  <c r="BG133" i="5"/>
  <c r="AB256" i="5"/>
  <c r="AC256" i="5" s="1"/>
  <c r="K146" i="5"/>
  <c r="O257" i="5" l="1"/>
  <c r="P257" i="5" s="1"/>
  <c r="Q257" i="5" s="1"/>
  <c r="BV256" i="5"/>
  <c r="BU256" i="5"/>
  <c r="BD134" i="5"/>
  <c r="BC134" i="5"/>
  <c r="AX256" i="5"/>
  <c r="AW256" i="5"/>
  <c r="AF257" i="5"/>
  <c r="AG257" i="5" s="1"/>
  <c r="AE257" i="5"/>
  <c r="Z257" i="5"/>
  <c r="Y257" i="5"/>
  <c r="T257" i="5"/>
  <c r="U257" i="5" s="1"/>
  <c r="S257" i="5"/>
  <c r="H147" i="5"/>
  <c r="G147" i="5"/>
  <c r="CI248" i="5"/>
  <c r="CJ248" i="5" s="1"/>
  <c r="CK248" i="5" s="1"/>
  <c r="CG249" i="5" s="1"/>
  <c r="CB252" i="5"/>
  <c r="AL254" i="5"/>
  <c r="BJ252" i="5"/>
  <c r="BW256" i="5"/>
  <c r="CO242" i="5"/>
  <c r="CP242" i="5" s="1"/>
  <c r="CQ242" i="5" s="1"/>
  <c r="CM243" i="5" s="1"/>
  <c r="AR255" i="5"/>
  <c r="BQ250" i="5"/>
  <c r="BR250" i="5" s="1"/>
  <c r="BS250" i="5" s="1"/>
  <c r="BO251" i="5" s="1"/>
  <c r="C134" i="5"/>
  <c r="AA257" i="5"/>
  <c r="AY256" i="5" l="1"/>
  <c r="AZ256" i="5" s="1"/>
  <c r="BA256" i="5" s="1"/>
  <c r="N258" i="5"/>
  <c r="O258" i="5" s="1"/>
  <c r="M258" i="5"/>
  <c r="CH249" i="5"/>
  <c r="BE134" i="5"/>
  <c r="B134" i="5" s="1"/>
  <c r="AK134" i="7"/>
  <c r="I147" i="5"/>
  <c r="CN243" i="5"/>
  <c r="AS255" i="5"/>
  <c r="AT255" i="5" s="1"/>
  <c r="AU255" i="5" s="1"/>
  <c r="AQ256" i="5" s="1"/>
  <c r="AM254" i="5"/>
  <c r="AN254" i="5" s="1"/>
  <c r="AO254" i="5" s="1"/>
  <c r="AK255" i="5" s="1"/>
  <c r="BP251" i="5"/>
  <c r="BK252" i="5"/>
  <c r="BL252" i="5" s="1"/>
  <c r="BM252" i="5" s="1"/>
  <c r="BI253" i="5" s="1"/>
  <c r="CC252" i="5"/>
  <c r="CD252" i="5" s="1"/>
  <c r="CE252" i="5" s="1"/>
  <c r="CA253" i="5" s="1"/>
  <c r="BX256" i="5"/>
  <c r="BY256" i="5" s="1"/>
  <c r="AH257" i="5"/>
  <c r="AI257" i="5" s="1"/>
  <c r="AB257" i="5"/>
  <c r="AC257" i="5" s="1"/>
  <c r="V257" i="5"/>
  <c r="W257" i="5" s="1"/>
  <c r="BV257" i="5" l="1"/>
  <c r="BW257" i="5" s="1"/>
  <c r="BU257" i="5"/>
  <c r="AX257" i="5"/>
  <c r="AW257" i="5"/>
  <c r="AF258" i="5"/>
  <c r="AE258" i="5"/>
  <c r="Z258" i="5"/>
  <c r="Y258" i="5"/>
  <c r="T258" i="5"/>
  <c r="S258" i="5"/>
  <c r="CI249" i="5"/>
  <c r="CJ249" i="5" s="1"/>
  <c r="CK249" i="5" s="1"/>
  <c r="CG250" i="5" s="1"/>
  <c r="BJ253" i="5"/>
  <c r="AR256" i="5"/>
  <c r="CB253" i="5"/>
  <c r="AL255" i="5"/>
  <c r="BQ251" i="5"/>
  <c r="BR251" i="5" s="1"/>
  <c r="BS251" i="5" s="1"/>
  <c r="BO252" i="5" s="1"/>
  <c r="CO243" i="5"/>
  <c r="CP243" i="5" s="1"/>
  <c r="CQ243" i="5" s="1"/>
  <c r="CM244" i="5" s="1"/>
  <c r="BF134" i="5"/>
  <c r="P258" i="5"/>
  <c r="Q258" i="5" s="1"/>
  <c r="J147" i="5"/>
  <c r="AA258" i="5" l="1"/>
  <c r="U258" i="5"/>
  <c r="V258" i="5" s="1"/>
  <c r="W258" i="5" s="1"/>
  <c r="AG258" i="5"/>
  <c r="AH258" i="5" s="1"/>
  <c r="AI258" i="5" s="1"/>
  <c r="AY257" i="5"/>
  <c r="AZ257" i="5" s="1"/>
  <c r="BA257" i="5" s="1"/>
  <c r="N259" i="5"/>
  <c r="O259" i="5" s="1"/>
  <c r="M259" i="5"/>
  <c r="CH250" i="5"/>
  <c r="CN244" i="5"/>
  <c r="AM255" i="5"/>
  <c r="AN255" i="5" s="1"/>
  <c r="AO255" i="5" s="1"/>
  <c r="AK256" i="5" s="1"/>
  <c r="CC253" i="5"/>
  <c r="CD253" i="5" s="1"/>
  <c r="CE253" i="5" s="1"/>
  <c r="CA254" i="5" s="1"/>
  <c r="AS256" i="5"/>
  <c r="AT256" i="5" s="1"/>
  <c r="AU256" i="5" s="1"/>
  <c r="AQ257" i="5" s="1"/>
  <c r="BP252" i="5"/>
  <c r="BK253" i="5"/>
  <c r="BL253" i="5" s="1"/>
  <c r="BM253" i="5" s="1"/>
  <c r="BI254" i="5" s="1"/>
  <c r="BX257" i="5"/>
  <c r="BY257" i="5" s="1"/>
  <c r="A134" i="5"/>
  <c r="D134" i="5" s="1"/>
  <c r="AG134" i="7" s="1"/>
  <c r="BG134" i="5"/>
  <c r="AB258" i="5"/>
  <c r="AC258" i="5" s="1"/>
  <c r="K147" i="5"/>
  <c r="BV258" i="5" l="1"/>
  <c r="BU258" i="5"/>
  <c r="BD135" i="5"/>
  <c r="BC135" i="5"/>
  <c r="AX258" i="5"/>
  <c r="AW258" i="5"/>
  <c r="AF259" i="5"/>
  <c r="AE259" i="5"/>
  <c r="Z259" i="5"/>
  <c r="AA259" i="5" s="1"/>
  <c r="Y259" i="5"/>
  <c r="T259" i="5"/>
  <c r="U259" i="5" s="1"/>
  <c r="S259" i="5"/>
  <c r="H148" i="5"/>
  <c r="G148" i="5"/>
  <c r="CI250" i="5"/>
  <c r="CJ250" i="5" s="1"/>
  <c r="CK250" i="5" s="1"/>
  <c r="CG251" i="5" s="1"/>
  <c r="BJ254" i="5"/>
  <c r="AR257" i="5"/>
  <c r="AL256" i="5"/>
  <c r="CB254" i="5"/>
  <c r="BQ252" i="5"/>
  <c r="BR252" i="5" s="1"/>
  <c r="BS252" i="5" s="1"/>
  <c r="BO253" i="5" s="1"/>
  <c r="CO244" i="5"/>
  <c r="CP244" i="5" s="1"/>
  <c r="CQ244" i="5" s="1"/>
  <c r="CM245" i="5" s="1"/>
  <c r="BW258" i="5"/>
  <c r="C135" i="5"/>
  <c r="P259" i="5"/>
  <c r="Q259" i="5" s="1"/>
  <c r="AY258" i="5" l="1"/>
  <c r="AZ258" i="5" s="1"/>
  <c r="BA258" i="5" s="1"/>
  <c r="AG259" i="5"/>
  <c r="N260" i="5"/>
  <c r="M260" i="5"/>
  <c r="CH251" i="5"/>
  <c r="I148" i="5"/>
  <c r="BE135" i="5"/>
  <c r="B135" i="5" s="1"/>
  <c r="AK135" i="7"/>
  <c r="BP253" i="5"/>
  <c r="CN245" i="5"/>
  <c r="CC254" i="5"/>
  <c r="CD254" i="5" s="1"/>
  <c r="CE254" i="5" s="1"/>
  <c r="CA255" i="5" s="1"/>
  <c r="AM256" i="5"/>
  <c r="AN256" i="5" s="1"/>
  <c r="AO256" i="5" s="1"/>
  <c r="AK257" i="5" s="1"/>
  <c r="AS257" i="5"/>
  <c r="AT257" i="5" s="1"/>
  <c r="AU257" i="5" s="1"/>
  <c r="AQ258" i="5" s="1"/>
  <c r="BK254" i="5"/>
  <c r="BL254" i="5" s="1"/>
  <c r="BM254" i="5" s="1"/>
  <c r="BI255" i="5" s="1"/>
  <c r="BX258" i="5"/>
  <c r="BY258" i="5" s="1"/>
  <c r="AB259" i="5"/>
  <c r="AC259" i="5" s="1"/>
  <c r="AH259" i="5"/>
  <c r="AI259" i="5" s="1"/>
  <c r="V259" i="5"/>
  <c r="W259" i="5" s="1"/>
  <c r="O260" i="5" l="1"/>
  <c r="BV259" i="5"/>
  <c r="BU259" i="5"/>
  <c r="AX259" i="5"/>
  <c r="AY259" i="5" s="1"/>
  <c r="AW259" i="5"/>
  <c r="AF260" i="5"/>
  <c r="AE260" i="5"/>
  <c r="Z260" i="5"/>
  <c r="AA260" i="5" s="1"/>
  <c r="Y260" i="5"/>
  <c r="T260" i="5"/>
  <c r="S260" i="5"/>
  <c r="CI251" i="5"/>
  <c r="CJ251" i="5" s="1"/>
  <c r="CK251" i="5" s="1"/>
  <c r="CG252" i="5" s="1"/>
  <c r="AL257" i="5"/>
  <c r="CB255" i="5"/>
  <c r="BJ255" i="5"/>
  <c r="AR258" i="5"/>
  <c r="CO245" i="5"/>
  <c r="CP245" i="5" s="1"/>
  <c r="CQ245" i="5" s="1"/>
  <c r="CM246" i="5" s="1"/>
  <c r="BQ253" i="5"/>
  <c r="BR253" i="5" s="1"/>
  <c r="BS253" i="5" s="1"/>
  <c r="BO254" i="5" s="1"/>
  <c r="BW259" i="5"/>
  <c r="BF135" i="5"/>
  <c r="P260" i="5"/>
  <c r="Q260" i="5" s="1"/>
  <c r="J148" i="5"/>
  <c r="AG260" i="5" l="1"/>
  <c r="AH260" i="5" s="1"/>
  <c r="AI260" i="5" s="1"/>
  <c r="U260" i="5"/>
  <c r="V260" i="5" s="1"/>
  <c r="W260" i="5" s="1"/>
  <c r="N261" i="5"/>
  <c r="O261" i="5" s="1"/>
  <c r="M261" i="5"/>
  <c r="CH252" i="5"/>
  <c r="CN246" i="5"/>
  <c r="BK255" i="5"/>
  <c r="BL255" i="5" s="1"/>
  <c r="BM255" i="5" s="1"/>
  <c r="BI256" i="5" s="1"/>
  <c r="CC255" i="5"/>
  <c r="CD255" i="5" s="1"/>
  <c r="CE255" i="5" s="1"/>
  <c r="CA256" i="5" s="1"/>
  <c r="BP254" i="5"/>
  <c r="AS258" i="5"/>
  <c r="AT258" i="5" s="1"/>
  <c r="AU258" i="5" s="1"/>
  <c r="AQ259" i="5" s="1"/>
  <c r="AM257" i="5"/>
  <c r="AN257" i="5" s="1"/>
  <c r="AO257" i="5" s="1"/>
  <c r="AK258" i="5" s="1"/>
  <c r="BX259" i="5"/>
  <c r="BY259" i="5" s="1"/>
  <c r="AZ259" i="5"/>
  <c r="BA259" i="5" s="1"/>
  <c r="A135" i="5"/>
  <c r="D135" i="5" s="1"/>
  <c r="AG135" i="7" s="1"/>
  <c r="BG135" i="5"/>
  <c r="AB260" i="5"/>
  <c r="AC260" i="5" s="1"/>
  <c r="K148" i="5"/>
  <c r="BV260" i="5" l="1"/>
  <c r="BW260" i="5" s="1"/>
  <c r="BU260" i="5"/>
  <c r="BD136" i="5"/>
  <c r="BC136" i="5"/>
  <c r="AX260" i="5"/>
  <c r="AW260" i="5"/>
  <c r="AF261" i="5"/>
  <c r="AE261" i="5"/>
  <c r="Z261" i="5"/>
  <c r="AA261" i="5" s="1"/>
  <c r="Y261" i="5"/>
  <c r="T261" i="5"/>
  <c r="S261" i="5"/>
  <c r="H149" i="5"/>
  <c r="G149" i="5"/>
  <c r="CI252" i="5"/>
  <c r="CJ252" i="5" s="1"/>
  <c r="CK252" i="5" s="1"/>
  <c r="CG253" i="5" s="1"/>
  <c r="CB256" i="5"/>
  <c r="BJ256" i="5"/>
  <c r="AL258" i="5"/>
  <c r="AR259" i="5"/>
  <c r="BQ254" i="5"/>
  <c r="BR254" i="5" s="1"/>
  <c r="BS254" i="5" s="1"/>
  <c r="BO255" i="5" s="1"/>
  <c r="CO246" i="5"/>
  <c r="CP246" i="5" s="1"/>
  <c r="CQ246" i="5" s="1"/>
  <c r="CM247" i="5" s="1"/>
  <c r="C136" i="5"/>
  <c r="P261" i="5"/>
  <c r="Q261" i="5" s="1"/>
  <c r="AG261" i="5" l="1"/>
  <c r="AY260" i="5"/>
  <c r="U261" i="5"/>
  <c r="N262" i="5"/>
  <c r="O262" i="5" s="1"/>
  <c r="M262" i="5"/>
  <c r="CH253" i="5"/>
  <c r="I149" i="5"/>
  <c r="BE136" i="5"/>
  <c r="B136" i="5" s="1"/>
  <c r="AK136" i="7"/>
  <c r="BP255" i="5"/>
  <c r="AS259" i="5"/>
  <c r="AT259" i="5" s="1"/>
  <c r="AU259" i="5" s="1"/>
  <c r="AQ260" i="5" s="1"/>
  <c r="BK256" i="5"/>
  <c r="BL256" i="5" s="1"/>
  <c r="BM256" i="5" s="1"/>
  <c r="BI257" i="5" s="1"/>
  <c r="CN247" i="5"/>
  <c r="AM258" i="5"/>
  <c r="AN258" i="5" s="1"/>
  <c r="AO258" i="5" s="1"/>
  <c r="AK259" i="5" s="1"/>
  <c r="CC256" i="5"/>
  <c r="CD256" i="5" s="1"/>
  <c r="CE256" i="5" s="1"/>
  <c r="CA257" i="5" s="1"/>
  <c r="BX260" i="5"/>
  <c r="BY260" i="5" s="1"/>
  <c r="AZ260" i="5"/>
  <c r="BA260" i="5" s="1"/>
  <c r="AH261" i="5"/>
  <c r="AI261" i="5" s="1"/>
  <c r="AB261" i="5"/>
  <c r="AC261" i="5" s="1"/>
  <c r="V261" i="5"/>
  <c r="W261" i="5" s="1"/>
  <c r="BV261" i="5" l="1"/>
  <c r="BU261" i="5"/>
  <c r="AX261" i="5"/>
  <c r="AY261" i="5" s="1"/>
  <c r="AW261" i="5"/>
  <c r="AF262" i="5"/>
  <c r="AE262" i="5"/>
  <c r="Z262" i="5"/>
  <c r="AA262" i="5" s="1"/>
  <c r="Y262" i="5"/>
  <c r="T262" i="5"/>
  <c r="S262" i="5"/>
  <c r="CI253" i="5"/>
  <c r="CJ253" i="5" s="1"/>
  <c r="CK253" i="5" s="1"/>
  <c r="CG254" i="5" s="1"/>
  <c r="AL259" i="5"/>
  <c r="CB257" i="5"/>
  <c r="AR260" i="5"/>
  <c r="BJ257" i="5"/>
  <c r="CO247" i="5"/>
  <c r="CP247" i="5" s="1"/>
  <c r="CQ247" i="5" s="1"/>
  <c r="CM248" i="5" s="1"/>
  <c r="BQ255" i="5"/>
  <c r="BR255" i="5" s="1"/>
  <c r="BS255" i="5" s="1"/>
  <c r="BO256" i="5" s="1"/>
  <c r="BF136" i="5"/>
  <c r="A136" i="5" s="1"/>
  <c r="D136" i="5" s="1"/>
  <c r="AG136" i="7" s="1"/>
  <c r="BW261" i="5"/>
  <c r="P262" i="5"/>
  <c r="Q262" i="5" s="1"/>
  <c r="J149" i="5"/>
  <c r="U262" i="5" l="1"/>
  <c r="AG262" i="5"/>
  <c r="AH262" i="5" s="1"/>
  <c r="AI262" i="5" s="1"/>
  <c r="N263" i="5"/>
  <c r="O263" i="5" s="1"/>
  <c r="M263" i="5"/>
  <c r="CH254" i="5"/>
  <c r="BP256" i="5"/>
  <c r="CN248" i="5"/>
  <c r="BK257" i="5"/>
  <c r="BL257" i="5" s="1"/>
  <c r="BM257" i="5" s="1"/>
  <c r="BI258" i="5" s="1"/>
  <c r="AS260" i="5"/>
  <c r="AT260" i="5" s="1"/>
  <c r="AU260" i="5" s="1"/>
  <c r="AQ261" i="5" s="1"/>
  <c r="CC257" i="5"/>
  <c r="CD257" i="5" s="1"/>
  <c r="CE257" i="5" s="1"/>
  <c r="CA258" i="5" s="1"/>
  <c r="AM259" i="5"/>
  <c r="AN259" i="5" s="1"/>
  <c r="AO259" i="5" s="1"/>
  <c r="AK260" i="5" s="1"/>
  <c r="BG136" i="5"/>
  <c r="BC137" i="5" s="1"/>
  <c r="C137" i="5"/>
  <c r="BX261" i="5"/>
  <c r="BY261" i="5" s="1"/>
  <c r="AZ261" i="5"/>
  <c r="BA261" i="5" s="1"/>
  <c r="AB262" i="5"/>
  <c r="AC262" i="5" s="1"/>
  <c r="V262" i="5"/>
  <c r="W262" i="5" s="1"/>
  <c r="K149" i="5"/>
  <c r="BV262" i="5" l="1"/>
  <c r="BW262" i="5" s="1"/>
  <c r="BU262" i="5"/>
  <c r="AX262" i="5"/>
  <c r="AY262" i="5" s="1"/>
  <c r="AW262" i="5"/>
  <c r="AF263" i="5"/>
  <c r="AE263" i="5"/>
  <c r="Z263" i="5"/>
  <c r="AA263" i="5" s="1"/>
  <c r="Y263" i="5"/>
  <c r="T263" i="5"/>
  <c r="S263" i="5"/>
  <c r="H150" i="5"/>
  <c r="G150" i="5"/>
  <c r="CI254" i="5"/>
  <c r="CJ254" i="5" s="1"/>
  <c r="CK254" i="5" s="1"/>
  <c r="CG255" i="5" s="1"/>
  <c r="CB258" i="5"/>
  <c r="BJ258" i="5"/>
  <c r="AK137" i="7"/>
  <c r="BD137" i="5"/>
  <c r="AL260" i="5"/>
  <c r="AR261" i="5"/>
  <c r="CO248" i="5"/>
  <c r="CP248" i="5" s="1"/>
  <c r="CQ248" i="5" s="1"/>
  <c r="CM249" i="5" s="1"/>
  <c r="BQ256" i="5"/>
  <c r="BR256" i="5" s="1"/>
  <c r="BS256" i="5" s="1"/>
  <c r="BO257" i="5" s="1"/>
  <c r="P263" i="5"/>
  <c r="Q263" i="5" s="1"/>
  <c r="AG263" i="5" l="1"/>
  <c r="U263" i="5"/>
  <c r="N264" i="5"/>
  <c r="O264" i="5" s="1"/>
  <c r="M264" i="5"/>
  <c r="BE137" i="5"/>
  <c r="B137" i="5" s="1"/>
  <c r="CH255" i="5"/>
  <c r="I150" i="5"/>
  <c r="CN249" i="5"/>
  <c r="BP257" i="5"/>
  <c r="AS261" i="5"/>
  <c r="AT261" i="5" s="1"/>
  <c r="AU261" i="5" s="1"/>
  <c r="AQ262" i="5" s="1"/>
  <c r="BK258" i="5"/>
  <c r="BL258" i="5" s="1"/>
  <c r="BM258" i="5" s="1"/>
  <c r="BI259" i="5" s="1"/>
  <c r="AM260" i="5"/>
  <c r="AN260" i="5" s="1"/>
  <c r="AO260" i="5" s="1"/>
  <c r="AK261" i="5" s="1"/>
  <c r="CC258" i="5"/>
  <c r="CD258" i="5" s="1"/>
  <c r="CE258" i="5" s="1"/>
  <c r="CA259" i="5" s="1"/>
  <c r="BX262" i="5"/>
  <c r="BY262" i="5" s="1"/>
  <c r="AZ262" i="5"/>
  <c r="BA262" i="5" s="1"/>
  <c r="AH263" i="5"/>
  <c r="AI263" i="5" s="1"/>
  <c r="AB263" i="5"/>
  <c r="AC263" i="5" s="1"/>
  <c r="V263" i="5"/>
  <c r="W263" i="5" s="1"/>
  <c r="BV263" i="5" l="1"/>
  <c r="BU263" i="5"/>
  <c r="AX263" i="5"/>
  <c r="AY263" i="5" s="1"/>
  <c r="AW263" i="5"/>
  <c r="AF264" i="5"/>
  <c r="AE264" i="5"/>
  <c r="Z264" i="5"/>
  <c r="AA264" i="5" s="1"/>
  <c r="Y264" i="5"/>
  <c r="T264" i="5"/>
  <c r="U264" i="5" s="1"/>
  <c r="S264" i="5"/>
  <c r="BF137" i="5"/>
  <c r="A137" i="5" s="1"/>
  <c r="D137" i="5" s="1"/>
  <c r="AG137" i="7" s="1"/>
  <c r="CI255" i="5"/>
  <c r="CJ255" i="5" s="1"/>
  <c r="CK255" i="5" s="1"/>
  <c r="CG256" i="5" s="1"/>
  <c r="CB259" i="5"/>
  <c r="AL261" i="5"/>
  <c r="AR262" i="5"/>
  <c r="BJ259" i="5"/>
  <c r="BQ257" i="5"/>
  <c r="BR257" i="5" s="1"/>
  <c r="BS257" i="5" s="1"/>
  <c r="BO258" i="5" s="1"/>
  <c r="CO249" i="5"/>
  <c r="CP249" i="5" s="1"/>
  <c r="CQ249" i="5" s="1"/>
  <c r="CM250" i="5" s="1"/>
  <c r="BW263" i="5"/>
  <c r="P264" i="5"/>
  <c r="Q264" i="5" s="1"/>
  <c r="J150" i="5"/>
  <c r="AG264" i="5" l="1"/>
  <c r="AH264" i="5" s="1"/>
  <c r="AI264" i="5" s="1"/>
  <c r="N265" i="5"/>
  <c r="O265" i="5" s="1"/>
  <c r="M265" i="5"/>
  <c r="BG137" i="5"/>
  <c r="CH256" i="5"/>
  <c r="CN250" i="5"/>
  <c r="BK259" i="5"/>
  <c r="BL259" i="5" s="1"/>
  <c r="BM259" i="5" s="1"/>
  <c r="BI260" i="5" s="1"/>
  <c r="AS262" i="5"/>
  <c r="AT262" i="5" s="1"/>
  <c r="AU262" i="5" s="1"/>
  <c r="AQ263" i="5" s="1"/>
  <c r="BP258" i="5"/>
  <c r="AM261" i="5"/>
  <c r="AN261" i="5" s="1"/>
  <c r="AO261" i="5" s="1"/>
  <c r="AK262" i="5" s="1"/>
  <c r="CC259" i="5"/>
  <c r="CD259" i="5" s="1"/>
  <c r="CE259" i="5" s="1"/>
  <c r="CA260" i="5" s="1"/>
  <c r="BX263" i="5"/>
  <c r="BY263" i="5" s="1"/>
  <c r="C138" i="5"/>
  <c r="AZ263" i="5"/>
  <c r="BA263" i="5" s="1"/>
  <c r="AB264" i="5"/>
  <c r="AC264" i="5" s="1"/>
  <c r="V264" i="5"/>
  <c r="W264" i="5" s="1"/>
  <c r="K150" i="5"/>
  <c r="BV264" i="5" l="1"/>
  <c r="BU264" i="5"/>
  <c r="BD138" i="5"/>
  <c r="BC138" i="5"/>
  <c r="AX264" i="5"/>
  <c r="AW264" i="5"/>
  <c r="AF265" i="5"/>
  <c r="AE265" i="5"/>
  <c r="Z265" i="5"/>
  <c r="AA265" i="5" s="1"/>
  <c r="Y265" i="5"/>
  <c r="T265" i="5"/>
  <c r="U265" i="5" s="1"/>
  <c r="S265" i="5"/>
  <c r="H151" i="5"/>
  <c r="G151" i="5"/>
  <c r="BE138" i="5"/>
  <c r="B138" i="5" s="1"/>
  <c r="CI256" i="5"/>
  <c r="CJ256" i="5" s="1"/>
  <c r="CK256" i="5" s="1"/>
  <c r="CG257" i="5" s="1"/>
  <c r="AR263" i="5"/>
  <c r="BJ260" i="5"/>
  <c r="CB260" i="5"/>
  <c r="BQ258" i="5"/>
  <c r="BR258" i="5" s="1"/>
  <c r="BS258" i="5" s="1"/>
  <c r="BO259" i="5" s="1"/>
  <c r="AL262" i="5"/>
  <c r="CO250" i="5"/>
  <c r="CP250" i="5" s="1"/>
  <c r="CQ250" i="5" s="1"/>
  <c r="CM251" i="5" s="1"/>
  <c r="BW264" i="5"/>
  <c r="P265" i="5"/>
  <c r="Q265" i="5" s="1"/>
  <c r="AY264" i="5" l="1"/>
  <c r="AZ264" i="5" s="1"/>
  <c r="BA264" i="5" s="1"/>
  <c r="AG265" i="5"/>
  <c r="N266" i="5"/>
  <c r="M266" i="5"/>
  <c r="AK138" i="7"/>
  <c r="CH257" i="5"/>
  <c r="I151" i="5"/>
  <c r="AM262" i="5"/>
  <c r="AN262" i="5" s="1"/>
  <c r="AO262" i="5" s="1"/>
  <c r="AK263" i="5" s="1"/>
  <c r="CC260" i="5"/>
  <c r="CD260" i="5" s="1"/>
  <c r="CE260" i="5" s="1"/>
  <c r="CA261" i="5" s="1"/>
  <c r="CN251" i="5"/>
  <c r="BP259" i="5"/>
  <c r="BK260" i="5"/>
  <c r="BL260" i="5" s="1"/>
  <c r="BM260" i="5" s="1"/>
  <c r="BI261" i="5" s="1"/>
  <c r="AS263" i="5"/>
  <c r="AT263" i="5" s="1"/>
  <c r="AU263" i="5" s="1"/>
  <c r="AQ264" i="5" s="1"/>
  <c r="BX264" i="5"/>
  <c r="BY264" i="5" s="1"/>
  <c r="BF138" i="5"/>
  <c r="AH265" i="5"/>
  <c r="AI265" i="5" s="1"/>
  <c r="AB265" i="5"/>
  <c r="AC265" i="5" s="1"/>
  <c r="V265" i="5"/>
  <c r="W265" i="5" s="1"/>
  <c r="O266" i="5" l="1"/>
  <c r="BV265" i="5"/>
  <c r="BW265" i="5" s="1"/>
  <c r="BU265" i="5"/>
  <c r="AX265" i="5"/>
  <c r="AW265" i="5"/>
  <c r="AF266" i="5"/>
  <c r="AG266" i="5" s="1"/>
  <c r="AE266" i="5"/>
  <c r="Z266" i="5"/>
  <c r="AA266" i="5" s="1"/>
  <c r="Y266" i="5"/>
  <c r="T266" i="5"/>
  <c r="U266" i="5" s="1"/>
  <c r="S266" i="5"/>
  <c r="CI257" i="5"/>
  <c r="CJ257" i="5" s="1"/>
  <c r="CK257" i="5" s="1"/>
  <c r="CG258" i="5" s="1"/>
  <c r="BJ261" i="5"/>
  <c r="CB261" i="5"/>
  <c r="AL263" i="5"/>
  <c r="BQ259" i="5"/>
  <c r="BR259" i="5" s="1"/>
  <c r="BS259" i="5" s="1"/>
  <c r="BO260" i="5" s="1"/>
  <c r="CO251" i="5"/>
  <c r="CP251" i="5" s="1"/>
  <c r="CQ251" i="5" s="1"/>
  <c r="CM252" i="5" s="1"/>
  <c r="AR264" i="5"/>
  <c r="A138" i="5"/>
  <c r="D138" i="5" s="1"/>
  <c r="AG138" i="7" s="1"/>
  <c r="BG138" i="5"/>
  <c r="P266" i="5"/>
  <c r="Q266" i="5" s="1"/>
  <c r="J151" i="5"/>
  <c r="AY265" i="5" l="1"/>
  <c r="BD139" i="5"/>
  <c r="BC139" i="5"/>
  <c r="N267" i="5"/>
  <c r="M267" i="5"/>
  <c r="CH258" i="5"/>
  <c r="BP260" i="5"/>
  <c r="AM263" i="5"/>
  <c r="AN263" i="5" s="1"/>
  <c r="AO263" i="5" s="1"/>
  <c r="AK264" i="5" s="1"/>
  <c r="AS264" i="5"/>
  <c r="AT264" i="5" s="1"/>
  <c r="AU264" i="5" s="1"/>
  <c r="AQ265" i="5" s="1"/>
  <c r="CC261" i="5"/>
  <c r="CD261" i="5" s="1"/>
  <c r="CE261" i="5" s="1"/>
  <c r="CA262" i="5" s="1"/>
  <c r="CN252" i="5"/>
  <c r="BK261" i="5"/>
  <c r="BL261" i="5" s="1"/>
  <c r="BM261" i="5" s="1"/>
  <c r="BI262" i="5" s="1"/>
  <c r="BX265" i="5"/>
  <c r="BY265" i="5" s="1"/>
  <c r="AZ265" i="5"/>
  <c r="BA265" i="5" s="1"/>
  <c r="C139" i="5"/>
  <c r="AH266" i="5"/>
  <c r="AI266" i="5" s="1"/>
  <c r="AB266" i="5"/>
  <c r="AC266" i="5" s="1"/>
  <c r="V266" i="5"/>
  <c r="W266" i="5" s="1"/>
  <c r="K151" i="5"/>
  <c r="O267" i="5" l="1"/>
  <c r="BV266" i="5"/>
  <c r="BU266" i="5"/>
  <c r="AX266" i="5"/>
  <c r="AY266" i="5" s="1"/>
  <c r="AW266" i="5"/>
  <c r="AF267" i="5"/>
  <c r="AE267" i="5"/>
  <c r="Z267" i="5"/>
  <c r="AA267" i="5" s="1"/>
  <c r="Y267" i="5"/>
  <c r="T267" i="5"/>
  <c r="S267" i="5"/>
  <c r="H152" i="5"/>
  <c r="G152" i="5"/>
  <c r="CI258" i="5"/>
  <c r="CJ258" i="5" s="1"/>
  <c r="CK258" i="5" s="1"/>
  <c r="CG259" i="5" s="1"/>
  <c r="BE139" i="5"/>
  <c r="B139" i="5" s="1"/>
  <c r="AK139" i="7"/>
  <c r="AR265" i="5"/>
  <c r="AL264" i="5"/>
  <c r="BJ262" i="5"/>
  <c r="CB262" i="5"/>
  <c r="CO252" i="5"/>
  <c r="CP252" i="5" s="1"/>
  <c r="CQ252" i="5" s="1"/>
  <c r="CM253" i="5" s="1"/>
  <c r="BQ260" i="5"/>
  <c r="BR260" i="5" s="1"/>
  <c r="BS260" i="5" s="1"/>
  <c r="BO261" i="5" s="1"/>
  <c r="BW266" i="5"/>
  <c r="P267" i="5"/>
  <c r="Q267" i="5" s="1"/>
  <c r="AG267" i="5" l="1"/>
  <c r="U267" i="5"/>
  <c r="N268" i="5"/>
  <c r="O268" i="5" s="1"/>
  <c r="M268" i="5"/>
  <c r="CH259" i="5"/>
  <c r="I152" i="5"/>
  <c r="CN253" i="5"/>
  <c r="CC262" i="5"/>
  <c r="CD262" i="5" s="1"/>
  <c r="CE262" i="5" s="1"/>
  <c r="CA263" i="5" s="1"/>
  <c r="BK262" i="5"/>
  <c r="BL262" i="5" s="1"/>
  <c r="BM262" i="5" s="1"/>
  <c r="BI263" i="5" s="1"/>
  <c r="BP261" i="5"/>
  <c r="AM264" i="5"/>
  <c r="AN264" i="5" s="1"/>
  <c r="AO264" i="5" s="1"/>
  <c r="AK265" i="5" s="1"/>
  <c r="AS265" i="5"/>
  <c r="AT265" i="5" s="1"/>
  <c r="AU265" i="5" s="1"/>
  <c r="AQ266" i="5" s="1"/>
  <c r="BX266" i="5"/>
  <c r="BY266" i="5" s="1"/>
  <c r="BF139" i="5"/>
  <c r="AZ266" i="5"/>
  <c r="BA266" i="5" s="1"/>
  <c r="AH267" i="5"/>
  <c r="AI267" i="5" s="1"/>
  <c r="AB267" i="5"/>
  <c r="AC267" i="5" s="1"/>
  <c r="V267" i="5"/>
  <c r="W267" i="5" s="1"/>
  <c r="BV267" i="5" l="1"/>
  <c r="BW267" i="5" s="1"/>
  <c r="BU267" i="5"/>
  <c r="AX267" i="5"/>
  <c r="AY267" i="5" s="1"/>
  <c r="AW267" i="5"/>
  <c r="AF268" i="5"/>
  <c r="AE268" i="5"/>
  <c r="Z268" i="5"/>
  <c r="AA268" i="5" s="1"/>
  <c r="Y268" i="5"/>
  <c r="T268" i="5"/>
  <c r="U268" i="5" s="1"/>
  <c r="S268" i="5"/>
  <c r="CI259" i="5"/>
  <c r="CJ259" i="5" s="1"/>
  <c r="CK259" i="5" s="1"/>
  <c r="CG260" i="5" s="1"/>
  <c r="AL265" i="5"/>
  <c r="CB263" i="5"/>
  <c r="AR266" i="5"/>
  <c r="BQ261" i="5"/>
  <c r="BR261" i="5" s="1"/>
  <c r="BS261" i="5" s="1"/>
  <c r="BO262" i="5" s="1"/>
  <c r="BJ263" i="5"/>
  <c r="CO253" i="5"/>
  <c r="CP253" i="5" s="1"/>
  <c r="CQ253" i="5" s="1"/>
  <c r="CM254" i="5" s="1"/>
  <c r="A139" i="5"/>
  <c r="D139" i="5" s="1"/>
  <c r="AG139" i="7" s="1"/>
  <c r="BG139" i="5"/>
  <c r="P268" i="5"/>
  <c r="Q268" i="5" s="1"/>
  <c r="J152" i="5"/>
  <c r="AG268" i="5" l="1"/>
  <c r="BD140" i="5"/>
  <c r="BC140" i="5"/>
  <c r="N269" i="5"/>
  <c r="O269" i="5" s="1"/>
  <c r="M269" i="5"/>
  <c r="CH260" i="5"/>
  <c r="CN254" i="5"/>
  <c r="AS266" i="5"/>
  <c r="AT266" i="5" s="1"/>
  <c r="AU266" i="5" s="1"/>
  <c r="AQ267" i="5" s="1"/>
  <c r="CC263" i="5"/>
  <c r="CD263" i="5" s="1"/>
  <c r="CE263" i="5" s="1"/>
  <c r="CA264" i="5" s="1"/>
  <c r="BP262" i="5"/>
  <c r="BK263" i="5"/>
  <c r="BL263" i="5" s="1"/>
  <c r="BM263" i="5" s="1"/>
  <c r="BI264" i="5" s="1"/>
  <c r="AM265" i="5"/>
  <c r="AN265" i="5" s="1"/>
  <c r="AO265" i="5" s="1"/>
  <c r="AK266" i="5" s="1"/>
  <c r="BX267" i="5"/>
  <c r="BY267" i="5" s="1"/>
  <c r="C140" i="5"/>
  <c r="AZ267" i="5"/>
  <c r="BA267" i="5" s="1"/>
  <c r="AH268" i="5"/>
  <c r="AI268" i="5" s="1"/>
  <c r="AB268" i="5"/>
  <c r="AC268" i="5" s="1"/>
  <c r="V268" i="5"/>
  <c r="W268" i="5" s="1"/>
  <c r="K152" i="5"/>
  <c r="BV268" i="5" l="1"/>
  <c r="BW268" i="5" s="1"/>
  <c r="BU268" i="5"/>
  <c r="AX268" i="5"/>
  <c r="AY268" i="5" s="1"/>
  <c r="AW268" i="5"/>
  <c r="AF269" i="5"/>
  <c r="AE269" i="5"/>
  <c r="Z269" i="5"/>
  <c r="AA269" i="5" s="1"/>
  <c r="Y269" i="5"/>
  <c r="T269" i="5"/>
  <c r="S269" i="5"/>
  <c r="H153" i="5"/>
  <c r="G153" i="5"/>
  <c r="CI260" i="5"/>
  <c r="CJ260" i="5" s="1"/>
  <c r="CK260" i="5" s="1"/>
  <c r="CG261" i="5" s="1"/>
  <c r="BE140" i="5"/>
  <c r="B140" i="5" s="1"/>
  <c r="AK140" i="7"/>
  <c r="BJ264" i="5"/>
  <c r="CB264" i="5"/>
  <c r="AR267" i="5"/>
  <c r="AL266" i="5"/>
  <c r="BQ262" i="5"/>
  <c r="BR262" i="5" s="1"/>
  <c r="BS262" i="5" s="1"/>
  <c r="BO263" i="5" s="1"/>
  <c r="CO254" i="5"/>
  <c r="CP254" i="5" s="1"/>
  <c r="CQ254" i="5" s="1"/>
  <c r="CM255" i="5" s="1"/>
  <c r="P269" i="5"/>
  <c r="Q269" i="5" s="1"/>
  <c r="AG269" i="5" l="1"/>
  <c r="AH269" i="5" s="1"/>
  <c r="AI269" i="5" s="1"/>
  <c r="U269" i="5"/>
  <c r="V269" i="5" s="1"/>
  <c r="W269" i="5" s="1"/>
  <c r="N270" i="5"/>
  <c r="O270" i="5" s="1"/>
  <c r="M270" i="5"/>
  <c r="CH261" i="5"/>
  <c r="I153" i="5"/>
  <c r="BP263" i="5"/>
  <c r="AS267" i="5"/>
  <c r="AT267" i="5" s="1"/>
  <c r="AU267" i="5" s="1"/>
  <c r="AQ268" i="5" s="1"/>
  <c r="AM266" i="5"/>
  <c r="AN266" i="5" s="1"/>
  <c r="AO266" i="5" s="1"/>
  <c r="AK267" i="5" s="1"/>
  <c r="CN255" i="5"/>
  <c r="CC264" i="5"/>
  <c r="CD264" i="5" s="1"/>
  <c r="CE264" i="5" s="1"/>
  <c r="CA265" i="5" s="1"/>
  <c r="BK264" i="5"/>
  <c r="BL264" i="5" s="1"/>
  <c r="BM264" i="5" s="1"/>
  <c r="BI265" i="5" s="1"/>
  <c r="BX268" i="5"/>
  <c r="BY268" i="5" s="1"/>
  <c r="AZ268" i="5"/>
  <c r="BA268" i="5" s="1"/>
  <c r="BF140" i="5"/>
  <c r="AB269" i="5"/>
  <c r="AC269" i="5" s="1"/>
  <c r="BV269" i="5" l="1"/>
  <c r="BW269" i="5" s="1"/>
  <c r="BU269" i="5"/>
  <c r="AX269" i="5"/>
  <c r="AY269" i="5" s="1"/>
  <c r="AW269" i="5"/>
  <c r="AF270" i="5"/>
  <c r="AG270" i="5" s="1"/>
  <c r="AE270" i="5"/>
  <c r="Z270" i="5"/>
  <c r="AA270" i="5" s="1"/>
  <c r="Y270" i="5"/>
  <c r="T270" i="5"/>
  <c r="S270" i="5"/>
  <c r="CI261" i="5"/>
  <c r="CJ261" i="5" s="1"/>
  <c r="CK261" i="5" s="1"/>
  <c r="CG262" i="5" s="1"/>
  <c r="CB265" i="5"/>
  <c r="AR268" i="5"/>
  <c r="BJ265" i="5"/>
  <c r="CO255" i="5"/>
  <c r="CP255" i="5" s="1"/>
  <c r="CQ255" i="5" s="1"/>
  <c r="CM256" i="5" s="1"/>
  <c r="AL267" i="5"/>
  <c r="BQ263" i="5"/>
  <c r="BR263" i="5" s="1"/>
  <c r="BS263" i="5" s="1"/>
  <c r="BO264" i="5" s="1"/>
  <c r="A140" i="5"/>
  <c r="D140" i="5" s="1"/>
  <c r="AG140" i="7" s="1"/>
  <c r="BG140" i="5"/>
  <c r="P270" i="5"/>
  <c r="Q270" i="5" s="1"/>
  <c r="J153" i="5"/>
  <c r="U270" i="5" l="1"/>
  <c r="BD141" i="5"/>
  <c r="BC141" i="5"/>
  <c r="N271" i="5"/>
  <c r="O271" i="5" s="1"/>
  <c r="M271" i="5"/>
  <c r="CH262" i="5"/>
  <c r="BP264" i="5"/>
  <c r="BK265" i="5"/>
  <c r="BL265" i="5" s="1"/>
  <c r="BM265" i="5" s="1"/>
  <c r="BI266" i="5" s="1"/>
  <c r="CN256" i="5"/>
  <c r="AS268" i="5"/>
  <c r="AT268" i="5" s="1"/>
  <c r="AU268" i="5" s="1"/>
  <c r="AQ269" i="5" s="1"/>
  <c r="AM267" i="5"/>
  <c r="AN267" i="5" s="1"/>
  <c r="AO267" i="5" s="1"/>
  <c r="AK268" i="5" s="1"/>
  <c r="CC265" i="5"/>
  <c r="CD265" i="5" s="1"/>
  <c r="CE265" i="5" s="1"/>
  <c r="CA266" i="5" s="1"/>
  <c r="BX269" i="5"/>
  <c r="BY269" i="5" s="1"/>
  <c r="C141" i="5"/>
  <c r="AZ269" i="5"/>
  <c r="BA269" i="5" s="1"/>
  <c r="AB270" i="5"/>
  <c r="AC270" i="5" s="1"/>
  <c r="AH270" i="5"/>
  <c r="AI270" i="5" s="1"/>
  <c r="V270" i="5"/>
  <c r="W270" i="5" s="1"/>
  <c r="K153" i="5"/>
  <c r="BV270" i="5" l="1"/>
  <c r="BU270" i="5"/>
  <c r="AX270" i="5"/>
  <c r="AY270" i="5" s="1"/>
  <c r="AW270" i="5"/>
  <c r="AF271" i="5"/>
  <c r="AE271" i="5"/>
  <c r="Z271" i="5"/>
  <c r="Y271" i="5"/>
  <c r="T271" i="5"/>
  <c r="S271" i="5"/>
  <c r="H154" i="5"/>
  <c r="G154" i="5"/>
  <c r="CI262" i="5"/>
  <c r="CJ262" i="5" s="1"/>
  <c r="CK262" i="5" s="1"/>
  <c r="CG263" i="5" s="1"/>
  <c r="BE141" i="5"/>
  <c r="B141" i="5" s="1"/>
  <c r="AK141" i="7"/>
  <c r="AR269" i="5"/>
  <c r="AL268" i="5"/>
  <c r="BJ266" i="5"/>
  <c r="CO256" i="5"/>
  <c r="CP256" i="5" s="1"/>
  <c r="CQ256" i="5" s="1"/>
  <c r="CM257" i="5" s="1"/>
  <c r="CB266" i="5"/>
  <c r="BQ264" i="5"/>
  <c r="BR264" i="5" s="1"/>
  <c r="BS264" i="5" s="1"/>
  <c r="BO265" i="5" s="1"/>
  <c r="BW270" i="5"/>
  <c r="P271" i="5"/>
  <c r="Q271" i="5" s="1"/>
  <c r="AG271" i="5" l="1"/>
  <c r="AH271" i="5" s="1"/>
  <c r="AI271" i="5" s="1"/>
  <c r="AA271" i="5"/>
  <c r="AB271" i="5" s="1"/>
  <c r="AC271" i="5" s="1"/>
  <c r="U271" i="5"/>
  <c r="V271" i="5" s="1"/>
  <c r="W271" i="5" s="1"/>
  <c r="N272" i="5"/>
  <c r="M272" i="5"/>
  <c r="CH263" i="5"/>
  <c r="I154" i="5"/>
  <c r="CN257" i="5"/>
  <c r="CC266" i="5"/>
  <c r="CD266" i="5" s="1"/>
  <c r="CE266" i="5" s="1"/>
  <c r="CA267" i="5" s="1"/>
  <c r="BK266" i="5"/>
  <c r="BL266" i="5" s="1"/>
  <c r="BM266" i="5" s="1"/>
  <c r="BI267" i="5" s="1"/>
  <c r="BP265" i="5"/>
  <c r="AM268" i="5"/>
  <c r="AN268" i="5" s="1"/>
  <c r="AO268" i="5" s="1"/>
  <c r="AK269" i="5" s="1"/>
  <c r="AS269" i="5"/>
  <c r="AT269" i="5" s="1"/>
  <c r="AU269" i="5" s="1"/>
  <c r="AQ270" i="5" s="1"/>
  <c r="BX270" i="5"/>
  <c r="BY270" i="5" s="1"/>
  <c r="AZ270" i="5"/>
  <c r="BA270" i="5" s="1"/>
  <c r="BF141" i="5"/>
  <c r="O272" i="5" l="1"/>
  <c r="BV271" i="5"/>
  <c r="BW271" i="5" s="1"/>
  <c r="BU271" i="5"/>
  <c r="AX271" i="5"/>
  <c r="AY271" i="5" s="1"/>
  <c r="AW271" i="5"/>
  <c r="AF272" i="5"/>
  <c r="AG272" i="5" s="1"/>
  <c r="AE272" i="5"/>
  <c r="Z272" i="5"/>
  <c r="AA272" i="5" s="1"/>
  <c r="Y272" i="5"/>
  <c r="T272" i="5"/>
  <c r="U272" i="5" s="1"/>
  <c r="S272" i="5"/>
  <c r="CI263" i="5"/>
  <c r="CJ263" i="5" s="1"/>
  <c r="CK263" i="5" s="1"/>
  <c r="CG264" i="5" s="1"/>
  <c r="AL269" i="5"/>
  <c r="BJ267" i="5"/>
  <c r="CB267" i="5"/>
  <c r="BQ265" i="5"/>
  <c r="BR265" i="5" s="1"/>
  <c r="BS265" i="5" s="1"/>
  <c r="BO266" i="5" s="1"/>
  <c r="AR270" i="5"/>
  <c r="CO257" i="5"/>
  <c r="CP257" i="5" s="1"/>
  <c r="CQ257" i="5" s="1"/>
  <c r="CM258" i="5" s="1"/>
  <c r="A141" i="5"/>
  <c r="D141" i="5" s="1"/>
  <c r="AG141" i="7" s="1"/>
  <c r="BG141" i="5"/>
  <c r="P272" i="5"/>
  <c r="Q272" i="5" s="1"/>
  <c r="J154" i="5"/>
  <c r="BD142" i="5" l="1"/>
  <c r="BC142" i="5"/>
  <c r="N273" i="5"/>
  <c r="O273" i="5" s="1"/>
  <c r="M273" i="5"/>
  <c r="CH264" i="5"/>
  <c r="BP266" i="5"/>
  <c r="CN258" i="5"/>
  <c r="CC267" i="5"/>
  <c r="CD267" i="5" s="1"/>
  <c r="CE267" i="5" s="1"/>
  <c r="CA268" i="5" s="1"/>
  <c r="BK267" i="5"/>
  <c r="BL267" i="5" s="1"/>
  <c r="BM267" i="5" s="1"/>
  <c r="BI268" i="5" s="1"/>
  <c r="AS270" i="5"/>
  <c r="AT270" i="5" s="1"/>
  <c r="AU270" i="5" s="1"/>
  <c r="AQ271" i="5" s="1"/>
  <c r="AM269" i="5"/>
  <c r="AN269" i="5" s="1"/>
  <c r="AO269" i="5" s="1"/>
  <c r="AK270" i="5" s="1"/>
  <c r="BX271" i="5"/>
  <c r="BY271" i="5" s="1"/>
  <c r="C142" i="5"/>
  <c r="AZ271" i="5"/>
  <c r="BA271" i="5" s="1"/>
  <c r="AB272" i="5"/>
  <c r="AC272" i="5" s="1"/>
  <c r="AH272" i="5"/>
  <c r="AI272" i="5" s="1"/>
  <c r="V272" i="5"/>
  <c r="W272" i="5" s="1"/>
  <c r="K154" i="5"/>
  <c r="BV272" i="5" l="1"/>
  <c r="BU272" i="5"/>
  <c r="AX272" i="5"/>
  <c r="AY272" i="5" s="1"/>
  <c r="AW272" i="5"/>
  <c r="AF273" i="5"/>
  <c r="AE273" i="5"/>
  <c r="Z273" i="5"/>
  <c r="Y273" i="5"/>
  <c r="T273" i="5"/>
  <c r="S273" i="5"/>
  <c r="H155" i="5"/>
  <c r="G155" i="5"/>
  <c r="CI264" i="5"/>
  <c r="CJ264" i="5" s="1"/>
  <c r="CK264" i="5" s="1"/>
  <c r="CG265" i="5" s="1"/>
  <c r="BE142" i="5"/>
  <c r="B142" i="5" s="1"/>
  <c r="AK142" i="7"/>
  <c r="BJ268" i="5"/>
  <c r="CB268" i="5"/>
  <c r="AL270" i="5"/>
  <c r="AR271" i="5"/>
  <c r="CO258" i="5"/>
  <c r="CP258" i="5" s="1"/>
  <c r="CQ258" i="5" s="1"/>
  <c r="CM259" i="5" s="1"/>
  <c r="BQ266" i="5"/>
  <c r="BR266" i="5" s="1"/>
  <c r="BS266" i="5" s="1"/>
  <c r="BO267" i="5" s="1"/>
  <c r="BW272" i="5"/>
  <c r="P273" i="5"/>
  <c r="Q273" i="5" s="1"/>
  <c r="AA273" i="5" l="1"/>
  <c r="AG273" i="5"/>
  <c r="AH273" i="5" s="1"/>
  <c r="AI273" i="5" s="1"/>
  <c r="U273" i="5"/>
  <c r="V273" i="5" s="1"/>
  <c r="W273" i="5" s="1"/>
  <c r="N274" i="5"/>
  <c r="O274" i="5" s="1"/>
  <c r="M274" i="5"/>
  <c r="CH265" i="5"/>
  <c r="I155" i="5"/>
  <c r="CN259" i="5"/>
  <c r="AM270" i="5"/>
  <c r="AN270" i="5" s="1"/>
  <c r="AO270" i="5" s="1"/>
  <c r="AK271" i="5" s="1"/>
  <c r="AS271" i="5"/>
  <c r="AT271" i="5" s="1"/>
  <c r="AU271" i="5" s="1"/>
  <c r="AQ272" i="5" s="1"/>
  <c r="BP267" i="5"/>
  <c r="CC268" i="5"/>
  <c r="CD268" i="5" s="1"/>
  <c r="CE268" i="5" s="1"/>
  <c r="CA269" i="5" s="1"/>
  <c r="BK268" i="5"/>
  <c r="BL268" i="5" s="1"/>
  <c r="BM268" i="5" s="1"/>
  <c r="BI269" i="5" s="1"/>
  <c r="BX272" i="5"/>
  <c r="BY272" i="5" s="1"/>
  <c r="AZ272" i="5"/>
  <c r="BA272" i="5" s="1"/>
  <c r="BF142" i="5"/>
  <c r="AB273" i="5"/>
  <c r="AC273" i="5" s="1"/>
  <c r="BV273" i="5" l="1"/>
  <c r="BW273" i="5" s="1"/>
  <c r="BU273" i="5"/>
  <c r="AX273" i="5"/>
  <c r="AY273" i="5" s="1"/>
  <c r="AW273" i="5"/>
  <c r="AF274" i="5"/>
  <c r="AE274" i="5"/>
  <c r="Z274" i="5"/>
  <c r="AA274" i="5" s="1"/>
  <c r="Y274" i="5"/>
  <c r="T274" i="5"/>
  <c r="S274" i="5"/>
  <c r="CI265" i="5"/>
  <c r="CJ265" i="5" s="1"/>
  <c r="CK265" i="5" s="1"/>
  <c r="CG266" i="5" s="1"/>
  <c r="CB269" i="5"/>
  <c r="AR272" i="5"/>
  <c r="AL271" i="5"/>
  <c r="BQ267" i="5"/>
  <c r="BR267" i="5" s="1"/>
  <c r="BS267" i="5" s="1"/>
  <c r="BO268" i="5" s="1"/>
  <c r="BJ269" i="5"/>
  <c r="CO259" i="5"/>
  <c r="CP259" i="5" s="1"/>
  <c r="CQ259" i="5" s="1"/>
  <c r="CM260" i="5" s="1"/>
  <c r="A142" i="5"/>
  <c r="D142" i="5" s="1"/>
  <c r="AG142" i="7" s="1"/>
  <c r="BG142" i="5"/>
  <c r="P274" i="5"/>
  <c r="Q274" i="5" s="1"/>
  <c r="J155" i="5"/>
  <c r="AG274" i="5" l="1"/>
  <c r="AH274" i="5" s="1"/>
  <c r="AI274" i="5" s="1"/>
  <c r="BD143" i="5"/>
  <c r="BC143" i="5"/>
  <c r="U274" i="5"/>
  <c r="V274" i="5" s="1"/>
  <c r="W274" i="5" s="1"/>
  <c r="N275" i="5"/>
  <c r="M275" i="5"/>
  <c r="CH266" i="5"/>
  <c r="CN260" i="5"/>
  <c r="BP268" i="5"/>
  <c r="AM271" i="5"/>
  <c r="AN271" i="5" s="1"/>
  <c r="AO271" i="5" s="1"/>
  <c r="AK272" i="5" s="1"/>
  <c r="AS272" i="5"/>
  <c r="AT272" i="5" s="1"/>
  <c r="AU272" i="5" s="1"/>
  <c r="AQ273" i="5" s="1"/>
  <c r="BK269" i="5"/>
  <c r="BL269" i="5" s="1"/>
  <c r="BM269" i="5" s="1"/>
  <c r="BI270" i="5" s="1"/>
  <c r="CC269" i="5"/>
  <c r="CD269" i="5" s="1"/>
  <c r="CE269" i="5" s="1"/>
  <c r="CA270" i="5" s="1"/>
  <c r="BX273" i="5"/>
  <c r="BY273" i="5" s="1"/>
  <c r="AZ273" i="5"/>
  <c r="BA273" i="5" s="1"/>
  <c r="C143" i="5"/>
  <c r="AB274" i="5"/>
  <c r="AC274" i="5" s="1"/>
  <c r="K155" i="5"/>
  <c r="O275" i="5" l="1"/>
  <c r="BV274" i="5"/>
  <c r="BU274" i="5"/>
  <c r="AX274" i="5"/>
  <c r="AW274" i="5"/>
  <c r="AF275" i="5"/>
  <c r="AG275" i="5" s="1"/>
  <c r="AE275" i="5"/>
  <c r="Z275" i="5"/>
  <c r="Y275" i="5"/>
  <c r="T275" i="5"/>
  <c r="U275" i="5" s="1"/>
  <c r="S275" i="5"/>
  <c r="H156" i="5"/>
  <c r="G156" i="5"/>
  <c r="CI266" i="5"/>
  <c r="CJ266" i="5" s="1"/>
  <c r="CK266" i="5" s="1"/>
  <c r="CG267" i="5" s="1"/>
  <c r="BE143" i="5"/>
  <c r="B143" i="5" s="1"/>
  <c r="AK143" i="7"/>
  <c r="AR273" i="5"/>
  <c r="AL272" i="5"/>
  <c r="CB270" i="5"/>
  <c r="BJ270" i="5"/>
  <c r="BQ268" i="5"/>
  <c r="BR268" i="5" s="1"/>
  <c r="BS268" i="5" s="1"/>
  <c r="BO269" i="5" s="1"/>
  <c r="CO260" i="5"/>
  <c r="CP260" i="5" s="1"/>
  <c r="CQ260" i="5" s="1"/>
  <c r="CM261" i="5" s="1"/>
  <c r="BW274" i="5"/>
  <c r="P275" i="5"/>
  <c r="Q275" i="5" s="1"/>
  <c r="AY274" i="5" l="1"/>
  <c r="AA275" i="5"/>
  <c r="AB275" i="5" s="1"/>
  <c r="AC275" i="5" s="1"/>
  <c r="N276" i="5"/>
  <c r="O276" i="5" s="1"/>
  <c r="M276" i="5"/>
  <c r="CH267" i="5"/>
  <c r="I156" i="5"/>
  <c r="BP269" i="5"/>
  <c r="CC270" i="5"/>
  <c r="CD270" i="5" s="1"/>
  <c r="CE270" i="5" s="1"/>
  <c r="CA271" i="5" s="1"/>
  <c r="BK270" i="5"/>
  <c r="BL270" i="5" s="1"/>
  <c r="BM270" i="5" s="1"/>
  <c r="BI271" i="5" s="1"/>
  <c r="CN261" i="5"/>
  <c r="AM272" i="5"/>
  <c r="AN272" i="5" s="1"/>
  <c r="AO272" i="5" s="1"/>
  <c r="AK273" i="5" s="1"/>
  <c r="AS273" i="5"/>
  <c r="AT273" i="5" s="1"/>
  <c r="AU273" i="5" s="1"/>
  <c r="AQ274" i="5" s="1"/>
  <c r="BF143" i="5"/>
  <c r="A143" i="5" s="1"/>
  <c r="D143" i="5" s="1"/>
  <c r="AG143" i="7" s="1"/>
  <c r="BX274" i="5"/>
  <c r="BY274" i="5" s="1"/>
  <c r="AZ274" i="5"/>
  <c r="BA274" i="5" s="1"/>
  <c r="AH275" i="5"/>
  <c r="AI275" i="5" s="1"/>
  <c r="V275" i="5"/>
  <c r="W275" i="5" s="1"/>
  <c r="BV275" i="5" l="1"/>
  <c r="BW275" i="5" s="1"/>
  <c r="BU275" i="5"/>
  <c r="AX275" i="5"/>
  <c r="AY275" i="5" s="1"/>
  <c r="AW275" i="5"/>
  <c r="AF276" i="5"/>
  <c r="AE276" i="5"/>
  <c r="Z276" i="5"/>
  <c r="AA276" i="5" s="1"/>
  <c r="Y276" i="5"/>
  <c r="T276" i="5"/>
  <c r="S276" i="5"/>
  <c r="CI267" i="5"/>
  <c r="CJ267" i="5" s="1"/>
  <c r="CK267" i="5" s="1"/>
  <c r="CG268" i="5" s="1"/>
  <c r="AL273" i="5"/>
  <c r="BJ271" i="5"/>
  <c r="CB271" i="5"/>
  <c r="CO261" i="5"/>
  <c r="CP261" i="5" s="1"/>
  <c r="CQ261" i="5" s="1"/>
  <c r="CM262" i="5" s="1"/>
  <c r="AR274" i="5"/>
  <c r="BQ269" i="5"/>
  <c r="BR269" i="5" s="1"/>
  <c r="BS269" i="5" s="1"/>
  <c r="BO270" i="5" s="1"/>
  <c r="C144" i="5"/>
  <c r="BG143" i="5"/>
  <c r="BC144" i="5" s="1"/>
  <c r="P276" i="5"/>
  <c r="Q276" i="5" s="1"/>
  <c r="J156" i="5"/>
  <c r="AG276" i="5" l="1"/>
  <c r="AH276" i="5" s="1"/>
  <c r="AI276" i="5" s="1"/>
  <c r="U276" i="5"/>
  <c r="N277" i="5"/>
  <c r="M277" i="5"/>
  <c r="CH268" i="5"/>
  <c r="BP270" i="5"/>
  <c r="CC271" i="5"/>
  <c r="CD271" i="5" s="1"/>
  <c r="CE271" i="5" s="1"/>
  <c r="CA272" i="5" s="1"/>
  <c r="BK271" i="5"/>
  <c r="BL271" i="5" s="1"/>
  <c r="BM271" i="5" s="1"/>
  <c r="BI272" i="5" s="1"/>
  <c r="CN262" i="5"/>
  <c r="AS274" i="5"/>
  <c r="AT274" i="5" s="1"/>
  <c r="AU274" i="5" s="1"/>
  <c r="AQ275" i="5" s="1"/>
  <c r="AK144" i="7"/>
  <c r="BD144" i="5"/>
  <c r="BE144" i="5" s="1"/>
  <c r="B144" i="5" s="1"/>
  <c r="AM273" i="5"/>
  <c r="AN273" i="5" s="1"/>
  <c r="AO273" i="5" s="1"/>
  <c r="AK274" i="5" s="1"/>
  <c r="BX275" i="5"/>
  <c r="BY275" i="5" s="1"/>
  <c r="AZ275" i="5"/>
  <c r="BA275" i="5" s="1"/>
  <c r="AB276" i="5"/>
  <c r="AC276" i="5" s="1"/>
  <c r="V276" i="5"/>
  <c r="W276" i="5" s="1"/>
  <c r="K156" i="5"/>
  <c r="O277" i="5" l="1"/>
  <c r="BV276" i="5"/>
  <c r="BW276" i="5" s="1"/>
  <c r="BU276" i="5"/>
  <c r="AX276" i="5"/>
  <c r="AY276" i="5" s="1"/>
  <c r="AW276" i="5"/>
  <c r="AF277" i="5"/>
  <c r="AE277" i="5"/>
  <c r="Z277" i="5"/>
  <c r="Y277" i="5"/>
  <c r="T277" i="5"/>
  <c r="U277" i="5" s="1"/>
  <c r="S277" i="5"/>
  <c r="H157" i="5"/>
  <c r="G157" i="5"/>
  <c r="CI268" i="5"/>
  <c r="CJ268" i="5" s="1"/>
  <c r="CK268" i="5" s="1"/>
  <c r="CG269" i="5" s="1"/>
  <c r="BJ272" i="5"/>
  <c r="AL274" i="5"/>
  <c r="CB272" i="5"/>
  <c r="AR275" i="5"/>
  <c r="CO262" i="5"/>
  <c r="CP262" i="5" s="1"/>
  <c r="CQ262" i="5" s="1"/>
  <c r="CM263" i="5" s="1"/>
  <c r="BQ270" i="5"/>
  <c r="BR270" i="5" s="1"/>
  <c r="BS270" i="5" s="1"/>
  <c r="BO271" i="5" s="1"/>
  <c r="BF144" i="5"/>
  <c r="P277" i="5"/>
  <c r="Q277" i="5" s="1"/>
  <c r="AA277" i="5" l="1"/>
  <c r="AB277" i="5" s="1"/>
  <c r="AC277" i="5" s="1"/>
  <c r="AG277" i="5"/>
  <c r="AH277" i="5" s="1"/>
  <c r="AI277" i="5" s="1"/>
  <c r="N278" i="5"/>
  <c r="M278" i="5"/>
  <c r="CH269" i="5"/>
  <c r="I157" i="5"/>
  <c r="CN263" i="5"/>
  <c r="AS275" i="5"/>
  <c r="AT275" i="5" s="1"/>
  <c r="AU275" i="5" s="1"/>
  <c r="AQ276" i="5" s="1"/>
  <c r="AM274" i="5"/>
  <c r="AN274" i="5" s="1"/>
  <c r="AO274" i="5" s="1"/>
  <c r="AK275" i="5" s="1"/>
  <c r="CC272" i="5"/>
  <c r="CD272" i="5" s="1"/>
  <c r="CE272" i="5" s="1"/>
  <c r="CA273" i="5" s="1"/>
  <c r="BP271" i="5"/>
  <c r="BK272" i="5"/>
  <c r="BL272" i="5" s="1"/>
  <c r="BM272" i="5" s="1"/>
  <c r="BI273" i="5" s="1"/>
  <c r="BX276" i="5"/>
  <c r="BY276" i="5" s="1"/>
  <c r="A144" i="5"/>
  <c r="D144" i="5" s="1"/>
  <c r="AG144" i="7" s="1"/>
  <c r="BG144" i="5"/>
  <c r="AZ276" i="5"/>
  <c r="BA276" i="5" s="1"/>
  <c r="V277" i="5"/>
  <c r="W277" i="5" s="1"/>
  <c r="O278" i="5" l="1"/>
  <c r="P278" i="5" s="1"/>
  <c r="Q278" i="5" s="1"/>
  <c r="BV277" i="5"/>
  <c r="BU277" i="5"/>
  <c r="BD145" i="5"/>
  <c r="BC145" i="5"/>
  <c r="AX277" i="5"/>
  <c r="AY277" i="5" s="1"/>
  <c r="AW277" i="5"/>
  <c r="AF278" i="5"/>
  <c r="AG278" i="5" s="1"/>
  <c r="AE278" i="5"/>
  <c r="Z278" i="5"/>
  <c r="AA278" i="5" s="1"/>
  <c r="Y278" i="5"/>
  <c r="T278" i="5"/>
  <c r="S278" i="5"/>
  <c r="CI269" i="5"/>
  <c r="CJ269" i="5" s="1"/>
  <c r="CK269" i="5" s="1"/>
  <c r="CG270" i="5" s="1"/>
  <c r="AR276" i="5"/>
  <c r="CB273" i="5"/>
  <c r="AL275" i="5"/>
  <c r="BJ273" i="5"/>
  <c r="BQ271" i="5"/>
  <c r="BR271" i="5" s="1"/>
  <c r="BS271" i="5" s="1"/>
  <c r="BO272" i="5" s="1"/>
  <c r="CO263" i="5"/>
  <c r="CP263" i="5" s="1"/>
  <c r="CQ263" i="5" s="1"/>
  <c r="CM264" i="5" s="1"/>
  <c r="BW277" i="5"/>
  <c r="C145" i="5"/>
  <c r="J157" i="5"/>
  <c r="U278" i="5" l="1"/>
  <c r="V278" i="5" s="1"/>
  <c r="W278" i="5" s="1"/>
  <c r="N279" i="5"/>
  <c r="O279" i="5" s="1"/>
  <c r="M279" i="5"/>
  <c r="CH270" i="5"/>
  <c r="BE145" i="5"/>
  <c r="B145" i="5" s="1"/>
  <c r="AK145" i="7"/>
  <c r="BP272" i="5"/>
  <c r="AM275" i="5"/>
  <c r="AN275" i="5" s="1"/>
  <c r="AO275" i="5" s="1"/>
  <c r="AK276" i="5" s="1"/>
  <c r="CC273" i="5"/>
  <c r="CD273" i="5" s="1"/>
  <c r="CE273" i="5" s="1"/>
  <c r="CA274" i="5" s="1"/>
  <c r="CN264" i="5"/>
  <c r="BK273" i="5"/>
  <c r="BL273" i="5" s="1"/>
  <c r="BM273" i="5" s="1"/>
  <c r="BI274" i="5" s="1"/>
  <c r="AS276" i="5"/>
  <c r="AT276" i="5" s="1"/>
  <c r="AU276" i="5" s="1"/>
  <c r="AQ277" i="5" s="1"/>
  <c r="BX277" i="5"/>
  <c r="BY277" i="5" s="1"/>
  <c r="AZ277" i="5"/>
  <c r="BA277" i="5" s="1"/>
  <c r="AB278" i="5"/>
  <c r="AC278" i="5" s="1"/>
  <c r="AH278" i="5"/>
  <c r="AI278" i="5" s="1"/>
  <c r="K157" i="5"/>
  <c r="BV278" i="5" l="1"/>
  <c r="BU278" i="5"/>
  <c r="AX278" i="5"/>
  <c r="AY278" i="5" s="1"/>
  <c r="AW278" i="5"/>
  <c r="AF279" i="5"/>
  <c r="AE279" i="5"/>
  <c r="Z279" i="5"/>
  <c r="Y279" i="5"/>
  <c r="T279" i="5"/>
  <c r="U279" i="5" s="1"/>
  <c r="S279" i="5"/>
  <c r="H158" i="5"/>
  <c r="G158" i="5"/>
  <c r="CI270" i="5"/>
  <c r="CJ270" i="5" s="1"/>
  <c r="CK270" i="5" s="1"/>
  <c r="CG271" i="5" s="1"/>
  <c r="CB274" i="5"/>
  <c r="AL276" i="5"/>
  <c r="AR277" i="5"/>
  <c r="CO264" i="5"/>
  <c r="CP264" i="5" s="1"/>
  <c r="CQ264" i="5" s="1"/>
  <c r="CM265" i="5" s="1"/>
  <c r="BJ274" i="5"/>
  <c r="BQ272" i="5"/>
  <c r="BR272" i="5" s="1"/>
  <c r="BS272" i="5" s="1"/>
  <c r="BO273" i="5" s="1"/>
  <c r="BW278" i="5"/>
  <c r="BF145" i="5"/>
  <c r="P279" i="5"/>
  <c r="Q279" i="5" s="1"/>
  <c r="AG279" i="5" l="1"/>
  <c r="AA279" i="5"/>
  <c r="N280" i="5"/>
  <c r="M280" i="5"/>
  <c r="CH271" i="5"/>
  <c r="I158" i="5"/>
  <c r="CN265" i="5"/>
  <c r="AS277" i="5"/>
  <c r="AT277" i="5" s="1"/>
  <c r="AU277" i="5" s="1"/>
  <c r="AQ278" i="5" s="1"/>
  <c r="BK274" i="5"/>
  <c r="BL274" i="5" s="1"/>
  <c r="BM274" i="5" s="1"/>
  <c r="BI275" i="5" s="1"/>
  <c r="AM276" i="5"/>
  <c r="AN276" i="5" s="1"/>
  <c r="AO276" i="5" s="1"/>
  <c r="AK277" i="5" s="1"/>
  <c r="BP273" i="5"/>
  <c r="CC274" i="5"/>
  <c r="CD274" i="5" s="1"/>
  <c r="CE274" i="5" s="1"/>
  <c r="CA275" i="5" s="1"/>
  <c r="BX278" i="5"/>
  <c r="BY278" i="5" s="1"/>
  <c r="A145" i="5"/>
  <c r="D145" i="5" s="1"/>
  <c r="AG145" i="7" s="1"/>
  <c r="BG145" i="5"/>
  <c r="AZ278" i="5"/>
  <c r="BA278" i="5" s="1"/>
  <c r="AH279" i="5"/>
  <c r="AI279" i="5" s="1"/>
  <c r="AB279" i="5"/>
  <c r="AC279" i="5" s="1"/>
  <c r="V279" i="5"/>
  <c r="W279" i="5" s="1"/>
  <c r="O280" i="5" l="1"/>
  <c r="P280" i="5" s="1"/>
  <c r="Q280" i="5" s="1"/>
  <c r="BV279" i="5"/>
  <c r="BU279" i="5"/>
  <c r="BD146" i="5"/>
  <c r="BC146" i="5"/>
  <c r="AX279" i="5"/>
  <c r="AY279" i="5" s="1"/>
  <c r="AW279" i="5"/>
  <c r="AF280" i="5"/>
  <c r="AG280" i="5" s="1"/>
  <c r="AE280" i="5"/>
  <c r="Z280" i="5"/>
  <c r="AA280" i="5" s="1"/>
  <c r="Y280" i="5"/>
  <c r="T280" i="5"/>
  <c r="S280" i="5"/>
  <c r="CI271" i="5"/>
  <c r="CJ271" i="5" s="1"/>
  <c r="CK271" i="5" s="1"/>
  <c r="CG272" i="5" s="1"/>
  <c r="AL277" i="5"/>
  <c r="BJ275" i="5"/>
  <c r="AR278" i="5"/>
  <c r="CB275" i="5"/>
  <c r="BQ273" i="5"/>
  <c r="BR273" i="5" s="1"/>
  <c r="BS273" i="5" s="1"/>
  <c r="BO274" i="5" s="1"/>
  <c r="CO265" i="5"/>
  <c r="CP265" i="5" s="1"/>
  <c r="CQ265" i="5" s="1"/>
  <c r="CM266" i="5" s="1"/>
  <c r="BW279" i="5"/>
  <c r="C146" i="5"/>
  <c r="J158" i="5"/>
  <c r="U280" i="5" l="1"/>
  <c r="N281" i="5"/>
  <c r="M281" i="5"/>
  <c r="CH272" i="5"/>
  <c r="BE146" i="5"/>
  <c r="B146" i="5" s="1"/>
  <c r="AK146" i="7"/>
  <c r="CN266" i="5"/>
  <c r="BP274" i="5"/>
  <c r="AS278" i="5"/>
  <c r="AT278" i="5" s="1"/>
  <c r="AU278" i="5" s="1"/>
  <c r="AQ279" i="5" s="1"/>
  <c r="BK275" i="5"/>
  <c r="BL275" i="5" s="1"/>
  <c r="BM275" i="5" s="1"/>
  <c r="BI276" i="5" s="1"/>
  <c r="CC275" i="5"/>
  <c r="CD275" i="5" s="1"/>
  <c r="CE275" i="5" s="1"/>
  <c r="CA276" i="5" s="1"/>
  <c r="AM277" i="5"/>
  <c r="AN277" i="5" s="1"/>
  <c r="AO277" i="5" s="1"/>
  <c r="AK278" i="5" s="1"/>
  <c r="BX279" i="5"/>
  <c r="BY279" i="5" s="1"/>
  <c r="AZ279" i="5"/>
  <c r="BA279" i="5" s="1"/>
  <c r="AH280" i="5"/>
  <c r="AI280" i="5" s="1"/>
  <c r="AB280" i="5"/>
  <c r="AC280" i="5" s="1"/>
  <c r="V280" i="5"/>
  <c r="W280" i="5" s="1"/>
  <c r="O281" i="5"/>
  <c r="K158" i="5"/>
  <c r="BV280" i="5" l="1"/>
  <c r="BU280" i="5"/>
  <c r="AX280" i="5"/>
  <c r="AY280" i="5" s="1"/>
  <c r="AW280" i="5"/>
  <c r="AF281" i="5"/>
  <c r="AE281" i="5"/>
  <c r="Z281" i="5"/>
  <c r="Y281" i="5"/>
  <c r="T281" i="5"/>
  <c r="S281" i="5"/>
  <c r="H159" i="5"/>
  <c r="G159" i="5"/>
  <c r="CI272" i="5"/>
  <c r="CJ272" i="5" s="1"/>
  <c r="CK272" i="5" s="1"/>
  <c r="CG273" i="5" s="1"/>
  <c r="BJ276" i="5"/>
  <c r="AR279" i="5"/>
  <c r="AL278" i="5"/>
  <c r="CB276" i="5"/>
  <c r="BQ274" i="5"/>
  <c r="BR274" i="5" s="1"/>
  <c r="BS274" i="5" s="1"/>
  <c r="BO275" i="5" s="1"/>
  <c r="CO266" i="5"/>
  <c r="CP266" i="5" s="1"/>
  <c r="CQ266" i="5" s="1"/>
  <c r="CM267" i="5" s="1"/>
  <c r="BW280" i="5"/>
  <c r="BF146" i="5"/>
  <c r="P281" i="5"/>
  <c r="Q281" i="5" s="1"/>
  <c r="U281" i="5" l="1"/>
  <c r="V281" i="5" s="1"/>
  <c r="W281" i="5" s="1"/>
  <c r="AA281" i="5"/>
  <c r="AG281" i="5"/>
  <c r="AH281" i="5" s="1"/>
  <c r="AI281" i="5" s="1"/>
  <c r="N282" i="5"/>
  <c r="O282" i="5" s="1"/>
  <c r="M282" i="5"/>
  <c r="CH273" i="5"/>
  <c r="I159" i="5"/>
  <c r="BP275" i="5"/>
  <c r="CC276" i="5"/>
  <c r="CD276" i="5" s="1"/>
  <c r="CE276" i="5" s="1"/>
  <c r="CA277" i="5" s="1"/>
  <c r="AS279" i="5"/>
  <c r="AT279" i="5" s="1"/>
  <c r="AU279" i="5" s="1"/>
  <c r="AQ280" i="5" s="1"/>
  <c r="CN267" i="5"/>
  <c r="AM278" i="5"/>
  <c r="AN278" i="5" s="1"/>
  <c r="AO278" i="5" s="1"/>
  <c r="AK279" i="5" s="1"/>
  <c r="BK276" i="5"/>
  <c r="BL276" i="5" s="1"/>
  <c r="BM276" i="5" s="1"/>
  <c r="BI277" i="5" s="1"/>
  <c r="BX280" i="5"/>
  <c r="BY280" i="5" s="1"/>
  <c r="A146" i="5"/>
  <c r="D146" i="5" s="1"/>
  <c r="AG146" i="7" s="1"/>
  <c r="BG146" i="5"/>
  <c r="AZ280" i="5"/>
  <c r="BA280" i="5" s="1"/>
  <c r="AB281" i="5"/>
  <c r="AC281" i="5" s="1"/>
  <c r="BV281" i="5" l="1"/>
  <c r="BU281" i="5"/>
  <c r="BD147" i="5"/>
  <c r="BC147" i="5"/>
  <c r="AX281" i="5"/>
  <c r="AW281" i="5"/>
  <c r="AF282" i="5"/>
  <c r="AE282" i="5"/>
  <c r="Z282" i="5"/>
  <c r="AA282" i="5" s="1"/>
  <c r="Y282" i="5"/>
  <c r="T282" i="5"/>
  <c r="U282" i="5" s="1"/>
  <c r="S282" i="5"/>
  <c r="CI273" i="5"/>
  <c r="CJ273" i="5" s="1"/>
  <c r="CK273" i="5" s="1"/>
  <c r="CG274" i="5" s="1"/>
  <c r="AR280" i="5"/>
  <c r="CB277" i="5"/>
  <c r="BJ277" i="5"/>
  <c r="CO267" i="5"/>
  <c r="CP267" i="5" s="1"/>
  <c r="CQ267" i="5" s="1"/>
  <c r="CM268" i="5" s="1"/>
  <c r="AL279" i="5"/>
  <c r="BQ275" i="5"/>
  <c r="BR275" i="5" s="1"/>
  <c r="BS275" i="5" s="1"/>
  <c r="BO276" i="5" s="1"/>
  <c r="BW281" i="5"/>
  <c r="C147" i="5"/>
  <c r="P282" i="5"/>
  <c r="Q282" i="5" s="1"/>
  <c r="J159" i="5"/>
  <c r="AY281" i="5" l="1"/>
  <c r="AG282" i="5"/>
  <c r="N283" i="5"/>
  <c r="M283" i="5"/>
  <c r="CH274" i="5"/>
  <c r="BE147" i="5"/>
  <c r="B147" i="5" s="1"/>
  <c r="AK147" i="7"/>
  <c r="CN268" i="5"/>
  <c r="BK277" i="5"/>
  <c r="BL277" i="5" s="1"/>
  <c r="BM277" i="5" s="1"/>
  <c r="BI278" i="5" s="1"/>
  <c r="AM279" i="5"/>
  <c r="AN279" i="5" s="1"/>
  <c r="AO279" i="5" s="1"/>
  <c r="AK280" i="5" s="1"/>
  <c r="CC277" i="5"/>
  <c r="CD277" i="5" s="1"/>
  <c r="CE277" i="5" s="1"/>
  <c r="CA278" i="5" s="1"/>
  <c r="BP276" i="5"/>
  <c r="AS280" i="5"/>
  <c r="AT280" i="5" s="1"/>
  <c r="AU280" i="5" s="1"/>
  <c r="AQ281" i="5" s="1"/>
  <c r="BX281" i="5"/>
  <c r="BY281" i="5" s="1"/>
  <c r="AZ281" i="5"/>
  <c r="BA281" i="5" s="1"/>
  <c r="AB282" i="5"/>
  <c r="AC282" i="5" s="1"/>
  <c r="AH282" i="5"/>
  <c r="AI282" i="5" s="1"/>
  <c r="V282" i="5"/>
  <c r="W282" i="5" s="1"/>
  <c r="K159" i="5"/>
  <c r="O283" i="5" l="1"/>
  <c r="BV282" i="5"/>
  <c r="BU282" i="5"/>
  <c r="AX282" i="5"/>
  <c r="AY282" i="5" s="1"/>
  <c r="AW282" i="5"/>
  <c r="AF283" i="5"/>
  <c r="AE283" i="5"/>
  <c r="Z283" i="5"/>
  <c r="AA283" i="5" s="1"/>
  <c r="Y283" i="5"/>
  <c r="T283" i="5"/>
  <c r="U283" i="5" s="1"/>
  <c r="S283" i="5"/>
  <c r="H160" i="5"/>
  <c r="G160" i="5"/>
  <c r="CI274" i="5"/>
  <c r="CJ274" i="5" s="1"/>
  <c r="CK274" i="5" s="1"/>
  <c r="CG275" i="5" s="1"/>
  <c r="AL280" i="5"/>
  <c r="BJ278" i="5"/>
  <c r="CB278" i="5"/>
  <c r="AR281" i="5"/>
  <c r="BQ276" i="5"/>
  <c r="BR276" i="5" s="1"/>
  <c r="BS276" i="5" s="1"/>
  <c r="BO277" i="5" s="1"/>
  <c r="CO268" i="5"/>
  <c r="CP268" i="5" s="1"/>
  <c r="CQ268" i="5" s="1"/>
  <c r="CM269" i="5" s="1"/>
  <c r="BW282" i="5"/>
  <c r="BF147" i="5"/>
  <c r="P283" i="5"/>
  <c r="Q283" i="5" s="1"/>
  <c r="AG283" i="5" l="1"/>
  <c r="AH283" i="5" s="1"/>
  <c r="AI283" i="5" s="1"/>
  <c r="N284" i="5"/>
  <c r="M284" i="5"/>
  <c r="CH275" i="5"/>
  <c r="I160" i="5"/>
  <c r="BP277" i="5"/>
  <c r="CC278" i="5"/>
  <c r="CD278" i="5" s="1"/>
  <c r="CE278" i="5" s="1"/>
  <c r="CA279" i="5" s="1"/>
  <c r="CN269" i="5"/>
  <c r="BK278" i="5"/>
  <c r="BL278" i="5" s="1"/>
  <c r="BM278" i="5" s="1"/>
  <c r="BI279" i="5" s="1"/>
  <c r="AS281" i="5"/>
  <c r="AT281" i="5" s="1"/>
  <c r="AU281" i="5" s="1"/>
  <c r="AQ282" i="5" s="1"/>
  <c r="AM280" i="5"/>
  <c r="AN280" i="5" s="1"/>
  <c r="AO280" i="5" s="1"/>
  <c r="AK281" i="5" s="1"/>
  <c r="BX282" i="5"/>
  <c r="BY282" i="5" s="1"/>
  <c r="A147" i="5"/>
  <c r="D147" i="5" s="1"/>
  <c r="AG147" i="7" s="1"/>
  <c r="BG147" i="5"/>
  <c r="AZ282" i="5"/>
  <c r="BA282" i="5" s="1"/>
  <c r="AB283" i="5"/>
  <c r="AC283" i="5" s="1"/>
  <c r="V283" i="5"/>
  <c r="W283" i="5" s="1"/>
  <c r="BV283" i="5" l="1"/>
  <c r="BU283" i="5"/>
  <c r="O284" i="5"/>
  <c r="BD148" i="5"/>
  <c r="BC148" i="5"/>
  <c r="AX283" i="5"/>
  <c r="AY283" i="5" s="1"/>
  <c r="AW283" i="5"/>
  <c r="AF284" i="5"/>
  <c r="AE284" i="5"/>
  <c r="Z284" i="5"/>
  <c r="Y284" i="5"/>
  <c r="T284" i="5"/>
  <c r="S284" i="5"/>
  <c r="CI275" i="5"/>
  <c r="CJ275" i="5" s="1"/>
  <c r="CK275" i="5" s="1"/>
  <c r="CG276" i="5" s="1"/>
  <c r="CB279" i="5"/>
  <c r="BJ279" i="5"/>
  <c r="AL281" i="5"/>
  <c r="CO269" i="5"/>
  <c r="CP269" i="5" s="1"/>
  <c r="CQ269" i="5" s="1"/>
  <c r="CM270" i="5" s="1"/>
  <c r="BW283" i="5"/>
  <c r="AR282" i="5"/>
  <c r="BQ277" i="5"/>
  <c r="BR277" i="5" s="1"/>
  <c r="BS277" i="5" s="1"/>
  <c r="BO278" i="5" s="1"/>
  <c r="C148" i="5"/>
  <c r="AA284" i="5"/>
  <c r="P284" i="5"/>
  <c r="Q284" i="5" s="1"/>
  <c r="J160" i="5"/>
  <c r="AG284" i="5" l="1"/>
  <c r="U284" i="5"/>
  <c r="N285" i="5"/>
  <c r="O285" i="5" s="1"/>
  <c r="M285" i="5"/>
  <c r="CH276" i="5"/>
  <c r="BE148" i="5"/>
  <c r="B148" i="5" s="1"/>
  <c r="AK148" i="7"/>
  <c r="AM281" i="5"/>
  <c r="AN281" i="5" s="1"/>
  <c r="AO281" i="5" s="1"/>
  <c r="AK282" i="5" s="1"/>
  <c r="AS282" i="5"/>
  <c r="AT282" i="5" s="1"/>
  <c r="AU282" i="5" s="1"/>
  <c r="AQ283" i="5" s="1"/>
  <c r="BK279" i="5"/>
  <c r="BL279" i="5" s="1"/>
  <c r="BM279" i="5" s="1"/>
  <c r="BI280" i="5" s="1"/>
  <c r="CN270" i="5"/>
  <c r="BP278" i="5"/>
  <c r="CC279" i="5"/>
  <c r="CD279" i="5" s="1"/>
  <c r="CE279" i="5" s="1"/>
  <c r="CA280" i="5" s="1"/>
  <c r="BX283" i="5"/>
  <c r="BY283" i="5" s="1"/>
  <c r="AZ283" i="5"/>
  <c r="BA283" i="5" s="1"/>
  <c r="AB284" i="5"/>
  <c r="AC284" i="5" s="1"/>
  <c r="AH284" i="5"/>
  <c r="AI284" i="5" s="1"/>
  <c r="V284" i="5"/>
  <c r="W284" i="5" s="1"/>
  <c r="K160" i="5"/>
  <c r="BV284" i="5" l="1"/>
  <c r="BW284" i="5" s="1"/>
  <c r="BU284" i="5"/>
  <c r="AX284" i="5"/>
  <c r="AW284" i="5"/>
  <c r="AF285" i="5"/>
  <c r="AE285" i="5"/>
  <c r="Z285" i="5"/>
  <c r="AA285" i="5" s="1"/>
  <c r="Y285" i="5"/>
  <c r="T285" i="5"/>
  <c r="U285" i="5" s="1"/>
  <c r="S285" i="5"/>
  <c r="H161" i="5"/>
  <c r="G161" i="5"/>
  <c r="CI276" i="5"/>
  <c r="CJ276" i="5" s="1"/>
  <c r="CK276" i="5" s="1"/>
  <c r="CG277" i="5" s="1"/>
  <c r="CB280" i="5"/>
  <c r="BJ280" i="5"/>
  <c r="AR283" i="5"/>
  <c r="AL282" i="5"/>
  <c r="BQ278" i="5"/>
  <c r="BR278" i="5" s="1"/>
  <c r="BS278" i="5" s="1"/>
  <c r="BO279" i="5" s="1"/>
  <c r="CO270" i="5"/>
  <c r="CP270" i="5" s="1"/>
  <c r="CQ270" i="5" s="1"/>
  <c r="CM271" i="5" s="1"/>
  <c r="BF148" i="5"/>
  <c r="P285" i="5"/>
  <c r="Q285" i="5" s="1"/>
  <c r="AY284" i="5" l="1"/>
  <c r="AG285" i="5"/>
  <c r="N286" i="5"/>
  <c r="M286" i="5"/>
  <c r="CH277" i="5"/>
  <c r="I161" i="5"/>
  <c r="BP279" i="5"/>
  <c r="CN271" i="5"/>
  <c r="AM282" i="5"/>
  <c r="AN282" i="5" s="1"/>
  <c r="AO282" i="5" s="1"/>
  <c r="AK283" i="5" s="1"/>
  <c r="AS283" i="5"/>
  <c r="AT283" i="5" s="1"/>
  <c r="AU283" i="5" s="1"/>
  <c r="AQ284" i="5" s="1"/>
  <c r="BK280" i="5"/>
  <c r="BL280" i="5" s="1"/>
  <c r="BM280" i="5" s="1"/>
  <c r="BI281" i="5" s="1"/>
  <c r="CC280" i="5"/>
  <c r="CD280" i="5" s="1"/>
  <c r="CE280" i="5" s="1"/>
  <c r="CA281" i="5" s="1"/>
  <c r="BX284" i="5"/>
  <c r="BY284" i="5" s="1"/>
  <c r="A148" i="5"/>
  <c r="D148" i="5" s="1"/>
  <c r="AG148" i="7" s="1"/>
  <c r="BG148" i="5"/>
  <c r="AZ284" i="5"/>
  <c r="BA284" i="5" s="1"/>
  <c r="AB285" i="5"/>
  <c r="AC285" i="5" s="1"/>
  <c r="AH285" i="5"/>
  <c r="AI285" i="5" s="1"/>
  <c r="V285" i="5"/>
  <c r="W285" i="5" s="1"/>
  <c r="O286" i="5" l="1"/>
  <c r="P286" i="5" s="1"/>
  <c r="Q286" i="5" s="1"/>
  <c r="BV285" i="5"/>
  <c r="BU285" i="5"/>
  <c r="BD149" i="5"/>
  <c r="BC149" i="5"/>
  <c r="AX285" i="5"/>
  <c r="AY285" i="5" s="1"/>
  <c r="AW285" i="5"/>
  <c r="AF286" i="5"/>
  <c r="AE286" i="5"/>
  <c r="Z286" i="5"/>
  <c r="Y286" i="5"/>
  <c r="T286" i="5"/>
  <c r="S286" i="5"/>
  <c r="CI277" i="5"/>
  <c r="CJ277" i="5" s="1"/>
  <c r="CK277" i="5" s="1"/>
  <c r="CG278" i="5" s="1"/>
  <c r="AL283" i="5"/>
  <c r="AR284" i="5"/>
  <c r="CB281" i="5"/>
  <c r="BJ281" i="5"/>
  <c r="CO271" i="5"/>
  <c r="CP271" i="5" s="1"/>
  <c r="CQ271" i="5" s="1"/>
  <c r="CM272" i="5" s="1"/>
  <c r="BQ279" i="5"/>
  <c r="BR279" i="5" s="1"/>
  <c r="BS279" i="5" s="1"/>
  <c r="BO280" i="5" s="1"/>
  <c r="BW285" i="5"/>
  <c r="C149" i="5"/>
  <c r="AA286" i="5"/>
  <c r="J161" i="5"/>
  <c r="AG286" i="5" l="1"/>
  <c r="U286" i="5"/>
  <c r="N287" i="5"/>
  <c r="O287" i="5" s="1"/>
  <c r="M287" i="5"/>
  <c r="CH278" i="5"/>
  <c r="BE149" i="5"/>
  <c r="B149" i="5" s="1"/>
  <c r="AK149" i="7"/>
  <c r="CN272" i="5"/>
  <c r="CC281" i="5"/>
  <c r="CD281" i="5" s="1"/>
  <c r="CE281" i="5" s="1"/>
  <c r="CA282" i="5" s="1"/>
  <c r="AS284" i="5"/>
  <c r="AT284" i="5" s="1"/>
  <c r="AU284" i="5" s="1"/>
  <c r="AQ285" i="5" s="1"/>
  <c r="BP280" i="5"/>
  <c r="BK281" i="5"/>
  <c r="BL281" i="5" s="1"/>
  <c r="BM281" i="5" s="1"/>
  <c r="BI282" i="5" s="1"/>
  <c r="AM283" i="5"/>
  <c r="AN283" i="5" s="1"/>
  <c r="AO283" i="5" s="1"/>
  <c r="AK284" i="5" s="1"/>
  <c r="BX285" i="5"/>
  <c r="BY285" i="5" s="1"/>
  <c r="AZ285" i="5"/>
  <c r="BA285" i="5" s="1"/>
  <c r="AB286" i="5"/>
  <c r="AC286" i="5" s="1"/>
  <c r="AH286" i="5"/>
  <c r="AI286" i="5" s="1"/>
  <c r="V286" i="5"/>
  <c r="W286" i="5" s="1"/>
  <c r="K161" i="5"/>
  <c r="BV286" i="5" l="1"/>
  <c r="BW286" i="5" s="1"/>
  <c r="BU286" i="5"/>
  <c r="AX286" i="5"/>
  <c r="AY286" i="5" s="1"/>
  <c r="AW286" i="5"/>
  <c r="AF287" i="5"/>
  <c r="AE287" i="5"/>
  <c r="Z287" i="5"/>
  <c r="Y287" i="5"/>
  <c r="T287" i="5"/>
  <c r="S287" i="5"/>
  <c r="H162" i="5"/>
  <c r="G162" i="5"/>
  <c r="CI278" i="5"/>
  <c r="CJ278" i="5" s="1"/>
  <c r="CK278" i="5" s="1"/>
  <c r="CG279" i="5" s="1"/>
  <c r="AR285" i="5"/>
  <c r="CB282" i="5"/>
  <c r="AL284" i="5"/>
  <c r="BQ280" i="5"/>
  <c r="BR280" i="5" s="1"/>
  <c r="BS280" i="5" s="1"/>
  <c r="BO281" i="5" s="1"/>
  <c r="BJ282" i="5"/>
  <c r="CO272" i="5"/>
  <c r="CP272" i="5" s="1"/>
  <c r="CQ272" i="5" s="1"/>
  <c r="CM273" i="5" s="1"/>
  <c r="BF149" i="5"/>
  <c r="P287" i="5"/>
  <c r="Q287" i="5" s="1"/>
  <c r="AG287" i="5" l="1"/>
  <c r="AH287" i="5" s="1"/>
  <c r="AI287" i="5" s="1"/>
  <c r="AA287" i="5"/>
  <c r="U287" i="5"/>
  <c r="N288" i="5"/>
  <c r="O288" i="5" s="1"/>
  <c r="M288" i="5"/>
  <c r="CH279" i="5"/>
  <c r="I162" i="5"/>
  <c r="BP281" i="5"/>
  <c r="AM284" i="5"/>
  <c r="AN284" i="5" s="1"/>
  <c r="AO284" i="5" s="1"/>
  <c r="AK285" i="5" s="1"/>
  <c r="BK282" i="5"/>
  <c r="BL282" i="5" s="1"/>
  <c r="BM282" i="5" s="1"/>
  <c r="BI283" i="5" s="1"/>
  <c r="CC282" i="5"/>
  <c r="CD282" i="5" s="1"/>
  <c r="CE282" i="5" s="1"/>
  <c r="CA283" i="5" s="1"/>
  <c r="CN273" i="5"/>
  <c r="AS285" i="5"/>
  <c r="AT285" i="5" s="1"/>
  <c r="AU285" i="5" s="1"/>
  <c r="AQ286" i="5" s="1"/>
  <c r="BX286" i="5"/>
  <c r="BY286" i="5" s="1"/>
  <c r="A149" i="5"/>
  <c r="D149" i="5" s="1"/>
  <c r="AG149" i="7" s="1"/>
  <c r="BG149" i="5"/>
  <c r="AZ286" i="5"/>
  <c r="BA286" i="5" s="1"/>
  <c r="AB287" i="5"/>
  <c r="AC287" i="5" s="1"/>
  <c r="V287" i="5"/>
  <c r="W287" i="5" s="1"/>
  <c r="BV287" i="5" l="1"/>
  <c r="BW287" i="5" s="1"/>
  <c r="BU287" i="5"/>
  <c r="BD150" i="5"/>
  <c r="BC150" i="5"/>
  <c r="AX287" i="5"/>
  <c r="AW287" i="5"/>
  <c r="AF288" i="5"/>
  <c r="AE288" i="5"/>
  <c r="Z288" i="5"/>
  <c r="AA288" i="5" s="1"/>
  <c r="Y288" i="5"/>
  <c r="T288" i="5"/>
  <c r="S288" i="5"/>
  <c r="CI279" i="5"/>
  <c r="CJ279" i="5" s="1"/>
  <c r="CK279" i="5" s="1"/>
  <c r="CG280" i="5" s="1"/>
  <c r="AL285" i="5"/>
  <c r="CB283" i="5"/>
  <c r="BJ283" i="5"/>
  <c r="AR286" i="5"/>
  <c r="CO273" i="5"/>
  <c r="CP273" i="5" s="1"/>
  <c r="CQ273" i="5" s="1"/>
  <c r="CM274" i="5" s="1"/>
  <c r="BQ281" i="5"/>
  <c r="BR281" i="5" s="1"/>
  <c r="BS281" i="5" s="1"/>
  <c r="BO282" i="5" s="1"/>
  <c r="C150" i="5"/>
  <c r="P288" i="5"/>
  <c r="Q288" i="5" s="1"/>
  <c r="J162" i="5"/>
  <c r="AY287" i="5" l="1"/>
  <c r="AZ287" i="5" s="1"/>
  <c r="BA287" i="5" s="1"/>
  <c r="AG288" i="5"/>
  <c r="U288" i="5"/>
  <c r="N289" i="5"/>
  <c r="M289" i="5"/>
  <c r="CH280" i="5"/>
  <c r="BE150" i="5"/>
  <c r="B150" i="5" s="1"/>
  <c r="AK150" i="7"/>
  <c r="CN274" i="5"/>
  <c r="BP282" i="5"/>
  <c r="BK283" i="5"/>
  <c r="BL283" i="5" s="1"/>
  <c r="BM283" i="5" s="1"/>
  <c r="BI284" i="5" s="1"/>
  <c r="CC283" i="5"/>
  <c r="CD283" i="5" s="1"/>
  <c r="CE283" i="5" s="1"/>
  <c r="CA284" i="5" s="1"/>
  <c r="AS286" i="5"/>
  <c r="AT286" i="5" s="1"/>
  <c r="AU286" i="5" s="1"/>
  <c r="AQ287" i="5" s="1"/>
  <c r="AM285" i="5"/>
  <c r="AN285" i="5" s="1"/>
  <c r="AO285" i="5" s="1"/>
  <c r="AK286" i="5" s="1"/>
  <c r="BX287" i="5"/>
  <c r="BY287" i="5" s="1"/>
  <c r="AB288" i="5"/>
  <c r="AC288" i="5" s="1"/>
  <c r="AH288" i="5"/>
  <c r="AI288" i="5" s="1"/>
  <c r="V288" i="5"/>
  <c r="W288" i="5" s="1"/>
  <c r="K162" i="5"/>
  <c r="O289" i="5" l="1"/>
  <c r="BV288" i="5"/>
  <c r="BU288" i="5"/>
  <c r="AX288" i="5"/>
  <c r="AW288" i="5"/>
  <c r="AF289" i="5"/>
  <c r="AE289" i="5"/>
  <c r="Z289" i="5"/>
  <c r="Y289" i="5"/>
  <c r="T289" i="5"/>
  <c r="U289" i="5" s="1"/>
  <c r="S289" i="5"/>
  <c r="H163" i="5"/>
  <c r="G163" i="5"/>
  <c r="CI280" i="5"/>
  <c r="CJ280" i="5" s="1"/>
  <c r="CK280" i="5" s="1"/>
  <c r="CG281" i="5" s="1"/>
  <c r="BJ284" i="5"/>
  <c r="AL286" i="5"/>
  <c r="CB284" i="5"/>
  <c r="AR287" i="5"/>
  <c r="BQ282" i="5"/>
  <c r="BR282" i="5" s="1"/>
  <c r="BS282" i="5" s="1"/>
  <c r="BO283" i="5" s="1"/>
  <c r="CO274" i="5"/>
  <c r="CP274" i="5" s="1"/>
  <c r="CQ274" i="5" s="1"/>
  <c r="CM275" i="5" s="1"/>
  <c r="BW288" i="5"/>
  <c r="BF150" i="5"/>
  <c r="P289" i="5"/>
  <c r="Q289" i="5" s="1"/>
  <c r="AG289" i="5" l="1"/>
  <c r="AH289" i="5" s="1"/>
  <c r="AI289" i="5" s="1"/>
  <c r="AA289" i="5"/>
  <c r="AB289" i="5" s="1"/>
  <c r="AC289" i="5" s="1"/>
  <c r="AY288" i="5"/>
  <c r="AZ288" i="5" s="1"/>
  <c r="BA288" i="5" s="1"/>
  <c r="N290" i="5"/>
  <c r="O290" i="5" s="1"/>
  <c r="M290" i="5"/>
  <c r="CH281" i="5"/>
  <c r="I163" i="5"/>
  <c r="BP283" i="5"/>
  <c r="CN275" i="5"/>
  <c r="AM286" i="5"/>
  <c r="AN286" i="5" s="1"/>
  <c r="AO286" i="5" s="1"/>
  <c r="AK287" i="5" s="1"/>
  <c r="AS287" i="5"/>
  <c r="AT287" i="5" s="1"/>
  <c r="AU287" i="5" s="1"/>
  <c r="AQ288" i="5" s="1"/>
  <c r="CC284" i="5"/>
  <c r="CD284" i="5" s="1"/>
  <c r="CE284" i="5" s="1"/>
  <c r="CA285" i="5" s="1"/>
  <c r="BK284" i="5"/>
  <c r="BL284" i="5" s="1"/>
  <c r="BM284" i="5" s="1"/>
  <c r="BI285" i="5" s="1"/>
  <c r="BX288" i="5"/>
  <c r="BY288" i="5" s="1"/>
  <c r="A150" i="5"/>
  <c r="D150" i="5" s="1"/>
  <c r="AG150" i="7" s="1"/>
  <c r="BG150" i="5"/>
  <c r="V289" i="5"/>
  <c r="W289" i="5" s="1"/>
  <c r="BV289" i="5" l="1"/>
  <c r="BW289" i="5" s="1"/>
  <c r="BU289" i="5"/>
  <c r="BD151" i="5"/>
  <c r="BC151" i="5"/>
  <c r="AX289" i="5"/>
  <c r="AW289" i="5"/>
  <c r="AF290" i="5"/>
  <c r="AG290" i="5" s="1"/>
  <c r="AE290" i="5"/>
  <c r="Z290" i="5"/>
  <c r="Y290" i="5"/>
  <c r="T290" i="5"/>
  <c r="S290" i="5"/>
  <c r="CI281" i="5"/>
  <c r="CJ281" i="5" s="1"/>
  <c r="CK281" i="5" s="1"/>
  <c r="CG282" i="5" s="1"/>
  <c r="AL287" i="5"/>
  <c r="AR288" i="5"/>
  <c r="BJ285" i="5"/>
  <c r="CB285" i="5"/>
  <c r="CO275" i="5"/>
  <c r="CP275" i="5" s="1"/>
  <c r="CQ275" i="5" s="1"/>
  <c r="CM276" i="5" s="1"/>
  <c r="BQ283" i="5"/>
  <c r="BR283" i="5" s="1"/>
  <c r="BS283" i="5" s="1"/>
  <c r="BO284" i="5" s="1"/>
  <c r="C151" i="5"/>
  <c r="AA290" i="5"/>
  <c r="P290" i="5"/>
  <c r="Q290" i="5" s="1"/>
  <c r="J163" i="5"/>
  <c r="AY289" i="5" l="1"/>
  <c r="U290" i="5"/>
  <c r="N291" i="5"/>
  <c r="O291" i="5" s="1"/>
  <c r="M291" i="5"/>
  <c r="CH282" i="5"/>
  <c r="BE151" i="5"/>
  <c r="B151" i="5" s="1"/>
  <c r="AK151" i="7"/>
  <c r="CN276" i="5"/>
  <c r="AS288" i="5"/>
  <c r="AT288" i="5" s="1"/>
  <c r="AU288" i="5" s="1"/>
  <c r="AQ289" i="5" s="1"/>
  <c r="BK285" i="5"/>
  <c r="BL285" i="5" s="1"/>
  <c r="BM285" i="5" s="1"/>
  <c r="BI286" i="5" s="1"/>
  <c r="CC285" i="5"/>
  <c r="CD285" i="5" s="1"/>
  <c r="CE285" i="5" s="1"/>
  <c r="CA286" i="5" s="1"/>
  <c r="BP284" i="5"/>
  <c r="AM287" i="5"/>
  <c r="AN287" i="5" s="1"/>
  <c r="AO287" i="5" s="1"/>
  <c r="AK288" i="5" s="1"/>
  <c r="BX289" i="5"/>
  <c r="BY289" i="5" s="1"/>
  <c r="AZ289" i="5"/>
  <c r="BA289" i="5" s="1"/>
  <c r="AB290" i="5"/>
  <c r="AC290" i="5" s="1"/>
  <c r="AH290" i="5"/>
  <c r="AI290" i="5" s="1"/>
  <c r="V290" i="5"/>
  <c r="W290" i="5" s="1"/>
  <c r="K163" i="5"/>
  <c r="BV290" i="5" l="1"/>
  <c r="BW290" i="5" s="1"/>
  <c r="BU290" i="5"/>
  <c r="AX290" i="5"/>
  <c r="AY290" i="5" s="1"/>
  <c r="AW290" i="5"/>
  <c r="AF291" i="5"/>
  <c r="AE291" i="5"/>
  <c r="Z291" i="5"/>
  <c r="AA291" i="5" s="1"/>
  <c r="Y291" i="5"/>
  <c r="T291" i="5"/>
  <c r="S291" i="5"/>
  <c r="H164" i="5"/>
  <c r="G164" i="5"/>
  <c r="CI282" i="5"/>
  <c r="CJ282" i="5" s="1"/>
  <c r="CK282" i="5" s="1"/>
  <c r="CG283" i="5" s="1"/>
  <c r="CB286" i="5"/>
  <c r="AR289" i="5"/>
  <c r="AL288" i="5"/>
  <c r="BJ286" i="5"/>
  <c r="BQ284" i="5"/>
  <c r="BR284" i="5" s="1"/>
  <c r="BS284" i="5" s="1"/>
  <c r="BO285" i="5" s="1"/>
  <c r="CO276" i="5"/>
  <c r="CP276" i="5" s="1"/>
  <c r="CQ276" i="5" s="1"/>
  <c r="CM277" i="5" s="1"/>
  <c r="BF151" i="5"/>
  <c r="P291" i="5"/>
  <c r="Q291" i="5" s="1"/>
  <c r="AG291" i="5" l="1"/>
  <c r="U291" i="5"/>
  <c r="V291" i="5" s="1"/>
  <c r="W291" i="5" s="1"/>
  <c r="N292" i="5"/>
  <c r="M292" i="5"/>
  <c r="CH283" i="5"/>
  <c r="I164" i="5"/>
  <c r="BP285" i="5"/>
  <c r="BK286" i="5"/>
  <c r="BL286" i="5" s="1"/>
  <c r="BM286" i="5" s="1"/>
  <c r="BI287" i="5" s="1"/>
  <c r="AM288" i="5"/>
  <c r="AN288" i="5" s="1"/>
  <c r="AO288" i="5" s="1"/>
  <c r="AK289" i="5" s="1"/>
  <c r="AS289" i="5"/>
  <c r="AT289" i="5" s="1"/>
  <c r="AU289" i="5" s="1"/>
  <c r="AQ290" i="5" s="1"/>
  <c r="CN277" i="5"/>
  <c r="CC286" i="5"/>
  <c r="CD286" i="5" s="1"/>
  <c r="CE286" i="5" s="1"/>
  <c r="CA287" i="5" s="1"/>
  <c r="BX290" i="5"/>
  <c r="BY290" i="5" s="1"/>
  <c r="A151" i="5"/>
  <c r="D151" i="5" s="1"/>
  <c r="AG151" i="7" s="1"/>
  <c r="BG151" i="5"/>
  <c r="AZ290" i="5"/>
  <c r="BA290" i="5" s="1"/>
  <c r="AB291" i="5"/>
  <c r="AC291" i="5" s="1"/>
  <c r="AH291" i="5"/>
  <c r="AI291" i="5" s="1"/>
  <c r="BV291" i="5" l="1"/>
  <c r="BU291" i="5"/>
  <c r="BD152" i="5"/>
  <c r="BC152" i="5"/>
  <c r="AX291" i="5"/>
  <c r="AY291" i="5" s="1"/>
  <c r="AW291" i="5"/>
  <c r="O292" i="5"/>
  <c r="P292" i="5" s="1"/>
  <c r="Q292" i="5" s="1"/>
  <c r="AF292" i="5"/>
  <c r="AG292" i="5" s="1"/>
  <c r="AE292" i="5"/>
  <c r="Z292" i="5"/>
  <c r="Y292" i="5"/>
  <c r="T292" i="5"/>
  <c r="S292" i="5"/>
  <c r="CI283" i="5"/>
  <c r="CJ283" i="5" s="1"/>
  <c r="CK283" i="5" s="1"/>
  <c r="CG284" i="5" s="1"/>
  <c r="AR290" i="5"/>
  <c r="BJ287" i="5"/>
  <c r="CB287" i="5"/>
  <c r="AL289" i="5"/>
  <c r="BW291" i="5"/>
  <c r="CO277" i="5"/>
  <c r="CP277" i="5" s="1"/>
  <c r="CQ277" i="5" s="1"/>
  <c r="CM278" i="5" s="1"/>
  <c r="BQ285" i="5"/>
  <c r="BR285" i="5" s="1"/>
  <c r="BS285" i="5" s="1"/>
  <c r="BO286" i="5" s="1"/>
  <c r="C152" i="5"/>
  <c r="J164" i="5"/>
  <c r="AA292" i="5" l="1"/>
  <c r="U292" i="5"/>
  <c r="V292" i="5" s="1"/>
  <c r="W292" i="5" s="1"/>
  <c r="N293" i="5"/>
  <c r="O293" i="5" s="1"/>
  <c r="M293" i="5"/>
  <c r="CH284" i="5"/>
  <c r="BE152" i="5"/>
  <c r="B152" i="5" s="1"/>
  <c r="AK152" i="7"/>
  <c r="CN278" i="5"/>
  <c r="AM289" i="5"/>
  <c r="AN289" i="5" s="1"/>
  <c r="AO289" i="5" s="1"/>
  <c r="AK290" i="5" s="1"/>
  <c r="CC287" i="5"/>
  <c r="CD287" i="5" s="1"/>
  <c r="CE287" i="5" s="1"/>
  <c r="CA288" i="5" s="1"/>
  <c r="BK287" i="5"/>
  <c r="BL287" i="5" s="1"/>
  <c r="BM287" i="5" s="1"/>
  <c r="BI288" i="5" s="1"/>
  <c r="BP286" i="5"/>
  <c r="AS290" i="5"/>
  <c r="AT290" i="5" s="1"/>
  <c r="AU290" i="5" s="1"/>
  <c r="AQ291" i="5" s="1"/>
  <c r="BX291" i="5"/>
  <c r="BY291" i="5" s="1"/>
  <c r="AZ291" i="5"/>
  <c r="BA291" i="5" s="1"/>
  <c r="AB292" i="5"/>
  <c r="AC292" i="5" s="1"/>
  <c r="AH292" i="5"/>
  <c r="AI292" i="5" s="1"/>
  <c r="K164" i="5"/>
  <c r="BV292" i="5" l="1"/>
  <c r="BU292" i="5"/>
  <c r="AX292" i="5"/>
  <c r="AW292" i="5"/>
  <c r="AF293" i="5"/>
  <c r="AE293" i="5"/>
  <c r="Z293" i="5"/>
  <c r="AA293" i="5" s="1"/>
  <c r="Y293" i="5"/>
  <c r="T293" i="5"/>
  <c r="S293" i="5"/>
  <c r="H165" i="5"/>
  <c r="G165" i="5"/>
  <c r="CI284" i="5"/>
  <c r="CJ284" i="5" s="1"/>
  <c r="CK284" i="5" s="1"/>
  <c r="CG285" i="5" s="1"/>
  <c r="BJ288" i="5"/>
  <c r="AL290" i="5"/>
  <c r="AR291" i="5"/>
  <c r="CB288" i="5"/>
  <c r="BQ286" i="5"/>
  <c r="BR286" i="5" s="1"/>
  <c r="BS286" i="5" s="1"/>
  <c r="BO287" i="5" s="1"/>
  <c r="CO278" i="5"/>
  <c r="CP278" i="5" s="1"/>
  <c r="CQ278" i="5" s="1"/>
  <c r="CM279" i="5" s="1"/>
  <c r="BW292" i="5"/>
  <c r="BF152" i="5"/>
  <c r="P293" i="5"/>
  <c r="Q293" i="5" s="1"/>
  <c r="AY292" i="5" l="1"/>
  <c r="U293" i="5"/>
  <c r="AG293" i="5"/>
  <c r="AH293" i="5" s="1"/>
  <c r="AI293" i="5" s="1"/>
  <c r="N294" i="5"/>
  <c r="O294" i="5" s="1"/>
  <c r="M294" i="5"/>
  <c r="CH285" i="5"/>
  <c r="I165" i="5"/>
  <c r="BP287" i="5"/>
  <c r="AS291" i="5"/>
  <c r="AT291" i="5" s="1"/>
  <c r="AU291" i="5" s="1"/>
  <c r="AQ292" i="5" s="1"/>
  <c r="CN279" i="5"/>
  <c r="AM290" i="5"/>
  <c r="AN290" i="5" s="1"/>
  <c r="AO290" i="5" s="1"/>
  <c r="AK291" i="5" s="1"/>
  <c r="CC288" i="5"/>
  <c r="CD288" i="5" s="1"/>
  <c r="CE288" i="5" s="1"/>
  <c r="CA289" i="5" s="1"/>
  <c r="BK288" i="5"/>
  <c r="BL288" i="5" s="1"/>
  <c r="BM288" i="5" s="1"/>
  <c r="BI289" i="5" s="1"/>
  <c r="BX292" i="5"/>
  <c r="BY292" i="5" s="1"/>
  <c r="A152" i="5"/>
  <c r="D152" i="5" s="1"/>
  <c r="AG152" i="7" s="1"/>
  <c r="BG152" i="5"/>
  <c r="AZ292" i="5"/>
  <c r="BA292" i="5" s="1"/>
  <c r="AB293" i="5"/>
  <c r="AC293" i="5" s="1"/>
  <c r="V293" i="5"/>
  <c r="W293" i="5" s="1"/>
  <c r="BV293" i="5" l="1"/>
  <c r="BW293" i="5" s="1"/>
  <c r="BU293" i="5"/>
  <c r="BD153" i="5"/>
  <c r="BC153" i="5"/>
  <c r="AX293" i="5"/>
  <c r="AW293" i="5"/>
  <c r="AF294" i="5"/>
  <c r="AE294" i="5"/>
  <c r="Z294" i="5"/>
  <c r="AA294" i="5" s="1"/>
  <c r="Y294" i="5"/>
  <c r="T294" i="5"/>
  <c r="S294" i="5"/>
  <c r="CI285" i="5"/>
  <c r="CJ285" i="5" s="1"/>
  <c r="CK285" i="5" s="1"/>
  <c r="CG286" i="5" s="1"/>
  <c r="AL291" i="5"/>
  <c r="AR292" i="5"/>
  <c r="BJ289" i="5"/>
  <c r="CO279" i="5"/>
  <c r="CP279" i="5" s="1"/>
  <c r="CQ279" i="5" s="1"/>
  <c r="CM280" i="5" s="1"/>
  <c r="CB289" i="5"/>
  <c r="BQ287" i="5"/>
  <c r="BR287" i="5" s="1"/>
  <c r="BS287" i="5" s="1"/>
  <c r="BO288" i="5" s="1"/>
  <c r="C153" i="5"/>
  <c r="P294" i="5"/>
  <c r="Q294" i="5" s="1"/>
  <c r="J165" i="5"/>
  <c r="AY293" i="5" l="1"/>
  <c r="AG294" i="5"/>
  <c r="U294" i="5"/>
  <c r="N295" i="5"/>
  <c r="M295" i="5"/>
  <c r="CH286" i="5"/>
  <c r="BE153" i="5"/>
  <c r="B153" i="5" s="1"/>
  <c r="AK153" i="7"/>
  <c r="CN280" i="5"/>
  <c r="BK289" i="5"/>
  <c r="BL289" i="5" s="1"/>
  <c r="BM289" i="5" s="1"/>
  <c r="BI290" i="5" s="1"/>
  <c r="AS292" i="5"/>
  <c r="AT292" i="5" s="1"/>
  <c r="AU292" i="5" s="1"/>
  <c r="AQ293" i="5" s="1"/>
  <c r="CC289" i="5"/>
  <c r="CD289" i="5" s="1"/>
  <c r="CE289" i="5" s="1"/>
  <c r="CA290" i="5" s="1"/>
  <c r="BP288" i="5"/>
  <c r="AM291" i="5"/>
  <c r="AN291" i="5" s="1"/>
  <c r="AO291" i="5" s="1"/>
  <c r="AK292" i="5" s="1"/>
  <c r="BX293" i="5"/>
  <c r="BY293" i="5" s="1"/>
  <c r="AZ293" i="5"/>
  <c r="BA293" i="5" s="1"/>
  <c r="AB294" i="5"/>
  <c r="AC294" i="5" s="1"/>
  <c r="AH294" i="5"/>
  <c r="AI294" i="5" s="1"/>
  <c r="V294" i="5"/>
  <c r="W294" i="5" s="1"/>
  <c r="K165" i="5"/>
  <c r="O295" i="5" l="1"/>
  <c r="BV294" i="5"/>
  <c r="BW294" i="5" s="1"/>
  <c r="BU294" i="5"/>
  <c r="AX294" i="5"/>
  <c r="AY294" i="5" s="1"/>
  <c r="AW294" i="5"/>
  <c r="AF295" i="5"/>
  <c r="AE295" i="5"/>
  <c r="Z295" i="5"/>
  <c r="AA295" i="5" s="1"/>
  <c r="Y295" i="5"/>
  <c r="T295" i="5"/>
  <c r="S295" i="5"/>
  <c r="H166" i="5"/>
  <c r="G166" i="5"/>
  <c r="CI286" i="5"/>
  <c r="CJ286" i="5" s="1"/>
  <c r="CK286" i="5" s="1"/>
  <c r="CG287" i="5" s="1"/>
  <c r="AR293" i="5"/>
  <c r="BJ290" i="5"/>
  <c r="CB290" i="5"/>
  <c r="AL292" i="5"/>
  <c r="BQ288" i="5"/>
  <c r="BR288" i="5" s="1"/>
  <c r="BS288" i="5" s="1"/>
  <c r="BO289" i="5" s="1"/>
  <c r="CO280" i="5"/>
  <c r="CP280" i="5" s="1"/>
  <c r="CQ280" i="5" s="1"/>
  <c r="CM281" i="5" s="1"/>
  <c r="BF153" i="5"/>
  <c r="A153" i="5" s="1"/>
  <c r="D153" i="5" s="1"/>
  <c r="AG153" i="7" s="1"/>
  <c r="P295" i="5"/>
  <c r="Q295" i="5" s="1"/>
  <c r="AG295" i="5" l="1"/>
  <c r="U295" i="5"/>
  <c r="N296" i="5"/>
  <c r="M296" i="5"/>
  <c r="CH287" i="5"/>
  <c r="I166" i="5"/>
  <c r="BP289" i="5"/>
  <c r="CC290" i="5"/>
  <c r="CD290" i="5" s="1"/>
  <c r="CE290" i="5" s="1"/>
  <c r="CA291" i="5" s="1"/>
  <c r="CN281" i="5"/>
  <c r="BK290" i="5"/>
  <c r="BL290" i="5" s="1"/>
  <c r="BM290" i="5" s="1"/>
  <c r="BI291" i="5" s="1"/>
  <c r="AM292" i="5"/>
  <c r="AN292" i="5" s="1"/>
  <c r="AO292" i="5" s="1"/>
  <c r="AK293" i="5" s="1"/>
  <c r="AS293" i="5"/>
  <c r="AT293" i="5" s="1"/>
  <c r="AU293" i="5" s="1"/>
  <c r="AQ294" i="5" s="1"/>
  <c r="BG153" i="5"/>
  <c r="C154" i="5"/>
  <c r="BX294" i="5"/>
  <c r="BY294" i="5" s="1"/>
  <c r="AZ294" i="5"/>
  <c r="BA294" i="5" s="1"/>
  <c r="AB295" i="5"/>
  <c r="AC295" i="5" s="1"/>
  <c r="AH295" i="5"/>
  <c r="AI295" i="5" s="1"/>
  <c r="V295" i="5"/>
  <c r="W295" i="5" s="1"/>
  <c r="O296" i="5" l="1"/>
  <c r="BV295" i="5"/>
  <c r="BU295" i="5"/>
  <c r="BD154" i="5"/>
  <c r="BC154" i="5"/>
  <c r="AX295" i="5"/>
  <c r="AW295" i="5"/>
  <c r="AF296" i="5"/>
  <c r="AE296" i="5"/>
  <c r="Z296" i="5"/>
  <c r="AA296" i="5" s="1"/>
  <c r="Y296" i="5"/>
  <c r="T296" i="5"/>
  <c r="U296" i="5" s="1"/>
  <c r="S296" i="5"/>
  <c r="CI287" i="5"/>
  <c r="CJ287" i="5" s="1"/>
  <c r="CK287" i="5" s="1"/>
  <c r="CG288" i="5" s="1"/>
  <c r="BJ291" i="5"/>
  <c r="CB291" i="5"/>
  <c r="AR294" i="5"/>
  <c r="CO281" i="5"/>
  <c r="CP281" i="5" s="1"/>
  <c r="CQ281" i="5" s="1"/>
  <c r="CM282" i="5" s="1"/>
  <c r="AL293" i="5"/>
  <c r="BQ289" i="5"/>
  <c r="BR289" i="5" s="1"/>
  <c r="BS289" i="5" s="1"/>
  <c r="BO290" i="5" s="1"/>
  <c r="BW295" i="5"/>
  <c r="P296" i="5"/>
  <c r="Q296" i="5" s="1"/>
  <c r="J166" i="5"/>
  <c r="AY295" i="5" l="1"/>
  <c r="AG296" i="5"/>
  <c r="N297" i="5"/>
  <c r="O297" i="5" s="1"/>
  <c r="M297" i="5"/>
  <c r="CH288" i="5"/>
  <c r="BE154" i="5"/>
  <c r="B154" i="5" s="1"/>
  <c r="AK154" i="7"/>
  <c r="CN282" i="5"/>
  <c r="BP290" i="5"/>
  <c r="AS294" i="5"/>
  <c r="AT294" i="5" s="1"/>
  <c r="AU294" i="5" s="1"/>
  <c r="AQ295" i="5" s="1"/>
  <c r="AM293" i="5"/>
  <c r="AN293" i="5" s="1"/>
  <c r="AO293" i="5" s="1"/>
  <c r="AK294" i="5" s="1"/>
  <c r="CC291" i="5"/>
  <c r="CD291" i="5" s="1"/>
  <c r="CE291" i="5" s="1"/>
  <c r="CA292" i="5" s="1"/>
  <c r="BK291" i="5"/>
  <c r="BL291" i="5" s="1"/>
  <c r="BM291" i="5" s="1"/>
  <c r="BI292" i="5" s="1"/>
  <c r="BX295" i="5"/>
  <c r="BY295" i="5" s="1"/>
  <c r="AZ295" i="5"/>
  <c r="BA295" i="5" s="1"/>
  <c r="AB296" i="5"/>
  <c r="AC296" i="5" s="1"/>
  <c r="AH296" i="5"/>
  <c r="AI296" i="5" s="1"/>
  <c r="V296" i="5"/>
  <c r="W296" i="5" s="1"/>
  <c r="K166" i="5"/>
  <c r="BV296" i="5" l="1"/>
  <c r="BU296" i="5"/>
  <c r="AX296" i="5"/>
  <c r="AW296" i="5"/>
  <c r="AF297" i="5"/>
  <c r="AE297" i="5"/>
  <c r="Z297" i="5"/>
  <c r="AA297" i="5" s="1"/>
  <c r="Y297" i="5"/>
  <c r="T297" i="5"/>
  <c r="U297" i="5" s="1"/>
  <c r="S297" i="5"/>
  <c r="BF154" i="5"/>
  <c r="BG154" i="5" s="1"/>
  <c r="H167" i="5"/>
  <c r="G167" i="5"/>
  <c r="CI288" i="5"/>
  <c r="CJ288" i="5" s="1"/>
  <c r="CK288" i="5" s="1"/>
  <c r="CG289" i="5" s="1"/>
  <c r="AR295" i="5"/>
  <c r="AL294" i="5"/>
  <c r="BJ292" i="5"/>
  <c r="BQ290" i="5"/>
  <c r="BR290" i="5" s="1"/>
  <c r="BS290" i="5" s="1"/>
  <c r="BO291" i="5" s="1"/>
  <c r="CB292" i="5"/>
  <c r="CO282" i="5"/>
  <c r="CP282" i="5" s="1"/>
  <c r="CQ282" i="5" s="1"/>
  <c r="CM283" i="5" s="1"/>
  <c r="BW296" i="5"/>
  <c r="P297" i="5"/>
  <c r="Q297" i="5" s="1"/>
  <c r="AG297" i="5" l="1"/>
  <c r="A154" i="5"/>
  <c r="D154" i="5" s="1"/>
  <c r="AG154" i="7" s="1"/>
  <c r="AY296" i="5"/>
  <c r="BD155" i="5"/>
  <c r="BC155" i="5"/>
  <c r="N298" i="5"/>
  <c r="O298" i="5" s="1"/>
  <c r="M298" i="5"/>
  <c r="CH289" i="5"/>
  <c r="I167" i="5"/>
  <c r="BP291" i="5"/>
  <c r="CC292" i="5"/>
  <c r="CD292" i="5" s="1"/>
  <c r="CE292" i="5" s="1"/>
  <c r="CA293" i="5" s="1"/>
  <c r="CN283" i="5"/>
  <c r="AM294" i="5"/>
  <c r="AN294" i="5" s="1"/>
  <c r="AO294" i="5" s="1"/>
  <c r="AK295" i="5" s="1"/>
  <c r="BK292" i="5"/>
  <c r="BL292" i="5" s="1"/>
  <c r="BM292" i="5" s="1"/>
  <c r="BI293" i="5" s="1"/>
  <c r="AS295" i="5"/>
  <c r="AT295" i="5" s="1"/>
  <c r="AU295" i="5" s="1"/>
  <c r="AQ296" i="5" s="1"/>
  <c r="BX296" i="5"/>
  <c r="BY296" i="5" s="1"/>
  <c r="C155" i="5"/>
  <c r="AZ296" i="5"/>
  <c r="BA296" i="5" s="1"/>
  <c r="AB297" i="5"/>
  <c r="AC297" i="5" s="1"/>
  <c r="AH297" i="5"/>
  <c r="AI297" i="5" s="1"/>
  <c r="V297" i="5"/>
  <c r="W297" i="5" s="1"/>
  <c r="BV297" i="5" l="1"/>
  <c r="BW297" i="5" s="1"/>
  <c r="BU297" i="5"/>
  <c r="AX297" i="5"/>
  <c r="AY297" i="5" s="1"/>
  <c r="AW297" i="5"/>
  <c r="AF298" i="5"/>
  <c r="AE298" i="5"/>
  <c r="Z298" i="5"/>
  <c r="Y298" i="5"/>
  <c r="T298" i="5"/>
  <c r="S298" i="5"/>
  <c r="CI289" i="5"/>
  <c r="CJ289" i="5" s="1"/>
  <c r="CK289" i="5" s="1"/>
  <c r="CG290" i="5" s="1"/>
  <c r="BE155" i="5"/>
  <c r="B155" i="5" s="1"/>
  <c r="AK155" i="7"/>
  <c r="BJ293" i="5"/>
  <c r="AL295" i="5"/>
  <c r="CB293" i="5"/>
  <c r="CO283" i="5"/>
  <c r="CP283" i="5" s="1"/>
  <c r="CQ283" i="5" s="1"/>
  <c r="CM284" i="5" s="1"/>
  <c r="AR296" i="5"/>
  <c r="BQ291" i="5"/>
  <c r="BR291" i="5" s="1"/>
  <c r="BS291" i="5" s="1"/>
  <c r="BO292" i="5" s="1"/>
  <c r="P298" i="5"/>
  <c r="Q298" i="5" s="1"/>
  <c r="J167" i="5"/>
  <c r="AG298" i="5" l="1"/>
  <c r="AA298" i="5"/>
  <c r="U298" i="5"/>
  <c r="V298" i="5" s="1"/>
  <c r="W298" i="5" s="1"/>
  <c r="N299" i="5"/>
  <c r="O299" i="5" s="1"/>
  <c r="M299" i="5"/>
  <c r="CH290" i="5"/>
  <c r="BP292" i="5"/>
  <c r="CN284" i="5"/>
  <c r="CC293" i="5"/>
  <c r="CD293" i="5" s="1"/>
  <c r="CE293" i="5" s="1"/>
  <c r="CA294" i="5" s="1"/>
  <c r="AM295" i="5"/>
  <c r="AN295" i="5" s="1"/>
  <c r="AO295" i="5" s="1"/>
  <c r="AK296" i="5" s="1"/>
  <c r="AS296" i="5"/>
  <c r="AT296" i="5" s="1"/>
  <c r="AU296" i="5" s="1"/>
  <c r="AQ297" i="5" s="1"/>
  <c r="BK293" i="5"/>
  <c r="BL293" i="5" s="1"/>
  <c r="BM293" i="5" s="1"/>
  <c r="BI294" i="5" s="1"/>
  <c r="BX297" i="5"/>
  <c r="BY297" i="5" s="1"/>
  <c r="BF155" i="5"/>
  <c r="AZ297" i="5"/>
  <c r="BA297" i="5" s="1"/>
  <c r="AB298" i="5"/>
  <c r="AC298" i="5" s="1"/>
  <c r="AH298" i="5"/>
  <c r="AI298" i="5" s="1"/>
  <c r="K167" i="5"/>
  <c r="BV298" i="5" l="1"/>
  <c r="BW298" i="5" s="1"/>
  <c r="BU298" i="5"/>
  <c r="AX298" i="5"/>
  <c r="AY298" i="5" s="1"/>
  <c r="AW298" i="5"/>
  <c r="AF299" i="5"/>
  <c r="AE299" i="5"/>
  <c r="Z299" i="5"/>
  <c r="AA299" i="5" s="1"/>
  <c r="Y299" i="5"/>
  <c r="T299" i="5"/>
  <c r="S299" i="5"/>
  <c r="H168" i="5"/>
  <c r="G168" i="5"/>
  <c r="CI290" i="5"/>
  <c r="CJ290" i="5" s="1"/>
  <c r="CK290" i="5" s="1"/>
  <c r="CG291" i="5" s="1"/>
  <c r="BJ294" i="5"/>
  <c r="AR297" i="5"/>
  <c r="CB294" i="5"/>
  <c r="AL296" i="5"/>
  <c r="CO284" i="5"/>
  <c r="CP284" i="5" s="1"/>
  <c r="CQ284" i="5" s="1"/>
  <c r="CM285" i="5" s="1"/>
  <c r="BQ292" i="5"/>
  <c r="BR292" i="5" s="1"/>
  <c r="BS292" i="5" s="1"/>
  <c r="BO293" i="5" s="1"/>
  <c r="A155" i="5"/>
  <c r="D155" i="5" s="1"/>
  <c r="AG155" i="7" s="1"/>
  <c r="BG155" i="5"/>
  <c r="P299" i="5"/>
  <c r="Q299" i="5" s="1"/>
  <c r="U299" i="5" l="1"/>
  <c r="AG299" i="5"/>
  <c r="BD156" i="5"/>
  <c r="BC156" i="5"/>
  <c r="N300" i="5"/>
  <c r="M300" i="5"/>
  <c r="CH291" i="5"/>
  <c r="I168" i="5"/>
  <c r="CN285" i="5"/>
  <c r="CC294" i="5"/>
  <c r="CD294" i="5" s="1"/>
  <c r="CE294" i="5" s="1"/>
  <c r="CA295" i="5" s="1"/>
  <c r="BP293" i="5"/>
  <c r="AS297" i="5"/>
  <c r="AT297" i="5" s="1"/>
  <c r="AU297" i="5" s="1"/>
  <c r="AQ298" i="5" s="1"/>
  <c r="AM296" i="5"/>
  <c r="AN296" i="5" s="1"/>
  <c r="AO296" i="5" s="1"/>
  <c r="AK297" i="5" s="1"/>
  <c r="BK294" i="5"/>
  <c r="BL294" i="5" s="1"/>
  <c r="BM294" i="5" s="1"/>
  <c r="BI295" i="5" s="1"/>
  <c r="BX298" i="5"/>
  <c r="BY298" i="5" s="1"/>
  <c r="C156" i="5"/>
  <c r="AZ298" i="5"/>
  <c r="BA298" i="5" s="1"/>
  <c r="AB299" i="5"/>
  <c r="AC299" i="5" s="1"/>
  <c r="AH299" i="5"/>
  <c r="AI299" i="5" s="1"/>
  <c r="V299" i="5"/>
  <c r="W299" i="5" s="1"/>
  <c r="O300" i="5" l="1"/>
  <c r="BV299" i="5"/>
  <c r="BU299" i="5"/>
  <c r="AX299" i="5"/>
  <c r="AW299" i="5"/>
  <c r="AF300" i="5"/>
  <c r="AE300" i="5"/>
  <c r="Z300" i="5"/>
  <c r="Y300" i="5"/>
  <c r="T300" i="5"/>
  <c r="S300" i="5"/>
  <c r="CI291" i="5"/>
  <c r="CJ291" i="5" s="1"/>
  <c r="CK291" i="5" s="1"/>
  <c r="CG292" i="5" s="1"/>
  <c r="BE156" i="5"/>
  <c r="B156" i="5" s="1"/>
  <c r="AK156" i="7"/>
  <c r="AL297" i="5"/>
  <c r="AR298" i="5"/>
  <c r="CB295" i="5"/>
  <c r="BQ293" i="5"/>
  <c r="BR293" i="5" s="1"/>
  <c r="BS293" i="5" s="1"/>
  <c r="BO294" i="5" s="1"/>
  <c r="BJ295" i="5"/>
  <c r="CO285" i="5"/>
  <c r="CP285" i="5" s="1"/>
  <c r="CQ285" i="5" s="1"/>
  <c r="CM286" i="5" s="1"/>
  <c r="BW299" i="5"/>
  <c r="P300" i="5"/>
  <c r="Q300" i="5" s="1"/>
  <c r="J168" i="5"/>
  <c r="AY299" i="5" l="1"/>
  <c r="U300" i="5"/>
  <c r="AA300" i="5"/>
  <c r="AG300" i="5"/>
  <c r="AH300" i="5" s="1"/>
  <c r="AI300" i="5" s="1"/>
  <c r="N301" i="5"/>
  <c r="O301" i="5" s="1"/>
  <c r="M301" i="5"/>
  <c r="CH292" i="5"/>
  <c r="BP294" i="5"/>
  <c r="CN286" i="5"/>
  <c r="CC295" i="5"/>
  <c r="CD295" i="5" s="1"/>
  <c r="CE295" i="5" s="1"/>
  <c r="CA296" i="5" s="1"/>
  <c r="AS298" i="5"/>
  <c r="AT298" i="5" s="1"/>
  <c r="AU298" i="5" s="1"/>
  <c r="AQ299" i="5" s="1"/>
  <c r="BK295" i="5"/>
  <c r="BL295" i="5" s="1"/>
  <c r="BM295" i="5" s="1"/>
  <c r="BI296" i="5" s="1"/>
  <c r="AM297" i="5"/>
  <c r="AN297" i="5" s="1"/>
  <c r="AO297" i="5" s="1"/>
  <c r="AK298" i="5" s="1"/>
  <c r="BX299" i="5"/>
  <c r="BY299" i="5" s="1"/>
  <c r="BF156" i="5"/>
  <c r="AZ299" i="5"/>
  <c r="BA299" i="5" s="1"/>
  <c r="AB300" i="5"/>
  <c r="AC300" i="5" s="1"/>
  <c r="V300" i="5"/>
  <c r="W300" i="5" s="1"/>
  <c r="K168" i="5"/>
  <c r="BV300" i="5" l="1"/>
  <c r="BW300" i="5" s="1"/>
  <c r="BU300" i="5"/>
  <c r="AX300" i="5"/>
  <c r="AW300" i="5"/>
  <c r="AF301" i="5"/>
  <c r="AE301" i="5"/>
  <c r="Z301" i="5"/>
  <c r="AA301" i="5" s="1"/>
  <c r="Y301" i="5"/>
  <c r="T301" i="5"/>
  <c r="S301" i="5"/>
  <c r="H169" i="5"/>
  <c r="G169" i="5"/>
  <c r="CI292" i="5"/>
  <c r="CJ292" i="5" s="1"/>
  <c r="CK292" i="5" s="1"/>
  <c r="CG293" i="5" s="1"/>
  <c r="BJ296" i="5"/>
  <c r="CB296" i="5"/>
  <c r="AR299" i="5"/>
  <c r="AL298" i="5"/>
  <c r="CO286" i="5"/>
  <c r="CP286" i="5" s="1"/>
  <c r="CQ286" i="5" s="1"/>
  <c r="CM287" i="5" s="1"/>
  <c r="BQ294" i="5"/>
  <c r="BR294" i="5" s="1"/>
  <c r="BS294" i="5" s="1"/>
  <c r="BO295" i="5" s="1"/>
  <c r="A156" i="5"/>
  <c r="D156" i="5" s="1"/>
  <c r="AG156" i="7" s="1"/>
  <c r="BG156" i="5"/>
  <c r="P301" i="5"/>
  <c r="Q301" i="5" s="1"/>
  <c r="U301" i="5" l="1"/>
  <c r="AY300" i="5"/>
  <c r="AZ300" i="5" s="1"/>
  <c r="BA300" i="5" s="1"/>
  <c r="AG301" i="5"/>
  <c r="BD157" i="5"/>
  <c r="BC157" i="5"/>
  <c r="N302" i="5"/>
  <c r="O302" i="5" s="1"/>
  <c r="M302" i="5"/>
  <c r="CH293" i="5"/>
  <c r="I169" i="5"/>
  <c r="CN287" i="5"/>
  <c r="AS299" i="5"/>
  <c r="AT299" i="5" s="1"/>
  <c r="AU299" i="5" s="1"/>
  <c r="AQ300" i="5" s="1"/>
  <c r="BP295" i="5"/>
  <c r="CC296" i="5"/>
  <c r="CD296" i="5" s="1"/>
  <c r="CE296" i="5" s="1"/>
  <c r="CA297" i="5" s="1"/>
  <c r="AM298" i="5"/>
  <c r="AN298" i="5" s="1"/>
  <c r="AO298" i="5" s="1"/>
  <c r="AK299" i="5" s="1"/>
  <c r="BK296" i="5"/>
  <c r="BL296" i="5" s="1"/>
  <c r="BM296" i="5" s="1"/>
  <c r="BI297" i="5" s="1"/>
  <c r="BX300" i="5"/>
  <c r="BY300" i="5" s="1"/>
  <c r="C157" i="5"/>
  <c r="AB301" i="5"/>
  <c r="AC301" i="5" s="1"/>
  <c r="AH301" i="5"/>
  <c r="AI301" i="5" s="1"/>
  <c r="V301" i="5"/>
  <c r="W301" i="5" s="1"/>
  <c r="BV301" i="5" l="1"/>
  <c r="BW301" i="5" s="1"/>
  <c r="BU301" i="5"/>
  <c r="AX301" i="5"/>
  <c r="AW301" i="5"/>
  <c r="AF302" i="5"/>
  <c r="AE302" i="5"/>
  <c r="Z302" i="5"/>
  <c r="Y302" i="5"/>
  <c r="T302" i="5"/>
  <c r="S302" i="5"/>
  <c r="CI293" i="5"/>
  <c r="CJ293" i="5" s="1"/>
  <c r="CK293" i="5" s="1"/>
  <c r="CG294" i="5" s="1"/>
  <c r="BE157" i="5"/>
  <c r="B157" i="5" s="1"/>
  <c r="AK157" i="7"/>
  <c r="AL299" i="5"/>
  <c r="CB297" i="5"/>
  <c r="AR300" i="5"/>
  <c r="BQ295" i="5"/>
  <c r="BR295" i="5" s="1"/>
  <c r="BS295" i="5" s="1"/>
  <c r="BO296" i="5" s="1"/>
  <c r="BJ297" i="5"/>
  <c r="CO287" i="5"/>
  <c r="CP287" i="5" s="1"/>
  <c r="CQ287" i="5" s="1"/>
  <c r="CM288" i="5" s="1"/>
  <c r="P302" i="5"/>
  <c r="Q302" i="5" s="1"/>
  <c r="J169" i="5"/>
  <c r="U302" i="5" l="1"/>
  <c r="V302" i="5" s="1"/>
  <c r="W302" i="5" s="1"/>
  <c r="AA302" i="5"/>
  <c r="AY301" i="5"/>
  <c r="AG302" i="5"/>
  <c r="AH302" i="5" s="1"/>
  <c r="AI302" i="5" s="1"/>
  <c r="N303" i="5"/>
  <c r="M303" i="5"/>
  <c r="CH294" i="5"/>
  <c r="CN288" i="5"/>
  <c r="BP296" i="5"/>
  <c r="AS300" i="5"/>
  <c r="AT300" i="5" s="1"/>
  <c r="AU300" i="5" s="1"/>
  <c r="AQ301" i="5" s="1"/>
  <c r="BK297" i="5"/>
  <c r="BL297" i="5" s="1"/>
  <c r="BM297" i="5" s="1"/>
  <c r="BI298" i="5" s="1"/>
  <c r="CC297" i="5"/>
  <c r="CD297" i="5" s="1"/>
  <c r="CE297" i="5" s="1"/>
  <c r="CA298" i="5" s="1"/>
  <c r="AM299" i="5"/>
  <c r="AN299" i="5" s="1"/>
  <c r="AO299" i="5" s="1"/>
  <c r="AK300" i="5" s="1"/>
  <c r="BX301" i="5"/>
  <c r="BY301" i="5" s="1"/>
  <c r="BF157" i="5"/>
  <c r="AZ301" i="5"/>
  <c r="BA301" i="5" s="1"/>
  <c r="AB302" i="5"/>
  <c r="AC302" i="5" s="1"/>
  <c r="K169" i="5"/>
  <c r="O303" i="5" l="1"/>
  <c r="BV302" i="5"/>
  <c r="BW302" i="5" s="1"/>
  <c r="BU302" i="5"/>
  <c r="AX302" i="5"/>
  <c r="AY302" i="5" s="1"/>
  <c r="AW302" i="5"/>
  <c r="AF303" i="5"/>
  <c r="AE303" i="5"/>
  <c r="Z303" i="5"/>
  <c r="Y303" i="5"/>
  <c r="T303" i="5"/>
  <c r="U303" i="5" s="1"/>
  <c r="S303" i="5"/>
  <c r="H170" i="5"/>
  <c r="G170" i="5"/>
  <c r="CI294" i="5"/>
  <c r="CJ294" i="5" s="1"/>
  <c r="CK294" i="5" s="1"/>
  <c r="CG295" i="5" s="1"/>
  <c r="AL300" i="5"/>
  <c r="CB298" i="5"/>
  <c r="BJ298" i="5"/>
  <c r="AR301" i="5"/>
  <c r="BQ296" i="5"/>
  <c r="BR296" i="5" s="1"/>
  <c r="BS296" i="5" s="1"/>
  <c r="BO297" i="5" s="1"/>
  <c r="CO288" i="5"/>
  <c r="CP288" i="5" s="1"/>
  <c r="CQ288" i="5" s="1"/>
  <c r="CM289" i="5" s="1"/>
  <c r="A157" i="5"/>
  <c r="D157" i="5" s="1"/>
  <c r="AG157" i="7" s="1"/>
  <c r="BG157" i="5"/>
  <c r="P303" i="5"/>
  <c r="Q303" i="5" s="1"/>
  <c r="AA303" i="5" l="1"/>
  <c r="AG303" i="5"/>
  <c r="BD158" i="5"/>
  <c r="BC158" i="5"/>
  <c r="N304" i="5"/>
  <c r="M304" i="5"/>
  <c r="CH295" i="5"/>
  <c r="I170" i="5"/>
  <c r="BP297" i="5"/>
  <c r="AS301" i="5"/>
  <c r="AT301" i="5" s="1"/>
  <c r="AU301" i="5" s="1"/>
  <c r="AQ302" i="5" s="1"/>
  <c r="BK298" i="5"/>
  <c r="BL298" i="5" s="1"/>
  <c r="BM298" i="5" s="1"/>
  <c r="BI299" i="5" s="1"/>
  <c r="CC298" i="5"/>
  <c r="CD298" i="5" s="1"/>
  <c r="CE298" i="5" s="1"/>
  <c r="CA299" i="5" s="1"/>
  <c r="CN289" i="5"/>
  <c r="AM300" i="5"/>
  <c r="AN300" i="5" s="1"/>
  <c r="AO300" i="5" s="1"/>
  <c r="AK301" i="5" s="1"/>
  <c r="BX302" i="5"/>
  <c r="BY302" i="5" s="1"/>
  <c r="AZ302" i="5"/>
  <c r="BA302" i="5" s="1"/>
  <c r="C158" i="5"/>
  <c r="AB303" i="5"/>
  <c r="AC303" i="5" s="1"/>
  <c r="AH303" i="5"/>
  <c r="AI303" i="5" s="1"/>
  <c r="V303" i="5"/>
  <c r="W303" i="5" s="1"/>
  <c r="O304" i="5" l="1"/>
  <c r="BV303" i="5"/>
  <c r="BU303" i="5"/>
  <c r="AX303" i="5"/>
  <c r="AW303" i="5"/>
  <c r="AF304" i="5"/>
  <c r="AE304" i="5"/>
  <c r="Z304" i="5"/>
  <c r="AA304" i="5" s="1"/>
  <c r="Y304" i="5"/>
  <c r="T304" i="5"/>
  <c r="S304" i="5"/>
  <c r="CI295" i="5"/>
  <c r="CJ295" i="5" s="1"/>
  <c r="CK295" i="5" s="1"/>
  <c r="CG296" i="5" s="1"/>
  <c r="BE158" i="5"/>
  <c r="B158" i="5" s="1"/>
  <c r="AK158" i="7"/>
  <c r="CB299" i="5"/>
  <c r="BJ299" i="5"/>
  <c r="AR302" i="5"/>
  <c r="AL301" i="5"/>
  <c r="CO289" i="5"/>
  <c r="CP289" i="5" s="1"/>
  <c r="CQ289" i="5" s="1"/>
  <c r="CM290" i="5" s="1"/>
  <c r="BQ297" i="5"/>
  <c r="BR297" i="5" s="1"/>
  <c r="BS297" i="5" s="1"/>
  <c r="BO298" i="5" s="1"/>
  <c r="BW303" i="5"/>
  <c r="P304" i="5"/>
  <c r="Q304" i="5" s="1"/>
  <c r="J170" i="5"/>
  <c r="AY303" i="5" l="1"/>
  <c r="AG304" i="5"/>
  <c r="AH304" i="5" s="1"/>
  <c r="AI304" i="5" s="1"/>
  <c r="U304" i="5"/>
  <c r="V304" i="5" s="1"/>
  <c r="W304" i="5" s="1"/>
  <c r="N305" i="5"/>
  <c r="M305" i="5"/>
  <c r="CH296" i="5"/>
  <c r="BP298" i="5"/>
  <c r="CN290" i="5"/>
  <c r="AM301" i="5"/>
  <c r="AN301" i="5" s="1"/>
  <c r="AO301" i="5" s="1"/>
  <c r="AK302" i="5" s="1"/>
  <c r="AS302" i="5"/>
  <c r="AT302" i="5" s="1"/>
  <c r="AU302" i="5" s="1"/>
  <c r="AQ303" i="5" s="1"/>
  <c r="BK299" i="5"/>
  <c r="BL299" i="5" s="1"/>
  <c r="BM299" i="5" s="1"/>
  <c r="BI300" i="5" s="1"/>
  <c r="CC299" i="5"/>
  <c r="CD299" i="5" s="1"/>
  <c r="CE299" i="5" s="1"/>
  <c r="CA300" i="5" s="1"/>
  <c r="BX303" i="5"/>
  <c r="BY303" i="5" s="1"/>
  <c r="BF158" i="5"/>
  <c r="AZ303" i="5"/>
  <c r="BA303" i="5" s="1"/>
  <c r="AB304" i="5"/>
  <c r="AC304" i="5" s="1"/>
  <c r="K170" i="5"/>
  <c r="O305" i="5" l="1"/>
  <c r="BV304" i="5"/>
  <c r="BW304" i="5" s="1"/>
  <c r="BU304" i="5"/>
  <c r="AX304" i="5"/>
  <c r="AY304" i="5" s="1"/>
  <c r="AW304" i="5"/>
  <c r="AF305" i="5"/>
  <c r="AE305" i="5"/>
  <c r="Z305" i="5"/>
  <c r="AA305" i="5" s="1"/>
  <c r="Y305" i="5"/>
  <c r="T305" i="5"/>
  <c r="S305" i="5"/>
  <c r="H171" i="5"/>
  <c r="G171" i="5"/>
  <c r="CI296" i="5"/>
  <c r="CJ296" i="5" s="1"/>
  <c r="CK296" i="5" s="1"/>
  <c r="CG297" i="5" s="1"/>
  <c r="BJ300" i="5"/>
  <c r="AL302" i="5"/>
  <c r="CB300" i="5"/>
  <c r="CO290" i="5"/>
  <c r="CP290" i="5" s="1"/>
  <c r="CQ290" i="5" s="1"/>
  <c r="CM291" i="5" s="1"/>
  <c r="AR303" i="5"/>
  <c r="BQ298" i="5"/>
  <c r="BR298" i="5" s="1"/>
  <c r="BS298" i="5" s="1"/>
  <c r="BO299" i="5" s="1"/>
  <c r="A158" i="5"/>
  <c r="D158" i="5" s="1"/>
  <c r="AG158" i="7" s="1"/>
  <c r="BG158" i="5"/>
  <c r="P305" i="5"/>
  <c r="Q305" i="5" s="1"/>
  <c r="AG305" i="5" l="1"/>
  <c r="AH305" i="5" s="1"/>
  <c r="AI305" i="5" s="1"/>
  <c r="BD159" i="5"/>
  <c r="BC159" i="5"/>
  <c r="U305" i="5"/>
  <c r="V305" i="5" s="1"/>
  <c r="W305" i="5" s="1"/>
  <c r="N306" i="5"/>
  <c r="M306" i="5"/>
  <c r="CH297" i="5"/>
  <c r="I171" i="5"/>
  <c r="CN291" i="5"/>
  <c r="AS303" i="5"/>
  <c r="AT303" i="5" s="1"/>
  <c r="AU303" i="5" s="1"/>
  <c r="AQ304" i="5" s="1"/>
  <c r="CC300" i="5"/>
  <c r="CD300" i="5" s="1"/>
  <c r="CE300" i="5" s="1"/>
  <c r="CA301" i="5" s="1"/>
  <c r="AM302" i="5"/>
  <c r="AN302" i="5" s="1"/>
  <c r="AO302" i="5" s="1"/>
  <c r="AK303" i="5" s="1"/>
  <c r="BP299" i="5"/>
  <c r="BK300" i="5"/>
  <c r="BL300" i="5" s="1"/>
  <c r="BM300" i="5" s="1"/>
  <c r="BI301" i="5" s="1"/>
  <c r="BX304" i="5"/>
  <c r="BY304" i="5" s="1"/>
  <c r="AZ304" i="5"/>
  <c r="BA304" i="5" s="1"/>
  <c r="C159" i="5"/>
  <c r="AB305" i="5"/>
  <c r="AC305" i="5" s="1"/>
  <c r="O306" i="5" l="1"/>
  <c r="BV305" i="5"/>
  <c r="BU305" i="5"/>
  <c r="AX305" i="5"/>
  <c r="AW305" i="5"/>
  <c r="AF306" i="5"/>
  <c r="AE306" i="5"/>
  <c r="Z306" i="5"/>
  <c r="AA306" i="5" s="1"/>
  <c r="Y306" i="5"/>
  <c r="T306" i="5"/>
  <c r="S306" i="5"/>
  <c r="CI297" i="5"/>
  <c r="CJ297" i="5" s="1"/>
  <c r="CK297" i="5" s="1"/>
  <c r="CG298" i="5" s="1"/>
  <c r="BE159" i="5"/>
  <c r="B159" i="5" s="1"/>
  <c r="AK159" i="7"/>
  <c r="BJ301" i="5"/>
  <c r="AL303" i="5"/>
  <c r="CB301" i="5"/>
  <c r="AR304" i="5"/>
  <c r="BQ299" i="5"/>
  <c r="BR299" i="5" s="1"/>
  <c r="BS299" i="5" s="1"/>
  <c r="BO300" i="5" s="1"/>
  <c r="CO291" i="5"/>
  <c r="CP291" i="5" s="1"/>
  <c r="CQ291" i="5" s="1"/>
  <c r="CM292" i="5" s="1"/>
  <c r="BW305" i="5"/>
  <c r="P306" i="5"/>
  <c r="Q306" i="5" s="1"/>
  <c r="J171" i="5"/>
  <c r="AY305" i="5" l="1"/>
  <c r="AG306" i="5"/>
  <c r="AH306" i="5" s="1"/>
  <c r="AI306" i="5" s="1"/>
  <c r="U306" i="5"/>
  <c r="V306" i="5" s="1"/>
  <c r="W306" i="5" s="1"/>
  <c r="N307" i="5"/>
  <c r="M307" i="5"/>
  <c r="CH298" i="5"/>
  <c r="CN292" i="5"/>
  <c r="BP300" i="5"/>
  <c r="AS304" i="5"/>
  <c r="AT304" i="5" s="1"/>
  <c r="AU304" i="5" s="1"/>
  <c r="AQ305" i="5" s="1"/>
  <c r="CC301" i="5"/>
  <c r="CD301" i="5" s="1"/>
  <c r="CE301" i="5" s="1"/>
  <c r="CA302" i="5" s="1"/>
  <c r="AM303" i="5"/>
  <c r="AN303" i="5" s="1"/>
  <c r="AO303" i="5" s="1"/>
  <c r="AK304" i="5" s="1"/>
  <c r="BK301" i="5"/>
  <c r="BL301" i="5" s="1"/>
  <c r="BM301" i="5" s="1"/>
  <c r="BI302" i="5" s="1"/>
  <c r="BX305" i="5"/>
  <c r="BY305" i="5" s="1"/>
  <c r="BF159" i="5"/>
  <c r="AZ305" i="5"/>
  <c r="BA305" i="5" s="1"/>
  <c r="AB306" i="5"/>
  <c r="AC306" i="5" s="1"/>
  <c r="K171" i="5"/>
  <c r="O307" i="5" l="1"/>
  <c r="BV306" i="5"/>
  <c r="BW306" i="5" s="1"/>
  <c r="BU306" i="5"/>
  <c r="AX306" i="5"/>
  <c r="AW306" i="5"/>
  <c r="AF307" i="5"/>
  <c r="AG307" i="5" s="1"/>
  <c r="AE307" i="5"/>
  <c r="Z307" i="5"/>
  <c r="Y307" i="5"/>
  <c r="T307" i="5"/>
  <c r="U307" i="5" s="1"/>
  <c r="S307" i="5"/>
  <c r="H172" i="5"/>
  <c r="G172" i="5"/>
  <c r="CI298" i="5"/>
  <c r="CJ298" i="5" s="1"/>
  <c r="CK298" i="5" s="1"/>
  <c r="CG299" i="5" s="1"/>
  <c r="CB302" i="5"/>
  <c r="BJ302" i="5"/>
  <c r="AR305" i="5"/>
  <c r="AL304" i="5"/>
  <c r="BQ300" i="5"/>
  <c r="BR300" i="5" s="1"/>
  <c r="BS300" i="5" s="1"/>
  <c r="BO301" i="5" s="1"/>
  <c r="CO292" i="5"/>
  <c r="CP292" i="5" s="1"/>
  <c r="CQ292" i="5" s="1"/>
  <c r="CM293" i="5" s="1"/>
  <c r="A159" i="5"/>
  <c r="D159" i="5" s="1"/>
  <c r="AG159" i="7" s="1"/>
  <c r="BG159" i="5"/>
  <c r="P307" i="5"/>
  <c r="Q307" i="5" s="1"/>
  <c r="AY306" i="5" l="1"/>
  <c r="AA307" i="5"/>
  <c r="BD160" i="5"/>
  <c r="BC160" i="5"/>
  <c r="N308" i="5"/>
  <c r="M308" i="5"/>
  <c r="CH299" i="5"/>
  <c r="I172" i="5"/>
  <c r="BP301" i="5"/>
  <c r="AS305" i="5"/>
  <c r="AT305" i="5" s="1"/>
  <c r="AU305" i="5" s="1"/>
  <c r="AQ306" i="5" s="1"/>
  <c r="AM304" i="5"/>
  <c r="AN304" i="5" s="1"/>
  <c r="AO304" i="5" s="1"/>
  <c r="AK305" i="5" s="1"/>
  <c r="BK302" i="5"/>
  <c r="BL302" i="5" s="1"/>
  <c r="BM302" i="5" s="1"/>
  <c r="BI303" i="5" s="1"/>
  <c r="CN293" i="5"/>
  <c r="CC302" i="5"/>
  <c r="CD302" i="5" s="1"/>
  <c r="CE302" i="5" s="1"/>
  <c r="CA303" i="5" s="1"/>
  <c r="BX306" i="5"/>
  <c r="BY306" i="5" s="1"/>
  <c r="C160" i="5"/>
  <c r="AZ306" i="5"/>
  <c r="BA306" i="5" s="1"/>
  <c r="AB307" i="5"/>
  <c r="AC307" i="5" s="1"/>
  <c r="AH307" i="5"/>
  <c r="AI307" i="5" s="1"/>
  <c r="V307" i="5"/>
  <c r="W307" i="5" s="1"/>
  <c r="BV307" i="5" l="1"/>
  <c r="BU307" i="5"/>
  <c r="O308" i="5"/>
  <c r="AX307" i="5"/>
  <c r="AY307" i="5" s="1"/>
  <c r="AW307" i="5"/>
  <c r="AF308" i="5"/>
  <c r="AE308" i="5"/>
  <c r="Z308" i="5"/>
  <c r="AA308" i="5" s="1"/>
  <c r="Y308" i="5"/>
  <c r="T308" i="5"/>
  <c r="S308" i="5"/>
  <c r="CI299" i="5"/>
  <c r="CJ299" i="5" s="1"/>
  <c r="CK299" i="5" s="1"/>
  <c r="CG300" i="5" s="1"/>
  <c r="BE160" i="5"/>
  <c r="B160" i="5" s="1"/>
  <c r="AK160" i="7"/>
  <c r="BJ303" i="5"/>
  <c r="AR306" i="5"/>
  <c r="CB303" i="5"/>
  <c r="AL305" i="5"/>
  <c r="CO293" i="5"/>
  <c r="CP293" i="5" s="1"/>
  <c r="CQ293" i="5" s="1"/>
  <c r="CM294" i="5" s="1"/>
  <c r="BQ301" i="5"/>
  <c r="BR301" i="5" s="1"/>
  <c r="BS301" i="5" s="1"/>
  <c r="BO302" i="5" s="1"/>
  <c r="BW307" i="5"/>
  <c r="P308" i="5"/>
  <c r="Q308" i="5" s="1"/>
  <c r="J172" i="5"/>
  <c r="AG308" i="5" l="1"/>
  <c r="U308" i="5"/>
  <c r="V308" i="5" s="1"/>
  <c r="W308" i="5" s="1"/>
  <c r="N309" i="5"/>
  <c r="M309" i="5"/>
  <c r="CH300" i="5"/>
  <c r="BP302" i="5"/>
  <c r="CN294" i="5"/>
  <c r="AM305" i="5"/>
  <c r="AN305" i="5" s="1"/>
  <c r="AO305" i="5" s="1"/>
  <c r="AK306" i="5" s="1"/>
  <c r="CC303" i="5"/>
  <c r="CD303" i="5" s="1"/>
  <c r="CE303" i="5" s="1"/>
  <c r="CA304" i="5" s="1"/>
  <c r="AS306" i="5"/>
  <c r="AT306" i="5" s="1"/>
  <c r="AU306" i="5" s="1"/>
  <c r="AQ307" i="5" s="1"/>
  <c r="BK303" i="5"/>
  <c r="BL303" i="5" s="1"/>
  <c r="BM303" i="5" s="1"/>
  <c r="BI304" i="5" s="1"/>
  <c r="BF160" i="5"/>
  <c r="A160" i="5" s="1"/>
  <c r="D160" i="5" s="1"/>
  <c r="AG160" i="7" s="1"/>
  <c r="BX307" i="5"/>
  <c r="BY307" i="5" s="1"/>
  <c r="AZ307" i="5"/>
  <c r="BA307" i="5" s="1"/>
  <c r="AB308" i="5"/>
  <c r="AC308" i="5" s="1"/>
  <c r="AH308" i="5"/>
  <c r="AI308" i="5" s="1"/>
  <c r="K172" i="5"/>
  <c r="O309" i="5" l="1"/>
  <c r="P309" i="5" s="1"/>
  <c r="Q309" i="5" s="1"/>
  <c r="BV308" i="5"/>
  <c r="BU308" i="5"/>
  <c r="AX308" i="5"/>
  <c r="AW308" i="5"/>
  <c r="AF309" i="5"/>
  <c r="AE309" i="5"/>
  <c r="Z309" i="5"/>
  <c r="Y309" i="5"/>
  <c r="T309" i="5"/>
  <c r="S309" i="5"/>
  <c r="H173" i="5"/>
  <c r="G173" i="5"/>
  <c r="CI300" i="5"/>
  <c r="CJ300" i="5" s="1"/>
  <c r="CK300" i="5" s="1"/>
  <c r="CG301" i="5" s="1"/>
  <c r="C161" i="5"/>
  <c r="AR307" i="5"/>
  <c r="AL306" i="5"/>
  <c r="BJ304" i="5"/>
  <c r="CB304" i="5"/>
  <c r="CO294" i="5"/>
  <c r="CP294" i="5" s="1"/>
  <c r="CQ294" i="5" s="1"/>
  <c r="CM295" i="5" s="1"/>
  <c r="BQ302" i="5"/>
  <c r="BR302" i="5" s="1"/>
  <c r="BS302" i="5" s="1"/>
  <c r="BO303" i="5" s="1"/>
  <c r="BG160" i="5"/>
  <c r="BW308" i="5"/>
  <c r="AA309" i="5" l="1"/>
  <c r="AB309" i="5" s="1"/>
  <c r="AC309" i="5" s="1"/>
  <c r="AY308" i="5"/>
  <c r="AZ308" i="5" s="1"/>
  <c r="BA308" i="5" s="1"/>
  <c r="AG309" i="5"/>
  <c r="AH309" i="5" s="1"/>
  <c r="AI309" i="5" s="1"/>
  <c r="BD161" i="5"/>
  <c r="BC161" i="5"/>
  <c r="U309" i="5"/>
  <c r="V309" i="5" s="1"/>
  <c r="W309" i="5" s="1"/>
  <c r="N310" i="5"/>
  <c r="M310" i="5"/>
  <c r="CH301" i="5"/>
  <c r="I173" i="5"/>
  <c r="BP303" i="5"/>
  <c r="CN295" i="5"/>
  <c r="AM306" i="5"/>
  <c r="AN306" i="5" s="1"/>
  <c r="AO306" i="5" s="1"/>
  <c r="AK307" i="5" s="1"/>
  <c r="CC304" i="5"/>
  <c r="CD304" i="5" s="1"/>
  <c r="CE304" i="5" s="1"/>
  <c r="CA305" i="5" s="1"/>
  <c r="BK304" i="5"/>
  <c r="BL304" i="5" s="1"/>
  <c r="BM304" i="5" s="1"/>
  <c r="BI305" i="5" s="1"/>
  <c r="AS307" i="5"/>
  <c r="AT307" i="5" s="1"/>
  <c r="AU307" i="5" s="1"/>
  <c r="AQ308" i="5" s="1"/>
  <c r="BX308" i="5"/>
  <c r="BY308" i="5" s="1"/>
  <c r="O310" i="5" l="1"/>
  <c r="P310" i="5" s="1"/>
  <c r="Q310" i="5" s="1"/>
  <c r="BV309" i="5"/>
  <c r="BU309" i="5"/>
  <c r="AX309" i="5"/>
  <c r="AW309" i="5"/>
  <c r="AF310" i="5"/>
  <c r="AE310" i="5"/>
  <c r="Z310" i="5"/>
  <c r="AA310" i="5" s="1"/>
  <c r="Y310" i="5"/>
  <c r="T310" i="5"/>
  <c r="S310" i="5"/>
  <c r="CI301" i="5"/>
  <c r="CJ301" i="5" s="1"/>
  <c r="CK301" i="5" s="1"/>
  <c r="CG302" i="5" s="1"/>
  <c r="BE161" i="5"/>
  <c r="B161" i="5" s="1"/>
  <c r="AK161" i="7"/>
  <c r="BJ305" i="5"/>
  <c r="CB305" i="5"/>
  <c r="AL307" i="5"/>
  <c r="AR308" i="5"/>
  <c r="CO295" i="5"/>
  <c r="CP295" i="5" s="1"/>
  <c r="CQ295" i="5" s="1"/>
  <c r="CM296" i="5" s="1"/>
  <c r="BQ303" i="5"/>
  <c r="BR303" i="5" s="1"/>
  <c r="BS303" i="5" s="1"/>
  <c r="BO304" i="5" s="1"/>
  <c r="BW309" i="5"/>
  <c r="J173" i="5"/>
  <c r="U310" i="5" l="1"/>
  <c r="V310" i="5" s="1"/>
  <c r="W310" i="5" s="1"/>
  <c r="AG310" i="5"/>
  <c r="AY309" i="5"/>
  <c r="AZ309" i="5" s="1"/>
  <c r="BA309" i="5" s="1"/>
  <c r="N311" i="5"/>
  <c r="O311" i="5" s="1"/>
  <c r="M311" i="5"/>
  <c r="BF161" i="5"/>
  <c r="A161" i="5" s="1"/>
  <c r="D161" i="5" s="1"/>
  <c r="AG161" i="7" s="1"/>
  <c r="CH302" i="5"/>
  <c r="BP304" i="5"/>
  <c r="CN296" i="5"/>
  <c r="AM307" i="5"/>
  <c r="AN307" i="5" s="1"/>
  <c r="AO307" i="5" s="1"/>
  <c r="AK308" i="5" s="1"/>
  <c r="CC305" i="5"/>
  <c r="CD305" i="5" s="1"/>
  <c r="CE305" i="5" s="1"/>
  <c r="CA306" i="5" s="1"/>
  <c r="AS308" i="5"/>
  <c r="AT308" i="5" s="1"/>
  <c r="AU308" i="5" s="1"/>
  <c r="AQ309" i="5" s="1"/>
  <c r="BK305" i="5"/>
  <c r="BL305" i="5" s="1"/>
  <c r="BM305" i="5" s="1"/>
  <c r="BI306" i="5" s="1"/>
  <c r="BX309" i="5"/>
  <c r="BY309" i="5" s="1"/>
  <c r="AB310" i="5"/>
  <c r="AC310" i="5" s="1"/>
  <c r="AH310" i="5"/>
  <c r="AI310" i="5" s="1"/>
  <c r="K173" i="5"/>
  <c r="BV310" i="5" l="1"/>
  <c r="BW310" i="5" s="1"/>
  <c r="BU310" i="5"/>
  <c r="AX310" i="5"/>
  <c r="AW310" i="5"/>
  <c r="AF311" i="5"/>
  <c r="AE311" i="5"/>
  <c r="Z311" i="5"/>
  <c r="Y311" i="5"/>
  <c r="T311" i="5"/>
  <c r="U311" i="5" s="1"/>
  <c r="S311" i="5"/>
  <c r="H174" i="5"/>
  <c r="G174" i="5"/>
  <c r="BG161" i="5"/>
  <c r="CI302" i="5"/>
  <c r="CJ302" i="5" s="1"/>
  <c r="CK302" i="5" s="1"/>
  <c r="CG303" i="5" s="1"/>
  <c r="AL308" i="5"/>
  <c r="CB306" i="5"/>
  <c r="BJ306" i="5"/>
  <c r="AR309" i="5"/>
  <c r="CO296" i="5"/>
  <c r="CP296" i="5" s="1"/>
  <c r="CQ296" i="5" s="1"/>
  <c r="CM297" i="5" s="1"/>
  <c r="BQ304" i="5"/>
  <c r="BR304" i="5" s="1"/>
  <c r="BS304" i="5" s="1"/>
  <c r="BO305" i="5" s="1"/>
  <c r="C162" i="5"/>
  <c r="P311" i="5"/>
  <c r="Q311" i="5" s="1"/>
  <c r="AY310" i="5" l="1"/>
  <c r="AA311" i="5"/>
  <c r="AG311" i="5"/>
  <c r="AH311" i="5" s="1"/>
  <c r="AI311" i="5" s="1"/>
  <c r="BD162" i="5"/>
  <c r="BC162" i="5"/>
  <c r="N312" i="5"/>
  <c r="M312" i="5"/>
  <c r="AK162" i="7"/>
  <c r="CH303" i="5"/>
  <c r="I174" i="5"/>
  <c r="BP305" i="5"/>
  <c r="CN297" i="5"/>
  <c r="CC306" i="5"/>
  <c r="CD306" i="5" s="1"/>
  <c r="CE306" i="5" s="1"/>
  <c r="CA307" i="5" s="1"/>
  <c r="AS309" i="5"/>
  <c r="AT309" i="5" s="1"/>
  <c r="AU309" i="5" s="1"/>
  <c r="AQ310" i="5" s="1"/>
  <c r="BK306" i="5"/>
  <c r="BL306" i="5" s="1"/>
  <c r="BM306" i="5" s="1"/>
  <c r="BI307" i="5" s="1"/>
  <c r="AM308" i="5"/>
  <c r="AN308" i="5" s="1"/>
  <c r="AO308" i="5" s="1"/>
  <c r="AK309" i="5" s="1"/>
  <c r="BX310" i="5"/>
  <c r="BY310" i="5" s="1"/>
  <c r="AZ310" i="5"/>
  <c r="BA310" i="5" s="1"/>
  <c r="AB311" i="5"/>
  <c r="AC311" i="5" s="1"/>
  <c r="V311" i="5"/>
  <c r="W311" i="5" s="1"/>
  <c r="O312" i="5" l="1"/>
  <c r="P312" i="5" s="1"/>
  <c r="Q312" i="5" s="1"/>
  <c r="BV311" i="5"/>
  <c r="BU311" i="5"/>
  <c r="AX311" i="5"/>
  <c r="AW311" i="5"/>
  <c r="AF312" i="5"/>
  <c r="AE312" i="5"/>
  <c r="Z312" i="5"/>
  <c r="AA312" i="5" s="1"/>
  <c r="Y312" i="5"/>
  <c r="T312" i="5"/>
  <c r="S312" i="5"/>
  <c r="BE162" i="5"/>
  <c r="B162" i="5" s="1"/>
  <c r="CI303" i="5"/>
  <c r="CJ303" i="5" s="1"/>
  <c r="CK303" i="5" s="1"/>
  <c r="CG304" i="5" s="1"/>
  <c r="CB307" i="5"/>
  <c r="AR310" i="5"/>
  <c r="AL309" i="5"/>
  <c r="BJ307" i="5"/>
  <c r="CO297" i="5"/>
  <c r="CP297" i="5" s="1"/>
  <c r="CQ297" i="5" s="1"/>
  <c r="CM298" i="5" s="1"/>
  <c r="BQ305" i="5"/>
  <c r="BR305" i="5" s="1"/>
  <c r="BS305" i="5" s="1"/>
  <c r="BO306" i="5" s="1"/>
  <c r="BW311" i="5"/>
  <c r="J174" i="5"/>
  <c r="AY311" i="5" l="1"/>
  <c r="AG312" i="5"/>
  <c r="U312" i="5"/>
  <c r="V312" i="5" s="1"/>
  <c r="W312" i="5" s="1"/>
  <c r="N313" i="5"/>
  <c r="O313" i="5" s="1"/>
  <c r="M313" i="5"/>
  <c r="BF162" i="5"/>
  <c r="BG162" i="5" s="1"/>
  <c r="CH304" i="5"/>
  <c r="BP306" i="5"/>
  <c r="CN298" i="5"/>
  <c r="AM309" i="5"/>
  <c r="AN309" i="5" s="1"/>
  <c r="AO309" i="5" s="1"/>
  <c r="AK310" i="5" s="1"/>
  <c r="AS310" i="5"/>
  <c r="AT310" i="5" s="1"/>
  <c r="AU310" i="5" s="1"/>
  <c r="AQ311" i="5" s="1"/>
  <c r="BK307" i="5"/>
  <c r="BL307" i="5" s="1"/>
  <c r="BM307" i="5" s="1"/>
  <c r="BI308" i="5" s="1"/>
  <c r="CC307" i="5"/>
  <c r="CD307" i="5" s="1"/>
  <c r="CE307" i="5" s="1"/>
  <c r="CA308" i="5" s="1"/>
  <c r="BX311" i="5"/>
  <c r="BY311" i="5" s="1"/>
  <c r="AZ311" i="5"/>
  <c r="BA311" i="5" s="1"/>
  <c r="AH312" i="5"/>
  <c r="AI312" i="5" s="1"/>
  <c r="AB312" i="5"/>
  <c r="AC312" i="5" s="1"/>
  <c r="K174" i="5"/>
  <c r="BV312" i="5" l="1"/>
  <c r="BW312" i="5" s="1"/>
  <c r="BU312" i="5"/>
  <c r="BD163" i="5"/>
  <c r="BC163" i="5"/>
  <c r="AX312" i="5"/>
  <c r="AW312" i="5"/>
  <c r="AF313" i="5"/>
  <c r="AE313" i="5"/>
  <c r="Z313" i="5"/>
  <c r="AA313" i="5" s="1"/>
  <c r="Y313" i="5"/>
  <c r="T313" i="5"/>
  <c r="S313" i="5"/>
  <c r="H175" i="5"/>
  <c r="G175" i="5"/>
  <c r="A162" i="5"/>
  <c r="D162" i="5" s="1"/>
  <c r="AG162" i="7" s="1"/>
  <c r="CI304" i="5"/>
  <c r="CJ304" i="5" s="1"/>
  <c r="CK304" i="5" s="1"/>
  <c r="CG305" i="5" s="1"/>
  <c r="AR311" i="5"/>
  <c r="AL310" i="5"/>
  <c r="CB308" i="5"/>
  <c r="BJ308" i="5"/>
  <c r="CO298" i="5"/>
  <c r="CP298" i="5" s="1"/>
  <c r="CQ298" i="5" s="1"/>
  <c r="CM299" i="5" s="1"/>
  <c r="BQ306" i="5"/>
  <c r="BR306" i="5" s="1"/>
  <c r="BS306" i="5" s="1"/>
  <c r="BO307" i="5" s="1"/>
  <c r="P313" i="5"/>
  <c r="Q313" i="5" s="1"/>
  <c r="U313" i="5" l="1"/>
  <c r="AY312" i="5"/>
  <c r="AG313" i="5"/>
  <c r="AH313" i="5" s="1"/>
  <c r="AI313" i="5" s="1"/>
  <c r="C163" i="5"/>
  <c r="N314" i="5"/>
  <c r="M314" i="5"/>
  <c r="CH305" i="5"/>
  <c r="BE163" i="5"/>
  <c r="B163" i="5" s="1"/>
  <c r="AK163" i="7"/>
  <c r="I175" i="5"/>
  <c r="CN299" i="5"/>
  <c r="CC308" i="5"/>
  <c r="CD308" i="5" s="1"/>
  <c r="CE308" i="5" s="1"/>
  <c r="CA309" i="5" s="1"/>
  <c r="BK308" i="5"/>
  <c r="BL308" i="5" s="1"/>
  <c r="BM308" i="5" s="1"/>
  <c r="BI309" i="5" s="1"/>
  <c r="AM310" i="5"/>
  <c r="AN310" i="5" s="1"/>
  <c r="AO310" i="5" s="1"/>
  <c r="AK311" i="5" s="1"/>
  <c r="BP307" i="5"/>
  <c r="AS311" i="5"/>
  <c r="AT311" i="5" s="1"/>
  <c r="AU311" i="5" s="1"/>
  <c r="AQ312" i="5" s="1"/>
  <c r="BX312" i="5"/>
  <c r="BY312" i="5" s="1"/>
  <c r="AZ312" i="5"/>
  <c r="BA312" i="5" s="1"/>
  <c r="AB313" i="5"/>
  <c r="AC313" i="5" s="1"/>
  <c r="V313" i="5"/>
  <c r="W313" i="5" s="1"/>
  <c r="BV313" i="5" l="1"/>
  <c r="BW313" i="5" s="1"/>
  <c r="BU313" i="5"/>
  <c r="AX313" i="5"/>
  <c r="AW313" i="5"/>
  <c r="AF314" i="5"/>
  <c r="AG314" i="5" s="1"/>
  <c r="AE314" i="5"/>
  <c r="Z314" i="5"/>
  <c r="AA314" i="5" s="1"/>
  <c r="Y314" i="5"/>
  <c r="O314" i="5"/>
  <c r="P314" i="5" s="1"/>
  <c r="Q314" i="5" s="1"/>
  <c r="T314" i="5"/>
  <c r="S314" i="5"/>
  <c r="CI305" i="5"/>
  <c r="CJ305" i="5" s="1"/>
  <c r="CK305" i="5" s="1"/>
  <c r="CG306" i="5" s="1"/>
  <c r="AL311" i="5"/>
  <c r="CB309" i="5"/>
  <c r="AR312" i="5"/>
  <c r="BJ309" i="5"/>
  <c r="BQ307" i="5"/>
  <c r="BR307" i="5" s="1"/>
  <c r="BS307" i="5" s="1"/>
  <c r="BO308" i="5" s="1"/>
  <c r="CO299" i="5"/>
  <c r="CP299" i="5" s="1"/>
  <c r="CQ299" i="5" s="1"/>
  <c r="CM300" i="5" s="1"/>
  <c r="BF163" i="5"/>
  <c r="J175" i="5"/>
  <c r="AY313" i="5" l="1"/>
  <c r="AZ313" i="5" s="1"/>
  <c r="BA313" i="5" s="1"/>
  <c r="U314" i="5"/>
  <c r="V314" i="5" s="1"/>
  <c r="W314" i="5" s="1"/>
  <c r="N315" i="5"/>
  <c r="M315" i="5"/>
  <c r="CH306" i="5"/>
  <c r="CN300" i="5"/>
  <c r="BP308" i="5"/>
  <c r="BK309" i="5"/>
  <c r="BL309" i="5" s="1"/>
  <c r="BM309" i="5" s="1"/>
  <c r="BI310" i="5" s="1"/>
  <c r="AS312" i="5"/>
  <c r="AT312" i="5" s="1"/>
  <c r="AU312" i="5" s="1"/>
  <c r="AQ313" i="5" s="1"/>
  <c r="CC309" i="5"/>
  <c r="CD309" i="5" s="1"/>
  <c r="CE309" i="5" s="1"/>
  <c r="CA310" i="5" s="1"/>
  <c r="AM311" i="5"/>
  <c r="AN311" i="5" s="1"/>
  <c r="AO311" i="5" s="1"/>
  <c r="AK312" i="5" s="1"/>
  <c r="BX313" i="5"/>
  <c r="BY313" i="5" s="1"/>
  <c r="A163" i="5"/>
  <c r="D163" i="5" s="1"/>
  <c r="AG163" i="7" s="1"/>
  <c r="BG163" i="5"/>
  <c r="AB314" i="5"/>
  <c r="AC314" i="5" s="1"/>
  <c r="AH314" i="5"/>
  <c r="AI314" i="5" s="1"/>
  <c r="K175" i="5"/>
  <c r="O315" i="5" l="1"/>
  <c r="BV314" i="5"/>
  <c r="BW314" i="5" s="1"/>
  <c r="BU314" i="5"/>
  <c r="BD164" i="5"/>
  <c r="BC164" i="5"/>
  <c r="AX314" i="5"/>
  <c r="AW314" i="5"/>
  <c r="AF315" i="5"/>
  <c r="AE315" i="5"/>
  <c r="Z315" i="5"/>
  <c r="AA315" i="5" s="1"/>
  <c r="Y315" i="5"/>
  <c r="T315" i="5"/>
  <c r="S315" i="5"/>
  <c r="H176" i="5"/>
  <c r="G176" i="5"/>
  <c r="CI306" i="5"/>
  <c r="CJ306" i="5" s="1"/>
  <c r="CK306" i="5" s="1"/>
  <c r="CG307" i="5" s="1"/>
  <c r="CB310" i="5"/>
  <c r="BJ310" i="5"/>
  <c r="AL312" i="5"/>
  <c r="AR313" i="5"/>
  <c r="BQ308" i="5"/>
  <c r="BR308" i="5" s="1"/>
  <c r="BS308" i="5" s="1"/>
  <c r="BO309" i="5" s="1"/>
  <c r="CO300" i="5"/>
  <c r="CP300" i="5" s="1"/>
  <c r="CQ300" i="5" s="1"/>
  <c r="CM301" i="5" s="1"/>
  <c r="C164" i="5"/>
  <c r="P315" i="5"/>
  <c r="Q315" i="5" s="1"/>
  <c r="AY314" i="5" l="1"/>
  <c r="AZ314" i="5" s="1"/>
  <c r="BA314" i="5" s="1"/>
  <c r="AG315" i="5"/>
  <c r="U315" i="5"/>
  <c r="V315" i="5" s="1"/>
  <c r="W315" i="5" s="1"/>
  <c r="N316" i="5"/>
  <c r="M316" i="5"/>
  <c r="CH307" i="5"/>
  <c r="I176" i="5"/>
  <c r="BE164" i="5"/>
  <c r="B164" i="5" s="1"/>
  <c r="AK164" i="7"/>
  <c r="CN301" i="5"/>
  <c r="BP309" i="5"/>
  <c r="AM312" i="5"/>
  <c r="AN312" i="5" s="1"/>
  <c r="AO312" i="5" s="1"/>
  <c r="AK313" i="5" s="1"/>
  <c r="AS313" i="5"/>
  <c r="AT313" i="5" s="1"/>
  <c r="AU313" i="5" s="1"/>
  <c r="AQ314" i="5" s="1"/>
  <c r="BK310" i="5"/>
  <c r="BL310" i="5" s="1"/>
  <c r="BM310" i="5" s="1"/>
  <c r="BI311" i="5" s="1"/>
  <c r="CC310" i="5"/>
  <c r="CD310" i="5" s="1"/>
  <c r="CE310" i="5" s="1"/>
  <c r="CA311" i="5" s="1"/>
  <c r="BX314" i="5"/>
  <c r="BY314" i="5" s="1"/>
  <c r="AB315" i="5"/>
  <c r="AC315" i="5" s="1"/>
  <c r="AH315" i="5"/>
  <c r="AI315" i="5" s="1"/>
  <c r="O316" i="5" l="1"/>
  <c r="BV315" i="5"/>
  <c r="BW315" i="5" s="1"/>
  <c r="BU315" i="5"/>
  <c r="AX315" i="5"/>
  <c r="AW315" i="5"/>
  <c r="AF316" i="5"/>
  <c r="AG316" i="5" s="1"/>
  <c r="AE316" i="5"/>
  <c r="Z316" i="5"/>
  <c r="AA316" i="5" s="1"/>
  <c r="Y316" i="5"/>
  <c r="T316" i="5"/>
  <c r="S316" i="5"/>
  <c r="CI307" i="5"/>
  <c r="CJ307" i="5" s="1"/>
  <c r="CK307" i="5" s="1"/>
  <c r="CG308" i="5" s="1"/>
  <c r="BJ311" i="5"/>
  <c r="AL313" i="5"/>
  <c r="AR314" i="5"/>
  <c r="CB311" i="5"/>
  <c r="BQ309" i="5"/>
  <c r="BR309" i="5" s="1"/>
  <c r="BS309" i="5" s="1"/>
  <c r="BO310" i="5" s="1"/>
  <c r="CO301" i="5"/>
  <c r="CP301" i="5" s="1"/>
  <c r="CQ301" i="5" s="1"/>
  <c r="CM302" i="5" s="1"/>
  <c r="BF164" i="5"/>
  <c r="P316" i="5"/>
  <c r="Q316" i="5" s="1"/>
  <c r="J176" i="5"/>
  <c r="AY315" i="5" l="1"/>
  <c r="U316" i="5"/>
  <c r="V316" i="5" s="1"/>
  <c r="W316" i="5" s="1"/>
  <c r="N317" i="5"/>
  <c r="M317" i="5"/>
  <c r="CH308" i="5"/>
  <c r="CN302" i="5"/>
  <c r="BP310" i="5"/>
  <c r="AS314" i="5"/>
  <c r="AT314" i="5" s="1"/>
  <c r="AU314" i="5" s="1"/>
  <c r="AQ315" i="5" s="1"/>
  <c r="AM313" i="5"/>
  <c r="AN313" i="5" s="1"/>
  <c r="AO313" i="5" s="1"/>
  <c r="AK314" i="5" s="1"/>
  <c r="CC311" i="5"/>
  <c r="CD311" i="5" s="1"/>
  <c r="CE311" i="5" s="1"/>
  <c r="CA312" i="5" s="1"/>
  <c r="BK311" i="5"/>
  <c r="BL311" i="5" s="1"/>
  <c r="BM311" i="5" s="1"/>
  <c r="BI312" i="5" s="1"/>
  <c r="BX315" i="5"/>
  <c r="BY315" i="5" s="1"/>
  <c r="A164" i="5"/>
  <c r="D164" i="5" s="1"/>
  <c r="AG164" i="7" s="1"/>
  <c r="BG164" i="5"/>
  <c r="AZ315" i="5"/>
  <c r="BA315" i="5" s="1"/>
  <c r="AB316" i="5"/>
  <c r="AC316" i="5" s="1"/>
  <c r="AH316" i="5"/>
  <c r="AI316" i="5" s="1"/>
  <c r="K176" i="5"/>
  <c r="O317" i="5" l="1"/>
  <c r="BV316" i="5"/>
  <c r="BW316" i="5" s="1"/>
  <c r="BU316" i="5"/>
  <c r="BD165" i="5"/>
  <c r="BC165" i="5"/>
  <c r="AX316" i="5"/>
  <c r="AW316" i="5"/>
  <c r="AF317" i="5"/>
  <c r="AE317" i="5"/>
  <c r="Z317" i="5"/>
  <c r="AA317" i="5" s="1"/>
  <c r="Y317" i="5"/>
  <c r="T317" i="5"/>
  <c r="U317" i="5" s="1"/>
  <c r="S317" i="5"/>
  <c r="H177" i="5"/>
  <c r="G177" i="5"/>
  <c r="CI308" i="5"/>
  <c r="CJ308" i="5" s="1"/>
  <c r="CK308" i="5" s="1"/>
  <c r="CG309" i="5" s="1"/>
  <c r="AL314" i="5"/>
  <c r="AR315" i="5"/>
  <c r="BJ312" i="5"/>
  <c r="CB312" i="5"/>
  <c r="BQ310" i="5"/>
  <c r="BR310" i="5" s="1"/>
  <c r="BS310" i="5" s="1"/>
  <c r="BO311" i="5" s="1"/>
  <c r="CO302" i="5"/>
  <c r="CP302" i="5" s="1"/>
  <c r="CQ302" i="5" s="1"/>
  <c r="CM303" i="5" s="1"/>
  <c r="C165" i="5"/>
  <c r="P317" i="5"/>
  <c r="Q317" i="5" s="1"/>
  <c r="AY316" i="5" l="1"/>
  <c r="AZ316" i="5" s="1"/>
  <c r="BA316" i="5" s="1"/>
  <c r="AG317" i="5"/>
  <c r="AH317" i="5" s="1"/>
  <c r="AI317" i="5" s="1"/>
  <c r="N318" i="5"/>
  <c r="M318" i="5"/>
  <c r="CH309" i="5"/>
  <c r="BE165" i="5"/>
  <c r="B165" i="5" s="1"/>
  <c r="AK165" i="7"/>
  <c r="I177" i="5"/>
  <c r="BP311" i="5"/>
  <c r="BK312" i="5"/>
  <c r="BL312" i="5" s="1"/>
  <c r="BM312" i="5" s="1"/>
  <c r="BI313" i="5" s="1"/>
  <c r="CC312" i="5"/>
  <c r="CD312" i="5" s="1"/>
  <c r="CE312" i="5" s="1"/>
  <c r="CA313" i="5" s="1"/>
  <c r="AS315" i="5"/>
  <c r="AT315" i="5" s="1"/>
  <c r="AU315" i="5" s="1"/>
  <c r="AQ316" i="5" s="1"/>
  <c r="CN303" i="5"/>
  <c r="AM314" i="5"/>
  <c r="AN314" i="5" s="1"/>
  <c r="AO314" i="5" s="1"/>
  <c r="AK315" i="5" s="1"/>
  <c r="BX316" i="5"/>
  <c r="BY316" i="5" s="1"/>
  <c r="AB317" i="5"/>
  <c r="AC317" i="5" s="1"/>
  <c r="V317" i="5"/>
  <c r="W317" i="5" s="1"/>
  <c r="O318" i="5" l="1"/>
  <c r="BV317" i="5"/>
  <c r="BW317" i="5" s="1"/>
  <c r="BU317" i="5"/>
  <c r="AX317" i="5"/>
  <c r="AW317" i="5"/>
  <c r="AF318" i="5"/>
  <c r="AG318" i="5" s="1"/>
  <c r="AE318" i="5"/>
  <c r="Z318" i="5"/>
  <c r="Y318" i="5"/>
  <c r="T318" i="5"/>
  <c r="S318" i="5"/>
  <c r="CI309" i="5"/>
  <c r="CJ309" i="5" s="1"/>
  <c r="CK309" i="5" s="1"/>
  <c r="CG310" i="5" s="1"/>
  <c r="AR316" i="5"/>
  <c r="CB313" i="5"/>
  <c r="BJ313" i="5"/>
  <c r="AL315" i="5"/>
  <c r="CO303" i="5"/>
  <c r="CP303" i="5" s="1"/>
  <c r="CQ303" i="5" s="1"/>
  <c r="CM304" i="5" s="1"/>
  <c r="BQ311" i="5"/>
  <c r="BR311" i="5" s="1"/>
  <c r="BS311" i="5" s="1"/>
  <c r="BO312" i="5" s="1"/>
  <c r="BF165" i="5"/>
  <c r="P318" i="5"/>
  <c r="Q318" i="5" s="1"/>
  <c r="J177" i="5"/>
  <c r="AY317" i="5" l="1"/>
  <c r="AA318" i="5"/>
  <c r="AB318" i="5" s="1"/>
  <c r="AC318" i="5" s="1"/>
  <c r="U318" i="5"/>
  <c r="V318" i="5" s="1"/>
  <c r="W318" i="5" s="1"/>
  <c r="N319" i="5"/>
  <c r="O319" i="5" s="1"/>
  <c r="M319" i="5"/>
  <c r="CH310" i="5"/>
  <c r="BP312" i="5"/>
  <c r="CN304" i="5"/>
  <c r="BK313" i="5"/>
  <c r="BL313" i="5" s="1"/>
  <c r="BM313" i="5" s="1"/>
  <c r="BI314" i="5" s="1"/>
  <c r="CC313" i="5"/>
  <c r="CD313" i="5" s="1"/>
  <c r="CE313" i="5" s="1"/>
  <c r="CA314" i="5" s="1"/>
  <c r="AM315" i="5"/>
  <c r="AN315" i="5" s="1"/>
  <c r="AO315" i="5" s="1"/>
  <c r="AK316" i="5" s="1"/>
  <c r="AS316" i="5"/>
  <c r="AT316" i="5" s="1"/>
  <c r="AU316" i="5" s="1"/>
  <c r="AQ317" i="5" s="1"/>
  <c r="BX317" i="5"/>
  <c r="BY317" i="5" s="1"/>
  <c r="A165" i="5"/>
  <c r="D165" i="5" s="1"/>
  <c r="AG165" i="7" s="1"/>
  <c r="BG165" i="5"/>
  <c r="AZ317" i="5"/>
  <c r="BA317" i="5" s="1"/>
  <c r="AH318" i="5"/>
  <c r="AI318" i="5" s="1"/>
  <c r="K177" i="5"/>
  <c r="BV318" i="5" l="1"/>
  <c r="BW318" i="5" s="1"/>
  <c r="BU318" i="5"/>
  <c r="BD166" i="5"/>
  <c r="BC166" i="5"/>
  <c r="AX318" i="5"/>
  <c r="AW318" i="5"/>
  <c r="AF319" i="5"/>
  <c r="AE319" i="5"/>
  <c r="Z319" i="5"/>
  <c r="AA319" i="5" s="1"/>
  <c r="Y319" i="5"/>
  <c r="T319" i="5"/>
  <c r="U319" i="5" s="1"/>
  <c r="S319" i="5"/>
  <c r="H178" i="5"/>
  <c r="G178" i="5"/>
  <c r="CI310" i="5"/>
  <c r="CJ310" i="5" s="1"/>
  <c r="CK310" i="5" s="1"/>
  <c r="CG311" i="5" s="1"/>
  <c r="BJ314" i="5"/>
  <c r="CB314" i="5"/>
  <c r="AR317" i="5"/>
  <c r="AL316" i="5"/>
  <c r="CO304" i="5"/>
  <c r="CP304" i="5" s="1"/>
  <c r="CQ304" i="5" s="1"/>
  <c r="CM305" i="5" s="1"/>
  <c r="BQ312" i="5"/>
  <c r="BR312" i="5" s="1"/>
  <c r="BS312" i="5" s="1"/>
  <c r="BO313" i="5" s="1"/>
  <c r="C166" i="5"/>
  <c r="P319" i="5"/>
  <c r="Q319" i="5" s="1"/>
  <c r="AY318" i="5" l="1"/>
  <c r="AZ318" i="5" s="1"/>
  <c r="BA318" i="5" s="1"/>
  <c r="AG319" i="5"/>
  <c r="N320" i="5"/>
  <c r="M320" i="5"/>
  <c r="CH311" i="5"/>
  <c r="I178" i="5"/>
  <c r="BE166" i="5"/>
  <c r="B166" i="5" s="1"/>
  <c r="AK166" i="7"/>
  <c r="CN305" i="5"/>
  <c r="BP313" i="5"/>
  <c r="CC314" i="5"/>
  <c r="CD314" i="5" s="1"/>
  <c r="CE314" i="5" s="1"/>
  <c r="CA315" i="5" s="1"/>
  <c r="AM316" i="5"/>
  <c r="AN316" i="5" s="1"/>
  <c r="AO316" i="5" s="1"/>
  <c r="AK317" i="5" s="1"/>
  <c r="AS317" i="5"/>
  <c r="AT317" i="5" s="1"/>
  <c r="AU317" i="5" s="1"/>
  <c r="AQ318" i="5" s="1"/>
  <c r="BK314" i="5"/>
  <c r="BL314" i="5" s="1"/>
  <c r="BM314" i="5" s="1"/>
  <c r="BI315" i="5" s="1"/>
  <c r="BX318" i="5"/>
  <c r="BY318" i="5" s="1"/>
  <c r="AB319" i="5"/>
  <c r="AC319" i="5" s="1"/>
  <c r="AH319" i="5"/>
  <c r="AI319" i="5" s="1"/>
  <c r="V319" i="5"/>
  <c r="W319" i="5" s="1"/>
  <c r="O320" i="5" l="1"/>
  <c r="BV319" i="5"/>
  <c r="BU319" i="5"/>
  <c r="AX319" i="5"/>
  <c r="AY319" i="5" s="1"/>
  <c r="AW319" i="5"/>
  <c r="AF320" i="5"/>
  <c r="AG320" i="5" s="1"/>
  <c r="AE320" i="5"/>
  <c r="Z320" i="5"/>
  <c r="AA320" i="5" s="1"/>
  <c r="Y320" i="5"/>
  <c r="T320" i="5"/>
  <c r="S320" i="5"/>
  <c r="CI311" i="5"/>
  <c r="CJ311" i="5" s="1"/>
  <c r="CK311" i="5" s="1"/>
  <c r="CG312" i="5" s="1"/>
  <c r="AL317" i="5"/>
  <c r="CB315" i="5"/>
  <c r="BJ315" i="5"/>
  <c r="AR318" i="5"/>
  <c r="BQ313" i="5"/>
  <c r="BR313" i="5" s="1"/>
  <c r="BS313" i="5" s="1"/>
  <c r="BO314" i="5" s="1"/>
  <c r="CO305" i="5"/>
  <c r="CP305" i="5" s="1"/>
  <c r="CQ305" i="5" s="1"/>
  <c r="CM306" i="5" s="1"/>
  <c r="BW319" i="5"/>
  <c r="BF166" i="5"/>
  <c r="P320" i="5"/>
  <c r="Q320" i="5" s="1"/>
  <c r="J178" i="5"/>
  <c r="U320" i="5" l="1"/>
  <c r="N321" i="5"/>
  <c r="O321" i="5" s="1"/>
  <c r="M321" i="5"/>
  <c r="CH312" i="5"/>
  <c r="CN306" i="5"/>
  <c r="BP314" i="5"/>
  <c r="BK315" i="5"/>
  <c r="BL315" i="5" s="1"/>
  <c r="BM315" i="5" s="1"/>
  <c r="BI316" i="5" s="1"/>
  <c r="CC315" i="5"/>
  <c r="CD315" i="5" s="1"/>
  <c r="CE315" i="5" s="1"/>
  <c r="CA316" i="5" s="1"/>
  <c r="AS318" i="5"/>
  <c r="AT318" i="5" s="1"/>
  <c r="AU318" i="5" s="1"/>
  <c r="AQ319" i="5" s="1"/>
  <c r="AM317" i="5"/>
  <c r="AN317" i="5" s="1"/>
  <c r="AO317" i="5" s="1"/>
  <c r="AK318" i="5" s="1"/>
  <c r="BX319" i="5"/>
  <c r="BY319" i="5" s="1"/>
  <c r="A166" i="5"/>
  <c r="D166" i="5" s="1"/>
  <c r="AG166" i="7" s="1"/>
  <c r="BG166" i="5"/>
  <c r="AZ319" i="5"/>
  <c r="BA319" i="5" s="1"/>
  <c r="AB320" i="5"/>
  <c r="AC320" i="5" s="1"/>
  <c r="AH320" i="5"/>
  <c r="AI320" i="5" s="1"/>
  <c r="V320" i="5"/>
  <c r="W320" i="5" s="1"/>
  <c r="K178" i="5"/>
  <c r="BV320" i="5" l="1"/>
  <c r="BW320" i="5" s="1"/>
  <c r="BU320" i="5"/>
  <c r="BD167" i="5"/>
  <c r="BC167" i="5"/>
  <c r="AX320" i="5"/>
  <c r="AW320" i="5"/>
  <c r="AF321" i="5"/>
  <c r="AE321" i="5"/>
  <c r="Z321" i="5"/>
  <c r="AA321" i="5" s="1"/>
  <c r="Y321" i="5"/>
  <c r="T321" i="5"/>
  <c r="S321" i="5"/>
  <c r="H179" i="5"/>
  <c r="G179" i="5"/>
  <c r="CI312" i="5"/>
  <c r="CJ312" i="5" s="1"/>
  <c r="CK312" i="5" s="1"/>
  <c r="CG313" i="5" s="1"/>
  <c r="BJ316" i="5"/>
  <c r="AL318" i="5"/>
  <c r="CB316" i="5"/>
  <c r="AR319" i="5"/>
  <c r="BQ314" i="5"/>
  <c r="BR314" i="5" s="1"/>
  <c r="BS314" i="5" s="1"/>
  <c r="BO315" i="5" s="1"/>
  <c r="CO306" i="5"/>
  <c r="CP306" i="5" s="1"/>
  <c r="CQ306" i="5" s="1"/>
  <c r="CM307" i="5" s="1"/>
  <c r="C167" i="5"/>
  <c r="P321" i="5"/>
  <c r="Q321" i="5" s="1"/>
  <c r="AY320" i="5" l="1"/>
  <c r="AZ320" i="5" s="1"/>
  <c r="BA320" i="5" s="1"/>
  <c r="AG321" i="5"/>
  <c r="AH321" i="5" s="1"/>
  <c r="AI321" i="5" s="1"/>
  <c r="U321" i="5"/>
  <c r="V321" i="5" s="1"/>
  <c r="W321" i="5" s="1"/>
  <c r="N322" i="5"/>
  <c r="O322" i="5" s="1"/>
  <c r="M322" i="5"/>
  <c r="CH313" i="5"/>
  <c r="I179" i="5"/>
  <c r="BE167" i="5"/>
  <c r="B167" i="5" s="1"/>
  <c r="AK167" i="7"/>
  <c r="BP315" i="5"/>
  <c r="CC316" i="5"/>
  <c r="CD316" i="5" s="1"/>
  <c r="CE316" i="5" s="1"/>
  <c r="CA317" i="5" s="1"/>
  <c r="AS319" i="5"/>
  <c r="AT319" i="5" s="1"/>
  <c r="AU319" i="5" s="1"/>
  <c r="AQ320" i="5" s="1"/>
  <c r="AM318" i="5"/>
  <c r="AN318" i="5" s="1"/>
  <c r="AO318" i="5" s="1"/>
  <c r="AK319" i="5" s="1"/>
  <c r="CN307" i="5"/>
  <c r="BK316" i="5"/>
  <c r="BL316" i="5" s="1"/>
  <c r="BM316" i="5" s="1"/>
  <c r="BI317" i="5" s="1"/>
  <c r="BX320" i="5"/>
  <c r="BY320" i="5" s="1"/>
  <c r="AB321" i="5"/>
  <c r="AC321" i="5" s="1"/>
  <c r="BV321" i="5" l="1"/>
  <c r="BW321" i="5" s="1"/>
  <c r="BU321" i="5"/>
  <c r="AX321" i="5"/>
  <c r="AY321" i="5" s="1"/>
  <c r="AW321" i="5"/>
  <c r="AF322" i="5"/>
  <c r="AG322" i="5" s="1"/>
  <c r="AE322" i="5"/>
  <c r="Z322" i="5"/>
  <c r="Y322" i="5"/>
  <c r="T322" i="5"/>
  <c r="S322" i="5"/>
  <c r="CI313" i="5"/>
  <c r="CJ313" i="5" s="1"/>
  <c r="CK313" i="5" s="1"/>
  <c r="CG314" i="5" s="1"/>
  <c r="AR320" i="5"/>
  <c r="CB317" i="5"/>
  <c r="BJ317" i="5"/>
  <c r="AL319" i="5"/>
  <c r="CO307" i="5"/>
  <c r="CP307" i="5" s="1"/>
  <c r="CQ307" i="5" s="1"/>
  <c r="CM308" i="5" s="1"/>
  <c r="BQ315" i="5"/>
  <c r="BR315" i="5" s="1"/>
  <c r="BS315" i="5" s="1"/>
  <c r="BO316" i="5" s="1"/>
  <c r="BF167" i="5"/>
  <c r="P322" i="5"/>
  <c r="Q322" i="5" s="1"/>
  <c r="J179" i="5"/>
  <c r="AA322" i="5" l="1"/>
  <c r="AB322" i="5" s="1"/>
  <c r="AC322" i="5" s="1"/>
  <c r="U322" i="5"/>
  <c r="V322" i="5" s="1"/>
  <c r="W322" i="5" s="1"/>
  <c r="N323" i="5"/>
  <c r="M323" i="5"/>
  <c r="CH314" i="5"/>
  <c r="BP316" i="5"/>
  <c r="CN308" i="5"/>
  <c r="AM319" i="5"/>
  <c r="AN319" i="5" s="1"/>
  <c r="AO319" i="5" s="1"/>
  <c r="AK320" i="5" s="1"/>
  <c r="BK317" i="5"/>
  <c r="BL317" i="5" s="1"/>
  <c r="BM317" i="5" s="1"/>
  <c r="BI318" i="5" s="1"/>
  <c r="CC317" i="5"/>
  <c r="CD317" i="5" s="1"/>
  <c r="CE317" i="5" s="1"/>
  <c r="CA318" i="5" s="1"/>
  <c r="AS320" i="5"/>
  <c r="AT320" i="5" s="1"/>
  <c r="AU320" i="5" s="1"/>
  <c r="AQ321" i="5" s="1"/>
  <c r="BX321" i="5"/>
  <c r="BY321" i="5" s="1"/>
  <c r="A167" i="5"/>
  <c r="D167" i="5" s="1"/>
  <c r="AG167" i="7" s="1"/>
  <c r="BG167" i="5"/>
  <c r="AZ321" i="5"/>
  <c r="BA321" i="5" s="1"/>
  <c r="AH322" i="5"/>
  <c r="AI322" i="5" s="1"/>
  <c r="K179" i="5"/>
  <c r="O323" i="5" l="1"/>
  <c r="P323" i="5" s="1"/>
  <c r="Q323" i="5" s="1"/>
  <c r="BV322" i="5"/>
  <c r="BU322" i="5"/>
  <c r="BD168" i="5"/>
  <c r="BC168" i="5"/>
  <c r="AX322" i="5"/>
  <c r="AW322" i="5"/>
  <c r="AF323" i="5"/>
  <c r="AE323" i="5"/>
  <c r="Z323" i="5"/>
  <c r="Y323" i="5"/>
  <c r="T323" i="5"/>
  <c r="S323" i="5"/>
  <c r="H180" i="5"/>
  <c r="G180" i="5"/>
  <c r="CI314" i="5"/>
  <c r="CJ314" i="5" s="1"/>
  <c r="CK314" i="5" s="1"/>
  <c r="CG315" i="5" s="1"/>
  <c r="CB318" i="5"/>
  <c r="AL320" i="5"/>
  <c r="BJ318" i="5"/>
  <c r="AR321" i="5"/>
  <c r="BW322" i="5"/>
  <c r="CO308" i="5"/>
  <c r="CP308" i="5" s="1"/>
  <c r="CQ308" i="5" s="1"/>
  <c r="CM309" i="5" s="1"/>
  <c r="BQ316" i="5"/>
  <c r="BR316" i="5" s="1"/>
  <c r="BS316" i="5" s="1"/>
  <c r="BO317" i="5" s="1"/>
  <c r="C168" i="5"/>
  <c r="AA323" i="5"/>
  <c r="AY322" i="5" l="1"/>
  <c r="AG323" i="5"/>
  <c r="U323" i="5"/>
  <c r="N324" i="5"/>
  <c r="M324" i="5"/>
  <c r="CH315" i="5"/>
  <c r="BE168" i="5"/>
  <c r="B168" i="5" s="1"/>
  <c r="AK168" i="7"/>
  <c r="I180" i="5"/>
  <c r="BP317" i="5"/>
  <c r="CN309" i="5"/>
  <c r="AM320" i="5"/>
  <c r="AN320" i="5" s="1"/>
  <c r="AO320" i="5" s="1"/>
  <c r="AK321" i="5" s="1"/>
  <c r="BK318" i="5"/>
  <c r="BL318" i="5" s="1"/>
  <c r="BM318" i="5" s="1"/>
  <c r="BI319" i="5" s="1"/>
  <c r="AS321" i="5"/>
  <c r="AT321" i="5" s="1"/>
  <c r="AU321" i="5" s="1"/>
  <c r="AQ322" i="5" s="1"/>
  <c r="CC318" i="5"/>
  <c r="CD318" i="5" s="1"/>
  <c r="CE318" i="5" s="1"/>
  <c r="CA319" i="5" s="1"/>
  <c r="BX322" i="5"/>
  <c r="BY322" i="5" s="1"/>
  <c r="AZ322" i="5"/>
  <c r="BA322" i="5" s="1"/>
  <c r="AB323" i="5"/>
  <c r="AC323" i="5" s="1"/>
  <c r="AH323" i="5"/>
  <c r="AI323" i="5" s="1"/>
  <c r="V323" i="5"/>
  <c r="W323" i="5" s="1"/>
  <c r="O324" i="5" l="1"/>
  <c r="BV323" i="5"/>
  <c r="BW323" i="5" s="1"/>
  <c r="BU323" i="5"/>
  <c r="AX323" i="5"/>
  <c r="AY323" i="5" s="1"/>
  <c r="AW323" i="5"/>
  <c r="AF324" i="5"/>
  <c r="AE324" i="5"/>
  <c r="Z324" i="5"/>
  <c r="Y324" i="5"/>
  <c r="T324" i="5"/>
  <c r="S324" i="5"/>
  <c r="CI315" i="5"/>
  <c r="CJ315" i="5" s="1"/>
  <c r="CK315" i="5" s="1"/>
  <c r="CG316" i="5" s="1"/>
  <c r="AL321" i="5"/>
  <c r="BJ319" i="5"/>
  <c r="CB319" i="5"/>
  <c r="AR322" i="5"/>
  <c r="CO309" i="5"/>
  <c r="CP309" i="5" s="1"/>
  <c r="CQ309" i="5" s="1"/>
  <c r="CM310" i="5" s="1"/>
  <c r="BQ317" i="5"/>
  <c r="BR317" i="5" s="1"/>
  <c r="BS317" i="5" s="1"/>
  <c r="BO318" i="5" s="1"/>
  <c r="BF168" i="5"/>
  <c r="P324" i="5"/>
  <c r="Q324" i="5" s="1"/>
  <c r="J180" i="5"/>
  <c r="AG324" i="5" l="1"/>
  <c r="AH324" i="5" s="1"/>
  <c r="AI324" i="5" s="1"/>
  <c r="AA324" i="5"/>
  <c r="AB324" i="5" s="1"/>
  <c r="AC324" i="5" s="1"/>
  <c r="U324" i="5"/>
  <c r="V324" i="5" s="1"/>
  <c r="W324" i="5" s="1"/>
  <c r="N325" i="5"/>
  <c r="O325" i="5" s="1"/>
  <c r="M325" i="5"/>
  <c r="CH316" i="5"/>
  <c r="BP318" i="5"/>
  <c r="CN310" i="5"/>
  <c r="CC319" i="5"/>
  <c r="CD319" i="5" s="1"/>
  <c r="CE319" i="5" s="1"/>
  <c r="CA320" i="5" s="1"/>
  <c r="BK319" i="5"/>
  <c r="BL319" i="5" s="1"/>
  <c r="BM319" i="5" s="1"/>
  <c r="BI320" i="5" s="1"/>
  <c r="AS322" i="5"/>
  <c r="AT322" i="5" s="1"/>
  <c r="AU322" i="5" s="1"/>
  <c r="AQ323" i="5" s="1"/>
  <c r="AM321" i="5"/>
  <c r="AN321" i="5" s="1"/>
  <c r="AO321" i="5" s="1"/>
  <c r="AK322" i="5" s="1"/>
  <c r="BX323" i="5"/>
  <c r="BY323" i="5" s="1"/>
  <c r="A168" i="5"/>
  <c r="D168" i="5" s="1"/>
  <c r="AG168" i="7" s="1"/>
  <c r="BG168" i="5"/>
  <c r="AZ323" i="5"/>
  <c r="BA323" i="5" s="1"/>
  <c r="K180" i="5"/>
  <c r="BV324" i="5" l="1"/>
  <c r="BU324" i="5"/>
  <c r="BD169" i="5"/>
  <c r="BC169" i="5"/>
  <c r="AX324" i="5"/>
  <c r="AW324" i="5"/>
  <c r="AF325" i="5"/>
  <c r="AE325" i="5"/>
  <c r="Z325" i="5"/>
  <c r="AA325" i="5" s="1"/>
  <c r="Y325" i="5"/>
  <c r="T325" i="5"/>
  <c r="U325" i="5" s="1"/>
  <c r="S325" i="5"/>
  <c r="H181" i="5"/>
  <c r="G181" i="5"/>
  <c r="CI316" i="5"/>
  <c r="CJ316" i="5" s="1"/>
  <c r="CK316" i="5" s="1"/>
  <c r="CG317" i="5" s="1"/>
  <c r="BJ320" i="5"/>
  <c r="CB320" i="5"/>
  <c r="AL322" i="5"/>
  <c r="AR323" i="5"/>
  <c r="CO310" i="5"/>
  <c r="CP310" i="5" s="1"/>
  <c r="CQ310" i="5" s="1"/>
  <c r="CM311" i="5" s="1"/>
  <c r="BQ318" i="5"/>
  <c r="BR318" i="5" s="1"/>
  <c r="BS318" i="5" s="1"/>
  <c r="BO319" i="5" s="1"/>
  <c r="BW324" i="5"/>
  <c r="C169" i="5"/>
  <c r="P325" i="5"/>
  <c r="Q325" i="5" s="1"/>
  <c r="AY324" i="5" l="1"/>
  <c r="AG325" i="5"/>
  <c r="N326" i="5"/>
  <c r="O326" i="5" s="1"/>
  <c r="M326" i="5"/>
  <c r="CH317" i="5"/>
  <c r="I181" i="5"/>
  <c r="BE169" i="5"/>
  <c r="B169" i="5" s="1"/>
  <c r="AK169" i="7"/>
  <c r="BP319" i="5"/>
  <c r="CN311" i="5"/>
  <c r="CC320" i="5"/>
  <c r="CD320" i="5" s="1"/>
  <c r="CE320" i="5" s="1"/>
  <c r="CA321" i="5" s="1"/>
  <c r="AM322" i="5"/>
  <c r="AN322" i="5" s="1"/>
  <c r="AO322" i="5" s="1"/>
  <c r="AK323" i="5" s="1"/>
  <c r="AS323" i="5"/>
  <c r="AT323" i="5" s="1"/>
  <c r="AU323" i="5" s="1"/>
  <c r="AQ324" i="5" s="1"/>
  <c r="BK320" i="5"/>
  <c r="BL320" i="5" s="1"/>
  <c r="BM320" i="5" s="1"/>
  <c r="BI321" i="5" s="1"/>
  <c r="BX324" i="5"/>
  <c r="BY324" i="5" s="1"/>
  <c r="AZ324" i="5"/>
  <c r="BA324" i="5" s="1"/>
  <c r="AB325" i="5"/>
  <c r="AC325" i="5" s="1"/>
  <c r="AH325" i="5"/>
  <c r="AI325" i="5" s="1"/>
  <c r="V325" i="5"/>
  <c r="W325" i="5" s="1"/>
  <c r="BV325" i="5" l="1"/>
  <c r="BW325" i="5" s="1"/>
  <c r="BU325" i="5"/>
  <c r="AX325" i="5"/>
  <c r="AW325" i="5"/>
  <c r="AF326" i="5"/>
  <c r="AE326" i="5"/>
  <c r="Z326" i="5"/>
  <c r="Y326" i="5"/>
  <c r="T326" i="5"/>
  <c r="S326" i="5"/>
  <c r="CI317" i="5"/>
  <c r="CJ317" i="5" s="1"/>
  <c r="CK317" i="5" s="1"/>
  <c r="CG318" i="5" s="1"/>
  <c r="AL323" i="5"/>
  <c r="CB321" i="5"/>
  <c r="BJ321" i="5"/>
  <c r="AR324" i="5"/>
  <c r="CO311" i="5"/>
  <c r="CP311" i="5" s="1"/>
  <c r="CQ311" i="5" s="1"/>
  <c r="CM312" i="5" s="1"/>
  <c r="BQ319" i="5"/>
  <c r="BR319" i="5" s="1"/>
  <c r="BS319" i="5" s="1"/>
  <c r="BO320" i="5" s="1"/>
  <c r="BF169" i="5"/>
  <c r="P326" i="5"/>
  <c r="Q326" i="5" s="1"/>
  <c r="J181" i="5"/>
  <c r="AY325" i="5" l="1"/>
  <c r="AG326" i="5"/>
  <c r="AA326" i="5"/>
  <c r="AB326" i="5" s="1"/>
  <c r="AC326" i="5" s="1"/>
  <c r="U326" i="5"/>
  <c r="V326" i="5" s="1"/>
  <c r="W326" i="5" s="1"/>
  <c r="N327" i="5"/>
  <c r="O327" i="5" s="1"/>
  <c r="M327" i="5"/>
  <c r="CH318" i="5"/>
  <c r="CN312" i="5"/>
  <c r="BK321" i="5"/>
  <c r="BL321" i="5" s="1"/>
  <c r="BM321" i="5" s="1"/>
  <c r="BI322" i="5" s="1"/>
  <c r="AS324" i="5"/>
  <c r="AT324" i="5" s="1"/>
  <c r="AU324" i="5" s="1"/>
  <c r="AQ325" i="5" s="1"/>
  <c r="CC321" i="5"/>
  <c r="CD321" i="5" s="1"/>
  <c r="CE321" i="5" s="1"/>
  <c r="CA322" i="5" s="1"/>
  <c r="BP320" i="5"/>
  <c r="AM323" i="5"/>
  <c r="AN323" i="5" s="1"/>
  <c r="AO323" i="5" s="1"/>
  <c r="AK324" i="5" s="1"/>
  <c r="BX325" i="5"/>
  <c r="BY325" i="5" s="1"/>
  <c r="AZ325" i="5"/>
  <c r="BA325" i="5" s="1"/>
  <c r="A169" i="5"/>
  <c r="D169" i="5" s="1"/>
  <c r="AG169" i="7" s="1"/>
  <c r="BG169" i="5"/>
  <c r="AH326" i="5"/>
  <c r="AI326" i="5" s="1"/>
  <c r="K181" i="5"/>
  <c r="BV326" i="5" l="1"/>
  <c r="BW326" i="5" s="1"/>
  <c r="BU326" i="5"/>
  <c r="BD170" i="5"/>
  <c r="BC170" i="5"/>
  <c r="AX326" i="5"/>
  <c r="AW326" i="5"/>
  <c r="AF327" i="5"/>
  <c r="AE327" i="5"/>
  <c r="Z327" i="5"/>
  <c r="AA327" i="5" s="1"/>
  <c r="Y327" i="5"/>
  <c r="T327" i="5"/>
  <c r="U327" i="5" s="1"/>
  <c r="S327" i="5"/>
  <c r="H182" i="5"/>
  <c r="G182" i="5"/>
  <c r="CI318" i="5"/>
  <c r="CJ318" i="5" s="1"/>
  <c r="CK318" i="5" s="1"/>
  <c r="CG319" i="5" s="1"/>
  <c r="AR325" i="5"/>
  <c r="BJ322" i="5"/>
  <c r="AL324" i="5"/>
  <c r="CB322" i="5"/>
  <c r="BQ320" i="5"/>
  <c r="BR320" i="5" s="1"/>
  <c r="BS320" i="5" s="1"/>
  <c r="BO321" i="5" s="1"/>
  <c r="CO312" i="5"/>
  <c r="CP312" i="5" s="1"/>
  <c r="CQ312" i="5" s="1"/>
  <c r="CM313" i="5" s="1"/>
  <c r="C170" i="5"/>
  <c r="P327" i="5"/>
  <c r="Q327" i="5" s="1"/>
  <c r="AY326" i="5" l="1"/>
  <c r="AZ326" i="5" s="1"/>
  <c r="BA326" i="5" s="1"/>
  <c r="AG327" i="5"/>
  <c r="N328" i="5"/>
  <c r="O328" i="5" s="1"/>
  <c r="M328" i="5"/>
  <c r="CH319" i="5"/>
  <c r="I182" i="5"/>
  <c r="BE170" i="5"/>
  <c r="B170" i="5" s="1"/>
  <c r="AK170" i="7"/>
  <c r="BP321" i="5"/>
  <c r="AM324" i="5"/>
  <c r="AN324" i="5" s="1"/>
  <c r="AO324" i="5" s="1"/>
  <c r="AK325" i="5" s="1"/>
  <c r="CC322" i="5"/>
  <c r="CD322" i="5" s="1"/>
  <c r="CE322" i="5" s="1"/>
  <c r="CA323" i="5" s="1"/>
  <c r="BK322" i="5"/>
  <c r="BL322" i="5" s="1"/>
  <c r="BM322" i="5" s="1"/>
  <c r="BI323" i="5" s="1"/>
  <c r="CN313" i="5"/>
  <c r="AS325" i="5"/>
  <c r="AT325" i="5" s="1"/>
  <c r="AU325" i="5" s="1"/>
  <c r="AQ326" i="5" s="1"/>
  <c r="BX326" i="5"/>
  <c r="BY326" i="5" s="1"/>
  <c r="AH327" i="5"/>
  <c r="AI327" i="5" s="1"/>
  <c r="AB327" i="5"/>
  <c r="AC327" i="5" s="1"/>
  <c r="V327" i="5"/>
  <c r="W327" i="5" s="1"/>
  <c r="BV327" i="5" l="1"/>
  <c r="BU327" i="5"/>
  <c r="AX327" i="5"/>
  <c r="AY327" i="5" s="1"/>
  <c r="AW327" i="5"/>
  <c r="AF328" i="5"/>
  <c r="AE328" i="5"/>
  <c r="Z328" i="5"/>
  <c r="Y328" i="5"/>
  <c r="T328" i="5"/>
  <c r="U328" i="5" s="1"/>
  <c r="S328" i="5"/>
  <c r="CI319" i="5"/>
  <c r="CJ319" i="5" s="1"/>
  <c r="CK319" i="5" s="1"/>
  <c r="CG320" i="5" s="1"/>
  <c r="CB323" i="5"/>
  <c r="AL325" i="5"/>
  <c r="AR326" i="5"/>
  <c r="BJ323" i="5"/>
  <c r="CO313" i="5"/>
  <c r="CP313" i="5" s="1"/>
  <c r="CQ313" i="5" s="1"/>
  <c r="CM314" i="5" s="1"/>
  <c r="BQ321" i="5"/>
  <c r="BR321" i="5" s="1"/>
  <c r="BS321" i="5" s="1"/>
  <c r="BO322" i="5" s="1"/>
  <c r="BW327" i="5"/>
  <c r="BF170" i="5"/>
  <c r="P328" i="5"/>
  <c r="Q328" i="5" s="1"/>
  <c r="J182" i="5"/>
  <c r="AA328" i="5" l="1"/>
  <c r="AB328" i="5" s="1"/>
  <c r="AC328" i="5" s="1"/>
  <c r="AG328" i="5"/>
  <c r="N329" i="5"/>
  <c r="M329" i="5"/>
  <c r="CH320" i="5"/>
  <c r="CN314" i="5"/>
  <c r="AS326" i="5"/>
  <c r="AT326" i="5" s="1"/>
  <c r="AU326" i="5" s="1"/>
  <c r="AQ327" i="5" s="1"/>
  <c r="AM325" i="5"/>
  <c r="AN325" i="5" s="1"/>
  <c r="AO325" i="5" s="1"/>
  <c r="AK326" i="5" s="1"/>
  <c r="BP322" i="5"/>
  <c r="BK323" i="5"/>
  <c r="BL323" i="5" s="1"/>
  <c r="BM323" i="5" s="1"/>
  <c r="BI324" i="5" s="1"/>
  <c r="CC323" i="5"/>
  <c r="CD323" i="5" s="1"/>
  <c r="CE323" i="5" s="1"/>
  <c r="CA324" i="5" s="1"/>
  <c r="BX327" i="5"/>
  <c r="BY327" i="5" s="1"/>
  <c r="A170" i="5"/>
  <c r="D170" i="5" s="1"/>
  <c r="AG170" i="7" s="1"/>
  <c r="BG170" i="5"/>
  <c r="AZ327" i="5"/>
  <c r="BA327" i="5" s="1"/>
  <c r="AH328" i="5"/>
  <c r="AI328" i="5" s="1"/>
  <c r="V328" i="5"/>
  <c r="W328" i="5" s="1"/>
  <c r="K182" i="5"/>
  <c r="O329" i="5" l="1"/>
  <c r="BV328" i="5"/>
  <c r="BU328" i="5"/>
  <c r="BD171" i="5"/>
  <c r="BC171" i="5"/>
  <c r="AX328" i="5"/>
  <c r="AY328" i="5" s="1"/>
  <c r="AW328" i="5"/>
  <c r="AF329" i="5"/>
  <c r="AE329" i="5"/>
  <c r="Z329" i="5"/>
  <c r="Y329" i="5"/>
  <c r="T329" i="5"/>
  <c r="S329" i="5"/>
  <c r="H183" i="5"/>
  <c r="G183" i="5"/>
  <c r="CI320" i="5"/>
  <c r="CJ320" i="5" s="1"/>
  <c r="CK320" i="5" s="1"/>
  <c r="CG321" i="5" s="1"/>
  <c r="AR327" i="5"/>
  <c r="BJ324" i="5"/>
  <c r="AL326" i="5"/>
  <c r="BQ322" i="5"/>
  <c r="BR322" i="5" s="1"/>
  <c r="BS322" i="5" s="1"/>
  <c r="BO323" i="5" s="1"/>
  <c r="CB324" i="5"/>
  <c r="CO314" i="5"/>
  <c r="CP314" i="5" s="1"/>
  <c r="CQ314" i="5" s="1"/>
  <c r="CM315" i="5" s="1"/>
  <c r="BW328" i="5"/>
  <c r="C171" i="5"/>
  <c r="AA329" i="5"/>
  <c r="P329" i="5"/>
  <c r="Q329" i="5" s="1"/>
  <c r="AG329" i="5" l="1"/>
  <c r="U329" i="5"/>
  <c r="N330" i="5"/>
  <c r="O330" i="5" s="1"/>
  <c r="M330" i="5"/>
  <c r="CH321" i="5"/>
  <c r="BE171" i="5"/>
  <c r="B171" i="5" s="1"/>
  <c r="AK171" i="7"/>
  <c r="I183" i="5"/>
  <c r="J183" i="5" s="1"/>
  <c r="BP323" i="5"/>
  <c r="AM326" i="5"/>
  <c r="AN326" i="5" s="1"/>
  <c r="AO326" i="5" s="1"/>
  <c r="AK327" i="5" s="1"/>
  <c r="CC324" i="5"/>
  <c r="CD324" i="5" s="1"/>
  <c r="CE324" i="5" s="1"/>
  <c r="CA325" i="5" s="1"/>
  <c r="BK324" i="5"/>
  <c r="BL324" i="5" s="1"/>
  <c r="BM324" i="5" s="1"/>
  <c r="BI325" i="5" s="1"/>
  <c r="CN315" i="5"/>
  <c r="AS327" i="5"/>
  <c r="AT327" i="5" s="1"/>
  <c r="AU327" i="5" s="1"/>
  <c r="AQ328" i="5" s="1"/>
  <c r="BX328" i="5"/>
  <c r="BY328" i="5" s="1"/>
  <c r="AZ328" i="5"/>
  <c r="BA328" i="5" s="1"/>
  <c r="AB329" i="5"/>
  <c r="AC329" i="5" s="1"/>
  <c r="AH329" i="5"/>
  <c r="AI329" i="5" s="1"/>
  <c r="V329" i="5"/>
  <c r="W329" i="5" s="1"/>
  <c r="BV329" i="5" l="1"/>
  <c r="BW329" i="5" s="1"/>
  <c r="BU329" i="5"/>
  <c r="AX329" i="5"/>
  <c r="AY329" i="5" s="1"/>
  <c r="AW329" i="5"/>
  <c r="AF330" i="5"/>
  <c r="AG330" i="5" s="1"/>
  <c r="AE330" i="5"/>
  <c r="Z330" i="5"/>
  <c r="Y330" i="5"/>
  <c r="T330" i="5"/>
  <c r="S330" i="5"/>
  <c r="CI321" i="5"/>
  <c r="CJ321" i="5" s="1"/>
  <c r="CK321" i="5" s="1"/>
  <c r="CG322" i="5" s="1"/>
  <c r="BJ325" i="5"/>
  <c r="AL327" i="5"/>
  <c r="CB325" i="5"/>
  <c r="AR328" i="5"/>
  <c r="CO315" i="5"/>
  <c r="CP315" i="5" s="1"/>
  <c r="CQ315" i="5" s="1"/>
  <c r="CM316" i="5" s="1"/>
  <c r="BQ323" i="5"/>
  <c r="BR323" i="5" s="1"/>
  <c r="BS323" i="5" s="1"/>
  <c r="BO324" i="5" s="1"/>
  <c r="BF171" i="5"/>
  <c r="P330" i="5"/>
  <c r="Q330" i="5" s="1"/>
  <c r="K183" i="5"/>
  <c r="AA330" i="5" l="1"/>
  <c r="U330" i="5"/>
  <c r="V330" i="5" s="1"/>
  <c r="W330" i="5" s="1"/>
  <c r="N331" i="5"/>
  <c r="O331" i="5" s="1"/>
  <c r="M331" i="5"/>
  <c r="H184" i="5"/>
  <c r="G184" i="5"/>
  <c r="CH322" i="5"/>
  <c r="BP324" i="5"/>
  <c r="CN316" i="5"/>
  <c r="CC325" i="5"/>
  <c r="CD325" i="5" s="1"/>
  <c r="CE325" i="5" s="1"/>
  <c r="CA326" i="5" s="1"/>
  <c r="AM327" i="5"/>
  <c r="AN327" i="5" s="1"/>
  <c r="AO327" i="5" s="1"/>
  <c r="AK328" i="5" s="1"/>
  <c r="AS328" i="5"/>
  <c r="AT328" i="5" s="1"/>
  <c r="AU328" i="5" s="1"/>
  <c r="AQ329" i="5" s="1"/>
  <c r="BK325" i="5"/>
  <c r="BL325" i="5" s="1"/>
  <c r="BM325" i="5" s="1"/>
  <c r="BI326" i="5" s="1"/>
  <c r="BX329" i="5"/>
  <c r="BY329" i="5" s="1"/>
  <c r="A171" i="5"/>
  <c r="D171" i="5" s="1"/>
  <c r="AG171" i="7" s="1"/>
  <c r="BG171" i="5"/>
  <c r="AZ329" i="5"/>
  <c r="BA329" i="5" s="1"/>
  <c r="AB330" i="5"/>
  <c r="AC330" i="5" s="1"/>
  <c r="AH330" i="5"/>
  <c r="AI330" i="5" s="1"/>
  <c r="BV330" i="5" l="1"/>
  <c r="BW330" i="5" s="1"/>
  <c r="BU330" i="5"/>
  <c r="BD172" i="5"/>
  <c r="BC172" i="5"/>
  <c r="AX330" i="5"/>
  <c r="AY330" i="5" s="1"/>
  <c r="AW330" i="5"/>
  <c r="AF331" i="5"/>
  <c r="AG331" i="5" s="1"/>
  <c r="AE331" i="5"/>
  <c r="Z331" i="5"/>
  <c r="AA331" i="5" s="1"/>
  <c r="Y331" i="5"/>
  <c r="T331" i="5"/>
  <c r="S331" i="5"/>
  <c r="CI322" i="5"/>
  <c r="CJ322" i="5" s="1"/>
  <c r="CK322" i="5" s="1"/>
  <c r="CG323" i="5" s="1"/>
  <c r="I184" i="5"/>
  <c r="CB326" i="5"/>
  <c r="AR329" i="5"/>
  <c r="AL328" i="5"/>
  <c r="BJ326" i="5"/>
  <c r="CO316" i="5"/>
  <c r="CP316" i="5" s="1"/>
  <c r="CQ316" i="5" s="1"/>
  <c r="CM317" i="5" s="1"/>
  <c r="BQ324" i="5"/>
  <c r="BR324" i="5" s="1"/>
  <c r="BS324" i="5" s="1"/>
  <c r="BO325" i="5" s="1"/>
  <c r="C172" i="5"/>
  <c r="P331" i="5"/>
  <c r="Q331" i="5" s="1"/>
  <c r="U331" i="5" l="1"/>
  <c r="V331" i="5" s="1"/>
  <c r="W331" i="5" s="1"/>
  <c r="N332" i="5"/>
  <c r="O332" i="5" s="1"/>
  <c r="M332" i="5"/>
  <c r="CH323" i="5"/>
  <c r="BE172" i="5"/>
  <c r="B172" i="5" s="1"/>
  <c r="AK172" i="7"/>
  <c r="CN317" i="5"/>
  <c r="BK326" i="5"/>
  <c r="BL326" i="5" s="1"/>
  <c r="BM326" i="5" s="1"/>
  <c r="BI327" i="5" s="1"/>
  <c r="AM328" i="5"/>
  <c r="AN328" i="5" s="1"/>
  <c r="AO328" i="5" s="1"/>
  <c r="AK329" i="5" s="1"/>
  <c r="AS329" i="5"/>
  <c r="AT329" i="5" s="1"/>
  <c r="AU329" i="5" s="1"/>
  <c r="AQ330" i="5" s="1"/>
  <c r="BP325" i="5"/>
  <c r="CC326" i="5"/>
  <c r="CD326" i="5" s="1"/>
  <c r="CE326" i="5" s="1"/>
  <c r="CA327" i="5" s="1"/>
  <c r="BX330" i="5"/>
  <c r="BY330" i="5" s="1"/>
  <c r="AZ330" i="5"/>
  <c r="BA330" i="5" s="1"/>
  <c r="AH331" i="5"/>
  <c r="AI331" i="5" s="1"/>
  <c r="AB331" i="5"/>
  <c r="AC331" i="5" s="1"/>
  <c r="J184" i="5"/>
  <c r="BV331" i="5" l="1"/>
  <c r="BW331" i="5" s="1"/>
  <c r="BU331" i="5"/>
  <c r="AX331" i="5"/>
  <c r="AY331" i="5" s="1"/>
  <c r="AW331" i="5"/>
  <c r="AF332" i="5"/>
  <c r="AE332" i="5"/>
  <c r="Z332" i="5"/>
  <c r="Y332" i="5"/>
  <c r="T332" i="5"/>
  <c r="U332" i="5" s="1"/>
  <c r="S332" i="5"/>
  <c r="CI323" i="5"/>
  <c r="CJ323" i="5" s="1"/>
  <c r="CK323" i="5" s="1"/>
  <c r="CG324" i="5" s="1"/>
  <c r="AR330" i="5"/>
  <c r="BJ327" i="5"/>
  <c r="CB327" i="5"/>
  <c r="AL329" i="5"/>
  <c r="BQ325" i="5"/>
  <c r="BR325" i="5" s="1"/>
  <c r="BS325" i="5" s="1"/>
  <c r="BO326" i="5" s="1"/>
  <c r="CO317" i="5"/>
  <c r="CP317" i="5" s="1"/>
  <c r="CQ317" i="5" s="1"/>
  <c r="CM318" i="5" s="1"/>
  <c r="BF172" i="5"/>
  <c r="P332" i="5"/>
  <c r="Q332" i="5" s="1"/>
  <c r="K184" i="5"/>
  <c r="AG332" i="5" l="1"/>
  <c r="AA332" i="5"/>
  <c r="N333" i="5"/>
  <c r="M333" i="5"/>
  <c r="H185" i="5"/>
  <c r="G185" i="5"/>
  <c r="CH324" i="5"/>
  <c r="CN318" i="5"/>
  <c r="AM329" i="5"/>
  <c r="AN329" i="5" s="1"/>
  <c r="AO329" i="5" s="1"/>
  <c r="AK330" i="5" s="1"/>
  <c r="BP326" i="5"/>
  <c r="CC327" i="5"/>
  <c r="CD327" i="5" s="1"/>
  <c r="CE327" i="5" s="1"/>
  <c r="CA328" i="5" s="1"/>
  <c r="BK327" i="5"/>
  <c r="BL327" i="5" s="1"/>
  <c r="BM327" i="5" s="1"/>
  <c r="BI328" i="5" s="1"/>
  <c r="AS330" i="5"/>
  <c r="AT330" i="5" s="1"/>
  <c r="AU330" i="5" s="1"/>
  <c r="AQ331" i="5" s="1"/>
  <c r="BX331" i="5"/>
  <c r="BY331" i="5" s="1"/>
  <c r="A172" i="5"/>
  <c r="D172" i="5" s="1"/>
  <c r="AG172" i="7" s="1"/>
  <c r="BG172" i="5"/>
  <c r="AZ331" i="5"/>
  <c r="BA331" i="5" s="1"/>
  <c r="AB332" i="5"/>
  <c r="AC332" i="5" s="1"/>
  <c r="AH332" i="5"/>
  <c r="AI332" i="5" s="1"/>
  <c r="V332" i="5"/>
  <c r="W332" i="5" s="1"/>
  <c r="BV332" i="5" l="1"/>
  <c r="BW332" i="5" s="1"/>
  <c r="BU332" i="5"/>
  <c r="O333" i="5"/>
  <c r="BD173" i="5"/>
  <c r="BC173" i="5"/>
  <c r="AX332" i="5"/>
  <c r="AY332" i="5" s="1"/>
  <c r="AW332" i="5"/>
  <c r="AF333" i="5"/>
  <c r="AG333" i="5" s="1"/>
  <c r="AE333" i="5"/>
  <c r="Z333" i="5"/>
  <c r="AA333" i="5" s="1"/>
  <c r="Y333" i="5"/>
  <c r="T333" i="5"/>
  <c r="U333" i="5" s="1"/>
  <c r="S333" i="5"/>
  <c r="CI324" i="5"/>
  <c r="CJ324" i="5" s="1"/>
  <c r="CK324" i="5" s="1"/>
  <c r="CG325" i="5" s="1"/>
  <c r="I185" i="5"/>
  <c r="J185" i="5" s="1"/>
  <c r="CB328" i="5"/>
  <c r="BJ328" i="5"/>
  <c r="AR331" i="5"/>
  <c r="AL330" i="5"/>
  <c r="BQ326" i="5"/>
  <c r="BR326" i="5" s="1"/>
  <c r="BS326" i="5" s="1"/>
  <c r="BO327" i="5" s="1"/>
  <c r="CO318" i="5"/>
  <c r="CP318" i="5" s="1"/>
  <c r="CQ318" i="5" s="1"/>
  <c r="CM319" i="5" s="1"/>
  <c r="C173" i="5"/>
  <c r="P333" i="5"/>
  <c r="Q333" i="5" s="1"/>
  <c r="N334" i="5" l="1"/>
  <c r="O334" i="5" s="1"/>
  <c r="M334" i="5"/>
  <c r="CH325" i="5"/>
  <c r="BE173" i="5"/>
  <c r="B173" i="5" s="1"/>
  <c r="AK173" i="7"/>
  <c r="AM330" i="5"/>
  <c r="AN330" i="5" s="1"/>
  <c r="AO330" i="5" s="1"/>
  <c r="AK331" i="5" s="1"/>
  <c r="AS331" i="5"/>
  <c r="AT331" i="5" s="1"/>
  <c r="AU331" i="5" s="1"/>
  <c r="AQ332" i="5" s="1"/>
  <c r="BK328" i="5"/>
  <c r="BL328" i="5" s="1"/>
  <c r="BM328" i="5" s="1"/>
  <c r="BI329" i="5" s="1"/>
  <c r="BP327" i="5"/>
  <c r="CN319" i="5"/>
  <c r="CC328" i="5"/>
  <c r="CD328" i="5" s="1"/>
  <c r="CE328" i="5" s="1"/>
  <c r="CA329" i="5" s="1"/>
  <c r="BX332" i="5"/>
  <c r="BY332" i="5" s="1"/>
  <c r="AZ332" i="5"/>
  <c r="BA332" i="5" s="1"/>
  <c r="AB333" i="5"/>
  <c r="AC333" i="5" s="1"/>
  <c r="AH333" i="5"/>
  <c r="AI333" i="5" s="1"/>
  <c r="V333" i="5"/>
  <c r="W333" i="5" s="1"/>
  <c r="K185" i="5"/>
  <c r="BV333" i="5" l="1"/>
  <c r="BU333" i="5"/>
  <c r="AX333" i="5"/>
  <c r="AY333" i="5" s="1"/>
  <c r="AW333" i="5"/>
  <c r="AF334" i="5"/>
  <c r="AE334" i="5"/>
  <c r="Z334" i="5"/>
  <c r="Y334" i="5"/>
  <c r="T334" i="5"/>
  <c r="U334" i="5" s="1"/>
  <c r="S334" i="5"/>
  <c r="H186" i="5"/>
  <c r="G186" i="5"/>
  <c r="CI325" i="5"/>
  <c r="CJ325" i="5" s="1"/>
  <c r="CK325" i="5" s="1"/>
  <c r="CG326" i="5" s="1"/>
  <c r="AR332" i="5"/>
  <c r="BJ329" i="5"/>
  <c r="AL331" i="5"/>
  <c r="CB329" i="5"/>
  <c r="BQ327" i="5"/>
  <c r="BR327" i="5" s="1"/>
  <c r="BS327" i="5" s="1"/>
  <c r="BO328" i="5" s="1"/>
  <c r="CO319" i="5"/>
  <c r="CP319" i="5" s="1"/>
  <c r="CQ319" i="5" s="1"/>
  <c r="CM320" i="5" s="1"/>
  <c r="BW333" i="5"/>
  <c r="BF173" i="5"/>
  <c r="P334" i="5"/>
  <c r="Q334" i="5" s="1"/>
  <c r="AG334" i="5" l="1"/>
  <c r="AA334" i="5"/>
  <c r="N335" i="5"/>
  <c r="M335" i="5"/>
  <c r="CH326" i="5"/>
  <c r="I186" i="5"/>
  <c r="CN320" i="5"/>
  <c r="BP328" i="5"/>
  <c r="AM331" i="5"/>
  <c r="AN331" i="5" s="1"/>
  <c r="AO331" i="5" s="1"/>
  <c r="AK332" i="5" s="1"/>
  <c r="BK329" i="5"/>
  <c r="BL329" i="5" s="1"/>
  <c r="BM329" i="5" s="1"/>
  <c r="BI330" i="5" s="1"/>
  <c r="CC329" i="5"/>
  <c r="CD329" i="5" s="1"/>
  <c r="CE329" i="5" s="1"/>
  <c r="CA330" i="5" s="1"/>
  <c r="AS332" i="5"/>
  <c r="AT332" i="5" s="1"/>
  <c r="AU332" i="5" s="1"/>
  <c r="AQ333" i="5" s="1"/>
  <c r="BX333" i="5"/>
  <c r="BY333" i="5" s="1"/>
  <c r="A173" i="5"/>
  <c r="D173" i="5" s="1"/>
  <c r="AG173" i="7" s="1"/>
  <c r="BG173" i="5"/>
  <c r="AZ333" i="5"/>
  <c r="BA333" i="5" s="1"/>
  <c r="AB334" i="5"/>
  <c r="AC334" i="5" s="1"/>
  <c r="AH334" i="5"/>
  <c r="AI334" i="5" s="1"/>
  <c r="V334" i="5"/>
  <c r="W334" i="5" s="1"/>
  <c r="O335" i="5" l="1"/>
  <c r="BV334" i="5"/>
  <c r="BW334" i="5" s="1"/>
  <c r="BU334" i="5"/>
  <c r="BD174" i="5"/>
  <c r="BC174" i="5"/>
  <c r="AX334" i="5"/>
  <c r="AY334" i="5" s="1"/>
  <c r="AW334" i="5"/>
  <c r="AF335" i="5"/>
  <c r="AE335" i="5"/>
  <c r="Z335" i="5"/>
  <c r="AA335" i="5" s="1"/>
  <c r="Y335" i="5"/>
  <c r="T335" i="5"/>
  <c r="U335" i="5" s="1"/>
  <c r="S335" i="5"/>
  <c r="CI326" i="5"/>
  <c r="CJ326" i="5" s="1"/>
  <c r="CK326" i="5" s="1"/>
  <c r="CG327" i="5" s="1"/>
  <c r="BJ330" i="5"/>
  <c r="AL332" i="5"/>
  <c r="AR333" i="5"/>
  <c r="CB330" i="5"/>
  <c r="BQ328" i="5"/>
  <c r="BR328" i="5" s="1"/>
  <c r="BS328" i="5" s="1"/>
  <c r="BO329" i="5" s="1"/>
  <c r="CO320" i="5"/>
  <c r="CP320" i="5" s="1"/>
  <c r="CQ320" i="5" s="1"/>
  <c r="CM321" i="5" s="1"/>
  <c r="C174" i="5"/>
  <c r="P335" i="5"/>
  <c r="Q335" i="5" s="1"/>
  <c r="J186" i="5"/>
  <c r="AG335" i="5" l="1"/>
  <c r="N336" i="5"/>
  <c r="O336" i="5" s="1"/>
  <c r="M336" i="5"/>
  <c r="CH327" i="5"/>
  <c r="BE174" i="5"/>
  <c r="B174" i="5" s="1"/>
  <c r="AK174" i="7"/>
  <c r="BP329" i="5"/>
  <c r="AS333" i="5"/>
  <c r="AT333" i="5" s="1"/>
  <c r="AU333" i="5" s="1"/>
  <c r="AQ334" i="5" s="1"/>
  <c r="AM332" i="5"/>
  <c r="AN332" i="5" s="1"/>
  <c r="AO332" i="5" s="1"/>
  <c r="AK333" i="5" s="1"/>
  <c r="CC330" i="5"/>
  <c r="CD330" i="5" s="1"/>
  <c r="CE330" i="5" s="1"/>
  <c r="CA331" i="5" s="1"/>
  <c r="CN321" i="5"/>
  <c r="BK330" i="5"/>
  <c r="BL330" i="5" s="1"/>
  <c r="BM330" i="5" s="1"/>
  <c r="BI331" i="5" s="1"/>
  <c r="BX334" i="5"/>
  <c r="BY334" i="5" s="1"/>
  <c r="AZ334" i="5"/>
  <c r="BA334" i="5" s="1"/>
  <c r="AH335" i="5"/>
  <c r="AI335" i="5" s="1"/>
  <c r="AB335" i="5"/>
  <c r="AC335" i="5" s="1"/>
  <c r="V335" i="5"/>
  <c r="W335" i="5" s="1"/>
  <c r="K186" i="5"/>
  <c r="BV335" i="5" l="1"/>
  <c r="BU335" i="5"/>
  <c r="AX335" i="5"/>
  <c r="AY335" i="5" s="1"/>
  <c r="AW335" i="5"/>
  <c r="AF336" i="5"/>
  <c r="AE336" i="5"/>
  <c r="Z336" i="5"/>
  <c r="Y336" i="5"/>
  <c r="T336" i="5"/>
  <c r="U336" i="5" s="1"/>
  <c r="S336" i="5"/>
  <c r="H187" i="5"/>
  <c r="I187" i="5" s="1"/>
  <c r="G187" i="5"/>
  <c r="CI327" i="5"/>
  <c r="CJ327" i="5" s="1"/>
  <c r="CK327" i="5" s="1"/>
  <c r="CG328" i="5" s="1"/>
  <c r="AL333" i="5"/>
  <c r="AR334" i="5"/>
  <c r="CB331" i="5"/>
  <c r="BJ331" i="5"/>
  <c r="CO321" i="5"/>
  <c r="CP321" i="5" s="1"/>
  <c r="CQ321" i="5" s="1"/>
  <c r="CM322" i="5" s="1"/>
  <c r="BQ329" i="5"/>
  <c r="BR329" i="5" s="1"/>
  <c r="BS329" i="5" s="1"/>
  <c r="BO330" i="5" s="1"/>
  <c r="BW335" i="5"/>
  <c r="BF174" i="5"/>
  <c r="P336" i="5"/>
  <c r="Q336" i="5" s="1"/>
  <c r="AG336" i="5" l="1"/>
  <c r="AA336" i="5"/>
  <c r="N337" i="5"/>
  <c r="M337" i="5"/>
  <c r="CH328" i="5"/>
  <c r="CN322" i="5"/>
  <c r="CC331" i="5"/>
  <c r="CD331" i="5" s="1"/>
  <c r="CE331" i="5" s="1"/>
  <c r="CA332" i="5" s="1"/>
  <c r="AS334" i="5"/>
  <c r="AT334" i="5" s="1"/>
  <c r="AU334" i="5" s="1"/>
  <c r="AQ335" i="5" s="1"/>
  <c r="BP330" i="5"/>
  <c r="BK331" i="5"/>
  <c r="BL331" i="5" s="1"/>
  <c r="BM331" i="5" s="1"/>
  <c r="BI332" i="5" s="1"/>
  <c r="AM333" i="5"/>
  <c r="AN333" i="5" s="1"/>
  <c r="AO333" i="5" s="1"/>
  <c r="AK334" i="5" s="1"/>
  <c r="BX335" i="5"/>
  <c r="BY335" i="5" s="1"/>
  <c r="A174" i="5"/>
  <c r="D174" i="5" s="1"/>
  <c r="AG174" i="7" s="1"/>
  <c r="BG174" i="5"/>
  <c r="AZ335" i="5"/>
  <c r="BA335" i="5" s="1"/>
  <c r="AH336" i="5"/>
  <c r="AI336" i="5" s="1"/>
  <c r="AB336" i="5"/>
  <c r="AC336" i="5" s="1"/>
  <c r="V336" i="5"/>
  <c r="W336" i="5" s="1"/>
  <c r="O337" i="5" l="1"/>
  <c r="P337" i="5" s="1"/>
  <c r="Q337" i="5" s="1"/>
  <c r="BV336" i="5"/>
  <c r="BU336" i="5"/>
  <c r="BD175" i="5"/>
  <c r="BC175" i="5"/>
  <c r="AX336" i="5"/>
  <c r="AY336" i="5" s="1"/>
  <c r="AW336" i="5"/>
  <c r="AF337" i="5"/>
  <c r="AE337" i="5"/>
  <c r="Z337" i="5"/>
  <c r="AA337" i="5" s="1"/>
  <c r="Y337" i="5"/>
  <c r="T337" i="5"/>
  <c r="U337" i="5" s="1"/>
  <c r="S337" i="5"/>
  <c r="CI328" i="5"/>
  <c r="CJ328" i="5" s="1"/>
  <c r="CK328" i="5" s="1"/>
  <c r="CG329" i="5" s="1"/>
  <c r="CB332" i="5"/>
  <c r="AR335" i="5"/>
  <c r="AL334" i="5"/>
  <c r="BQ330" i="5"/>
  <c r="BR330" i="5" s="1"/>
  <c r="BS330" i="5" s="1"/>
  <c r="BO331" i="5" s="1"/>
  <c r="BJ332" i="5"/>
  <c r="CO322" i="5"/>
  <c r="CP322" i="5" s="1"/>
  <c r="CQ322" i="5" s="1"/>
  <c r="CM323" i="5" s="1"/>
  <c r="BW336" i="5"/>
  <c r="C175" i="5"/>
  <c r="J187" i="5"/>
  <c r="AG337" i="5" l="1"/>
  <c r="AH337" i="5" s="1"/>
  <c r="AI337" i="5" s="1"/>
  <c r="N338" i="5"/>
  <c r="O338" i="5" s="1"/>
  <c r="M338" i="5"/>
  <c r="CH329" i="5"/>
  <c r="BE175" i="5"/>
  <c r="B175" i="5" s="1"/>
  <c r="AK175" i="7"/>
  <c r="BP331" i="5"/>
  <c r="AM334" i="5"/>
  <c r="AN334" i="5" s="1"/>
  <c r="AO334" i="5" s="1"/>
  <c r="AK335" i="5" s="1"/>
  <c r="AS335" i="5"/>
  <c r="AT335" i="5" s="1"/>
  <c r="AU335" i="5" s="1"/>
  <c r="AQ336" i="5" s="1"/>
  <c r="BK332" i="5"/>
  <c r="BL332" i="5" s="1"/>
  <c r="BM332" i="5" s="1"/>
  <c r="BI333" i="5" s="1"/>
  <c r="CN323" i="5"/>
  <c r="CC332" i="5"/>
  <c r="CD332" i="5" s="1"/>
  <c r="CE332" i="5" s="1"/>
  <c r="CA333" i="5" s="1"/>
  <c r="BX336" i="5"/>
  <c r="BY336" i="5" s="1"/>
  <c r="AZ336" i="5"/>
  <c r="BA336" i="5" s="1"/>
  <c r="AB337" i="5"/>
  <c r="AC337" i="5" s="1"/>
  <c r="V337" i="5"/>
  <c r="W337" i="5" s="1"/>
  <c r="K187" i="5"/>
  <c r="BV337" i="5" l="1"/>
  <c r="BU337" i="5"/>
  <c r="AX337" i="5"/>
  <c r="AY337" i="5" s="1"/>
  <c r="AW337" i="5"/>
  <c r="AF338" i="5"/>
  <c r="AE338" i="5"/>
  <c r="Z338" i="5"/>
  <c r="Y338" i="5"/>
  <c r="T338" i="5"/>
  <c r="S338" i="5"/>
  <c r="H188" i="5"/>
  <c r="G188" i="5"/>
  <c r="CI329" i="5"/>
  <c r="CJ329" i="5" s="1"/>
  <c r="CK329" i="5" s="1"/>
  <c r="CG330" i="5" s="1"/>
  <c r="CB333" i="5"/>
  <c r="BJ333" i="5"/>
  <c r="AL335" i="5"/>
  <c r="AR336" i="5"/>
  <c r="CO323" i="5"/>
  <c r="CP323" i="5" s="1"/>
  <c r="CQ323" i="5" s="1"/>
  <c r="CM324" i="5" s="1"/>
  <c r="BQ331" i="5"/>
  <c r="BR331" i="5" s="1"/>
  <c r="BS331" i="5" s="1"/>
  <c r="BO332" i="5" s="1"/>
  <c r="BW337" i="5"/>
  <c r="BF175" i="5"/>
  <c r="P338" i="5"/>
  <c r="Q338" i="5" s="1"/>
  <c r="AG338" i="5" l="1"/>
  <c r="U338" i="5"/>
  <c r="V338" i="5" s="1"/>
  <c r="W338" i="5" s="1"/>
  <c r="AA338" i="5"/>
  <c r="N339" i="5"/>
  <c r="O339" i="5" s="1"/>
  <c r="M339" i="5"/>
  <c r="CH330" i="5"/>
  <c r="I188" i="5"/>
  <c r="CN324" i="5"/>
  <c r="AM335" i="5"/>
  <c r="AN335" i="5" s="1"/>
  <c r="AO335" i="5" s="1"/>
  <c r="AK336" i="5" s="1"/>
  <c r="BK333" i="5"/>
  <c r="BL333" i="5" s="1"/>
  <c r="BM333" i="5" s="1"/>
  <c r="BI334" i="5" s="1"/>
  <c r="AS336" i="5"/>
  <c r="AT336" i="5" s="1"/>
  <c r="AU336" i="5" s="1"/>
  <c r="AQ337" i="5" s="1"/>
  <c r="BP332" i="5"/>
  <c r="CC333" i="5"/>
  <c r="CD333" i="5" s="1"/>
  <c r="CE333" i="5" s="1"/>
  <c r="CA334" i="5" s="1"/>
  <c r="BX337" i="5"/>
  <c r="BY337" i="5" s="1"/>
  <c r="AZ337" i="5"/>
  <c r="BA337" i="5" s="1"/>
  <c r="A175" i="5"/>
  <c r="D175" i="5" s="1"/>
  <c r="AG175" i="7" s="1"/>
  <c r="BG175" i="5"/>
  <c r="AB338" i="5"/>
  <c r="AC338" i="5" s="1"/>
  <c r="AH338" i="5"/>
  <c r="AI338" i="5" s="1"/>
  <c r="BV338" i="5" l="1"/>
  <c r="BU338" i="5"/>
  <c r="BD176" i="5"/>
  <c r="BC176" i="5"/>
  <c r="AX338" i="5"/>
  <c r="AY338" i="5" s="1"/>
  <c r="AW338" i="5"/>
  <c r="AF339" i="5"/>
  <c r="AG339" i="5" s="1"/>
  <c r="AE339" i="5"/>
  <c r="Z339" i="5"/>
  <c r="AA339" i="5" s="1"/>
  <c r="Y339" i="5"/>
  <c r="T339" i="5"/>
  <c r="S339" i="5"/>
  <c r="CI330" i="5"/>
  <c r="CJ330" i="5" s="1"/>
  <c r="CK330" i="5" s="1"/>
  <c r="CG331" i="5" s="1"/>
  <c r="CB334" i="5"/>
  <c r="AR337" i="5"/>
  <c r="AL336" i="5"/>
  <c r="BJ334" i="5"/>
  <c r="BQ332" i="5"/>
  <c r="BR332" i="5" s="1"/>
  <c r="BS332" i="5" s="1"/>
  <c r="BO333" i="5" s="1"/>
  <c r="CO324" i="5"/>
  <c r="CP324" i="5" s="1"/>
  <c r="CQ324" i="5" s="1"/>
  <c r="CM325" i="5" s="1"/>
  <c r="BW338" i="5"/>
  <c r="C176" i="5"/>
  <c r="P339" i="5"/>
  <c r="Q339" i="5" s="1"/>
  <c r="J188" i="5"/>
  <c r="U339" i="5" l="1"/>
  <c r="N340" i="5"/>
  <c r="O340" i="5" s="1"/>
  <c r="M340" i="5"/>
  <c r="CH331" i="5"/>
  <c r="BE176" i="5"/>
  <c r="B176" i="5" s="1"/>
  <c r="AK176" i="7"/>
  <c r="BP333" i="5"/>
  <c r="BK334" i="5"/>
  <c r="BL334" i="5" s="1"/>
  <c r="BM334" i="5" s="1"/>
  <c r="BI335" i="5" s="1"/>
  <c r="AM336" i="5"/>
  <c r="AN336" i="5" s="1"/>
  <c r="AO336" i="5" s="1"/>
  <c r="AK337" i="5" s="1"/>
  <c r="AS337" i="5"/>
  <c r="AT337" i="5" s="1"/>
  <c r="AU337" i="5" s="1"/>
  <c r="AQ338" i="5" s="1"/>
  <c r="CN325" i="5"/>
  <c r="CC334" i="5"/>
  <c r="CD334" i="5" s="1"/>
  <c r="CE334" i="5" s="1"/>
  <c r="CA335" i="5" s="1"/>
  <c r="BX338" i="5"/>
  <c r="BY338" i="5" s="1"/>
  <c r="AZ338" i="5"/>
  <c r="BA338" i="5" s="1"/>
  <c r="AB339" i="5"/>
  <c r="AC339" i="5" s="1"/>
  <c r="AH339" i="5"/>
  <c r="AI339" i="5" s="1"/>
  <c r="V339" i="5"/>
  <c r="W339" i="5" s="1"/>
  <c r="K188" i="5"/>
  <c r="BV339" i="5" l="1"/>
  <c r="BU339" i="5"/>
  <c r="AX339" i="5"/>
  <c r="AY339" i="5" s="1"/>
  <c r="AW339" i="5"/>
  <c r="AF340" i="5"/>
  <c r="AE340" i="5"/>
  <c r="Z340" i="5"/>
  <c r="Y340" i="5"/>
  <c r="T340" i="5"/>
  <c r="U340" i="5" s="1"/>
  <c r="S340" i="5"/>
  <c r="H189" i="5"/>
  <c r="G189" i="5"/>
  <c r="CI331" i="5"/>
  <c r="CJ331" i="5" s="1"/>
  <c r="CK331" i="5" s="1"/>
  <c r="CG332" i="5" s="1"/>
  <c r="AL337" i="5"/>
  <c r="CB335" i="5"/>
  <c r="AR338" i="5"/>
  <c r="BJ335" i="5"/>
  <c r="CO325" i="5"/>
  <c r="CP325" i="5" s="1"/>
  <c r="CQ325" i="5" s="1"/>
  <c r="CM326" i="5" s="1"/>
  <c r="BQ333" i="5"/>
  <c r="BR333" i="5" s="1"/>
  <c r="BS333" i="5" s="1"/>
  <c r="BO334" i="5" s="1"/>
  <c r="BW339" i="5"/>
  <c r="BF176" i="5"/>
  <c r="P340" i="5"/>
  <c r="Q340" i="5" s="1"/>
  <c r="AG340" i="5" l="1"/>
  <c r="AA340" i="5"/>
  <c r="AB340" i="5" s="1"/>
  <c r="AC340" i="5" s="1"/>
  <c r="N341" i="5"/>
  <c r="M341" i="5"/>
  <c r="CH332" i="5"/>
  <c r="I189" i="5"/>
  <c r="BP334" i="5"/>
  <c r="CN326" i="5"/>
  <c r="AS338" i="5"/>
  <c r="AT338" i="5" s="1"/>
  <c r="AU338" i="5" s="1"/>
  <c r="AQ339" i="5" s="1"/>
  <c r="CC335" i="5"/>
  <c r="CD335" i="5" s="1"/>
  <c r="CE335" i="5" s="1"/>
  <c r="CA336" i="5" s="1"/>
  <c r="BK335" i="5"/>
  <c r="BL335" i="5" s="1"/>
  <c r="BM335" i="5" s="1"/>
  <c r="BI336" i="5" s="1"/>
  <c r="AM337" i="5"/>
  <c r="AN337" i="5" s="1"/>
  <c r="AO337" i="5" s="1"/>
  <c r="AK338" i="5" s="1"/>
  <c r="BX339" i="5"/>
  <c r="BY339" i="5" s="1"/>
  <c r="A176" i="5"/>
  <c r="D176" i="5" s="1"/>
  <c r="AG176" i="7" s="1"/>
  <c r="BG176" i="5"/>
  <c r="AZ339" i="5"/>
  <c r="BA339" i="5" s="1"/>
  <c r="AH340" i="5"/>
  <c r="AI340" i="5" s="1"/>
  <c r="V340" i="5"/>
  <c r="W340" i="5" s="1"/>
  <c r="BV340" i="5" l="1"/>
  <c r="BW340" i="5" s="1"/>
  <c r="BU340" i="5"/>
  <c r="O341" i="5"/>
  <c r="P341" i="5" s="1"/>
  <c r="Q341" i="5" s="1"/>
  <c r="BD177" i="5"/>
  <c r="BC177" i="5"/>
  <c r="AX340" i="5"/>
  <c r="AW340" i="5"/>
  <c r="AF341" i="5"/>
  <c r="AG341" i="5" s="1"/>
  <c r="AE341" i="5"/>
  <c r="Z341" i="5"/>
  <c r="AA341" i="5" s="1"/>
  <c r="Y341" i="5"/>
  <c r="T341" i="5"/>
  <c r="U341" i="5" s="1"/>
  <c r="S341" i="5"/>
  <c r="CI332" i="5"/>
  <c r="CJ332" i="5" s="1"/>
  <c r="CK332" i="5" s="1"/>
  <c r="CG333" i="5" s="1"/>
  <c r="CB336" i="5"/>
  <c r="AR339" i="5"/>
  <c r="AL338" i="5"/>
  <c r="BJ336" i="5"/>
  <c r="CO326" i="5"/>
  <c r="CP326" i="5" s="1"/>
  <c r="CQ326" i="5" s="1"/>
  <c r="CM327" i="5" s="1"/>
  <c r="BQ334" i="5"/>
  <c r="BR334" i="5" s="1"/>
  <c r="BS334" i="5" s="1"/>
  <c r="BO335" i="5" s="1"/>
  <c r="C177" i="5"/>
  <c r="J189" i="5"/>
  <c r="AY340" i="5" l="1"/>
  <c r="AZ340" i="5" s="1"/>
  <c r="BA340" i="5" s="1"/>
  <c r="N342" i="5"/>
  <c r="O342" i="5" s="1"/>
  <c r="M342" i="5"/>
  <c r="CH333" i="5"/>
  <c r="BE177" i="5"/>
  <c r="B177" i="5" s="1"/>
  <c r="AK177" i="7"/>
  <c r="CN327" i="5"/>
  <c r="AM338" i="5"/>
  <c r="AN338" i="5" s="1"/>
  <c r="AO338" i="5" s="1"/>
  <c r="AK339" i="5" s="1"/>
  <c r="AS339" i="5"/>
  <c r="AT339" i="5" s="1"/>
  <c r="AU339" i="5" s="1"/>
  <c r="AQ340" i="5" s="1"/>
  <c r="BK336" i="5"/>
  <c r="BL336" i="5" s="1"/>
  <c r="BM336" i="5" s="1"/>
  <c r="BI337" i="5" s="1"/>
  <c r="BP335" i="5"/>
  <c r="CC336" i="5"/>
  <c r="CD336" i="5" s="1"/>
  <c r="CE336" i="5" s="1"/>
  <c r="CA337" i="5" s="1"/>
  <c r="BX340" i="5"/>
  <c r="BY340" i="5" s="1"/>
  <c r="AB341" i="5"/>
  <c r="AC341" i="5" s="1"/>
  <c r="AH341" i="5"/>
  <c r="AI341" i="5" s="1"/>
  <c r="V341" i="5"/>
  <c r="W341" i="5" s="1"/>
  <c r="K189" i="5"/>
  <c r="BV341" i="5" l="1"/>
  <c r="BU341" i="5"/>
  <c r="AX341" i="5"/>
  <c r="AW341" i="5"/>
  <c r="AF342" i="5"/>
  <c r="AG342" i="5" s="1"/>
  <c r="AE342" i="5"/>
  <c r="Z342" i="5"/>
  <c r="AA342" i="5" s="1"/>
  <c r="Y342" i="5"/>
  <c r="T342" i="5"/>
  <c r="S342" i="5"/>
  <c r="H190" i="5"/>
  <c r="G190" i="5"/>
  <c r="CI333" i="5"/>
  <c r="CJ333" i="5" s="1"/>
  <c r="CK333" i="5" s="1"/>
  <c r="CG334" i="5" s="1"/>
  <c r="AR340" i="5"/>
  <c r="CB337" i="5"/>
  <c r="BJ337" i="5"/>
  <c r="AL339" i="5"/>
  <c r="BQ335" i="5"/>
  <c r="BR335" i="5" s="1"/>
  <c r="BS335" i="5" s="1"/>
  <c r="BO336" i="5" s="1"/>
  <c r="CO327" i="5"/>
  <c r="CP327" i="5" s="1"/>
  <c r="CQ327" i="5" s="1"/>
  <c r="CM328" i="5" s="1"/>
  <c r="BW341" i="5"/>
  <c r="BF177" i="5"/>
  <c r="P342" i="5"/>
  <c r="Q342" i="5" s="1"/>
  <c r="AY341" i="5" l="1"/>
  <c r="AZ341" i="5" s="1"/>
  <c r="BA341" i="5" s="1"/>
  <c r="U342" i="5"/>
  <c r="N343" i="5"/>
  <c r="O343" i="5" s="1"/>
  <c r="M343" i="5"/>
  <c r="CH334" i="5"/>
  <c r="I190" i="5"/>
  <c r="J190" i="5" s="1"/>
  <c r="BP336" i="5"/>
  <c r="AM339" i="5"/>
  <c r="AN339" i="5" s="1"/>
  <c r="AO339" i="5" s="1"/>
  <c r="AK340" i="5" s="1"/>
  <c r="BK337" i="5"/>
  <c r="BL337" i="5" s="1"/>
  <c r="BM337" i="5" s="1"/>
  <c r="BI338" i="5" s="1"/>
  <c r="CC337" i="5"/>
  <c r="CD337" i="5" s="1"/>
  <c r="CE337" i="5" s="1"/>
  <c r="CA338" i="5" s="1"/>
  <c r="CN328" i="5"/>
  <c r="AS340" i="5"/>
  <c r="AT340" i="5" s="1"/>
  <c r="AU340" i="5" s="1"/>
  <c r="AQ341" i="5" s="1"/>
  <c r="BX341" i="5"/>
  <c r="BY341" i="5" s="1"/>
  <c r="A177" i="5"/>
  <c r="D177" i="5" s="1"/>
  <c r="AG177" i="7" s="1"/>
  <c r="BG177" i="5"/>
  <c r="AB342" i="5"/>
  <c r="AC342" i="5" s="1"/>
  <c r="AH342" i="5"/>
  <c r="AI342" i="5" s="1"/>
  <c r="V342" i="5"/>
  <c r="W342" i="5" s="1"/>
  <c r="BV342" i="5" l="1"/>
  <c r="BW342" i="5" s="1"/>
  <c r="BU342" i="5"/>
  <c r="BD178" i="5"/>
  <c r="BC178" i="5"/>
  <c r="AX342" i="5"/>
  <c r="AW342" i="5"/>
  <c r="AF343" i="5"/>
  <c r="AE343" i="5"/>
  <c r="Z343" i="5"/>
  <c r="AA343" i="5" s="1"/>
  <c r="Y343" i="5"/>
  <c r="T343" i="5"/>
  <c r="U343" i="5" s="1"/>
  <c r="S343" i="5"/>
  <c r="CI334" i="5"/>
  <c r="CJ334" i="5" s="1"/>
  <c r="CK334" i="5" s="1"/>
  <c r="CG335" i="5" s="1"/>
  <c r="BJ338" i="5"/>
  <c r="AL340" i="5"/>
  <c r="CB338" i="5"/>
  <c r="AR341" i="5"/>
  <c r="CO328" i="5"/>
  <c r="CP328" i="5" s="1"/>
  <c r="CQ328" i="5" s="1"/>
  <c r="CM329" i="5" s="1"/>
  <c r="BQ336" i="5"/>
  <c r="BR336" i="5" s="1"/>
  <c r="BS336" i="5" s="1"/>
  <c r="BO337" i="5" s="1"/>
  <c r="C178" i="5"/>
  <c r="P343" i="5"/>
  <c r="Q343" i="5" s="1"/>
  <c r="K190" i="5"/>
  <c r="AY342" i="5" l="1"/>
  <c r="AG343" i="5"/>
  <c r="AH343" i="5" s="1"/>
  <c r="AI343" i="5" s="1"/>
  <c r="N344" i="5"/>
  <c r="O344" i="5" s="1"/>
  <c r="M344" i="5"/>
  <c r="H191" i="5"/>
  <c r="G191" i="5"/>
  <c r="CH335" i="5"/>
  <c r="BE178" i="5"/>
  <c r="B178" i="5" s="1"/>
  <c r="AK178" i="7"/>
  <c r="CN329" i="5"/>
  <c r="CC338" i="5"/>
  <c r="CD338" i="5" s="1"/>
  <c r="CE338" i="5" s="1"/>
  <c r="CA339" i="5" s="1"/>
  <c r="AM340" i="5"/>
  <c r="AN340" i="5" s="1"/>
  <c r="AO340" i="5" s="1"/>
  <c r="AK341" i="5" s="1"/>
  <c r="BP337" i="5"/>
  <c r="AS341" i="5"/>
  <c r="AT341" i="5" s="1"/>
  <c r="AU341" i="5" s="1"/>
  <c r="AQ342" i="5" s="1"/>
  <c r="BK338" i="5"/>
  <c r="BL338" i="5" s="1"/>
  <c r="BM338" i="5" s="1"/>
  <c r="BI339" i="5" s="1"/>
  <c r="BX342" i="5"/>
  <c r="BY342" i="5" s="1"/>
  <c r="AZ342" i="5"/>
  <c r="BA342" i="5" s="1"/>
  <c r="AB343" i="5"/>
  <c r="AC343" i="5" s="1"/>
  <c r="V343" i="5"/>
  <c r="W343" i="5" s="1"/>
  <c r="BV343" i="5" l="1"/>
  <c r="BU343" i="5"/>
  <c r="AX343" i="5"/>
  <c r="AY343" i="5" s="1"/>
  <c r="AW343" i="5"/>
  <c r="AF344" i="5"/>
  <c r="AE344" i="5"/>
  <c r="Z344" i="5"/>
  <c r="Y344" i="5"/>
  <c r="T344" i="5"/>
  <c r="S344" i="5"/>
  <c r="CI335" i="5"/>
  <c r="CJ335" i="5" s="1"/>
  <c r="CK335" i="5" s="1"/>
  <c r="CG336" i="5" s="1"/>
  <c r="I191" i="5"/>
  <c r="AR342" i="5"/>
  <c r="AL341" i="5"/>
  <c r="CB339" i="5"/>
  <c r="BJ339" i="5"/>
  <c r="BQ337" i="5"/>
  <c r="BR337" i="5" s="1"/>
  <c r="BS337" i="5" s="1"/>
  <c r="BO338" i="5" s="1"/>
  <c r="CO329" i="5"/>
  <c r="CP329" i="5" s="1"/>
  <c r="CQ329" i="5" s="1"/>
  <c r="CM330" i="5" s="1"/>
  <c r="BW343" i="5"/>
  <c r="BF178" i="5"/>
  <c r="P344" i="5"/>
  <c r="Q344" i="5" s="1"/>
  <c r="AG344" i="5" l="1"/>
  <c r="AA344" i="5"/>
  <c r="U344" i="5"/>
  <c r="V344" i="5" s="1"/>
  <c r="W344" i="5" s="1"/>
  <c r="N345" i="5"/>
  <c r="O345" i="5" s="1"/>
  <c r="M345" i="5"/>
  <c r="CH336" i="5"/>
  <c r="CN330" i="5"/>
  <c r="BP338" i="5"/>
  <c r="BK339" i="5"/>
  <c r="BL339" i="5" s="1"/>
  <c r="BM339" i="5" s="1"/>
  <c r="BI340" i="5" s="1"/>
  <c r="CC339" i="5"/>
  <c r="CD339" i="5" s="1"/>
  <c r="CE339" i="5" s="1"/>
  <c r="CA340" i="5" s="1"/>
  <c r="AM341" i="5"/>
  <c r="AN341" i="5" s="1"/>
  <c r="AO341" i="5" s="1"/>
  <c r="AK342" i="5" s="1"/>
  <c r="AS342" i="5"/>
  <c r="AT342" i="5" s="1"/>
  <c r="AU342" i="5" s="1"/>
  <c r="AQ343" i="5" s="1"/>
  <c r="BX343" i="5"/>
  <c r="BY343" i="5" s="1"/>
  <c r="A178" i="5"/>
  <c r="D178" i="5" s="1"/>
  <c r="AG178" i="7" s="1"/>
  <c r="BG178" i="5"/>
  <c r="AZ343" i="5"/>
  <c r="BA343" i="5" s="1"/>
  <c r="AB344" i="5"/>
  <c r="AC344" i="5" s="1"/>
  <c r="AH344" i="5"/>
  <c r="AI344" i="5" s="1"/>
  <c r="J191" i="5"/>
  <c r="BV344" i="5" l="1"/>
  <c r="BU344" i="5"/>
  <c r="BD179" i="5"/>
  <c r="BC179" i="5"/>
  <c r="AX344" i="5"/>
  <c r="AW344" i="5"/>
  <c r="AF345" i="5"/>
  <c r="AE345" i="5"/>
  <c r="Z345" i="5"/>
  <c r="AA345" i="5" s="1"/>
  <c r="Y345" i="5"/>
  <c r="T345" i="5"/>
  <c r="U345" i="5" s="1"/>
  <c r="S345" i="5"/>
  <c r="CI336" i="5"/>
  <c r="CJ336" i="5" s="1"/>
  <c r="CK336" i="5" s="1"/>
  <c r="CG337" i="5" s="1"/>
  <c r="AL342" i="5"/>
  <c r="CB340" i="5"/>
  <c r="BJ340" i="5"/>
  <c r="AR343" i="5"/>
  <c r="BQ338" i="5"/>
  <c r="BR338" i="5" s="1"/>
  <c r="BS338" i="5" s="1"/>
  <c r="BO339" i="5" s="1"/>
  <c r="CO330" i="5"/>
  <c r="CP330" i="5" s="1"/>
  <c r="CQ330" i="5" s="1"/>
  <c r="CM331" i="5" s="1"/>
  <c r="BW344" i="5"/>
  <c r="C179" i="5"/>
  <c r="P345" i="5"/>
  <c r="Q345" i="5" s="1"/>
  <c r="K191" i="5"/>
  <c r="AY344" i="5" l="1"/>
  <c r="AG345" i="5"/>
  <c r="N346" i="5"/>
  <c r="O346" i="5" s="1"/>
  <c r="M346" i="5"/>
  <c r="H192" i="5"/>
  <c r="G192" i="5"/>
  <c r="CH337" i="5"/>
  <c r="BE179" i="5"/>
  <c r="B179" i="5" s="1"/>
  <c r="AK179" i="7"/>
  <c r="CN331" i="5"/>
  <c r="BP339" i="5"/>
  <c r="BK340" i="5"/>
  <c r="BL340" i="5" s="1"/>
  <c r="BM340" i="5" s="1"/>
  <c r="BI341" i="5" s="1"/>
  <c r="CC340" i="5"/>
  <c r="CD340" i="5" s="1"/>
  <c r="CE340" i="5" s="1"/>
  <c r="CA341" i="5" s="1"/>
  <c r="AS343" i="5"/>
  <c r="AT343" i="5" s="1"/>
  <c r="AU343" i="5" s="1"/>
  <c r="AQ344" i="5" s="1"/>
  <c r="AM342" i="5"/>
  <c r="AN342" i="5" s="1"/>
  <c r="AO342" i="5" s="1"/>
  <c r="AK343" i="5" s="1"/>
  <c r="BX344" i="5"/>
  <c r="BY344" i="5" s="1"/>
  <c r="AZ344" i="5"/>
  <c r="BA344" i="5" s="1"/>
  <c r="AB345" i="5"/>
  <c r="AC345" i="5" s="1"/>
  <c r="AH345" i="5"/>
  <c r="AI345" i="5" s="1"/>
  <c r="V345" i="5"/>
  <c r="W345" i="5" s="1"/>
  <c r="BV345" i="5" l="1"/>
  <c r="BW345" i="5" s="1"/>
  <c r="BU345" i="5"/>
  <c r="AX345" i="5"/>
  <c r="AY345" i="5" s="1"/>
  <c r="AW345" i="5"/>
  <c r="AF346" i="5"/>
  <c r="AG346" i="5" s="1"/>
  <c r="AE346" i="5"/>
  <c r="Z346" i="5"/>
  <c r="AA346" i="5" s="1"/>
  <c r="Y346" i="5"/>
  <c r="T346" i="5"/>
  <c r="S346" i="5"/>
  <c r="CI337" i="5"/>
  <c r="CJ337" i="5" s="1"/>
  <c r="CK337" i="5" s="1"/>
  <c r="CG338" i="5" s="1"/>
  <c r="I192" i="5"/>
  <c r="J192" i="5" s="1"/>
  <c r="CB341" i="5"/>
  <c r="AR344" i="5"/>
  <c r="BJ341" i="5"/>
  <c r="AL343" i="5"/>
  <c r="BQ339" i="5"/>
  <c r="BR339" i="5" s="1"/>
  <c r="BS339" i="5" s="1"/>
  <c r="BO340" i="5" s="1"/>
  <c r="CO331" i="5"/>
  <c r="CP331" i="5" s="1"/>
  <c r="CQ331" i="5" s="1"/>
  <c r="CM332" i="5" s="1"/>
  <c r="BF179" i="5"/>
  <c r="P346" i="5"/>
  <c r="Q346" i="5" s="1"/>
  <c r="U346" i="5" l="1"/>
  <c r="N347" i="5"/>
  <c r="O347" i="5" s="1"/>
  <c r="M347" i="5"/>
  <c r="CH338" i="5"/>
  <c r="CN332" i="5"/>
  <c r="AM343" i="5"/>
  <c r="AN343" i="5" s="1"/>
  <c r="AO343" i="5" s="1"/>
  <c r="AK344" i="5" s="1"/>
  <c r="BK341" i="5"/>
  <c r="BL341" i="5" s="1"/>
  <c r="BM341" i="5" s="1"/>
  <c r="BI342" i="5" s="1"/>
  <c r="BP340" i="5"/>
  <c r="AS344" i="5"/>
  <c r="AT344" i="5" s="1"/>
  <c r="AU344" i="5" s="1"/>
  <c r="AQ345" i="5" s="1"/>
  <c r="CC341" i="5"/>
  <c r="CD341" i="5" s="1"/>
  <c r="CE341" i="5" s="1"/>
  <c r="CA342" i="5" s="1"/>
  <c r="BX345" i="5"/>
  <c r="BY345" i="5" s="1"/>
  <c r="A179" i="5"/>
  <c r="D179" i="5" s="1"/>
  <c r="AG179" i="7" s="1"/>
  <c r="BG179" i="5"/>
  <c r="AZ345" i="5"/>
  <c r="BA345" i="5" s="1"/>
  <c r="AB346" i="5"/>
  <c r="AC346" i="5" s="1"/>
  <c r="AH346" i="5"/>
  <c r="AI346" i="5" s="1"/>
  <c r="V346" i="5"/>
  <c r="W346" i="5" s="1"/>
  <c r="K192" i="5"/>
  <c r="BV346" i="5" l="1"/>
  <c r="BU346" i="5"/>
  <c r="BD180" i="5"/>
  <c r="BC180" i="5"/>
  <c r="AX346" i="5"/>
  <c r="AW346" i="5"/>
  <c r="AF347" i="5"/>
  <c r="AE347" i="5"/>
  <c r="Z347" i="5"/>
  <c r="AA347" i="5" s="1"/>
  <c r="Y347" i="5"/>
  <c r="T347" i="5"/>
  <c r="S347" i="5"/>
  <c r="H193" i="5"/>
  <c r="G193" i="5"/>
  <c r="CI338" i="5"/>
  <c r="CJ338" i="5" s="1"/>
  <c r="CK338" i="5" s="1"/>
  <c r="CG339" i="5" s="1"/>
  <c r="AR345" i="5"/>
  <c r="AL344" i="5"/>
  <c r="BJ342" i="5"/>
  <c r="BQ340" i="5"/>
  <c r="BR340" i="5" s="1"/>
  <c r="BS340" i="5" s="1"/>
  <c r="BO341" i="5" s="1"/>
  <c r="CB342" i="5"/>
  <c r="CO332" i="5"/>
  <c r="CP332" i="5" s="1"/>
  <c r="CQ332" i="5" s="1"/>
  <c r="CM333" i="5" s="1"/>
  <c r="BW346" i="5"/>
  <c r="C180" i="5"/>
  <c r="P347" i="5"/>
  <c r="Q347" i="5" s="1"/>
  <c r="AY346" i="5" l="1"/>
  <c r="AG347" i="5"/>
  <c r="AH347" i="5" s="1"/>
  <c r="AI347" i="5" s="1"/>
  <c r="U347" i="5"/>
  <c r="V347" i="5" s="1"/>
  <c r="W347" i="5" s="1"/>
  <c r="N348" i="5"/>
  <c r="M348" i="5"/>
  <c r="CH339" i="5"/>
  <c r="I193" i="5"/>
  <c r="J193" i="5" s="1"/>
  <c r="BE180" i="5"/>
  <c r="B180" i="5" s="1"/>
  <c r="AK180" i="7"/>
  <c r="BK342" i="5"/>
  <c r="BL342" i="5" s="1"/>
  <c r="BM342" i="5" s="1"/>
  <c r="BI343" i="5" s="1"/>
  <c r="CC342" i="5"/>
  <c r="CD342" i="5" s="1"/>
  <c r="CE342" i="5" s="1"/>
  <c r="CA343" i="5" s="1"/>
  <c r="AM344" i="5"/>
  <c r="AN344" i="5" s="1"/>
  <c r="AO344" i="5" s="1"/>
  <c r="AK345" i="5" s="1"/>
  <c r="BP341" i="5"/>
  <c r="CN333" i="5"/>
  <c r="AS345" i="5"/>
  <c r="AT345" i="5" s="1"/>
  <c r="AU345" i="5" s="1"/>
  <c r="AQ346" i="5" s="1"/>
  <c r="BX346" i="5"/>
  <c r="BY346" i="5" s="1"/>
  <c r="AZ346" i="5"/>
  <c r="BA346" i="5" s="1"/>
  <c r="AB347" i="5"/>
  <c r="AC347" i="5" s="1"/>
  <c r="O348" i="5" l="1"/>
  <c r="BV347" i="5"/>
  <c r="BW347" i="5" s="1"/>
  <c r="BU347" i="5"/>
  <c r="AX347" i="5"/>
  <c r="AY347" i="5" s="1"/>
  <c r="AW347" i="5"/>
  <c r="AF348" i="5"/>
  <c r="AE348" i="5"/>
  <c r="Z348" i="5"/>
  <c r="Y348" i="5"/>
  <c r="T348" i="5"/>
  <c r="S348" i="5"/>
  <c r="CI339" i="5"/>
  <c r="CJ339" i="5" s="1"/>
  <c r="CK339" i="5" s="1"/>
  <c r="CG340" i="5" s="1"/>
  <c r="AR346" i="5"/>
  <c r="AL345" i="5"/>
  <c r="CB343" i="5"/>
  <c r="BJ343" i="5"/>
  <c r="BQ341" i="5"/>
  <c r="BR341" i="5" s="1"/>
  <c r="BS341" i="5" s="1"/>
  <c r="BO342" i="5" s="1"/>
  <c r="CO333" i="5"/>
  <c r="CP333" i="5" s="1"/>
  <c r="CQ333" i="5" s="1"/>
  <c r="CM334" i="5" s="1"/>
  <c r="BF180" i="5"/>
  <c r="P348" i="5"/>
  <c r="Q348" i="5" s="1"/>
  <c r="K193" i="5"/>
  <c r="AG348" i="5" l="1"/>
  <c r="AA348" i="5"/>
  <c r="AB348" i="5" s="1"/>
  <c r="AC348" i="5" s="1"/>
  <c r="U348" i="5"/>
  <c r="V348" i="5" s="1"/>
  <c r="W348" i="5" s="1"/>
  <c r="N349" i="5"/>
  <c r="M349" i="5"/>
  <c r="H194" i="5"/>
  <c r="G194" i="5"/>
  <c r="CH340" i="5"/>
  <c r="CN334" i="5"/>
  <c r="CC343" i="5"/>
  <c r="CD343" i="5" s="1"/>
  <c r="CE343" i="5" s="1"/>
  <c r="CA344" i="5" s="1"/>
  <c r="AM345" i="5"/>
  <c r="AN345" i="5" s="1"/>
  <c r="AO345" i="5" s="1"/>
  <c r="AK346" i="5" s="1"/>
  <c r="BK343" i="5"/>
  <c r="BL343" i="5" s="1"/>
  <c r="BM343" i="5" s="1"/>
  <c r="BI344" i="5" s="1"/>
  <c r="BP342" i="5"/>
  <c r="AS346" i="5"/>
  <c r="AT346" i="5" s="1"/>
  <c r="AU346" i="5" s="1"/>
  <c r="AQ347" i="5" s="1"/>
  <c r="BX347" i="5"/>
  <c r="BY347" i="5" s="1"/>
  <c r="A180" i="5"/>
  <c r="D180" i="5" s="1"/>
  <c r="AG180" i="7" s="1"/>
  <c r="BG180" i="5"/>
  <c r="AZ347" i="5"/>
  <c r="BA347" i="5" s="1"/>
  <c r="AH348" i="5"/>
  <c r="AI348" i="5" s="1"/>
  <c r="O349" i="5" l="1"/>
  <c r="BV348" i="5"/>
  <c r="BW348" i="5" s="1"/>
  <c r="BU348" i="5"/>
  <c r="BD181" i="5"/>
  <c r="BC181" i="5"/>
  <c r="AX348" i="5"/>
  <c r="AY348" i="5" s="1"/>
  <c r="AW348" i="5"/>
  <c r="AF349" i="5"/>
  <c r="AE349" i="5"/>
  <c r="Z349" i="5"/>
  <c r="AA349" i="5" s="1"/>
  <c r="Y349" i="5"/>
  <c r="T349" i="5"/>
  <c r="U349" i="5" s="1"/>
  <c r="S349" i="5"/>
  <c r="CI340" i="5"/>
  <c r="CJ340" i="5" s="1"/>
  <c r="CK340" i="5" s="1"/>
  <c r="CG341" i="5" s="1"/>
  <c r="I194" i="5"/>
  <c r="AR347" i="5"/>
  <c r="AL346" i="5"/>
  <c r="CB344" i="5"/>
  <c r="BJ344" i="5"/>
  <c r="BQ342" i="5"/>
  <c r="BR342" i="5" s="1"/>
  <c r="BS342" i="5" s="1"/>
  <c r="BO343" i="5" s="1"/>
  <c r="CO334" i="5"/>
  <c r="CP334" i="5" s="1"/>
  <c r="CQ334" i="5" s="1"/>
  <c r="CM335" i="5" s="1"/>
  <c r="C181" i="5"/>
  <c r="P349" i="5"/>
  <c r="Q349" i="5" s="1"/>
  <c r="AG349" i="5" l="1"/>
  <c r="AH349" i="5" s="1"/>
  <c r="AI349" i="5" s="1"/>
  <c r="N350" i="5"/>
  <c r="O350" i="5" s="1"/>
  <c r="M350" i="5"/>
  <c r="CH341" i="5"/>
  <c r="BE181" i="5"/>
  <c r="B181" i="5" s="1"/>
  <c r="AK181" i="7"/>
  <c r="BP343" i="5"/>
  <c r="BK344" i="5"/>
  <c r="BL344" i="5" s="1"/>
  <c r="BM344" i="5" s="1"/>
  <c r="BI345" i="5" s="1"/>
  <c r="CC344" i="5"/>
  <c r="CD344" i="5" s="1"/>
  <c r="CE344" i="5" s="1"/>
  <c r="CA345" i="5" s="1"/>
  <c r="AM346" i="5"/>
  <c r="AN346" i="5" s="1"/>
  <c r="AO346" i="5" s="1"/>
  <c r="AK347" i="5" s="1"/>
  <c r="CN335" i="5"/>
  <c r="AS347" i="5"/>
  <c r="AT347" i="5" s="1"/>
  <c r="AU347" i="5" s="1"/>
  <c r="AQ348" i="5" s="1"/>
  <c r="BX348" i="5"/>
  <c r="BY348" i="5" s="1"/>
  <c r="AZ348" i="5"/>
  <c r="BA348" i="5" s="1"/>
  <c r="AB349" i="5"/>
  <c r="AC349" i="5" s="1"/>
  <c r="V349" i="5"/>
  <c r="W349" i="5" s="1"/>
  <c r="J194" i="5"/>
  <c r="BV349" i="5" l="1"/>
  <c r="BW349" i="5" s="1"/>
  <c r="BU349" i="5"/>
  <c r="AX349" i="5"/>
  <c r="AW349" i="5"/>
  <c r="AF350" i="5"/>
  <c r="AE350" i="5"/>
  <c r="Z350" i="5"/>
  <c r="Y350" i="5"/>
  <c r="T350" i="5"/>
  <c r="U350" i="5" s="1"/>
  <c r="S350" i="5"/>
  <c r="CI341" i="5"/>
  <c r="CJ341" i="5" s="1"/>
  <c r="CK341" i="5" s="1"/>
  <c r="CG342" i="5" s="1"/>
  <c r="CB345" i="5"/>
  <c r="BJ345" i="5"/>
  <c r="AR348" i="5"/>
  <c r="AL347" i="5"/>
  <c r="CO335" i="5"/>
  <c r="CP335" i="5" s="1"/>
  <c r="CQ335" i="5" s="1"/>
  <c r="CM336" i="5" s="1"/>
  <c r="BQ343" i="5"/>
  <c r="BR343" i="5" s="1"/>
  <c r="BS343" i="5" s="1"/>
  <c r="BO344" i="5" s="1"/>
  <c r="BF181" i="5"/>
  <c r="P350" i="5"/>
  <c r="Q350" i="5" s="1"/>
  <c r="K194" i="5"/>
  <c r="AY349" i="5" l="1"/>
  <c r="AZ349" i="5" s="1"/>
  <c r="BA349" i="5" s="1"/>
  <c r="AG350" i="5"/>
  <c r="AH350" i="5" s="1"/>
  <c r="AI350" i="5" s="1"/>
  <c r="AA350" i="5"/>
  <c r="N351" i="5"/>
  <c r="M351" i="5"/>
  <c r="H195" i="5"/>
  <c r="G195" i="5"/>
  <c r="CH342" i="5"/>
  <c r="BP344" i="5"/>
  <c r="CN336" i="5"/>
  <c r="AM347" i="5"/>
  <c r="AN347" i="5" s="1"/>
  <c r="AO347" i="5" s="1"/>
  <c r="AK348" i="5" s="1"/>
  <c r="AS348" i="5"/>
  <c r="AT348" i="5" s="1"/>
  <c r="AU348" i="5" s="1"/>
  <c r="AQ349" i="5" s="1"/>
  <c r="BK345" i="5"/>
  <c r="BL345" i="5" s="1"/>
  <c r="BM345" i="5" s="1"/>
  <c r="BI346" i="5" s="1"/>
  <c r="CC345" i="5"/>
  <c r="CD345" i="5" s="1"/>
  <c r="CE345" i="5" s="1"/>
  <c r="CA346" i="5" s="1"/>
  <c r="BX349" i="5"/>
  <c r="BY349" i="5" s="1"/>
  <c r="A181" i="5"/>
  <c r="D181" i="5" s="1"/>
  <c r="AG181" i="7" s="1"/>
  <c r="BG181" i="5"/>
  <c r="AB350" i="5"/>
  <c r="AC350" i="5" s="1"/>
  <c r="V350" i="5"/>
  <c r="W350" i="5" s="1"/>
  <c r="BV350" i="5" l="1"/>
  <c r="BW350" i="5" s="1"/>
  <c r="BU350" i="5"/>
  <c r="BD182" i="5"/>
  <c r="BC182" i="5"/>
  <c r="AX350" i="5"/>
  <c r="AY350" i="5" s="1"/>
  <c r="AW350" i="5"/>
  <c r="O351" i="5"/>
  <c r="P351" i="5" s="1"/>
  <c r="Q351" i="5" s="1"/>
  <c r="AF351" i="5"/>
  <c r="AG351" i="5" s="1"/>
  <c r="AE351" i="5"/>
  <c r="Z351" i="5"/>
  <c r="Y351" i="5"/>
  <c r="T351" i="5"/>
  <c r="S351" i="5"/>
  <c r="CI342" i="5"/>
  <c r="CJ342" i="5" s="1"/>
  <c r="CK342" i="5" s="1"/>
  <c r="CG343" i="5" s="1"/>
  <c r="I195" i="5"/>
  <c r="J195" i="5" s="1"/>
  <c r="CB346" i="5"/>
  <c r="AR349" i="5"/>
  <c r="AL348" i="5"/>
  <c r="CO336" i="5"/>
  <c r="CP336" i="5" s="1"/>
  <c r="CQ336" i="5" s="1"/>
  <c r="CM337" i="5" s="1"/>
  <c r="BJ346" i="5"/>
  <c r="BQ344" i="5"/>
  <c r="BR344" i="5" s="1"/>
  <c r="BS344" i="5" s="1"/>
  <c r="BO345" i="5" s="1"/>
  <c r="C182" i="5"/>
  <c r="AA351" i="5" l="1"/>
  <c r="AB351" i="5" s="1"/>
  <c r="AC351" i="5" s="1"/>
  <c r="U351" i="5"/>
  <c r="V351" i="5" s="1"/>
  <c r="W351" i="5" s="1"/>
  <c r="N352" i="5"/>
  <c r="O352" i="5" s="1"/>
  <c r="M352" i="5"/>
  <c r="CH343" i="5"/>
  <c r="BE182" i="5"/>
  <c r="B182" i="5" s="1"/>
  <c r="AK182" i="7"/>
  <c r="AM348" i="5"/>
  <c r="AN348" i="5" s="1"/>
  <c r="AO348" i="5" s="1"/>
  <c r="AK349" i="5" s="1"/>
  <c r="BK346" i="5"/>
  <c r="BL346" i="5" s="1"/>
  <c r="BM346" i="5" s="1"/>
  <c r="BI347" i="5" s="1"/>
  <c r="AS349" i="5"/>
  <c r="AT349" i="5" s="1"/>
  <c r="AU349" i="5" s="1"/>
  <c r="AQ350" i="5" s="1"/>
  <c r="BP345" i="5"/>
  <c r="CN337" i="5"/>
  <c r="CC346" i="5"/>
  <c r="CD346" i="5" s="1"/>
  <c r="CE346" i="5" s="1"/>
  <c r="CA347" i="5" s="1"/>
  <c r="BX350" i="5"/>
  <c r="BY350" i="5" s="1"/>
  <c r="AZ350" i="5"/>
  <c r="BA350" i="5" s="1"/>
  <c r="AH351" i="5"/>
  <c r="AI351" i="5" s="1"/>
  <c r="K195" i="5"/>
  <c r="BV351" i="5" l="1"/>
  <c r="BU351" i="5"/>
  <c r="AX351" i="5"/>
  <c r="AY351" i="5" s="1"/>
  <c r="AW351" i="5"/>
  <c r="AF352" i="5"/>
  <c r="AE352" i="5"/>
  <c r="Z352" i="5"/>
  <c r="Y352" i="5"/>
  <c r="T352" i="5"/>
  <c r="S352" i="5"/>
  <c r="H196" i="5"/>
  <c r="G196" i="5"/>
  <c r="CI343" i="5"/>
  <c r="CJ343" i="5" s="1"/>
  <c r="CK343" i="5" s="1"/>
  <c r="CG344" i="5" s="1"/>
  <c r="BJ347" i="5"/>
  <c r="CB347" i="5"/>
  <c r="AL349" i="5"/>
  <c r="BQ345" i="5"/>
  <c r="BR345" i="5" s="1"/>
  <c r="BS345" i="5" s="1"/>
  <c r="BO346" i="5" s="1"/>
  <c r="AR350" i="5"/>
  <c r="CO337" i="5"/>
  <c r="CP337" i="5" s="1"/>
  <c r="CQ337" i="5" s="1"/>
  <c r="CM338" i="5" s="1"/>
  <c r="BW351" i="5"/>
  <c r="BF182" i="5"/>
  <c r="P352" i="5"/>
  <c r="Q352" i="5" s="1"/>
  <c r="AG352" i="5" l="1"/>
  <c r="AH352" i="5" s="1"/>
  <c r="AI352" i="5" s="1"/>
  <c r="AA352" i="5"/>
  <c r="U352" i="5"/>
  <c r="V352" i="5" s="1"/>
  <c r="W352" i="5" s="1"/>
  <c r="N353" i="5"/>
  <c r="O353" i="5" s="1"/>
  <c r="M353" i="5"/>
  <c r="CH344" i="5"/>
  <c r="I196" i="5"/>
  <c r="BP346" i="5"/>
  <c r="CN338" i="5"/>
  <c r="AM349" i="5"/>
  <c r="AN349" i="5" s="1"/>
  <c r="AO349" i="5" s="1"/>
  <c r="AK350" i="5" s="1"/>
  <c r="CC347" i="5"/>
  <c r="CD347" i="5" s="1"/>
  <c r="CE347" i="5" s="1"/>
  <c r="CA348" i="5" s="1"/>
  <c r="AS350" i="5"/>
  <c r="AT350" i="5" s="1"/>
  <c r="AU350" i="5" s="1"/>
  <c r="AQ351" i="5" s="1"/>
  <c r="BK347" i="5"/>
  <c r="BL347" i="5" s="1"/>
  <c r="BM347" i="5" s="1"/>
  <c r="BI348" i="5" s="1"/>
  <c r="BX351" i="5"/>
  <c r="BY351" i="5" s="1"/>
  <c r="A182" i="5"/>
  <c r="D182" i="5" s="1"/>
  <c r="AG182" i="7" s="1"/>
  <c r="BG182" i="5"/>
  <c r="AZ351" i="5"/>
  <c r="BA351" i="5" s="1"/>
  <c r="AB352" i="5"/>
  <c r="AC352" i="5" s="1"/>
  <c r="BV352" i="5" l="1"/>
  <c r="BW352" i="5" s="1"/>
  <c r="BU352" i="5"/>
  <c r="BD183" i="5"/>
  <c r="BC183" i="5"/>
  <c r="AX352" i="5"/>
  <c r="AW352" i="5"/>
  <c r="AF353" i="5"/>
  <c r="AE353" i="5"/>
  <c r="Z353" i="5"/>
  <c r="AA353" i="5" s="1"/>
  <c r="Y353" i="5"/>
  <c r="T353" i="5"/>
  <c r="S353" i="5"/>
  <c r="CI344" i="5"/>
  <c r="CJ344" i="5" s="1"/>
  <c r="CK344" i="5" s="1"/>
  <c r="CG345" i="5" s="1"/>
  <c r="CB348" i="5"/>
  <c r="BJ348" i="5"/>
  <c r="AL350" i="5"/>
  <c r="AR351" i="5"/>
  <c r="CO338" i="5"/>
  <c r="CP338" i="5" s="1"/>
  <c r="CQ338" i="5" s="1"/>
  <c r="CM339" i="5" s="1"/>
  <c r="BQ346" i="5"/>
  <c r="BR346" i="5" s="1"/>
  <c r="BS346" i="5" s="1"/>
  <c r="BO347" i="5" s="1"/>
  <c r="C183" i="5"/>
  <c r="P353" i="5"/>
  <c r="Q353" i="5" s="1"/>
  <c r="J196" i="5"/>
  <c r="AY352" i="5" l="1"/>
  <c r="AG353" i="5"/>
  <c r="U353" i="5"/>
  <c r="V353" i="5" s="1"/>
  <c r="W353" i="5" s="1"/>
  <c r="N354" i="5"/>
  <c r="O354" i="5" s="1"/>
  <c r="M354" i="5"/>
  <c r="CH345" i="5"/>
  <c r="BE183" i="5"/>
  <c r="B183" i="5" s="1"/>
  <c r="AK183" i="7"/>
  <c r="AM350" i="5"/>
  <c r="AN350" i="5" s="1"/>
  <c r="AO350" i="5" s="1"/>
  <c r="AK351" i="5" s="1"/>
  <c r="CN339" i="5"/>
  <c r="BP347" i="5"/>
  <c r="BK348" i="5"/>
  <c r="BL348" i="5" s="1"/>
  <c r="BM348" i="5" s="1"/>
  <c r="BI349" i="5" s="1"/>
  <c r="AS351" i="5"/>
  <c r="AT351" i="5" s="1"/>
  <c r="AU351" i="5" s="1"/>
  <c r="AQ352" i="5" s="1"/>
  <c r="CC348" i="5"/>
  <c r="CD348" i="5" s="1"/>
  <c r="CE348" i="5" s="1"/>
  <c r="CA349" i="5" s="1"/>
  <c r="BX352" i="5"/>
  <c r="BY352" i="5" s="1"/>
  <c r="AZ352" i="5"/>
  <c r="BA352" i="5" s="1"/>
  <c r="AB353" i="5"/>
  <c r="AC353" i="5" s="1"/>
  <c r="AH353" i="5"/>
  <c r="AI353" i="5" s="1"/>
  <c r="K196" i="5"/>
  <c r="BV353" i="5" l="1"/>
  <c r="BU353" i="5"/>
  <c r="AX353" i="5"/>
  <c r="AY353" i="5" s="1"/>
  <c r="AW353" i="5"/>
  <c r="AF354" i="5"/>
  <c r="AE354" i="5"/>
  <c r="Z354" i="5"/>
  <c r="AA354" i="5" s="1"/>
  <c r="Y354" i="5"/>
  <c r="T354" i="5"/>
  <c r="S354" i="5"/>
  <c r="H197" i="5"/>
  <c r="G197" i="5"/>
  <c r="CI345" i="5"/>
  <c r="CJ345" i="5" s="1"/>
  <c r="CK345" i="5" s="1"/>
  <c r="CG346" i="5" s="1"/>
  <c r="AR352" i="5"/>
  <c r="AL351" i="5"/>
  <c r="CB349" i="5"/>
  <c r="BQ347" i="5"/>
  <c r="BR347" i="5" s="1"/>
  <c r="BS347" i="5" s="1"/>
  <c r="BO348" i="5" s="1"/>
  <c r="BJ349" i="5"/>
  <c r="CO339" i="5"/>
  <c r="CP339" i="5" s="1"/>
  <c r="CQ339" i="5" s="1"/>
  <c r="CM340" i="5" s="1"/>
  <c r="BW353" i="5"/>
  <c r="BF183" i="5"/>
  <c r="P354" i="5"/>
  <c r="Q354" i="5" s="1"/>
  <c r="AG354" i="5" l="1"/>
  <c r="U354" i="5"/>
  <c r="V354" i="5" s="1"/>
  <c r="W354" i="5" s="1"/>
  <c r="N355" i="5"/>
  <c r="O355" i="5" s="1"/>
  <c r="M355" i="5"/>
  <c r="CH346" i="5"/>
  <c r="I197" i="5"/>
  <c r="J197" i="5" s="1"/>
  <c r="CN340" i="5"/>
  <c r="BP348" i="5"/>
  <c r="CC349" i="5"/>
  <c r="CD349" i="5" s="1"/>
  <c r="CE349" i="5" s="1"/>
  <c r="CA350" i="5" s="1"/>
  <c r="BK349" i="5"/>
  <c r="BL349" i="5" s="1"/>
  <c r="BM349" i="5" s="1"/>
  <c r="BI350" i="5" s="1"/>
  <c r="AM351" i="5"/>
  <c r="AN351" i="5" s="1"/>
  <c r="AO351" i="5" s="1"/>
  <c r="AK352" i="5" s="1"/>
  <c r="AS352" i="5"/>
  <c r="AT352" i="5" s="1"/>
  <c r="AU352" i="5" s="1"/>
  <c r="AQ353" i="5" s="1"/>
  <c r="BX353" i="5"/>
  <c r="BY353" i="5" s="1"/>
  <c r="AZ353" i="5"/>
  <c r="BA353" i="5" s="1"/>
  <c r="A183" i="5"/>
  <c r="D183" i="5" s="1"/>
  <c r="AG183" i="7" s="1"/>
  <c r="BG183" i="5"/>
  <c r="AB354" i="5"/>
  <c r="AC354" i="5" s="1"/>
  <c r="AH354" i="5"/>
  <c r="AI354" i="5" s="1"/>
  <c r="BV354" i="5" l="1"/>
  <c r="BW354" i="5" s="1"/>
  <c r="BU354" i="5"/>
  <c r="BD184" i="5"/>
  <c r="BC184" i="5"/>
  <c r="AX354" i="5"/>
  <c r="AW354" i="5"/>
  <c r="AF355" i="5"/>
  <c r="AE355" i="5"/>
  <c r="Z355" i="5"/>
  <c r="AA355" i="5" s="1"/>
  <c r="Y355" i="5"/>
  <c r="T355" i="5"/>
  <c r="S355" i="5"/>
  <c r="CI346" i="5"/>
  <c r="CJ346" i="5" s="1"/>
  <c r="CK346" i="5" s="1"/>
  <c r="CG347" i="5" s="1"/>
  <c r="CB350" i="5"/>
  <c r="AR353" i="5"/>
  <c r="BJ350" i="5"/>
  <c r="AL352" i="5"/>
  <c r="BQ348" i="5"/>
  <c r="BR348" i="5" s="1"/>
  <c r="BS348" i="5" s="1"/>
  <c r="BO349" i="5" s="1"/>
  <c r="CO340" i="5"/>
  <c r="CP340" i="5" s="1"/>
  <c r="CQ340" i="5" s="1"/>
  <c r="CM341" i="5" s="1"/>
  <c r="C184" i="5"/>
  <c r="P355" i="5"/>
  <c r="Q355" i="5" s="1"/>
  <c r="K197" i="5"/>
  <c r="U355" i="5" l="1"/>
  <c r="V355" i="5" s="1"/>
  <c r="W355" i="5" s="1"/>
  <c r="AY354" i="5"/>
  <c r="AG355" i="5"/>
  <c r="AH355" i="5" s="1"/>
  <c r="AI355" i="5" s="1"/>
  <c r="N356" i="5"/>
  <c r="O356" i="5" s="1"/>
  <c r="M356" i="5"/>
  <c r="H198" i="5"/>
  <c r="G198" i="5"/>
  <c r="CH347" i="5"/>
  <c r="BE184" i="5"/>
  <c r="B184" i="5" s="1"/>
  <c r="AK184" i="7"/>
  <c r="BP349" i="5"/>
  <c r="BK350" i="5"/>
  <c r="BL350" i="5" s="1"/>
  <c r="BM350" i="5" s="1"/>
  <c r="BI351" i="5" s="1"/>
  <c r="CN341" i="5"/>
  <c r="AS353" i="5"/>
  <c r="AT353" i="5" s="1"/>
  <c r="AU353" i="5" s="1"/>
  <c r="AQ354" i="5" s="1"/>
  <c r="AM352" i="5"/>
  <c r="AN352" i="5" s="1"/>
  <c r="AO352" i="5" s="1"/>
  <c r="AK353" i="5" s="1"/>
  <c r="CC350" i="5"/>
  <c r="CD350" i="5" s="1"/>
  <c r="CE350" i="5" s="1"/>
  <c r="CA351" i="5" s="1"/>
  <c r="BX354" i="5"/>
  <c r="BY354" i="5" s="1"/>
  <c r="AZ354" i="5"/>
  <c r="BA354" i="5" s="1"/>
  <c r="AB355" i="5"/>
  <c r="AC355" i="5" s="1"/>
  <c r="BV355" i="5" l="1"/>
  <c r="BU355" i="5"/>
  <c r="AX355" i="5"/>
  <c r="AY355" i="5" s="1"/>
  <c r="AW355" i="5"/>
  <c r="AF356" i="5"/>
  <c r="AE356" i="5"/>
  <c r="Z356" i="5"/>
  <c r="AA356" i="5" s="1"/>
  <c r="Y356" i="5"/>
  <c r="T356" i="5"/>
  <c r="S356" i="5"/>
  <c r="CI347" i="5"/>
  <c r="CJ347" i="5" s="1"/>
  <c r="CK347" i="5" s="1"/>
  <c r="CG348" i="5" s="1"/>
  <c r="I198" i="5"/>
  <c r="J198" i="5" s="1"/>
  <c r="K198" i="5" s="1"/>
  <c r="AR354" i="5"/>
  <c r="BJ351" i="5"/>
  <c r="AL353" i="5"/>
  <c r="CO341" i="5"/>
  <c r="CP341" i="5" s="1"/>
  <c r="CQ341" i="5" s="1"/>
  <c r="CM342" i="5" s="1"/>
  <c r="CB351" i="5"/>
  <c r="BQ349" i="5"/>
  <c r="BR349" i="5" s="1"/>
  <c r="BS349" i="5" s="1"/>
  <c r="BO350" i="5" s="1"/>
  <c r="BW355" i="5"/>
  <c r="BF184" i="5"/>
  <c r="P356" i="5"/>
  <c r="Q356" i="5" s="1"/>
  <c r="AG356" i="5" l="1"/>
  <c r="AH356" i="5" s="1"/>
  <c r="AI356" i="5" s="1"/>
  <c r="U356" i="5"/>
  <c r="V356" i="5" s="1"/>
  <c r="W356" i="5" s="1"/>
  <c r="N357" i="5"/>
  <c r="O357" i="5" s="1"/>
  <c r="M357" i="5"/>
  <c r="H199" i="5"/>
  <c r="G199" i="5"/>
  <c r="CH348" i="5"/>
  <c r="CN342" i="5"/>
  <c r="BP350" i="5"/>
  <c r="AM353" i="5"/>
  <c r="AN353" i="5" s="1"/>
  <c r="AO353" i="5" s="1"/>
  <c r="AK354" i="5" s="1"/>
  <c r="BK351" i="5"/>
  <c r="BL351" i="5" s="1"/>
  <c r="BM351" i="5" s="1"/>
  <c r="BI352" i="5" s="1"/>
  <c r="CC351" i="5"/>
  <c r="CD351" i="5" s="1"/>
  <c r="CE351" i="5" s="1"/>
  <c r="CA352" i="5" s="1"/>
  <c r="AS354" i="5"/>
  <c r="AT354" i="5" s="1"/>
  <c r="AU354" i="5" s="1"/>
  <c r="AQ355" i="5" s="1"/>
  <c r="BX355" i="5"/>
  <c r="BY355" i="5" s="1"/>
  <c r="AZ355" i="5"/>
  <c r="BA355" i="5" s="1"/>
  <c r="A184" i="5"/>
  <c r="D184" i="5" s="1"/>
  <c r="AG184" i="7" s="1"/>
  <c r="BG184" i="5"/>
  <c r="AB356" i="5"/>
  <c r="AC356" i="5" s="1"/>
  <c r="BV356" i="5" l="1"/>
  <c r="BW356" i="5" s="1"/>
  <c r="BU356" i="5"/>
  <c r="BD185" i="5"/>
  <c r="BC185" i="5"/>
  <c r="AX356" i="5"/>
  <c r="AW356" i="5"/>
  <c r="AF357" i="5"/>
  <c r="AG357" i="5" s="1"/>
  <c r="AE357" i="5"/>
  <c r="Z357" i="5"/>
  <c r="AA357" i="5" s="1"/>
  <c r="Y357" i="5"/>
  <c r="T357" i="5"/>
  <c r="S357" i="5"/>
  <c r="CI348" i="5"/>
  <c r="CJ348" i="5" s="1"/>
  <c r="CK348" i="5" s="1"/>
  <c r="CG349" i="5" s="1"/>
  <c r="I199" i="5"/>
  <c r="J199" i="5" s="1"/>
  <c r="K199" i="5" s="1"/>
  <c r="BJ352" i="5"/>
  <c r="AR355" i="5"/>
  <c r="CB352" i="5"/>
  <c r="AL354" i="5"/>
  <c r="BQ350" i="5"/>
  <c r="BR350" i="5" s="1"/>
  <c r="BS350" i="5" s="1"/>
  <c r="BO351" i="5" s="1"/>
  <c r="CO342" i="5"/>
  <c r="CP342" i="5" s="1"/>
  <c r="CQ342" i="5" s="1"/>
  <c r="CM343" i="5" s="1"/>
  <c r="C185" i="5"/>
  <c r="P357" i="5"/>
  <c r="Q357" i="5" s="1"/>
  <c r="AY356" i="5" l="1"/>
  <c r="AZ356" i="5" s="1"/>
  <c r="BA356" i="5" s="1"/>
  <c r="U357" i="5"/>
  <c r="V357" i="5" s="1"/>
  <c r="W357" i="5" s="1"/>
  <c r="N358" i="5"/>
  <c r="M358" i="5"/>
  <c r="H200" i="5"/>
  <c r="G200" i="5"/>
  <c r="CH349" i="5"/>
  <c r="BE185" i="5"/>
  <c r="B185" i="5" s="1"/>
  <c r="AK185" i="7"/>
  <c r="BP351" i="5"/>
  <c r="AM354" i="5"/>
  <c r="AN354" i="5" s="1"/>
  <c r="AO354" i="5" s="1"/>
  <c r="AK355" i="5" s="1"/>
  <c r="CC352" i="5"/>
  <c r="CD352" i="5" s="1"/>
  <c r="CE352" i="5" s="1"/>
  <c r="CA353" i="5" s="1"/>
  <c r="AS355" i="5"/>
  <c r="AT355" i="5" s="1"/>
  <c r="AU355" i="5" s="1"/>
  <c r="AQ356" i="5" s="1"/>
  <c r="CN343" i="5"/>
  <c r="BK352" i="5"/>
  <c r="BL352" i="5" s="1"/>
  <c r="BM352" i="5" s="1"/>
  <c r="BI353" i="5" s="1"/>
  <c r="BX356" i="5"/>
  <c r="BY356" i="5" s="1"/>
  <c r="AB357" i="5"/>
  <c r="AC357" i="5" s="1"/>
  <c r="AH357" i="5"/>
  <c r="AI357" i="5" s="1"/>
  <c r="BV357" i="5" l="1"/>
  <c r="BU357" i="5"/>
  <c r="AX357" i="5"/>
  <c r="AY357" i="5" s="1"/>
  <c r="AW357" i="5"/>
  <c r="AF358" i="5"/>
  <c r="AG358" i="5" s="1"/>
  <c r="AE358" i="5"/>
  <c r="O358" i="5"/>
  <c r="P358" i="5" s="1"/>
  <c r="Q358" i="5" s="1"/>
  <c r="Z358" i="5"/>
  <c r="AA358" i="5" s="1"/>
  <c r="Y358" i="5"/>
  <c r="T358" i="5"/>
  <c r="S358" i="5"/>
  <c r="CI349" i="5"/>
  <c r="CJ349" i="5" s="1"/>
  <c r="CK349" i="5" s="1"/>
  <c r="CG350" i="5" s="1"/>
  <c r="I200" i="5"/>
  <c r="AR356" i="5"/>
  <c r="CB353" i="5"/>
  <c r="AL355" i="5"/>
  <c r="BJ353" i="5"/>
  <c r="CO343" i="5"/>
  <c r="CP343" i="5" s="1"/>
  <c r="CQ343" i="5" s="1"/>
  <c r="CM344" i="5" s="1"/>
  <c r="BQ351" i="5"/>
  <c r="BR351" i="5" s="1"/>
  <c r="BS351" i="5" s="1"/>
  <c r="BO352" i="5" s="1"/>
  <c r="BW357" i="5"/>
  <c r="BF185" i="5"/>
  <c r="U358" i="5" l="1"/>
  <c r="V358" i="5" s="1"/>
  <c r="W358" i="5" s="1"/>
  <c r="N359" i="5"/>
  <c r="O359" i="5" s="1"/>
  <c r="M359" i="5"/>
  <c r="CH350" i="5"/>
  <c r="BP352" i="5"/>
  <c r="CN344" i="5"/>
  <c r="BK353" i="5"/>
  <c r="BL353" i="5" s="1"/>
  <c r="BM353" i="5" s="1"/>
  <c r="BI354" i="5" s="1"/>
  <c r="AM355" i="5"/>
  <c r="AN355" i="5" s="1"/>
  <c r="AO355" i="5" s="1"/>
  <c r="AK356" i="5" s="1"/>
  <c r="CC353" i="5"/>
  <c r="CD353" i="5" s="1"/>
  <c r="CE353" i="5" s="1"/>
  <c r="CA354" i="5" s="1"/>
  <c r="AS356" i="5"/>
  <c r="AT356" i="5" s="1"/>
  <c r="AU356" i="5" s="1"/>
  <c r="AQ357" i="5" s="1"/>
  <c r="BX357" i="5"/>
  <c r="BY357" i="5" s="1"/>
  <c r="A185" i="5"/>
  <c r="D185" i="5" s="1"/>
  <c r="AG185" i="7" s="1"/>
  <c r="BG185" i="5"/>
  <c r="AZ357" i="5"/>
  <c r="BA357" i="5" s="1"/>
  <c r="AB358" i="5"/>
  <c r="AC358" i="5" s="1"/>
  <c r="AH358" i="5"/>
  <c r="AI358" i="5" s="1"/>
  <c r="J200" i="5"/>
  <c r="BV358" i="5" l="1"/>
  <c r="BU358" i="5"/>
  <c r="BD186" i="5"/>
  <c r="BC186" i="5"/>
  <c r="AX358" i="5"/>
  <c r="AW358" i="5"/>
  <c r="AF359" i="5"/>
  <c r="AE359" i="5"/>
  <c r="Z359" i="5"/>
  <c r="AA359" i="5" s="1"/>
  <c r="Y359" i="5"/>
  <c r="T359" i="5"/>
  <c r="S359" i="5"/>
  <c r="CI350" i="5"/>
  <c r="CJ350" i="5" s="1"/>
  <c r="CK350" i="5" s="1"/>
  <c r="CG351" i="5" s="1"/>
  <c r="CB354" i="5"/>
  <c r="BJ354" i="5"/>
  <c r="AL356" i="5"/>
  <c r="AR357" i="5"/>
  <c r="CO344" i="5"/>
  <c r="CP344" i="5" s="1"/>
  <c r="CQ344" i="5" s="1"/>
  <c r="CM345" i="5" s="1"/>
  <c r="BQ352" i="5"/>
  <c r="BR352" i="5" s="1"/>
  <c r="BS352" i="5" s="1"/>
  <c r="BO353" i="5" s="1"/>
  <c r="BW358" i="5"/>
  <c r="C186" i="5"/>
  <c r="P359" i="5"/>
  <c r="Q359" i="5" s="1"/>
  <c r="K200" i="5"/>
  <c r="AG359" i="5" l="1"/>
  <c r="AY358" i="5"/>
  <c r="U359" i="5"/>
  <c r="V359" i="5" s="1"/>
  <c r="W359" i="5" s="1"/>
  <c r="N360" i="5"/>
  <c r="M360" i="5"/>
  <c r="H201" i="5"/>
  <c r="G201" i="5"/>
  <c r="CH351" i="5"/>
  <c r="BE186" i="5"/>
  <c r="B186" i="5" s="1"/>
  <c r="AK186" i="7"/>
  <c r="CN345" i="5"/>
  <c r="AM356" i="5"/>
  <c r="AN356" i="5" s="1"/>
  <c r="AO356" i="5" s="1"/>
  <c r="AK357" i="5" s="1"/>
  <c r="BK354" i="5"/>
  <c r="BL354" i="5" s="1"/>
  <c r="BM354" i="5" s="1"/>
  <c r="BI355" i="5" s="1"/>
  <c r="BP353" i="5"/>
  <c r="AS357" i="5"/>
  <c r="AT357" i="5" s="1"/>
  <c r="AU357" i="5" s="1"/>
  <c r="AQ358" i="5" s="1"/>
  <c r="CC354" i="5"/>
  <c r="CD354" i="5" s="1"/>
  <c r="CE354" i="5" s="1"/>
  <c r="CA355" i="5" s="1"/>
  <c r="BX358" i="5"/>
  <c r="BY358" i="5" s="1"/>
  <c r="AZ358" i="5"/>
  <c r="BA358" i="5" s="1"/>
  <c r="AB359" i="5"/>
  <c r="AC359" i="5" s="1"/>
  <c r="AH359" i="5"/>
  <c r="AI359" i="5" s="1"/>
  <c r="O360" i="5" l="1"/>
  <c r="BV359" i="5"/>
  <c r="BW359" i="5" s="1"/>
  <c r="BU359" i="5"/>
  <c r="AX359" i="5"/>
  <c r="AW359" i="5"/>
  <c r="AF360" i="5"/>
  <c r="AE360" i="5"/>
  <c r="Z360" i="5"/>
  <c r="Y360" i="5"/>
  <c r="T360" i="5"/>
  <c r="U360" i="5" s="1"/>
  <c r="S360" i="5"/>
  <c r="CI351" i="5"/>
  <c r="CJ351" i="5" s="1"/>
  <c r="CK351" i="5" s="1"/>
  <c r="CG352" i="5" s="1"/>
  <c r="I201" i="5"/>
  <c r="J201" i="5" s="1"/>
  <c r="BJ355" i="5"/>
  <c r="CB355" i="5"/>
  <c r="AR358" i="5"/>
  <c r="AL357" i="5"/>
  <c r="BQ353" i="5"/>
  <c r="BR353" i="5" s="1"/>
  <c r="BS353" i="5" s="1"/>
  <c r="BO354" i="5" s="1"/>
  <c r="CO345" i="5"/>
  <c r="CP345" i="5" s="1"/>
  <c r="CQ345" i="5" s="1"/>
  <c r="CM346" i="5" s="1"/>
  <c r="BF186" i="5"/>
  <c r="P360" i="5"/>
  <c r="Q360" i="5" s="1"/>
  <c r="AY359" i="5" l="1"/>
  <c r="AZ359" i="5" s="1"/>
  <c r="BA359" i="5" s="1"/>
  <c r="AA360" i="5"/>
  <c r="AG360" i="5"/>
  <c r="AH360" i="5" s="1"/>
  <c r="AI360" i="5" s="1"/>
  <c r="N361" i="5"/>
  <c r="M361" i="5"/>
  <c r="CH352" i="5"/>
  <c r="CN346" i="5"/>
  <c r="AS358" i="5"/>
  <c r="AT358" i="5" s="1"/>
  <c r="AU358" i="5" s="1"/>
  <c r="AQ359" i="5" s="1"/>
  <c r="AM357" i="5"/>
  <c r="AN357" i="5" s="1"/>
  <c r="AO357" i="5" s="1"/>
  <c r="AK358" i="5" s="1"/>
  <c r="BP354" i="5"/>
  <c r="CC355" i="5"/>
  <c r="CD355" i="5" s="1"/>
  <c r="CE355" i="5" s="1"/>
  <c r="CA356" i="5" s="1"/>
  <c r="BK355" i="5"/>
  <c r="BL355" i="5" s="1"/>
  <c r="BM355" i="5" s="1"/>
  <c r="BI356" i="5" s="1"/>
  <c r="BX359" i="5"/>
  <c r="BY359" i="5" s="1"/>
  <c r="A186" i="5"/>
  <c r="D186" i="5" s="1"/>
  <c r="AG186" i="7" s="1"/>
  <c r="BG186" i="5"/>
  <c r="AB360" i="5"/>
  <c r="AC360" i="5" s="1"/>
  <c r="V360" i="5"/>
  <c r="W360" i="5" s="1"/>
  <c r="K201" i="5"/>
  <c r="O361" i="5" l="1"/>
  <c r="BV360" i="5"/>
  <c r="BU360" i="5"/>
  <c r="BD187" i="5"/>
  <c r="BC187" i="5"/>
  <c r="AX360" i="5"/>
  <c r="AY360" i="5" s="1"/>
  <c r="AW360" i="5"/>
  <c r="AF361" i="5"/>
  <c r="AG361" i="5" s="1"/>
  <c r="AE361" i="5"/>
  <c r="Z361" i="5"/>
  <c r="AA361" i="5" s="1"/>
  <c r="Y361" i="5"/>
  <c r="T361" i="5"/>
  <c r="S361" i="5"/>
  <c r="H202" i="5"/>
  <c r="G202" i="5"/>
  <c r="CI352" i="5"/>
  <c r="CJ352" i="5" s="1"/>
  <c r="CK352" i="5" s="1"/>
  <c r="CG353" i="5" s="1"/>
  <c r="CB356" i="5"/>
  <c r="AR359" i="5"/>
  <c r="BQ354" i="5"/>
  <c r="BR354" i="5" s="1"/>
  <c r="BS354" i="5" s="1"/>
  <c r="BO355" i="5" s="1"/>
  <c r="AL358" i="5"/>
  <c r="BJ356" i="5"/>
  <c r="CO346" i="5"/>
  <c r="CP346" i="5" s="1"/>
  <c r="CQ346" i="5" s="1"/>
  <c r="CM347" i="5" s="1"/>
  <c r="BW360" i="5"/>
  <c r="C187" i="5"/>
  <c r="P361" i="5"/>
  <c r="Q361" i="5" s="1"/>
  <c r="U361" i="5" l="1"/>
  <c r="V361" i="5" s="1"/>
  <c r="W361" i="5" s="1"/>
  <c r="N362" i="5"/>
  <c r="O362" i="5" s="1"/>
  <c r="M362" i="5"/>
  <c r="CH353" i="5"/>
  <c r="I202" i="5"/>
  <c r="BE187" i="5"/>
  <c r="B187" i="5" s="1"/>
  <c r="AK187" i="7"/>
  <c r="CN347" i="5"/>
  <c r="BP355" i="5"/>
  <c r="AS359" i="5"/>
  <c r="AT359" i="5" s="1"/>
  <c r="AU359" i="5" s="1"/>
  <c r="AQ360" i="5" s="1"/>
  <c r="BK356" i="5"/>
  <c r="BL356" i="5" s="1"/>
  <c r="BM356" i="5" s="1"/>
  <c r="BI357" i="5" s="1"/>
  <c r="AM358" i="5"/>
  <c r="AN358" i="5" s="1"/>
  <c r="AO358" i="5" s="1"/>
  <c r="AK359" i="5" s="1"/>
  <c r="CC356" i="5"/>
  <c r="CD356" i="5" s="1"/>
  <c r="CE356" i="5" s="1"/>
  <c r="CA357" i="5" s="1"/>
  <c r="BX360" i="5"/>
  <c r="BY360" i="5" s="1"/>
  <c r="AZ360" i="5"/>
  <c r="BA360" i="5" s="1"/>
  <c r="AB361" i="5"/>
  <c r="AC361" i="5" s="1"/>
  <c r="AH361" i="5"/>
  <c r="AI361" i="5" s="1"/>
  <c r="BV361" i="5" l="1"/>
  <c r="BW361" i="5" s="1"/>
  <c r="BU361" i="5"/>
  <c r="AX361" i="5"/>
  <c r="AY361" i="5" s="1"/>
  <c r="AW361" i="5"/>
  <c r="AF362" i="5"/>
  <c r="AE362" i="5"/>
  <c r="Z362" i="5"/>
  <c r="Y362" i="5"/>
  <c r="T362" i="5"/>
  <c r="S362" i="5"/>
  <c r="CI353" i="5"/>
  <c r="CJ353" i="5" s="1"/>
  <c r="CK353" i="5" s="1"/>
  <c r="CG354" i="5" s="1"/>
  <c r="AR360" i="5"/>
  <c r="BJ357" i="5"/>
  <c r="CB357" i="5"/>
  <c r="AL359" i="5"/>
  <c r="BQ355" i="5"/>
  <c r="BR355" i="5" s="1"/>
  <c r="BS355" i="5" s="1"/>
  <c r="BO356" i="5" s="1"/>
  <c r="CO347" i="5"/>
  <c r="CP347" i="5" s="1"/>
  <c r="CQ347" i="5" s="1"/>
  <c r="CM348" i="5" s="1"/>
  <c r="BF187" i="5"/>
  <c r="J202" i="5"/>
  <c r="U362" i="5" l="1"/>
  <c r="AA362" i="5"/>
  <c r="AG362" i="5"/>
  <c r="CH354" i="5"/>
  <c r="CN348" i="5"/>
  <c r="BP356" i="5"/>
  <c r="CC357" i="5"/>
  <c r="CD357" i="5" s="1"/>
  <c r="CE357" i="5" s="1"/>
  <c r="CA358" i="5" s="1"/>
  <c r="BK357" i="5"/>
  <c r="BL357" i="5" s="1"/>
  <c r="BM357" i="5" s="1"/>
  <c r="BI358" i="5" s="1"/>
  <c r="AM359" i="5"/>
  <c r="AN359" i="5" s="1"/>
  <c r="AO359" i="5" s="1"/>
  <c r="AK360" i="5" s="1"/>
  <c r="AS360" i="5"/>
  <c r="AT360" i="5" s="1"/>
  <c r="AU360" i="5" s="1"/>
  <c r="AQ361" i="5" s="1"/>
  <c r="P362" i="5"/>
  <c r="O364" i="5"/>
  <c r="BX361" i="5"/>
  <c r="BY361" i="5" s="1"/>
  <c r="AZ361" i="5"/>
  <c r="BA361" i="5" s="1"/>
  <c r="A187" i="5"/>
  <c r="D187" i="5" s="1"/>
  <c r="AG187" i="7" s="1"/>
  <c r="BG187" i="5"/>
  <c r="K202" i="5"/>
  <c r="BV362" i="5" l="1"/>
  <c r="BU362" i="5"/>
  <c r="BD188" i="5"/>
  <c r="BC188" i="5"/>
  <c r="AX362" i="5"/>
  <c r="AW362" i="5"/>
  <c r="H203" i="5"/>
  <c r="G203" i="5"/>
  <c r="CI354" i="5"/>
  <c r="CJ354" i="5" s="1"/>
  <c r="CK354" i="5" s="1"/>
  <c r="CG355" i="5" s="1"/>
  <c r="AR361" i="5"/>
  <c r="AL360" i="5"/>
  <c r="BJ358" i="5"/>
  <c r="CB358" i="5"/>
  <c r="BQ356" i="5"/>
  <c r="BR356" i="5" s="1"/>
  <c r="BS356" i="5" s="1"/>
  <c r="BO357" i="5" s="1"/>
  <c r="CO348" i="5"/>
  <c r="CP348" i="5" s="1"/>
  <c r="CQ348" i="5" s="1"/>
  <c r="CM349" i="5" s="1"/>
  <c r="V362" i="5"/>
  <c r="U364" i="5"/>
  <c r="AH362" i="5"/>
  <c r="AG364" i="5"/>
  <c r="Q362" i="5"/>
  <c r="P364" i="5"/>
  <c r="AB362" i="5"/>
  <c r="AA364" i="5"/>
  <c r="BW362" i="5"/>
  <c r="C188" i="5"/>
  <c r="AY362" i="5" l="1"/>
  <c r="CH355" i="5"/>
  <c r="I203" i="5"/>
  <c r="BE188" i="5"/>
  <c r="B188" i="5" s="1"/>
  <c r="AK188" i="7"/>
  <c r="BP357" i="5"/>
  <c r="CN349" i="5"/>
  <c r="CC358" i="5"/>
  <c r="CD358" i="5" s="1"/>
  <c r="CE358" i="5" s="1"/>
  <c r="CA359" i="5" s="1"/>
  <c r="BK358" i="5"/>
  <c r="BL358" i="5" s="1"/>
  <c r="AM360" i="5"/>
  <c r="AN360" i="5" s="1"/>
  <c r="AS361" i="5"/>
  <c r="AT361" i="5" s="1"/>
  <c r="AU361" i="5" s="1"/>
  <c r="AQ362" i="5" s="1"/>
  <c r="W362" i="5"/>
  <c r="V364" i="5"/>
  <c r="AC362" i="5"/>
  <c r="AB364" i="5"/>
  <c r="AI362" i="5"/>
  <c r="AH364" i="5"/>
  <c r="CI355" i="5" l="1"/>
  <c r="CJ355" i="5" s="1"/>
  <c r="AO360" i="5"/>
  <c r="AK361" i="5" s="1"/>
  <c r="CB359" i="5"/>
  <c r="AR362" i="5"/>
  <c r="BM358" i="5"/>
  <c r="BI359" i="5" s="1"/>
  <c r="CO349" i="5"/>
  <c r="CP349" i="5" s="1"/>
  <c r="BQ357" i="5"/>
  <c r="BR357" i="5" s="1"/>
  <c r="AZ362" i="5"/>
  <c r="AY364" i="5"/>
  <c r="BX362" i="5"/>
  <c r="BW364" i="5"/>
  <c r="BF188" i="5"/>
  <c r="J203" i="5"/>
  <c r="CK355" i="5" l="1"/>
  <c r="CG356" i="5" s="1"/>
  <c r="BS357" i="5"/>
  <c r="BO358" i="5" s="1"/>
  <c r="CQ349" i="5"/>
  <c r="CM350" i="5" s="1"/>
  <c r="BJ359" i="5"/>
  <c r="AS362" i="5"/>
  <c r="AS364" i="5" s="1"/>
  <c r="CC359" i="5"/>
  <c r="CD359" i="5" s="1"/>
  <c r="CE359" i="5" s="1"/>
  <c r="CA360" i="5" s="1"/>
  <c r="AL361" i="5"/>
  <c r="BY362" i="5"/>
  <c r="BX364" i="5"/>
  <c r="BA362" i="5"/>
  <c r="AZ364" i="5"/>
  <c r="A188" i="5"/>
  <c r="D188" i="5" s="1"/>
  <c r="AG188" i="7" s="1"/>
  <c r="BG188" i="5"/>
  <c r="K203" i="5"/>
  <c r="BD189" i="5" l="1"/>
  <c r="BC189" i="5"/>
  <c r="H204" i="5"/>
  <c r="G204" i="5"/>
  <c r="CH356" i="5"/>
  <c r="AT362" i="5"/>
  <c r="AU362" i="5" s="1"/>
  <c r="CB360" i="5"/>
  <c r="BK359" i="5"/>
  <c r="BL359" i="5" s="1"/>
  <c r="CN350" i="5"/>
  <c r="AT364" i="5"/>
  <c r="AM361" i="5"/>
  <c r="AN361" i="5" s="1"/>
  <c r="BP358" i="5"/>
  <c r="C189" i="5"/>
  <c r="CI356" i="5" l="1"/>
  <c r="CJ356" i="5" s="1"/>
  <c r="I204" i="5"/>
  <c r="J204" i="5" s="1"/>
  <c r="BE189" i="5"/>
  <c r="B189" i="5" s="1"/>
  <c r="AK189" i="7"/>
  <c r="AO361" i="5"/>
  <c r="AK362" i="5" s="1"/>
  <c r="BM359" i="5"/>
  <c r="BI360" i="5" s="1"/>
  <c r="CO350" i="5"/>
  <c r="CP350" i="5" s="1"/>
  <c r="BQ358" i="5"/>
  <c r="CC360" i="5"/>
  <c r="CD360" i="5" s="1"/>
  <c r="CK356" i="5" l="1"/>
  <c r="CG357" i="5" s="1"/>
  <c r="CQ350" i="5"/>
  <c r="CM351" i="5" s="1"/>
  <c r="BJ360" i="5"/>
  <c r="CE360" i="5"/>
  <c r="CA361" i="5" s="1"/>
  <c r="BR358" i="5"/>
  <c r="AL362" i="5"/>
  <c r="BF189" i="5"/>
  <c r="K204" i="5"/>
  <c r="H205" i="5" l="1"/>
  <c r="G205" i="5"/>
  <c r="CH357" i="5"/>
  <c r="CB361" i="5"/>
  <c r="BK360" i="5"/>
  <c r="BL360" i="5" s="1"/>
  <c r="AM362" i="5"/>
  <c r="AM364" i="5" s="1"/>
  <c r="BS358" i="5"/>
  <c r="BO359" i="5" s="1"/>
  <c r="CN351" i="5"/>
  <c r="A189" i="5"/>
  <c r="D189" i="5" s="1"/>
  <c r="AG189" i="7" s="1"/>
  <c r="BG189" i="5"/>
  <c r="BD190" i="5" l="1"/>
  <c r="BC190" i="5"/>
  <c r="CI357" i="5"/>
  <c r="CJ357" i="5" s="1"/>
  <c r="I205" i="5"/>
  <c r="BM360" i="5"/>
  <c r="BI361" i="5" s="1"/>
  <c r="BP359" i="5"/>
  <c r="AN362" i="5"/>
  <c r="CO351" i="5"/>
  <c r="CC361" i="5"/>
  <c r="CD361" i="5" s="1"/>
  <c r="C190" i="5"/>
  <c r="CK357" i="5" l="1"/>
  <c r="CG358" i="5" s="1"/>
  <c r="BE190" i="5"/>
  <c r="B190" i="5" s="1"/>
  <c r="AK190" i="7"/>
  <c r="AN364" i="5"/>
  <c r="AO362" i="5"/>
  <c r="BQ359" i="5"/>
  <c r="BR359" i="5" s="1"/>
  <c r="CE361" i="5"/>
  <c r="CA362" i="5" s="1"/>
  <c r="CP351" i="5"/>
  <c r="BJ361" i="5"/>
  <c r="J205" i="5"/>
  <c r="CH358" i="5" l="1"/>
  <c r="BF190" i="5"/>
  <c r="A190" i="5" s="1"/>
  <c r="D190" i="5" s="1"/>
  <c r="AG190" i="7" s="1"/>
  <c r="BS359" i="5"/>
  <c r="BO360" i="5" s="1"/>
  <c r="CB362" i="5"/>
  <c r="BK361" i="5"/>
  <c r="BL361" i="5" s="1"/>
  <c r="CQ351" i="5"/>
  <c r="CM352" i="5" s="1"/>
  <c r="C191" i="5"/>
  <c r="K205" i="5"/>
  <c r="H206" i="5" l="1"/>
  <c r="G206" i="5"/>
  <c r="CI358" i="5"/>
  <c r="CJ358" i="5" s="1"/>
  <c r="BG190" i="5"/>
  <c r="BM361" i="5"/>
  <c r="BI362" i="5" s="1"/>
  <c r="CC362" i="5"/>
  <c r="CC364" i="5" s="1"/>
  <c r="CN352" i="5"/>
  <c r="BP360" i="5"/>
  <c r="BD191" i="5" l="1"/>
  <c r="BC191" i="5"/>
  <c r="AK191" i="7"/>
  <c r="CK358" i="5"/>
  <c r="CG359" i="5" s="1"/>
  <c r="I206" i="5"/>
  <c r="J206" i="5" s="1"/>
  <c r="CD362" i="5"/>
  <c r="CO352" i="5"/>
  <c r="CP352" i="5" s="1"/>
  <c r="BQ360" i="5"/>
  <c r="BR360" i="5" s="1"/>
  <c r="BJ362" i="5"/>
  <c r="BE191" i="5" l="1"/>
  <c r="B191" i="5" s="1"/>
  <c r="CH359" i="5"/>
  <c r="BS360" i="5"/>
  <c r="BO361" i="5" s="1"/>
  <c r="CQ352" i="5"/>
  <c r="CM353" i="5" s="1"/>
  <c r="BK362" i="5"/>
  <c r="BK364" i="5" s="1"/>
  <c r="CD364" i="5"/>
  <c r="CE362" i="5"/>
  <c r="K206" i="5"/>
  <c r="H207" i="5" l="1"/>
  <c r="G207" i="5"/>
  <c r="BF191" i="5"/>
  <c r="A191" i="5" s="1"/>
  <c r="D191" i="5" s="1"/>
  <c r="AG191" i="7" s="1"/>
  <c r="CI359" i="5"/>
  <c r="CJ359" i="5" s="1"/>
  <c r="BL362" i="5"/>
  <c r="CN353" i="5"/>
  <c r="BP361" i="5"/>
  <c r="C192" i="5" l="1"/>
  <c r="BG191" i="5"/>
  <c r="CK359" i="5"/>
  <c r="CG360" i="5" s="1"/>
  <c r="I207" i="5"/>
  <c r="J207" i="5" s="1"/>
  <c r="K207" i="5" s="1"/>
  <c r="BQ361" i="5"/>
  <c r="BR361" i="5" s="1"/>
  <c r="CO353" i="5"/>
  <c r="CP353" i="5" s="1"/>
  <c r="BL364" i="5"/>
  <c r="BM362" i="5"/>
  <c r="BD192" i="5" l="1"/>
  <c r="BC192" i="5"/>
  <c r="AK192" i="7" s="1"/>
  <c r="H208" i="5"/>
  <c r="G208" i="5"/>
  <c r="CH360" i="5"/>
  <c r="CQ353" i="5"/>
  <c r="CM354" i="5" s="1"/>
  <c r="BS361" i="5"/>
  <c r="BO362" i="5" s="1"/>
  <c r="BE192" i="5" l="1"/>
  <c r="B192" i="5" s="1"/>
  <c r="CI360" i="5"/>
  <c r="CJ360" i="5" s="1"/>
  <c r="CK360" i="5" s="1"/>
  <c r="CG361" i="5" s="1"/>
  <c r="I208" i="5"/>
  <c r="J208" i="5" s="1"/>
  <c r="BP362" i="5"/>
  <c r="CN354" i="5"/>
  <c r="BF192" i="5" l="1"/>
  <c r="CH361" i="5"/>
  <c r="CO354" i="5"/>
  <c r="CP354" i="5" s="1"/>
  <c r="CQ354" i="5" s="1"/>
  <c r="CM355" i="5" s="1"/>
  <c r="BQ362" i="5"/>
  <c r="BQ364" i="5" s="1"/>
  <c r="K208" i="5"/>
  <c r="H209" i="5" l="1"/>
  <c r="G209" i="5"/>
  <c r="BG192" i="5"/>
  <c r="BC193" i="5" s="1"/>
  <c r="A192" i="5"/>
  <c r="CI361" i="5"/>
  <c r="CJ361" i="5" s="1"/>
  <c r="CK361" i="5" s="1"/>
  <c r="CG362" i="5" s="1"/>
  <c r="CN355" i="5"/>
  <c r="BR362" i="5"/>
  <c r="D192" i="5" l="1"/>
  <c r="C193" i="5"/>
  <c r="BD193" i="5"/>
  <c r="BE193" i="5" s="1"/>
  <c r="B193" i="5" s="1"/>
  <c r="AK193" i="7"/>
  <c r="CH362" i="5"/>
  <c r="I209" i="5"/>
  <c r="BR364" i="5"/>
  <c r="BS362" i="5"/>
  <c r="CO355" i="5"/>
  <c r="CP355" i="5" s="1"/>
  <c r="CQ355" i="5" s="1"/>
  <c r="CM356" i="5" s="1"/>
  <c r="BF193" i="5" l="1"/>
  <c r="BG193" i="5" s="1"/>
  <c r="AG192" i="7"/>
  <c r="CI362" i="5"/>
  <c r="CI364" i="5" s="1"/>
  <c r="CN356" i="5"/>
  <c r="J209" i="5"/>
  <c r="BD194" i="5" l="1"/>
  <c r="BC194" i="5"/>
  <c r="A193" i="5"/>
  <c r="D193" i="5" s="1"/>
  <c r="AG193" i="7" s="1"/>
  <c r="CJ362" i="5"/>
  <c r="CJ364" i="5" s="1"/>
  <c r="CO356" i="5"/>
  <c r="CP356" i="5" s="1"/>
  <c r="CQ356" i="5" s="1"/>
  <c r="CM357" i="5" s="1"/>
  <c r="K209" i="5"/>
  <c r="H210" i="5" l="1"/>
  <c r="G210" i="5"/>
  <c r="C194" i="5"/>
  <c r="CK362" i="5"/>
  <c r="BE194" i="5"/>
  <c r="B194" i="5" s="1"/>
  <c r="AK194" i="7"/>
  <c r="CN357" i="5"/>
  <c r="I210" i="5" l="1"/>
  <c r="J210" i="5" s="1"/>
  <c r="CO357" i="5"/>
  <c r="CP357" i="5" s="1"/>
  <c r="CQ357" i="5" s="1"/>
  <c r="CM358" i="5" s="1"/>
  <c r="BF194" i="5"/>
  <c r="CN358" i="5" l="1"/>
  <c r="A194" i="5"/>
  <c r="D194" i="5" s="1"/>
  <c r="AG194" i="7" s="1"/>
  <c r="BG194" i="5"/>
  <c r="K210" i="5"/>
  <c r="BD195" i="5" l="1"/>
  <c r="BC195" i="5"/>
  <c r="H211" i="5"/>
  <c r="G211" i="5"/>
  <c r="CO358" i="5"/>
  <c r="CP358" i="5" s="1"/>
  <c r="CQ358" i="5" s="1"/>
  <c r="CM359" i="5" s="1"/>
  <c r="C195" i="5"/>
  <c r="I211" i="5" l="1"/>
  <c r="BE195" i="5"/>
  <c r="B195" i="5" s="1"/>
  <c r="AK195" i="7"/>
  <c r="CN359" i="5"/>
  <c r="CO359" i="5" l="1"/>
  <c r="CP359" i="5" s="1"/>
  <c r="CQ359" i="5" s="1"/>
  <c r="CM360" i="5" s="1"/>
  <c r="BF195" i="5"/>
  <c r="J211" i="5"/>
  <c r="CN360" i="5" l="1"/>
  <c r="A195" i="5"/>
  <c r="D195" i="5" s="1"/>
  <c r="AG195" i="7" s="1"/>
  <c r="BG195" i="5"/>
  <c r="K211" i="5"/>
  <c r="BD196" i="5" l="1"/>
  <c r="BC196" i="5"/>
  <c r="H212" i="5"/>
  <c r="G212" i="5"/>
  <c r="CO360" i="5"/>
  <c r="CP360" i="5" s="1"/>
  <c r="CQ360" i="5" s="1"/>
  <c r="CM361" i="5" s="1"/>
  <c r="C196" i="5"/>
  <c r="BE196" i="5" l="1"/>
  <c r="B196" i="5" s="1"/>
  <c r="AK196" i="7"/>
  <c r="I212" i="5"/>
  <c r="J212" i="5" s="1"/>
  <c r="CN361" i="5"/>
  <c r="CO361" i="5" l="1"/>
  <c r="CP361" i="5" s="1"/>
  <c r="CQ361" i="5" s="1"/>
  <c r="CM362" i="5" s="1"/>
  <c r="BF196" i="5"/>
  <c r="K212" i="5"/>
  <c r="H213" i="5" l="1"/>
  <c r="G213" i="5"/>
  <c r="CN362" i="5"/>
  <c r="A196" i="5"/>
  <c r="D196" i="5" s="1"/>
  <c r="AG196" i="7" s="1"/>
  <c r="BG196" i="5"/>
  <c r="BD197" i="5" l="1"/>
  <c r="BC197" i="5"/>
  <c r="I213" i="5"/>
  <c r="J213" i="5" s="1"/>
  <c r="K213" i="5" s="1"/>
  <c r="CO362" i="5"/>
  <c r="CO364" i="5" s="1"/>
  <c r="C197" i="5"/>
  <c r="H214" i="5" l="1"/>
  <c r="G214" i="5"/>
  <c r="BE197" i="5"/>
  <c r="B197" i="5" s="1"/>
  <c r="AK197" i="7"/>
  <c r="CP362" i="5"/>
  <c r="CP364" i="5" s="1"/>
  <c r="BF197" i="5" l="1"/>
  <c r="BG197" i="5" s="1"/>
  <c r="I214" i="5"/>
  <c r="J214" i="5" s="1"/>
  <c r="CQ362" i="5"/>
  <c r="BD198" i="5" l="1"/>
  <c r="BC198" i="5"/>
  <c r="A197" i="5"/>
  <c r="K214" i="5"/>
  <c r="BE198" i="5" l="1"/>
  <c r="B198" i="5" s="1"/>
  <c r="H215" i="5"/>
  <c r="G215" i="5"/>
  <c r="D197" i="5"/>
  <c r="AG197" i="7" s="1"/>
  <c r="C198" i="5"/>
  <c r="AK198" i="7"/>
  <c r="BF198" i="5"/>
  <c r="I215" i="5" l="1"/>
  <c r="A198" i="5"/>
  <c r="D198" i="5" s="1"/>
  <c r="AG198" i="7" s="1"/>
  <c r="BG198" i="5"/>
  <c r="BD199" i="5" l="1"/>
  <c r="BC199" i="5"/>
  <c r="C199" i="5"/>
  <c r="J215" i="5"/>
  <c r="BE199" i="5" l="1"/>
  <c r="B199" i="5" s="1"/>
  <c r="AK199" i="7"/>
  <c r="K215" i="5"/>
  <c r="H216" i="5" l="1"/>
  <c r="G216" i="5"/>
  <c r="BF199" i="5"/>
  <c r="I216" i="5" l="1"/>
  <c r="J216" i="5" s="1"/>
  <c r="A199" i="5"/>
  <c r="D199" i="5" s="1"/>
  <c r="AG199" i="7" s="1"/>
  <c r="BG199" i="5"/>
  <c r="BD200" i="5" l="1"/>
  <c r="BC200" i="5"/>
  <c r="C200" i="5"/>
  <c r="K216" i="5"/>
  <c r="H217" i="5" l="1"/>
  <c r="G217" i="5"/>
  <c r="BE200" i="5"/>
  <c r="B200" i="5" s="1"/>
  <c r="AK200" i="7"/>
  <c r="I217" i="5" l="1"/>
  <c r="J217" i="5" s="1"/>
  <c r="BF200" i="5"/>
  <c r="A200" i="5" l="1"/>
  <c r="D200" i="5" s="1"/>
  <c r="AG200" i="7" s="1"/>
  <c r="BG200" i="5"/>
  <c r="K217" i="5"/>
  <c r="BD201" i="5" l="1"/>
  <c r="BC201" i="5"/>
  <c r="H218" i="5"/>
  <c r="G218" i="5"/>
  <c r="C201" i="5"/>
  <c r="I218" i="5" l="1"/>
  <c r="J218" i="5" s="1"/>
  <c r="K218" i="5" s="1"/>
  <c r="BE201" i="5"/>
  <c r="B201" i="5" s="1"/>
  <c r="AK201" i="7"/>
  <c r="H219" i="5" l="1"/>
  <c r="G219" i="5"/>
  <c r="BF201" i="5"/>
  <c r="I219" i="5" l="1"/>
  <c r="J219" i="5" s="1"/>
  <c r="K219" i="5" s="1"/>
  <c r="A201" i="5"/>
  <c r="D201" i="5" s="1"/>
  <c r="AG201" i="7" s="1"/>
  <c r="BG201" i="5"/>
  <c r="BD202" i="5" l="1"/>
  <c r="BC202" i="5"/>
  <c r="H220" i="5"/>
  <c r="G220" i="5"/>
  <c r="C202" i="5"/>
  <c r="I220" i="5" l="1"/>
  <c r="BE202" i="5"/>
  <c r="B202" i="5" s="1"/>
  <c r="AK202" i="7"/>
  <c r="BF202" i="5" l="1"/>
  <c r="J220" i="5"/>
  <c r="A202" i="5" l="1"/>
  <c r="D202" i="5" s="1"/>
  <c r="AG202" i="7" s="1"/>
  <c r="BG202" i="5"/>
  <c r="K220" i="5"/>
  <c r="BD203" i="5" l="1"/>
  <c r="BC203" i="5"/>
  <c r="H221" i="5"/>
  <c r="G221" i="5"/>
  <c r="C203" i="5"/>
  <c r="I221" i="5" l="1"/>
  <c r="BE203" i="5"/>
  <c r="B203" i="5" s="1"/>
  <c r="AK203" i="7"/>
  <c r="BF203" i="5" l="1"/>
  <c r="J221" i="5"/>
  <c r="A203" i="5" l="1"/>
  <c r="D203" i="5" s="1"/>
  <c r="AG203" i="7" s="1"/>
  <c r="BG203" i="5"/>
  <c r="K221" i="5"/>
  <c r="BD204" i="5" l="1"/>
  <c r="BC204" i="5"/>
  <c r="H222" i="5"/>
  <c r="G222" i="5"/>
  <c r="C204" i="5"/>
  <c r="I222" i="5" l="1"/>
  <c r="J222" i="5" s="1"/>
  <c r="BE204" i="5"/>
  <c r="B204" i="5" s="1"/>
  <c r="AK204" i="7"/>
  <c r="BF204" i="5" l="1"/>
  <c r="K222" i="5"/>
  <c r="H223" i="5" l="1"/>
  <c r="G223" i="5"/>
  <c r="A204" i="5"/>
  <c r="D204" i="5" s="1"/>
  <c r="AG204" i="7" s="1"/>
  <c r="BG204" i="5"/>
  <c r="BD205" i="5" l="1"/>
  <c r="BC205" i="5"/>
  <c r="I223" i="5"/>
  <c r="J223" i="5" s="1"/>
  <c r="C205" i="5"/>
  <c r="BE205" i="5" l="1"/>
  <c r="B205" i="5" s="1"/>
  <c r="AK205" i="7"/>
  <c r="K223" i="5"/>
  <c r="H224" i="5" l="1"/>
  <c r="G224" i="5"/>
  <c r="BF205" i="5"/>
  <c r="I224" i="5" l="1"/>
  <c r="J224" i="5" s="1"/>
  <c r="A205" i="5"/>
  <c r="D205" i="5" s="1"/>
  <c r="AG205" i="7" s="1"/>
  <c r="BG205" i="5"/>
  <c r="BD206" i="5" l="1"/>
  <c r="BC206" i="5"/>
  <c r="C206" i="5"/>
  <c r="K224" i="5"/>
  <c r="H225" i="5" l="1"/>
  <c r="G225" i="5"/>
  <c r="BE206" i="5"/>
  <c r="B206" i="5" s="1"/>
  <c r="AK206" i="7"/>
  <c r="I225" i="5" l="1"/>
  <c r="BF206" i="5"/>
  <c r="A206" i="5" l="1"/>
  <c r="D206" i="5" s="1"/>
  <c r="AG206" i="7" s="1"/>
  <c r="BG206" i="5"/>
  <c r="J225" i="5"/>
  <c r="BD207" i="5" l="1"/>
  <c r="BC207" i="5"/>
  <c r="C207" i="5"/>
  <c r="K225" i="5"/>
  <c r="H226" i="5" l="1"/>
  <c r="G226" i="5"/>
  <c r="BE207" i="5"/>
  <c r="B207" i="5" s="1"/>
  <c r="AK207" i="7"/>
  <c r="I226" i="5" l="1"/>
  <c r="BF207" i="5"/>
  <c r="A207" i="5" l="1"/>
  <c r="D207" i="5" s="1"/>
  <c r="AG207" i="7" s="1"/>
  <c r="BG207" i="5"/>
  <c r="J226" i="5"/>
  <c r="BD208" i="5" l="1"/>
  <c r="BC208" i="5"/>
  <c r="C208" i="5"/>
  <c r="K226" i="5"/>
  <c r="H227" i="5" l="1"/>
  <c r="G227" i="5"/>
  <c r="BE208" i="5"/>
  <c r="B208" i="5" s="1"/>
  <c r="AK208" i="7"/>
  <c r="I227" i="5" l="1"/>
  <c r="BF208" i="5"/>
  <c r="A208" i="5" l="1"/>
  <c r="D208" i="5" s="1"/>
  <c r="AG208" i="7" s="1"/>
  <c r="BG208" i="5"/>
  <c r="J227" i="5"/>
  <c r="BD209" i="5" l="1"/>
  <c r="BC209" i="5"/>
  <c r="C209" i="5"/>
  <c r="K227" i="5"/>
  <c r="H228" i="5" l="1"/>
  <c r="G228" i="5"/>
  <c r="BE209" i="5"/>
  <c r="B209" i="5" s="1"/>
  <c r="AK209" i="7"/>
  <c r="I228" i="5" l="1"/>
  <c r="BF209" i="5"/>
  <c r="A209" i="5" l="1"/>
  <c r="D209" i="5" s="1"/>
  <c r="AG209" i="7" s="1"/>
  <c r="BG209" i="5"/>
  <c r="J228" i="5"/>
  <c r="BD210" i="5" l="1"/>
  <c r="BC210" i="5"/>
  <c r="C210" i="5"/>
  <c r="K228" i="5"/>
  <c r="H229" i="5" l="1"/>
  <c r="G229" i="5"/>
  <c r="BE210" i="5"/>
  <c r="B210" i="5" s="1"/>
  <c r="AK210" i="7"/>
  <c r="I229" i="5" l="1"/>
  <c r="BF210" i="5"/>
  <c r="A210" i="5" l="1"/>
  <c r="D210" i="5" s="1"/>
  <c r="AG210" i="7" s="1"/>
  <c r="BG210" i="5"/>
  <c r="J229" i="5"/>
  <c r="BD211" i="5" l="1"/>
  <c r="BC211" i="5"/>
  <c r="C211" i="5"/>
  <c r="K229" i="5"/>
  <c r="H230" i="5" l="1"/>
  <c r="G230" i="5"/>
  <c r="BE211" i="5"/>
  <c r="B211" i="5" s="1"/>
  <c r="AK211" i="7"/>
  <c r="I230" i="5" l="1"/>
  <c r="BF211" i="5"/>
  <c r="A211" i="5" l="1"/>
  <c r="D211" i="5" s="1"/>
  <c r="AG211" i="7" s="1"/>
  <c r="BG211" i="5"/>
  <c r="J230" i="5"/>
  <c r="BD212" i="5" l="1"/>
  <c r="BC212" i="5"/>
  <c r="C212" i="5"/>
  <c r="K230" i="5"/>
  <c r="H231" i="5" l="1"/>
  <c r="G231" i="5"/>
  <c r="BE212" i="5"/>
  <c r="B212" i="5" s="1"/>
  <c r="AK212" i="7"/>
  <c r="I231" i="5" l="1"/>
  <c r="BF212" i="5"/>
  <c r="A212" i="5" l="1"/>
  <c r="D212" i="5" s="1"/>
  <c r="AG212" i="7" s="1"/>
  <c r="BG212" i="5"/>
  <c r="J231" i="5"/>
  <c r="BD213" i="5" l="1"/>
  <c r="BC213" i="5"/>
  <c r="C213" i="5"/>
  <c r="K231" i="5"/>
  <c r="H232" i="5" l="1"/>
  <c r="G232" i="5"/>
  <c r="BE213" i="5"/>
  <c r="B213" i="5" s="1"/>
  <c r="AK213" i="7"/>
  <c r="I232" i="5" l="1"/>
  <c r="J232" i="5" s="1"/>
  <c r="BF213" i="5"/>
  <c r="A213" i="5" l="1"/>
  <c r="D213" i="5" s="1"/>
  <c r="AG213" i="7" s="1"/>
  <c r="BG213" i="5"/>
  <c r="K232" i="5"/>
  <c r="BD214" i="5" l="1"/>
  <c r="BC214" i="5"/>
  <c r="H233" i="5"/>
  <c r="G233" i="5"/>
  <c r="C214" i="5"/>
  <c r="I233" i="5" l="1"/>
  <c r="J233" i="5" s="1"/>
  <c r="BE214" i="5"/>
  <c r="B214" i="5" s="1"/>
  <c r="AK214" i="7"/>
  <c r="BF214" i="5" l="1"/>
  <c r="K233" i="5"/>
  <c r="H234" i="5" l="1"/>
  <c r="G234" i="5"/>
  <c r="A214" i="5"/>
  <c r="D214" i="5" s="1"/>
  <c r="AG214" i="7" s="1"/>
  <c r="BG214" i="5"/>
  <c r="BD215" i="5" l="1"/>
  <c r="BC215" i="5"/>
  <c r="I234" i="5"/>
  <c r="J234" i="5" s="1"/>
  <c r="C215" i="5"/>
  <c r="BE215" i="5" l="1"/>
  <c r="B215" i="5" s="1"/>
  <c r="AK215" i="7"/>
  <c r="K234" i="5"/>
  <c r="H235" i="5" l="1"/>
  <c r="G235" i="5"/>
  <c r="BF215" i="5"/>
  <c r="I235" i="5" l="1"/>
  <c r="A215" i="5"/>
  <c r="D215" i="5" s="1"/>
  <c r="AG215" i="7" s="1"/>
  <c r="BG215" i="5"/>
  <c r="BD216" i="5" l="1"/>
  <c r="BC216" i="5"/>
  <c r="C216" i="5"/>
  <c r="J235" i="5"/>
  <c r="BE216" i="5" l="1"/>
  <c r="B216" i="5" s="1"/>
  <c r="AK216" i="7"/>
  <c r="K235" i="5"/>
  <c r="H236" i="5" l="1"/>
  <c r="G236" i="5"/>
  <c r="BF216" i="5"/>
  <c r="I236" i="5" l="1"/>
  <c r="A216" i="5"/>
  <c r="D216" i="5" s="1"/>
  <c r="AG216" i="7" s="1"/>
  <c r="BG216" i="5"/>
  <c r="BD217" i="5" l="1"/>
  <c r="BC217" i="5"/>
  <c r="C217" i="5"/>
  <c r="J236" i="5"/>
  <c r="BE217" i="5" l="1"/>
  <c r="B217" i="5" s="1"/>
  <c r="AK217" i="7"/>
  <c r="K236" i="5"/>
  <c r="H237" i="5" l="1"/>
  <c r="G237" i="5"/>
  <c r="BF217" i="5"/>
  <c r="I237" i="5" l="1"/>
  <c r="J237" i="5" s="1"/>
  <c r="A217" i="5"/>
  <c r="D217" i="5" s="1"/>
  <c r="AG217" i="7" s="1"/>
  <c r="BG217" i="5"/>
  <c r="BD218" i="5" l="1"/>
  <c r="BC218" i="5"/>
  <c r="C218" i="5"/>
  <c r="K237" i="5"/>
  <c r="H238" i="5" l="1"/>
  <c r="G238" i="5"/>
  <c r="BE218" i="5"/>
  <c r="B218" i="5" s="1"/>
  <c r="AK218" i="7"/>
  <c r="I238" i="5" l="1"/>
  <c r="BF218" i="5"/>
  <c r="A218" i="5" l="1"/>
  <c r="D218" i="5" s="1"/>
  <c r="AG218" i="7" s="1"/>
  <c r="BG218" i="5"/>
  <c r="J238" i="5"/>
  <c r="BD219" i="5" l="1"/>
  <c r="BC219" i="5"/>
  <c r="C219" i="5"/>
  <c r="K238" i="5"/>
  <c r="H239" i="5" l="1"/>
  <c r="G239" i="5"/>
  <c r="BE219" i="5"/>
  <c r="B219" i="5" s="1"/>
  <c r="AK219" i="7"/>
  <c r="I239" i="5" l="1"/>
  <c r="BF219" i="5"/>
  <c r="A219" i="5" l="1"/>
  <c r="D219" i="5" s="1"/>
  <c r="AG219" i="7" s="1"/>
  <c r="BG219" i="5"/>
  <c r="J239" i="5"/>
  <c r="BD220" i="5" l="1"/>
  <c r="BC220" i="5"/>
  <c r="C220" i="5"/>
  <c r="K239" i="5"/>
  <c r="H240" i="5" l="1"/>
  <c r="G240" i="5"/>
  <c r="BE220" i="5"/>
  <c r="B220" i="5" s="1"/>
  <c r="AK220" i="7"/>
  <c r="I240" i="5" l="1"/>
  <c r="J240" i="5" s="1"/>
  <c r="BF220" i="5"/>
  <c r="A220" i="5" l="1"/>
  <c r="D220" i="5" s="1"/>
  <c r="AG220" i="7" s="1"/>
  <c r="BG220" i="5"/>
  <c r="K240" i="5"/>
  <c r="BD221" i="5" l="1"/>
  <c r="BC221" i="5"/>
  <c r="H241" i="5"/>
  <c r="G241" i="5"/>
  <c r="C221" i="5"/>
  <c r="I241" i="5" l="1"/>
  <c r="J241" i="5" s="1"/>
  <c r="BE221" i="5"/>
  <c r="B221" i="5" s="1"/>
  <c r="AK221" i="7"/>
  <c r="BF221" i="5" l="1"/>
  <c r="K241" i="5"/>
  <c r="H242" i="5" l="1"/>
  <c r="G242" i="5"/>
  <c r="A221" i="5"/>
  <c r="D221" i="5" s="1"/>
  <c r="AG221" i="7" s="1"/>
  <c r="BG221" i="5"/>
  <c r="BD222" i="5" l="1"/>
  <c r="BC222" i="5"/>
  <c r="I242" i="5"/>
  <c r="C222" i="5"/>
  <c r="BE222" i="5" l="1"/>
  <c r="B222" i="5" s="1"/>
  <c r="AK222" i="7"/>
  <c r="J242" i="5"/>
  <c r="BF222" i="5" l="1"/>
  <c r="A222" i="5" s="1"/>
  <c r="D222" i="5" s="1"/>
  <c r="AG222" i="7" s="1"/>
  <c r="K242" i="5"/>
  <c r="H243" i="5" l="1"/>
  <c r="G243" i="5"/>
  <c r="BG222" i="5"/>
  <c r="C223" i="5"/>
  <c r="BD223" i="5" l="1"/>
  <c r="BC223" i="5"/>
  <c r="I243" i="5"/>
  <c r="J243" i="5" s="1"/>
  <c r="BE223" i="5" l="1"/>
  <c r="B223" i="5" s="1"/>
  <c r="AK223" i="7"/>
  <c r="K243" i="5"/>
  <c r="H244" i="5" l="1"/>
  <c r="G244" i="5"/>
  <c r="BF223" i="5"/>
  <c r="A223" i="5" s="1"/>
  <c r="D223" i="5" s="1"/>
  <c r="AG223" i="7" s="1"/>
  <c r="BG223" i="5" l="1"/>
  <c r="I244" i="5"/>
  <c r="J244" i="5" s="1"/>
  <c r="C224" i="5"/>
  <c r="BD224" i="5" l="1"/>
  <c r="BE224" i="5" s="1"/>
  <c r="B224" i="5" s="1"/>
  <c r="BC224" i="5"/>
  <c r="K244" i="5"/>
  <c r="H245" i="5" l="1"/>
  <c r="G245" i="5"/>
  <c r="AK224" i="7"/>
  <c r="BF224" i="5"/>
  <c r="I245" i="5" l="1"/>
  <c r="A224" i="5"/>
  <c r="D224" i="5" s="1"/>
  <c r="AG224" i="7" s="1"/>
  <c r="BG224" i="5"/>
  <c r="BD225" i="5" l="1"/>
  <c r="BC225" i="5"/>
  <c r="C225" i="5"/>
  <c r="J245" i="5"/>
  <c r="BE225" i="5" l="1"/>
  <c r="B225" i="5" s="1"/>
  <c r="AK225" i="7"/>
  <c r="K245" i="5"/>
  <c r="H246" i="5" l="1"/>
  <c r="G246" i="5"/>
  <c r="BF225" i="5"/>
  <c r="I246" i="5" l="1"/>
  <c r="J246" i="5" s="1"/>
  <c r="A225" i="5"/>
  <c r="D225" i="5" s="1"/>
  <c r="AG225" i="7" s="1"/>
  <c r="BG225" i="5"/>
  <c r="BD226" i="5" l="1"/>
  <c r="BC226" i="5"/>
  <c r="C226" i="5"/>
  <c r="K246" i="5"/>
  <c r="H247" i="5" l="1"/>
  <c r="G247" i="5"/>
  <c r="BE226" i="5"/>
  <c r="B226" i="5" s="1"/>
  <c r="AK226" i="7"/>
  <c r="I247" i="5" l="1"/>
  <c r="BF226" i="5"/>
  <c r="J247" i="5"/>
  <c r="K247" i="5" s="1"/>
  <c r="H248" i="5" l="1"/>
  <c r="G248" i="5"/>
  <c r="A226" i="5"/>
  <c r="D226" i="5" s="1"/>
  <c r="AG226" i="7" s="1"/>
  <c r="BG226" i="5"/>
  <c r="BD227" i="5" l="1"/>
  <c r="BC227" i="5"/>
  <c r="I248" i="5"/>
  <c r="J248" i="5" s="1"/>
  <c r="K248" i="5" s="1"/>
  <c r="C227" i="5"/>
  <c r="H249" i="5" l="1"/>
  <c r="G249" i="5"/>
  <c r="BE227" i="5"/>
  <c r="B227" i="5" s="1"/>
  <c r="AK227" i="7"/>
  <c r="I249" i="5" l="1"/>
  <c r="J249" i="5" s="1"/>
  <c r="BF227" i="5"/>
  <c r="A227" i="5" l="1"/>
  <c r="D227" i="5" s="1"/>
  <c r="AG227" i="7" s="1"/>
  <c r="BG227" i="5"/>
  <c r="K249" i="5"/>
  <c r="BD228" i="5" l="1"/>
  <c r="BC228" i="5"/>
  <c r="H250" i="5"/>
  <c r="G250" i="5"/>
  <c r="C228" i="5"/>
  <c r="BE228" i="5" l="1"/>
  <c r="B228" i="5" s="1"/>
  <c r="AK228" i="7"/>
  <c r="I250" i="5"/>
  <c r="BF228" i="5" l="1"/>
  <c r="J250" i="5"/>
  <c r="A228" i="5" l="1"/>
  <c r="D228" i="5" s="1"/>
  <c r="AG228" i="7" s="1"/>
  <c r="BG228" i="5"/>
  <c r="K250" i="5"/>
  <c r="BD229" i="5" l="1"/>
  <c r="BC229" i="5"/>
  <c r="H251" i="5"/>
  <c r="G251" i="5"/>
  <c r="C229" i="5"/>
  <c r="I251" i="5" l="1"/>
  <c r="J251" i="5" s="1"/>
  <c r="BE229" i="5"/>
  <c r="B229" i="5" s="1"/>
  <c r="AK229" i="7"/>
  <c r="BF229" i="5" l="1"/>
  <c r="K251" i="5"/>
  <c r="H252" i="5" l="1"/>
  <c r="G252" i="5"/>
  <c r="A229" i="5"/>
  <c r="D229" i="5" s="1"/>
  <c r="AG229" i="7" s="1"/>
  <c r="BG229" i="5"/>
  <c r="BD230" i="5" l="1"/>
  <c r="BC230" i="5"/>
  <c r="I252" i="5"/>
  <c r="J252" i="5" s="1"/>
  <c r="K252" i="5" s="1"/>
  <c r="C230" i="5"/>
  <c r="H253" i="5" l="1"/>
  <c r="G253" i="5"/>
  <c r="BE230" i="5"/>
  <c r="B230" i="5" s="1"/>
  <c r="AK230" i="7"/>
  <c r="I253" i="5" l="1"/>
  <c r="J253" i="5" s="1"/>
  <c r="K253" i="5" s="1"/>
  <c r="BF230" i="5"/>
  <c r="H254" i="5" l="1"/>
  <c r="G254" i="5"/>
  <c r="A230" i="5"/>
  <c r="D230" i="5" s="1"/>
  <c r="AG230" i="7" s="1"/>
  <c r="BG230" i="5"/>
  <c r="BD231" i="5" l="1"/>
  <c r="BC231" i="5"/>
  <c r="I254" i="5"/>
  <c r="J254" i="5" s="1"/>
  <c r="C231" i="5"/>
  <c r="BE231" i="5" l="1"/>
  <c r="B231" i="5" s="1"/>
  <c r="AK231" i="7"/>
  <c r="K254" i="5"/>
  <c r="H255" i="5" l="1"/>
  <c r="G255" i="5"/>
  <c r="BF231" i="5"/>
  <c r="I255" i="5" l="1"/>
  <c r="A231" i="5"/>
  <c r="D231" i="5" s="1"/>
  <c r="AG231" i="7" s="1"/>
  <c r="BG231" i="5"/>
  <c r="BD232" i="5" l="1"/>
  <c r="BC232" i="5"/>
  <c r="C232" i="5"/>
  <c r="J255" i="5"/>
  <c r="BE232" i="5" l="1"/>
  <c r="B232" i="5" s="1"/>
  <c r="AK232" i="7"/>
  <c r="K255" i="5"/>
  <c r="H256" i="5" l="1"/>
  <c r="G256" i="5"/>
  <c r="BF232" i="5"/>
  <c r="I256" i="5" l="1"/>
  <c r="J256" i="5" s="1"/>
  <c r="A232" i="5"/>
  <c r="D232" i="5" s="1"/>
  <c r="AG232" i="7" s="1"/>
  <c r="BG232" i="5"/>
  <c r="BD233" i="5" l="1"/>
  <c r="BC233" i="5"/>
  <c r="C233" i="5"/>
  <c r="K256" i="5"/>
  <c r="H257" i="5" l="1"/>
  <c r="G257" i="5"/>
  <c r="BE233" i="5"/>
  <c r="B233" i="5" s="1"/>
  <c r="AK233" i="7"/>
  <c r="I257" i="5" l="1"/>
  <c r="BF233" i="5"/>
  <c r="A233" i="5" l="1"/>
  <c r="D233" i="5" s="1"/>
  <c r="AG233" i="7" s="1"/>
  <c r="BG233" i="5"/>
  <c r="J257" i="5"/>
  <c r="BD234" i="5" l="1"/>
  <c r="BC234" i="5"/>
  <c r="C234" i="5"/>
  <c r="K257" i="5"/>
  <c r="H258" i="5" l="1"/>
  <c r="G258" i="5"/>
  <c r="BE234" i="5"/>
  <c r="B234" i="5" s="1"/>
  <c r="AK234" i="7"/>
  <c r="I258" i="5" l="1"/>
  <c r="J258" i="5" s="1"/>
  <c r="BF234" i="5"/>
  <c r="A234" i="5" l="1"/>
  <c r="D234" i="5" s="1"/>
  <c r="AG234" i="7" s="1"/>
  <c r="BG234" i="5"/>
  <c r="K258" i="5"/>
  <c r="BD235" i="5" l="1"/>
  <c r="BC235" i="5"/>
  <c r="H259" i="5"/>
  <c r="G259" i="5"/>
  <c r="C235" i="5"/>
  <c r="BE235" i="5" l="1"/>
  <c r="B235" i="5" s="1"/>
  <c r="AK235" i="7"/>
  <c r="I259" i="5"/>
  <c r="BF235" i="5" l="1"/>
  <c r="J259" i="5"/>
  <c r="A235" i="5" l="1"/>
  <c r="D235" i="5" s="1"/>
  <c r="AG235" i="7" s="1"/>
  <c r="BG235" i="5"/>
  <c r="K259" i="5"/>
  <c r="BD236" i="5" l="1"/>
  <c r="BC236" i="5"/>
  <c r="H260" i="5"/>
  <c r="G260" i="5"/>
  <c r="C236" i="5"/>
  <c r="I260" i="5" l="1"/>
  <c r="J260" i="5" s="1"/>
  <c r="BE236" i="5"/>
  <c r="B236" i="5" s="1"/>
  <c r="AK236" i="7"/>
  <c r="BF236" i="5" l="1"/>
  <c r="K260" i="5"/>
  <c r="H261" i="5" l="1"/>
  <c r="G261" i="5"/>
  <c r="A236" i="5"/>
  <c r="D236" i="5" s="1"/>
  <c r="AG236" i="7" s="1"/>
  <c r="BG236" i="5"/>
  <c r="BD237" i="5" l="1"/>
  <c r="BC237" i="5"/>
  <c r="I261" i="5"/>
  <c r="C237" i="5"/>
  <c r="BE237" i="5" l="1"/>
  <c r="B237" i="5" s="1"/>
  <c r="AK237" i="7"/>
  <c r="J261" i="5"/>
  <c r="BF237" i="5" l="1"/>
  <c r="K261" i="5"/>
  <c r="H262" i="5" l="1"/>
  <c r="G262" i="5"/>
  <c r="A237" i="5"/>
  <c r="D237" i="5" s="1"/>
  <c r="AG237" i="7" s="1"/>
  <c r="BG237" i="5"/>
  <c r="BD238" i="5" l="1"/>
  <c r="BC238" i="5"/>
  <c r="I262" i="5"/>
  <c r="J262" i="5" s="1"/>
  <c r="C238" i="5"/>
  <c r="BE238" i="5" l="1"/>
  <c r="B238" i="5" s="1"/>
  <c r="AK238" i="7"/>
  <c r="K262" i="5"/>
  <c r="H263" i="5" l="1"/>
  <c r="G263" i="5"/>
  <c r="BF238" i="5"/>
  <c r="I263" i="5" l="1"/>
  <c r="J263" i="5" s="1"/>
  <c r="A238" i="5"/>
  <c r="D238" i="5" s="1"/>
  <c r="AG238" i="7" s="1"/>
  <c r="BG238" i="5"/>
  <c r="BD239" i="5" l="1"/>
  <c r="BC239" i="5"/>
  <c r="C239" i="5"/>
  <c r="K263" i="5"/>
  <c r="H264" i="5" l="1"/>
  <c r="G264" i="5"/>
  <c r="BE239" i="5"/>
  <c r="B239" i="5" s="1"/>
  <c r="AK239" i="7"/>
  <c r="I264" i="5" l="1"/>
  <c r="BF239" i="5"/>
  <c r="A239" i="5" l="1"/>
  <c r="D239" i="5" s="1"/>
  <c r="AG239" i="7" s="1"/>
  <c r="BG239" i="5"/>
  <c r="J264" i="5"/>
  <c r="BD240" i="5" l="1"/>
  <c r="BC240" i="5"/>
  <c r="C240" i="5"/>
  <c r="K264" i="5"/>
  <c r="H265" i="5" l="1"/>
  <c r="G265" i="5"/>
  <c r="BE240" i="5"/>
  <c r="B240" i="5" s="1"/>
  <c r="AK240" i="7"/>
  <c r="I265" i="5" l="1"/>
  <c r="J265" i="5" s="1"/>
  <c r="BF240" i="5"/>
  <c r="A240" i="5" l="1"/>
  <c r="D240" i="5" s="1"/>
  <c r="AG240" i="7" s="1"/>
  <c r="BG240" i="5"/>
  <c r="K265" i="5"/>
  <c r="BD241" i="5" l="1"/>
  <c r="BC241" i="5"/>
  <c r="H266" i="5"/>
  <c r="G266" i="5"/>
  <c r="C241" i="5"/>
  <c r="I266" i="5" l="1"/>
  <c r="J266" i="5" s="1"/>
  <c r="K266" i="5" s="1"/>
  <c r="BE241" i="5"/>
  <c r="B241" i="5" s="1"/>
  <c r="AK241" i="7"/>
  <c r="H267" i="5" l="1"/>
  <c r="G267" i="5"/>
  <c r="BF241" i="5"/>
  <c r="I267" i="5" l="1"/>
  <c r="J267" i="5" s="1"/>
  <c r="A241" i="5"/>
  <c r="D241" i="5" s="1"/>
  <c r="AG241" i="7" s="1"/>
  <c r="BG241" i="5"/>
  <c r="BD242" i="5" l="1"/>
  <c r="BC242" i="5"/>
  <c r="C242" i="5"/>
  <c r="K267" i="5"/>
  <c r="H268" i="5" l="1"/>
  <c r="G268" i="5"/>
  <c r="BE242" i="5"/>
  <c r="B242" i="5" s="1"/>
  <c r="AK242" i="7"/>
  <c r="I268" i="5" l="1"/>
  <c r="BF242" i="5"/>
  <c r="A242" i="5" l="1"/>
  <c r="D242" i="5" s="1"/>
  <c r="AG242" i="7" s="1"/>
  <c r="BG242" i="5"/>
  <c r="J268" i="5"/>
  <c r="BD243" i="5" l="1"/>
  <c r="BC243" i="5"/>
  <c r="C243" i="5"/>
  <c r="K268" i="5"/>
  <c r="H269" i="5" l="1"/>
  <c r="G269" i="5"/>
  <c r="BE243" i="5"/>
  <c r="B243" i="5" s="1"/>
  <c r="AK243" i="7"/>
  <c r="I269" i="5" l="1"/>
  <c r="BF243" i="5"/>
  <c r="A243" i="5" l="1"/>
  <c r="D243" i="5" s="1"/>
  <c r="AG243" i="7" s="1"/>
  <c r="BG243" i="5"/>
  <c r="J269" i="5"/>
  <c r="BD244" i="5" l="1"/>
  <c r="BC244" i="5"/>
  <c r="C244" i="5"/>
  <c r="K269" i="5"/>
  <c r="H270" i="5" l="1"/>
  <c r="G270" i="5"/>
  <c r="BE244" i="5"/>
  <c r="B244" i="5" s="1"/>
  <c r="AK244" i="7"/>
  <c r="I270" i="5" l="1"/>
  <c r="J270" i="5" s="1"/>
  <c r="BF244" i="5"/>
  <c r="A244" i="5" l="1"/>
  <c r="D244" i="5" s="1"/>
  <c r="AG244" i="7" s="1"/>
  <c r="BG244" i="5"/>
  <c r="K270" i="5"/>
  <c r="BD245" i="5" l="1"/>
  <c r="BC245" i="5"/>
  <c r="H271" i="5"/>
  <c r="G271" i="5"/>
  <c r="C245" i="5"/>
  <c r="I271" i="5" l="1"/>
  <c r="J271" i="5" s="1"/>
  <c r="BE245" i="5"/>
  <c r="B245" i="5" s="1"/>
  <c r="AK245" i="7"/>
  <c r="BF245" i="5" l="1"/>
  <c r="K271" i="5"/>
  <c r="H272" i="5" l="1"/>
  <c r="G272" i="5"/>
  <c r="A245" i="5"/>
  <c r="D245" i="5" s="1"/>
  <c r="AG245" i="7" s="1"/>
  <c r="BG245" i="5"/>
  <c r="BD246" i="5" l="1"/>
  <c r="BC246" i="5"/>
  <c r="I272" i="5"/>
  <c r="C246" i="5"/>
  <c r="BE246" i="5" l="1"/>
  <c r="B246" i="5" s="1"/>
  <c r="AK246" i="7"/>
  <c r="J272" i="5"/>
  <c r="BF246" i="5" l="1"/>
  <c r="K272" i="5"/>
  <c r="H273" i="5" l="1"/>
  <c r="G273" i="5"/>
  <c r="A246" i="5"/>
  <c r="D246" i="5" s="1"/>
  <c r="AG246" i="7" s="1"/>
  <c r="BG246" i="5"/>
  <c r="BD247" i="5" l="1"/>
  <c r="BC247" i="5"/>
  <c r="I273" i="5"/>
  <c r="J273" i="5" s="1"/>
  <c r="C247" i="5"/>
  <c r="BE247" i="5" l="1"/>
  <c r="B247" i="5" s="1"/>
  <c r="AK247" i="7"/>
  <c r="K273" i="5"/>
  <c r="H274" i="5" l="1"/>
  <c r="G274" i="5"/>
  <c r="BF247" i="5"/>
  <c r="I274" i="5" l="1"/>
  <c r="J274" i="5" s="1"/>
  <c r="A247" i="5"/>
  <c r="D247" i="5" s="1"/>
  <c r="AG247" i="7" s="1"/>
  <c r="BG247" i="5"/>
  <c r="BD248" i="5" l="1"/>
  <c r="BC248" i="5"/>
  <c r="C248" i="5"/>
  <c r="K274" i="5"/>
  <c r="H275" i="5" l="1"/>
  <c r="G275" i="5"/>
  <c r="BE248" i="5"/>
  <c r="B248" i="5" s="1"/>
  <c r="AK248" i="7"/>
  <c r="I275" i="5" l="1"/>
  <c r="BF248" i="5"/>
  <c r="A248" i="5" l="1"/>
  <c r="D248" i="5" s="1"/>
  <c r="AG248" i="7" s="1"/>
  <c r="BG248" i="5"/>
  <c r="J275" i="5"/>
  <c r="BD249" i="5" l="1"/>
  <c r="BC249" i="5"/>
  <c r="C249" i="5"/>
  <c r="K275" i="5"/>
  <c r="H276" i="5" l="1"/>
  <c r="G276" i="5"/>
  <c r="BE249" i="5"/>
  <c r="B249" i="5" s="1"/>
  <c r="AK249" i="7"/>
  <c r="I276" i="5" l="1"/>
  <c r="J276" i="5" s="1"/>
  <c r="BF249" i="5"/>
  <c r="A249" i="5" s="1"/>
  <c r="D249" i="5" s="1"/>
  <c r="AG249" i="7" s="1"/>
  <c r="C250" i="5" l="1"/>
  <c r="BG249" i="5"/>
  <c r="K276" i="5"/>
  <c r="BD250" i="5" l="1"/>
  <c r="BC250" i="5"/>
  <c r="H277" i="5"/>
  <c r="G277" i="5"/>
  <c r="I277" i="5" l="1"/>
  <c r="BE250" i="5"/>
  <c r="B250" i="5" s="1"/>
  <c r="AK250" i="7"/>
  <c r="J277" i="5"/>
  <c r="K277" i="5" s="1"/>
  <c r="H278" i="5" l="1"/>
  <c r="G278" i="5"/>
  <c r="BF250" i="5"/>
  <c r="A250" i="5" s="1"/>
  <c r="D250" i="5" s="1"/>
  <c r="AG250" i="7" s="1"/>
  <c r="BG250" i="5" l="1"/>
  <c r="I278" i="5"/>
  <c r="J278" i="5" s="1"/>
  <c r="K278" i="5" s="1"/>
  <c r="C251" i="5"/>
  <c r="BD251" i="5" l="1"/>
  <c r="BE251" i="5" s="1"/>
  <c r="B251" i="5" s="1"/>
  <c r="BC251" i="5"/>
  <c r="H279" i="5"/>
  <c r="G279" i="5"/>
  <c r="AK251" i="7" l="1"/>
  <c r="I279" i="5"/>
  <c r="J279" i="5" s="1"/>
  <c r="K279" i="5" s="1"/>
  <c r="BF251" i="5"/>
  <c r="H280" i="5" l="1"/>
  <c r="G280" i="5"/>
  <c r="A251" i="5"/>
  <c r="D251" i="5" s="1"/>
  <c r="AG251" i="7" s="1"/>
  <c r="BG251" i="5"/>
  <c r="BD252" i="5" l="1"/>
  <c r="BC252" i="5"/>
  <c r="I280" i="5"/>
  <c r="J280" i="5" s="1"/>
  <c r="K280" i="5" s="1"/>
  <c r="C252" i="5"/>
  <c r="H281" i="5" l="1"/>
  <c r="G281" i="5"/>
  <c r="BE252" i="5"/>
  <c r="B252" i="5" s="1"/>
  <c r="AK252" i="7"/>
  <c r="I281" i="5" l="1"/>
  <c r="BF252" i="5"/>
  <c r="A252" i="5" l="1"/>
  <c r="D252" i="5" s="1"/>
  <c r="AG252" i="7" s="1"/>
  <c r="BG252" i="5"/>
  <c r="J281" i="5"/>
  <c r="BD253" i="5" l="1"/>
  <c r="BC253" i="5"/>
  <c r="C253" i="5"/>
  <c r="K281" i="5"/>
  <c r="H282" i="5" l="1"/>
  <c r="G282" i="5"/>
  <c r="BE253" i="5"/>
  <c r="B253" i="5" s="1"/>
  <c r="AK253" i="7"/>
  <c r="I282" i="5" l="1"/>
  <c r="J282" i="5" s="1"/>
  <c r="BF253" i="5"/>
  <c r="A253" i="5" l="1"/>
  <c r="D253" i="5" s="1"/>
  <c r="AG253" i="7" s="1"/>
  <c r="BG253" i="5"/>
  <c r="K282" i="5"/>
  <c r="BD254" i="5" l="1"/>
  <c r="BC254" i="5"/>
  <c r="H283" i="5"/>
  <c r="G283" i="5"/>
  <c r="C254" i="5"/>
  <c r="I283" i="5" l="1"/>
  <c r="J283" i="5" s="1"/>
  <c r="K283" i="5" s="1"/>
  <c r="BE254" i="5"/>
  <c r="B254" i="5" s="1"/>
  <c r="AK254" i="7"/>
  <c r="H284" i="5" l="1"/>
  <c r="G284" i="5"/>
  <c r="BF254" i="5"/>
  <c r="I284" i="5" l="1"/>
  <c r="J284" i="5" s="1"/>
  <c r="A254" i="5"/>
  <c r="D254" i="5" s="1"/>
  <c r="AG254" i="7" s="1"/>
  <c r="BG254" i="5"/>
  <c r="BD255" i="5" l="1"/>
  <c r="BC255" i="5"/>
  <c r="C255" i="5"/>
  <c r="K284" i="5"/>
  <c r="H285" i="5" l="1"/>
  <c r="G285" i="5"/>
  <c r="BE255" i="5"/>
  <c r="B255" i="5" s="1"/>
  <c r="AK255" i="7"/>
  <c r="I285" i="5" l="1"/>
  <c r="BF255" i="5"/>
  <c r="A255" i="5" l="1"/>
  <c r="D255" i="5" s="1"/>
  <c r="AG255" i="7" s="1"/>
  <c r="BG255" i="5"/>
  <c r="J285" i="5"/>
  <c r="BD256" i="5" l="1"/>
  <c r="BC256" i="5"/>
  <c r="C256" i="5"/>
  <c r="K285" i="5"/>
  <c r="H286" i="5" l="1"/>
  <c r="G286" i="5"/>
  <c r="BE256" i="5"/>
  <c r="B256" i="5" s="1"/>
  <c r="AK256" i="7"/>
  <c r="I286" i="5" l="1"/>
  <c r="J286" i="5" s="1"/>
  <c r="BF256" i="5"/>
  <c r="A256" i="5" l="1"/>
  <c r="D256" i="5" s="1"/>
  <c r="AG256" i="7" s="1"/>
  <c r="BG256" i="5"/>
  <c r="K286" i="5"/>
  <c r="BD257" i="5" l="1"/>
  <c r="BC257" i="5"/>
  <c r="H287" i="5"/>
  <c r="G287" i="5"/>
  <c r="C257" i="5"/>
  <c r="I287" i="5" l="1"/>
  <c r="J287" i="5" s="1"/>
  <c r="BE257" i="5"/>
  <c r="B257" i="5" s="1"/>
  <c r="AK257" i="7"/>
  <c r="BF257" i="5" l="1"/>
  <c r="K287" i="5"/>
  <c r="H288" i="5" l="1"/>
  <c r="G288" i="5"/>
  <c r="A257" i="5"/>
  <c r="D257" i="5" s="1"/>
  <c r="AG257" i="7" s="1"/>
  <c r="BG257" i="5"/>
  <c r="BD258" i="5" l="1"/>
  <c r="BC258" i="5"/>
  <c r="I288" i="5"/>
  <c r="J288" i="5" s="1"/>
  <c r="C258" i="5"/>
  <c r="BE258" i="5" l="1"/>
  <c r="B258" i="5" s="1"/>
  <c r="AK258" i="7"/>
  <c r="K288" i="5"/>
  <c r="H289" i="5" l="1"/>
  <c r="G289" i="5"/>
  <c r="BF258" i="5"/>
  <c r="I289" i="5" l="1"/>
  <c r="A258" i="5"/>
  <c r="D258" i="5" s="1"/>
  <c r="AG258" i="7" s="1"/>
  <c r="BG258" i="5"/>
  <c r="BD259" i="5" l="1"/>
  <c r="BC259" i="5"/>
  <c r="C259" i="5"/>
  <c r="J289" i="5"/>
  <c r="BE259" i="5" l="1"/>
  <c r="B259" i="5" s="1"/>
  <c r="AK259" i="7"/>
  <c r="K289" i="5"/>
  <c r="H290" i="5" l="1"/>
  <c r="G290" i="5"/>
  <c r="BF259" i="5"/>
  <c r="I290" i="5" l="1"/>
  <c r="J290" i="5" s="1"/>
  <c r="A259" i="5"/>
  <c r="D259" i="5" s="1"/>
  <c r="AG259" i="7" s="1"/>
  <c r="BG259" i="5"/>
  <c r="BD260" i="5" l="1"/>
  <c r="BC260" i="5"/>
  <c r="C260" i="5"/>
  <c r="K290" i="5"/>
  <c r="H291" i="5" l="1"/>
  <c r="G291" i="5"/>
  <c r="BE260" i="5"/>
  <c r="B260" i="5" s="1"/>
  <c r="AK260" i="7"/>
  <c r="I291" i="5" l="1"/>
  <c r="BF260" i="5"/>
  <c r="A260" i="5" l="1"/>
  <c r="D260" i="5" s="1"/>
  <c r="AG260" i="7" s="1"/>
  <c r="BG260" i="5"/>
  <c r="J291" i="5"/>
  <c r="BD261" i="5" l="1"/>
  <c r="BC261" i="5"/>
  <c r="C261" i="5"/>
  <c r="K291" i="5"/>
  <c r="H292" i="5" l="1"/>
  <c r="G292" i="5"/>
  <c r="BE261" i="5"/>
  <c r="B261" i="5" s="1"/>
  <c r="AK261" i="7"/>
  <c r="I292" i="5" l="1"/>
  <c r="J292" i="5" s="1"/>
  <c r="BF261" i="5"/>
  <c r="A261" i="5" l="1"/>
  <c r="D261" i="5" s="1"/>
  <c r="AG261" i="7" s="1"/>
  <c r="BG261" i="5"/>
  <c r="K292" i="5"/>
  <c r="BD262" i="5" l="1"/>
  <c r="BC262" i="5"/>
  <c r="H293" i="5"/>
  <c r="G293" i="5"/>
  <c r="C262" i="5"/>
  <c r="BE262" i="5" l="1"/>
  <c r="B262" i="5" s="1"/>
  <c r="AK262" i="7"/>
  <c r="I293" i="5"/>
  <c r="J293" i="5" s="1"/>
  <c r="K293" i="5" s="1"/>
  <c r="H294" i="5" l="1"/>
  <c r="G294" i="5"/>
  <c r="BF262" i="5"/>
  <c r="I294" i="5" l="1"/>
  <c r="J294" i="5" s="1"/>
  <c r="K294" i="5" s="1"/>
  <c r="A262" i="5"/>
  <c r="D262" i="5" s="1"/>
  <c r="AG262" i="7" s="1"/>
  <c r="BG262" i="5"/>
  <c r="BD263" i="5" l="1"/>
  <c r="BC263" i="5"/>
  <c r="H295" i="5"/>
  <c r="G295" i="5"/>
  <c r="C263" i="5"/>
  <c r="I295" i="5" l="1"/>
  <c r="J295" i="5" s="1"/>
  <c r="BE263" i="5"/>
  <c r="B263" i="5" s="1"/>
  <c r="AK263" i="7"/>
  <c r="BF263" i="5" l="1"/>
  <c r="K295" i="5"/>
  <c r="H296" i="5" l="1"/>
  <c r="G296" i="5"/>
  <c r="A263" i="5"/>
  <c r="D263" i="5" s="1"/>
  <c r="AG263" i="7" s="1"/>
  <c r="BG263" i="5"/>
  <c r="BD264" i="5" l="1"/>
  <c r="BC264" i="5"/>
  <c r="I296" i="5"/>
  <c r="C264" i="5"/>
  <c r="BE264" i="5" l="1"/>
  <c r="B264" i="5" s="1"/>
  <c r="AK264" i="7"/>
  <c r="J296" i="5"/>
  <c r="BF264" i="5" l="1"/>
  <c r="K296" i="5"/>
  <c r="H297" i="5" l="1"/>
  <c r="G297" i="5"/>
  <c r="A264" i="5"/>
  <c r="D264" i="5" s="1"/>
  <c r="AG264" i="7" s="1"/>
  <c r="BG264" i="5"/>
  <c r="BD265" i="5" l="1"/>
  <c r="BC265" i="5"/>
  <c r="I297" i="5"/>
  <c r="J297" i="5" s="1"/>
  <c r="C265" i="5"/>
  <c r="BE265" i="5" l="1"/>
  <c r="B265" i="5" s="1"/>
  <c r="AK265" i="7"/>
  <c r="K297" i="5"/>
  <c r="H298" i="5" l="1"/>
  <c r="G298" i="5"/>
  <c r="BF265" i="5"/>
  <c r="I298" i="5" l="1"/>
  <c r="J298" i="5" s="1"/>
  <c r="A265" i="5"/>
  <c r="D265" i="5" s="1"/>
  <c r="AG265" i="7" s="1"/>
  <c r="BG265" i="5"/>
  <c r="BD266" i="5" l="1"/>
  <c r="BC266" i="5"/>
  <c r="C266" i="5"/>
  <c r="K298" i="5"/>
  <c r="H299" i="5" l="1"/>
  <c r="G299" i="5"/>
  <c r="BE266" i="5"/>
  <c r="B266" i="5" s="1"/>
  <c r="AK266" i="7"/>
  <c r="I299" i="5" l="1"/>
  <c r="BF266" i="5"/>
  <c r="A266" i="5" s="1"/>
  <c r="D266" i="5" s="1"/>
  <c r="AG266" i="7" s="1"/>
  <c r="C267" i="5" l="1"/>
  <c r="BG266" i="5"/>
  <c r="J299" i="5"/>
  <c r="BD267" i="5" l="1"/>
  <c r="BC267" i="5"/>
  <c r="K299" i="5"/>
  <c r="H300" i="5" l="1"/>
  <c r="G300" i="5"/>
  <c r="BE267" i="5"/>
  <c r="B267" i="5" s="1"/>
  <c r="AK267" i="7"/>
  <c r="BF267" i="5" l="1"/>
  <c r="A267" i="5" s="1"/>
  <c r="D267" i="5" s="1"/>
  <c r="AG267" i="7" s="1"/>
  <c r="I300" i="5"/>
  <c r="J300" i="5" s="1"/>
  <c r="BG267" i="5" l="1"/>
  <c r="C268" i="5"/>
  <c r="K300" i="5"/>
  <c r="BD268" i="5" l="1"/>
  <c r="BE268" i="5" s="1"/>
  <c r="B268" i="5" s="1"/>
  <c r="BC268" i="5"/>
  <c r="H301" i="5"/>
  <c r="G301" i="5"/>
  <c r="AK268" i="7" l="1"/>
  <c r="I301" i="5"/>
  <c r="J301" i="5" s="1"/>
  <c r="BF268" i="5"/>
  <c r="A268" i="5" l="1"/>
  <c r="D268" i="5" s="1"/>
  <c r="AG268" i="7" s="1"/>
  <c r="BG268" i="5"/>
  <c r="K301" i="5"/>
  <c r="BD269" i="5" l="1"/>
  <c r="BC269" i="5"/>
  <c r="H302" i="5"/>
  <c r="G302" i="5"/>
  <c r="C269" i="5"/>
  <c r="I302" i="5" l="1"/>
  <c r="BE269" i="5"/>
  <c r="B269" i="5" s="1"/>
  <c r="AK269" i="7"/>
  <c r="BF269" i="5" l="1"/>
  <c r="J302" i="5"/>
  <c r="A269" i="5" l="1"/>
  <c r="D269" i="5" s="1"/>
  <c r="AG269" i="7" s="1"/>
  <c r="BG269" i="5"/>
  <c r="K302" i="5"/>
  <c r="BD270" i="5" l="1"/>
  <c r="BC270" i="5"/>
  <c r="H303" i="5"/>
  <c r="G303" i="5"/>
  <c r="C270" i="5"/>
  <c r="I303" i="5" l="1"/>
  <c r="J303" i="5" s="1"/>
  <c r="BE270" i="5"/>
  <c r="B270" i="5" s="1"/>
  <c r="AK270" i="7"/>
  <c r="BF270" i="5" l="1"/>
  <c r="K303" i="5"/>
  <c r="H304" i="5" l="1"/>
  <c r="G304" i="5"/>
  <c r="A270" i="5"/>
  <c r="D270" i="5" s="1"/>
  <c r="AG270" i="7" s="1"/>
  <c r="BG270" i="5"/>
  <c r="BD271" i="5" l="1"/>
  <c r="BC271" i="5"/>
  <c r="I304" i="5"/>
  <c r="J304" i="5" s="1"/>
  <c r="C271" i="5"/>
  <c r="BE271" i="5" l="1"/>
  <c r="B271" i="5" s="1"/>
  <c r="AK271" i="7"/>
  <c r="K304" i="5"/>
  <c r="H305" i="5" l="1"/>
  <c r="G305" i="5"/>
  <c r="BF271" i="5"/>
  <c r="A271" i="5" s="1"/>
  <c r="D271" i="5" s="1"/>
  <c r="AG271" i="7" s="1"/>
  <c r="C272" i="5" l="1"/>
  <c r="I305" i="5"/>
  <c r="J305" i="5" s="1"/>
  <c r="BG271" i="5"/>
  <c r="BC272" i="5" s="1"/>
  <c r="AK272" i="7" l="1"/>
  <c r="BD272" i="5"/>
  <c r="BE272" i="5" s="1"/>
  <c r="B272" i="5" s="1"/>
  <c r="K305" i="5"/>
  <c r="H306" i="5" l="1"/>
  <c r="G306" i="5"/>
  <c r="BF272" i="5"/>
  <c r="I306" i="5" l="1"/>
  <c r="J306" i="5" s="1"/>
  <c r="K306" i="5" s="1"/>
  <c r="A272" i="5"/>
  <c r="D272" i="5" s="1"/>
  <c r="AG272" i="7" s="1"/>
  <c r="BG272" i="5"/>
  <c r="BD273" i="5" l="1"/>
  <c r="BC273" i="5"/>
  <c r="H307" i="5"/>
  <c r="G307" i="5"/>
  <c r="C273" i="5"/>
  <c r="I307" i="5" l="1"/>
  <c r="J307" i="5" s="1"/>
  <c r="K307" i="5" s="1"/>
  <c r="BE273" i="5"/>
  <c r="B273" i="5" s="1"/>
  <c r="AK273" i="7"/>
  <c r="H308" i="5" l="1"/>
  <c r="G308" i="5"/>
  <c r="BF273" i="5"/>
  <c r="I308" i="5" l="1"/>
  <c r="A273" i="5"/>
  <c r="D273" i="5" s="1"/>
  <c r="AG273" i="7" s="1"/>
  <c r="BG273" i="5"/>
  <c r="BD274" i="5" l="1"/>
  <c r="BC274" i="5"/>
  <c r="C274" i="5"/>
  <c r="J308" i="5"/>
  <c r="BE274" i="5" l="1"/>
  <c r="B274" i="5" s="1"/>
  <c r="AK274" i="7"/>
  <c r="K308" i="5"/>
  <c r="H309" i="5" l="1"/>
  <c r="G309" i="5"/>
  <c r="BF274" i="5"/>
  <c r="I309" i="5" l="1"/>
  <c r="J309" i="5" s="1"/>
  <c r="A274" i="5"/>
  <c r="D274" i="5" s="1"/>
  <c r="AG274" i="7" s="1"/>
  <c r="BG274" i="5"/>
  <c r="BD275" i="5" l="1"/>
  <c r="BC275" i="5"/>
  <c r="C275" i="5"/>
  <c r="K309" i="5"/>
  <c r="H310" i="5" l="1"/>
  <c r="G310" i="5"/>
  <c r="BE275" i="5"/>
  <c r="B275" i="5" s="1"/>
  <c r="AK275" i="7"/>
  <c r="I310" i="5" l="1"/>
  <c r="BF275" i="5"/>
  <c r="A275" i="5" l="1"/>
  <c r="D275" i="5" s="1"/>
  <c r="AG275" i="7" s="1"/>
  <c r="BG275" i="5"/>
  <c r="J310" i="5"/>
  <c r="BD276" i="5" l="1"/>
  <c r="BC276" i="5"/>
  <c r="C276" i="5"/>
  <c r="K310" i="5"/>
  <c r="H311" i="5" l="1"/>
  <c r="G311" i="5"/>
  <c r="BE276" i="5"/>
  <c r="B276" i="5" s="1"/>
  <c r="AK276" i="7"/>
  <c r="I311" i="5" l="1"/>
  <c r="BF276" i="5"/>
  <c r="A276" i="5" l="1"/>
  <c r="D276" i="5" s="1"/>
  <c r="AG276" i="7" s="1"/>
  <c r="BG276" i="5"/>
  <c r="J311" i="5"/>
  <c r="BD277" i="5" l="1"/>
  <c r="BC277" i="5"/>
  <c r="C277" i="5"/>
  <c r="K311" i="5"/>
  <c r="H312" i="5" l="1"/>
  <c r="G312" i="5"/>
  <c r="BE277" i="5"/>
  <c r="B277" i="5" s="1"/>
  <c r="AK277" i="7"/>
  <c r="I312" i="5" l="1"/>
  <c r="BF277" i="5"/>
  <c r="A277" i="5" l="1"/>
  <c r="D277" i="5" s="1"/>
  <c r="AG277" i="7" s="1"/>
  <c r="BG277" i="5"/>
  <c r="J312" i="5"/>
  <c r="BD278" i="5" l="1"/>
  <c r="BC278" i="5"/>
  <c r="C278" i="5"/>
  <c r="K312" i="5"/>
  <c r="H313" i="5" l="1"/>
  <c r="G313" i="5"/>
  <c r="BE278" i="5"/>
  <c r="B278" i="5" s="1"/>
  <c r="AK278" i="7"/>
  <c r="I313" i="5" l="1"/>
  <c r="J313" i="5" s="1"/>
  <c r="BF278" i="5"/>
  <c r="A278" i="5" l="1"/>
  <c r="D278" i="5" s="1"/>
  <c r="AG278" i="7" s="1"/>
  <c r="BG278" i="5"/>
  <c r="K313" i="5"/>
  <c r="BD279" i="5" l="1"/>
  <c r="BC279" i="5"/>
  <c r="H314" i="5"/>
  <c r="G314" i="5"/>
  <c r="C279" i="5"/>
  <c r="I314" i="5" l="1"/>
  <c r="BE279" i="5"/>
  <c r="B279" i="5" s="1"/>
  <c r="AK279" i="7"/>
  <c r="BF279" i="5" l="1"/>
  <c r="J314" i="5"/>
  <c r="A279" i="5" l="1"/>
  <c r="D279" i="5" s="1"/>
  <c r="AG279" i="7" s="1"/>
  <c r="BG279" i="5"/>
  <c r="K314" i="5"/>
  <c r="BD280" i="5" l="1"/>
  <c r="BC280" i="5"/>
  <c r="H315" i="5"/>
  <c r="G315" i="5"/>
  <c r="C280" i="5"/>
  <c r="I315" i="5" l="1"/>
  <c r="J315" i="5" s="1"/>
  <c r="BE280" i="5"/>
  <c r="B280" i="5" s="1"/>
  <c r="AK280" i="7"/>
  <c r="BF280" i="5" l="1"/>
  <c r="K315" i="5"/>
  <c r="H316" i="5" l="1"/>
  <c r="G316" i="5"/>
  <c r="A280" i="5"/>
  <c r="D280" i="5" s="1"/>
  <c r="AG280" i="7" s="1"/>
  <c r="BG280" i="5"/>
  <c r="BD281" i="5" l="1"/>
  <c r="BC281" i="5"/>
  <c r="I316" i="5"/>
  <c r="J316" i="5" s="1"/>
  <c r="C281" i="5"/>
  <c r="BE281" i="5" l="1"/>
  <c r="B281" i="5" s="1"/>
  <c r="AK281" i="7"/>
  <c r="K316" i="5"/>
  <c r="H317" i="5" l="1"/>
  <c r="G317" i="5"/>
  <c r="BF281" i="5"/>
  <c r="I317" i="5" l="1"/>
  <c r="J317" i="5" s="1"/>
  <c r="K317" i="5" s="1"/>
  <c r="A281" i="5"/>
  <c r="D281" i="5" s="1"/>
  <c r="AG281" i="7" s="1"/>
  <c r="BG281" i="5"/>
  <c r="BD282" i="5" l="1"/>
  <c r="BC282" i="5"/>
  <c r="H318" i="5"/>
  <c r="G318" i="5"/>
  <c r="C282" i="5"/>
  <c r="I318" i="5" l="1"/>
  <c r="J318" i="5" s="1"/>
  <c r="K318" i="5" s="1"/>
  <c r="BE282" i="5"/>
  <c r="B282" i="5" s="1"/>
  <c r="AK282" i="7"/>
  <c r="H319" i="5" l="1"/>
  <c r="G319" i="5"/>
  <c r="BF282" i="5"/>
  <c r="I319" i="5" l="1"/>
  <c r="J319" i="5" s="1"/>
  <c r="K319" i="5" s="1"/>
  <c r="A282" i="5"/>
  <c r="D282" i="5" s="1"/>
  <c r="AG282" i="7" s="1"/>
  <c r="BG282" i="5"/>
  <c r="BD283" i="5" l="1"/>
  <c r="BC283" i="5"/>
  <c r="H320" i="5"/>
  <c r="G320" i="5"/>
  <c r="C283" i="5"/>
  <c r="I320" i="5" l="1"/>
  <c r="BE283" i="5"/>
  <c r="B283" i="5" s="1"/>
  <c r="AK283" i="7"/>
  <c r="J320" i="5"/>
  <c r="BF283" i="5" l="1"/>
  <c r="K320" i="5"/>
  <c r="H321" i="5" l="1"/>
  <c r="G321" i="5"/>
  <c r="A283" i="5"/>
  <c r="D283" i="5" s="1"/>
  <c r="AG283" i="7" s="1"/>
  <c r="BG283" i="5"/>
  <c r="BD284" i="5" l="1"/>
  <c r="BC284" i="5"/>
  <c r="I321" i="5"/>
  <c r="J321" i="5" s="1"/>
  <c r="C284" i="5"/>
  <c r="BE284" i="5" l="1"/>
  <c r="B284" i="5" s="1"/>
  <c r="AK284" i="7"/>
  <c r="K321" i="5"/>
  <c r="H322" i="5" l="1"/>
  <c r="G322" i="5"/>
  <c r="BF284" i="5"/>
  <c r="I322" i="5" l="1"/>
  <c r="J322" i="5" s="1"/>
  <c r="K322" i="5" s="1"/>
  <c r="A284" i="5"/>
  <c r="D284" i="5" s="1"/>
  <c r="AG284" i="7" s="1"/>
  <c r="BG284" i="5"/>
  <c r="BD285" i="5" l="1"/>
  <c r="BC285" i="5"/>
  <c r="H323" i="5"/>
  <c r="G323" i="5"/>
  <c r="C285" i="5"/>
  <c r="I323" i="5" l="1"/>
  <c r="J323" i="5" s="1"/>
  <c r="BE285" i="5"/>
  <c r="B285" i="5" s="1"/>
  <c r="AK285" i="7"/>
  <c r="BF285" i="5" l="1"/>
  <c r="K323" i="5"/>
  <c r="H324" i="5" l="1"/>
  <c r="G324" i="5"/>
  <c r="A285" i="5"/>
  <c r="D285" i="5" s="1"/>
  <c r="AG285" i="7" s="1"/>
  <c r="BG285" i="5"/>
  <c r="BD286" i="5" l="1"/>
  <c r="BC286" i="5"/>
  <c r="I324" i="5"/>
  <c r="J324" i="5" s="1"/>
  <c r="C286" i="5"/>
  <c r="BE286" i="5" l="1"/>
  <c r="B286" i="5" s="1"/>
  <c r="AK286" i="7"/>
  <c r="K324" i="5"/>
  <c r="H325" i="5" l="1"/>
  <c r="G325" i="5"/>
  <c r="BF286" i="5"/>
  <c r="I325" i="5" l="1"/>
  <c r="J325" i="5" s="1"/>
  <c r="A286" i="5"/>
  <c r="D286" i="5" s="1"/>
  <c r="AG286" i="7" s="1"/>
  <c r="BG286" i="5"/>
  <c r="BD287" i="5" l="1"/>
  <c r="BC287" i="5"/>
  <c r="C287" i="5"/>
  <c r="K325" i="5"/>
  <c r="H326" i="5" l="1"/>
  <c r="G326" i="5"/>
  <c r="BE287" i="5"/>
  <c r="B287" i="5" s="1"/>
  <c r="AK287" i="7"/>
  <c r="I326" i="5" l="1"/>
  <c r="J326" i="5" s="1"/>
  <c r="K326" i="5" s="1"/>
  <c r="BF287" i="5"/>
  <c r="H327" i="5" l="1"/>
  <c r="G327" i="5"/>
  <c r="A287" i="5"/>
  <c r="D287" i="5" s="1"/>
  <c r="AG287" i="7" s="1"/>
  <c r="BG287" i="5"/>
  <c r="BD288" i="5" l="1"/>
  <c r="BC288" i="5"/>
  <c r="I327" i="5"/>
  <c r="J327" i="5" s="1"/>
  <c r="C288" i="5"/>
  <c r="BE288" i="5" l="1"/>
  <c r="B288" i="5" s="1"/>
  <c r="AK288" i="7"/>
  <c r="K327" i="5"/>
  <c r="H328" i="5" l="1"/>
  <c r="G328" i="5"/>
  <c r="BF288" i="5"/>
  <c r="I328" i="5" l="1"/>
  <c r="A288" i="5"/>
  <c r="D288" i="5" s="1"/>
  <c r="AG288" i="7" s="1"/>
  <c r="BG288" i="5"/>
  <c r="BD289" i="5" l="1"/>
  <c r="BC289" i="5"/>
  <c r="C289" i="5"/>
  <c r="J328" i="5"/>
  <c r="BE289" i="5" l="1"/>
  <c r="B289" i="5" s="1"/>
  <c r="AK289" i="7"/>
  <c r="K328" i="5"/>
  <c r="H329" i="5" l="1"/>
  <c r="G329" i="5"/>
  <c r="BF289" i="5"/>
  <c r="I329" i="5" l="1"/>
  <c r="J329" i="5" s="1"/>
  <c r="A289" i="5"/>
  <c r="D289" i="5" s="1"/>
  <c r="AG289" i="7" s="1"/>
  <c r="BG289" i="5"/>
  <c r="BD290" i="5" l="1"/>
  <c r="BC290" i="5"/>
  <c r="C290" i="5"/>
  <c r="K329" i="5"/>
  <c r="H330" i="5" l="1"/>
  <c r="G330" i="5"/>
  <c r="BE290" i="5"/>
  <c r="B290" i="5" s="1"/>
  <c r="AK290" i="7"/>
  <c r="I330" i="5" l="1"/>
  <c r="J330" i="5" s="1"/>
  <c r="BF290" i="5"/>
  <c r="A290" i="5" l="1"/>
  <c r="D290" i="5" s="1"/>
  <c r="AG290" i="7" s="1"/>
  <c r="BG290" i="5"/>
  <c r="K330" i="5"/>
  <c r="BD291" i="5" l="1"/>
  <c r="BC291" i="5"/>
  <c r="H331" i="5"/>
  <c r="G331" i="5"/>
  <c r="C291" i="5"/>
  <c r="I331" i="5" l="1"/>
  <c r="J331" i="5" s="1"/>
  <c r="BE291" i="5"/>
  <c r="B291" i="5" s="1"/>
  <c r="AK291" i="7"/>
  <c r="BF291" i="5" l="1"/>
  <c r="K331" i="5"/>
  <c r="H332" i="5" l="1"/>
  <c r="G332" i="5"/>
  <c r="A291" i="5"/>
  <c r="D291" i="5" s="1"/>
  <c r="AG291" i="7" s="1"/>
  <c r="BG291" i="5"/>
  <c r="BD292" i="5" l="1"/>
  <c r="BC292" i="5"/>
  <c r="I332" i="5"/>
  <c r="C292" i="5"/>
  <c r="BE292" i="5" l="1"/>
  <c r="B292" i="5" s="1"/>
  <c r="AK292" i="7"/>
  <c r="J332" i="5"/>
  <c r="BF292" i="5" l="1"/>
  <c r="K332" i="5"/>
  <c r="H333" i="5" l="1"/>
  <c r="G333" i="5"/>
  <c r="A292" i="5"/>
  <c r="D292" i="5" s="1"/>
  <c r="AG292" i="7" s="1"/>
  <c r="BG292" i="5"/>
  <c r="BD293" i="5" l="1"/>
  <c r="BC293" i="5"/>
  <c r="I333" i="5"/>
  <c r="J333" i="5" s="1"/>
  <c r="C293" i="5"/>
  <c r="BE293" i="5" l="1"/>
  <c r="B293" i="5" s="1"/>
  <c r="AK293" i="7"/>
  <c r="K333" i="5"/>
  <c r="H334" i="5" l="1"/>
  <c r="G334" i="5"/>
  <c r="BF293" i="5"/>
  <c r="I334" i="5" l="1"/>
  <c r="A293" i="5"/>
  <c r="D293" i="5" s="1"/>
  <c r="AG293" i="7" s="1"/>
  <c r="BG293" i="5"/>
  <c r="BD294" i="5" l="1"/>
  <c r="BC294" i="5"/>
  <c r="C294" i="5"/>
  <c r="J334" i="5"/>
  <c r="BE294" i="5" l="1"/>
  <c r="B294" i="5" s="1"/>
  <c r="AK294" i="7"/>
  <c r="K334" i="5"/>
  <c r="H335" i="5" l="1"/>
  <c r="G335" i="5"/>
  <c r="BF294" i="5"/>
  <c r="I335" i="5" l="1"/>
  <c r="J335" i="5" s="1"/>
  <c r="A294" i="5"/>
  <c r="D294" i="5" s="1"/>
  <c r="AG294" i="7" s="1"/>
  <c r="BG294" i="5"/>
  <c r="BD295" i="5" l="1"/>
  <c r="BC295" i="5"/>
  <c r="C295" i="5"/>
  <c r="K335" i="5"/>
  <c r="H336" i="5" l="1"/>
  <c r="G336" i="5"/>
  <c r="BE295" i="5"/>
  <c r="B295" i="5" s="1"/>
  <c r="AK295" i="7"/>
  <c r="I336" i="5" l="1"/>
  <c r="J336" i="5" s="1"/>
  <c r="K336" i="5" s="1"/>
  <c r="BF295" i="5"/>
  <c r="H337" i="5" l="1"/>
  <c r="G337" i="5"/>
  <c r="A295" i="5"/>
  <c r="D295" i="5" s="1"/>
  <c r="AG295" i="7" s="1"/>
  <c r="BG295" i="5"/>
  <c r="BD296" i="5" l="1"/>
  <c r="BC296" i="5"/>
  <c r="I337" i="5"/>
  <c r="C296" i="5"/>
  <c r="BE296" i="5" l="1"/>
  <c r="B296" i="5" s="1"/>
  <c r="AK296" i="7"/>
  <c r="J337" i="5"/>
  <c r="BF296" i="5" l="1"/>
  <c r="K337" i="5"/>
  <c r="H338" i="5" l="1"/>
  <c r="G338" i="5"/>
  <c r="A296" i="5"/>
  <c r="D296" i="5" s="1"/>
  <c r="AG296" i="7" s="1"/>
  <c r="BG296" i="5"/>
  <c r="BD297" i="5" l="1"/>
  <c r="BC297" i="5"/>
  <c r="I338" i="5"/>
  <c r="J338" i="5" s="1"/>
  <c r="C297" i="5"/>
  <c r="BE297" i="5" l="1"/>
  <c r="B297" i="5" s="1"/>
  <c r="AK297" i="7"/>
  <c r="K338" i="5"/>
  <c r="H339" i="5" l="1"/>
  <c r="G339" i="5"/>
  <c r="BF297" i="5"/>
  <c r="I339" i="5" l="1"/>
  <c r="A297" i="5"/>
  <c r="D297" i="5" s="1"/>
  <c r="AG297" i="7" s="1"/>
  <c r="BG297" i="5"/>
  <c r="BD298" i="5" l="1"/>
  <c r="BC298" i="5"/>
  <c r="C298" i="5"/>
  <c r="J339" i="5"/>
  <c r="BE298" i="5" l="1"/>
  <c r="B298" i="5" s="1"/>
  <c r="AK298" i="7"/>
  <c r="K339" i="5"/>
  <c r="H340" i="5" l="1"/>
  <c r="G340" i="5"/>
  <c r="BF298" i="5"/>
  <c r="I340" i="5" l="1"/>
  <c r="A298" i="5"/>
  <c r="D298" i="5" s="1"/>
  <c r="AG298" i="7" s="1"/>
  <c r="BG298" i="5"/>
  <c r="BD299" i="5" l="1"/>
  <c r="BC299" i="5"/>
  <c r="C299" i="5"/>
  <c r="J340" i="5"/>
  <c r="BE299" i="5" l="1"/>
  <c r="B299" i="5" s="1"/>
  <c r="AK299" i="7"/>
  <c r="K340" i="5"/>
  <c r="H341" i="5" l="1"/>
  <c r="G341" i="5"/>
  <c r="BF299" i="5"/>
  <c r="I341" i="5" l="1"/>
  <c r="A299" i="5"/>
  <c r="D299" i="5" s="1"/>
  <c r="AG299" i="7" s="1"/>
  <c r="BG299" i="5"/>
  <c r="BD300" i="5" l="1"/>
  <c r="BC300" i="5"/>
  <c r="C300" i="5"/>
  <c r="J341" i="5"/>
  <c r="BE300" i="5" l="1"/>
  <c r="B300" i="5" s="1"/>
  <c r="AK300" i="7"/>
  <c r="K341" i="5"/>
  <c r="H342" i="5" l="1"/>
  <c r="G342" i="5"/>
  <c r="BF300" i="5"/>
  <c r="I342" i="5" l="1"/>
  <c r="A300" i="5"/>
  <c r="D300" i="5" s="1"/>
  <c r="AG300" i="7" s="1"/>
  <c r="BG300" i="5"/>
  <c r="BD301" i="5" l="1"/>
  <c r="BC301" i="5"/>
  <c r="C301" i="5"/>
  <c r="J342" i="5"/>
  <c r="BE301" i="5" l="1"/>
  <c r="B301" i="5" s="1"/>
  <c r="AK301" i="7"/>
  <c r="K342" i="5"/>
  <c r="H343" i="5" l="1"/>
  <c r="G343" i="5"/>
  <c r="BF301" i="5"/>
  <c r="I343" i="5" l="1"/>
  <c r="J343" i="5" s="1"/>
  <c r="A301" i="5"/>
  <c r="D301" i="5" s="1"/>
  <c r="AG301" i="7" s="1"/>
  <c r="BG301" i="5"/>
  <c r="BD302" i="5" l="1"/>
  <c r="BC302" i="5"/>
  <c r="C302" i="5"/>
  <c r="K343" i="5"/>
  <c r="H344" i="5" l="1"/>
  <c r="G344" i="5"/>
  <c r="BE302" i="5"/>
  <c r="B302" i="5" s="1"/>
  <c r="AK302" i="7"/>
  <c r="I344" i="5" l="1"/>
  <c r="J344" i="5" s="1"/>
  <c r="BF302" i="5"/>
  <c r="A302" i="5" l="1"/>
  <c r="D302" i="5" s="1"/>
  <c r="AG302" i="7" s="1"/>
  <c r="BG302" i="5"/>
  <c r="K344" i="5"/>
  <c r="BD303" i="5" l="1"/>
  <c r="BC303" i="5"/>
  <c r="H345" i="5"/>
  <c r="G345" i="5"/>
  <c r="C303" i="5"/>
  <c r="BE303" i="5" l="1"/>
  <c r="B303" i="5" s="1"/>
  <c r="AK303" i="7"/>
  <c r="I345" i="5"/>
  <c r="J345" i="5" s="1"/>
  <c r="BF303" i="5" l="1"/>
  <c r="K345" i="5"/>
  <c r="H346" i="5" l="1"/>
  <c r="G346" i="5"/>
  <c r="A303" i="5"/>
  <c r="D303" i="5" s="1"/>
  <c r="AG303" i="7" s="1"/>
  <c r="BG303" i="5"/>
  <c r="BD304" i="5" l="1"/>
  <c r="BC304" i="5"/>
  <c r="I346" i="5"/>
  <c r="J346" i="5" s="1"/>
  <c r="K346" i="5" s="1"/>
  <c r="C304" i="5"/>
  <c r="H347" i="5" l="1"/>
  <c r="G347" i="5"/>
  <c r="BE304" i="5"/>
  <c r="B304" i="5" s="1"/>
  <c r="AK304" i="7"/>
  <c r="I347" i="5" l="1"/>
  <c r="J347" i="5" s="1"/>
  <c r="K347" i="5" s="1"/>
  <c r="BF304" i="5"/>
  <c r="A304" i="5" s="1"/>
  <c r="D304" i="5" s="1"/>
  <c r="AG304" i="7" s="1"/>
  <c r="H348" i="5" l="1"/>
  <c r="G348" i="5"/>
  <c r="BG304" i="5"/>
  <c r="C305" i="5"/>
  <c r="BD305" i="5" l="1"/>
  <c r="BC305" i="5"/>
  <c r="I348" i="5"/>
  <c r="J348" i="5" s="1"/>
  <c r="BE305" i="5" l="1"/>
  <c r="B305" i="5" s="1"/>
  <c r="AK305" i="7"/>
  <c r="K348" i="5"/>
  <c r="H349" i="5" l="1"/>
  <c r="G349" i="5"/>
  <c r="BF305" i="5"/>
  <c r="A305" i="5" s="1"/>
  <c r="D305" i="5" s="1"/>
  <c r="AG305" i="7" s="1"/>
  <c r="BG305" i="5" l="1"/>
  <c r="I349" i="5"/>
  <c r="C306" i="5"/>
  <c r="BD306" i="5" l="1"/>
  <c r="BE306" i="5" s="1"/>
  <c r="B306" i="5" s="1"/>
  <c r="BC306" i="5"/>
  <c r="J349" i="5"/>
  <c r="AK306" i="7" l="1"/>
  <c r="BF306" i="5"/>
  <c r="K349" i="5"/>
  <c r="H350" i="5" l="1"/>
  <c r="G350" i="5"/>
  <c r="A306" i="5"/>
  <c r="D306" i="5" s="1"/>
  <c r="AG306" i="7" s="1"/>
  <c r="BG306" i="5"/>
  <c r="BD307" i="5" l="1"/>
  <c r="BC307" i="5"/>
  <c r="I350" i="5"/>
  <c r="C307" i="5"/>
  <c r="BE307" i="5" l="1"/>
  <c r="B307" i="5" s="1"/>
  <c r="AK307" i="7"/>
  <c r="J350" i="5"/>
  <c r="BF307" i="5" l="1"/>
  <c r="K350" i="5"/>
  <c r="H351" i="5" l="1"/>
  <c r="G351" i="5"/>
  <c r="A307" i="5"/>
  <c r="D307" i="5" s="1"/>
  <c r="AG307" i="7" s="1"/>
  <c r="BG307" i="5"/>
  <c r="BD308" i="5" l="1"/>
  <c r="BC308" i="5"/>
  <c r="I351" i="5"/>
  <c r="J351" i="5" s="1"/>
  <c r="C308" i="5"/>
  <c r="BE308" i="5" l="1"/>
  <c r="B308" i="5" s="1"/>
  <c r="AK308" i="7"/>
  <c r="K351" i="5"/>
  <c r="H352" i="5" l="1"/>
  <c r="G352" i="5"/>
  <c r="BF308" i="5"/>
  <c r="I352" i="5" l="1"/>
  <c r="J352" i="5" s="1"/>
  <c r="K352" i="5" s="1"/>
  <c r="A308" i="5"/>
  <c r="D308" i="5" s="1"/>
  <c r="AG308" i="7" s="1"/>
  <c r="BG308" i="5"/>
  <c r="BD309" i="5" l="1"/>
  <c r="BC309" i="5"/>
  <c r="H353" i="5"/>
  <c r="G353" i="5"/>
  <c r="C309" i="5"/>
  <c r="I353" i="5" l="1"/>
  <c r="J353" i="5" s="1"/>
  <c r="BE309" i="5"/>
  <c r="B309" i="5" s="1"/>
  <c r="AK309" i="7"/>
  <c r="BF309" i="5" l="1"/>
  <c r="K353" i="5"/>
  <c r="H354" i="5" l="1"/>
  <c r="G354" i="5"/>
  <c r="A309" i="5"/>
  <c r="D309" i="5" s="1"/>
  <c r="AG309" i="7" s="1"/>
  <c r="BG309" i="5"/>
  <c r="BD310" i="5" l="1"/>
  <c r="BC310" i="5"/>
  <c r="I354" i="5"/>
  <c r="J354" i="5" s="1"/>
  <c r="K354" i="5" s="1"/>
  <c r="C310" i="5"/>
  <c r="H355" i="5" l="1"/>
  <c r="G355" i="5"/>
  <c r="BE310" i="5"/>
  <c r="B310" i="5" s="1"/>
  <c r="AK310" i="7"/>
  <c r="I355" i="5" l="1"/>
  <c r="J355" i="5" s="1"/>
  <c r="BF310" i="5"/>
  <c r="A310" i="5" s="1"/>
  <c r="D310" i="5" s="1"/>
  <c r="AG310" i="7" s="1"/>
  <c r="C311" i="5"/>
  <c r="BG310" i="5" l="1"/>
  <c r="K355" i="5"/>
  <c r="BD311" i="5" l="1"/>
  <c r="BC311" i="5"/>
  <c r="AK311" i="7" s="1"/>
  <c r="H356" i="5"/>
  <c r="G356" i="5"/>
  <c r="BE311" i="5" l="1"/>
  <c r="B311" i="5" s="1"/>
  <c r="I356" i="5"/>
  <c r="J356" i="5" s="1"/>
  <c r="BF311" i="5" l="1"/>
  <c r="A311" i="5" s="1"/>
  <c r="D311" i="5" s="1"/>
  <c r="AG311" i="7" s="1"/>
  <c r="K356" i="5"/>
  <c r="H357" i="5" l="1"/>
  <c r="G357" i="5"/>
  <c r="BG311" i="5"/>
  <c r="C312" i="5"/>
  <c r="BD312" i="5" l="1"/>
  <c r="BE312" i="5" s="1"/>
  <c r="B312" i="5" s="1"/>
  <c r="BC312" i="5"/>
  <c r="I357" i="5"/>
  <c r="J357" i="5" s="1"/>
  <c r="K357" i="5" s="1"/>
  <c r="AK312" i="7"/>
  <c r="H358" i="5" l="1"/>
  <c r="G358" i="5"/>
  <c r="BF312" i="5"/>
  <c r="I358" i="5" l="1"/>
  <c r="J358" i="5" s="1"/>
  <c r="K358" i="5" s="1"/>
  <c r="A312" i="5"/>
  <c r="D312" i="5" s="1"/>
  <c r="AG312" i="7" s="1"/>
  <c r="BG312" i="5"/>
  <c r="BD313" i="5" l="1"/>
  <c r="BC313" i="5"/>
  <c r="H359" i="5"/>
  <c r="G359" i="5"/>
  <c r="C313" i="5"/>
  <c r="I359" i="5" l="1"/>
  <c r="J359" i="5" s="1"/>
  <c r="K359" i="5" s="1"/>
  <c r="BE313" i="5"/>
  <c r="B313" i="5" s="1"/>
  <c r="AK313" i="7"/>
  <c r="H360" i="5" l="1"/>
  <c r="G360" i="5"/>
  <c r="BF313" i="5"/>
  <c r="I360" i="5" l="1"/>
  <c r="J360" i="5" s="1"/>
  <c r="A313" i="5"/>
  <c r="D313" i="5" s="1"/>
  <c r="AG313" i="7" s="1"/>
  <c r="BG313" i="5"/>
  <c r="BD314" i="5" l="1"/>
  <c r="BC314" i="5"/>
  <c r="C314" i="5"/>
  <c r="K360" i="5"/>
  <c r="H361" i="5" l="1"/>
  <c r="G361" i="5"/>
  <c r="BE314" i="5"/>
  <c r="B314" i="5" s="1"/>
  <c r="AK314" i="7"/>
  <c r="I361" i="5" l="1"/>
  <c r="J361" i="5" s="1"/>
  <c r="BF314" i="5"/>
  <c r="A314" i="5" l="1"/>
  <c r="D314" i="5" s="1"/>
  <c r="AG314" i="7" s="1"/>
  <c r="BG314" i="5"/>
  <c r="K361" i="5"/>
  <c r="BD315" i="5" l="1"/>
  <c r="BC315" i="5"/>
  <c r="H362" i="5"/>
  <c r="G362" i="5"/>
  <c r="C315" i="5"/>
  <c r="I362" i="5" l="1"/>
  <c r="BE315" i="5"/>
  <c r="B315" i="5" s="1"/>
  <c r="AK315" i="7"/>
  <c r="I364" i="5"/>
  <c r="BF315" i="5" l="1"/>
  <c r="J362" i="5"/>
  <c r="J364" i="5" s="1"/>
  <c r="A315" i="5" l="1"/>
  <c r="D315" i="5" s="1"/>
  <c r="AG315" i="7" s="1"/>
  <c r="BG315" i="5"/>
  <c r="K362" i="5"/>
  <c r="BD316" i="5" l="1"/>
  <c r="BC316" i="5"/>
  <c r="C316" i="5"/>
  <c r="BE316" i="5" l="1"/>
  <c r="B316" i="5" s="1"/>
  <c r="AK316" i="7"/>
  <c r="BF316" i="5" l="1"/>
  <c r="A316" i="5" l="1"/>
  <c r="D316" i="5" s="1"/>
  <c r="AG316" i="7" s="1"/>
  <c r="BG316" i="5"/>
  <c r="BD317" i="5" l="1"/>
  <c r="BC317" i="5"/>
  <c r="C317" i="5"/>
  <c r="BE317" i="5" l="1"/>
  <c r="B317" i="5" s="1"/>
  <c r="AK317" i="7"/>
  <c r="BF317" i="5" l="1"/>
  <c r="A317" i="5" l="1"/>
  <c r="D317" i="5" s="1"/>
  <c r="AG317" i="7" s="1"/>
  <c r="BG317" i="5"/>
  <c r="BD318" i="5" l="1"/>
  <c r="BC318" i="5"/>
  <c r="C318" i="5"/>
  <c r="BE318" i="5" l="1"/>
  <c r="B318" i="5" s="1"/>
  <c r="AK318" i="7"/>
  <c r="BF318" i="5" l="1"/>
  <c r="A318" i="5" l="1"/>
  <c r="D318" i="5" s="1"/>
  <c r="AG318" i="7" s="1"/>
  <c r="BG318" i="5"/>
  <c r="BD319" i="5" l="1"/>
  <c r="BC319" i="5"/>
  <c r="C319" i="5"/>
  <c r="BE319" i="5" l="1"/>
  <c r="B319" i="5" s="1"/>
  <c r="AK319" i="7"/>
  <c r="BF319" i="5" l="1"/>
  <c r="A319" i="5" l="1"/>
  <c r="D319" i="5" s="1"/>
  <c r="AG319" i="7" s="1"/>
  <c r="BG319" i="5"/>
  <c r="BD320" i="5" l="1"/>
  <c r="BC320" i="5"/>
  <c r="C320" i="5"/>
  <c r="BE320" i="5" l="1"/>
  <c r="B320" i="5" s="1"/>
  <c r="AK320" i="7"/>
  <c r="BF320" i="5" l="1"/>
  <c r="A320" i="5" l="1"/>
  <c r="D320" i="5" s="1"/>
  <c r="AG320" i="7" s="1"/>
  <c r="BG320" i="5"/>
  <c r="BD321" i="5" l="1"/>
  <c r="BC321" i="5"/>
  <c r="C321" i="5"/>
  <c r="BE321" i="5" l="1"/>
  <c r="B321" i="5" s="1"/>
  <c r="AK321" i="7"/>
  <c r="BF321" i="5" l="1"/>
  <c r="A321" i="5" l="1"/>
  <c r="D321" i="5" s="1"/>
  <c r="AG321" i="7" s="1"/>
  <c r="BG321" i="5"/>
  <c r="BD322" i="5" l="1"/>
  <c r="BC322" i="5"/>
  <c r="C322" i="5"/>
  <c r="BE322" i="5" l="1"/>
  <c r="B322" i="5" s="1"/>
  <c r="AK322" i="7"/>
  <c r="BF322" i="5" l="1"/>
  <c r="A322" i="5" l="1"/>
  <c r="D322" i="5" s="1"/>
  <c r="AG322" i="7" s="1"/>
  <c r="BG322" i="5"/>
  <c r="BD323" i="5" l="1"/>
  <c r="BC323" i="5"/>
  <c r="C323" i="5"/>
  <c r="BE323" i="5" l="1"/>
  <c r="B323" i="5" s="1"/>
  <c r="AK323" i="7"/>
  <c r="BF323" i="5" l="1"/>
  <c r="A323" i="5" l="1"/>
  <c r="D323" i="5" s="1"/>
  <c r="AG323" i="7" s="1"/>
  <c r="BG323" i="5"/>
  <c r="BD324" i="5" l="1"/>
  <c r="BC324" i="5"/>
  <c r="C324" i="5"/>
  <c r="BE324" i="5" l="1"/>
  <c r="B324" i="5" s="1"/>
  <c r="AK324" i="7"/>
  <c r="BF324" i="5" l="1"/>
  <c r="A324" i="5" l="1"/>
  <c r="D324" i="5" s="1"/>
  <c r="AG324" i="7" s="1"/>
  <c r="BG324" i="5"/>
  <c r="BD325" i="5" l="1"/>
  <c r="BC325" i="5"/>
  <c r="C325" i="5"/>
  <c r="BE325" i="5" l="1"/>
  <c r="B325" i="5" s="1"/>
  <c r="AK325" i="7"/>
  <c r="BF325" i="5" l="1"/>
  <c r="A325" i="5" l="1"/>
  <c r="D325" i="5" s="1"/>
  <c r="AG325" i="7" s="1"/>
  <c r="BG325" i="5"/>
  <c r="BD326" i="5" l="1"/>
  <c r="BC326" i="5"/>
  <c r="C326" i="5"/>
  <c r="BE326" i="5" l="1"/>
  <c r="B326" i="5" s="1"/>
  <c r="AK326" i="7"/>
  <c r="BF326" i="5" l="1"/>
  <c r="A326" i="5" l="1"/>
  <c r="D326" i="5" s="1"/>
  <c r="AG326" i="7" s="1"/>
  <c r="BG326" i="5"/>
  <c r="BD327" i="5" l="1"/>
  <c r="BC327" i="5"/>
  <c r="C327" i="5"/>
  <c r="BE327" i="5" l="1"/>
  <c r="B327" i="5" s="1"/>
  <c r="AK327" i="7"/>
  <c r="BF327" i="5" l="1"/>
  <c r="A327" i="5" l="1"/>
  <c r="D327" i="5" s="1"/>
  <c r="AG327" i="7" s="1"/>
  <c r="BG327" i="5"/>
  <c r="BD328" i="5" l="1"/>
  <c r="BC328" i="5"/>
  <c r="C328" i="5"/>
  <c r="BE328" i="5" l="1"/>
  <c r="B328" i="5" s="1"/>
  <c r="AK328" i="7"/>
  <c r="BF328" i="5" l="1"/>
  <c r="A328" i="5" l="1"/>
  <c r="D328" i="5" s="1"/>
  <c r="AG328" i="7" s="1"/>
  <c r="BG328" i="5"/>
  <c r="BD329" i="5" l="1"/>
  <c r="BC329" i="5"/>
  <c r="C329" i="5"/>
  <c r="BE329" i="5" l="1"/>
  <c r="B329" i="5" s="1"/>
  <c r="AK329" i="7"/>
  <c r="BF329" i="5" l="1"/>
  <c r="A329" i="5" l="1"/>
  <c r="D329" i="5" s="1"/>
  <c r="AG329" i="7" s="1"/>
  <c r="BG329" i="5"/>
  <c r="BD330" i="5" l="1"/>
  <c r="BC330" i="5"/>
  <c r="C330" i="5"/>
  <c r="BE330" i="5" l="1"/>
  <c r="B330" i="5" s="1"/>
  <c r="AK330" i="7"/>
  <c r="BF330" i="5" l="1"/>
  <c r="A330" i="5" l="1"/>
  <c r="D330" i="5" s="1"/>
  <c r="AG330" i="7" s="1"/>
  <c r="BG330" i="5"/>
  <c r="BD331" i="5" l="1"/>
  <c r="BC331" i="5"/>
  <c r="C331" i="5"/>
  <c r="BE331" i="5" l="1"/>
  <c r="B331" i="5" s="1"/>
  <c r="AK331" i="7"/>
  <c r="BF331" i="5" l="1"/>
  <c r="A331" i="5" l="1"/>
  <c r="D331" i="5" s="1"/>
  <c r="AG331" i="7" s="1"/>
  <c r="BG331" i="5"/>
  <c r="BD332" i="5" l="1"/>
  <c r="BC332" i="5"/>
  <c r="C332" i="5"/>
  <c r="BE332" i="5" l="1"/>
  <c r="B332" i="5" s="1"/>
  <c r="AK332" i="7"/>
  <c r="BF332" i="5" l="1"/>
  <c r="A332" i="5" l="1"/>
  <c r="D332" i="5" s="1"/>
  <c r="AG332" i="7" s="1"/>
  <c r="BG332" i="5"/>
  <c r="BD333" i="5" l="1"/>
  <c r="BC333" i="5"/>
  <c r="C333" i="5"/>
  <c r="BE333" i="5" l="1"/>
  <c r="B333" i="5" s="1"/>
  <c r="AK333" i="7"/>
  <c r="BF333" i="5" l="1"/>
  <c r="A333" i="5" l="1"/>
  <c r="D333" i="5" s="1"/>
  <c r="AG333" i="7" s="1"/>
  <c r="BG333" i="5"/>
  <c r="BD334" i="5" l="1"/>
  <c r="BC334" i="5"/>
  <c r="C334" i="5"/>
  <c r="BE334" i="5" l="1"/>
  <c r="B334" i="5" s="1"/>
  <c r="AK334" i="7"/>
  <c r="BF334" i="5" l="1"/>
  <c r="A334" i="5" l="1"/>
  <c r="D334" i="5" s="1"/>
  <c r="AG334" i="7" s="1"/>
  <c r="BG334" i="5"/>
  <c r="BD335" i="5" l="1"/>
  <c r="BC335" i="5"/>
  <c r="C335" i="5"/>
  <c r="BE335" i="5" l="1"/>
  <c r="B335" i="5" s="1"/>
  <c r="AK335" i="7"/>
  <c r="BF335" i="5" l="1"/>
  <c r="A335" i="5" l="1"/>
  <c r="D335" i="5" s="1"/>
  <c r="AG335" i="7" s="1"/>
  <c r="BG335" i="5"/>
  <c r="BD336" i="5" l="1"/>
  <c r="BC336" i="5"/>
  <c r="C336" i="5"/>
  <c r="BE336" i="5" l="1"/>
  <c r="B336" i="5" s="1"/>
  <c r="AK336" i="7"/>
  <c r="BF336" i="5" l="1"/>
  <c r="A336" i="5" l="1"/>
  <c r="D336" i="5" s="1"/>
  <c r="AG336" i="7" s="1"/>
  <c r="BG336" i="5"/>
  <c r="BD337" i="5" l="1"/>
  <c r="BC337" i="5"/>
  <c r="C337" i="5"/>
  <c r="BE337" i="5" l="1"/>
  <c r="B337" i="5" s="1"/>
  <c r="AK337" i="7"/>
  <c r="BF337" i="5" l="1"/>
  <c r="A337" i="5" l="1"/>
  <c r="D337" i="5" s="1"/>
  <c r="AG337" i="7" s="1"/>
  <c r="BG337" i="5"/>
  <c r="BD338" i="5" l="1"/>
  <c r="BC338" i="5"/>
  <c r="C338" i="5"/>
  <c r="BE338" i="5" l="1"/>
  <c r="B338" i="5" s="1"/>
  <c r="AK338" i="7"/>
  <c r="BF338" i="5" l="1"/>
  <c r="A338" i="5" l="1"/>
  <c r="D338" i="5" s="1"/>
  <c r="AG338" i="7" s="1"/>
  <c r="BG338" i="5"/>
  <c r="BD339" i="5" l="1"/>
  <c r="BC339" i="5"/>
  <c r="C339" i="5"/>
  <c r="BE339" i="5" l="1"/>
  <c r="B339" i="5" s="1"/>
  <c r="AK339" i="7"/>
  <c r="BF339" i="5" l="1"/>
  <c r="A339" i="5" l="1"/>
  <c r="D339" i="5" s="1"/>
  <c r="AG339" i="7" s="1"/>
  <c r="BG339" i="5"/>
  <c r="BD340" i="5" l="1"/>
  <c r="BC340" i="5"/>
  <c r="C340" i="5"/>
  <c r="BE340" i="5" l="1"/>
  <c r="B340" i="5" s="1"/>
  <c r="AK340" i="7"/>
  <c r="BF340" i="5" l="1"/>
  <c r="A340" i="5" l="1"/>
  <c r="D340" i="5" s="1"/>
  <c r="AG340" i="7" s="1"/>
  <c r="BG340" i="5"/>
  <c r="BD341" i="5" l="1"/>
  <c r="BC341" i="5"/>
  <c r="C341" i="5"/>
  <c r="BE341" i="5" l="1"/>
  <c r="B341" i="5" s="1"/>
  <c r="AK341" i="7"/>
  <c r="BF341" i="5" l="1"/>
  <c r="A341" i="5" l="1"/>
  <c r="D341" i="5" s="1"/>
  <c r="AG341" i="7" s="1"/>
  <c r="BG341" i="5"/>
  <c r="BD342" i="5" l="1"/>
  <c r="BC342" i="5"/>
  <c r="C342" i="5"/>
  <c r="BE342" i="5" l="1"/>
  <c r="B342" i="5" s="1"/>
  <c r="AK342" i="7"/>
  <c r="BF342" i="5" l="1"/>
  <c r="A342" i="5" l="1"/>
  <c r="D342" i="5" s="1"/>
  <c r="AG342" i="7" s="1"/>
  <c r="BG342" i="5"/>
  <c r="BD343" i="5" l="1"/>
  <c r="BC343" i="5"/>
  <c r="C343" i="5"/>
  <c r="BE343" i="5" l="1"/>
  <c r="B343" i="5" s="1"/>
  <c r="AK343" i="7"/>
  <c r="BF343" i="5" l="1"/>
  <c r="A343" i="5" l="1"/>
  <c r="D343" i="5" s="1"/>
  <c r="AG343" i="7" s="1"/>
  <c r="BG343" i="5"/>
  <c r="BD344" i="5" l="1"/>
  <c r="BC344" i="5"/>
  <c r="C344" i="5"/>
  <c r="BE344" i="5" l="1"/>
  <c r="B344" i="5" s="1"/>
  <c r="AK344" i="7"/>
  <c r="BF344" i="5" l="1"/>
  <c r="A344" i="5" l="1"/>
  <c r="D344" i="5" s="1"/>
  <c r="AG344" i="7" s="1"/>
  <c r="BG344" i="5"/>
  <c r="BD345" i="5" l="1"/>
  <c r="BC345" i="5"/>
  <c r="C345" i="5"/>
  <c r="BE345" i="5" l="1"/>
  <c r="B345" i="5" s="1"/>
  <c r="AK345" i="7"/>
  <c r="BF345" i="5" l="1"/>
  <c r="A345" i="5" l="1"/>
  <c r="D345" i="5" s="1"/>
  <c r="AG345" i="7" s="1"/>
  <c r="BG345" i="5"/>
  <c r="BD346" i="5" l="1"/>
  <c r="BC346" i="5"/>
  <c r="C346" i="5"/>
  <c r="BE346" i="5" l="1"/>
  <c r="B346" i="5" s="1"/>
  <c r="AK346" i="7"/>
  <c r="BF346" i="5" l="1"/>
  <c r="A346" i="5" l="1"/>
  <c r="D346" i="5" s="1"/>
  <c r="AG346" i="7" s="1"/>
  <c r="BG346" i="5"/>
  <c r="BD347" i="5" l="1"/>
  <c r="BC347" i="5"/>
  <c r="C347" i="5"/>
  <c r="BE347" i="5" l="1"/>
  <c r="B347" i="5" s="1"/>
  <c r="AK347" i="7"/>
  <c r="BF347" i="5" l="1"/>
  <c r="A347" i="5" l="1"/>
  <c r="D347" i="5" s="1"/>
  <c r="AG347" i="7" s="1"/>
  <c r="BG347" i="5"/>
  <c r="BD348" i="5" l="1"/>
  <c r="BC348" i="5"/>
  <c r="C348" i="5"/>
  <c r="BE348" i="5" l="1"/>
  <c r="B348" i="5" s="1"/>
  <c r="AK348" i="7"/>
  <c r="BF348" i="5" l="1"/>
  <c r="A348" i="5" l="1"/>
  <c r="D348" i="5" s="1"/>
  <c r="AG348" i="7" s="1"/>
  <c r="BG348" i="5"/>
  <c r="BD349" i="5" l="1"/>
  <c r="BC349" i="5"/>
  <c r="C349" i="5"/>
  <c r="BE349" i="5" l="1"/>
  <c r="B349" i="5" s="1"/>
  <c r="AK349" i="7"/>
  <c r="BF349" i="5" l="1"/>
  <c r="A349" i="5" l="1"/>
  <c r="D349" i="5" s="1"/>
  <c r="AG349" i="7" s="1"/>
  <c r="BG349" i="5"/>
  <c r="BD350" i="5" l="1"/>
  <c r="BC350" i="5"/>
  <c r="C350" i="5"/>
  <c r="BE350" i="5" l="1"/>
  <c r="B350" i="5" s="1"/>
  <c r="AK350" i="7"/>
  <c r="BF350" i="5" l="1"/>
  <c r="A350" i="5" l="1"/>
  <c r="D350" i="5" s="1"/>
  <c r="AG350" i="7" s="1"/>
  <c r="BG350" i="5"/>
  <c r="BD351" i="5" l="1"/>
  <c r="BC351" i="5"/>
  <c r="C351" i="5"/>
  <c r="BE351" i="5" l="1"/>
  <c r="B351" i="5" s="1"/>
  <c r="AK351" i="7"/>
  <c r="BF351" i="5" l="1"/>
  <c r="A351" i="5" l="1"/>
  <c r="D351" i="5" s="1"/>
  <c r="AG351" i="7" s="1"/>
  <c r="BG351" i="5"/>
  <c r="BD352" i="5" l="1"/>
  <c r="BC352" i="5"/>
  <c r="C352" i="5"/>
  <c r="BE352" i="5" l="1"/>
  <c r="B352" i="5" s="1"/>
  <c r="AK352" i="7"/>
  <c r="BF352" i="5" l="1"/>
  <c r="A352" i="5" l="1"/>
  <c r="D352" i="5" s="1"/>
  <c r="AG352" i="7" s="1"/>
  <c r="BG352" i="5"/>
  <c r="BD353" i="5" l="1"/>
  <c r="BC353" i="5"/>
  <c r="C353" i="5"/>
  <c r="BE353" i="5" l="1"/>
  <c r="B353" i="5" s="1"/>
  <c r="AK353" i="7"/>
  <c r="BF353" i="5" l="1"/>
  <c r="A353" i="5" l="1"/>
  <c r="D353" i="5" s="1"/>
  <c r="AG353" i="7" s="1"/>
  <c r="BG353" i="5"/>
  <c r="BD354" i="5" l="1"/>
  <c r="BC354" i="5"/>
  <c r="C354" i="5"/>
  <c r="BE354" i="5" l="1"/>
  <c r="B354" i="5" s="1"/>
  <c r="AK354" i="7"/>
  <c r="BF354" i="5" l="1"/>
  <c r="A354" i="5" l="1"/>
  <c r="D354" i="5" s="1"/>
  <c r="AG354" i="7" s="1"/>
  <c r="BG354" i="5"/>
  <c r="BD355" i="5" l="1"/>
  <c r="BC355" i="5"/>
  <c r="C355" i="5"/>
  <c r="BE355" i="5" l="1"/>
  <c r="B355" i="5" s="1"/>
  <c r="AK355" i="7"/>
  <c r="BF355" i="5" l="1"/>
  <c r="A355" i="5" l="1"/>
  <c r="D355" i="5" s="1"/>
  <c r="AG355" i="7" s="1"/>
  <c r="BG355" i="5"/>
  <c r="BD356" i="5" l="1"/>
  <c r="BC356" i="5"/>
  <c r="C356" i="5"/>
  <c r="BE356" i="5" l="1"/>
  <c r="B356" i="5" s="1"/>
  <c r="AK356" i="7"/>
  <c r="BF356" i="5" l="1"/>
  <c r="A356" i="5" l="1"/>
  <c r="D356" i="5" s="1"/>
  <c r="AG356" i="7" s="1"/>
  <c r="BG356" i="5"/>
  <c r="BD357" i="5" l="1"/>
  <c r="BC357" i="5"/>
  <c r="C357" i="5"/>
  <c r="BE357" i="5" l="1"/>
  <c r="B357" i="5" s="1"/>
  <c r="AK357" i="7"/>
  <c r="BF357" i="5" l="1"/>
  <c r="A357" i="5" l="1"/>
  <c r="D357" i="5" s="1"/>
  <c r="AG357" i="7" s="1"/>
  <c r="BG357" i="5"/>
  <c r="BD358" i="5" l="1"/>
  <c r="BC358" i="5"/>
  <c r="C358" i="5"/>
  <c r="BE358" i="5" l="1"/>
  <c r="B358" i="5" s="1"/>
  <c r="AK358" i="7"/>
  <c r="BF358" i="5" l="1"/>
  <c r="A358" i="5" l="1"/>
  <c r="D358" i="5" s="1"/>
  <c r="AG358" i="7" s="1"/>
  <c r="BG358" i="5"/>
  <c r="BD359" i="5" l="1"/>
  <c r="BC359" i="5"/>
  <c r="C359" i="5"/>
  <c r="BE359" i="5" l="1"/>
  <c r="B359" i="5" s="1"/>
  <c r="AK359" i="7"/>
  <c r="BF359" i="5" l="1"/>
  <c r="A359" i="5" l="1"/>
  <c r="D359" i="5" s="1"/>
  <c r="AG359" i="7" s="1"/>
  <c r="BG359" i="5"/>
  <c r="BD360" i="5" l="1"/>
  <c r="BC360" i="5"/>
  <c r="C360" i="5"/>
  <c r="BE360" i="5" l="1"/>
  <c r="B360" i="5" s="1"/>
  <c r="AK360" i="7"/>
  <c r="BF360" i="5" l="1"/>
  <c r="A360" i="5" l="1"/>
  <c r="D360" i="5" s="1"/>
  <c r="AG360" i="7" s="1"/>
  <c r="BG360" i="5"/>
  <c r="BD361" i="5" l="1"/>
  <c r="BC361" i="5"/>
  <c r="C361" i="5"/>
  <c r="BE361" i="5" l="1"/>
  <c r="B361" i="5" s="1"/>
  <c r="AK361" i="7"/>
  <c r="BF361" i="5" l="1"/>
  <c r="A361" i="5" l="1"/>
  <c r="D361" i="5" s="1"/>
  <c r="AG361" i="7" s="1"/>
  <c r="BG361" i="5"/>
  <c r="BD362" i="5" l="1"/>
  <c r="BC362" i="5"/>
  <c r="C362" i="5"/>
  <c r="BE362" i="5" l="1"/>
  <c r="B362" i="5" s="1"/>
  <c r="AK362" i="7"/>
  <c r="BE364" i="5"/>
  <c r="BF362" i="5" l="1"/>
  <c r="BF364" i="5" s="1"/>
  <c r="BG362" i="5" l="1"/>
  <c r="A362" i="5"/>
  <c r="D362" i="5" s="1"/>
  <c r="AG362" i="7" s="1"/>
  <c r="H3" i="7"/>
  <c r="I3" i="7" l="1"/>
  <c r="L3" i="7"/>
  <c r="E4" i="7"/>
  <c r="G4" i="7" s="1"/>
  <c r="F3" i="7"/>
  <c r="P3" i="7" l="1"/>
  <c r="T3" i="7" s="1"/>
  <c r="J3" i="7"/>
  <c r="M4" i="7" l="1"/>
  <c r="O4" i="7" s="1"/>
  <c r="N3" i="7"/>
  <c r="X3" i="7" s="1"/>
  <c r="U4" i="7" s="1"/>
  <c r="Q3" i="7"/>
  <c r="R3" i="7" l="1"/>
  <c r="AB3" i="7"/>
  <c r="V3" i="7"/>
  <c r="Y3" i="7"/>
  <c r="W4" i="7"/>
  <c r="AC4" i="7" s="1"/>
  <c r="H4" i="7" s="1"/>
  <c r="Z3" i="7" l="1"/>
  <c r="AF3" i="7"/>
  <c r="AH3" i="7" s="1"/>
  <c r="AD3" i="7" s="1"/>
  <c r="E5" i="7"/>
  <c r="G5" i="7" s="1"/>
  <c r="I4" i="7"/>
  <c r="J4" i="7" s="1"/>
  <c r="F4" i="7"/>
  <c r="P4" i="7" s="1"/>
  <c r="Q4" i="7" s="1"/>
  <c r="L4" i="7"/>
  <c r="N4" i="7" l="1"/>
  <c r="X4" i="7" s="1"/>
  <c r="M5" i="7"/>
  <c r="O5" i="7" s="1"/>
  <c r="T4" i="7"/>
  <c r="R4" i="7"/>
  <c r="U5" i="7" l="1"/>
  <c r="W5" i="7" s="1"/>
  <c r="V4" i="7"/>
  <c r="AB4" i="7"/>
  <c r="Y4" i="7"/>
  <c r="Z4" i="7" l="1"/>
  <c r="AF4" i="7"/>
  <c r="AH4" i="7" l="1"/>
  <c r="AD4" i="7" s="1"/>
  <c r="AC5" i="7"/>
  <c r="H5" i="7" s="1"/>
  <c r="E6" i="7" l="1"/>
  <c r="G6" i="7" s="1"/>
  <c r="I5" i="7"/>
  <c r="L5" i="7"/>
  <c r="F5" i="7"/>
  <c r="J5" i="7" l="1"/>
  <c r="P5" i="7"/>
  <c r="M6" i="7" l="1"/>
  <c r="O6" i="7" s="1"/>
  <c r="T5" i="7"/>
  <c r="N5" i="7"/>
  <c r="Q5" i="7"/>
  <c r="R5" i="7" l="1"/>
  <c r="X5" i="7"/>
  <c r="AB5" i="7" l="1"/>
  <c r="V5" i="7"/>
  <c r="U6" i="7"/>
  <c r="W6" i="7" s="1"/>
  <c r="Y5" i="7"/>
  <c r="Z5" i="7" l="1"/>
  <c r="AF5" i="7"/>
  <c r="AH5" i="7" l="1"/>
  <c r="AD5" i="7" s="1"/>
  <c r="AC6" i="7"/>
  <c r="H6" i="7" s="1"/>
  <c r="L6" i="7" l="1"/>
  <c r="E7" i="7"/>
  <c r="G7" i="7" s="1"/>
  <c r="F6" i="7"/>
  <c r="I6" i="7"/>
  <c r="J6" i="7" l="1"/>
  <c r="P6" i="7"/>
  <c r="T6" i="7" l="1"/>
  <c r="M7" i="7"/>
  <c r="O7" i="7" s="1"/>
  <c r="N6" i="7"/>
  <c r="Q6" i="7"/>
  <c r="R6" i="7" l="1"/>
  <c r="X6" i="7"/>
  <c r="AB6" i="7" l="1"/>
  <c r="U7" i="7"/>
  <c r="W7" i="7" s="1"/>
  <c r="V6" i="7"/>
  <c r="Y6" i="7"/>
  <c r="AF6" i="7" l="1"/>
  <c r="Z6" i="7"/>
  <c r="AH6" i="7" l="1"/>
  <c r="AD6" i="7" s="1"/>
  <c r="AC7" i="7"/>
  <c r="H7" i="7" s="1"/>
  <c r="L7" i="7" l="1"/>
  <c r="E8" i="7"/>
  <c r="G8" i="7" s="1"/>
  <c r="F7" i="7"/>
  <c r="I7" i="7"/>
  <c r="J7" i="7" l="1"/>
  <c r="P7" i="7"/>
  <c r="T7" i="7" l="1"/>
  <c r="N7" i="7"/>
  <c r="M8" i="7"/>
  <c r="O8" i="7" s="1"/>
  <c r="Q7" i="7"/>
  <c r="R7" i="7" l="1"/>
  <c r="X7" i="7"/>
  <c r="AB7" i="7" l="1"/>
  <c r="U8" i="7"/>
  <c r="W8" i="7" s="1"/>
  <c r="V7" i="7"/>
  <c r="Y7" i="7"/>
  <c r="AF7" i="7" l="1"/>
  <c r="Z7" i="7"/>
  <c r="AH7" i="7" l="1"/>
  <c r="AD7" i="7" s="1"/>
  <c r="AC8" i="7"/>
  <c r="H8" i="7" s="1"/>
  <c r="L8" i="7" l="1"/>
  <c r="E9" i="7"/>
  <c r="G9" i="7" s="1"/>
  <c r="F8" i="7"/>
  <c r="I8" i="7"/>
  <c r="J8" i="7" s="1"/>
  <c r="P8" i="7" l="1"/>
  <c r="T8" i="7" l="1"/>
  <c r="M9" i="7"/>
  <c r="O9" i="7" s="1"/>
  <c r="N8" i="7"/>
  <c r="Q8" i="7"/>
  <c r="R8" i="7" l="1"/>
  <c r="X8" i="7"/>
  <c r="AB8" i="7" l="1"/>
  <c r="U9" i="7"/>
  <c r="W9" i="7" s="1"/>
  <c r="V8" i="7"/>
  <c r="Y8" i="7"/>
  <c r="AF8" i="7" l="1"/>
  <c r="AH8" i="7" s="1"/>
  <c r="AD8" i="7" s="1"/>
  <c r="Z8" i="7"/>
  <c r="AC9" i="7" l="1"/>
  <c r="H9" i="7" s="1"/>
  <c r="L9" i="7" l="1"/>
  <c r="E10" i="7"/>
  <c r="G10" i="7" s="1"/>
  <c r="F9" i="7"/>
  <c r="I9" i="7"/>
  <c r="J9" i="7" l="1"/>
  <c r="P9" i="7"/>
  <c r="T9" i="7" l="1"/>
  <c r="N9" i="7"/>
  <c r="M10" i="7"/>
  <c r="O10" i="7" s="1"/>
  <c r="Q9" i="7"/>
  <c r="R9" i="7" l="1"/>
  <c r="X9" i="7"/>
  <c r="AB9" i="7" l="1"/>
  <c r="U10" i="7"/>
  <c r="W10" i="7" s="1"/>
  <c r="V9" i="7"/>
  <c r="Y9" i="7"/>
  <c r="AF9" i="7" l="1"/>
  <c r="AH9" i="7" s="1"/>
  <c r="AD9" i="7" s="1"/>
  <c r="Z9" i="7"/>
  <c r="AC10" i="7" l="1"/>
  <c r="H10" i="7" s="1"/>
  <c r="L10" i="7" l="1"/>
  <c r="F10" i="7"/>
  <c r="E11" i="7"/>
  <c r="G11" i="7" s="1"/>
  <c r="I10" i="7"/>
  <c r="P10" i="7" l="1"/>
  <c r="J10" i="7"/>
  <c r="T10" i="7" l="1"/>
  <c r="N10" i="7"/>
  <c r="M11" i="7"/>
  <c r="O11" i="7" s="1"/>
  <c r="Q10" i="7"/>
  <c r="R10" i="7" l="1"/>
  <c r="X10" i="7"/>
  <c r="AB10" i="7" l="1"/>
  <c r="U11" i="7"/>
  <c r="W11" i="7" s="1"/>
  <c r="V10" i="7"/>
  <c r="Y10" i="7"/>
  <c r="AF10" i="7" l="1"/>
  <c r="AH10" i="7" s="1"/>
  <c r="AD10" i="7" s="1"/>
  <c r="Z10" i="7"/>
  <c r="AC11" i="7" l="1"/>
  <c r="H11" i="7" s="1"/>
  <c r="L11" i="7" l="1"/>
  <c r="F11" i="7"/>
  <c r="E12" i="7"/>
  <c r="G12" i="7" s="1"/>
  <c r="I11" i="7"/>
  <c r="J11" i="7" l="1"/>
  <c r="P11" i="7"/>
  <c r="T11" i="7" l="1"/>
  <c r="M12" i="7"/>
  <c r="O12" i="7" s="1"/>
  <c r="N11" i="7"/>
  <c r="Q11" i="7"/>
  <c r="R11" i="7" l="1"/>
  <c r="X11" i="7"/>
  <c r="AB11" i="7" l="1"/>
  <c r="V11" i="7"/>
  <c r="U12" i="7"/>
  <c r="W12" i="7" s="1"/>
  <c r="Y11" i="7"/>
  <c r="AF11" i="7" l="1"/>
  <c r="AH11" i="7" s="1"/>
  <c r="AD11" i="7" s="1"/>
  <c r="Z11" i="7"/>
  <c r="AC12" i="7" l="1"/>
  <c r="H12" i="7" s="1"/>
  <c r="L12" i="7" l="1"/>
  <c r="E13" i="7"/>
  <c r="G13" i="7" s="1"/>
  <c r="F12" i="7"/>
  <c r="I12" i="7"/>
  <c r="P12" i="7" l="1"/>
  <c r="J12" i="7"/>
  <c r="T12" i="7" l="1"/>
  <c r="M13" i="7"/>
  <c r="O13" i="7" s="1"/>
  <c r="N12" i="7"/>
  <c r="Q12" i="7"/>
  <c r="R12" i="7" l="1"/>
  <c r="X12" i="7"/>
  <c r="AB12" i="7" l="1"/>
  <c r="U13" i="7"/>
  <c r="W13" i="7" s="1"/>
  <c r="V12" i="7"/>
  <c r="Y12" i="7"/>
  <c r="AF12" i="7" l="1"/>
  <c r="AH12" i="7" s="1"/>
  <c r="AD12" i="7" s="1"/>
  <c r="Z12" i="7"/>
  <c r="AC13" i="7" l="1"/>
  <c r="H13" i="7" s="1"/>
  <c r="L13" i="7" l="1"/>
  <c r="F13" i="7"/>
  <c r="E14" i="7"/>
  <c r="G14" i="7" s="1"/>
  <c r="I13" i="7"/>
  <c r="J13" i="7" l="1"/>
  <c r="P13" i="7"/>
  <c r="T13" i="7" l="1"/>
  <c r="M14" i="7"/>
  <c r="O14" i="7" s="1"/>
  <c r="N13" i="7"/>
  <c r="Q13" i="7"/>
  <c r="R13" i="7" l="1"/>
  <c r="X13" i="7"/>
  <c r="AB13" i="7" l="1"/>
  <c r="U14" i="7"/>
  <c r="W14" i="7" s="1"/>
  <c r="V13" i="7"/>
  <c r="Y13" i="7"/>
  <c r="AF13" i="7" l="1"/>
  <c r="AH13" i="7" s="1"/>
  <c r="AD13" i="7" s="1"/>
  <c r="Z13" i="7"/>
  <c r="AC14" i="7" l="1"/>
  <c r="H14" i="7" s="1"/>
  <c r="L14" i="7" l="1"/>
  <c r="E15" i="7"/>
  <c r="G15" i="7" s="1"/>
  <c r="F14" i="7"/>
  <c r="I14" i="7"/>
  <c r="J14" i="7" l="1"/>
  <c r="P14" i="7"/>
  <c r="T14" i="7" l="1"/>
  <c r="N14" i="7"/>
  <c r="M15" i="7"/>
  <c r="O15" i="7" s="1"/>
  <c r="Q14" i="7"/>
  <c r="R14" i="7" l="1"/>
  <c r="X14" i="7"/>
  <c r="AB14" i="7" l="1"/>
  <c r="U15" i="7"/>
  <c r="W15" i="7" s="1"/>
  <c r="V14" i="7"/>
  <c r="Y14" i="7"/>
  <c r="AF14" i="7" l="1"/>
  <c r="AH14" i="7" s="1"/>
  <c r="AD14" i="7" s="1"/>
  <c r="Z14" i="7"/>
  <c r="AC15" i="7" l="1"/>
  <c r="H15" i="7" s="1"/>
  <c r="L15" i="7" l="1"/>
  <c r="E16" i="7"/>
  <c r="G16" i="7" s="1"/>
  <c r="F15" i="7"/>
  <c r="I15" i="7"/>
  <c r="P15" i="7" l="1"/>
  <c r="J15" i="7"/>
  <c r="T15" i="7" l="1"/>
  <c r="M16" i="7"/>
  <c r="O16" i="7" s="1"/>
  <c r="N15" i="7"/>
  <c r="Q15" i="7"/>
  <c r="X15" i="7" l="1"/>
  <c r="R15" i="7"/>
  <c r="AB15" i="7" l="1"/>
  <c r="U16" i="7"/>
  <c r="W16" i="7" s="1"/>
  <c r="V15" i="7"/>
  <c r="Y15" i="7"/>
  <c r="AF15" i="7" l="1"/>
  <c r="AH15" i="7" s="1"/>
  <c r="AD15" i="7" s="1"/>
  <c r="Z15" i="7"/>
  <c r="AC16" i="7" l="1"/>
  <c r="H16" i="7" s="1"/>
  <c r="L16" i="7" l="1"/>
  <c r="F16" i="7"/>
  <c r="E17" i="7"/>
  <c r="G17" i="7" s="1"/>
  <c r="I16" i="7"/>
  <c r="J16" i="7" s="1"/>
  <c r="P16" i="7" l="1"/>
  <c r="T16" i="7" l="1"/>
  <c r="N16" i="7"/>
  <c r="M17" i="7"/>
  <c r="O17" i="7" s="1"/>
  <c r="Q16" i="7"/>
  <c r="R16" i="7" l="1"/>
  <c r="X16" i="7"/>
  <c r="AB16" i="7" l="1"/>
  <c r="V16" i="7"/>
  <c r="U17" i="7"/>
  <c r="W17" i="7" s="1"/>
  <c r="Y16" i="7"/>
  <c r="AF16" i="7" l="1"/>
  <c r="AH16" i="7" s="1"/>
  <c r="AD16" i="7" s="1"/>
  <c r="Z16" i="7"/>
  <c r="AC17" i="7" l="1"/>
  <c r="H17" i="7" s="1"/>
  <c r="E18" i="7" l="1"/>
  <c r="G18" i="7" s="1"/>
  <c r="L17" i="7"/>
  <c r="F17" i="7"/>
  <c r="I17" i="7"/>
  <c r="J17" i="7" s="1"/>
  <c r="P17" i="7" l="1"/>
  <c r="T17" i="7" l="1"/>
  <c r="M18" i="7"/>
  <c r="O18" i="7" s="1"/>
  <c r="N17" i="7"/>
  <c r="Q17" i="7"/>
  <c r="R17" i="7" l="1"/>
  <c r="X17" i="7"/>
  <c r="AB17" i="7" l="1"/>
  <c r="U18" i="7"/>
  <c r="W18" i="7" s="1"/>
  <c r="V17" i="7"/>
  <c r="Y17" i="7"/>
  <c r="AF17" i="7" l="1"/>
  <c r="AH17" i="7" s="1"/>
  <c r="AD17" i="7" s="1"/>
  <c r="Z17" i="7"/>
  <c r="AC18" i="7" l="1"/>
  <c r="H18" i="7" s="1"/>
  <c r="L18" i="7" l="1"/>
  <c r="F18" i="7"/>
  <c r="E19" i="7"/>
  <c r="G19" i="7" s="1"/>
  <c r="I18" i="7"/>
  <c r="J18" i="7" s="1"/>
  <c r="P18" i="7" l="1"/>
  <c r="T18" i="7" l="1"/>
  <c r="M19" i="7"/>
  <c r="O19" i="7" s="1"/>
  <c r="N18" i="7"/>
  <c r="Q18" i="7"/>
  <c r="R18" i="7" l="1"/>
  <c r="X18" i="7"/>
  <c r="AB18" i="7" l="1"/>
  <c r="U19" i="7"/>
  <c r="W19" i="7" s="1"/>
  <c r="V18" i="7"/>
  <c r="Y18" i="7"/>
  <c r="AF18" i="7" l="1"/>
  <c r="AH18" i="7" s="1"/>
  <c r="AD18" i="7" s="1"/>
  <c r="Z18" i="7"/>
  <c r="AC19" i="7" l="1"/>
  <c r="H19" i="7" s="1"/>
  <c r="L19" i="7" l="1"/>
  <c r="E20" i="7"/>
  <c r="G20" i="7" s="1"/>
  <c r="F19" i="7"/>
  <c r="I19" i="7"/>
  <c r="J19" i="7" s="1"/>
  <c r="P19" i="7" l="1"/>
  <c r="T19" i="7" l="1"/>
  <c r="M20" i="7"/>
  <c r="O20" i="7" s="1"/>
  <c r="N19" i="7"/>
  <c r="Q19" i="7"/>
  <c r="R19" i="7" l="1"/>
  <c r="X19" i="7"/>
  <c r="AB19" i="7" l="1"/>
  <c r="V19" i="7"/>
  <c r="U20" i="7"/>
  <c r="W20" i="7" s="1"/>
  <c r="Y19" i="7"/>
  <c r="AF19" i="7" l="1"/>
  <c r="AH19" i="7" s="1"/>
  <c r="AD19" i="7" s="1"/>
  <c r="Z19" i="7"/>
  <c r="AC20" i="7" l="1"/>
  <c r="H20" i="7" s="1"/>
  <c r="L20" i="7" l="1"/>
  <c r="F20" i="7"/>
  <c r="E21" i="7"/>
  <c r="G21" i="7" s="1"/>
  <c r="I20" i="7"/>
  <c r="J20" i="7" s="1"/>
  <c r="P20" i="7" l="1"/>
  <c r="T20" i="7" l="1"/>
  <c r="M21" i="7"/>
  <c r="O21" i="7" s="1"/>
  <c r="N20" i="7"/>
  <c r="Q20" i="7"/>
  <c r="R20" i="7" l="1"/>
  <c r="X20" i="7"/>
  <c r="AB20" i="7" l="1"/>
  <c r="U21" i="7"/>
  <c r="W21" i="7" s="1"/>
  <c r="V20" i="7"/>
  <c r="Y20" i="7"/>
  <c r="AF20" i="7" l="1"/>
  <c r="AH20" i="7" s="1"/>
  <c r="AD20" i="7" s="1"/>
  <c r="Z20" i="7"/>
  <c r="AC21" i="7" l="1"/>
  <c r="H21" i="7" s="1"/>
  <c r="L21" i="7" l="1"/>
  <c r="F21" i="7"/>
  <c r="E22" i="7"/>
  <c r="G22" i="7" s="1"/>
  <c r="I21" i="7"/>
  <c r="J21" i="7" s="1"/>
  <c r="P21" i="7" l="1"/>
  <c r="T21" i="7" l="1"/>
  <c r="N21" i="7"/>
  <c r="M22" i="7"/>
  <c r="O22" i="7" s="1"/>
  <c r="Q21" i="7"/>
  <c r="R21" i="7" l="1"/>
  <c r="X21" i="7"/>
  <c r="AB21" i="7" l="1"/>
  <c r="U22" i="7"/>
  <c r="W22" i="7" s="1"/>
  <c r="V21" i="7"/>
  <c r="Y21" i="7"/>
  <c r="AF21" i="7" l="1"/>
  <c r="AH21" i="7" s="1"/>
  <c r="AD21" i="7" s="1"/>
  <c r="Z21" i="7"/>
  <c r="AC22" i="7" l="1"/>
  <c r="H22" i="7" s="1"/>
  <c r="L22" i="7" l="1"/>
  <c r="E23" i="7"/>
  <c r="G23" i="7" s="1"/>
  <c r="F22" i="7"/>
  <c r="I22" i="7"/>
  <c r="J22" i="7" s="1"/>
  <c r="P22" i="7" l="1"/>
  <c r="T22" i="7" l="1"/>
  <c r="M23" i="7"/>
  <c r="O23" i="7" s="1"/>
  <c r="N22" i="7"/>
  <c r="Q22" i="7"/>
  <c r="R22" i="7" l="1"/>
  <c r="X22" i="7"/>
  <c r="AB22" i="7" l="1"/>
  <c r="V22" i="7"/>
  <c r="U23" i="7"/>
  <c r="W23" i="7" s="1"/>
  <c r="Y22" i="7"/>
  <c r="AF22" i="7" l="1"/>
  <c r="AH22" i="7" s="1"/>
  <c r="AD22" i="7" s="1"/>
  <c r="Z22" i="7"/>
  <c r="AC23" i="7" l="1"/>
  <c r="H23" i="7" s="1"/>
  <c r="L23" i="7" l="1"/>
  <c r="E24" i="7"/>
  <c r="G24" i="7" s="1"/>
  <c r="F23" i="7"/>
  <c r="I23" i="7"/>
  <c r="J23" i="7" s="1"/>
  <c r="P23" i="7" l="1"/>
  <c r="T23" i="7" l="1"/>
  <c r="N23" i="7"/>
  <c r="M24" i="7"/>
  <c r="O24" i="7" s="1"/>
  <c r="Q23" i="7"/>
  <c r="R23" i="7" l="1"/>
  <c r="X23" i="7"/>
  <c r="AB23" i="7" l="1"/>
  <c r="U24" i="7"/>
  <c r="W24" i="7" s="1"/>
  <c r="V23" i="7"/>
  <c r="Y23" i="7"/>
  <c r="AF23" i="7" l="1"/>
  <c r="AH23" i="7" s="1"/>
  <c r="AD23" i="7" s="1"/>
  <c r="Z23" i="7"/>
  <c r="AC24" i="7" l="1"/>
  <c r="H24" i="7" s="1"/>
  <c r="L24" i="7" l="1"/>
  <c r="F24" i="7"/>
  <c r="E25" i="7"/>
  <c r="G25" i="7" s="1"/>
  <c r="I24" i="7"/>
  <c r="J24" i="7" s="1"/>
  <c r="P24" i="7" l="1"/>
  <c r="T24" i="7" l="1"/>
  <c r="N24" i="7"/>
  <c r="M25" i="7"/>
  <c r="O25" i="7" s="1"/>
  <c r="Q24" i="7"/>
  <c r="R24" i="7" l="1"/>
  <c r="X24" i="7"/>
  <c r="AB24" i="7" l="1"/>
  <c r="U25" i="7"/>
  <c r="W25" i="7" s="1"/>
  <c r="V24" i="7"/>
  <c r="Y24" i="7"/>
  <c r="AF24" i="7" l="1"/>
  <c r="AH24" i="7" s="1"/>
  <c r="AD24" i="7" s="1"/>
  <c r="Z24" i="7"/>
  <c r="AC25" i="7" l="1"/>
  <c r="H25" i="7" s="1"/>
  <c r="L25" i="7" l="1"/>
  <c r="E26" i="7"/>
  <c r="G26" i="7" s="1"/>
  <c r="F25" i="7"/>
  <c r="I25" i="7"/>
  <c r="J25" i="7" s="1"/>
  <c r="P25" i="7" l="1"/>
  <c r="T25" i="7" l="1"/>
  <c r="M26" i="7"/>
  <c r="O26" i="7" s="1"/>
  <c r="N25" i="7"/>
  <c r="Q25" i="7"/>
  <c r="R25" i="7" l="1"/>
  <c r="X25" i="7"/>
  <c r="AB25" i="7" l="1"/>
  <c r="U26" i="7"/>
  <c r="W26" i="7" s="1"/>
  <c r="V25" i="7"/>
  <c r="Y25" i="7"/>
  <c r="AF25" i="7" l="1"/>
  <c r="AH25" i="7" s="1"/>
  <c r="AD25" i="7" s="1"/>
  <c r="Z25" i="7"/>
  <c r="AC26" i="7" l="1"/>
  <c r="H26" i="7" s="1"/>
  <c r="L26" i="7" l="1"/>
  <c r="E27" i="7"/>
  <c r="G27" i="7" s="1"/>
  <c r="F26" i="7"/>
  <c r="I26" i="7"/>
  <c r="J26" i="7" s="1"/>
  <c r="P26" i="7" l="1"/>
  <c r="T26" i="7" l="1"/>
  <c r="M27" i="7"/>
  <c r="O27" i="7" s="1"/>
  <c r="N26" i="7"/>
  <c r="Q26" i="7"/>
  <c r="R26" i="7" l="1"/>
  <c r="X26" i="7"/>
  <c r="AB26" i="7" l="1"/>
  <c r="V26" i="7"/>
  <c r="U27" i="7"/>
  <c r="W27" i="7" s="1"/>
  <c r="Y26" i="7"/>
  <c r="AF26" i="7" l="1"/>
  <c r="AH26" i="7" s="1"/>
  <c r="AD26" i="7" s="1"/>
  <c r="Z26" i="7"/>
  <c r="AC27" i="7" l="1"/>
  <c r="H27" i="7" s="1"/>
  <c r="L27" i="7" l="1"/>
  <c r="F27" i="7"/>
  <c r="E28" i="7"/>
  <c r="G28" i="7" s="1"/>
  <c r="I27" i="7"/>
  <c r="J27" i="7" s="1"/>
  <c r="P27" i="7" l="1"/>
  <c r="T27" i="7" l="1"/>
  <c r="N27" i="7"/>
  <c r="M28" i="7"/>
  <c r="O28" i="7" s="1"/>
  <c r="Q27" i="7"/>
  <c r="R27" i="7" l="1"/>
  <c r="X27" i="7"/>
  <c r="AB27" i="7" l="1"/>
  <c r="U28" i="7"/>
  <c r="W28" i="7" s="1"/>
  <c r="V27" i="7"/>
  <c r="Y27" i="7"/>
  <c r="AF27" i="7" l="1"/>
  <c r="AH27" i="7" s="1"/>
  <c r="AD27" i="7" s="1"/>
  <c r="Z27" i="7"/>
  <c r="AC28" i="7" l="1"/>
  <c r="H28" i="7" s="1"/>
  <c r="L28" i="7" l="1"/>
  <c r="E29" i="7"/>
  <c r="G29" i="7" s="1"/>
  <c r="F28" i="7"/>
  <c r="I28" i="7"/>
  <c r="J28" i="7" s="1"/>
  <c r="P28" i="7" l="1"/>
  <c r="T28" i="7" l="1"/>
  <c r="M29" i="7"/>
  <c r="O29" i="7" s="1"/>
  <c r="N28" i="7"/>
  <c r="Q28" i="7"/>
  <c r="X28" i="7" l="1"/>
  <c r="R28" i="7"/>
  <c r="AB28" i="7" l="1"/>
  <c r="U29" i="7"/>
  <c r="W29" i="7" s="1"/>
  <c r="V28" i="7"/>
  <c r="Y28" i="7"/>
  <c r="AF28" i="7" l="1"/>
  <c r="AH28" i="7" s="1"/>
  <c r="AD28" i="7" s="1"/>
  <c r="Z28" i="7"/>
  <c r="AC29" i="7" l="1"/>
  <c r="H29" i="7" s="1"/>
  <c r="L29" i="7" l="1"/>
  <c r="F29" i="7"/>
  <c r="E30" i="7"/>
  <c r="G30" i="7" s="1"/>
  <c r="I29" i="7"/>
  <c r="J29" i="7" s="1"/>
  <c r="P29" i="7" l="1"/>
  <c r="T29" i="7" l="1"/>
  <c r="N29" i="7"/>
  <c r="M30" i="7"/>
  <c r="O30" i="7" s="1"/>
  <c r="Q29" i="7"/>
  <c r="R29" i="7" l="1"/>
  <c r="X29" i="7"/>
  <c r="AB29" i="7" l="1"/>
  <c r="U30" i="7"/>
  <c r="W30" i="7" s="1"/>
  <c r="V29" i="7"/>
  <c r="Y29" i="7"/>
  <c r="AF29" i="7" l="1"/>
  <c r="AH29" i="7" s="1"/>
  <c r="AD29" i="7" s="1"/>
  <c r="Z29" i="7"/>
  <c r="AC30" i="7" l="1"/>
  <c r="H30" i="7" s="1"/>
  <c r="L30" i="7" l="1"/>
  <c r="E31" i="7"/>
  <c r="G31" i="7" s="1"/>
  <c r="F30" i="7"/>
  <c r="I30" i="7"/>
  <c r="J30" i="7" s="1"/>
  <c r="P30" i="7" l="1"/>
  <c r="T30" i="7" l="1"/>
  <c r="M31" i="7"/>
  <c r="O31" i="7" s="1"/>
  <c r="N30" i="7"/>
  <c r="Q30" i="7"/>
  <c r="X30" i="7" l="1"/>
  <c r="R30" i="7"/>
  <c r="AB30" i="7" l="1"/>
  <c r="U31" i="7"/>
  <c r="W31" i="7" s="1"/>
  <c r="V30" i="7"/>
  <c r="Y30" i="7"/>
  <c r="AF30" i="7" l="1"/>
  <c r="AH30" i="7" s="1"/>
  <c r="AD30" i="7" s="1"/>
  <c r="Z30" i="7"/>
  <c r="AC31" i="7" l="1"/>
  <c r="H31" i="7" s="1"/>
  <c r="L31" i="7" l="1"/>
  <c r="F31" i="7"/>
  <c r="E32" i="7"/>
  <c r="G32" i="7" s="1"/>
  <c r="I31" i="7"/>
  <c r="J31" i="7" s="1"/>
  <c r="P31" i="7" l="1"/>
  <c r="T31" i="7" l="1"/>
  <c r="N31" i="7"/>
  <c r="M32" i="7"/>
  <c r="O32" i="7" s="1"/>
  <c r="Q31" i="7"/>
  <c r="R31" i="7" l="1"/>
  <c r="X31" i="7"/>
  <c r="AB31" i="7" l="1"/>
  <c r="U32" i="7"/>
  <c r="W32" i="7" s="1"/>
  <c r="V31" i="7"/>
  <c r="Y31" i="7"/>
  <c r="AF31" i="7" l="1"/>
  <c r="AH31" i="7" s="1"/>
  <c r="AD31" i="7" s="1"/>
  <c r="Z31" i="7"/>
  <c r="AC32" i="7" l="1"/>
  <c r="H32" i="7" s="1"/>
  <c r="L32" i="7" l="1"/>
  <c r="E33" i="7"/>
  <c r="G33" i="7" s="1"/>
  <c r="F32" i="7"/>
  <c r="I32" i="7"/>
  <c r="J32" i="7" s="1"/>
  <c r="P32" i="7" l="1"/>
  <c r="T32" i="7" l="1"/>
  <c r="M33" i="7"/>
  <c r="O33" i="7" s="1"/>
  <c r="N32" i="7"/>
  <c r="Q32" i="7"/>
  <c r="R32" i="7" l="1"/>
  <c r="X32" i="7"/>
  <c r="AB32" i="7" l="1"/>
  <c r="U33" i="7"/>
  <c r="W33" i="7" s="1"/>
  <c r="V32" i="7"/>
  <c r="Y32" i="7"/>
  <c r="AF32" i="7" l="1"/>
  <c r="AH32" i="7" s="1"/>
  <c r="AD32" i="7" s="1"/>
  <c r="Z32" i="7"/>
  <c r="AC33" i="7" l="1"/>
  <c r="H33" i="7" s="1"/>
  <c r="L33" i="7" l="1"/>
  <c r="E34" i="7"/>
  <c r="G34" i="7" s="1"/>
  <c r="F33" i="7"/>
  <c r="I33" i="7"/>
  <c r="J33" i="7" s="1"/>
  <c r="P33" i="7" l="1"/>
  <c r="T33" i="7" l="1"/>
  <c r="M34" i="7"/>
  <c r="O34" i="7" s="1"/>
  <c r="N33" i="7"/>
  <c r="Q33" i="7"/>
  <c r="R33" i="7" l="1"/>
  <c r="X33" i="7"/>
  <c r="AB33" i="7" l="1"/>
  <c r="U34" i="7"/>
  <c r="W34" i="7" s="1"/>
  <c r="V33" i="7"/>
  <c r="Y33" i="7"/>
  <c r="AF33" i="7" l="1"/>
  <c r="AH33" i="7" s="1"/>
  <c r="AD33" i="7" s="1"/>
  <c r="Z33" i="7"/>
  <c r="AC34" i="7" l="1"/>
  <c r="H34" i="7" s="1"/>
  <c r="L34" i="7" l="1"/>
  <c r="F34" i="7"/>
  <c r="E35" i="7"/>
  <c r="G35" i="7" s="1"/>
  <c r="I34" i="7"/>
  <c r="J34" i="7" s="1"/>
  <c r="P34" i="7" l="1"/>
  <c r="T34" i="7" l="1"/>
  <c r="M35" i="7"/>
  <c r="O35" i="7" s="1"/>
  <c r="N34" i="7"/>
  <c r="Q34" i="7"/>
  <c r="R34" i="7" l="1"/>
  <c r="X34" i="7"/>
  <c r="AB34" i="7" l="1"/>
  <c r="U35" i="7"/>
  <c r="W35" i="7" s="1"/>
  <c r="V34" i="7"/>
  <c r="Y34" i="7"/>
  <c r="AF34" i="7" l="1"/>
  <c r="AH34" i="7" s="1"/>
  <c r="AD34" i="7" s="1"/>
  <c r="Z34" i="7"/>
  <c r="AC35" i="7" l="1"/>
  <c r="H35" i="7" s="1"/>
  <c r="L35" i="7" l="1"/>
  <c r="E36" i="7"/>
  <c r="G36" i="7" s="1"/>
  <c r="F35" i="7"/>
  <c r="I35" i="7"/>
  <c r="J35" i="7" s="1"/>
  <c r="P35" i="7" l="1"/>
  <c r="T35" i="7" l="1"/>
  <c r="N35" i="7"/>
  <c r="M36" i="7"/>
  <c r="O36" i="7" s="1"/>
  <c r="Q35" i="7"/>
  <c r="R35" i="7" l="1"/>
  <c r="X35" i="7"/>
  <c r="AB35" i="7" l="1"/>
  <c r="U36" i="7"/>
  <c r="W36" i="7" s="1"/>
  <c r="V35" i="7"/>
  <c r="Y35" i="7"/>
  <c r="AF35" i="7" l="1"/>
  <c r="AH35" i="7" s="1"/>
  <c r="AD35" i="7" s="1"/>
  <c r="Z35" i="7"/>
  <c r="AC36" i="7" l="1"/>
  <c r="H36" i="7" s="1"/>
  <c r="L36" i="7" l="1"/>
  <c r="E37" i="7"/>
  <c r="G37" i="7" s="1"/>
  <c r="F36" i="7"/>
  <c r="I36" i="7"/>
  <c r="J36" i="7" s="1"/>
  <c r="P36" i="7" l="1"/>
  <c r="T36" i="7" l="1"/>
  <c r="M37" i="7"/>
  <c r="O37" i="7" s="1"/>
  <c r="N36" i="7"/>
  <c r="Q36" i="7"/>
  <c r="R36" i="7" l="1"/>
  <c r="X36" i="7"/>
  <c r="AB36" i="7" l="1"/>
  <c r="U37" i="7"/>
  <c r="W37" i="7" s="1"/>
  <c r="V36" i="7"/>
  <c r="Y36" i="7"/>
  <c r="AF36" i="7" l="1"/>
  <c r="AH36" i="7" s="1"/>
  <c r="AD36" i="7" s="1"/>
  <c r="Z36" i="7"/>
  <c r="AC37" i="7" l="1"/>
  <c r="H37" i="7" s="1"/>
  <c r="L37" i="7" l="1"/>
  <c r="F37" i="7"/>
  <c r="E38" i="7"/>
  <c r="G38" i="7" s="1"/>
  <c r="I37" i="7"/>
  <c r="J37" i="7" s="1"/>
  <c r="P37" i="7" l="1"/>
  <c r="T37" i="7" l="1"/>
  <c r="N37" i="7"/>
  <c r="M38" i="7"/>
  <c r="O38" i="7" s="1"/>
  <c r="Q37" i="7"/>
  <c r="R37" i="7" l="1"/>
  <c r="X37" i="7"/>
  <c r="AB37" i="7" l="1"/>
  <c r="V37" i="7"/>
  <c r="U38" i="7"/>
  <c r="W38" i="7" s="1"/>
  <c r="Y37" i="7"/>
  <c r="AF37" i="7" l="1"/>
  <c r="AH37" i="7" s="1"/>
  <c r="AD37" i="7" s="1"/>
  <c r="Z37" i="7"/>
  <c r="AC38" i="7" l="1"/>
  <c r="H38" i="7" s="1"/>
  <c r="L38" i="7" l="1"/>
  <c r="F38" i="7"/>
  <c r="E39" i="7"/>
  <c r="G39" i="7" s="1"/>
  <c r="I38" i="7"/>
  <c r="J38" i="7" s="1"/>
  <c r="P38" i="7" l="1"/>
  <c r="T38" i="7" l="1"/>
  <c r="M39" i="7"/>
  <c r="O39" i="7" s="1"/>
  <c r="N38" i="7"/>
  <c r="Q38" i="7"/>
  <c r="R38" i="7" l="1"/>
  <c r="X38" i="7"/>
  <c r="AB38" i="7" l="1"/>
  <c r="U39" i="7"/>
  <c r="W39" i="7" s="1"/>
  <c r="V38" i="7"/>
  <c r="Y38" i="7"/>
  <c r="AF38" i="7" l="1"/>
  <c r="AH38" i="7" s="1"/>
  <c r="AD38" i="7" s="1"/>
  <c r="Z38" i="7"/>
  <c r="AC39" i="7" l="1"/>
  <c r="H39" i="7" s="1"/>
  <c r="L39" i="7" l="1"/>
  <c r="E40" i="7"/>
  <c r="G40" i="7" s="1"/>
  <c r="F39" i="7"/>
  <c r="I39" i="7"/>
  <c r="J39" i="7" s="1"/>
  <c r="P39" i="7" l="1"/>
  <c r="T39" i="7" l="1"/>
  <c r="M40" i="7"/>
  <c r="O40" i="7" s="1"/>
  <c r="N39" i="7"/>
  <c r="Q39" i="7"/>
  <c r="X39" i="7" l="1"/>
  <c r="R39" i="7"/>
  <c r="AB39" i="7" l="1"/>
  <c r="U40" i="7"/>
  <c r="W40" i="7" s="1"/>
  <c r="V39" i="7"/>
  <c r="Y39" i="7"/>
  <c r="AF39" i="7" l="1"/>
  <c r="AH39" i="7" s="1"/>
  <c r="AD39" i="7" s="1"/>
  <c r="Z39" i="7"/>
  <c r="AC40" i="7" l="1"/>
  <c r="H40" i="7" s="1"/>
  <c r="L40" i="7" l="1"/>
  <c r="F40" i="7"/>
  <c r="E41" i="7"/>
  <c r="G41" i="7" s="1"/>
  <c r="I40" i="7"/>
  <c r="J40" i="7" s="1"/>
  <c r="P40" i="7" l="1"/>
  <c r="T40" i="7" l="1"/>
  <c r="N40" i="7"/>
  <c r="M41" i="7"/>
  <c r="O41" i="7" s="1"/>
  <c r="Q40" i="7"/>
  <c r="R40" i="7" l="1"/>
  <c r="X40" i="7"/>
  <c r="AB40" i="7" l="1"/>
  <c r="V40" i="7"/>
  <c r="U41" i="7"/>
  <c r="W41" i="7" s="1"/>
  <c r="Y40" i="7"/>
  <c r="AF40" i="7" l="1"/>
  <c r="AH40" i="7" s="1"/>
  <c r="AD40" i="7" s="1"/>
  <c r="Z40" i="7"/>
  <c r="AC41" i="7" l="1"/>
  <c r="H41" i="7" s="1"/>
  <c r="L41" i="7" l="1"/>
  <c r="F41" i="7"/>
  <c r="E42" i="7"/>
  <c r="G42" i="7" s="1"/>
  <c r="I41" i="7"/>
  <c r="J41" i="7" s="1"/>
  <c r="P41" i="7" l="1"/>
  <c r="T41" i="7" l="1"/>
  <c r="M42" i="7"/>
  <c r="O42" i="7" s="1"/>
  <c r="N41" i="7"/>
  <c r="Q41" i="7"/>
  <c r="R41" i="7" l="1"/>
  <c r="X41" i="7"/>
  <c r="AB41" i="7" l="1"/>
  <c r="V41" i="7"/>
  <c r="U42" i="7"/>
  <c r="W42" i="7" s="1"/>
  <c r="Y41" i="7"/>
  <c r="AF41" i="7" l="1"/>
  <c r="AH41" i="7" s="1"/>
  <c r="AD41" i="7" s="1"/>
  <c r="Z41" i="7"/>
  <c r="AC42" i="7" l="1"/>
  <c r="H42" i="7" s="1"/>
  <c r="L42" i="7" l="1"/>
  <c r="E43" i="7"/>
  <c r="G43" i="7" s="1"/>
  <c r="F42" i="7"/>
  <c r="I42" i="7"/>
  <c r="J42" i="7" s="1"/>
  <c r="P42" i="7" l="1"/>
  <c r="T42" i="7" l="1"/>
  <c r="N42" i="7"/>
  <c r="M43" i="7"/>
  <c r="O43" i="7" s="1"/>
  <c r="Q42" i="7"/>
  <c r="X42" i="7" l="1"/>
  <c r="R42" i="7"/>
  <c r="AB42" i="7" l="1"/>
  <c r="V42" i="7"/>
  <c r="U43" i="7"/>
  <c r="W43" i="7" s="1"/>
  <c r="Y42" i="7"/>
  <c r="AF42" i="7" l="1"/>
  <c r="AH42" i="7" s="1"/>
  <c r="AD42" i="7" s="1"/>
  <c r="Z42" i="7"/>
  <c r="AC43" i="7" l="1"/>
  <c r="H43" i="7" s="1"/>
  <c r="L43" i="7" l="1"/>
  <c r="E44" i="7"/>
  <c r="G44" i="7" s="1"/>
  <c r="F43" i="7"/>
  <c r="I43" i="7"/>
  <c r="J43" i="7" s="1"/>
  <c r="P43" i="7" l="1"/>
  <c r="T43" i="7" l="1"/>
  <c r="N43" i="7"/>
  <c r="M44" i="7"/>
  <c r="O44" i="7" s="1"/>
  <c r="Q43" i="7"/>
  <c r="R43" i="7" l="1"/>
  <c r="X43" i="7"/>
  <c r="AB43" i="7" l="1"/>
  <c r="U44" i="7"/>
  <c r="W44" i="7" s="1"/>
  <c r="V43" i="7"/>
  <c r="Y43" i="7"/>
  <c r="AF43" i="7" l="1"/>
  <c r="AH43" i="7" s="1"/>
  <c r="AD43" i="7" s="1"/>
  <c r="Z43" i="7"/>
  <c r="AC44" i="7" l="1"/>
  <c r="H44" i="7" s="1"/>
  <c r="L44" i="7" l="1"/>
  <c r="F44" i="7"/>
  <c r="E45" i="7"/>
  <c r="G45" i="7" s="1"/>
  <c r="I44" i="7"/>
  <c r="J44" i="7" s="1"/>
  <c r="P44" i="7" l="1"/>
  <c r="T44" i="7" l="1"/>
  <c r="M45" i="7"/>
  <c r="O45" i="7" s="1"/>
  <c r="N44" i="7"/>
  <c r="Q44" i="7"/>
  <c r="R44" i="7" l="1"/>
  <c r="X44" i="7"/>
  <c r="AB44" i="7" l="1"/>
  <c r="U45" i="7"/>
  <c r="W45" i="7" s="1"/>
  <c r="V44" i="7"/>
  <c r="Y44" i="7"/>
  <c r="AF44" i="7" l="1"/>
  <c r="AH44" i="7" s="1"/>
  <c r="AD44" i="7" s="1"/>
  <c r="Z44" i="7"/>
  <c r="AC45" i="7" l="1"/>
  <c r="H45" i="7" s="1"/>
  <c r="L45" i="7" l="1"/>
  <c r="E46" i="7"/>
  <c r="G46" i="7" s="1"/>
  <c r="F45" i="7"/>
  <c r="I45" i="7"/>
  <c r="J45" i="7" s="1"/>
  <c r="P45" i="7" l="1"/>
  <c r="T45" i="7" l="1"/>
  <c r="N45" i="7"/>
  <c r="M46" i="7"/>
  <c r="O46" i="7" s="1"/>
  <c r="Q45" i="7"/>
  <c r="R45" i="7" l="1"/>
  <c r="X45" i="7"/>
  <c r="AB45" i="7" l="1"/>
  <c r="U46" i="7"/>
  <c r="W46" i="7" s="1"/>
  <c r="V45" i="7"/>
  <c r="Y45" i="7"/>
  <c r="AF45" i="7" l="1"/>
  <c r="AH45" i="7" s="1"/>
  <c r="AD45" i="7" s="1"/>
  <c r="Z45" i="7"/>
  <c r="AC46" i="7" l="1"/>
  <c r="H46" i="7" s="1"/>
  <c r="L46" i="7" l="1"/>
  <c r="F46" i="7"/>
  <c r="E47" i="7"/>
  <c r="G47" i="7" s="1"/>
  <c r="I46" i="7"/>
  <c r="J46" i="7" s="1"/>
  <c r="P46" i="7" l="1"/>
  <c r="T46" i="7" l="1"/>
  <c r="M47" i="7"/>
  <c r="O47" i="7" s="1"/>
  <c r="N46" i="7"/>
  <c r="Q46" i="7"/>
  <c r="X46" i="7" l="1"/>
  <c r="R46" i="7"/>
  <c r="AB46" i="7" l="1"/>
  <c r="U47" i="7"/>
  <c r="W47" i="7" s="1"/>
  <c r="V46" i="7"/>
  <c r="Y46" i="7"/>
  <c r="AF46" i="7" l="1"/>
  <c r="AH46" i="7" s="1"/>
  <c r="AD46" i="7" s="1"/>
  <c r="Z46" i="7"/>
  <c r="AC47" i="7" l="1"/>
  <c r="H47" i="7" s="1"/>
  <c r="L47" i="7" l="1"/>
  <c r="E48" i="7"/>
  <c r="G48" i="7" s="1"/>
  <c r="F47" i="7"/>
  <c r="I47" i="7"/>
  <c r="J47" i="7" s="1"/>
  <c r="P47" i="7" l="1"/>
  <c r="T47" i="7" l="1"/>
  <c r="M48" i="7"/>
  <c r="O48" i="7" s="1"/>
  <c r="N47" i="7"/>
  <c r="Q47" i="7"/>
  <c r="X47" i="7" l="1"/>
  <c r="R47" i="7"/>
  <c r="AB47" i="7" l="1"/>
  <c r="V47" i="7"/>
  <c r="U48" i="7"/>
  <c r="W48" i="7" s="1"/>
  <c r="Y47" i="7"/>
  <c r="AF47" i="7" l="1"/>
  <c r="AH47" i="7" s="1"/>
  <c r="AD47" i="7" s="1"/>
  <c r="Z47" i="7"/>
  <c r="AC48" i="7" l="1"/>
  <c r="H48" i="7" s="1"/>
  <c r="L48" i="7" l="1"/>
  <c r="F48" i="7"/>
  <c r="E49" i="7"/>
  <c r="G49" i="7" s="1"/>
  <c r="I48" i="7"/>
  <c r="J48" i="7" s="1"/>
  <c r="P48" i="7" l="1"/>
  <c r="T48" i="7" l="1"/>
  <c r="M49" i="7"/>
  <c r="O49" i="7" s="1"/>
  <c r="N48" i="7"/>
  <c r="Q48" i="7"/>
  <c r="X48" i="7" l="1"/>
  <c r="R48" i="7"/>
  <c r="AB48" i="7" l="1"/>
  <c r="V48" i="7"/>
  <c r="U49" i="7"/>
  <c r="W49" i="7" s="1"/>
  <c r="Y48" i="7"/>
  <c r="AF48" i="7" l="1"/>
  <c r="AH48" i="7" s="1"/>
  <c r="AD48" i="7" s="1"/>
  <c r="Z48" i="7"/>
  <c r="AC49" i="7" l="1"/>
  <c r="H49" i="7" s="1"/>
  <c r="L49" i="7" l="1"/>
  <c r="E50" i="7"/>
  <c r="G50" i="7" s="1"/>
  <c r="F49" i="7"/>
  <c r="I49" i="7"/>
  <c r="J49" i="7" s="1"/>
  <c r="P49" i="7" l="1"/>
  <c r="T49" i="7" l="1"/>
  <c r="N49" i="7"/>
  <c r="M50" i="7"/>
  <c r="O50" i="7" s="1"/>
  <c r="Q49" i="7"/>
  <c r="R49" i="7" l="1"/>
  <c r="X49" i="7"/>
  <c r="AB49" i="7" l="1"/>
  <c r="U50" i="7"/>
  <c r="W50" i="7" s="1"/>
  <c r="V49" i="7"/>
  <c r="Y49" i="7"/>
  <c r="AF49" i="7" l="1"/>
  <c r="AH49" i="7" s="1"/>
  <c r="AD49" i="7" s="1"/>
  <c r="Z49" i="7"/>
  <c r="AC50" i="7" l="1"/>
  <c r="H50" i="7" s="1"/>
  <c r="L50" i="7" l="1"/>
  <c r="E51" i="7"/>
  <c r="G51" i="7" s="1"/>
  <c r="F50" i="7"/>
  <c r="I50" i="7"/>
  <c r="J50" i="7" s="1"/>
  <c r="P50" i="7" l="1"/>
  <c r="T50" i="7" l="1"/>
  <c r="M51" i="7"/>
  <c r="O51" i="7" s="1"/>
  <c r="N50" i="7"/>
  <c r="Q50" i="7"/>
  <c r="X50" i="7" l="1"/>
  <c r="R50" i="7"/>
  <c r="AB50" i="7" l="1"/>
  <c r="U51" i="7"/>
  <c r="W51" i="7" s="1"/>
  <c r="V50" i="7"/>
  <c r="Y50" i="7"/>
  <c r="AF50" i="7" l="1"/>
  <c r="AH50" i="7" s="1"/>
  <c r="AD50" i="7" s="1"/>
  <c r="Z50" i="7"/>
  <c r="AC51" i="7" l="1"/>
  <c r="H51" i="7" s="1"/>
  <c r="L51" i="7" l="1"/>
  <c r="E52" i="7"/>
  <c r="G52" i="7" s="1"/>
  <c r="F51" i="7"/>
  <c r="I51" i="7"/>
  <c r="J51" i="7" s="1"/>
  <c r="P51" i="7" l="1"/>
  <c r="T51" i="7" l="1"/>
  <c r="N51" i="7"/>
  <c r="M52" i="7"/>
  <c r="O52" i="7" s="1"/>
  <c r="Q51" i="7"/>
  <c r="R51" i="7" l="1"/>
  <c r="X51" i="7"/>
  <c r="AB51" i="7" l="1"/>
  <c r="U52" i="7"/>
  <c r="W52" i="7" s="1"/>
  <c r="V51" i="7"/>
  <c r="Y51" i="7"/>
  <c r="AF51" i="7" l="1"/>
  <c r="AH51" i="7" s="1"/>
  <c r="AD51" i="7" s="1"/>
  <c r="Z51" i="7"/>
  <c r="AC52" i="7" l="1"/>
  <c r="H52" i="7" s="1"/>
  <c r="L52" i="7" l="1"/>
  <c r="E53" i="7"/>
  <c r="G53" i="7" s="1"/>
  <c r="F52" i="7"/>
  <c r="I52" i="7"/>
  <c r="J52" i="7" s="1"/>
  <c r="P52" i="7" l="1"/>
  <c r="T52" i="7" l="1"/>
  <c r="M53" i="7"/>
  <c r="O53" i="7" s="1"/>
  <c r="N52" i="7"/>
  <c r="Q52" i="7"/>
  <c r="R52" i="7" l="1"/>
  <c r="X52" i="7"/>
  <c r="AB52" i="7" l="1"/>
  <c r="U53" i="7"/>
  <c r="W53" i="7" s="1"/>
  <c r="V52" i="7"/>
  <c r="Y52" i="7"/>
  <c r="AF52" i="7" l="1"/>
  <c r="AH52" i="7" s="1"/>
  <c r="AD52" i="7" s="1"/>
  <c r="Z52" i="7"/>
  <c r="AC53" i="7" l="1"/>
  <c r="H53" i="7" s="1"/>
  <c r="L53" i="7" l="1"/>
  <c r="E54" i="7"/>
  <c r="G54" i="7" s="1"/>
  <c r="F53" i="7"/>
  <c r="I53" i="7"/>
  <c r="J53" i="7" s="1"/>
  <c r="P53" i="7" l="1"/>
  <c r="T53" i="7" l="1"/>
  <c r="N53" i="7"/>
  <c r="M54" i="7"/>
  <c r="O54" i="7" s="1"/>
  <c r="Q53" i="7"/>
  <c r="R53" i="7" l="1"/>
  <c r="X53" i="7"/>
  <c r="AB53" i="7" l="1"/>
  <c r="U54" i="7"/>
  <c r="W54" i="7" s="1"/>
  <c r="V53" i="7"/>
  <c r="Y53" i="7"/>
  <c r="AF53" i="7" l="1"/>
  <c r="AH53" i="7" s="1"/>
  <c r="AD53" i="7" s="1"/>
  <c r="Z53" i="7"/>
  <c r="AC54" i="7" l="1"/>
  <c r="H54" i="7" s="1"/>
  <c r="L54" i="7" l="1"/>
  <c r="F54" i="7"/>
  <c r="E55" i="7"/>
  <c r="G55" i="7" s="1"/>
  <c r="I54" i="7"/>
  <c r="J54" i="7" s="1"/>
  <c r="P54" i="7" l="1"/>
  <c r="T54" i="7" l="1"/>
  <c r="M55" i="7"/>
  <c r="O55" i="7" s="1"/>
  <c r="N54" i="7"/>
  <c r="Q54" i="7"/>
  <c r="R54" i="7" l="1"/>
  <c r="X54" i="7"/>
  <c r="AB54" i="7" l="1"/>
  <c r="U55" i="7"/>
  <c r="W55" i="7" s="1"/>
  <c r="V54" i="7"/>
  <c r="Y54" i="7"/>
  <c r="AF54" i="7" l="1"/>
  <c r="AH54" i="7" s="1"/>
  <c r="AD54" i="7" s="1"/>
  <c r="Z54" i="7"/>
  <c r="AC55" i="7" l="1"/>
  <c r="H55" i="7" s="1"/>
  <c r="L55" i="7" l="1"/>
  <c r="E56" i="7"/>
  <c r="G56" i="7" s="1"/>
  <c r="F55" i="7"/>
  <c r="I55" i="7"/>
  <c r="J55" i="7" s="1"/>
  <c r="P55" i="7" l="1"/>
  <c r="T55" i="7" l="1"/>
  <c r="N55" i="7"/>
  <c r="M56" i="7"/>
  <c r="O56" i="7" s="1"/>
  <c r="Q55" i="7"/>
  <c r="R55" i="7" l="1"/>
  <c r="X55" i="7"/>
  <c r="AB55" i="7" l="1"/>
  <c r="V55" i="7"/>
  <c r="U56" i="7"/>
  <c r="W56" i="7" s="1"/>
  <c r="Y55" i="7"/>
  <c r="AF55" i="7" l="1"/>
  <c r="AH55" i="7" s="1"/>
  <c r="AD55" i="7" s="1"/>
  <c r="Z55" i="7"/>
  <c r="AC56" i="7" l="1"/>
  <c r="H56" i="7" s="1"/>
  <c r="L56" i="7" l="1"/>
  <c r="E57" i="7"/>
  <c r="G57" i="7" s="1"/>
  <c r="F56" i="7"/>
  <c r="I56" i="7"/>
  <c r="J56" i="7" s="1"/>
  <c r="P56" i="7" l="1"/>
  <c r="T56" i="7" l="1"/>
  <c r="M57" i="7"/>
  <c r="O57" i="7" s="1"/>
  <c r="N56" i="7"/>
  <c r="Q56" i="7"/>
  <c r="X56" i="7" l="1"/>
  <c r="R56" i="7"/>
  <c r="AB56" i="7" l="1"/>
  <c r="V56" i="7"/>
  <c r="U57" i="7"/>
  <c r="W57" i="7" s="1"/>
  <c r="Y56" i="7"/>
  <c r="AF56" i="7" l="1"/>
  <c r="AH56" i="7" s="1"/>
  <c r="AD56" i="7" s="1"/>
  <c r="Z56" i="7"/>
  <c r="AC57" i="7" l="1"/>
  <c r="H57" i="7" s="1"/>
  <c r="L57" i="7" l="1"/>
  <c r="E58" i="7"/>
  <c r="G58" i="7" s="1"/>
  <c r="F57" i="7"/>
  <c r="I57" i="7"/>
  <c r="J57" i="7" s="1"/>
  <c r="P57" i="7" l="1"/>
  <c r="T57" i="7" l="1"/>
  <c r="N57" i="7"/>
  <c r="M58" i="7"/>
  <c r="O58" i="7" s="1"/>
  <c r="Q57" i="7"/>
  <c r="R57" i="7" l="1"/>
  <c r="X57" i="7"/>
  <c r="AB57" i="7" l="1"/>
  <c r="U58" i="7"/>
  <c r="W58" i="7" s="1"/>
  <c r="V57" i="7"/>
  <c r="Y57" i="7"/>
  <c r="AF57" i="7" l="1"/>
  <c r="AH57" i="7" s="1"/>
  <c r="AD57" i="7" s="1"/>
  <c r="Z57" i="7"/>
  <c r="AC58" i="7" l="1"/>
  <c r="H58" i="7" s="1"/>
  <c r="L58" i="7" l="1"/>
  <c r="E59" i="7"/>
  <c r="G59" i="7" s="1"/>
  <c r="F58" i="7"/>
  <c r="I58" i="7"/>
  <c r="J58" i="7" s="1"/>
  <c r="P58" i="7" l="1"/>
  <c r="T58" i="7" l="1"/>
  <c r="M59" i="7"/>
  <c r="O59" i="7" s="1"/>
  <c r="N58" i="7"/>
  <c r="Q58" i="7"/>
  <c r="R58" i="7" l="1"/>
  <c r="X58" i="7"/>
  <c r="AB58" i="7" l="1"/>
  <c r="U59" i="7"/>
  <c r="W59" i="7" s="1"/>
  <c r="V58" i="7"/>
  <c r="Y58" i="7"/>
  <c r="AF58" i="7" l="1"/>
  <c r="AH58" i="7" s="1"/>
  <c r="AD58" i="7" s="1"/>
  <c r="Z58" i="7"/>
  <c r="AC59" i="7" l="1"/>
  <c r="H59" i="7" s="1"/>
  <c r="L59" i="7" l="1"/>
  <c r="F59" i="7"/>
  <c r="E60" i="7"/>
  <c r="G60" i="7" s="1"/>
  <c r="I59" i="7"/>
  <c r="J59" i="7" s="1"/>
  <c r="P59" i="7" l="1"/>
  <c r="T59" i="7" l="1"/>
  <c r="N59" i="7"/>
  <c r="M60" i="7"/>
  <c r="O60" i="7" s="1"/>
  <c r="Q59" i="7"/>
  <c r="R59" i="7" l="1"/>
  <c r="X59" i="7"/>
  <c r="AB59" i="7" l="1"/>
  <c r="V59" i="7"/>
  <c r="U60" i="7"/>
  <c r="W60" i="7" s="1"/>
  <c r="Y59" i="7"/>
  <c r="AF59" i="7" l="1"/>
  <c r="AH59" i="7" s="1"/>
  <c r="AD59" i="7" s="1"/>
  <c r="Z59" i="7"/>
  <c r="AC60" i="7" l="1"/>
  <c r="H60" i="7" s="1"/>
  <c r="L60" i="7" l="1"/>
  <c r="E61" i="7"/>
  <c r="G61" i="7" s="1"/>
  <c r="F60" i="7"/>
  <c r="I60" i="7"/>
  <c r="J60" i="7" s="1"/>
  <c r="P60" i="7" l="1"/>
  <c r="T60" i="7" l="1"/>
  <c r="M61" i="7"/>
  <c r="O61" i="7" s="1"/>
  <c r="N60" i="7"/>
  <c r="Q60" i="7"/>
  <c r="R60" i="7" l="1"/>
  <c r="X60" i="7"/>
  <c r="AB60" i="7" l="1"/>
  <c r="V60" i="7"/>
  <c r="U61" i="7"/>
  <c r="W61" i="7" s="1"/>
  <c r="Y60" i="7"/>
  <c r="AF60" i="7" l="1"/>
  <c r="AH60" i="7" s="1"/>
  <c r="AD60" i="7" s="1"/>
  <c r="Z60" i="7"/>
  <c r="AC61" i="7" l="1"/>
  <c r="H61" i="7" s="1"/>
  <c r="L61" i="7" l="1"/>
  <c r="F61" i="7"/>
  <c r="E62" i="7"/>
  <c r="G62" i="7" s="1"/>
  <c r="I61" i="7"/>
  <c r="J61" i="7" s="1"/>
  <c r="P61" i="7" l="1"/>
  <c r="T61" i="7" l="1"/>
  <c r="N61" i="7"/>
  <c r="M62" i="7"/>
  <c r="O62" i="7" s="1"/>
  <c r="Q61" i="7"/>
  <c r="R61" i="7" l="1"/>
  <c r="X61" i="7"/>
  <c r="AB61" i="7" l="1"/>
  <c r="U62" i="7"/>
  <c r="W62" i="7" s="1"/>
  <c r="V61" i="7"/>
  <c r="Y61" i="7"/>
  <c r="AF61" i="7" l="1"/>
  <c r="AH61" i="7" s="1"/>
  <c r="AD61" i="7" s="1"/>
  <c r="Z61" i="7"/>
  <c r="AC62" i="7" l="1"/>
  <c r="H62" i="7" s="1"/>
  <c r="L62" i="7" l="1"/>
  <c r="E63" i="7"/>
  <c r="G63" i="7" s="1"/>
  <c r="F62" i="7"/>
  <c r="I62" i="7"/>
  <c r="J62" i="7" s="1"/>
  <c r="P62" i="7" l="1"/>
  <c r="T62" i="7" l="1"/>
  <c r="M63" i="7"/>
  <c r="O63" i="7" s="1"/>
  <c r="N62" i="7"/>
  <c r="Q62" i="7"/>
  <c r="R62" i="7" l="1"/>
  <c r="X62" i="7"/>
  <c r="AB62" i="7" l="1"/>
  <c r="V62" i="7"/>
  <c r="U63" i="7"/>
  <c r="W63" i="7" s="1"/>
  <c r="Y62" i="7"/>
  <c r="AF62" i="7" l="1"/>
  <c r="AH62" i="7" s="1"/>
  <c r="AD62" i="7" s="1"/>
  <c r="Z62" i="7"/>
  <c r="AC63" i="7" l="1"/>
  <c r="H63" i="7" s="1"/>
  <c r="L63" i="7" l="1"/>
  <c r="E64" i="7"/>
  <c r="G64" i="7" s="1"/>
  <c r="F63" i="7"/>
  <c r="I63" i="7"/>
  <c r="J63" i="7" s="1"/>
  <c r="P63" i="7" l="1"/>
  <c r="T63" i="7" l="1"/>
  <c r="N63" i="7"/>
  <c r="M64" i="7"/>
  <c r="O64" i="7" s="1"/>
  <c r="Q63" i="7"/>
  <c r="R63" i="7" l="1"/>
  <c r="X63" i="7"/>
  <c r="AB63" i="7" l="1"/>
  <c r="V63" i="7"/>
  <c r="U64" i="7"/>
  <c r="W64" i="7" s="1"/>
  <c r="Y63" i="7"/>
  <c r="AF63" i="7" l="1"/>
  <c r="AH63" i="7" s="1"/>
  <c r="AD63" i="7" s="1"/>
  <c r="Z63" i="7"/>
  <c r="AC64" i="7" l="1"/>
  <c r="H64" i="7" s="1"/>
  <c r="L64" i="7" l="1"/>
  <c r="F64" i="7"/>
  <c r="E65" i="7"/>
  <c r="G65" i="7" s="1"/>
  <c r="I64" i="7"/>
  <c r="J64" i="7" s="1"/>
  <c r="P64" i="7" l="1"/>
  <c r="T64" i="7" l="1"/>
  <c r="M65" i="7"/>
  <c r="O65" i="7" s="1"/>
  <c r="N64" i="7"/>
  <c r="Q64" i="7"/>
  <c r="R64" i="7" l="1"/>
  <c r="X64" i="7"/>
  <c r="AB64" i="7" l="1"/>
  <c r="U65" i="7"/>
  <c r="W65" i="7" s="1"/>
  <c r="V64" i="7"/>
  <c r="Y64" i="7"/>
  <c r="AF64" i="7" l="1"/>
  <c r="AH64" i="7" s="1"/>
  <c r="AD64" i="7" s="1"/>
  <c r="Z64" i="7"/>
  <c r="AC65" i="7" l="1"/>
  <c r="H65" i="7" s="1"/>
  <c r="L65" i="7" l="1"/>
  <c r="E66" i="7"/>
  <c r="G66" i="7" s="1"/>
  <c r="F65" i="7"/>
  <c r="I65" i="7"/>
  <c r="J65" i="7" s="1"/>
  <c r="P65" i="7" l="1"/>
  <c r="T65" i="7" l="1"/>
  <c r="N65" i="7"/>
  <c r="M66" i="7"/>
  <c r="O66" i="7" s="1"/>
  <c r="Q65" i="7"/>
  <c r="R65" i="7" l="1"/>
  <c r="X65" i="7"/>
  <c r="AB65" i="7" l="1"/>
  <c r="U66" i="7"/>
  <c r="W66" i="7" s="1"/>
  <c r="V65" i="7"/>
  <c r="Y65" i="7"/>
  <c r="AF65" i="7" l="1"/>
  <c r="AH65" i="7" s="1"/>
  <c r="AD65" i="7" s="1"/>
  <c r="Z65" i="7"/>
  <c r="AC66" i="7" l="1"/>
  <c r="H66" i="7" s="1"/>
  <c r="L66" i="7" l="1"/>
  <c r="F66" i="7"/>
  <c r="E67" i="7"/>
  <c r="G67" i="7" s="1"/>
  <c r="I66" i="7"/>
  <c r="J66" i="7" s="1"/>
  <c r="P66" i="7" l="1"/>
  <c r="T66" i="7" l="1"/>
  <c r="M67" i="7"/>
  <c r="O67" i="7" s="1"/>
  <c r="N66" i="7"/>
  <c r="Q66" i="7"/>
  <c r="R66" i="7" l="1"/>
  <c r="X66" i="7"/>
  <c r="AB66" i="7" l="1"/>
  <c r="U67" i="7"/>
  <c r="W67" i="7" s="1"/>
  <c r="V66" i="7"/>
  <c r="Y66" i="7"/>
  <c r="AF66" i="7" l="1"/>
  <c r="AH66" i="7" s="1"/>
  <c r="AD66" i="7" s="1"/>
  <c r="Z66" i="7"/>
  <c r="AC67" i="7" l="1"/>
  <c r="H67" i="7" s="1"/>
  <c r="L67" i="7" l="1"/>
  <c r="E68" i="7"/>
  <c r="G68" i="7" s="1"/>
  <c r="F67" i="7"/>
  <c r="I67" i="7"/>
  <c r="J67" i="7" s="1"/>
  <c r="P67" i="7" l="1"/>
  <c r="T67" i="7" l="1"/>
  <c r="N67" i="7"/>
  <c r="M68" i="7"/>
  <c r="O68" i="7" s="1"/>
  <c r="Q67" i="7"/>
  <c r="R67" i="7" l="1"/>
  <c r="X67" i="7"/>
  <c r="AB67" i="7" l="1"/>
  <c r="U68" i="7"/>
  <c r="W68" i="7" s="1"/>
  <c r="V67" i="7"/>
  <c r="Y67" i="7"/>
  <c r="AF67" i="7" l="1"/>
  <c r="AH67" i="7" s="1"/>
  <c r="AD67" i="7" s="1"/>
  <c r="Z67" i="7"/>
  <c r="AC68" i="7" l="1"/>
  <c r="H68" i="7" s="1"/>
  <c r="L68" i="7" l="1"/>
  <c r="E69" i="7"/>
  <c r="G69" i="7" s="1"/>
  <c r="F68" i="7"/>
  <c r="I68" i="7"/>
  <c r="J68" i="7" s="1"/>
  <c r="P68" i="7" l="1"/>
  <c r="T68" i="7" l="1"/>
  <c r="M69" i="7"/>
  <c r="O69" i="7" s="1"/>
  <c r="N68" i="7"/>
  <c r="Q68" i="7"/>
  <c r="R68" i="7" l="1"/>
  <c r="X68" i="7"/>
  <c r="AB68" i="7" l="1"/>
  <c r="U69" i="7"/>
  <c r="W69" i="7" s="1"/>
  <c r="V68" i="7"/>
  <c r="Y68" i="7"/>
  <c r="AF68" i="7" l="1"/>
  <c r="AH68" i="7" s="1"/>
  <c r="AD68" i="7" s="1"/>
  <c r="Z68" i="7"/>
  <c r="AC69" i="7" l="1"/>
  <c r="H69" i="7" s="1"/>
  <c r="L69" i="7" l="1"/>
  <c r="E70" i="7"/>
  <c r="G70" i="7" s="1"/>
  <c r="F69" i="7"/>
  <c r="I69" i="7"/>
  <c r="J69" i="7" s="1"/>
  <c r="P69" i="7" l="1"/>
  <c r="T69" i="7" l="1"/>
  <c r="N69" i="7"/>
  <c r="M70" i="7"/>
  <c r="O70" i="7" s="1"/>
  <c r="Q69" i="7"/>
  <c r="R69" i="7" l="1"/>
  <c r="X69" i="7"/>
  <c r="AB69" i="7" l="1"/>
  <c r="U70" i="7"/>
  <c r="W70" i="7" s="1"/>
  <c r="V69" i="7"/>
  <c r="Y69" i="7"/>
  <c r="AF69" i="7" l="1"/>
  <c r="AH69" i="7" s="1"/>
  <c r="AD69" i="7" s="1"/>
  <c r="Z69" i="7"/>
  <c r="AC70" i="7" l="1"/>
  <c r="H70" i="7" s="1"/>
  <c r="L70" i="7" l="1"/>
  <c r="E71" i="7"/>
  <c r="G71" i="7" s="1"/>
  <c r="F70" i="7"/>
  <c r="I70" i="7"/>
  <c r="J70" i="7" s="1"/>
  <c r="P70" i="7" l="1"/>
  <c r="T70" i="7" l="1"/>
  <c r="N70" i="7"/>
  <c r="M71" i="7"/>
  <c r="O71" i="7" s="1"/>
  <c r="Q70" i="7"/>
  <c r="R70" i="7" l="1"/>
  <c r="X70" i="7"/>
  <c r="AB70" i="7" l="1"/>
  <c r="V70" i="7"/>
  <c r="U71" i="7"/>
  <c r="W71" i="7" s="1"/>
  <c r="Y70" i="7"/>
  <c r="AF70" i="7" l="1"/>
  <c r="AH70" i="7" s="1"/>
  <c r="AD70" i="7" s="1"/>
  <c r="Z70" i="7"/>
  <c r="AC71" i="7" l="1"/>
  <c r="H71" i="7" s="1"/>
  <c r="L71" i="7" l="1"/>
  <c r="F71" i="7"/>
  <c r="E72" i="7"/>
  <c r="G72" i="7" s="1"/>
  <c r="I71" i="7"/>
  <c r="J71" i="7" s="1"/>
  <c r="P71" i="7" l="1"/>
  <c r="T71" i="7" l="1"/>
  <c r="N71" i="7"/>
  <c r="M72" i="7"/>
  <c r="O72" i="7" s="1"/>
  <c r="Q71" i="7"/>
  <c r="R71" i="7" l="1"/>
  <c r="X71" i="7"/>
  <c r="AB71" i="7" l="1"/>
  <c r="U72" i="7"/>
  <c r="W72" i="7" s="1"/>
  <c r="V71" i="7"/>
  <c r="Y71" i="7"/>
  <c r="AF71" i="7" l="1"/>
  <c r="AH71" i="7" s="1"/>
  <c r="AD71" i="7" s="1"/>
  <c r="Z71" i="7"/>
  <c r="AC72" i="7" l="1"/>
  <c r="H72" i="7" s="1"/>
  <c r="L72" i="7" l="1"/>
  <c r="E73" i="7"/>
  <c r="G73" i="7" s="1"/>
  <c r="F72" i="7"/>
  <c r="I72" i="7"/>
  <c r="J72" i="7" s="1"/>
  <c r="P72" i="7" l="1"/>
  <c r="T72" i="7" l="1"/>
  <c r="M73" i="7"/>
  <c r="O73" i="7" s="1"/>
  <c r="N72" i="7"/>
  <c r="Q72" i="7"/>
  <c r="X72" i="7" l="1"/>
  <c r="R72" i="7"/>
  <c r="AB72" i="7" l="1"/>
  <c r="U73" i="7"/>
  <c r="W73" i="7" s="1"/>
  <c r="V72" i="7"/>
  <c r="Y72" i="7"/>
  <c r="AF72" i="7" l="1"/>
  <c r="AH72" i="7" s="1"/>
  <c r="AD72" i="7" s="1"/>
  <c r="Z72" i="7"/>
  <c r="AC73" i="7" l="1"/>
  <c r="H73" i="7" s="1"/>
  <c r="L73" i="7" l="1"/>
  <c r="F73" i="7"/>
  <c r="E74" i="7"/>
  <c r="G74" i="7" s="1"/>
  <c r="I73" i="7"/>
  <c r="J73" i="7" s="1"/>
  <c r="P73" i="7" l="1"/>
  <c r="T73" i="7" l="1"/>
  <c r="N73" i="7"/>
  <c r="M74" i="7"/>
  <c r="O74" i="7" s="1"/>
  <c r="Q73" i="7"/>
  <c r="R73" i="7" l="1"/>
  <c r="X73" i="7"/>
  <c r="AB73" i="7" l="1"/>
  <c r="V73" i="7"/>
  <c r="U74" i="7"/>
  <c r="W74" i="7" s="1"/>
  <c r="Y73" i="7"/>
  <c r="AF73" i="7" l="1"/>
  <c r="AH73" i="7" s="1"/>
  <c r="AD73" i="7" s="1"/>
  <c r="Z73" i="7"/>
  <c r="AC74" i="7" l="1"/>
  <c r="H74" i="7" s="1"/>
  <c r="L74" i="7" l="1"/>
  <c r="E75" i="7"/>
  <c r="G75" i="7" s="1"/>
  <c r="F74" i="7"/>
  <c r="I74" i="7"/>
  <c r="J74" i="7" s="1"/>
  <c r="P74" i="7" l="1"/>
  <c r="T74" i="7" l="1"/>
  <c r="M75" i="7"/>
  <c r="O75" i="7" s="1"/>
  <c r="N74" i="7"/>
  <c r="Q74" i="7"/>
  <c r="R74" i="7" l="1"/>
  <c r="X74" i="7"/>
  <c r="AB74" i="7" l="1"/>
  <c r="U75" i="7"/>
  <c r="W75" i="7" s="1"/>
  <c r="V74" i="7"/>
  <c r="Y74" i="7"/>
  <c r="AF74" i="7" l="1"/>
  <c r="AH74" i="7" s="1"/>
  <c r="AD74" i="7" s="1"/>
  <c r="Z74" i="7"/>
  <c r="AC75" i="7" l="1"/>
  <c r="H75" i="7" s="1"/>
  <c r="L75" i="7" l="1"/>
  <c r="E76" i="7"/>
  <c r="G76" i="7" s="1"/>
  <c r="F75" i="7"/>
  <c r="I75" i="7"/>
  <c r="J75" i="7" s="1"/>
  <c r="P75" i="7" l="1"/>
  <c r="T75" i="7" l="1"/>
  <c r="M76" i="7"/>
  <c r="O76" i="7" s="1"/>
  <c r="N75" i="7"/>
  <c r="Q75" i="7"/>
  <c r="R75" i="7" l="1"/>
  <c r="X75" i="7"/>
  <c r="AB75" i="7" l="1"/>
  <c r="V75" i="7"/>
  <c r="U76" i="7"/>
  <c r="W76" i="7" s="1"/>
  <c r="Y75" i="7"/>
  <c r="AF75" i="7" l="1"/>
  <c r="AH75" i="7" s="1"/>
  <c r="AD75" i="7" s="1"/>
  <c r="Z75" i="7"/>
  <c r="AC76" i="7" l="1"/>
  <c r="H76" i="7" s="1"/>
  <c r="L76" i="7" l="1"/>
  <c r="F76" i="7"/>
  <c r="E77" i="7"/>
  <c r="G77" i="7" s="1"/>
  <c r="I76" i="7"/>
  <c r="J76" i="7" s="1"/>
  <c r="P76" i="7" l="1"/>
  <c r="T76" i="7" l="1"/>
  <c r="M77" i="7"/>
  <c r="O77" i="7" s="1"/>
  <c r="N76" i="7"/>
  <c r="Q76" i="7"/>
  <c r="R76" i="7" l="1"/>
  <c r="X76" i="7"/>
  <c r="AB76" i="7" l="1"/>
  <c r="U77" i="7"/>
  <c r="W77" i="7" s="1"/>
  <c r="V76" i="7"/>
  <c r="Y76" i="7"/>
  <c r="AF76" i="7" l="1"/>
  <c r="AH76" i="7" s="1"/>
  <c r="AD76" i="7" s="1"/>
  <c r="Z76" i="7"/>
  <c r="AC77" i="7" l="1"/>
  <c r="H77" i="7" s="1"/>
  <c r="L77" i="7" l="1"/>
  <c r="E78" i="7"/>
  <c r="G78" i="7" s="1"/>
  <c r="F77" i="7"/>
  <c r="I77" i="7"/>
  <c r="J77" i="7" s="1"/>
  <c r="P77" i="7" l="1"/>
  <c r="T77" i="7" l="1"/>
  <c r="N77" i="7"/>
  <c r="M78" i="7"/>
  <c r="O78" i="7" s="1"/>
  <c r="Q77" i="7"/>
  <c r="R77" i="7" l="1"/>
  <c r="X77" i="7"/>
  <c r="AB77" i="7" l="1"/>
  <c r="V77" i="7"/>
  <c r="U78" i="7"/>
  <c r="W78" i="7" s="1"/>
  <c r="Y77" i="7"/>
  <c r="AF77" i="7" l="1"/>
  <c r="AH77" i="7" s="1"/>
  <c r="AD77" i="7" s="1"/>
  <c r="Z77" i="7"/>
  <c r="AC78" i="7" l="1"/>
  <c r="H78" i="7" s="1"/>
  <c r="L78" i="7" l="1"/>
  <c r="F78" i="7"/>
  <c r="E79" i="7"/>
  <c r="G79" i="7" s="1"/>
  <c r="I78" i="7"/>
  <c r="J78" i="7" s="1"/>
  <c r="P78" i="7" l="1"/>
  <c r="T78" i="7" l="1"/>
  <c r="N78" i="7"/>
  <c r="M79" i="7"/>
  <c r="O79" i="7" s="1"/>
  <c r="Q78" i="7"/>
  <c r="R78" i="7" l="1"/>
  <c r="X78" i="7"/>
  <c r="AB78" i="7" l="1"/>
  <c r="V78" i="7"/>
  <c r="U79" i="7"/>
  <c r="W79" i="7" s="1"/>
  <c r="Y78" i="7"/>
  <c r="AF78" i="7" l="1"/>
  <c r="AH78" i="7" s="1"/>
  <c r="AD78" i="7" s="1"/>
  <c r="Z78" i="7"/>
  <c r="AC79" i="7" l="1"/>
  <c r="H79" i="7" s="1"/>
  <c r="L79" i="7" l="1"/>
  <c r="E80" i="7"/>
  <c r="G80" i="7" s="1"/>
  <c r="F79" i="7"/>
  <c r="I79" i="7"/>
  <c r="J79" i="7" s="1"/>
  <c r="P79" i="7" l="1"/>
  <c r="T79" i="7" l="1"/>
  <c r="N79" i="7"/>
  <c r="M80" i="7"/>
  <c r="O80" i="7" s="1"/>
  <c r="Q79" i="7"/>
  <c r="R79" i="7" l="1"/>
  <c r="X79" i="7"/>
  <c r="AB79" i="7" l="1"/>
  <c r="U80" i="7"/>
  <c r="W80" i="7" s="1"/>
  <c r="V79" i="7"/>
  <c r="Y79" i="7"/>
  <c r="AF79" i="7" l="1"/>
  <c r="AH79" i="7" s="1"/>
  <c r="AD79" i="7" s="1"/>
  <c r="Z79" i="7"/>
  <c r="AC80" i="7" l="1"/>
  <c r="H80" i="7" s="1"/>
  <c r="L80" i="7" l="1"/>
  <c r="F80" i="7"/>
  <c r="E81" i="7"/>
  <c r="G81" i="7" s="1"/>
  <c r="I80" i="7"/>
  <c r="J80" i="7" s="1"/>
  <c r="P80" i="7" l="1"/>
  <c r="T80" i="7" l="1"/>
  <c r="M81" i="7"/>
  <c r="O81" i="7" s="1"/>
  <c r="N80" i="7"/>
  <c r="Q80" i="7"/>
  <c r="R80" i="7" l="1"/>
  <c r="X80" i="7"/>
  <c r="AB80" i="7" l="1"/>
  <c r="V80" i="7"/>
  <c r="U81" i="7"/>
  <c r="W81" i="7" s="1"/>
  <c r="Y80" i="7"/>
  <c r="AF80" i="7" l="1"/>
  <c r="AH80" i="7" s="1"/>
  <c r="AD80" i="7" s="1"/>
  <c r="Z80" i="7"/>
  <c r="AC81" i="7" l="1"/>
  <c r="H81" i="7" s="1"/>
  <c r="L81" i="7" l="1"/>
  <c r="E82" i="7"/>
  <c r="G82" i="7" s="1"/>
  <c r="F81" i="7"/>
  <c r="I81" i="7"/>
  <c r="J81" i="7" s="1"/>
  <c r="P81" i="7" l="1"/>
  <c r="T81" i="7" l="1"/>
  <c r="N81" i="7"/>
  <c r="M82" i="7"/>
  <c r="O82" i="7" s="1"/>
  <c r="Q81" i="7"/>
  <c r="R81" i="7" l="1"/>
  <c r="X81" i="7"/>
  <c r="AB81" i="7" l="1"/>
  <c r="V81" i="7"/>
  <c r="U82" i="7"/>
  <c r="W82" i="7" s="1"/>
  <c r="Y81" i="7"/>
  <c r="AF81" i="7" l="1"/>
  <c r="AH81" i="7" s="1"/>
  <c r="AD81" i="7" s="1"/>
  <c r="Z81" i="7"/>
  <c r="AC82" i="7" l="1"/>
  <c r="H82" i="7" s="1"/>
  <c r="L82" i="7" l="1"/>
  <c r="E83" i="7"/>
  <c r="G83" i="7" s="1"/>
  <c r="F82" i="7"/>
  <c r="I82" i="7"/>
  <c r="J82" i="7" s="1"/>
  <c r="P82" i="7" l="1"/>
  <c r="T82" i="7" l="1"/>
  <c r="N82" i="7"/>
  <c r="M83" i="7"/>
  <c r="O83" i="7" s="1"/>
  <c r="Q82" i="7"/>
  <c r="X82" i="7" l="1"/>
  <c r="R82" i="7"/>
  <c r="AB82" i="7" l="1"/>
  <c r="V82" i="7"/>
  <c r="U83" i="7"/>
  <c r="W83" i="7" s="1"/>
  <c r="Y82" i="7"/>
  <c r="AF82" i="7" l="1"/>
  <c r="AH82" i="7" s="1"/>
  <c r="AD82" i="7" s="1"/>
  <c r="Z82" i="7"/>
  <c r="AC83" i="7" l="1"/>
  <c r="H83" i="7" s="1"/>
  <c r="L83" i="7" l="1"/>
  <c r="F83" i="7"/>
  <c r="E84" i="7"/>
  <c r="G84" i="7" s="1"/>
  <c r="I83" i="7"/>
  <c r="J83" i="7" s="1"/>
  <c r="P83" i="7" l="1"/>
  <c r="T83" i="7" l="1"/>
  <c r="M84" i="7"/>
  <c r="O84" i="7" s="1"/>
  <c r="N83" i="7"/>
  <c r="Q83" i="7"/>
  <c r="X83" i="7" l="1"/>
  <c r="R83" i="7"/>
  <c r="AB83" i="7" l="1"/>
  <c r="U84" i="7"/>
  <c r="W84" i="7" s="1"/>
  <c r="V83" i="7"/>
  <c r="Y83" i="7"/>
  <c r="AF83" i="7" l="1"/>
  <c r="AH83" i="7" s="1"/>
  <c r="AD83" i="7" s="1"/>
  <c r="Z83" i="7"/>
  <c r="AC84" i="7" l="1"/>
  <c r="H84" i="7" s="1"/>
  <c r="L84" i="7" l="1"/>
  <c r="E85" i="7"/>
  <c r="G85" i="7" s="1"/>
  <c r="F84" i="7"/>
  <c r="I84" i="7"/>
  <c r="J84" i="7" s="1"/>
  <c r="P84" i="7" l="1"/>
  <c r="T84" i="7" l="1"/>
  <c r="N84" i="7"/>
  <c r="M85" i="7"/>
  <c r="O85" i="7" s="1"/>
  <c r="Q84" i="7"/>
  <c r="R84" i="7" l="1"/>
  <c r="X84" i="7"/>
  <c r="AB84" i="7" l="1"/>
  <c r="U85" i="7"/>
  <c r="W85" i="7" s="1"/>
  <c r="V84" i="7"/>
  <c r="Y84" i="7"/>
  <c r="AF84" i="7" l="1"/>
  <c r="AH84" i="7" s="1"/>
  <c r="AD84" i="7" s="1"/>
  <c r="Z84" i="7"/>
  <c r="AC85" i="7" l="1"/>
  <c r="H85" i="7" s="1"/>
  <c r="L85" i="7" l="1"/>
  <c r="F85" i="7"/>
  <c r="E86" i="7"/>
  <c r="G86" i="7" s="1"/>
  <c r="I85" i="7"/>
  <c r="J85" i="7" s="1"/>
  <c r="P85" i="7" l="1"/>
  <c r="T85" i="7" l="1"/>
  <c r="N85" i="7"/>
  <c r="M86" i="7"/>
  <c r="O86" i="7" s="1"/>
  <c r="Q85" i="7"/>
  <c r="R85" i="7" l="1"/>
  <c r="X85" i="7"/>
  <c r="AB85" i="7" l="1"/>
  <c r="U86" i="7"/>
  <c r="W86" i="7" s="1"/>
  <c r="V85" i="7"/>
  <c r="Y85" i="7"/>
  <c r="AF85" i="7" l="1"/>
  <c r="AH85" i="7" s="1"/>
  <c r="AD85" i="7" s="1"/>
  <c r="Z85" i="7"/>
  <c r="AC86" i="7" l="1"/>
  <c r="H86" i="7" s="1"/>
  <c r="L86" i="7" l="1"/>
  <c r="E87" i="7"/>
  <c r="G87" i="7" s="1"/>
  <c r="F86" i="7"/>
  <c r="I86" i="7"/>
  <c r="J86" i="7" s="1"/>
  <c r="P86" i="7" l="1"/>
  <c r="T86" i="7" l="1"/>
  <c r="N86" i="7"/>
  <c r="M87" i="7"/>
  <c r="O87" i="7" s="1"/>
  <c r="Q86" i="7"/>
  <c r="R86" i="7" l="1"/>
  <c r="X86" i="7"/>
  <c r="AB86" i="7" l="1"/>
  <c r="U87" i="7"/>
  <c r="W87" i="7" s="1"/>
  <c r="V86" i="7"/>
  <c r="Y86" i="7"/>
  <c r="AF86" i="7" l="1"/>
  <c r="AH86" i="7" s="1"/>
  <c r="AD86" i="7" s="1"/>
  <c r="Z86" i="7"/>
  <c r="AC87" i="7" l="1"/>
  <c r="H87" i="7" s="1"/>
  <c r="L87" i="7" l="1"/>
  <c r="F87" i="7"/>
  <c r="E88" i="7"/>
  <c r="G88" i="7" s="1"/>
  <c r="I87" i="7"/>
  <c r="J87" i="7" s="1"/>
  <c r="P87" i="7" l="1"/>
  <c r="T87" i="7" l="1"/>
  <c r="M88" i="7"/>
  <c r="O88" i="7" s="1"/>
  <c r="N87" i="7"/>
  <c r="Q87" i="7"/>
  <c r="R87" i="7" l="1"/>
  <c r="X87" i="7"/>
  <c r="AB87" i="7" l="1"/>
  <c r="V87" i="7"/>
  <c r="U88" i="7"/>
  <c r="W88" i="7" s="1"/>
  <c r="Y87" i="7"/>
  <c r="AF87" i="7" l="1"/>
  <c r="AH87" i="7" s="1"/>
  <c r="AD87" i="7" s="1"/>
  <c r="Z87" i="7"/>
  <c r="AC88" i="7" l="1"/>
  <c r="H88" i="7" s="1"/>
  <c r="L88" i="7" l="1"/>
  <c r="E89" i="7"/>
  <c r="G89" i="7" s="1"/>
  <c r="F88" i="7"/>
  <c r="I88" i="7"/>
  <c r="J88" i="7" s="1"/>
  <c r="P88" i="7" l="1"/>
  <c r="T88" i="7" l="1"/>
  <c r="N88" i="7"/>
  <c r="M89" i="7"/>
  <c r="O89" i="7" s="1"/>
  <c r="Q88" i="7"/>
  <c r="R88" i="7" l="1"/>
  <c r="X88" i="7"/>
  <c r="AB88" i="7" l="1"/>
  <c r="V88" i="7"/>
  <c r="U89" i="7"/>
  <c r="W89" i="7" s="1"/>
  <c r="Y88" i="7"/>
  <c r="AF88" i="7" l="1"/>
  <c r="AH88" i="7" s="1"/>
  <c r="AD88" i="7" s="1"/>
  <c r="Z88" i="7"/>
  <c r="AC89" i="7" l="1"/>
  <c r="H89" i="7" s="1"/>
  <c r="L89" i="7" l="1"/>
  <c r="E90" i="7"/>
  <c r="G90" i="7" s="1"/>
  <c r="F89" i="7"/>
  <c r="I89" i="7"/>
  <c r="J89" i="7" s="1"/>
  <c r="P89" i="7" l="1"/>
  <c r="T89" i="7" l="1"/>
  <c r="M90" i="7"/>
  <c r="O90" i="7" s="1"/>
  <c r="N89" i="7"/>
  <c r="Q89" i="7"/>
  <c r="R89" i="7" l="1"/>
  <c r="X89" i="7"/>
  <c r="AB89" i="7" l="1"/>
  <c r="U90" i="7"/>
  <c r="W90" i="7" s="1"/>
  <c r="V89" i="7"/>
  <c r="Y89" i="7"/>
  <c r="AF89" i="7" l="1"/>
  <c r="AH89" i="7" s="1"/>
  <c r="AD89" i="7" s="1"/>
  <c r="Z89" i="7"/>
  <c r="AC90" i="7" l="1"/>
  <c r="H90" i="7" s="1"/>
  <c r="L90" i="7" l="1"/>
  <c r="E91" i="7"/>
  <c r="G91" i="7" s="1"/>
  <c r="F90" i="7"/>
  <c r="I90" i="7"/>
  <c r="J90" i="7" s="1"/>
  <c r="P90" i="7" l="1"/>
  <c r="T90" i="7" l="1"/>
  <c r="N90" i="7"/>
  <c r="M91" i="7"/>
  <c r="O91" i="7" s="1"/>
  <c r="Q90" i="7"/>
  <c r="X90" i="7" l="1"/>
  <c r="R90" i="7"/>
  <c r="AB90" i="7" l="1"/>
  <c r="U91" i="7"/>
  <c r="W91" i="7" s="1"/>
  <c r="V90" i="7"/>
  <c r="Y90" i="7"/>
  <c r="AF90" i="7" l="1"/>
  <c r="AH90" i="7" s="1"/>
  <c r="AD90" i="7" s="1"/>
  <c r="Z90" i="7"/>
  <c r="AC91" i="7" l="1"/>
  <c r="H91" i="7" s="1"/>
  <c r="L91" i="7" l="1"/>
  <c r="E92" i="7"/>
  <c r="G92" i="7" s="1"/>
  <c r="F91" i="7"/>
  <c r="I91" i="7"/>
  <c r="J91" i="7" s="1"/>
  <c r="P91" i="7" l="1"/>
  <c r="T91" i="7" l="1"/>
  <c r="M92" i="7"/>
  <c r="O92" i="7" s="1"/>
  <c r="N91" i="7"/>
  <c r="Q91" i="7"/>
  <c r="X91" i="7" l="1"/>
  <c r="R91" i="7"/>
  <c r="AB91" i="7" l="1"/>
  <c r="V91" i="7"/>
  <c r="U92" i="7"/>
  <c r="W92" i="7" s="1"/>
  <c r="Y91" i="7"/>
  <c r="AF91" i="7" l="1"/>
  <c r="AH91" i="7" s="1"/>
  <c r="AD91" i="7" s="1"/>
  <c r="Z91" i="7"/>
  <c r="AC92" i="7" l="1"/>
  <c r="H92" i="7" s="1"/>
  <c r="L92" i="7" l="1"/>
  <c r="F92" i="7"/>
  <c r="E93" i="7"/>
  <c r="G93" i="7" s="1"/>
  <c r="I92" i="7"/>
  <c r="J92" i="7" s="1"/>
  <c r="P92" i="7" l="1"/>
  <c r="T92" i="7" l="1"/>
  <c r="M93" i="7"/>
  <c r="O93" i="7" s="1"/>
  <c r="N92" i="7"/>
  <c r="Q92" i="7"/>
  <c r="R92" i="7" l="1"/>
  <c r="X92" i="7"/>
  <c r="AB92" i="7" l="1"/>
  <c r="V92" i="7"/>
  <c r="U93" i="7"/>
  <c r="W93" i="7" s="1"/>
  <c r="Y92" i="7"/>
  <c r="AF92" i="7" l="1"/>
  <c r="AH92" i="7" s="1"/>
  <c r="AD92" i="7" s="1"/>
  <c r="Z92" i="7"/>
  <c r="AC93" i="7" l="1"/>
  <c r="H93" i="7" s="1"/>
  <c r="L93" i="7" l="1"/>
  <c r="E94" i="7"/>
  <c r="G94" i="7" s="1"/>
  <c r="F93" i="7"/>
  <c r="I93" i="7"/>
  <c r="J93" i="7" s="1"/>
  <c r="P93" i="7" l="1"/>
  <c r="T93" i="7" l="1"/>
  <c r="N93" i="7"/>
  <c r="M94" i="7"/>
  <c r="O94" i="7" s="1"/>
  <c r="Q93" i="7"/>
  <c r="R93" i="7" l="1"/>
  <c r="X93" i="7"/>
  <c r="AB93" i="7" l="1"/>
  <c r="V93" i="7"/>
  <c r="U94" i="7"/>
  <c r="W94" i="7" s="1"/>
  <c r="Y93" i="7"/>
  <c r="AF93" i="7" l="1"/>
  <c r="AH93" i="7" s="1"/>
  <c r="AD93" i="7" s="1"/>
  <c r="Z93" i="7"/>
  <c r="AC94" i="7" l="1"/>
  <c r="H94" i="7" s="1"/>
  <c r="L94" i="7" l="1"/>
  <c r="F94" i="7"/>
  <c r="E95" i="7"/>
  <c r="G95" i="7" s="1"/>
  <c r="I94" i="7"/>
  <c r="J94" i="7" s="1"/>
  <c r="P94" i="7" l="1"/>
  <c r="T94" i="7" l="1"/>
  <c r="M95" i="7"/>
  <c r="O95" i="7" s="1"/>
  <c r="N94" i="7"/>
  <c r="Q94" i="7"/>
  <c r="R94" i="7" l="1"/>
  <c r="X94" i="7"/>
  <c r="AB94" i="7" l="1"/>
  <c r="V94" i="7"/>
  <c r="U95" i="7"/>
  <c r="W95" i="7" s="1"/>
  <c r="Y94" i="7"/>
  <c r="AF94" i="7" l="1"/>
  <c r="AH94" i="7" s="1"/>
  <c r="AD94" i="7" s="1"/>
  <c r="Z94" i="7"/>
  <c r="AC95" i="7" l="1"/>
  <c r="H95" i="7" s="1"/>
  <c r="L95" i="7" l="1"/>
  <c r="E96" i="7"/>
  <c r="G96" i="7" s="1"/>
  <c r="F95" i="7"/>
  <c r="I95" i="7"/>
  <c r="J95" i="7" s="1"/>
  <c r="P95" i="7" l="1"/>
  <c r="T95" i="7" l="1"/>
  <c r="N95" i="7"/>
  <c r="M96" i="7"/>
  <c r="O96" i="7" s="1"/>
  <c r="Q95" i="7"/>
  <c r="R95" i="7" l="1"/>
  <c r="X95" i="7"/>
  <c r="AB95" i="7" l="1"/>
  <c r="U96" i="7"/>
  <c r="W96" i="7" s="1"/>
  <c r="V95" i="7"/>
  <c r="Y95" i="7"/>
  <c r="AF95" i="7" l="1"/>
  <c r="AH95" i="7" s="1"/>
  <c r="AD95" i="7" s="1"/>
  <c r="Z95" i="7"/>
  <c r="AC96" i="7" l="1"/>
  <c r="H96" i="7" s="1"/>
  <c r="L96" i="7" l="1"/>
  <c r="F96" i="7"/>
  <c r="E97" i="7"/>
  <c r="G97" i="7" s="1"/>
  <c r="I96" i="7"/>
  <c r="J96" i="7" s="1"/>
  <c r="P96" i="7" l="1"/>
  <c r="T96" i="7" l="1"/>
  <c r="M97" i="7"/>
  <c r="O97" i="7" s="1"/>
  <c r="N96" i="7"/>
  <c r="Q96" i="7"/>
  <c r="R96" i="7" l="1"/>
  <c r="X96" i="7"/>
  <c r="AB96" i="7" l="1"/>
  <c r="U97" i="7"/>
  <c r="W97" i="7" s="1"/>
  <c r="V96" i="7"/>
  <c r="Y96" i="7"/>
  <c r="AF96" i="7" l="1"/>
  <c r="AH96" i="7" s="1"/>
  <c r="AD96" i="7" s="1"/>
  <c r="Z96" i="7"/>
  <c r="AC97" i="7" l="1"/>
  <c r="H97" i="7" s="1"/>
  <c r="L97" i="7" l="1"/>
  <c r="E98" i="7"/>
  <c r="G98" i="7" s="1"/>
  <c r="F97" i="7"/>
  <c r="I97" i="7"/>
  <c r="J97" i="7" s="1"/>
  <c r="P97" i="7" l="1"/>
  <c r="T97" i="7" l="1"/>
  <c r="M98" i="7"/>
  <c r="O98" i="7" s="1"/>
  <c r="N97" i="7"/>
  <c r="Q97" i="7"/>
  <c r="R97" i="7" l="1"/>
  <c r="X97" i="7"/>
  <c r="AB97" i="7" l="1"/>
  <c r="U98" i="7"/>
  <c r="W98" i="7" s="1"/>
  <c r="V97" i="7"/>
  <c r="Y97" i="7"/>
  <c r="AF97" i="7" l="1"/>
  <c r="AH97" i="7" s="1"/>
  <c r="AD97" i="7" s="1"/>
  <c r="Z97" i="7"/>
  <c r="AC98" i="7" l="1"/>
  <c r="H98" i="7" s="1"/>
  <c r="L98" i="7" l="1"/>
  <c r="F98" i="7"/>
  <c r="E99" i="7"/>
  <c r="G99" i="7" s="1"/>
  <c r="I98" i="7"/>
  <c r="J98" i="7" s="1"/>
  <c r="P98" i="7" l="1"/>
  <c r="T98" i="7" l="1"/>
  <c r="N98" i="7"/>
  <c r="M99" i="7"/>
  <c r="O99" i="7" s="1"/>
  <c r="Q98" i="7"/>
  <c r="R98" i="7" l="1"/>
  <c r="X98" i="7"/>
  <c r="AB98" i="7" l="1"/>
  <c r="V98" i="7"/>
  <c r="U99" i="7"/>
  <c r="W99" i="7" s="1"/>
  <c r="Y98" i="7"/>
  <c r="AF98" i="7" l="1"/>
  <c r="AH98" i="7" s="1"/>
  <c r="AD98" i="7" s="1"/>
  <c r="Z98" i="7"/>
  <c r="AC99" i="7" l="1"/>
  <c r="H99" i="7" s="1"/>
  <c r="L99" i="7" l="1"/>
  <c r="E100" i="7"/>
  <c r="G100" i="7" s="1"/>
  <c r="F99" i="7"/>
  <c r="I99" i="7"/>
  <c r="J99" i="7" s="1"/>
  <c r="P99" i="7" l="1"/>
  <c r="T99" i="7" l="1"/>
  <c r="N99" i="7"/>
  <c r="M100" i="7"/>
  <c r="O100" i="7" s="1"/>
  <c r="Q99" i="7"/>
  <c r="R99" i="7" l="1"/>
  <c r="X99" i="7"/>
  <c r="AB99" i="7" l="1"/>
  <c r="V99" i="7"/>
  <c r="U100" i="7"/>
  <c r="W100" i="7" s="1"/>
  <c r="Y99" i="7"/>
  <c r="AF99" i="7" l="1"/>
  <c r="AH99" i="7" s="1"/>
  <c r="AD99" i="7" s="1"/>
  <c r="Z99" i="7"/>
  <c r="AC100" i="7" l="1"/>
  <c r="H100" i="7" s="1"/>
  <c r="L100" i="7" l="1"/>
  <c r="F100" i="7"/>
  <c r="E101" i="7"/>
  <c r="G101" i="7" s="1"/>
  <c r="I100" i="7"/>
  <c r="J100" i="7" s="1"/>
  <c r="P100" i="7" l="1"/>
  <c r="T100" i="7" l="1"/>
  <c r="N100" i="7"/>
  <c r="M101" i="7"/>
  <c r="O101" i="7" s="1"/>
  <c r="Q100" i="7"/>
  <c r="R100" i="7" l="1"/>
  <c r="X100" i="7"/>
  <c r="AB100" i="7" l="1"/>
  <c r="U101" i="7"/>
  <c r="W101" i="7" s="1"/>
  <c r="V100" i="7"/>
  <c r="Y100" i="7"/>
  <c r="AF100" i="7" l="1"/>
  <c r="AH100" i="7" s="1"/>
  <c r="AD100" i="7" s="1"/>
  <c r="Z100" i="7"/>
  <c r="AC101" i="7" l="1"/>
  <c r="H101" i="7" s="1"/>
  <c r="L101" i="7" l="1"/>
  <c r="F101" i="7"/>
  <c r="E102" i="7"/>
  <c r="G102" i="7" s="1"/>
  <c r="I101" i="7"/>
  <c r="J101" i="7" s="1"/>
  <c r="P101" i="7" l="1"/>
  <c r="T101" i="7" l="1"/>
  <c r="N101" i="7"/>
  <c r="M102" i="7"/>
  <c r="O102" i="7" s="1"/>
  <c r="Q101" i="7"/>
  <c r="R101" i="7" l="1"/>
  <c r="X101" i="7"/>
  <c r="AB101" i="7" l="1"/>
  <c r="U102" i="7"/>
  <c r="W102" i="7" s="1"/>
  <c r="V101" i="7"/>
  <c r="Y101" i="7"/>
  <c r="AF101" i="7" l="1"/>
  <c r="AH101" i="7" s="1"/>
  <c r="AD101" i="7" s="1"/>
  <c r="Z101" i="7"/>
  <c r="AC102" i="7" l="1"/>
  <c r="H102" i="7" s="1"/>
  <c r="L102" i="7" l="1"/>
  <c r="E103" i="7"/>
  <c r="G103" i="7" s="1"/>
  <c r="F102" i="7"/>
  <c r="I102" i="7"/>
  <c r="J102" i="7" s="1"/>
  <c r="P102" i="7" l="1"/>
  <c r="T102" i="7" l="1"/>
  <c r="N102" i="7"/>
  <c r="M103" i="7"/>
  <c r="O103" i="7" s="1"/>
  <c r="Q102" i="7"/>
  <c r="R102" i="7" l="1"/>
  <c r="X102" i="7"/>
  <c r="AB102" i="7" l="1"/>
  <c r="V102" i="7"/>
  <c r="U103" i="7"/>
  <c r="W103" i="7" s="1"/>
  <c r="Y102" i="7"/>
  <c r="AF102" i="7" l="1"/>
  <c r="AH102" i="7" s="1"/>
  <c r="AD102" i="7" s="1"/>
  <c r="Z102" i="7"/>
  <c r="AC103" i="7" l="1"/>
  <c r="H103" i="7" s="1"/>
  <c r="L103" i="7" l="1"/>
  <c r="E104" i="7"/>
  <c r="G104" i="7" s="1"/>
  <c r="F103" i="7"/>
  <c r="I103" i="7"/>
  <c r="J103" i="7" s="1"/>
  <c r="P103" i="7" l="1"/>
  <c r="T103" i="7" l="1"/>
  <c r="M104" i="7"/>
  <c r="O104" i="7" s="1"/>
  <c r="N103" i="7"/>
  <c r="Q103" i="7"/>
  <c r="X103" i="7" l="1"/>
  <c r="R103" i="7"/>
  <c r="AB103" i="7" l="1"/>
  <c r="U104" i="7"/>
  <c r="W104" i="7" s="1"/>
  <c r="V103" i="7"/>
  <c r="Y103" i="7"/>
  <c r="AF103" i="7" l="1"/>
  <c r="AH103" i="7" s="1"/>
  <c r="AD103" i="7" s="1"/>
  <c r="Z103" i="7"/>
  <c r="AC104" i="7" l="1"/>
  <c r="H104" i="7" s="1"/>
  <c r="L104" i="7" l="1"/>
  <c r="E105" i="7"/>
  <c r="G105" i="7" s="1"/>
  <c r="F104" i="7"/>
  <c r="I104" i="7"/>
  <c r="J104" i="7" s="1"/>
  <c r="P104" i="7" l="1"/>
  <c r="T104" i="7" l="1"/>
  <c r="M105" i="7"/>
  <c r="O105" i="7" s="1"/>
  <c r="N104" i="7"/>
  <c r="Q104" i="7"/>
  <c r="R104" i="7" l="1"/>
  <c r="X104" i="7"/>
  <c r="AB104" i="7" l="1"/>
  <c r="V104" i="7"/>
  <c r="U105" i="7"/>
  <c r="W105" i="7" s="1"/>
  <c r="Y104" i="7"/>
  <c r="AF104" i="7" l="1"/>
  <c r="AH104" i="7" s="1"/>
  <c r="AD104" i="7" s="1"/>
  <c r="Z104" i="7"/>
  <c r="AC105" i="7" l="1"/>
  <c r="H105" i="7" s="1"/>
  <c r="L105" i="7" l="1"/>
  <c r="E106" i="7"/>
  <c r="G106" i="7" s="1"/>
  <c r="F105" i="7"/>
  <c r="I105" i="7"/>
  <c r="J105" i="7" s="1"/>
  <c r="P105" i="7" l="1"/>
  <c r="T105" i="7" l="1"/>
  <c r="M106" i="7"/>
  <c r="O106" i="7" s="1"/>
  <c r="N105" i="7"/>
  <c r="Q105" i="7"/>
  <c r="R105" i="7" l="1"/>
  <c r="X105" i="7"/>
  <c r="AB105" i="7" l="1"/>
  <c r="U106" i="7"/>
  <c r="W106" i="7" s="1"/>
  <c r="V105" i="7"/>
  <c r="Y105" i="7"/>
  <c r="AF105" i="7" l="1"/>
  <c r="AH105" i="7" s="1"/>
  <c r="AD105" i="7" s="1"/>
  <c r="Z105" i="7"/>
  <c r="AC106" i="7" l="1"/>
  <c r="H106" i="7" s="1"/>
  <c r="L106" i="7" l="1"/>
  <c r="E107" i="7"/>
  <c r="G107" i="7" s="1"/>
  <c r="F106" i="7"/>
  <c r="I106" i="7"/>
  <c r="J106" i="7" s="1"/>
  <c r="P106" i="7" l="1"/>
  <c r="T106" i="7" l="1"/>
  <c r="M107" i="7"/>
  <c r="O107" i="7" s="1"/>
  <c r="N106" i="7"/>
  <c r="Q106" i="7"/>
  <c r="R106" i="7" l="1"/>
  <c r="X106" i="7"/>
  <c r="AB106" i="7" l="1"/>
  <c r="U107" i="7"/>
  <c r="W107" i="7" s="1"/>
  <c r="V106" i="7"/>
  <c r="Y106" i="7"/>
  <c r="AF106" i="7" l="1"/>
  <c r="AH106" i="7" s="1"/>
  <c r="AD106" i="7" s="1"/>
  <c r="Z106" i="7"/>
  <c r="AC107" i="7" l="1"/>
  <c r="H107" i="7" s="1"/>
  <c r="L107" i="7" l="1"/>
  <c r="F107" i="7"/>
  <c r="E108" i="7"/>
  <c r="G108" i="7" s="1"/>
  <c r="I107" i="7"/>
  <c r="J107" i="7" s="1"/>
  <c r="P107" i="7" l="1"/>
  <c r="T107" i="7" l="1"/>
  <c r="M108" i="7"/>
  <c r="O108" i="7" s="1"/>
  <c r="N107" i="7"/>
  <c r="Q107" i="7"/>
  <c r="R107" i="7" l="1"/>
  <c r="X107" i="7"/>
  <c r="AB107" i="7" l="1"/>
  <c r="V107" i="7"/>
  <c r="U108" i="7"/>
  <c r="W108" i="7" s="1"/>
  <c r="Y107" i="7"/>
  <c r="AF107" i="7" l="1"/>
  <c r="AH107" i="7" s="1"/>
  <c r="AD107" i="7" s="1"/>
  <c r="Z107" i="7"/>
  <c r="AC108" i="7" l="1"/>
  <c r="H108" i="7" s="1"/>
  <c r="L108" i="7" l="1"/>
  <c r="F108" i="7"/>
  <c r="E109" i="7"/>
  <c r="G109" i="7" s="1"/>
  <c r="I108" i="7"/>
  <c r="J108" i="7" s="1"/>
  <c r="P108" i="7" l="1"/>
  <c r="T108" i="7" l="1"/>
  <c r="N108" i="7"/>
  <c r="M109" i="7"/>
  <c r="O109" i="7" s="1"/>
  <c r="Q108" i="7"/>
  <c r="R108" i="7" l="1"/>
  <c r="X108" i="7"/>
  <c r="AB108" i="7" l="1"/>
  <c r="U109" i="7"/>
  <c r="W109" i="7" s="1"/>
  <c r="V108" i="7"/>
  <c r="Y108" i="7"/>
  <c r="AF108" i="7" l="1"/>
  <c r="AH108" i="7" s="1"/>
  <c r="AD108" i="7" s="1"/>
  <c r="Z108" i="7"/>
  <c r="AC109" i="7" l="1"/>
  <c r="H109" i="7" s="1"/>
  <c r="L109" i="7" l="1"/>
  <c r="E110" i="7"/>
  <c r="G110" i="7" s="1"/>
  <c r="F109" i="7"/>
  <c r="I109" i="7"/>
  <c r="J109" i="7" s="1"/>
  <c r="P109" i="7" l="1"/>
  <c r="T109" i="7" l="1"/>
  <c r="N109" i="7"/>
  <c r="M110" i="7"/>
  <c r="O110" i="7" s="1"/>
  <c r="Q109" i="7"/>
  <c r="R109" i="7" l="1"/>
  <c r="X109" i="7"/>
  <c r="AB109" i="7" l="1"/>
  <c r="U110" i="7"/>
  <c r="W110" i="7" s="1"/>
  <c r="V109" i="7"/>
  <c r="Y109" i="7"/>
  <c r="AF109" i="7" l="1"/>
  <c r="AH109" i="7" s="1"/>
  <c r="AD109" i="7" s="1"/>
  <c r="Z109" i="7"/>
  <c r="AC110" i="7" l="1"/>
  <c r="H110" i="7" s="1"/>
  <c r="L110" i="7" l="1"/>
  <c r="E111" i="7"/>
  <c r="G111" i="7" s="1"/>
  <c r="F110" i="7"/>
  <c r="I110" i="7"/>
  <c r="J110" i="7" s="1"/>
  <c r="P110" i="7" l="1"/>
  <c r="T110" i="7" l="1"/>
  <c r="N110" i="7"/>
  <c r="M111" i="7"/>
  <c r="O111" i="7" s="1"/>
  <c r="Q110" i="7"/>
  <c r="R110" i="7" l="1"/>
  <c r="X110" i="7"/>
  <c r="AB110" i="7" l="1"/>
  <c r="U111" i="7"/>
  <c r="W111" i="7" s="1"/>
  <c r="V110" i="7"/>
  <c r="Y110" i="7"/>
  <c r="AF110" i="7" l="1"/>
  <c r="AH110" i="7" s="1"/>
  <c r="AD110" i="7" s="1"/>
  <c r="Z110" i="7"/>
  <c r="AC111" i="7" l="1"/>
  <c r="H111" i="7" s="1"/>
  <c r="L111" i="7" l="1"/>
  <c r="F111" i="7"/>
  <c r="E112" i="7"/>
  <c r="G112" i="7" s="1"/>
  <c r="I111" i="7"/>
  <c r="J111" i="7" s="1"/>
  <c r="P111" i="7" l="1"/>
  <c r="T111" i="7" l="1"/>
  <c r="M112" i="7"/>
  <c r="O112" i="7" s="1"/>
  <c r="N111" i="7"/>
  <c r="Q111" i="7"/>
  <c r="R111" i="7" l="1"/>
  <c r="X111" i="7"/>
  <c r="AB111" i="7" l="1"/>
  <c r="U112" i="7"/>
  <c r="W112" i="7" s="1"/>
  <c r="V111" i="7"/>
  <c r="Y111" i="7"/>
  <c r="AF111" i="7" l="1"/>
  <c r="AH111" i="7" s="1"/>
  <c r="AD111" i="7" s="1"/>
  <c r="Z111" i="7"/>
  <c r="AC112" i="7" l="1"/>
  <c r="H112" i="7" s="1"/>
  <c r="L112" i="7" l="1"/>
  <c r="E113" i="7"/>
  <c r="G113" i="7" s="1"/>
  <c r="F112" i="7"/>
  <c r="I112" i="7"/>
  <c r="J112" i="7" s="1"/>
  <c r="P112" i="7" l="1"/>
  <c r="T112" i="7" l="1"/>
  <c r="N112" i="7"/>
  <c r="M113" i="7"/>
  <c r="O113" i="7" s="1"/>
  <c r="Q112" i="7"/>
  <c r="R112" i="7" l="1"/>
  <c r="X112" i="7"/>
  <c r="AB112" i="7" l="1"/>
  <c r="U113" i="7"/>
  <c r="W113" i="7" s="1"/>
  <c r="V112" i="7"/>
  <c r="Y112" i="7"/>
  <c r="AF112" i="7" l="1"/>
  <c r="AH112" i="7" s="1"/>
  <c r="AD112" i="7" s="1"/>
  <c r="Z112" i="7"/>
  <c r="AC113" i="7" l="1"/>
  <c r="H113" i="7" s="1"/>
  <c r="L113" i="7" l="1"/>
  <c r="F113" i="7"/>
  <c r="E114" i="7"/>
  <c r="G114" i="7" s="1"/>
  <c r="I113" i="7"/>
  <c r="J113" i="7" s="1"/>
  <c r="P113" i="7" l="1"/>
  <c r="T113" i="7" l="1"/>
  <c r="N113" i="7"/>
  <c r="M114" i="7"/>
  <c r="O114" i="7" s="1"/>
  <c r="Q113" i="7"/>
  <c r="R113" i="7" l="1"/>
  <c r="X113" i="7"/>
  <c r="AB113" i="7" l="1"/>
  <c r="V113" i="7"/>
  <c r="U114" i="7"/>
  <c r="W114" i="7" s="1"/>
  <c r="Y113" i="7"/>
  <c r="AF113" i="7" l="1"/>
  <c r="AH113" i="7" s="1"/>
  <c r="AD113" i="7" s="1"/>
  <c r="Z113" i="7"/>
  <c r="AC114" i="7" l="1"/>
  <c r="H114" i="7" s="1"/>
  <c r="L114" i="7" l="1"/>
  <c r="F114" i="7"/>
  <c r="E115" i="7"/>
  <c r="G115" i="7" s="1"/>
  <c r="I114" i="7"/>
  <c r="J114" i="7" s="1"/>
  <c r="P114" i="7" l="1"/>
  <c r="T114" i="7" l="1"/>
  <c r="N114" i="7"/>
  <c r="M115" i="7"/>
  <c r="O115" i="7" s="1"/>
  <c r="Q114" i="7"/>
  <c r="R114" i="7" l="1"/>
  <c r="X114" i="7"/>
  <c r="AB114" i="7" l="1"/>
  <c r="V114" i="7"/>
  <c r="U115" i="7"/>
  <c r="W115" i="7" s="1"/>
  <c r="Y114" i="7"/>
  <c r="AF114" i="7" l="1"/>
  <c r="AH114" i="7" s="1"/>
  <c r="AD114" i="7" s="1"/>
  <c r="Z114" i="7"/>
  <c r="AC115" i="7" l="1"/>
  <c r="H115" i="7" s="1"/>
  <c r="L115" i="7" l="1"/>
  <c r="E116" i="7"/>
  <c r="G116" i="7" s="1"/>
  <c r="F115" i="7"/>
  <c r="I115" i="7"/>
  <c r="J115" i="7" s="1"/>
  <c r="P115" i="7" l="1"/>
  <c r="T115" i="7" l="1"/>
  <c r="N115" i="7"/>
  <c r="M116" i="7"/>
  <c r="O116" i="7" s="1"/>
  <c r="Q115" i="7"/>
  <c r="R115" i="7" l="1"/>
  <c r="X115" i="7"/>
  <c r="AB115" i="7" l="1"/>
  <c r="U116" i="7"/>
  <c r="W116" i="7" s="1"/>
  <c r="V115" i="7"/>
  <c r="Y115" i="7"/>
  <c r="AF115" i="7" l="1"/>
  <c r="AH115" i="7" s="1"/>
  <c r="AD115" i="7" s="1"/>
  <c r="Z115" i="7"/>
  <c r="AC116" i="7" l="1"/>
  <c r="H116" i="7" s="1"/>
  <c r="L116" i="7" l="1"/>
  <c r="E117" i="7"/>
  <c r="G117" i="7" s="1"/>
  <c r="F116" i="7"/>
  <c r="I116" i="7"/>
  <c r="J116" i="7" s="1"/>
  <c r="P116" i="7" l="1"/>
  <c r="T116" i="7" l="1"/>
  <c r="N116" i="7"/>
  <c r="M117" i="7"/>
  <c r="O117" i="7" s="1"/>
  <c r="Q116" i="7"/>
  <c r="R116" i="7" l="1"/>
  <c r="X116" i="7"/>
  <c r="AB116" i="7" l="1"/>
  <c r="V116" i="7"/>
  <c r="U117" i="7"/>
  <c r="W117" i="7" s="1"/>
  <c r="Y116" i="7"/>
  <c r="AF116" i="7" l="1"/>
  <c r="AH116" i="7" s="1"/>
  <c r="AD116" i="7" s="1"/>
  <c r="Z116" i="7"/>
  <c r="AC117" i="7" l="1"/>
  <c r="H117" i="7" s="1"/>
  <c r="L117" i="7" l="1"/>
  <c r="F117" i="7"/>
  <c r="E118" i="7"/>
  <c r="G118" i="7" s="1"/>
  <c r="I117" i="7"/>
  <c r="J117" i="7" s="1"/>
  <c r="P117" i="7" l="1"/>
  <c r="T117" i="7" l="1"/>
  <c r="M118" i="7"/>
  <c r="O118" i="7" s="1"/>
  <c r="N117" i="7"/>
  <c r="Q117" i="7"/>
  <c r="R117" i="7" l="1"/>
  <c r="X117" i="7"/>
  <c r="AB117" i="7" l="1"/>
  <c r="V117" i="7"/>
  <c r="U118" i="7"/>
  <c r="W118" i="7" s="1"/>
  <c r="Y117" i="7"/>
  <c r="AF117" i="7" l="1"/>
  <c r="AH117" i="7" s="1"/>
  <c r="AD117" i="7" s="1"/>
  <c r="Z117" i="7"/>
  <c r="AC118" i="7" l="1"/>
  <c r="H118" i="7" s="1"/>
  <c r="L118" i="7" l="1"/>
  <c r="F118" i="7"/>
  <c r="E119" i="7"/>
  <c r="G119" i="7" s="1"/>
  <c r="I118" i="7"/>
  <c r="J118" i="7" s="1"/>
  <c r="P118" i="7" l="1"/>
  <c r="T118" i="7" l="1"/>
  <c r="N118" i="7"/>
  <c r="M119" i="7"/>
  <c r="O119" i="7" s="1"/>
  <c r="Q118" i="7"/>
  <c r="R118" i="7" l="1"/>
  <c r="X118" i="7"/>
  <c r="AB118" i="7" l="1"/>
  <c r="U119" i="7"/>
  <c r="W119" i="7" s="1"/>
  <c r="V118" i="7"/>
  <c r="Y118" i="7"/>
  <c r="AF118" i="7" l="1"/>
  <c r="AH118" i="7" s="1"/>
  <c r="AD118" i="7" s="1"/>
  <c r="Z118" i="7"/>
  <c r="AC119" i="7" l="1"/>
  <c r="H119" i="7" s="1"/>
  <c r="L119" i="7" l="1"/>
  <c r="E120" i="7"/>
  <c r="G120" i="7" s="1"/>
  <c r="F119" i="7"/>
  <c r="I119" i="7"/>
  <c r="J119" i="7" s="1"/>
  <c r="P119" i="7" l="1"/>
  <c r="T119" i="7" l="1"/>
  <c r="N119" i="7"/>
  <c r="M120" i="7"/>
  <c r="O120" i="7" s="1"/>
  <c r="Q119" i="7"/>
  <c r="R119" i="7" l="1"/>
  <c r="X119" i="7"/>
  <c r="AB119" i="7" l="1"/>
  <c r="V119" i="7"/>
  <c r="U120" i="7"/>
  <c r="W120" i="7" s="1"/>
  <c r="Y119" i="7"/>
  <c r="AF119" i="7" l="1"/>
  <c r="AH119" i="7" s="1"/>
  <c r="AD119" i="7" s="1"/>
  <c r="Z119" i="7"/>
  <c r="AC120" i="7" l="1"/>
  <c r="H120" i="7" s="1"/>
  <c r="L120" i="7" l="1"/>
  <c r="F120" i="7"/>
  <c r="E121" i="7"/>
  <c r="G121" i="7" s="1"/>
  <c r="I120" i="7"/>
  <c r="J120" i="7" s="1"/>
  <c r="P120" i="7" l="1"/>
  <c r="T120" i="7" l="1"/>
  <c r="M121" i="7"/>
  <c r="O121" i="7" s="1"/>
  <c r="N120" i="7"/>
  <c r="Q120" i="7"/>
  <c r="R120" i="7" l="1"/>
  <c r="X120" i="7"/>
  <c r="AB120" i="7" l="1"/>
  <c r="U121" i="7"/>
  <c r="W121" i="7" s="1"/>
  <c r="V120" i="7"/>
  <c r="Y120" i="7"/>
  <c r="AF120" i="7" l="1"/>
  <c r="AH120" i="7" s="1"/>
  <c r="AD120" i="7" s="1"/>
  <c r="Z120" i="7"/>
  <c r="AC121" i="7" l="1"/>
  <c r="H121" i="7" s="1"/>
  <c r="L121" i="7" l="1"/>
  <c r="E122" i="7"/>
  <c r="G122" i="7" s="1"/>
  <c r="F121" i="7"/>
  <c r="I121" i="7"/>
  <c r="J121" i="7" s="1"/>
  <c r="P121" i="7" l="1"/>
  <c r="T121" i="7" l="1"/>
  <c r="M122" i="7"/>
  <c r="O122" i="7" s="1"/>
  <c r="N121" i="7"/>
  <c r="Q121" i="7"/>
  <c r="X121" i="7" l="1"/>
  <c r="R121" i="7"/>
  <c r="AB121" i="7" l="1"/>
  <c r="U122" i="7"/>
  <c r="W122" i="7" s="1"/>
  <c r="V121" i="7"/>
  <c r="Y121" i="7"/>
  <c r="AF121" i="7" l="1"/>
  <c r="AH121" i="7" s="1"/>
  <c r="AD121" i="7" s="1"/>
  <c r="Z121" i="7"/>
  <c r="AC122" i="7" l="1"/>
  <c r="H122" i="7" s="1"/>
  <c r="L122" i="7" l="1"/>
  <c r="E123" i="7"/>
  <c r="G123" i="7" s="1"/>
  <c r="F122" i="7"/>
  <c r="I122" i="7"/>
  <c r="J122" i="7" s="1"/>
  <c r="P122" i="7" l="1"/>
  <c r="T122" i="7" l="1"/>
  <c r="N122" i="7"/>
  <c r="M123" i="7"/>
  <c r="O123" i="7" s="1"/>
  <c r="Q122" i="7"/>
  <c r="R122" i="7" l="1"/>
  <c r="X122" i="7"/>
  <c r="AB122" i="7" l="1"/>
  <c r="V122" i="7"/>
  <c r="U123" i="7"/>
  <c r="W123" i="7" s="1"/>
  <c r="Y122" i="7"/>
  <c r="AF122" i="7" l="1"/>
  <c r="AH122" i="7" s="1"/>
  <c r="AD122" i="7" s="1"/>
  <c r="Z122" i="7"/>
  <c r="AC123" i="7" l="1"/>
  <c r="H123" i="7" s="1"/>
  <c r="L123" i="7" l="1"/>
  <c r="F123" i="7"/>
  <c r="E124" i="7"/>
  <c r="G124" i="7" s="1"/>
  <c r="I123" i="7"/>
  <c r="J123" i="7" s="1"/>
  <c r="P123" i="7" l="1"/>
  <c r="T123" i="7" l="1"/>
  <c r="M124" i="7"/>
  <c r="O124" i="7" s="1"/>
  <c r="N123" i="7"/>
  <c r="Q123" i="7"/>
  <c r="R123" i="7" l="1"/>
  <c r="X123" i="7"/>
  <c r="AB123" i="7" l="1"/>
  <c r="V123" i="7"/>
  <c r="U124" i="7"/>
  <c r="W124" i="7" s="1"/>
  <c r="Y123" i="7"/>
  <c r="AF123" i="7" l="1"/>
  <c r="AH123" i="7" s="1"/>
  <c r="AD123" i="7" s="1"/>
  <c r="Z123" i="7"/>
  <c r="AC124" i="7" l="1"/>
  <c r="H124" i="7" s="1"/>
  <c r="L124" i="7" l="1"/>
  <c r="E125" i="7"/>
  <c r="G125" i="7" s="1"/>
  <c r="F124" i="7"/>
  <c r="I124" i="7"/>
  <c r="J124" i="7" s="1"/>
  <c r="P124" i="7" l="1"/>
  <c r="T124" i="7" l="1"/>
  <c r="N124" i="7"/>
  <c r="M125" i="7"/>
  <c r="O125" i="7" s="1"/>
  <c r="Q124" i="7"/>
  <c r="R124" i="7" l="1"/>
  <c r="X124" i="7"/>
  <c r="AB124" i="7" l="1"/>
  <c r="U125" i="7"/>
  <c r="W125" i="7" s="1"/>
  <c r="V124" i="7"/>
  <c r="Y124" i="7"/>
  <c r="AF124" i="7" l="1"/>
  <c r="AH124" i="7" s="1"/>
  <c r="AD124" i="7" s="1"/>
  <c r="Z124" i="7"/>
  <c r="AC125" i="7" l="1"/>
  <c r="H125" i="7" s="1"/>
  <c r="L125" i="7" l="1"/>
  <c r="F125" i="7"/>
  <c r="E126" i="7"/>
  <c r="G126" i="7" s="1"/>
  <c r="I125" i="7"/>
  <c r="J125" i="7" s="1"/>
  <c r="P125" i="7" l="1"/>
  <c r="T125" i="7" l="1"/>
  <c r="M126" i="7"/>
  <c r="O126" i="7" s="1"/>
  <c r="N125" i="7"/>
  <c r="Q125" i="7"/>
  <c r="R125" i="7" l="1"/>
  <c r="X125" i="7"/>
  <c r="AB125" i="7" l="1"/>
  <c r="U126" i="7"/>
  <c r="W126" i="7" s="1"/>
  <c r="V125" i="7"/>
  <c r="Y125" i="7"/>
  <c r="AF125" i="7" l="1"/>
  <c r="AH125" i="7" s="1"/>
  <c r="AD125" i="7" s="1"/>
  <c r="Z125" i="7"/>
  <c r="AC126" i="7" l="1"/>
  <c r="H126" i="7" s="1"/>
  <c r="L126" i="7" l="1"/>
  <c r="E127" i="7"/>
  <c r="G127" i="7" s="1"/>
  <c r="F126" i="7"/>
  <c r="I126" i="7"/>
  <c r="J126" i="7" s="1"/>
  <c r="P126" i="7" l="1"/>
  <c r="T126" i="7" l="1"/>
  <c r="M127" i="7"/>
  <c r="O127" i="7" s="1"/>
  <c r="N126" i="7"/>
  <c r="Q126" i="7"/>
  <c r="R126" i="7" l="1"/>
  <c r="X126" i="7"/>
  <c r="AB126" i="7" l="1"/>
  <c r="V126" i="7"/>
  <c r="U127" i="7"/>
  <c r="W127" i="7" s="1"/>
  <c r="Y126" i="7"/>
  <c r="AF126" i="7" l="1"/>
  <c r="AH126" i="7" s="1"/>
  <c r="AD126" i="7" s="1"/>
  <c r="Z126" i="7"/>
  <c r="AC127" i="7" l="1"/>
  <c r="H127" i="7" s="1"/>
  <c r="L127" i="7" l="1"/>
  <c r="E128" i="7"/>
  <c r="G128" i="7" s="1"/>
  <c r="F127" i="7"/>
  <c r="I127" i="7"/>
  <c r="J127" i="7" s="1"/>
  <c r="P127" i="7" l="1"/>
  <c r="T127" i="7" l="1"/>
  <c r="M128" i="7"/>
  <c r="O128" i="7" s="1"/>
  <c r="N127" i="7"/>
  <c r="Q127" i="7"/>
  <c r="R127" i="7" l="1"/>
  <c r="X127" i="7"/>
  <c r="AB127" i="7" l="1"/>
  <c r="U128" i="7"/>
  <c r="W128" i="7" s="1"/>
  <c r="V127" i="7"/>
  <c r="Y127" i="7"/>
  <c r="AF127" i="7" l="1"/>
  <c r="AH127" i="7" s="1"/>
  <c r="AD127" i="7" s="1"/>
  <c r="Z127" i="7"/>
  <c r="AC128" i="7" l="1"/>
  <c r="H128" i="7" s="1"/>
  <c r="L128" i="7" l="1"/>
  <c r="E129" i="7"/>
  <c r="G129" i="7" s="1"/>
  <c r="F128" i="7"/>
  <c r="I128" i="7"/>
  <c r="J128" i="7" s="1"/>
  <c r="P128" i="7" l="1"/>
  <c r="T128" i="7" l="1"/>
  <c r="N128" i="7"/>
  <c r="M129" i="7"/>
  <c r="O129" i="7" s="1"/>
  <c r="Q128" i="7"/>
  <c r="R128" i="7" l="1"/>
  <c r="X128" i="7"/>
  <c r="AB128" i="7" l="1"/>
  <c r="V128" i="7"/>
  <c r="U129" i="7"/>
  <c r="W129" i="7" s="1"/>
  <c r="Y128" i="7"/>
  <c r="AF128" i="7" l="1"/>
  <c r="AH128" i="7" s="1"/>
  <c r="AD128" i="7" s="1"/>
  <c r="Z128" i="7"/>
  <c r="AC129" i="7" l="1"/>
  <c r="H129" i="7" s="1"/>
  <c r="L129" i="7" l="1"/>
  <c r="E130" i="7"/>
  <c r="G130" i="7" s="1"/>
  <c r="F129" i="7"/>
  <c r="I129" i="7"/>
  <c r="J129" i="7" s="1"/>
  <c r="P129" i="7" l="1"/>
  <c r="T129" i="7" l="1"/>
  <c r="M130" i="7"/>
  <c r="O130" i="7" s="1"/>
  <c r="N129" i="7"/>
  <c r="Q129" i="7"/>
  <c r="R129" i="7" l="1"/>
  <c r="X129" i="7"/>
  <c r="AB129" i="7" l="1"/>
  <c r="V129" i="7"/>
  <c r="U130" i="7"/>
  <c r="W130" i="7" s="1"/>
  <c r="Y129" i="7"/>
  <c r="AF129" i="7" l="1"/>
  <c r="AH129" i="7" s="1"/>
  <c r="AD129" i="7" s="1"/>
  <c r="Z129" i="7"/>
  <c r="AC130" i="7" l="1"/>
  <c r="H130" i="7" s="1"/>
  <c r="L130" i="7" l="1"/>
  <c r="F130" i="7"/>
  <c r="E131" i="7"/>
  <c r="G131" i="7" s="1"/>
  <c r="I130" i="7"/>
  <c r="J130" i="7" s="1"/>
  <c r="P130" i="7" l="1"/>
  <c r="T130" i="7" l="1"/>
  <c r="N130" i="7"/>
  <c r="M131" i="7"/>
  <c r="O131" i="7" s="1"/>
  <c r="Q130" i="7"/>
  <c r="R130" i="7" l="1"/>
  <c r="X130" i="7"/>
  <c r="AB130" i="7" l="1"/>
  <c r="U131" i="7"/>
  <c r="W131" i="7" s="1"/>
  <c r="V130" i="7"/>
  <c r="Y130" i="7"/>
  <c r="AF130" i="7" l="1"/>
  <c r="AH130" i="7" s="1"/>
  <c r="AD130" i="7" s="1"/>
  <c r="Z130" i="7"/>
  <c r="AC131" i="7" l="1"/>
  <c r="H131" i="7" s="1"/>
  <c r="L131" i="7" l="1"/>
  <c r="E132" i="7"/>
  <c r="G132" i="7" s="1"/>
  <c r="F131" i="7"/>
  <c r="I131" i="7"/>
  <c r="J131" i="7" s="1"/>
  <c r="P131" i="7" l="1"/>
  <c r="T131" i="7" l="1"/>
  <c r="M132" i="7"/>
  <c r="O132" i="7" s="1"/>
  <c r="N131" i="7"/>
  <c r="Q131" i="7"/>
  <c r="X131" i="7" l="1"/>
  <c r="R131" i="7"/>
  <c r="AB131" i="7" l="1"/>
  <c r="U132" i="7"/>
  <c r="W132" i="7" s="1"/>
  <c r="V131" i="7"/>
  <c r="Y131" i="7"/>
  <c r="AF131" i="7" l="1"/>
  <c r="AH131" i="7" s="1"/>
  <c r="AD131" i="7" s="1"/>
  <c r="Z131" i="7"/>
  <c r="AC132" i="7" l="1"/>
  <c r="H132" i="7" s="1"/>
  <c r="L132" i="7" l="1"/>
  <c r="F132" i="7"/>
  <c r="E133" i="7"/>
  <c r="G133" i="7" s="1"/>
  <c r="I132" i="7"/>
  <c r="J132" i="7" s="1"/>
  <c r="P132" i="7" l="1"/>
  <c r="T132" i="7" l="1"/>
  <c r="M133" i="7"/>
  <c r="O133" i="7" s="1"/>
  <c r="N132" i="7"/>
  <c r="Q132" i="7"/>
  <c r="R132" i="7" l="1"/>
  <c r="X132" i="7"/>
  <c r="AB132" i="7" l="1"/>
  <c r="V132" i="7"/>
  <c r="U133" i="7"/>
  <c r="W133" i="7" s="1"/>
  <c r="Y132" i="7"/>
  <c r="AF132" i="7" l="1"/>
  <c r="AH132" i="7" s="1"/>
  <c r="AD132" i="7" s="1"/>
  <c r="Z132" i="7"/>
  <c r="AC133" i="7" l="1"/>
  <c r="H133" i="7" s="1"/>
  <c r="L133" i="7" l="1"/>
  <c r="E134" i="7"/>
  <c r="G134" i="7" s="1"/>
  <c r="F133" i="7"/>
  <c r="I133" i="7"/>
  <c r="J133" i="7" s="1"/>
  <c r="P133" i="7" l="1"/>
  <c r="T133" i="7" l="1"/>
  <c r="M134" i="7"/>
  <c r="O134" i="7" s="1"/>
  <c r="N133" i="7"/>
  <c r="Q133" i="7"/>
  <c r="R133" i="7" l="1"/>
  <c r="X133" i="7"/>
  <c r="AB133" i="7" l="1"/>
  <c r="U134" i="7"/>
  <c r="W134" i="7" s="1"/>
  <c r="V133" i="7"/>
  <c r="Y133" i="7"/>
  <c r="AF133" i="7" l="1"/>
  <c r="AH133" i="7" s="1"/>
  <c r="AD133" i="7" s="1"/>
  <c r="Z133" i="7"/>
  <c r="AC134" i="7" l="1"/>
  <c r="H134" i="7" s="1"/>
  <c r="L134" i="7" l="1"/>
  <c r="F134" i="7"/>
  <c r="E135" i="7"/>
  <c r="G135" i="7" s="1"/>
  <c r="I134" i="7"/>
  <c r="J134" i="7" s="1"/>
  <c r="P134" i="7" l="1"/>
  <c r="T134" i="7" l="1"/>
  <c r="N134" i="7"/>
  <c r="M135" i="7"/>
  <c r="O135" i="7" s="1"/>
  <c r="Q134" i="7"/>
  <c r="R134" i="7" l="1"/>
  <c r="X134" i="7"/>
  <c r="AB134" i="7" l="1"/>
  <c r="U135" i="7"/>
  <c r="W135" i="7" s="1"/>
  <c r="V134" i="7"/>
  <c r="Y134" i="7"/>
  <c r="AF134" i="7" l="1"/>
  <c r="AH134" i="7" s="1"/>
  <c r="AD134" i="7" s="1"/>
  <c r="Z134" i="7"/>
  <c r="AC135" i="7" l="1"/>
  <c r="H135" i="7" s="1"/>
  <c r="L135" i="7" l="1"/>
  <c r="E136" i="7"/>
  <c r="G136" i="7" s="1"/>
  <c r="F135" i="7"/>
  <c r="I135" i="7"/>
  <c r="J135" i="7" s="1"/>
  <c r="P135" i="7" l="1"/>
  <c r="T135" i="7" l="1"/>
  <c r="N135" i="7"/>
  <c r="M136" i="7"/>
  <c r="O136" i="7" s="1"/>
  <c r="Q135" i="7"/>
  <c r="X135" i="7" l="1"/>
  <c r="R135" i="7"/>
  <c r="AB135" i="7" l="1"/>
  <c r="U136" i="7"/>
  <c r="W136" i="7" s="1"/>
  <c r="V135" i="7"/>
  <c r="Y135" i="7"/>
  <c r="AF135" i="7" l="1"/>
  <c r="AH135" i="7" s="1"/>
  <c r="AD135" i="7" s="1"/>
  <c r="Z135" i="7"/>
  <c r="AC136" i="7" l="1"/>
  <c r="H136" i="7" s="1"/>
  <c r="L136" i="7" l="1"/>
  <c r="E137" i="7"/>
  <c r="G137" i="7" s="1"/>
  <c r="F136" i="7"/>
  <c r="I136" i="7"/>
  <c r="J136" i="7" s="1"/>
  <c r="P136" i="7" l="1"/>
  <c r="T136" i="7" l="1"/>
  <c r="M137" i="7"/>
  <c r="O137" i="7" s="1"/>
  <c r="N136" i="7"/>
  <c r="Q136" i="7"/>
  <c r="R136" i="7" l="1"/>
  <c r="X136" i="7"/>
  <c r="AB136" i="7" l="1"/>
  <c r="V136" i="7"/>
  <c r="U137" i="7"/>
  <c r="W137" i="7" s="1"/>
  <c r="Y136" i="7"/>
  <c r="AF136" i="7" l="1"/>
  <c r="AH136" i="7" s="1"/>
  <c r="AD136" i="7" s="1"/>
  <c r="Z136" i="7"/>
  <c r="AC137" i="7" l="1"/>
  <c r="H137" i="7" s="1"/>
  <c r="L137" i="7" l="1"/>
  <c r="F137" i="7"/>
  <c r="E138" i="7"/>
  <c r="G138" i="7" s="1"/>
  <c r="I137" i="7"/>
  <c r="J137" i="7" s="1"/>
  <c r="P137" i="7" l="1"/>
  <c r="T137" i="7" l="1"/>
  <c r="N137" i="7"/>
  <c r="M138" i="7"/>
  <c r="O138" i="7" s="1"/>
  <c r="Q137" i="7"/>
  <c r="R137" i="7" l="1"/>
  <c r="X137" i="7"/>
  <c r="AB137" i="7" l="1"/>
  <c r="U138" i="7"/>
  <c r="W138" i="7" s="1"/>
  <c r="V137" i="7"/>
  <c r="Y137" i="7"/>
  <c r="AF137" i="7" l="1"/>
  <c r="AH137" i="7" s="1"/>
  <c r="AD137" i="7" s="1"/>
  <c r="Z137" i="7"/>
  <c r="AC138" i="7" l="1"/>
  <c r="H138" i="7" s="1"/>
  <c r="L138" i="7" l="1"/>
  <c r="E139" i="7"/>
  <c r="G139" i="7" s="1"/>
  <c r="F138" i="7"/>
  <c r="I138" i="7"/>
  <c r="J138" i="7" s="1"/>
  <c r="P138" i="7" l="1"/>
  <c r="T138" i="7" l="1"/>
  <c r="N138" i="7"/>
  <c r="M139" i="7"/>
  <c r="O139" i="7" s="1"/>
  <c r="Q138" i="7"/>
  <c r="R138" i="7" l="1"/>
  <c r="X138" i="7"/>
  <c r="AB138" i="7" l="1"/>
  <c r="U139" i="7"/>
  <c r="W139" i="7" s="1"/>
  <c r="V138" i="7"/>
  <c r="Y138" i="7"/>
  <c r="AF138" i="7" l="1"/>
  <c r="AH138" i="7" s="1"/>
  <c r="AD138" i="7" s="1"/>
  <c r="Z138" i="7"/>
  <c r="AC139" i="7" l="1"/>
  <c r="H139" i="7" s="1"/>
  <c r="L139" i="7" l="1"/>
  <c r="F139" i="7"/>
  <c r="E140" i="7"/>
  <c r="G140" i="7" s="1"/>
  <c r="I139" i="7"/>
  <c r="J139" i="7" s="1"/>
  <c r="P139" i="7" l="1"/>
  <c r="T139" i="7" l="1"/>
  <c r="N139" i="7"/>
  <c r="M140" i="7"/>
  <c r="O140" i="7" s="1"/>
  <c r="Q139" i="7"/>
  <c r="R139" i="7" l="1"/>
  <c r="X139" i="7"/>
  <c r="AB139" i="7" l="1"/>
  <c r="V139" i="7"/>
  <c r="U140" i="7"/>
  <c r="W140" i="7" s="1"/>
  <c r="Y139" i="7"/>
  <c r="AF139" i="7" l="1"/>
  <c r="AH139" i="7" s="1"/>
  <c r="AD139" i="7" s="1"/>
  <c r="Z139" i="7"/>
  <c r="AC140" i="7" l="1"/>
  <c r="H140" i="7" s="1"/>
  <c r="L140" i="7" l="1"/>
  <c r="E141" i="7"/>
  <c r="G141" i="7" s="1"/>
  <c r="F140" i="7"/>
  <c r="I140" i="7"/>
  <c r="J140" i="7" s="1"/>
  <c r="P140" i="7" l="1"/>
  <c r="T140" i="7" l="1"/>
  <c r="N140" i="7"/>
  <c r="M141" i="7"/>
  <c r="O141" i="7" s="1"/>
  <c r="Q140" i="7"/>
  <c r="R140" i="7" l="1"/>
  <c r="X140" i="7"/>
  <c r="AB140" i="7" l="1"/>
  <c r="U141" i="7"/>
  <c r="W141" i="7" s="1"/>
  <c r="V140" i="7"/>
  <c r="Y140" i="7"/>
  <c r="AF140" i="7" l="1"/>
  <c r="AH140" i="7" s="1"/>
  <c r="AD140" i="7" s="1"/>
  <c r="Z140" i="7"/>
  <c r="AC141" i="7" l="1"/>
  <c r="H141" i="7" s="1"/>
  <c r="L141" i="7" l="1"/>
  <c r="E142" i="7"/>
  <c r="G142" i="7" s="1"/>
  <c r="F141" i="7"/>
  <c r="I141" i="7"/>
  <c r="J141" i="7" s="1"/>
  <c r="P141" i="7" l="1"/>
  <c r="T141" i="7" l="1"/>
  <c r="N141" i="7"/>
  <c r="M142" i="7"/>
  <c r="O142" i="7" s="1"/>
  <c r="Q141" i="7"/>
  <c r="R141" i="7" l="1"/>
  <c r="X141" i="7"/>
  <c r="AB141" i="7" l="1"/>
  <c r="V141" i="7"/>
  <c r="U142" i="7"/>
  <c r="W142" i="7" s="1"/>
  <c r="Y141" i="7"/>
  <c r="AF141" i="7" l="1"/>
  <c r="AH141" i="7" s="1"/>
  <c r="AD141" i="7" s="1"/>
  <c r="Z141" i="7"/>
  <c r="AC142" i="7" l="1"/>
  <c r="H142" i="7" s="1"/>
  <c r="L142" i="7" l="1"/>
  <c r="E143" i="7"/>
  <c r="G143" i="7" s="1"/>
  <c r="F142" i="7"/>
  <c r="I142" i="7"/>
  <c r="J142" i="7" s="1"/>
  <c r="P142" i="7" l="1"/>
  <c r="T142" i="7" l="1"/>
  <c r="N142" i="7"/>
  <c r="M143" i="7"/>
  <c r="O143" i="7" s="1"/>
  <c r="Q142" i="7"/>
  <c r="R142" i="7" l="1"/>
  <c r="X142" i="7"/>
  <c r="AB142" i="7" l="1"/>
  <c r="U143" i="7"/>
  <c r="W143" i="7" s="1"/>
  <c r="V142" i="7"/>
  <c r="Y142" i="7"/>
  <c r="AF142" i="7" l="1"/>
  <c r="AH142" i="7" s="1"/>
  <c r="AD142" i="7" s="1"/>
  <c r="Z142" i="7"/>
  <c r="AC143" i="7" l="1"/>
  <c r="H143" i="7" s="1"/>
  <c r="L143" i="7" l="1"/>
  <c r="F143" i="7"/>
  <c r="E144" i="7"/>
  <c r="G144" i="7" s="1"/>
  <c r="I143" i="7"/>
  <c r="J143" i="7" s="1"/>
  <c r="P143" i="7" l="1"/>
  <c r="T143" i="7" l="1"/>
  <c r="N143" i="7"/>
  <c r="M144" i="7"/>
  <c r="O144" i="7" s="1"/>
  <c r="Q143" i="7"/>
  <c r="R143" i="7" l="1"/>
  <c r="X143" i="7"/>
  <c r="AB143" i="7" l="1"/>
  <c r="U144" i="7"/>
  <c r="W144" i="7" s="1"/>
  <c r="V143" i="7"/>
  <c r="Y143" i="7"/>
  <c r="AF143" i="7" l="1"/>
  <c r="AH143" i="7" s="1"/>
  <c r="AD143" i="7" s="1"/>
  <c r="Z143" i="7"/>
  <c r="AC144" i="7" l="1"/>
  <c r="H144" i="7" s="1"/>
  <c r="L144" i="7" l="1"/>
  <c r="E145" i="7"/>
  <c r="G145" i="7" s="1"/>
  <c r="F144" i="7"/>
  <c r="I144" i="7"/>
  <c r="J144" i="7" s="1"/>
  <c r="P144" i="7" l="1"/>
  <c r="T144" i="7" l="1"/>
  <c r="M145" i="7"/>
  <c r="O145" i="7" s="1"/>
  <c r="N144" i="7"/>
  <c r="Q144" i="7"/>
  <c r="R144" i="7" l="1"/>
  <c r="X144" i="7"/>
  <c r="AB144" i="7" l="1"/>
  <c r="V144" i="7"/>
  <c r="U145" i="7"/>
  <c r="W145" i="7" s="1"/>
  <c r="Y144" i="7"/>
  <c r="AF144" i="7" l="1"/>
  <c r="AH144" i="7" s="1"/>
  <c r="AD144" i="7" s="1"/>
  <c r="Z144" i="7"/>
  <c r="AC145" i="7" l="1"/>
  <c r="H145" i="7" s="1"/>
  <c r="L145" i="7" l="1"/>
  <c r="F145" i="7"/>
  <c r="E146" i="7"/>
  <c r="G146" i="7" s="1"/>
  <c r="I145" i="7"/>
  <c r="J145" i="7" s="1"/>
  <c r="P145" i="7" l="1"/>
  <c r="T145" i="7" l="1"/>
  <c r="N145" i="7"/>
  <c r="M146" i="7"/>
  <c r="O146" i="7" s="1"/>
  <c r="Q145" i="7"/>
  <c r="R145" i="7" l="1"/>
  <c r="X145" i="7"/>
  <c r="AB145" i="7" l="1"/>
  <c r="V145" i="7"/>
  <c r="U146" i="7"/>
  <c r="W146" i="7" s="1"/>
  <c r="Y145" i="7"/>
  <c r="AF145" i="7" l="1"/>
  <c r="AH145" i="7" s="1"/>
  <c r="AD145" i="7" s="1"/>
  <c r="Z145" i="7"/>
  <c r="AC146" i="7" l="1"/>
  <c r="H146" i="7" s="1"/>
  <c r="L146" i="7" l="1"/>
  <c r="E147" i="7"/>
  <c r="G147" i="7" s="1"/>
  <c r="F146" i="7"/>
  <c r="I146" i="7"/>
  <c r="J146" i="7" s="1"/>
  <c r="P146" i="7" l="1"/>
  <c r="T146" i="7" l="1"/>
  <c r="M147" i="7"/>
  <c r="O147" i="7" s="1"/>
  <c r="N146" i="7"/>
  <c r="Q146" i="7"/>
  <c r="R146" i="7" l="1"/>
  <c r="X146" i="7"/>
  <c r="AB146" i="7" l="1"/>
  <c r="U147" i="7"/>
  <c r="W147" i="7" s="1"/>
  <c r="V146" i="7"/>
  <c r="Y146" i="7"/>
  <c r="AF146" i="7" l="1"/>
  <c r="AH146" i="7" s="1"/>
  <c r="AD146" i="7" s="1"/>
  <c r="Z146" i="7"/>
  <c r="AC147" i="7" l="1"/>
  <c r="H147" i="7" s="1"/>
  <c r="L147" i="7" l="1"/>
  <c r="E148" i="7"/>
  <c r="G148" i="7" s="1"/>
  <c r="F147" i="7"/>
  <c r="I147" i="7"/>
  <c r="J147" i="7" s="1"/>
  <c r="P147" i="7" l="1"/>
  <c r="T147" i="7" l="1"/>
  <c r="N147" i="7"/>
  <c r="M148" i="7"/>
  <c r="O148" i="7" s="1"/>
  <c r="Q147" i="7"/>
  <c r="R147" i="7" l="1"/>
  <c r="X147" i="7"/>
  <c r="AB147" i="7" l="1"/>
  <c r="U148" i="7"/>
  <c r="W148" i="7" s="1"/>
  <c r="V147" i="7"/>
  <c r="Y147" i="7"/>
  <c r="AF147" i="7" l="1"/>
  <c r="AH147" i="7" s="1"/>
  <c r="AD147" i="7" s="1"/>
  <c r="Z147" i="7"/>
  <c r="AC148" i="7" l="1"/>
  <c r="H148" i="7" s="1"/>
  <c r="L148" i="7" l="1"/>
  <c r="F148" i="7"/>
  <c r="E149" i="7"/>
  <c r="G149" i="7" s="1"/>
  <c r="I148" i="7"/>
  <c r="J148" i="7" s="1"/>
  <c r="P148" i="7" l="1"/>
  <c r="T148" i="7" l="1"/>
  <c r="M149" i="7"/>
  <c r="O149" i="7" s="1"/>
  <c r="N148" i="7"/>
  <c r="Q148" i="7"/>
  <c r="R148" i="7" l="1"/>
  <c r="X148" i="7"/>
  <c r="AB148" i="7" l="1"/>
  <c r="V148" i="7"/>
  <c r="U149" i="7"/>
  <c r="W149" i="7" s="1"/>
  <c r="Y148" i="7"/>
  <c r="AF148" i="7" l="1"/>
  <c r="AH148" i="7" s="1"/>
  <c r="AD148" i="7" s="1"/>
  <c r="Z148" i="7"/>
  <c r="AC149" i="7" l="1"/>
  <c r="H149" i="7" s="1"/>
  <c r="L149" i="7" l="1"/>
  <c r="F149" i="7"/>
  <c r="E150" i="7"/>
  <c r="G150" i="7" s="1"/>
  <c r="I149" i="7"/>
  <c r="J149" i="7" s="1"/>
  <c r="P149" i="7" l="1"/>
  <c r="T149" i="7" l="1"/>
  <c r="N149" i="7"/>
  <c r="M150" i="7"/>
  <c r="O150" i="7" s="1"/>
  <c r="Q149" i="7"/>
  <c r="R149" i="7" l="1"/>
  <c r="X149" i="7"/>
  <c r="AB149" i="7" l="1"/>
  <c r="V149" i="7"/>
  <c r="U150" i="7"/>
  <c r="W150" i="7" s="1"/>
  <c r="Y149" i="7"/>
  <c r="AF149" i="7" l="1"/>
  <c r="AH149" i="7" s="1"/>
  <c r="AD149" i="7" s="1"/>
  <c r="Z149" i="7"/>
  <c r="AC150" i="7" l="1"/>
  <c r="H150" i="7" s="1"/>
  <c r="L150" i="7" l="1"/>
  <c r="E151" i="7"/>
  <c r="G151" i="7" s="1"/>
  <c r="F150" i="7"/>
  <c r="I150" i="7"/>
  <c r="J150" i="7" s="1"/>
  <c r="P150" i="7" l="1"/>
  <c r="T150" i="7" l="1"/>
  <c r="N150" i="7"/>
  <c r="M151" i="7"/>
  <c r="O151" i="7" s="1"/>
  <c r="Q150" i="7"/>
  <c r="R150" i="7" l="1"/>
  <c r="X150" i="7"/>
  <c r="AB150" i="7" l="1"/>
  <c r="U151" i="7"/>
  <c r="W151" i="7" s="1"/>
  <c r="V150" i="7"/>
  <c r="Y150" i="7"/>
  <c r="AF150" i="7" l="1"/>
  <c r="AH150" i="7" s="1"/>
  <c r="AD150" i="7" s="1"/>
  <c r="Z150" i="7"/>
  <c r="AC151" i="7" l="1"/>
  <c r="H151" i="7" s="1"/>
  <c r="L151" i="7" l="1"/>
  <c r="F151" i="7"/>
  <c r="E152" i="7"/>
  <c r="G152" i="7" s="1"/>
  <c r="I151" i="7"/>
  <c r="J151" i="7" s="1"/>
  <c r="P151" i="7" l="1"/>
  <c r="T151" i="7" l="1"/>
  <c r="M152" i="7"/>
  <c r="O152" i="7" s="1"/>
  <c r="N151" i="7"/>
  <c r="Q151" i="7"/>
  <c r="X151" i="7" l="1"/>
  <c r="R151" i="7"/>
  <c r="AB151" i="7" l="1"/>
  <c r="V151" i="7"/>
  <c r="U152" i="7"/>
  <c r="W152" i="7" s="1"/>
  <c r="Y151" i="7"/>
  <c r="AF151" i="7" l="1"/>
  <c r="AH151" i="7" s="1"/>
  <c r="AD151" i="7" s="1"/>
  <c r="Z151" i="7"/>
  <c r="AC152" i="7" l="1"/>
  <c r="H152" i="7" s="1"/>
  <c r="L152" i="7" l="1"/>
  <c r="E153" i="7"/>
  <c r="G153" i="7" s="1"/>
  <c r="F152" i="7"/>
  <c r="I152" i="7"/>
  <c r="J152" i="7" s="1"/>
  <c r="P152" i="7" l="1"/>
  <c r="T152" i="7" l="1"/>
  <c r="N152" i="7"/>
  <c r="M153" i="7"/>
  <c r="O153" i="7" s="1"/>
  <c r="Q152" i="7"/>
  <c r="R152" i="7" l="1"/>
  <c r="X152" i="7"/>
  <c r="AB152" i="7" l="1"/>
  <c r="U153" i="7"/>
  <c r="W153" i="7" s="1"/>
  <c r="V152" i="7"/>
  <c r="Y152" i="7"/>
  <c r="AF152" i="7" l="1"/>
  <c r="AH152" i="7" s="1"/>
  <c r="AD152" i="7" s="1"/>
  <c r="Z152" i="7"/>
  <c r="AC153" i="7" l="1"/>
  <c r="H153" i="7" s="1"/>
  <c r="L153" i="7" l="1"/>
  <c r="E154" i="7"/>
  <c r="G154" i="7" s="1"/>
  <c r="F153" i="7"/>
  <c r="I153" i="7"/>
  <c r="J153" i="7" s="1"/>
  <c r="P153" i="7" l="1"/>
  <c r="T153" i="7" l="1"/>
  <c r="M154" i="7"/>
  <c r="O154" i="7" s="1"/>
  <c r="N153" i="7"/>
  <c r="Q153" i="7"/>
  <c r="R153" i="7" l="1"/>
  <c r="X153" i="7"/>
  <c r="AB153" i="7" l="1"/>
  <c r="U154" i="7"/>
  <c r="W154" i="7" s="1"/>
  <c r="V153" i="7"/>
  <c r="Y153" i="7"/>
  <c r="AF153" i="7" l="1"/>
  <c r="AH153" i="7" s="1"/>
  <c r="AD153" i="7" s="1"/>
  <c r="Z153" i="7"/>
  <c r="AC154" i="7" l="1"/>
  <c r="H154" i="7" s="1"/>
  <c r="L154" i="7" l="1"/>
  <c r="E155" i="7"/>
  <c r="G155" i="7" s="1"/>
  <c r="F154" i="7"/>
  <c r="I154" i="7"/>
  <c r="J154" i="7" s="1"/>
  <c r="P154" i="7" l="1"/>
  <c r="T154" i="7" l="1"/>
  <c r="M155" i="7"/>
  <c r="O155" i="7" s="1"/>
  <c r="N154" i="7"/>
  <c r="Q154" i="7"/>
  <c r="R154" i="7" l="1"/>
  <c r="X154" i="7"/>
  <c r="AB154" i="7" l="1"/>
  <c r="U155" i="7"/>
  <c r="W155" i="7" s="1"/>
  <c r="V154" i="7"/>
  <c r="Y154" i="7"/>
  <c r="AF154" i="7" l="1"/>
  <c r="AH154" i="7" s="1"/>
  <c r="AD154" i="7" s="1"/>
  <c r="Z154" i="7"/>
  <c r="AC155" i="7" l="1"/>
  <c r="H155" i="7" s="1"/>
  <c r="L155" i="7" l="1"/>
  <c r="F155" i="7"/>
  <c r="E156" i="7"/>
  <c r="G156" i="7" s="1"/>
  <c r="I155" i="7"/>
  <c r="J155" i="7" s="1"/>
  <c r="P155" i="7" l="1"/>
  <c r="T155" i="7" l="1"/>
  <c r="M156" i="7"/>
  <c r="O156" i="7" s="1"/>
  <c r="N155" i="7"/>
  <c r="Q155" i="7"/>
  <c r="R155" i="7" l="1"/>
  <c r="X155" i="7"/>
  <c r="AB155" i="7" l="1"/>
  <c r="U156" i="7"/>
  <c r="W156" i="7" s="1"/>
  <c r="V155" i="7"/>
  <c r="Y155" i="7"/>
  <c r="AF155" i="7" l="1"/>
  <c r="AH155" i="7" s="1"/>
  <c r="AD155" i="7" s="1"/>
  <c r="Z155" i="7"/>
  <c r="AC156" i="7" l="1"/>
  <c r="H156" i="7" s="1"/>
  <c r="L156" i="7" l="1"/>
  <c r="E157" i="7"/>
  <c r="G157" i="7" s="1"/>
  <c r="F156" i="7"/>
  <c r="I156" i="7"/>
  <c r="J156" i="7" s="1"/>
  <c r="P156" i="7" l="1"/>
  <c r="T156" i="7" l="1"/>
  <c r="N156" i="7"/>
  <c r="M157" i="7"/>
  <c r="O157" i="7" s="1"/>
  <c r="Q156" i="7"/>
  <c r="R156" i="7" l="1"/>
  <c r="X156" i="7"/>
  <c r="AB156" i="7" l="1"/>
  <c r="V156" i="7"/>
  <c r="U157" i="7"/>
  <c r="W157" i="7" s="1"/>
  <c r="Y156" i="7"/>
  <c r="AF156" i="7" l="1"/>
  <c r="AH156" i="7" s="1"/>
  <c r="AD156" i="7" s="1"/>
  <c r="Z156" i="7"/>
  <c r="AC157" i="7" l="1"/>
  <c r="H157" i="7" s="1"/>
  <c r="L157" i="7" l="1"/>
  <c r="F157" i="7"/>
  <c r="E158" i="7"/>
  <c r="G158" i="7" s="1"/>
  <c r="I157" i="7"/>
  <c r="J157" i="7" s="1"/>
  <c r="P157" i="7" l="1"/>
  <c r="T157" i="7" l="1"/>
  <c r="M158" i="7"/>
  <c r="O158" i="7" s="1"/>
  <c r="N157" i="7"/>
  <c r="Q157" i="7"/>
  <c r="X157" i="7" l="1"/>
  <c r="R157" i="7"/>
  <c r="AB157" i="7" l="1"/>
  <c r="U158" i="7"/>
  <c r="W158" i="7" s="1"/>
  <c r="V157" i="7"/>
  <c r="Y157" i="7"/>
  <c r="AF157" i="7" l="1"/>
  <c r="AH157" i="7" s="1"/>
  <c r="AD157" i="7" s="1"/>
  <c r="Z157" i="7"/>
  <c r="AC158" i="7" l="1"/>
  <c r="H158" i="7" s="1"/>
  <c r="L158" i="7" l="1"/>
  <c r="E159" i="7"/>
  <c r="G159" i="7" s="1"/>
  <c r="F158" i="7"/>
  <c r="I158" i="7"/>
  <c r="J158" i="7" s="1"/>
  <c r="P158" i="7" l="1"/>
  <c r="T158" i="7" l="1"/>
  <c r="M159" i="7"/>
  <c r="O159" i="7" s="1"/>
  <c r="N158" i="7"/>
  <c r="Q158" i="7"/>
  <c r="R158" i="7" l="1"/>
  <c r="X158" i="7"/>
  <c r="AB158" i="7" l="1"/>
  <c r="V158" i="7"/>
  <c r="U159" i="7"/>
  <c r="W159" i="7" s="1"/>
  <c r="Y158" i="7"/>
  <c r="AF158" i="7" l="1"/>
  <c r="AH158" i="7" s="1"/>
  <c r="AD158" i="7" s="1"/>
  <c r="Z158" i="7"/>
  <c r="AC159" i="7" l="1"/>
  <c r="H159" i="7" s="1"/>
  <c r="L159" i="7" l="1"/>
  <c r="E160" i="7"/>
  <c r="G160" i="7" s="1"/>
  <c r="F159" i="7"/>
  <c r="I159" i="7"/>
  <c r="J159" i="7" s="1"/>
  <c r="P159" i="7" l="1"/>
  <c r="T159" i="7" l="1"/>
  <c r="N159" i="7"/>
  <c r="M160" i="7"/>
  <c r="O160" i="7" s="1"/>
  <c r="Q159" i="7"/>
  <c r="R159" i="7" l="1"/>
  <c r="X159" i="7"/>
  <c r="AB159" i="7" l="1"/>
  <c r="U160" i="7"/>
  <c r="W160" i="7" s="1"/>
  <c r="V159" i="7"/>
  <c r="Y159" i="7"/>
  <c r="AF159" i="7" l="1"/>
  <c r="AH159" i="7" s="1"/>
  <c r="AD159" i="7" s="1"/>
  <c r="Z159" i="7"/>
  <c r="AC160" i="7" l="1"/>
  <c r="H160" i="7" s="1"/>
  <c r="L160" i="7" l="1"/>
  <c r="F160" i="7"/>
  <c r="E161" i="7"/>
  <c r="G161" i="7" s="1"/>
  <c r="I160" i="7"/>
  <c r="J160" i="7" s="1"/>
  <c r="P160" i="7" l="1"/>
  <c r="T160" i="7" l="1"/>
  <c r="N160" i="7"/>
  <c r="M161" i="7"/>
  <c r="O161" i="7" s="1"/>
  <c r="Q160" i="7"/>
  <c r="R160" i="7" l="1"/>
  <c r="X160" i="7"/>
  <c r="AB160" i="7" l="1"/>
  <c r="U161" i="7"/>
  <c r="W161" i="7" s="1"/>
  <c r="V160" i="7"/>
  <c r="Y160" i="7"/>
  <c r="AF160" i="7" l="1"/>
  <c r="AH160" i="7" s="1"/>
  <c r="AD160" i="7" s="1"/>
  <c r="Z160" i="7"/>
  <c r="AC161" i="7" l="1"/>
  <c r="H161" i="7" s="1"/>
  <c r="L161" i="7" l="1"/>
  <c r="E162" i="7"/>
  <c r="G162" i="7" s="1"/>
  <c r="F161" i="7"/>
  <c r="I161" i="7"/>
  <c r="J161" i="7" s="1"/>
  <c r="P161" i="7" l="1"/>
  <c r="T161" i="7" l="1"/>
  <c r="M162" i="7"/>
  <c r="O162" i="7" s="1"/>
  <c r="N161" i="7"/>
  <c r="Q161" i="7"/>
  <c r="R161" i="7" l="1"/>
  <c r="X161" i="7"/>
  <c r="AB161" i="7" l="1"/>
  <c r="U162" i="7"/>
  <c r="W162" i="7" s="1"/>
  <c r="V161" i="7"/>
  <c r="Y161" i="7"/>
  <c r="AF161" i="7" l="1"/>
  <c r="AH161" i="7" s="1"/>
  <c r="AD161" i="7" s="1"/>
  <c r="Z161" i="7"/>
  <c r="AC162" i="7" l="1"/>
  <c r="H162" i="7" s="1"/>
  <c r="L162" i="7" l="1"/>
  <c r="E163" i="7"/>
  <c r="G163" i="7" s="1"/>
  <c r="F162" i="7"/>
  <c r="I162" i="7"/>
  <c r="J162" i="7" s="1"/>
  <c r="P162" i="7" l="1"/>
  <c r="T162" i="7" l="1"/>
  <c r="M163" i="7"/>
  <c r="O163" i="7" s="1"/>
  <c r="N162" i="7"/>
  <c r="Q162" i="7"/>
  <c r="R162" i="7" l="1"/>
  <c r="X162" i="7"/>
  <c r="AB162" i="7" l="1"/>
  <c r="U163" i="7"/>
  <c r="W163" i="7" s="1"/>
  <c r="V162" i="7"/>
  <c r="Y162" i="7"/>
  <c r="AF162" i="7" l="1"/>
  <c r="AH162" i="7" s="1"/>
  <c r="AD162" i="7" s="1"/>
  <c r="Z162" i="7"/>
  <c r="AC163" i="7" l="1"/>
  <c r="H163" i="7" s="1"/>
  <c r="L163" i="7" l="1"/>
  <c r="F163" i="7"/>
  <c r="E164" i="7"/>
  <c r="G164" i="7" s="1"/>
  <c r="I163" i="7"/>
  <c r="J163" i="7" s="1"/>
  <c r="P163" i="7" l="1"/>
  <c r="T163" i="7" l="1"/>
  <c r="N163" i="7"/>
  <c r="M164" i="7"/>
  <c r="O164" i="7" s="1"/>
  <c r="Q163" i="7"/>
  <c r="R163" i="7" l="1"/>
  <c r="X163" i="7"/>
  <c r="AB163" i="7" l="1"/>
  <c r="U164" i="7"/>
  <c r="W164" i="7" s="1"/>
  <c r="V163" i="7"/>
  <c r="Y163" i="7"/>
  <c r="AF163" i="7" l="1"/>
  <c r="AH163" i="7" s="1"/>
  <c r="AD163" i="7" s="1"/>
  <c r="Z163" i="7"/>
  <c r="AC164" i="7" l="1"/>
  <c r="H164" i="7" s="1"/>
  <c r="L164" i="7" l="1"/>
  <c r="E165" i="7"/>
  <c r="G165" i="7" s="1"/>
  <c r="F164" i="7"/>
  <c r="I164" i="7"/>
  <c r="J164" i="7" s="1"/>
  <c r="P164" i="7" l="1"/>
  <c r="T164" i="7" l="1"/>
  <c r="N164" i="7"/>
  <c r="M165" i="7"/>
  <c r="O165" i="7" s="1"/>
  <c r="Q164" i="7"/>
  <c r="R164" i="7" l="1"/>
  <c r="X164" i="7"/>
  <c r="AB164" i="7" l="1"/>
  <c r="U165" i="7"/>
  <c r="W165" i="7" s="1"/>
  <c r="V164" i="7"/>
  <c r="Y164" i="7"/>
  <c r="AF164" i="7" l="1"/>
  <c r="AH164" i="7" s="1"/>
  <c r="AD164" i="7" s="1"/>
  <c r="Z164" i="7"/>
  <c r="AC165" i="7" l="1"/>
  <c r="H165" i="7" s="1"/>
  <c r="L165" i="7" l="1"/>
  <c r="E166" i="7"/>
  <c r="G166" i="7" s="1"/>
  <c r="F165" i="7"/>
  <c r="I165" i="7"/>
  <c r="J165" i="7" s="1"/>
  <c r="P165" i="7" l="1"/>
  <c r="T165" i="7" l="1"/>
  <c r="M166" i="7"/>
  <c r="O166" i="7" s="1"/>
  <c r="N165" i="7"/>
  <c r="Q165" i="7"/>
  <c r="R165" i="7" l="1"/>
  <c r="X165" i="7"/>
  <c r="AB165" i="7" l="1"/>
  <c r="U166" i="7"/>
  <c r="W166" i="7" s="1"/>
  <c r="V165" i="7"/>
  <c r="Y165" i="7"/>
  <c r="AF165" i="7" l="1"/>
  <c r="AH165" i="7" s="1"/>
  <c r="AD165" i="7" s="1"/>
  <c r="Z165" i="7"/>
  <c r="AC166" i="7" l="1"/>
  <c r="H166" i="7" s="1"/>
  <c r="L166" i="7" l="1"/>
  <c r="F166" i="7"/>
  <c r="E167" i="7"/>
  <c r="G167" i="7" s="1"/>
  <c r="I166" i="7"/>
  <c r="J166" i="7" s="1"/>
  <c r="P166" i="7" l="1"/>
  <c r="T166" i="7" l="1"/>
  <c r="N166" i="7"/>
  <c r="M167" i="7"/>
  <c r="O167" i="7" s="1"/>
  <c r="Q166" i="7"/>
  <c r="R166" i="7" l="1"/>
  <c r="X166" i="7"/>
  <c r="AB166" i="7" l="1"/>
  <c r="V166" i="7"/>
  <c r="U167" i="7"/>
  <c r="W167" i="7" s="1"/>
  <c r="Y166" i="7"/>
  <c r="AF166" i="7" l="1"/>
  <c r="AH166" i="7" s="1"/>
  <c r="AD166" i="7" s="1"/>
  <c r="Z166" i="7"/>
  <c r="AC167" i="7" l="1"/>
  <c r="H167" i="7" s="1"/>
  <c r="L167" i="7" l="1"/>
  <c r="F167" i="7"/>
  <c r="E168" i="7"/>
  <c r="G168" i="7" s="1"/>
  <c r="I167" i="7"/>
  <c r="J167" i="7" s="1"/>
  <c r="P167" i="7" l="1"/>
  <c r="T167" i="7" l="1"/>
  <c r="N167" i="7"/>
  <c r="M168" i="7"/>
  <c r="O168" i="7" s="1"/>
  <c r="Q167" i="7"/>
  <c r="X167" i="7" l="1"/>
  <c r="R167" i="7"/>
  <c r="AB167" i="7" l="1"/>
  <c r="V167" i="7"/>
  <c r="U168" i="7"/>
  <c r="W168" i="7" s="1"/>
  <c r="Y167" i="7"/>
  <c r="AF167" i="7" l="1"/>
  <c r="AH167" i="7" s="1"/>
  <c r="AD167" i="7" s="1"/>
  <c r="Z167" i="7"/>
  <c r="AC168" i="7" l="1"/>
  <c r="H168" i="7" s="1"/>
  <c r="L168" i="7" l="1"/>
  <c r="E169" i="7"/>
  <c r="G169" i="7" s="1"/>
  <c r="F168" i="7"/>
  <c r="I168" i="7"/>
  <c r="J168" i="7" s="1"/>
  <c r="P168" i="7" l="1"/>
  <c r="T168" i="7" l="1"/>
  <c r="N168" i="7"/>
  <c r="M169" i="7"/>
  <c r="O169" i="7" s="1"/>
  <c r="Q168" i="7"/>
  <c r="R168" i="7" l="1"/>
  <c r="X168" i="7"/>
  <c r="AB168" i="7" l="1"/>
  <c r="U169" i="7"/>
  <c r="W169" i="7" s="1"/>
  <c r="V168" i="7"/>
  <c r="Y168" i="7"/>
  <c r="AF168" i="7" l="1"/>
  <c r="AH168" i="7" s="1"/>
  <c r="AD168" i="7" s="1"/>
  <c r="Z168" i="7"/>
  <c r="AC169" i="7" l="1"/>
  <c r="H169" i="7" s="1"/>
  <c r="L169" i="7" l="1"/>
  <c r="E170" i="7"/>
  <c r="G170" i="7" s="1"/>
  <c r="F169" i="7"/>
  <c r="I169" i="7"/>
  <c r="J169" i="7" s="1"/>
  <c r="P169" i="7" l="1"/>
  <c r="T169" i="7" l="1"/>
  <c r="M170" i="7"/>
  <c r="O170" i="7" s="1"/>
  <c r="N169" i="7"/>
  <c r="Q169" i="7"/>
  <c r="X169" i="7" l="1"/>
  <c r="R169" i="7"/>
  <c r="AB169" i="7" l="1"/>
  <c r="V169" i="7"/>
  <c r="U170" i="7"/>
  <c r="W170" i="7" s="1"/>
  <c r="Y169" i="7"/>
  <c r="AF169" i="7" l="1"/>
  <c r="AH169" i="7" s="1"/>
  <c r="AD169" i="7" s="1"/>
  <c r="Z169" i="7"/>
  <c r="AC170" i="7" l="1"/>
  <c r="H170" i="7" s="1"/>
  <c r="L170" i="7" l="1"/>
  <c r="E171" i="7"/>
  <c r="G171" i="7" s="1"/>
  <c r="F170" i="7"/>
  <c r="I170" i="7"/>
  <c r="J170" i="7" s="1"/>
  <c r="P170" i="7" l="1"/>
  <c r="T170" i="7" l="1"/>
  <c r="N170" i="7"/>
  <c r="M171" i="7"/>
  <c r="O171" i="7" s="1"/>
  <c r="Q170" i="7"/>
  <c r="R170" i="7" l="1"/>
  <c r="X170" i="7"/>
  <c r="AB170" i="7" l="1"/>
  <c r="U171" i="7"/>
  <c r="W171" i="7" s="1"/>
  <c r="V170" i="7"/>
  <c r="Y170" i="7"/>
  <c r="AF170" i="7" l="1"/>
  <c r="AH170" i="7" s="1"/>
  <c r="AD170" i="7" s="1"/>
  <c r="Z170" i="7"/>
  <c r="AC171" i="7" l="1"/>
  <c r="H171" i="7" s="1"/>
  <c r="L171" i="7" l="1"/>
  <c r="E172" i="7"/>
  <c r="G172" i="7" s="1"/>
  <c r="F171" i="7"/>
  <c r="I171" i="7"/>
  <c r="J171" i="7" s="1"/>
  <c r="P171" i="7" l="1"/>
  <c r="T171" i="7" l="1"/>
  <c r="M172" i="7"/>
  <c r="O172" i="7" s="1"/>
  <c r="N171" i="7"/>
  <c r="Q171" i="7"/>
  <c r="R171" i="7" l="1"/>
  <c r="X171" i="7"/>
  <c r="AB171" i="7" l="1"/>
  <c r="U172" i="7"/>
  <c r="W172" i="7" s="1"/>
  <c r="V171" i="7"/>
  <c r="Y171" i="7"/>
  <c r="AF171" i="7" l="1"/>
  <c r="AH171" i="7" s="1"/>
  <c r="AD171" i="7" s="1"/>
  <c r="Z171" i="7"/>
  <c r="AC172" i="7" l="1"/>
  <c r="H172" i="7" s="1"/>
  <c r="L172" i="7" l="1"/>
  <c r="E173" i="7"/>
  <c r="G173" i="7" s="1"/>
  <c r="F172" i="7"/>
  <c r="I172" i="7"/>
  <c r="J172" i="7" s="1"/>
  <c r="P172" i="7" l="1"/>
  <c r="T172" i="7" l="1"/>
  <c r="N172" i="7"/>
  <c r="M173" i="7"/>
  <c r="O173" i="7" s="1"/>
  <c r="Q172" i="7"/>
  <c r="R172" i="7" l="1"/>
  <c r="X172" i="7"/>
  <c r="AB172" i="7" l="1"/>
  <c r="U173" i="7"/>
  <c r="W173" i="7" s="1"/>
  <c r="V172" i="7"/>
  <c r="Y172" i="7"/>
  <c r="AF172" i="7" l="1"/>
  <c r="AH172" i="7" s="1"/>
  <c r="AD172" i="7" s="1"/>
  <c r="Z172" i="7"/>
  <c r="AC173" i="7" l="1"/>
  <c r="H173" i="7" s="1"/>
  <c r="L173" i="7" l="1"/>
  <c r="F173" i="7"/>
  <c r="E174" i="7"/>
  <c r="G174" i="7" s="1"/>
  <c r="I173" i="7"/>
  <c r="J173" i="7" s="1"/>
  <c r="P173" i="7" l="1"/>
  <c r="T173" i="7" l="1"/>
  <c r="M174" i="7"/>
  <c r="O174" i="7" s="1"/>
  <c r="N173" i="7"/>
  <c r="Q173" i="7"/>
  <c r="R173" i="7" l="1"/>
  <c r="X173" i="7"/>
  <c r="AB173" i="7" l="1"/>
  <c r="U174" i="7"/>
  <c r="W174" i="7" s="1"/>
  <c r="V173" i="7"/>
  <c r="Y173" i="7"/>
  <c r="AF173" i="7" l="1"/>
  <c r="AH173" i="7" s="1"/>
  <c r="AD173" i="7" s="1"/>
  <c r="Z173" i="7"/>
  <c r="AC174" i="7" l="1"/>
  <c r="H174" i="7" s="1"/>
  <c r="L174" i="7" l="1"/>
  <c r="E175" i="7"/>
  <c r="G175" i="7" s="1"/>
  <c r="F174" i="7"/>
  <c r="I174" i="7"/>
  <c r="J174" i="7" s="1"/>
  <c r="P174" i="7" l="1"/>
  <c r="T174" i="7" l="1"/>
  <c r="N174" i="7"/>
  <c r="M175" i="7"/>
  <c r="O175" i="7" s="1"/>
  <c r="Q174" i="7"/>
  <c r="R174" i="7" l="1"/>
  <c r="X174" i="7"/>
  <c r="AB174" i="7" l="1"/>
  <c r="V174" i="7"/>
  <c r="U175" i="7"/>
  <c r="W175" i="7" s="1"/>
  <c r="Y174" i="7"/>
  <c r="AF174" i="7" l="1"/>
  <c r="AH174" i="7" s="1"/>
  <c r="AD174" i="7" s="1"/>
  <c r="Z174" i="7"/>
  <c r="AC175" i="7" l="1"/>
  <c r="H175" i="7" s="1"/>
  <c r="L175" i="7" l="1"/>
  <c r="F175" i="7"/>
  <c r="E176" i="7"/>
  <c r="G176" i="7" s="1"/>
  <c r="I175" i="7"/>
  <c r="J175" i="7" s="1"/>
  <c r="P175" i="7" l="1"/>
  <c r="T175" i="7" l="1"/>
  <c r="M176" i="7"/>
  <c r="O176" i="7" s="1"/>
  <c r="N175" i="7"/>
  <c r="Q175" i="7"/>
  <c r="X175" i="7" l="1"/>
  <c r="R175" i="7"/>
  <c r="AB175" i="7" l="1"/>
  <c r="V175" i="7"/>
  <c r="U176" i="7"/>
  <c r="W176" i="7" s="1"/>
  <c r="Y175" i="7"/>
  <c r="AF175" i="7" l="1"/>
  <c r="AH175" i="7" s="1"/>
  <c r="AD175" i="7" s="1"/>
  <c r="Z175" i="7"/>
  <c r="AC176" i="7" l="1"/>
  <c r="H176" i="7" s="1"/>
  <c r="L176" i="7" l="1"/>
  <c r="E177" i="7"/>
  <c r="G177" i="7" s="1"/>
  <c r="F176" i="7"/>
  <c r="I176" i="7"/>
  <c r="J176" i="7" s="1"/>
  <c r="P176" i="7" l="1"/>
  <c r="T176" i="7" l="1"/>
  <c r="M177" i="7"/>
  <c r="O177" i="7" s="1"/>
  <c r="N176" i="7"/>
  <c r="Q176" i="7"/>
  <c r="X176" i="7" l="1"/>
  <c r="R176" i="7"/>
  <c r="AB176" i="7" l="1"/>
  <c r="U177" i="7"/>
  <c r="W177" i="7" s="1"/>
  <c r="V176" i="7"/>
  <c r="Y176" i="7"/>
  <c r="AF176" i="7" l="1"/>
  <c r="AH176" i="7" s="1"/>
  <c r="AD176" i="7" s="1"/>
  <c r="Z176" i="7"/>
  <c r="AC177" i="7" l="1"/>
  <c r="H177" i="7" s="1"/>
  <c r="L177" i="7" l="1"/>
  <c r="F177" i="7"/>
  <c r="E178" i="7"/>
  <c r="G178" i="7" s="1"/>
  <c r="I177" i="7"/>
  <c r="J177" i="7" s="1"/>
  <c r="P177" i="7" l="1"/>
  <c r="T177" i="7" l="1"/>
  <c r="M178" i="7"/>
  <c r="O178" i="7" s="1"/>
  <c r="N177" i="7"/>
  <c r="Q177" i="7"/>
  <c r="X177" i="7" l="1"/>
  <c r="R177" i="7"/>
  <c r="AB177" i="7" l="1"/>
  <c r="U178" i="7"/>
  <c r="W178" i="7" s="1"/>
  <c r="V177" i="7"/>
  <c r="Y177" i="7"/>
  <c r="AF177" i="7" l="1"/>
  <c r="AH177" i="7" s="1"/>
  <c r="AD177" i="7" s="1"/>
  <c r="Z177" i="7"/>
  <c r="AC178" i="7" l="1"/>
  <c r="H178" i="7" s="1"/>
  <c r="L178" i="7" l="1"/>
  <c r="E179" i="7"/>
  <c r="G179" i="7" s="1"/>
  <c r="F178" i="7"/>
  <c r="I178" i="7"/>
  <c r="J178" i="7" s="1"/>
  <c r="P178" i="7" l="1"/>
  <c r="T178" i="7" l="1"/>
  <c r="M179" i="7"/>
  <c r="O179" i="7" s="1"/>
  <c r="N178" i="7"/>
  <c r="Q178" i="7"/>
  <c r="X178" i="7" l="1"/>
  <c r="R178" i="7"/>
  <c r="AB178" i="7" l="1"/>
  <c r="V178" i="7"/>
  <c r="U179" i="7"/>
  <c r="W179" i="7" s="1"/>
  <c r="Y178" i="7"/>
  <c r="AF178" i="7" l="1"/>
  <c r="AH178" i="7" s="1"/>
  <c r="AD178" i="7" s="1"/>
  <c r="Z178" i="7"/>
  <c r="AC179" i="7" l="1"/>
  <c r="H179" i="7" s="1"/>
  <c r="L179" i="7" l="1"/>
  <c r="F179" i="7"/>
  <c r="E180" i="7"/>
  <c r="G180" i="7" s="1"/>
  <c r="I179" i="7"/>
  <c r="J179" i="7" l="1"/>
  <c r="P179" i="7"/>
  <c r="T179" i="7" l="1"/>
  <c r="N179" i="7"/>
  <c r="M180" i="7"/>
  <c r="O180" i="7" s="1"/>
  <c r="Q179" i="7"/>
  <c r="R179" i="7" l="1"/>
  <c r="X179" i="7"/>
  <c r="AB179" i="7" l="1"/>
  <c r="V179" i="7"/>
  <c r="U180" i="7"/>
  <c r="W180" i="7" s="1"/>
  <c r="Y179" i="7"/>
  <c r="AF179" i="7" l="1"/>
  <c r="AH179" i="7" s="1"/>
  <c r="AD179" i="7" s="1"/>
  <c r="Z179" i="7"/>
  <c r="AC180" i="7" l="1"/>
  <c r="H180" i="7" s="1"/>
  <c r="L180" i="7" l="1"/>
  <c r="E181" i="7"/>
  <c r="G181" i="7" s="1"/>
  <c r="F180" i="7"/>
  <c r="I180" i="7"/>
  <c r="J180" i="7" l="1"/>
  <c r="P180" i="7"/>
  <c r="T180" i="7" l="1"/>
  <c r="M181" i="7"/>
  <c r="O181" i="7" s="1"/>
  <c r="N180" i="7"/>
  <c r="Q180" i="7"/>
  <c r="X180" i="7" l="1"/>
  <c r="R180" i="7"/>
  <c r="AB180" i="7" l="1"/>
  <c r="U181" i="7"/>
  <c r="W181" i="7" s="1"/>
  <c r="V180" i="7"/>
  <c r="Y180" i="7"/>
  <c r="AF180" i="7" l="1"/>
  <c r="AH180" i="7" s="1"/>
  <c r="AD180" i="7" s="1"/>
  <c r="Z180" i="7"/>
  <c r="AC181" i="7" l="1"/>
  <c r="H181" i="7" s="1"/>
  <c r="L181" i="7" l="1"/>
  <c r="E182" i="7"/>
  <c r="G182" i="7" s="1"/>
  <c r="F181" i="7"/>
  <c r="I181" i="7"/>
  <c r="J181" i="7" l="1"/>
  <c r="P181" i="7"/>
  <c r="T181" i="7" l="1"/>
  <c r="M182" i="7"/>
  <c r="O182" i="7" s="1"/>
  <c r="N181" i="7"/>
  <c r="Q181" i="7"/>
  <c r="R181" i="7" l="1"/>
  <c r="X181" i="7"/>
  <c r="AB181" i="7" l="1"/>
  <c r="V181" i="7"/>
  <c r="U182" i="7"/>
  <c r="W182" i="7" s="1"/>
  <c r="Y181" i="7"/>
  <c r="AF181" i="7" l="1"/>
  <c r="AH181" i="7" s="1"/>
  <c r="AD181" i="7" s="1"/>
  <c r="Z181" i="7"/>
  <c r="AC182" i="7" l="1"/>
  <c r="H182" i="7" s="1"/>
  <c r="L182" i="7" l="1"/>
  <c r="F182" i="7"/>
  <c r="E183" i="7"/>
  <c r="G183" i="7" s="1"/>
  <c r="I182" i="7"/>
  <c r="J182" i="7" l="1"/>
  <c r="P182" i="7"/>
  <c r="T182" i="7" l="1"/>
  <c r="N182" i="7"/>
  <c r="M183" i="7"/>
  <c r="O183" i="7" s="1"/>
  <c r="Q182" i="7"/>
  <c r="R182" i="7" l="1"/>
  <c r="X182" i="7"/>
  <c r="AB182" i="7" l="1"/>
  <c r="V182" i="7"/>
  <c r="U183" i="7"/>
  <c r="W183" i="7" s="1"/>
  <c r="Y182" i="7"/>
  <c r="AF182" i="7" s="1"/>
  <c r="AH182" i="7" l="1"/>
  <c r="AD182" i="7" s="1"/>
  <c r="Z182" i="7"/>
  <c r="AC183" i="7" l="1"/>
  <c r="H183" i="7" s="1"/>
  <c r="L183" i="7" l="1"/>
  <c r="E184" i="7"/>
  <c r="G184" i="7" s="1"/>
  <c r="F183" i="7"/>
  <c r="I183" i="7"/>
  <c r="J183" i="7" l="1"/>
  <c r="P183" i="7"/>
  <c r="T183" i="7" l="1"/>
  <c r="M184" i="7"/>
  <c r="O184" i="7" s="1"/>
  <c r="N183" i="7"/>
  <c r="Q183" i="7"/>
  <c r="R183" i="7" l="1"/>
  <c r="X183" i="7"/>
  <c r="AB183" i="7" l="1"/>
  <c r="V183" i="7"/>
  <c r="U184" i="7"/>
  <c r="W184" i="7" s="1"/>
  <c r="Y183" i="7"/>
  <c r="AF183" i="7" l="1"/>
  <c r="AH183" i="7" s="1"/>
  <c r="AD183" i="7" s="1"/>
  <c r="Z183" i="7"/>
  <c r="AC184" i="7" l="1"/>
  <c r="H184" i="7" s="1"/>
  <c r="L184" i="7" l="1"/>
  <c r="F184" i="7"/>
  <c r="E185" i="7"/>
  <c r="G185" i="7" s="1"/>
  <c r="I184" i="7"/>
  <c r="J184" i="7" s="1"/>
  <c r="P184" i="7" l="1"/>
  <c r="T184" i="7" l="1"/>
  <c r="M185" i="7"/>
  <c r="O185" i="7" s="1"/>
  <c r="N184" i="7"/>
  <c r="Q184" i="7"/>
  <c r="R184" i="7" s="1"/>
  <c r="X184" i="7" l="1"/>
  <c r="AB184" i="7" l="1"/>
  <c r="U185" i="7"/>
  <c r="W185" i="7" s="1"/>
  <c r="V184" i="7"/>
  <c r="Y184" i="7"/>
  <c r="AF184" i="7" l="1"/>
  <c r="AH184" i="7" s="1"/>
  <c r="AD184" i="7" s="1"/>
  <c r="Z184" i="7"/>
  <c r="AC185" i="7" l="1"/>
  <c r="H185" i="7" s="1"/>
  <c r="L185" i="7" l="1"/>
  <c r="E186" i="7"/>
  <c r="G186" i="7" s="1"/>
  <c r="F185" i="7"/>
  <c r="I185" i="7"/>
  <c r="J185" i="7" s="1"/>
  <c r="P185" i="7" l="1"/>
  <c r="T185" i="7" l="1"/>
  <c r="N185" i="7"/>
  <c r="M186" i="7"/>
  <c r="O186" i="7" s="1"/>
  <c r="Q185" i="7"/>
  <c r="R185" i="7" s="1"/>
  <c r="X185" i="7" l="1"/>
  <c r="AB185" i="7" l="1"/>
  <c r="V185" i="7"/>
  <c r="U186" i="7"/>
  <c r="W186" i="7" s="1"/>
  <c r="Y185" i="7"/>
  <c r="AF185" i="7" l="1"/>
  <c r="AH185" i="7" s="1"/>
  <c r="AD185" i="7" s="1"/>
  <c r="Z185" i="7"/>
  <c r="AC186" i="7" l="1"/>
  <c r="H186" i="7" s="1"/>
  <c r="L186" i="7" l="1"/>
  <c r="F186" i="7"/>
  <c r="E187" i="7"/>
  <c r="G187" i="7" s="1"/>
  <c r="I186" i="7"/>
  <c r="J186" i="7" s="1"/>
  <c r="P186" i="7" l="1"/>
  <c r="T186" i="7" l="1"/>
  <c r="M187" i="7"/>
  <c r="O187" i="7" s="1"/>
  <c r="N186" i="7"/>
  <c r="Q186" i="7"/>
  <c r="R186" i="7" s="1"/>
  <c r="X186" i="7" l="1"/>
  <c r="AB186" i="7" l="1"/>
  <c r="V186" i="7"/>
  <c r="U187" i="7"/>
  <c r="W187" i="7" s="1"/>
  <c r="Y186" i="7"/>
  <c r="AF186" i="7" l="1"/>
  <c r="AH186" i="7" s="1"/>
  <c r="AD186" i="7" s="1"/>
  <c r="Z186" i="7"/>
  <c r="AC187" i="7" l="1"/>
  <c r="H187" i="7" s="1"/>
  <c r="L187" i="7" l="1"/>
  <c r="E188" i="7"/>
  <c r="G188" i="7" s="1"/>
  <c r="F187" i="7"/>
  <c r="I187" i="7"/>
  <c r="J187" i="7" s="1"/>
  <c r="P187" i="7" l="1"/>
  <c r="T187" i="7" l="1"/>
  <c r="N187" i="7"/>
  <c r="M188" i="7"/>
  <c r="O188" i="7" s="1"/>
  <c r="Q187" i="7"/>
  <c r="R187" i="7" s="1"/>
  <c r="X187" i="7" l="1"/>
  <c r="AB187" i="7" l="1"/>
  <c r="U188" i="7"/>
  <c r="W188" i="7" s="1"/>
  <c r="V187" i="7"/>
  <c r="Y187" i="7"/>
  <c r="AF187" i="7" l="1"/>
  <c r="AH187" i="7" s="1"/>
  <c r="AD187" i="7" s="1"/>
  <c r="Z187" i="7"/>
  <c r="AC188" i="7" l="1"/>
  <c r="H188" i="7" s="1"/>
  <c r="L188" i="7" l="1"/>
  <c r="E189" i="7"/>
  <c r="G189" i="7" s="1"/>
  <c r="F188" i="7"/>
  <c r="I188" i="7"/>
  <c r="J188" i="7" s="1"/>
  <c r="P188" i="7" l="1"/>
  <c r="T188" i="7" l="1"/>
  <c r="M189" i="7"/>
  <c r="O189" i="7" s="1"/>
  <c r="N188" i="7"/>
  <c r="Q188" i="7"/>
  <c r="R188" i="7" s="1"/>
  <c r="X188" i="7" l="1"/>
  <c r="AB188" i="7" l="1"/>
  <c r="V188" i="7"/>
  <c r="U189" i="7"/>
  <c r="W189" i="7" s="1"/>
  <c r="Y188" i="7"/>
  <c r="AF188" i="7" l="1"/>
  <c r="AH188" i="7" s="1"/>
  <c r="AD188" i="7" s="1"/>
  <c r="Z188" i="7"/>
  <c r="AC189" i="7" l="1"/>
  <c r="H189" i="7" s="1"/>
  <c r="L189" i="7" l="1"/>
  <c r="F189" i="7"/>
  <c r="E190" i="7"/>
  <c r="G190" i="7" s="1"/>
  <c r="I189" i="7"/>
  <c r="J189" i="7" s="1"/>
  <c r="P189" i="7" l="1"/>
  <c r="T189" i="7" l="1"/>
  <c r="N189" i="7"/>
  <c r="M190" i="7"/>
  <c r="O190" i="7" s="1"/>
  <c r="Q189" i="7"/>
  <c r="R189" i="7" s="1"/>
  <c r="X189" i="7" l="1"/>
  <c r="AB189" i="7" l="1"/>
  <c r="U190" i="7"/>
  <c r="W190" i="7" s="1"/>
  <c r="V189" i="7"/>
  <c r="Y189" i="7"/>
  <c r="AF189" i="7" l="1"/>
  <c r="AH189" i="7" s="1"/>
  <c r="AD189" i="7" s="1"/>
  <c r="Z189" i="7"/>
  <c r="AC190" i="7" l="1"/>
  <c r="H190" i="7" s="1"/>
  <c r="L190" i="7" l="1"/>
  <c r="E191" i="7"/>
  <c r="G191" i="7" s="1"/>
  <c r="F190" i="7"/>
  <c r="I190" i="7"/>
  <c r="J190" i="7" s="1"/>
  <c r="P190" i="7" l="1"/>
  <c r="T190" i="7" l="1"/>
  <c r="M191" i="7"/>
  <c r="O191" i="7" s="1"/>
  <c r="N190" i="7"/>
  <c r="Q190" i="7"/>
  <c r="R190" i="7" s="1"/>
  <c r="X190" i="7" l="1"/>
  <c r="AB190" i="7" l="1"/>
  <c r="V190" i="7"/>
  <c r="U191" i="7"/>
  <c r="W191" i="7" s="1"/>
  <c r="Y190" i="7"/>
  <c r="AF190" i="7" l="1"/>
  <c r="AH190" i="7" s="1"/>
  <c r="AD190" i="7" s="1"/>
  <c r="Z190" i="7"/>
  <c r="AC191" i="7" l="1"/>
  <c r="H191" i="7" s="1"/>
  <c r="L191" i="7" l="1"/>
  <c r="F191" i="7"/>
  <c r="E192" i="7"/>
  <c r="G192" i="7" s="1"/>
  <c r="I191" i="7"/>
  <c r="J191" i="7" s="1"/>
  <c r="P191" i="7" l="1"/>
  <c r="T191" i="7" l="1"/>
  <c r="M192" i="7"/>
  <c r="O192" i="7" s="1"/>
  <c r="N191" i="7"/>
  <c r="Q191" i="7"/>
  <c r="R191" i="7" s="1"/>
  <c r="X191" i="7" l="1"/>
  <c r="AB191" i="7" l="1"/>
  <c r="U192" i="7"/>
  <c r="W192" i="7" s="1"/>
  <c r="V191" i="7"/>
  <c r="Y191" i="7"/>
  <c r="AF191" i="7" l="1"/>
  <c r="AH191" i="7" s="1"/>
  <c r="AD191" i="7" s="1"/>
  <c r="Z191" i="7"/>
  <c r="AC192" i="7" l="1"/>
  <c r="H192" i="7" s="1"/>
  <c r="L192" i="7" l="1"/>
  <c r="E193" i="7"/>
  <c r="G193" i="7" s="1"/>
  <c r="F192" i="7"/>
  <c r="I192" i="7"/>
  <c r="J192" i="7" s="1"/>
  <c r="P192" i="7" l="1"/>
  <c r="T192" i="7" l="1"/>
  <c r="N192" i="7"/>
  <c r="M193" i="7"/>
  <c r="O193" i="7" s="1"/>
  <c r="Q192" i="7"/>
  <c r="R192" i="7" s="1"/>
  <c r="X192" i="7" l="1"/>
  <c r="AB192" i="7" l="1"/>
  <c r="V192" i="7"/>
  <c r="U193" i="7"/>
  <c r="W193" i="7" s="1"/>
  <c r="Y192" i="7"/>
  <c r="AF192" i="7" l="1"/>
  <c r="AH192" i="7" s="1"/>
  <c r="AD192" i="7" s="1"/>
  <c r="Z192" i="7"/>
  <c r="AC193" i="7" l="1"/>
  <c r="H193" i="7" s="1"/>
  <c r="L193" i="7" l="1"/>
  <c r="F193" i="7"/>
  <c r="E194" i="7"/>
  <c r="G194" i="7" s="1"/>
  <c r="I193" i="7"/>
  <c r="J193" i="7" s="1"/>
  <c r="P193" i="7" l="1"/>
  <c r="T193" i="7" l="1"/>
  <c r="M194" i="7"/>
  <c r="O194" i="7" s="1"/>
  <c r="N193" i="7"/>
  <c r="Q193" i="7"/>
  <c r="R193" i="7" s="1"/>
  <c r="X193" i="7" l="1"/>
  <c r="AB193" i="7" l="1"/>
  <c r="V193" i="7"/>
  <c r="U194" i="7"/>
  <c r="W194" i="7" s="1"/>
  <c r="Y193" i="7"/>
  <c r="AF193" i="7" l="1"/>
  <c r="AH193" i="7" s="1"/>
  <c r="AD193" i="7" s="1"/>
  <c r="Z193" i="7"/>
  <c r="AC194" i="7" l="1"/>
  <c r="H194" i="7" s="1"/>
  <c r="L194" i="7" l="1"/>
  <c r="E195" i="7"/>
  <c r="G195" i="7" s="1"/>
  <c r="F194" i="7"/>
  <c r="I194" i="7"/>
  <c r="J194" i="7" s="1"/>
  <c r="P194" i="7" l="1"/>
  <c r="T194" i="7" l="1"/>
  <c r="N194" i="7"/>
  <c r="M195" i="7"/>
  <c r="O195" i="7" s="1"/>
  <c r="Q194" i="7"/>
  <c r="R194" i="7" s="1"/>
  <c r="X194" i="7" l="1"/>
  <c r="AB194" i="7" l="1"/>
  <c r="U195" i="7"/>
  <c r="W195" i="7" s="1"/>
  <c r="V194" i="7"/>
  <c r="Y194" i="7"/>
  <c r="AF194" i="7" l="1"/>
  <c r="AH194" i="7" s="1"/>
  <c r="AD194" i="7" s="1"/>
  <c r="Z194" i="7"/>
  <c r="AC195" i="7" l="1"/>
  <c r="H195" i="7" s="1"/>
  <c r="L195" i="7" l="1"/>
  <c r="F195" i="7"/>
  <c r="E196" i="7"/>
  <c r="G196" i="7" s="1"/>
  <c r="I195" i="7"/>
  <c r="J195" i="7" s="1"/>
  <c r="P195" i="7" l="1"/>
  <c r="T195" i="7" l="1"/>
  <c r="M196" i="7"/>
  <c r="O196" i="7" s="1"/>
  <c r="N195" i="7"/>
  <c r="Q195" i="7"/>
  <c r="R195" i="7" s="1"/>
  <c r="X195" i="7" l="1"/>
  <c r="AB195" i="7" l="1"/>
  <c r="V195" i="7"/>
  <c r="U196" i="7"/>
  <c r="W196" i="7" s="1"/>
  <c r="Y195" i="7"/>
  <c r="AF195" i="7" l="1"/>
  <c r="AH195" i="7" s="1"/>
  <c r="AD195" i="7" s="1"/>
  <c r="Z195" i="7"/>
  <c r="AC196" i="7" l="1"/>
  <c r="H196" i="7" s="1"/>
  <c r="L196" i="7" l="1"/>
  <c r="E197" i="7"/>
  <c r="G197" i="7" s="1"/>
  <c r="F196" i="7"/>
  <c r="I196" i="7"/>
  <c r="J196" i="7" s="1"/>
  <c r="P196" i="7" l="1"/>
  <c r="T196" i="7" l="1"/>
  <c r="N196" i="7"/>
  <c r="M197" i="7"/>
  <c r="O197" i="7" s="1"/>
  <c r="Q196" i="7"/>
  <c r="R196" i="7" s="1"/>
  <c r="X196" i="7" l="1"/>
  <c r="AB196" i="7" l="1"/>
  <c r="V196" i="7"/>
  <c r="U197" i="7"/>
  <c r="W197" i="7" s="1"/>
  <c r="Y196" i="7"/>
  <c r="AF196" i="7" l="1"/>
  <c r="AH196" i="7" s="1"/>
  <c r="AD196" i="7" s="1"/>
  <c r="Z196" i="7"/>
  <c r="AC197" i="7" l="1"/>
  <c r="H197" i="7" s="1"/>
  <c r="L197" i="7" l="1"/>
  <c r="E198" i="7"/>
  <c r="G198" i="7" s="1"/>
  <c r="F197" i="7"/>
  <c r="I197" i="7"/>
  <c r="J197" i="7" s="1"/>
  <c r="P197" i="7" l="1"/>
  <c r="T197" i="7" l="1"/>
  <c r="M198" i="7"/>
  <c r="O198" i="7" s="1"/>
  <c r="N197" i="7"/>
  <c r="Q197" i="7"/>
  <c r="R197" i="7" s="1"/>
  <c r="X197" i="7" l="1"/>
  <c r="AB197" i="7" l="1"/>
  <c r="V197" i="7"/>
  <c r="U198" i="7"/>
  <c r="W198" i="7" s="1"/>
  <c r="Y197" i="7"/>
  <c r="AF197" i="7" l="1"/>
  <c r="AH197" i="7" s="1"/>
  <c r="AD197" i="7" s="1"/>
  <c r="Z197" i="7"/>
  <c r="AC198" i="7" l="1"/>
  <c r="H198" i="7" s="1"/>
  <c r="L198" i="7" l="1"/>
  <c r="E199" i="7"/>
  <c r="G199" i="7" s="1"/>
  <c r="F198" i="7"/>
  <c r="I198" i="7"/>
  <c r="J198" i="7" s="1"/>
  <c r="P198" i="7" l="1"/>
  <c r="T198" i="7" l="1"/>
  <c r="N198" i="7"/>
  <c r="M199" i="7"/>
  <c r="O199" i="7" s="1"/>
  <c r="Q198" i="7"/>
  <c r="R198" i="7" s="1"/>
  <c r="X198" i="7" l="1"/>
  <c r="AB198" i="7" l="1"/>
  <c r="V198" i="7"/>
  <c r="U199" i="7"/>
  <c r="W199" i="7" s="1"/>
  <c r="Y198" i="7"/>
  <c r="AF198" i="7" l="1"/>
  <c r="AH198" i="7" s="1"/>
  <c r="AD198" i="7" s="1"/>
  <c r="Z198" i="7"/>
  <c r="AC199" i="7" l="1"/>
  <c r="H199" i="7" s="1"/>
  <c r="L199" i="7" l="1"/>
  <c r="E200" i="7"/>
  <c r="G200" i="7" s="1"/>
  <c r="F199" i="7"/>
  <c r="I199" i="7"/>
  <c r="J199" i="7" s="1"/>
  <c r="P199" i="7" l="1"/>
  <c r="T199" i="7" l="1"/>
  <c r="M200" i="7"/>
  <c r="O200" i="7" s="1"/>
  <c r="N199" i="7"/>
  <c r="Q199" i="7"/>
  <c r="R199" i="7" s="1"/>
  <c r="X199" i="7" l="1"/>
  <c r="AB199" i="7" l="1"/>
  <c r="V199" i="7"/>
  <c r="U200" i="7"/>
  <c r="W200" i="7" s="1"/>
  <c r="Y199" i="7"/>
  <c r="AF199" i="7" l="1"/>
  <c r="AH199" i="7" s="1"/>
  <c r="AD199" i="7" s="1"/>
  <c r="Z199" i="7"/>
  <c r="AC200" i="7" l="1"/>
  <c r="H200" i="7" s="1"/>
  <c r="L200" i="7" l="1"/>
  <c r="E201" i="7"/>
  <c r="G201" i="7" s="1"/>
  <c r="F200" i="7"/>
  <c r="I200" i="7"/>
  <c r="J200" i="7" s="1"/>
  <c r="P200" i="7" l="1"/>
  <c r="T200" i="7" l="1"/>
  <c r="N200" i="7"/>
  <c r="M201" i="7"/>
  <c r="O201" i="7" s="1"/>
  <c r="Q200" i="7"/>
  <c r="R200" i="7" s="1"/>
  <c r="X200" i="7" l="1"/>
  <c r="AB200" i="7" l="1"/>
  <c r="V200" i="7"/>
  <c r="U201" i="7"/>
  <c r="W201" i="7" s="1"/>
  <c r="Y200" i="7"/>
  <c r="AF200" i="7" l="1"/>
  <c r="AH200" i="7" s="1"/>
  <c r="AD200" i="7" s="1"/>
  <c r="Z200" i="7"/>
  <c r="AC201" i="7" l="1"/>
  <c r="H201" i="7" s="1"/>
  <c r="L201" i="7" l="1"/>
  <c r="E202" i="7"/>
  <c r="G202" i="7" s="1"/>
  <c r="F201" i="7"/>
  <c r="I201" i="7"/>
  <c r="J201" i="7" s="1"/>
  <c r="P201" i="7" l="1"/>
  <c r="T201" i="7" l="1"/>
  <c r="M202" i="7"/>
  <c r="O202" i="7" s="1"/>
  <c r="N201" i="7"/>
  <c r="Q201" i="7"/>
  <c r="R201" i="7" s="1"/>
  <c r="X201" i="7" l="1"/>
  <c r="AB201" i="7" l="1"/>
  <c r="V201" i="7"/>
  <c r="U202" i="7"/>
  <c r="W202" i="7" s="1"/>
  <c r="Y201" i="7"/>
  <c r="AF201" i="7" l="1"/>
  <c r="AH201" i="7" s="1"/>
  <c r="AD201" i="7" s="1"/>
  <c r="Z201" i="7"/>
  <c r="AC202" i="7" l="1"/>
  <c r="H202" i="7" s="1"/>
  <c r="L202" i="7" l="1"/>
  <c r="E203" i="7"/>
  <c r="G203" i="7" s="1"/>
  <c r="F202" i="7"/>
  <c r="I202" i="7"/>
  <c r="J202" i="7" s="1"/>
  <c r="P202" i="7" l="1"/>
  <c r="T202" i="7" l="1"/>
  <c r="M203" i="7"/>
  <c r="O203" i="7" s="1"/>
  <c r="N202" i="7"/>
  <c r="Q202" i="7"/>
  <c r="R202" i="7" s="1"/>
  <c r="X202" i="7" l="1"/>
  <c r="AB202" i="7" l="1"/>
  <c r="V202" i="7"/>
  <c r="U203" i="7"/>
  <c r="W203" i="7" s="1"/>
  <c r="Y202" i="7"/>
  <c r="AF202" i="7" l="1"/>
  <c r="AH202" i="7" s="1"/>
  <c r="AD202" i="7" s="1"/>
  <c r="Z202" i="7"/>
  <c r="AC203" i="7" l="1"/>
  <c r="H203" i="7" s="1"/>
  <c r="L203" i="7" l="1"/>
  <c r="E204" i="7"/>
  <c r="G204" i="7" s="1"/>
  <c r="F203" i="7"/>
  <c r="I203" i="7"/>
  <c r="J203" i="7" s="1"/>
  <c r="P203" i="7" l="1"/>
  <c r="T203" i="7" l="1"/>
  <c r="N203" i="7"/>
  <c r="M204" i="7"/>
  <c r="O204" i="7" s="1"/>
  <c r="Q203" i="7"/>
  <c r="R203" i="7" s="1"/>
  <c r="X203" i="7" l="1"/>
  <c r="AB203" i="7" l="1"/>
  <c r="V203" i="7"/>
  <c r="U204" i="7"/>
  <c r="W204" i="7" s="1"/>
  <c r="Y203" i="7"/>
  <c r="AF203" i="7" l="1"/>
  <c r="AH203" i="7" s="1"/>
  <c r="AD203" i="7" s="1"/>
  <c r="Z203" i="7"/>
  <c r="AC204" i="7" l="1"/>
  <c r="H204" i="7" s="1"/>
  <c r="L204" i="7" l="1"/>
  <c r="E205" i="7"/>
  <c r="G205" i="7" s="1"/>
  <c r="F204" i="7"/>
  <c r="I204" i="7"/>
  <c r="J204" i="7" s="1"/>
  <c r="P204" i="7" l="1"/>
  <c r="T204" i="7" l="1"/>
  <c r="M205" i="7"/>
  <c r="O205" i="7" s="1"/>
  <c r="N204" i="7"/>
  <c r="Q204" i="7"/>
  <c r="R204" i="7" s="1"/>
  <c r="X204" i="7" l="1"/>
  <c r="AB204" i="7" l="1"/>
  <c r="V204" i="7"/>
  <c r="U205" i="7"/>
  <c r="W205" i="7" s="1"/>
  <c r="Y204" i="7"/>
  <c r="AF204" i="7" l="1"/>
  <c r="AH204" i="7" s="1"/>
  <c r="AD204" i="7" s="1"/>
  <c r="Z204" i="7"/>
  <c r="AC205" i="7" l="1"/>
  <c r="H205" i="7" s="1"/>
  <c r="L205" i="7" l="1"/>
  <c r="E206" i="7"/>
  <c r="G206" i="7" s="1"/>
  <c r="F205" i="7"/>
  <c r="I205" i="7"/>
  <c r="J205" i="7" s="1"/>
  <c r="P205" i="7" l="1"/>
  <c r="T205" i="7" l="1"/>
  <c r="N205" i="7"/>
  <c r="M206" i="7"/>
  <c r="O206" i="7" s="1"/>
  <c r="Q205" i="7"/>
  <c r="R205" i="7" s="1"/>
  <c r="X205" i="7" l="1"/>
  <c r="AB205" i="7" l="1"/>
  <c r="V205" i="7"/>
  <c r="U206" i="7"/>
  <c r="W206" i="7" s="1"/>
  <c r="Y205" i="7"/>
  <c r="AF205" i="7" l="1"/>
  <c r="AH205" i="7" s="1"/>
  <c r="AD205" i="7" s="1"/>
  <c r="Z205" i="7"/>
  <c r="AC206" i="7" l="1"/>
  <c r="H206" i="7" s="1"/>
  <c r="L206" i="7" l="1"/>
  <c r="F206" i="7"/>
  <c r="E207" i="7"/>
  <c r="G207" i="7" s="1"/>
  <c r="I206" i="7"/>
  <c r="J206" i="7" s="1"/>
  <c r="P206" i="7" l="1"/>
  <c r="T206" i="7" l="1"/>
  <c r="M207" i="7"/>
  <c r="O207" i="7" s="1"/>
  <c r="N206" i="7"/>
  <c r="Q206" i="7"/>
  <c r="R206" i="7" s="1"/>
  <c r="X206" i="7" l="1"/>
  <c r="AB206" i="7" l="1"/>
  <c r="V206" i="7"/>
  <c r="U207" i="7"/>
  <c r="W207" i="7" s="1"/>
  <c r="Y206" i="7"/>
  <c r="AF206" i="7" l="1"/>
  <c r="AH206" i="7" s="1"/>
  <c r="AD206" i="7" s="1"/>
  <c r="Z206" i="7"/>
  <c r="AC207" i="7" l="1"/>
  <c r="H207" i="7" s="1"/>
  <c r="L207" i="7" l="1"/>
  <c r="E208" i="7"/>
  <c r="G208" i="7" s="1"/>
  <c r="F207" i="7"/>
  <c r="I207" i="7"/>
  <c r="J207" i="7" s="1"/>
  <c r="P207" i="7" l="1"/>
  <c r="T207" i="7" l="1"/>
  <c r="N207" i="7"/>
  <c r="M208" i="7"/>
  <c r="O208" i="7" s="1"/>
  <c r="Q207" i="7"/>
  <c r="R207" i="7" s="1"/>
  <c r="X207" i="7" l="1"/>
  <c r="AB207" i="7" l="1"/>
  <c r="V207" i="7"/>
  <c r="U208" i="7"/>
  <c r="W208" i="7" s="1"/>
  <c r="Y207" i="7"/>
  <c r="AF207" i="7" l="1"/>
  <c r="AH207" i="7" s="1"/>
  <c r="AD207" i="7" s="1"/>
  <c r="Z207" i="7"/>
  <c r="AC208" i="7" l="1"/>
  <c r="H208" i="7" s="1"/>
  <c r="L208" i="7" l="1"/>
  <c r="E209" i="7"/>
  <c r="G209" i="7" s="1"/>
  <c r="F208" i="7"/>
  <c r="I208" i="7"/>
  <c r="J208" i="7" s="1"/>
  <c r="P208" i="7" l="1"/>
  <c r="T208" i="7" l="1"/>
  <c r="M209" i="7"/>
  <c r="O209" i="7" s="1"/>
  <c r="N208" i="7"/>
  <c r="Q208" i="7"/>
  <c r="R208" i="7" s="1"/>
  <c r="X208" i="7" l="1"/>
  <c r="AB208" i="7" l="1"/>
  <c r="U209" i="7"/>
  <c r="W209" i="7" s="1"/>
  <c r="V208" i="7"/>
  <c r="Y208" i="7"/>
  <c r="AF208" i="7" l="1"/>
  <c r="AH208" i="7" s="1"/>
  <c r="AD208" i="7" s="1"/>
  <c r="Z208" i="7"/>
  <c r="AC209" i="7" l="1"/>
  <c r="H209" i="7" s="1"/>
  <c r="L209" i="7" l="1"/>
  <c r="E210" i="7"/>
  <c r="G210" i="7" s="1"/>
  <c r="F209" i="7"/>
  <c r="I209" i="7"/>
  <c r="J209" i="7" s="1"/>
  <c r="P209" i="7" l="1"/>
  <c r="T209" i="7" l="1"/>
  <c r="N209" i="7"/>
  <c r="M210" i="7"/>
  <c r="O210" i="7" s="1"/>
  <c r="Q209" i="7"/>
  <c r="R209" i="7" s="1"/>
  <c r="X209" i="7" l="1"/>
  <c r="AB209" i="7" l="1"/>
  <c r="V209" i="7"/>
  <c r="U210" i="7"/>
  <c r="W210" i="7" s="1"/>
  <c r="Y209" i="7"/>
  <c r="AF209" i="7" l="1"/>
  <c r="AH209" i="7" s="1"/>
  <c r="AD209" i="7" s="1"/>
  <c r="Z209" i="7"/>
  <c r="AC210" i="7" l="1"/>
  <c r="H210" i="7" s="1"/>
  <c r="L210" i="7" l="1"/>
  <c r="E211" i="7"/>
  <c r="G211" i="7" s="1"/>
  <c r="F210" i="7"/>
  <c r="I210" i="7"/>
  <c r="J210" i="7" s="1"/>
  <c r="P210" i="7" l="1"/>
  <c r="T210" i="7" l="1"/>
  <c r="N210" i="7"/>
  <c r="M211" i="7"/>
  <c r="O211" i="7" s="1"/>
  <c r="Q210" i="7"/>
  <c r="R210" i="7" s="1"/>
  <c r="X210" i="7" l="1"/>
  <c r="AB210" i="7" l="1"/>
  <c r="U211" i="7"/>
  <c r="W211" i="7" s="1"/>
  <c r="V210" i="7"/>
  <c r="Y210" i="7"/>
  <c r="AF210" i="7" l="1"/>
  <c r="AH210" i="7" s="1"/>
  <c r="AD210" i="7" s="1"/>
  <c r="Z210" i="7"/>
  <c r="AC211" i="7" l="1"/>
  <c r="H211" i="7" s="1"/>
  <c r="L211" i="7" l="1"/>
  <c r="F211" i="7"/>
  <c r="E212" i="7"/>
  <c r="G212" i="7" s="1"/>
  <c r="I211" i="7"/>
  <c r="J211" i="7" s="1"/>
  <c r="P211" i="7" l="1"/>
  <c r="T211" i="7" l="1"/>
  <c r="M212" i="7"/>
  <c r="O212" i="7" s="1"/>
  <c r="N211" i="7"/>
  <c r="Q211" i="7"/>
  <c r="R211" i="7" s="1"/>
  <c r="X211" i="7" l="1"/>
  <c r="AB211" i="7" l="1"/>
  <c r="V211" i="7"/>
  <c r="U212" i="7"/>
  <c r="W212" i="7" s="1"/>
  <c r="Y211" i="7"/>
  <c r="AF211" i="7" l="1"/>
  <c r="AH211" i="7" s="1"/>
  <c r="AD211" i="7" s="1"/>
  <c r="Z211" i="7"/>
  <c r="AC212" i="7" l="1"/>
  <c r="H212" i="7" s="1"/>
  <c r="L212" i="7" l="1"/>
  <c r="E213" i="7"/>
  <c r="G213" i="7" s="1"/>
  <c r="F212" i="7"/>
  <c r="I212" i="7"/>
  <c r="J212" i="7" s="1"/>
  <c r="P212" i="7" l="1"/>
  <c r="T212" i="7" l="1"/>
  <c r="N212" i="7"/>
  <c r="M213" i="7"/>
  <c r="O213" i="7" s="1"/>
  <c r="Q212" i="7"/>
  <c r="R212" i="7" s="1"/>
  <c r="X212" i="7" l="1"/>
  <c r="AB212" i="7" l="1"/>
  <c r="U213" i="7"/>
  <c r="W213" i="7" s="1"/>
  <c r="V212" i="7"/>
  <c r="Y212" i="7"/>
  <c r="AF212" i="7" l="1"/>
  <c r="AH212" i="7" s="1"/>
  <c r="AD212" i="7" s="1"/>
  <c r="Z212" i="7"/>
  <c r="AC213" i="7" l="1"/>
  <c r="H213" i="7" s="1"/>
  <c r="L213" i="7" l="1"/>
  <c r="F213" i="7"/>
  <c r="E214" i="7"/>
  <c r="G214" i="7" s="1"/>
  <c r="I213" i="7"/>
  <c r="J213" i="7" s="1"/>
  <c r="P213" i="7" l="1"/>
  <c r="T213" i="7" l="1"/>
  <c r="M214" i="7"/>
  <c r="O214" i="7" s="1"/>
  <c r="N213" i="7"/>
  <c r="Q213" i="7"/>
  <c r="R213" i="7" s="1"/>
  <c r="X213" i="7" l="1"/>
  <c r="AB213" i="7" l="1"/>
  <c r="U214" i="7"/>
  <c r="W214" i="7" s="1"/>
  <c r="V213" i="7"/>
  <c r="Y213" i="7"/>
  <c r="AF213" i="7" l="1"/>
  <c r="AH213" i="7" s="1"/>
  <c r="AD213" i="7" s="1"/>
  <c r="Z213" i="7"/>
  <c r="AC214" i="7" l="1"/>
  <c r="H214" i="7" s="1"/>
  <c r="L214" i="7" l="1"/>
  <c r="E215" i="7"/>
  <c r="G215" i="7" s="1"/>
  <c r="F214" i="7"/>
  <c r="I214" i="7"/>
  <c r="J214" i="7" s="1"/>
  <c r="P214" i="7" l="1"/>
  <c r="T214" i="7" l="1"/>
  <c r="N214" i="7"/>
  <c r="M215" i="7"/>
  <c r="O215" i="7" s="1"/>
  <c r="Q214" i="7"/>
  <c r="R214" i="7" s="1"/>
  <c r="X214" i="7" l="1"/>
  <c r="AB214" i="7" l="1"/>
  <c r="U215" i="7"/>
  <c r="W215" i="7" s="1"/>
  <c r="V214" i="7"/>
  <c r="Y214" i="7"/>
  <c r="AF214" i="7" l="1"/>
  <c r="AH214" i="7" s="1"/>
  <c r="AD214" i="7" s="1"/>
  <c r="Z214" i="7"/>
  <c r="AC215" i="7" l="1"/>
  <c r="H215" i="7" s="1"/>
  <c r="L215" i="7" l="1"/>
  <c r="F215" i="7"/>
  <c r="E216" i="7"/>
  <c r="G216" i="7" s="1"/>
  <c r="I215" i="7"/>
  <c r="J215" i="7" s="1"/>
  <c r="P215" i="7" l="1"/>
  <c r="T215" i="7" l="1"/>
  <c r="M216" i="7"/>
  <c r="O216" i="7" s="1"/>
  <c r="N215" i="7"/>
  <c r="Q215" i="7"/>
  <c r="R215" i="7" s="1"/>
  <c r="X215" i="7" l="1"/>
  <c r="AB215" i="7" l="1"/>
  <c r="U216" i="7"/>
  <c r="W216" i="7" s="1"/>
  <c r="V215" i="7"/>
  <c r="Y215" i="7"/>
  <c r="AF215" i="7" l="1"/>
  <c r="AH215" i="7" s="1"/>
  <c r="AD215" i="7" s="1"/>
  <c r="Z215" i="7"/>
  <c r="AC216" i="7" l="1"/>
  <c r="H216" i="7" s="1"/>
  <c r="L216" i="7" l="1"/>
  <c r="E217" i="7"/>
  <c r="G217" i="7" s="1"/>
  <c r="F216" i="7"/>
  <c r="I216" i="7"/>
  <c r="J216" i="7" s="1"/>
  <c r="P216" i="7" l="1"/>
  <c r="T216" i="7" l="1"/>
  <c r="M217" i="7"/>
  <c r="O217" i="7" s="1"/>
  <c r="N216" i="7"/>
  <c r="Q216" i="7"/>
  <c r="R216" i="7" s="1"/>
  <c r="X216" i="7" l="1"/>
  <c r="AB216" i="7" l="1"/>
  <c r="U217" i="7"/>
  <c r="W217" i="7" s="1"/>
  <c r="V216" i="7"/>
  <c r="Y216" i="7"/>
  <c r="AF216" i="7" l="1"/>
  <c r="AH216" i="7" s="1"/>
  <c r="AD216" i="7" s="1"/>
  <c r="Z216" i="7"/>
  <c r="AC217" i="7" l="1"/>
  <c r="H217" i="7" s="1"/>
  <c r="L217" i="7" l="1"/>
  <c r="F217" i="7"/>
  <c r="E218" i="7"/>
  <c r="G218" i="7" s="1"/>
  <c r="I217" i="7"/>
  <c r="J217" i="7" s="1"/>
  <c r="P217" i="7" l="1"/>
  <c r="T217" i="7" l="1"/>
  <c r="M218" i="7"/>
  <c r="O218" i="7" s="1"/>
  <c r="N217" i="7"/>
  <c r="Q217" i="7"/>
  <c r="R217" i="7" s="1"/>
  <c r="X217" i="7" l="1"/>
  <c r="AB217" i="7" l="1"/>
  <c r="U218" i="7"/>
  <c r="W218" i="7" s="1"/>
  <c r="V217" i="7"/>
  <c r="Y217" i="7"/>
  <c r="AF217" i="7" l="1"/>
  <c r="AH217" i="7" s="1"/>
  <c r="AD217" i="7" s="1"/>
  <c r="Z217" i="7"/>
  <c r="AC218" i="7" l="1"/>
  <c r="H218" i="7" s="1"/>
  <c r="L218" i="7" l="1"/>
  <c r="E219" i="7"/>
  <c r="G219" i="7" s="1"/>
  <c r="F218" i="7"/>
  <c r="I218" i="7"/>
  <c r="J218" i="7" s="1"/>
  <c r="P218" i="7" l="1"/>
  <c r="T218" i="7" l="1"/>
  <c r="N218" i="7"/>
  <c r="M219" i="7"/>
  <c r="O219" i="7" s="1"/>
  <c r="Q218" i="7"/>
  <c r="R218" i="7" s="1"/>
  <c r="X218" i="7" l="1"/>
  <c r="AB218" i="7" l="1"/>
  <c r="U219" i="7"/>
  <c r="W219" i="7" s="1"/>
  <c r="V218" i="7"/>
  <c r="Y218" i="7"/>
  <c r="AF218" i="7" l="1"/>
  <c r="AH218" i="7" s="1"/>
  <c r="AD218" i="7" s="1"/>
  <c r="Z218" i="7"/>
  <c r="AC219" i="7" l="1"/>
  <c r="H219" i="7" s="1"/>
  <c r="L219" i="7" l="1"/>
  <c r="F219" i="7"/>
  <c r="E220" i="7"/>
  <c r="G220" i="7" s="1"/>
  <c r="I219" i="7"/>
  <c r="J219" i="7" s="1"/>
  <c r="P219" i="7" l="1"/>
  <c r="T219" i="7" l="1"/>
  <c r="M220" i="7"/>
  <c r="O220" i="7" s="1"/>
  <c r="N219" i="7"/>
  <c r="Q219" i="7"/>
  <c r="R219" i="7" s="1"/>
  <c r="X219" i="7" l="1"/>
  <c r="AB219" i="7" l="1"/>
  <c r="U220" i="7"/>
  <c r="W220" i="7" s="1"/>
  <c r="V219" i="7"/>
  <c r="Y219" i="7"/>
  <c r="AF219" i="7" l="1"/>
  <c r="AH219" i="7" s="1"/>
  <c r="AD219" i="7" s="1"/>
  <c r="Z219" i="7"/>
  <c r="AC220" i="7" l="1"/>
  <c r="H220" i="7" s="1"/>
  <c r="L220" i="7" l="1"/>
  <c r="E221" i="7"/>
  <c r="G221" i="7" s="1"/>
  <c r="F220" i="7"/>
  <c r="I220" i="7"/>
  <c r="J220" i="7" s="1"/>
  <c r="P220" i="7" l="1"/>
  <c r="T220" i="7" l="1"/>
  <c r="M221" i="7"/>
  <c r="O221" i="7" s="1"/>
  <c r="N220" i="7"/>
  <c r="Q220" i="7"/>
  <c r="R220" i="7" s="1"/>
  <c r="X220" i="7" l="1"/>
  <c r="AB220" i="7" l="1"/>
  <c r="V220" i="7"/>
  <c r="U221" i="7"/>
  <c r="W221" i="7" s="1"/>
  <c r="Y220" i="7"/>
  <c r="AF220" i="7" l="1"/>
  <c r="AH220" i="7" s="1"/>
  <c r="AD220" i="7" s="1"/>
  <c r="Z220" i="7"/>
  <c r="AC221" i="7" l="1"/>
  <c r="H221" i="7" s="1"/>
  <c r="L221" i="7" l="1"/>
  <c r="E222" i="7"/>
  <c r="G222" i="7" s="1"/>
  <c r="F221" i="7"/>
  <c r="I221" i="7"/>
  <c r="J221" i="7" s="1"/>
  <c r="P221" i="7" l="1"/>
  <c r="T221" i="7" l="1"/>
  <c r="M222" i="7"/>
  <c r="O222" i="7" s="1"/>
  <c r="N221" i="7"/>
  <c r="Q221" i="7"/>
  <c r="R221" i="7" s="1"/>
  <c r="X221" i="7" l="1"/>
  <c r="AB221" i="7" l="1"/>
  <c r="U222" i="7"/>
  <c r="W222" i="7" s="1"/>
  <c r="V221" i="7"/>
  <c r="Y221" i="7"/>
  <c r="AF221" i="7" l="1"/>
  <c r="AH221" i="7" s="1"/>
  <c r="AD221" i="7" s="1"/>
  <c r="Z221" i="7"/>
  <c r="AC222" i="7" l="1"/>
  <c r="H222" i="7" s="1"/>
  <c r="L222" i="7" l="1"/>
  <c r="E223" i="7"/>
  <c r="G223" i="7" s="1"/>
  <c r="F222" i="7"/>
  <c r="I222" i="7"/>
  <c r="J222" i="7" s="1"/>
  <c r="P222" i="7" l="1"/>
  <c r="T222" i="7" l="1"/>
  <c r="M223" i="7"/>
  <c r="O223" i="7" s="1"/>
  <c r="N222" i="7"/>
  <c r="Q222" i="7"/>
  <c r="R222" i="7" s="1"/>
  <c r="X222" i="7" l="1"/>
  <c r="AB222" i="7" l="1"/>
  <c r="V222" i="7"/>
  <c r="U223" i="7"/>
  <c r="W223" i="7" s="1"/>
  <c r="Y222" i="7"/>
  <c r="AF222" i="7" l="1"/>
  <c r="AH222" i="7" s="1"/>
  <c r="AD222" i="7" s="1"/>
  <c r="Z222" i="7"/>
  <c r="AC223" i="7" l="1"/>
  <c r="H223" i="7" s="1"/>
  <c r="L223" i="7" l="1"/>
  <c r="E224" i="7"/>
  <c r="G224" i="7" s="1"/>
  <c r="F223" i="7"/>
  <c r="I223" i="7"/>
  <c r="J223" i="7" s="1"/>
  <c r="P223" i="7" l="1"/>
  <c r="T223" i="7" l="1"/>
  <c r="M224" i="7"/>
  <c r="O224" i="7" s="1"/>
  <c r="N223" i="7"/>
  <c r="Q223" i="7"/>
  <c r="R223" i="7" s="1"/>
  <c r="X223" i="7" l="1"/>
  <c r="AB223" i="7" l="1"/>
  <c r="U224" i="7"/>
  <c r="W224" i="7" s="1"/>
  <c r="V223" i="7"/>
  <c r="Y223" i="7"/>
  <c r="AF223" i="7" l="1"/>
  <c r="AH223" i="7" s="1"/>
  <c r="AD223" i="7" s="1"/>
  <c r="Z223" i="7"/>
  <c r="AC224" i="7" l="1"/>
  <c r="H224" i="7" s="1"/>
  <c r="L224" i="7" l="1"/>
  <c r="E225" i="7"/>
  <c r="G225" i="7" s="1"/>
  <c r="F224" i="7"/>
  <c r="I224" i="7"/>
  <c r="J224" i="7" s="1"/>
  <c r="P224" i="7" l="1"/>
  <c r="T224" i="7" l="1"/>
  <c r="N224" i="7"/>
  <c r="M225" i="7"/>
  <c r="O225" i="7" s="1"/>
  <c r="Q224" i="7"/>
  <c r="R224" i="7" s="1"/>
  <c r="X224" i="7" l="1"/>
  <c r="AB224" i="7" l="1"/>
  <c r="V224" i="7"/>
  <c r="U225" i="7"/>
  <c r="W225" i="7" s="1"/>
  <c r="Y224" i="7"/>
  <c r="AF224" i="7" l="1"/>
  <c r="AH224" i="7" s="1"/>
  <c r="AD224" i="7" s="1"/>
  <c r="Z224" i="7"/>
  <c r="AC225" i="7" l="1"/>
  <c r="H225" i="7" s="1"/>
  <c r="L225" i="7" l="1"/>
  <c r="F225" i="7"/>
  <c r="E226" i="7"/>
  <c r="G226" i="7" s="1"/>
  <c r="I225" i="7"/>
  <c r="J225" i="7" s="1"/>
  <c r="P225" i="7" l="1"/>
  <c r="T225" i="7" l="1"/>
  <c r="M226" i="7"/>
  <c r="O226" i="7" s="1"/>
  <c r="N225" i="7"/>
  <c r="Q225" i="7"/>
  <c r="R225" i="7" s="1"/>
  <c r="X225" i="7" l="1"/>
  <c r="AB225" i="7" l="1"/>
  <c r="U226" i="7"/>
  <c r="W226" i="7" s="1"/>
  <c r="V225" i="7"/>
  <c r="Y225" i="7"/>
  <c r="AF225" i="7" l="1"/>
  <c r="AH225" i="7" s="1"/>
  <c r="AD225" i="7" s="1"/>
  <c r="Z225" i="7"/>
  <c r="AC226" i="7" l="1"/>
  <c r="H226" i="7" s="1"/>
  <c r="L226" i="7" l="1"/>
  <c r="E227" i="7"/>
  <c r="G227" i="7" s="1"/>
  <c r="F226" i="7"/>
  <c r="I226" i="7"/>
  <c r="J226" i="7" s="1"/>
  <c r="P226" i="7" l="1"/>
  <c r="T226" i="7" l="1"/>
  <c r="M227" i="7"/>
  <c r="O227" i="7" s="1"/>
  <c r="N226" i="7"/>
  <c r="Q226" i="7"/>
  <c r="R226" i="7" s="1"/>
  <c r="X226" i="7" l="1"/>
  <c r="AB226" i="7" l="1"/>
  <c r="V226" i="7"/>
  <c r="U227" i="7"/>
  <c r="W227" i="7" s="1"/>
  <c r="Y226" i="7"/>
  <c r="AF226" i="7" l="1"/>
  <c r="AH226" i="7" s="1"/>
  <c r="AD226" i="7" s="1"/>
  <c r="Z226" i="7"/>
  <c r="AC227" i="7" l="1"/>
  <c r="H227" i="7" s="1"/>
  <c r="L227" i="7" l="1"/>
  <c r="E228" i="7"/>
  <c r="G228" i="7" s="1"/>
  <c r="F227" i="7"/>
  <c r="I227" i="7"/>
  <c r="J227" i="7" s="1"/>
  <c r="P227" i="7" l="1"/>
  <c r="T227" i="7" l="1"/>
  <c r="M228" i="7"/>
  <c r="O228" i="7" s="1"/>
  <c r="N227" i="7"/>
  <c r="Q227" i="7"/>
  <c r="R227" i="7" s="1"/>
  <c r="X227" i="7" l="1"/>
  <c r="AB227" i="7" l="1"/>
  <c r="U228" i="7"/>
  <c r="W228" i="7" s="1"/>
  <c r="V227" i="7"/>
  <c r="Y227" i="7"/>
  <c r="AF227" i="7" l="1"/>
  <c r="AH227" i="7" s="1"/>
  <c r="AD227" i="7" s="1"/>
  <c r="Z227" i="7"/>
  <c r="AC228" i="7" l="1"/>
  <c r="H228" i="7" s="1"/>
  <c r="L228" i="7" l="1"/>
  <c r="E229" i="7"/>
  <c r="G229" i="7" s="1"/>
  <c r="F228" i="7"/>
  <c r="I228" i="7"/>
  <c r="J228" i="7" s="1"/>
  <c r="P228" i="7" l="1"/>
  <c r="T228" i="7" l="1"/>
  <c r="M229" i="7"/>
  <c r="O229" i="7" s="1"/>
  <c r="N228" i="7"/>
  <c r="Q228" i="7"/>
  <c r="R228" i="7" s="1"/>
  <c r="X228" i="7" l="1"/>
  <c r="AB228" i="7" l="1"/>
  <c r="V228" i="7"/>
  <c r="U229" i="7"/>
  <c r="W229" i="7" s="1"/>
  <c r="Y228" i="7"/>
  <c r="AF228" i="7" l="1"/>
  <c r="AH228" i="7" s="1"/>
  <c r="AD228" i="7" s="1"/>
  <c r="Z228" i="7"/>
  <c r="AC229" i="7" l="1"/>
  <c r="H229" i="7" s="1"/>
  <c r="L229" i="7" l="1"/>
  <c r="F229" i="7"/>
  <c r="E230" i="7"/>
  <c r="G230" i="7" s="1"/>
  <c r="I229" i="7"/>
  <c r="J229" i="7" s="1"/>
  <c r="P229" i="7" l="1"/>
  <c r="T229" i="7" l="1"/>
  <c r="N229" i="7"/>
  <c r="M230" i="7"/>
  <c r="O230" i="7" s="1"/>
  <c r="Q229" i="7"/>
  <c r="R229" i="7" s="1"/>
  <c r="X229" i="7" l="1"/>
  <c r="AB229" i="7" l="1"/>
  <c r="U230" i="7"/>
  <c r="W230" i="7" s="1"/>
  <c r="V229" i="7"/>
  <c r="Y229" i="7"/>
  <c r="AF229" i="7" l="1"/>
  <c r="AH229" i="7" s="1"/>
  <c r="AD229" i="7" s="1"/>
  <c r="Z229" i="7"/>
  <c r="AC230" i="7" l="1"/>
  <c r="H230" i="7" s="1"/>
  <c r="L230" i="7" l="1"/>
  <c r="E231" i="7"/>
  <c r="G231" i="7" s="1"/>
  <c r="F230" i="7"/>
  <c r="I230" i="7"/>
  <c r="J230" i="7" s="1"/>
  <c r="P230" i="7" l="1"/>
  <c r="T230" i="7" l="1"/>
  <c r="M231" i="7"/>
  <c r="O231" i="7" s="1"/>
  <c r="N230" i="7"/>
  <c r="Q230" i="7"/>
  <c r="R230" i="7" s="1"/>
  <c r="X230" i="7" l="1"/>
  <c r="AB230" i="7" l="1"/>
  <c r="V230" i="7"/>
  <c r="U231" i="7"/>
  <c r="W231" i="7" s="1"/>
  <c r="Y230" i="7"/>
  <c r="AF230" i="7" l="1"/>
  <c r="AH230" i="7" s="1"/>
  <c r="AD230" i="7" s="1"/>
  <c r="Z230" i="7"/>
  <c r="AC231" i="7" l="1"/>
  <c r="H231" i="7" s="1"/>
  <c r="L231" i="7" l="1"/>
  <c r="E232" i="7"/>
  <c r="G232" i="7" s="1"/>
  <c r="F231" i="7"/>
  <c r="I231" i="7"/>
  <c r="J231" i="7" s="1"/>
  <c r="P231" i="7" l="1"/>
  <c r="T231" i="7" l="1"/>
  <c r="N231" i="7"/>
  <c r="M232" i="7"/>
  <c r="O232" i="7" s="1"/>
  <c r="Q231" i="7"/>
  <c r="R231" i="7" s="1"/>
  <c r="X231" i="7" l="1"/>
  <c r="AB231" i="7" l="1"/>
  <c r="U232" i="7"/>
  <c r="W232" i="7" s="1"/>
  <c r="V231" i="7"/>
  <c r="Y231" i="7"/>
  <c r="AF231" i="7" l="1"/>
  <c r="AH231" i="7" s="1"/>
  <c r="AD231" i="7" s="1"/>
  <c r="Z231" i="7"/>
  <c r="AC232" i="7" l="1"/>
  <c r="H232" i="7" s="1"/>
  <c r="L232" i="7" l="1"/>
  <c r="F232" i="7"/>
  <c r="E233" i="7"/>
  <c r="G233" i="7" s="1"/>
  <c r="I232" i="7"/>
  <c r="J232" i="7" s="1"/>
  <c r="P232" i="7" l="1"/>
  <c r="T232" i="7" l="1"/>
  <c r="N232" i="7"/>
  <c r="M233" i="7"/>
  <c r="O233" i="7" s="1"/>
  <c r="Q232" i="7"/>
  <c r="R232" i="7" s="1"/>
  <c r="X232" i="7" l="1"/>
  <c r="AB232" i="7" l="1"/>
  <c r="V232" i="7"/>
  <c r="U233" i="7"/>
  <c r="W233" i="7" s="1"/>
  <c r="Y232" i="7"/>
  <c r="AF232" i="7" l="1"/>
  <c r="AH232" i="7" s="1"/>
  <c r="AD232" i="7" s="1"/>
  <c r="Z232" i="7"/>
  <c r="AC233" i="7" l="1"/>
  <c r="H233" i="7" s="1"/>
  <c r="L233" i="7" l="1"/>
  <c r="E234" i="7"/>
  <c r="G234" i="7" s="1"/>
  <c r="F233" i="7"/>
  <c r="I233" i="7"/>
  <c r="J233" i="7" s="1"/>
  <c r="P233" i="7" l="1"/>
  <c r="T233" i="7" l="1"/>
  <c r="M234" i="7"/>
  <c r="O234" i="7" s="1"/>
  <c r="N233" i="7"/>
  <c r="Q233" i="7"/>
  <c r="R233" i="7" s="1"/>
  <c r="X233" i="7" l="1"/>
  <c r="AB233" i="7" l="1"/>
  <c r="U234" i="7"/>
  <c r="W234" i="7" s="1"/>
  <c r="V233" i="7"/>
  <c r="Y233" i="7"/>
  <c r="AF233" i="7" l="1"/>
  <c r="AH233" i="7" s="1"/>
  <c r="AD233" i="7" s="1"/>
  <c r="Z233" i="7"/>
  <c r="AC234" i="7" l="1"/>
  <c r="H234" i="7" s="1"/>
  <c r="L234" i="7" l="1"/>
  <c r="F234" i="7"/>
  <c r="E235" i="7"/>
  <c r="G235" i="7" s="1"/>
  <c r="I234" i="7"/>
  <c r="J234" i="7" s="1"/>
  <c r="P234" i="7" l="1"/>
  <c r="T234" i="7" l="1"/>
  <c r="N234" i="7"/>
  <c r="M235" i="7"/>
  <c r="O235" i="7" s="1"/>
  <c r="Q234" i="7"/>
  <c r="R234" i="7" s="1"/>
  <c r="X234" i="7" l="1"/>
  <c r="AB234" i="7" l="1"/>
  <c r="V234" i="7"/>
  <c r="U235" i="7"/>
  <c r="W235" i="7" s="1"/>
  <c r="Y234" i="7"/>
  <c r="AF234" i="7" l="1"/>
  <c r="AH234" i="7" s="1"/>
  <c r="AD234" i="7" s="1"/>
  <c r="Z234" i="7"/>
  <c r="AC235" i="7" l="1"/>
  <c r="H235" i="7" s="1"/>
  <c r="L235" i="7" l="1"/>
  <c r="E236" i="7"/>
  <c r="G236" i="7" s="1"/>
  <c r="F235" i="7"/>
  <c r="I235" i="7"/>
  <c r="J235" i="7" s="1"/>
  <c r="P235" i="7" l="1"/>
  <c r="T235" i="7" l="1"/>
  <c r="M236" i="7"/>
  <c r="O236" i="7" s="1"/>
  <c r="N235" i="7"/>
  <c r="Q235" i="7"/>
  <c r="R235" i="7" s="1"/>
  <c r="X235" i="7" l="1"/>
  <c r="AB235" i="7" l="1"/>
  <c r="U236" i="7"/>
  <c r="W236" i="7" s="1"/>
  <c r="V235" i="7"/>
  <c r="Y235" i="7"/>
  <c r="AF235" i="7" l="1"/>
  <c r="AH235" i="7" s="1"/>
  <c r="AD235" i="7" s="1"/>
  <c r="Z235" i="7"/>
  <c r="AC236" i="7" l="1"/>
  <c r="H236" i="7" s="1"/>
  <c r="L236" i="7" l="1"/>
  <c r="E237" i="7"/>
  <c r="G237" i="7" s="1"/>
  <c r="F236" i="7"/>
  <c r="I236" i="7"/>
  <c r="J236" i="7" s="1"/>
  <c r="P236" i="7" l="1"/>
  <c r="T236" i="7" l="1"/>
  <c r="M237" i="7"/>
  <c r="O237" i="7" s="1"/>
  <c r="N236" i="7"/>
  <c r="Q236" i="7"/>
  <c r="R236" i="7" s="1"/>
  <c r="X236" i="7" l="1"/>
  <c r="AB236" i="7" l="1"/>
  <c r="V236" i="7"/>
  <c r="U237" i="7"/>
  <c r="W237" i="7" s="1"/>
  <c r="Y236" i="7"/>
  <c r="AF236" i="7" l="1"/>
  <c r="AH236" i="7" s="1"/>
  <c r="AD236" i="7" s="1"/>
  <c r="Z236" i="7"/>
  <c r="AC237" i="7" l="1"/>
  <c r="H237" i="7" s="1"/>
  <c r="L237" i="7" l="1"/>
  <c r="E238" i="7"/>
  <c r="G238" i="7" s="1"/>
  <c r="F237" i="7"/>
  <c r="I237" i="7"/>
  <c r="J237" i="7" s="1"/>
  <c r="P237" i="7" l="1"/>
  <c r="T237" i="7" l="1"/>
  <c r="M238" i="7"/>
  <c r="O238" i="7" s="1"/>
  <c r="N237" i="7"/>
  <c r="Q237" i="7"/>
  <c r="R237" i="7" s="1"/>
  <c r="X237" i="7" l="1"/>
  <c r="AB237" i="7" l="1"/>
  <c r="U238" i="7"/>
  <c r="W238" i="7" s="1"/>
  <c r="V237" i="7"/>
  <c r="Y237" i="7"/>
  <c r="AF237" i="7" l="1"/>
  <c r="AH237" i="7" s="1"/>
  <c r="AD237" i="7" s="1"/>
  <c r="Z237" i="7"/>
  <c r="AC238" i="7" l="1"/>
  <c r="H238" i="7" s="1"/>
  <c r="L238" i="7" l="1"/>
  <c r="F238" i="7"/>
  <c r="E239" i="7"/>
  <c r="G239" i="7" s="1"/>
  <c r="I238" i="7"/>
  <c r="J238" i="7" s="1"/>
  <c r="P238" i="7" l="1"/>
  <c r="T238" i="7" l="1"/>
  <c r="M239" i="7"/>
  <c r="O239" i="7" s="1"/>
  <c r="N238" i="7"/>
  <c r="Q238" i="7"/>
  <c r="R238" i="7" s="1"/>
  <c r="X238" i="7" l="1"/>
  <c r="AB238" i="7" l="1"/>
  <c r="V238" i="7"/>
  <c r="U239" i="7"/>
  <c r="W239" i="7" s="1"/>
  <c r="Y238" i="7"/>
  <c r="AF238" i="7" l="1"/>
  <c r="AH238" i="7" s="1"/>
  <c r="AD238" i="7" s="1"/>
  <c r="Z238" i="7"/>
  <c r="AC239" i="7" l="1"/>
  <c r="H239" i="7" s="1"/>
  <c r="L239" i="7" l="1"/>
  <c r="E240" i="7"/>
  <c r="G240" i="7" s="1"/>
  <c r="F239" i="7"/>
  <c r="I239" i="7"/>
  <c r="J239" i="7" s="1"/>
  <c r="P239" i="7" l="1"/>
  <c r="T239" i="7" l="1"/>
  <c r="N239" i="7"/>
  <c r="M240" i="7"/>
  <c r="O240" i="7" s="1"/>
  <c r="Q239" i="7"/>
  <c r="R239" i="7" s="1"/>
  <c r="X239" i="7" l="1"/>
  <c r="AB239" i="7" l="1"/>
  <c r="U240" i="7"/>
  <c r="W240" i="7" s="1"/>
  <c r="V239" i="7"/>
  <c r="Y239" i="7"/>
  <c r="AF239" i="7" l="1"/>
  <c r="AH239" i="7" s="1"/>
  <c r="AD239" i="7" s="1"/>
  <c r="Z239" i="7"/>
  <c r="AC240" i="7" l="1"/>
  <c r="H240" i="7" s="1"/>
  <c r="L240" i="7" l="1"/>
  <c r="F240" i="7"/>
  <c r="E241" i="7"/>
  <c r="G241" i="7" s="1"/>
  <c r="I240" i="7"/>
  <c r="J240" i="7" s="1"/>
  <c r="P240" i="7" l="1"/>
  <c r="T240" i="7" l="1"/>
  <c r="M241" i="7"/>
  <c r="O241" i="7" s="1"/>
  <c r="N240" i="7"/>
  <c r="Q240" i="7"/>
  <c r="R240" i="7" s="1"/>
  <c r="X240" i="7" l="1"/>
  <c r="AB240" i="7" l="1"/>
  <c r="V240" i="7"/>
  <c r="U241" i="7"/>
  <c r="W241" i="7" s="1"/>
  <c r="Y240" i="7"/>
  <c r="AF240" i="7" l="1"/>
  <c r="AH240" i="7" s="1"/>
  <c r="AD240" i="7" s="1"/>
  <c r="Z240" i="7"/>
  <c r="AC241" i="7" l="1"/>
  <c r="H241" i="7" s="1"/>
  <c r="L241" i="7" l="1"/>
  <c r="E242" i="7"/>
  <c r="G242" i="7" s="1"/>
  <c r="F241" i="7"/>
  <c r="I241" i="7"/>
  <c r="J241" i="7" s="1"/>
  <c r="P241" i="7" l="1"/>
  <c r="T241" i="7" l="1"/>
  <c r="N241" i="7"/>
  <c r="M242" i="7"/>
  <c r="O242" i="7" s="1"/>
  <c r="Q241" i="7"/>
  <c r="R241" i="7" s="1"/>
  <c r="X241" i="7" l="1"/>
  <c r="AB241" i="7" l="1"/>
  <c r="U242" i="7"/>
  <c r="W242" i="7" s="1"/>
  <c r="V241" i="7"/>
  <c r="Y241" i="7"/>
  <c r="AF241" i="7" l="1"/>
  <c r="AH241" i="7" s="1"/>
  <c r="AD241" i="7" s="1"/>
  <c r="Z241" i="7"/>
  <c r="AC242" i="7" l="1"/>
  <c r="H242" i="7" s="1"/>
  <c r="L242" i="7" l="1"/>
  <c r="E243" i="7"/>
  <c r="G243" i="7" s="1"/>
  <c r="F242" i="7"/>
  <c r="I242" i="7"/>
  <c r="J242" i="7" s="1"/>
  <c r="P242" i="7" l="1"/>
  <c r="T242" i="7" l="1"/>
  <c r="M243" i="7"/>
  <c r="O243" i="7" s="1"/>
  <c r="N242" i="7"/>
  <c r="Q242" i="7"/>
  <c r="R242" i="7" s="1"/>
  <c r="X242" i="7" l="1"/>
  <c r="AB242" i="7" l="1"/>
  <c r="V242" i="7"/>
  <c r="U243" i="7"/>
  <c r="W243" i="7" s="1"/>
  <c r="Y242" i="7"/>
  <c r="AF242" i="7" l="1"/>
  <c r="AH242" i="7" s="1"/>
  <c r="AD242" i="7" s="1"/>
  <c r="Z242" i="7"/>
  <c r="AC243" i="7" l="1"/>
  <c r="H243" i="7" s="1"/>
  <c r="L243" i="7" l="1"/>
  <c r="F243" i="7"/>
  <c r="E244" i="7"/>
  <c r="G244" i="7" s="1"/>
  <c r="I243" i="7"/>
  <c r="J243" i="7" s="1"/>
  <c r="P243" i="7" l="1"/>
  <c r="T243" i="7" l="1"/>
  <c r="N243" i="7"/>
  <c r="M244" i="7"/>
  <c r="O244" i="7" s="1"/>
  <c r="Q243" i="7"/>
  <c r="R243" i="7" s="1"/>
  <c r="X243" i="7" l="1"/>
  <c r="AB243" i="7" l="1"/>
  <c r="U244" i="7"/>
  <c r="W244" i="7" s="1"/>
  <c r="V243" i="7"/>
  <c r="Y243" i="7"/>
  <c r="AF243" i="7" l="1"/>
  <c r="AH243" i="7" s="1"/>
  <c r="AD243" i="7" s="1"/>
  <c r="Z243" i="7"/>
  <c r="AC244" i="7" l="1"/>
  <c r="H244" i="7" s="1"/>
  <c r="L244" i="7" l="1"/>
  <c r="E245" i="7"/>
  <c r="G245" i="7" s="1"/>
  <c r="F244" i="7"/>
  <c r="I244" i="7"/>
  <c r="J244" i="7" s="1"/>
  <c r="P244" i="7" l="1"/>
  <c r="T244" i="7" l="1"/>
  <c r="M245" i="7"/>
  <c r="O245" i="7" s="1"/>
  <c r="N244" i="7"/>
  <c r="Q244" i="7"/>
  <c r="R244" i="7" s="1"/>
  <c r="X244" i="7" l="1"/>
  <c r="AB244" i="7" l="1"/>
  <c r="V244" i="7"/>
  <c r="U245" i="7"/>
  <c r="W245" i="7" s="1"/>
  <c r="Y244" i="7"/>
  <c r="AF244" i="7" l="1"/>
  <c r="AH244" i="7" s="1"/>
  <c r="AD244" i="7" s="1"/>
  <c r="Z244" i="7"/>
  <c r="AC245" i="7" l="1"/>
  <c r="H245" i="7" s="1"/>
  <c r="L245" i="7" l="1"/>
  <c r="E246" i="7"/>
  <c r="G246" i="7" s="1"/>
  <c r="F245" i="7"/>
  <c r="I245" i="7"/>
  <c r="J245" i="7" s="1"/>
  <c r="P245" i="7" l="1"/>
  <c r="T245" i="7" l="1"/>
  <c r="N245" i="7"/>
  <c r="M246" i="7"/>
  <c r="O246" i="7" s="1"/>
  <c r="Q245" i="7"/>
  <c r="R245" i="7" s="1"/>
  <c r="X245" i="7" l="1"/>
  <c r="AB245" i="7" l="1"/>
  <c r="U246" i="7"/>
  <c r="W246" i="7" s="1"/>
  <c r="V245" i="7"/>
  <c r="Y245" i="7"/>
  <c r="AF245" i="7" l="1"/>
  <c r="AH245" i="7" s="1"/>
  <c r="AD245" i="7" s="1"/>
  <c r="Z245" i="7"/>
  <c r="AC246" i="7" l="1"/>
  <c r="H246" i="7" s="1"/>
  <c r="L246" i="7" l="1"/>
  <c r="F246" i="7"/>
  <c r="E247" i="7"/>
  <c r="G247" i="7" s="1"/>
  <c r="I246" i="7"/>
  <c r="J246" i="7" s="1"/>
  <c r="P246" i="7" l="1"/>
  <c r="T246" i="7" l="1"/>
  <c r="M247" i="7"/>
  <c r="O247" i="7" s="1"/>
  <c r="N246" i="7"/>
  <c r="Q246" i="7"/>
  <c r="R246" i="7" s="1"/>
  <c r="X246" i="7" l="1"/>
  <c r="AB246" i="7" l="1"/>
  <c r="V246" i="7"/>
  <c r="U247" i="7"/>
  <c r="W247" i="7" s="1"/>
  <c r="Y246" i="7"/>
  <c r="AF246" i="7" l="1"/>
  <c r="AH246" i="7" s="1"/>
  <c r="AD246" i="7" s="1"/>
  <c r="Z246" i="7"/>
  <c r="AC247" i="7" l="1"/>
  <c r="H247" i="7" s="1"/>
  <c r="L247" i="7" l="1"/>
  <c r="E248" i="7"/>
  <c r="G248" i="7" s="1"/>
  <c r="F247" i="7"/>
  <c r="I247" i="7"/>
  <c r="J247" i="7" s="1"/>
  <c r="P247" i="7" l="1"/>
  <c r="T247" i="7" l="1"/>
  <c r="N247" i="7"/>
  <c r="M248" i="7"/>
  <c r="O248" i="7" s="1"/>
  <c r="Q247" i="7"/>
  <c r="R247" i="7" s="1"/>
  <c r="X247" i="7" l="1"/>
  <c r="AB247" i="7" l="1"/>
  <c r="U248" i="7"/>
  <c r="W248" i="7" s="1"/>
  <c r="V247" i="7"/>
  <c r="Y247" i="7"/>
  <c r="AF247" i="7" l="1"/>
  <c r="AH247" i="7" s="1"/>
  <c r="AD247" i="7" s="1"/>
  <c r="Z247" i="7"/>
  <c r="AC248" i="7" l="1"/>
  <c r="H248" i="7" s="1"/>
  <c r="L248" i="7" l="1"/>
  <c r="F248" i="7"/>
  <c r="E249" i="7"/>
  <c r="G249" i="7" s="1"/>
  <c r="I248" i="7"/>
  <c r="J248" i="7" s="1"/>
  <c r="P248" i="7" l="1"/>
  <c r="T248" i="7" l="1"/>
  <c r="M249" i="7"/>
  <c r="O249" i="7" s="1"/>
  <c r="N248" i="7"/>
  <c r="Q248" i="7"/>
  <c r="R248" i="7" s="1"/>
  <c r="X248" i="7" l="1"/>
  <c r="AB248" i="7" l="1"/>
  <c r="V248" i="7"/>
  <c r="U249" i="7"/>
  <c r="W249" i="7" s="1"/>
  <c r="Y248" i="7"/>
  <c r="AF248" i="7" l="1"/>
  <c r="AH248" i="7" s="1"/>
  <c r="AD248" i="7" s="1"/>
  <c r="Z248" i="7"/>
  <c r="AC249" i="7" l="1"/>
  <c r="H249" i="7" s="1"/>
  <c r="L249" i="7" l="1"/>
  <c r="E250" i="7"/>
  <c r="G250" i="7" s="1"/>
  <c r="F249" i="7"/>
  <c r="I249" i="7"/>
  <c r="J249" i="7" s="1"/>
  <c r="P249" i="7" l="1"/>
  <c r="T249" i="7" l="1"/>
  <c r="N249" i="7"/>
  <c r="M250" i="7"/>
  <c r="O250" i="7" s="1"/>
  <c r="Q249" i="7"/>
  <c r="R249" i="7" s="1"/>
  <c r="X249" i="7" l="1"/>
  <c r="AB249" i="7" l="1"/>
  <c r="U250" i="7"/>
  <c r="W250" i="7" s="1"/>
  <c r="V249" i="7"/>
  <c r="Y249" i="7"/>
  <c r="AF249" i="7" l="1"/>
  <c r="AH249" i="7" s="1"/>
  <c r="AD249" i="7" s="1"/>
  <c r="Z249" i="7"/>
  <c r="AC250" i="7" l="1"/>
  <c r="H250" i="7" s="1"/>
  <c r="L250" i="7" l="1"/>
  <c r="E251" i="7"/>
  <c r="G251" i="7" s="1"/>
  <c r="F250" i="7"/>
  <c r="I250" i="7"/>
  <c r="J250" i="7" s="1"/>
  <c r="P250" i="7" l="1"/>
  <c r="T250" i="7" l="1"/>
  <c r="M251" i="7"/>
  <c r="O251" i="7" s="1"/>
  <c r="N250" i="7"/>
  <c r="Q250" i="7"/>
  <c r="R250" i="7" s="1"/>
  <c r="X250" i="7" l="1"/>
  <c r="AB250" i="7" l="1"/>
  <c r="V250" i="7"/>
  <c r="U251" i="7"/>
  <c r="W251" i="7" s="1"/>
  <c r="Y250" i="7"/>
  <c r="AF250" i="7" l="1"/>
  <c r="AH250" i="7" s="1"/>
  <c r="AD250" i="7" s="1"/>
  <c r="Z250" i="7"/>
  <c r="AC251" i="7" l="1"/>
  <c r="H251" i="7" s="1"/>
  <c r="L251" i="7" l="1"/>
  <c r="E252" i="7"/>
  <c r="G252" i="7" s="1"/>
  <c r="F251" i="7"/>
  <c r="I251" i="7"/>
  <c r="J251" i="7" s="1"/>
  <c r="P251" i="7" l="1"/>
  <c r="T251" i="7" l="1"/>
  <c r="M252" i="7"/>
  <c r="O252" i="7" s="1"/>
  <c r="N251" i="7"/>
  <c r="Q251" i="7"/>
  <c r="R251" i="7" s="1"/>
  <c r="X251" i="7" l="1"/>
  <c r="AB251" i="7" l="1"/>
  <c r="U252" i="7"/>
  <c r="W252" i="7" s="1"/>
  <c r="V251" i="7"/>
  <c r="Y251" i="7"/>
  <c r="AF251" i="7" l="1"/>
  <c r="AH251" i="7" s="1"/>
  <c r="AD251" i="7" s="1"/>
  <c r="Z251" i="7"/>
  <c r="AC252" i="7" l="1"/>
  <c r="H252" i="7" s="1"/>
  <c r="L252" i="7" l="1"/>
  <c r="F252" i="7"/>
  <c r="E253" i="7"/>
  <c r="G253" i="7" s="1"/>
  <c r="I252" i="7"/>
  <c r="J252" i="7" s="1"/>
  <c r="P252" i="7" l="1"/>
  <c r="T252" i="7" l="1"/>
  <c r="M253" i="7"/>
  <c r="O253" i="7" s="1"/>
  <c r="N252" i="7"/>
  <c r="Q252" i="7"/>
  <c r="R252" i="7" s="1"/>
  <c r="X252" i="7" l="1"/>
  <c r="AB252" i="7" l="1"/>
  <c r="V252" i="7"/>
  <c r="U253" i="7"/>
  <c r="W253" i="7" s="1"/>
  <c r="Y252" i="7"/>
  <c r="AF252" i="7" l="1"/>
  <c r="AH252" i="7" s="1"/>
  <c r="AD252" i="7" s="1"/>
  <c r="Z252" i="7"/>
  <c r="AC253" i="7" l="1"/>
  <c r="H253" i="7" s="1"/>
  <c r="L253" i="7" l="1"/>
  <c r="E254" i="7"/>
  <c r="G254" i="7" s="1"/>
  <c r="F253" i="7"/>
  <c r="I253" i="7"/>
  <c r="J253" i="7" s="1"/>
  <c r="P253" i="7" l="1"/>
  <c r="T253" i="7" l="1"/>
  <c r="M254" i="7"/>
  <c r="O254" i="7" s="1"/>
  <c r="N253" i="7"/>
  <c r="Q253" i="7"/>
  <c r="R253" i="7" s="1"/>
  <c r="X253" i="7" l="1"/>
  <c r="AB253" i="7" l="1"/>
  <c r="U254" i="7"/>
  <c r="W254" i="7" s="1"/>
  <c r="V253" i="7"/>
  <c r="Y253" i="7"/>
  <c r="AF253" i="7" l="1"/>
  <c r="AH253" i="7" s="1"/>
  <c r="AD253" i="7" s="1"/>
  <c r="Z253" i="7"/>
  <c r="AC254" i="7" l="1"/>
  <c r="H254" i="7" s="1"/>
  <c r="L254" i="7" l="1"/>
  <c r="E255" i="7"/>
  <c r="G255" i="7" s="1"/>
  <c r="F254" i="7"/>
  <c r="I254" i="7"/>
  <c r="J254" i="7" s="1"/>
  <c r="P254" i="7" l="1"/>
  <c r="T254" i="7" l="1"/>
  <c r="N254" i="7"/>
  <c r="M255" i="7"/>
  <c r="O255" i="7" s="1"/>
  <c r="Q254" i="7"/>
  <c r="R254" i="7" s="1"/>
  <c r="X254" i="7" l="1"/>
  <c r="AB254" i="7" l="1"/>
  <c r="V254" i="7"/>
  <c r="U255" i="7"/>
  <c r="W255" i="7" s="1"/>
  <c r="Y254" i="7"/>
  <c r="AF254" i="7" l="1"/>
  <c r="AH254" i="7" s="1"/>
  <c r="AD254" i="7" s="1"/>
  <c r="Z254" i="7"/>
  <c r="AC255" i="7" l="1"/>
  <c r="H255" i="7" s="1"/>
  <c r="L255" i="7" l="1"/>
  <c r="F255" i="7"/>
  <c r="E256" i="7"/>
  <c r="G256" i="7" s="1"/>
  <c r="I255" i="7"/>
  <c r="J255" i="7" s="1"/>
  <c r="P255" i="7" l="1"/>
  <c r="T255" i="7" l="1"/>
  <c r="M256" i="7"/>
  <c r="O256" i="7" s="1"/>
  <c r="N255" i="7"/>
  <c r="Q255" i="7"/>
  <c r="R255" i="7" s="1"/>
  <c r="X255" i="7" l="1"/>
  <c r="AB255" i="7" l="1"/>
  <c r="U256" i="7"/>
  <c r="W256" i="7" s="1"/>
  <c r="V255" i="7"/>
  <c r="Y255" i="7"/>
  <c r="AF255" i="7" l="1"/>
  <c r="AH255" i="7" s="1"/>
  <c r="AD255" i="7" s="1"/>
  <c r="Z255" i="7"/>
  <c r="AC256" i="7" l="1"/>
  <c r="H256" i="7" s="1"/>
  <c r="L256" i="7" l="1"/>
  <c r="F256" i="7"/>
  <c r="E257" i="7"/>
  <c r="G257" i="7" s="1"/>
  <c r="I256" i="7"/>
  <c r="J256" i="7" s="1"/>
  <c r="P256" i="7" l="1"/>
  <c r="T256" i="7" l="1"/>
  <c r="N256" i="7"/>
  <c r="M257" i="7"/>
  <c r="O257" i="7" s="1"/>
  <c r="Q256" i="7"/>
  <c r="R256" i="7" s="1"/>
  <c r="X256" i="7" l="1"/>
  <c r="AB256" i="7" l="1"/>
  <c r="U257" i="7"/>
  <c r="W257" i="7" s="1"/>
  <c r="V256" i="7"/>
  <c r="Y256" i="7"/>
  <c r="AF256" i="7" l="1"/>
  <c r="AH256" i="7" s="1"/>
  <c r="AD256" i="7" s="1"/>
  <c r="Z256" i="7"/>
  <c r="AC257" i="7" l="1"/>
  <c r="H257" i="7" s="1"/>
  <c r="L257" i="7" l="1"/>
  <c r="E258" i="7"/>
  <c r="G258" i="7" s="1"/>
  <c r="F257" i="7"/>
  <c r="I257" i="7"/>
  <c r="J257" i="7" s="1"/>
  <c r="P257" i="7" l="1"/>
  <c r="T257" i="7" l="1"/>
  <c r="M258" i="7"/>
  <c r="O258" i="7" s="1"/>
  <c r="N257" i="7"/>
  <c r="Q257" i="7"/>
  <c r="R257" i="7" s="1"/>
  <c r="X257" i="7" l="1"/>
  <c r="AB257" i="7" l="1"/>
  <c r="V257" i="7"/>
  <c r="U258" i="7"/>
  <c r="W258" i="7" s="1"/>
  <c r="Y257" i="7"/>
  <c r="AF257" i="7" l="1"/>
  <c r="AH257" i="7" s="1"/>
  <c r="AD257" i="7" s="1"/>
  <c r="Z257" i="7"/>
  <c r="AC258" i="7" l="1"/>
  <c r="H258" i="7" s="1"/>
  <c r="L258" i="7" l="1"/>
  <c r="E259" i="7"/>
  <c r="G259" i="7" s="1"/>
  <c r="F258" i="7"/>
  <c r="I258" i="7"/>
  <c r="J258" i="7" s="1"/>
  <c r="P258" i="7" l="1"/>
  <c r="T258" i="7" l="1"/>
  <c r="N258" i="7"/>
  <c r="M259" i="7"/>
  <c r="O259" i="7" s="1"/>
  <c r="Q258" i="7"/>
  <c r="R258" i="7" s="1"/>
  <c r="X258" i="7" l="1"/>
  <c r="AB258" i="7" l="1"/>
  <c r="U259" i="7"/>
  <c r="W259" i="7" s="1"/>
  <c r="V258" i="7"/>
  <c r="Y258" i="7"/>
  <c r="AF258" i="7" l="1"/>
  <c r="AH258" i="7" s="1"/>
  <c r="AD258" i="7" s="1"/>
  <c r="Z258" i="7"/>
  <c r="AC259" i="7" l="1"/>
  <c r="H259" i="7" s="1"/>
  <c r="L259" i="7" l="1"/>
  <c r="F259" i="7"/>
  <c r="E260" i="7"/>
  <c r="G260" i="7" s="1"/>
  <c r="I259" i="7"/>
  <c r="J259" i="7" s="1"/>
  <c r="P259" i="7" l="1"/>
  <c r="T259" i="7" l="1"/>
  <c r="M260" i="7"/>
  <c r="O260" i="7" s="1"/>
  <c r="N259" i="7"/>
  <c r="Q259" i="7"/>
  <c r="R259" i="7" s="1"/>
  <c r="X259" i="7" l="1"/>
  <c r="AB259" i="7" l="1"/>
  <c r="V259" i="7"/>
  <c r="U260" i="7"/>
  <c r="W260" i="7" s="1"/>
  <c r="Y259" i="7"/>
  <c r="AF259" i="7" l="1"/>
  <c r="AH259" i="7" s="1"/>
  <c r="AD259" i="7" s="1"/>
  <c r="Z259" i="7"/>
  <c r="AC260" i="7" l="1"/>
  <c r="H260" i="7" s="1"/>
  <c r="L260" i="7" l="1"/>
  <c r="E261" i="7"/>
  <c r="G261" i="7" s="1"/>
  <c r="F260" i="7"/>
  <c r="I260" i="7"/>
  <c r="J260" i="7" s="1"/>
  <c r="P260" i="7" l="1"/>
  <c r="T260" i="7" l="1"/>
  <c r="N260" i="7"/>
  <c r="M261" i="7"/>
  <c r="O261" i="7" s="1"/>
  <c r="Q260" i="7"/>
  <c r="R260" i="7" s="1"/>
  <c r="X260" i="7" l="1"/>
  <c r="AB260" i="7" l="1"/>
  <c r="U261" i="7"/>
  <c r="W261" i="7" s="1"/>
  <c r="V260" i="7"/>
  <c r="Y260" i="7"/>
  <c r="AF260" i="7" l="1"/>
  <c r="AH260" i="7" s="1"/>
  <c r="AD260" i="7" s="1"/>
  <c r="Z260" i="7"/>
  <c r="AC261" i="7" l="1"/>
  <c r="H261" i="7" s="1"/>
  <c r="L261" i="7" l="1"/>
  <c r="F261" i="7"/>
  <c r="E262" i="7"/>
  <c r="G262" i="7" s="1"/>
  <c r="I261" i="7"/>
  <c r="J261" i="7" s="1"/>
  <c r="P261" i="7" l="1"/>
  <c r="T261" i="7" l="1"/>
  <c r="M262" i="7"/>
  <c r="O262" i="7" s="1"/>
  <c r="N261" i="7"/>
  <c r="Q261" i="7"/>
  <c r="R261" i="7" s="1"/>
  <c r="X261" i="7" l="1"/>
  <c r="AB261" i="7" l="1"/>
  <c r="V261" i="7"/>
  <c r="U262" i="7"/>
  <c r="W262" i="7" s="1"/>
  <c r="Y261" i="7"/>
  <c r="AF261" i="7" l="1"/>
  <c r="AH261" i="7" s="1"/>
  <c r="AD261" i="7" s="1"/>
  <c r="Z261" i="7"/>
  <c r="AC262" i="7" l="1"/>
  <c r="H262" i="7" s="1"/>
  <c r="L262" i="7" l="1"/>
  <c r="E263" i="7"/>
  <c r="G263" i="7" s="1"/>
  <c r="F262" i="7"/>
  <c r="I262" i="7"/>
  <c r="J262" i="7" s="1"/>
  <c r="P262" i="7" l="1"/>
  <c r="T262" i="7" l="1"/>
  <c r="N262" i="7"/>
  <c r="M263" i="7"/>
  <c r="O263" i="7" s="1"/>
  <c r="Q262" i="7"/>
  <c r="R262" i="7" s="1"/>
  <c r="X262" i="7" l="1"/>
  <c r="AB262" i="7" l="1"/>
  <c r="U263" i="7"/>
  <c r="W263" i="7" s="1"/>
  <c r="V262" i="7"/>
  <c r="Y262" i="7"/>
  <c r="AF262" i="7" l="1"/>
  <c r="AH262" i="7" s="1"/>
  <c r="AD262" i="7" s="1"/>
  <c r="Z262" i="7"/>
  <c r="AC263" i="7" l="1"/>
  <c r="H263" i="7" s="1"/>
  <c r="L263" i="7" l="1"/>
  <c r="F263" i="7"/>
  <c r="E264" i="7"/>
  <c r="G264" i="7" s="1"/>
  <c r="I263" i="7"/>
  <c r="J263" i="7" s="1"/>
  <c r="P263" i="7" l="1"/>
  <c r="T263" i="7" l="1"/>
  <c r="M264" i="7"/>
  <c r="O264" i="7" s="1"/>
  <c r="N263" i="7"/>
  <c r="Q263" i="7"/>
  <c r="R263" i="7" s="1"/>
  <c r="X263" i="7" l="1"/>
  <c r="AB263" i="7" l="1"/>
  <c r="V263" i="7"/>
  <c r="U264" i="7"/>
  <c r="W264" i="7" s="1"/>
  <c r="Y263" i="7"/>
  <c r="AF263" i="7" l="1"/>
  <c r="AH263" i="7" s="1"/>
  <c r="AD263" i="7" s="1"/>
  <c r="Z263" i="7"/>
  <c r="AC264" i="7" l="1"/>
  <c r="H264" i="7" s="1"/>
  <c r="L264" i="7" l="1"/>
  <c r="E265" i="7"/>
  <c r="G265" i="7" s="1"/>
  <c r="F264" i="7"/>
  <c r="I264" i="7"/>
  <c r="J264" i="7" s="1"/>
  <c r="P264" i="7" l="1"/>
  <c r="T264" i="7" l="1"/>
  <c r="N264" i="7"/>
  <c r="M265" i="7"/>
  <c r="O265" i="7" s="1"/>
  <c r="Q264" i="7"/>
  <c r="R264" i="7" s="1"/>
  <c r="X264" i="7" l="1"/>
  <c r="AB264" i="7" l="1"/>
  <c r="U265" i="7"/>
  <c r="W265" i="7" s="1"/>
  <c r="V264" i="7"/>
  <c r="Y264" i="7"/>
  <c r="AF264" i="7" l="1"/>
  <c r="AH264" i="7" s="1"/>
  <c r="AD264" i="7" s="1"/>
  <c r="Z264" i="7"/>
  <c r="AC265" i="7" l="1"/>
  <c r="H265" i="7" s="1"/>
  <c r="L265" i="7" l="1"/>
  <c r="F265" i="7"/>
  <c r="E266" i="7"/>
  <c r="G266" i="7" s="1"/>
  <c r="I265" i="7"/>
  <c r="J265" i="7" s="1"/>
  <c r="P265" i="7" l="1"/>
  <c r="T265" i="7" l="1"/>
  <c r="M266" i="7"/>
  <c r="O266" i="7" s="1"/>
  <c r="N265" i="7"/>
  <c r="Q265" i="7"/>
  <c r="R265" i="7" s="1"/>
  <c r="X265" i="7" l="1"/>
  <c r="AB265" i="7" l="1"/>
  <c r="V265" i="7"/>
  <c r="U266" i="7"/>
  <c r="W266" i="7" s="1"/>
  <c r="Y265" i="7"/>
  <c r="AF265" i="7" l="1"/>
  <c r="AH265" i="7" s="1"/>
  <c r="AD265" i="7" s="1"/>
  <c r="Z265" i="7"/>
  <c r="AC266" i="7" l="1"/>
  <c r="H266" i="7" s="1"/>
  <c r="L266" i="7" l="1"/>
  <c r="E267" i="7"/>
  <c r="G267" i="7" s="1"/>
  <c r="F266" i="7"/>
  <c r="I266" i="7"/>
  <c r="J266" i="7" s="1"/>
  <c r="P266" i="7" l="1"/>
  <c r="T266" i="7" l="1"/>
  <c r="M267" i="7"/>
  <c r="O267" i="7" s="1"/>
  <c r="N266" i="7"/>
  <c r="Q266" i="7"/>
  <c r="R266" i="7" s="1"/>
  <c r="X266" i="7" l="1"/>
  <c r="AB266" i="7" l="1"/>
  <c r="U267" i="7"/>
  <c r="W267" i="7" s="1"/>
  <c r="V266" i="7"/>
  <c r="Y266" i="7"/>
  <c r="AF266" i="7" l="1"/>
  <c r="AH266" i="7" s="1"/>
  <c r="AD266" i="7" s="1"/>
  <c r="Z266" i="7"/>
  <c r="AC267" i="7" l="1"/>
  <c r="H267" i="7" s="1"/>
  <c r="L267" i="7" l="1"/>
  <c r="F267" i="7"/>
  <c r="E268" i="7"/>
  <c r="G268" i="7" s="1"/>
  <c r="I267" i="7"/>
  <c r="J267" i="7" s="1"/>
  <c r="P267" i="7" l="1"/>
  <c r="T267" i="7" l="1"/>
  <c r="N267" i="7"/>
  <c r="M268" i="7"/>
  <c r="O268" i="7" s="1"/>
  <c r="Q267" i="7"/>
  <c r="R267" i="7" s="1"/>
  <c r="X267" i="7" l="1"/>
  <c r="AB267" i="7" l="1"/>
  <c r="V267" i="7"/>
  <c r="U268" i="7"/>
  <c r="W268" i="7" s="1"/>
  <c r="Y267" i="7"/>
  <c r="AF267" i="7" l="1"/>
  <c r="AH267" i="7" s="1"/>
  <c r="AD267" i="7" s="1"/>
  <c r="Z267" i="7"/>
  <c r="AC268" i="7" l="1"/>
  <c r="H268" i="7" s="1"/>
  <c r="L268" i="7" l="1"/>
  <c r="E269" i="7"/>
  <c r="G269" i="7" s="1"/>
  <c r="F268" i="7"/>
  <c r="I268" i="7"/>
  <c r="J268" i="7" s="1"/>
  <c r="P268" i="7" l="1"/>
  <c r="T268" i="7" l="1"/>
  <c r="N268" i="7"/>
  <c r="M269" i="7"/>
  <c r="O269" i="7" s="1"/>
  <c r="Q268" i="7"/>
  <c r="R268" i="7" s="1"/>
  <c r="X268" i="7" l="1"/>
  <c r="AB268" i="7" l="1"/>
  <c r="U269" i="7"/>
  <c r="W269" i="7" s="1"/>
  <c r="V268" i="7"/>
  <c r="Y268" i="7"/>
  <c r="AF268" i="7" l="1"/>
  <c r="AH268" i="7" s="1"/>
  <c r="AD268" i="7" s="1"/>
  <c r="Z268" i="7"/>
  <c r="AC269" i="7" l="1"/>
  <c r="H269" i="7" s="1"/>
  <c r="L269" i="7" l="1"/>
  <c r="F269" i="7"/>
  <c r="E270" i="7"/>
  <c r="G270" i="7" s="1"/>
  <c r="I269" i="7"/>
  <c r="J269" i="7" s="1"/>
  <c r="P269" i="7" l="1"/>
  <c r="T269" i="7" l="1"/>
  <c r="M270" i="7"/>
  <c r="O270" i="7" s="1"/>
  <c r="N269" i="7"/>
  <c r="Q269" i="7"/>
  <c r="R269" i="7" s="1"/>
  <c r="X269" i="7" l="1"/>
  <c r="AB269" i="7" l="1"/>
  <c r="V269" i="7"/>
  <c r="U270" i="7"/>
  <c r="W270" i="7" s="1"/>
  <c r="Y269" i="7"/>
  <c r="AF269" i="7" l="1"/>
  <c r="AH269" i="7" s="1"/>
  <c r="AD269" i="7" s="1"/>
  <c r="Z269" i="7"/>
  <c r="AC270" i="7" l="1"/>
  <c r="H270" i="7" s="1"/>
  <c r="L270" i="7" l="1"/>
  <c r="E271" i="7"/>
  <c r="G271" i="7" s="1"/>
  <c r="F270" i="7"/>
  <c r="I270" i="7"/>
  <c r="J270" i="7" s="1"/>
  <c r="P270" i="7" l="1"/>
  <c r="T270" i="7" l="1"/>
  <c r="M271" i="7"/>
  <c r="O271" i="7" s="1"/>
  <c r="N270" i="7"/>
  <c r="Q270" i="7"/>
  <c r="R270" i="7" s="1"/>
  <c r="X270" i="7" l="1"/>
  <c r="AB270" i="7" l="1"/>
  <c r="U271" i="7"/>
  <c r="W271" i="7" s="1"/>
  <c r="V270" i="7"/>
  <c r="Y270" i="7"/>
  <c r="AF270" i="7" l="1"/>
  <c r="AH270" i="7" s="1"/>
  <c r="AD270" i="7" s="1"/>
  <c r="Z270" i="7"/>
  <c r="AC271" i="7" l="1"/>
  <c r="H271" i="7" s="1"/>
  <c r="L271" i="7" l="1"/>
  <c r="E272" i="7"/>
  <c r="G272" i="7" s="1"/>
  <c r="F271" i="7"/>
  <c r="I271" i="7"/>
  <c r="J271" i="7" s="1"/>
  <c r="P271" i="7" l="1"/>
  <c r="T271" i="7" l="1"/>
  <c r="M272" i="7"/>
  <c r="O272" i="7" s="1"/>
  <c r="N271" i="7"/>
  <c r="Q271" i="7"/>
  <c r="R271" i="7" s="1"/>
  <c r="X271" i="7" l="1"/>
  <c r="AB271" i="7" l="1"/>
  <c r="U272" i="7"/>
  <c r="W272" i="7" s="1"/>
  <c r="V271" i="7"/>
  <c r="Y271" i="7"/>
  <c r="AF271" i="7" l="1"/>
  <c r="AH271" i="7" s="1"/>
  <c r="AD271" i="7" s="1"/>
  <c r="Z271" i="7"/>
  <c r="AC272" i="7" l="1"/>
  <c r="H272" i="7" s="1"/>
  <c r="L272" i="7" l="1"/>
  <c r="F272" i="7"/>
  <c r="E273" i="7"/>
  <c r="G273" i="7" s="1"/>
  <c r="I272" i="7"/>
  <c r="J272" i="7" s="1"/>
  <c r="P272" i="7" l="1"/>
  <c r="T272" i="7" l="1"/>
  <c r="N272" i="7"/>
  <c r="M273" i="7"/>
  <c r="O273" i="7" s="1"/>
  <c r="Q272" i="7"/>
  <c r="R272" i="7" s="1"/>
  <c r="X272" i="7" l="1"/>
  <c r="AB272" i="7" l="1"/>
  <c r="V272" i="7"/>
  <c r="U273" i="7"/>
  <c r="W273" i="7" s="1"/>
  <c r="Y272" i="7"/>
  <c r="AF272" i="7" l="1"/>
  <c r="AH272" i="7" s="1"/>
  <c r="AD272" i="7" s="1"/>
  <c r="Z272" i="7"/>
  <c r="AC273" i="7" l="1"/>
  <c r="H273" i="7" s="1"/>
  <c r="L273" i="7" l="1"/>
  <c r="E274" i="7"/>
  <c r="G274" i="7" s="1"/>
  <c r="F273" i="7"/>
  <c r="I273" i="7"/>
  <c r="J273" i="7" s="1"/>
  <c r="P273" i="7" l="1"/>
  <c r="T273" i="7" l="1"/>
  <c r="M274" i="7"/>
  <c r="O274" i="7" s="1"/>
  <c r="N273" i="7"/>
  <c r="Q273" i="7"/>
  <c r="R273" i="7" s="1"/>
  <c r="X273" i="7" l="1"/>
  <c r="AB273" i="7" l="1"/>
  <c r="U274" i="7"/>
  <c r="W274" i="7" s="1"/>
  <c r="V273" i="7"/>
  <c r="Y273" i="7"/>
  <c r="AF273" i="7" l="1"/>
  <c r="AH273" i="7" s="1"/>
  <c r="AD273" i="7" s="1"/>
  <c r="Z273" i="7"/>
  <c r="AC274" i="7" l="1"/>
  <c r="H274" i="7" s="1"/>
  <c r="L274" i="7" l="1"/>
  <c r="F274" i="7"/>
  <c r="E275" i="7"/>
  <c r="G275" i="7" s="1"/>
  <c r="I274" i="7"/>
  <c r="J274" i="7" s="1"/>
  <c r="P274" i="7" l="1"/>
  <c r="T274" i="7" l="1"/>
  <c r="N274" i="7"/>
  <c r="M275" i="7"/>
  <c r="O275" i="7" s="1"/>
  <c r="Q274" i="7"/>
  <c r="R274" i="7" s="1"/>
  <c r="X274" i="7" l="1"/>
  <c r="AB274" i="7" l="1"/>
  <c r="U275" i="7"/>
  <c r="W275" i="7" s="1"/>
  <c r="V274" i="7"/>
  <c r="Y274" i="7"/>
  <c r="AF274" i="7" l="1"/>
  <c r="AH274" i="7" s="1"/>
  <c r="AD274" i="7" s="1"/>
  <c r="Z274" i="7"/>
  <c r="AC275" i="7" l="1"/>
  <c r="H275" i="7" s="1"/>
  <c r="L275" i="7" l="1"/>
  <c r="E276" i="7"/>
  <c r="G276" i="7" s="1"/>
  <c r="F275" i="7"/>
  <c r="I275" i="7"/>
  <c r="J275" i="7" s="1"/>
  <c r="P275" i="7" l="1"/>
  <c r="T275" i="7" l="1"/>
  <c r="M276" i="7"/>
  <c r="O276" i="7" s="1"/>
  <c r="N275" i="7"/>
  <c r="Q275" i="7"/>
  <c r="R275" i="7" s="1"/>
  <c r="X275" i="7" l="1"/>
  <c r="AB275" i="7" l="1"/>
  <c r="V275" i="7"/>
  <c r="U276" i="7"/>
  <c r="W276" i="7" s="1"/>
  <c r="Y275" i="7"/>
  <c r="AF275" i="7" l="1"/>
  <c r="AH275" i="7" s="1"/>
  <c r="AD275" i="7" s="1"/>
  <c r="Z275" i="7"/>
  <c r="AC276" i="7" l="1"/>
  <c r="H276" i="7" s="1"/>
  <c r="L276" i="7" l="1"/>
  <c r="F276" i="7"/>
  <c r="E277" i="7"/>
  <c r="G277" i="7" s="1"/>
  <c r="I276" i="7"/>
  <c r="J276" i="7" s="1"/>
  <c r="P276" i="7" l="1"/>
  <c r="T276" i="7" l="1"/>
  <c r="N276" i="7"/>
  <c r="M277" i="7"/>
  <c r="O277" i="7" s="1"/>
  <c r="Q276" i="7"/>
  <c r="R276" i="7" s="1"/>
  <c r="X276" i="7" l="1"/>
  <c r="AB276" i="7" l="1"/>
  <c r="U277" i="7"/>
  <c r="W277" i="7" s="1"/>
  <c r="V276" i="7"/>
  <c r="Y276" i="7"/>
  <c r="AF276" i="7" l="1"/>
  <c r="AH276" i="7" s="1"/>
  <c r="AD276" i="7" s="1"/>
  <c r="Z276" i="7"/>
  <c r="AC277" i="7" l="1"/>
  <c r="H277" i="7" s="1"/>
  <c r="L277" i="7" l="1"/>
  <c r="E278" i="7"/>
  <c r="G278" i="7" s="1"/>
  <c r="F277" i="7"/>
  <c r="I277" i="7"/>
  <c r="J277" i="7" s="1"/>
  <c r="P277" i="7" l="1"/>
  <c r="T277" i="7" l="1"/>
  <c r="M278" i="7"/>
  <c r="O278" i="7" s="1"/>
  <c r="N277" i="7"/>
  <c r="Q277" i="7"/>
  <c r="R277" i="7" s="1"/>
  <c r="X277" i="7" l="1"/>
  <c r="AB277" i="7" l="1"/>
  <c r="V277" i="7"/>
  <c r="U278" i="7"/>
  <c r="W278" i="7" s="1"/>
  <c r="Y277" i="7"/>
  <c r="AF277" i="7" l="1"/>
  <c r="AH277" i="7" s="1"/>
  <c r="AD277" i="7" s="1"/>
  <c r="Z277" i="7"/>
  <c r="AC278" i="7" l="1"/>
  <c r="H278" i="7" s="1"/>
  <c r="L278" i="7" l="1"/>
  <c r="F278" i="7"/>
  <c r="E279" i="7"/>
  <c r="G279" i="7" s="1"/>
  <c r="I278" i="7"/>
  <c r="J278" i="7" s="1"/>
  <c r="P278" i="7" l="1"/>
  <c r="T278" i="7" l="1"/>
  <c r="M279" i="7"/>
  <c r="O279" i="7" s="1"/>
  <c r="N278" i="7"/>
  <c r="Q278" i="7"/>
  <c r="R278" i="7" s="1"/>
  <c r="X278" i="7" l="1"/>
  <c r="AB278" i="7" l="1"/>
  <c r="U279" i="7"/>
  <c r="W279" i="7" s="1"/>
  <c r="V278" i="7"/>
  <c r="Y278" i="7"/>
  <c r="AF278" i="7" l="1"/>
  <c r="AH278" i="7" s="1"/>
  <c r="AD278" i="7" s="1"/>
  <c r="Z278" i="7"/>
  <c r="AC279" i="7" l="1"/>
  <c r="H279" i="7" s="1"/>
  <c r="L279" i="7" l="1"/>
  <c r="E280" i="7"/>
  <c r="G280" i="7" s="1"/>
  <c r="F279" i="7"/>
  <c r="I279" i="7"/>
  <c r="J279" i="7" s="1"/>
  <c r="P279" i="7" l="1"/>
  <c r="T279" i="7" l="1"/>
  <c r="M280" i="7"/>
  <c r="O280" i="7" s="1"/>
  <c r="N279" i="7"/>
  <c r="Q279" i="7"/>
  <c r="R279" i="7" s="1"/>
  <c r="X279" i="7" l="1"/>
  <c r="AB279" i="7" l="1"/>
  <c r="V279" i="7"/>
  <c r="U280" i="7"/>
  <c r="W280" i="7" s="1"/>
  <c r="Y279" i="7"/>
  <c r="AF279" i="7" l="1"/>
  <c r="AH279" i="7" s="1"/>
  <c r="AD279" i="7" s="1"/>
  <c r="Z279" i="7"/>
  <c r="AC280" i="7" l="1"/>
  <c r="H280" i="7" s="1"/>
  <c r="L280" i="7" l="1"/>
  <c r="F280" i="7"/>
  <c r="E281" i="7"/>
  <c r="G281" i="7" s="1"/>
  <c r="I280" i="7"/>
  <c r="J280" i="7" s="1"/>
  <c r="P280" i="7" l="1"/>
  <c r="T280" i="7" l="1"/>
  <c r="N280" i="7"/>
  <c r="M281" i="7"/>
  <c r="O281" i="7" s="1"/>
  <c r="Q280" i="7"/>
  <c r="R280" i="7" s="1"/>
  <c r="X280" i="7" l="1"/>
  <c r="AB280" i="7" l="1"/>
  <c r="U281" i="7"/>
  <c r="W281" i="7" s="1"/>
  <c r="V280" i="7"/>
  <c r="Y280" i="7"/>
  <c r="AF280" i="7" l="1"/>
  <c r="AH280" i="7" s="1"/>
  <c r="AD280" i="7" s="1"/>
  <c r="Z280" i="7"/>
  <c r="AC281" i="7" l="1"/>
  <c r="H281" i="7" s="1"/>
  <c r="L281" i="7" l="1"/>
  <c r="E282" i="7"/>
  <c r="G282" i="7" s="1"/>
  <c r="F281" i="7"/>
  <c r="I281" i="7"/>
  <c r="J281" i="7" s="1"/>
  <c r="P281" i="7" l="1"/>
  <c r="T281" i="7" l="1"/>
  <c r="M282" i="7"/>
  <c r="O282" i="7" s="1"/>
  <c r="N281" i="7"/>
  <c r="Q281" i="7"/>
  <c r="R281" i="7" s="1"/>
  <c r="X281" i="7" l="1"/>
  <c r="AB281" i="7" l="1"/>
  <c r="V281" i="7"/>
  <c r="U282" i="7"/>
  <c r="W282" i="7" s="1"/>
  <c r="Y281" i="7"/>
  <c r="AF281" i="7" l="1"/>
  <c r="AH281" i="7" s="1"/>
  <c r="AD281" i="7" s="1"/>
  <c r="Z281" i="7"/>
  <c r="AC282" i="7" l="1"/>
  <c r="H282" i="7" s="1"/>
  <c r="L282" i="7" l="1"/>
  <c r="E283" i="7"/>
  <c r="G283" i="7" s="1"/>
  <c r="F282" i="7"/>
  <c r="I282" i="7"/>
  <c r="J282" i="7" s="1"/>
  <c r="P282" i="7" l="1"/>
  <c r="T282" i="7" l="1"/>
  <c r="N282" i="7"/>
  <c r="M283" i="7"/>
  <c r="O283" i="7" s="1"/>
  <c r="Q282" i="7"/>
  <c r="R282" i="7" s="1"/>
  <c r="X282" i="7" l="1"/>
  <c r="AB282" i="7" l="1"/>
  <c r="U283" i="7"/>
  <c r="W283" i="7" s="1"/>
  <c r="V282" i="7"/>
  <c r="Y282" i="7"/>
  <c r="AF282" i="7" l="1"/>
  <c r="AH282" i="7" s="1"/>
  <c r="AD282" i="7" s="1"/>
  <c r="Z282" i="7"/>
  <c r="AC283" i="7" l="1"/>
  <c r="H283" i="7" s="1"/>
  <c r="L283" i="7" l="1"/>
  <c r="E284" i="7"/>
  <c r="G284" i="7" s="1"/>
  <c r="F283" i="7"/>
  <c r="I283" i="7"/>
  <c r="J283" i="7" s="1"/>
  <c r="P283" i="7" l="1"/>
  <c r="T283" i="7" l="1"/>
  <c r="M284" i="7"/>
  <c r="O284" i="7" s="1"/>
  <c r="N283" i="7"/>
  <c r="Q283" i="7"/>
  <c r="R283" i="7" s="1"/>
  <c r="X283" i="7" l="1"/>
  <c r="AB283" i="7" l="1"/>
  <c r="V283" i="7"/>
  <c r="U284" i="7"/>
  <c r="W284" i="7" s="1"/>
  <c r="Y283" i="7"/>
  <c r="AF283" i="7" l="1"/>
  <c r="AH283" i="7" s="1"/>
  <c r="AD283" i="7" s="1"/>
  <c r="Z283" i="7"/>
  <c r="AC284" i="7" l="1"/>
  <c r="H284" i="7" s="1"/>
  <c r="L284" i="7" l="1"/>
  <c r="F284" i="7"/>
  <c r="E285" i="7"/>
  <c r="G285" i="7" s="1"/>
  <c r="I284" i="7"/>
  <c r="J284" i="7" s="1"/>
  <c r="P284" i="7" l="1"/>
  <c r="T284" i="7" l="1"/>
  <c r="M285" i="7"/>
  <c r="O285" i="7" s="1"/>
  <c r="N284" i="7"/>
  <c r="Q284" i="7"/>
  <c r="R284" i="7" s="1"/>
  <c r="X284" i="7" l="1"/>
  <c r="AB284" i="7" l="1"/>
  <c r="U285" i="7"/>
  <c r="W285" i="7" s="1"/>
  <c r="V284" i="7"/>
  <c r="Y284" i="7"/>
  <c r="AF284" i="7" l="1"/>
  <c r="AH284" i="7" s="1"/>
  <c r="AD284" i="7" s="1"/>
  <c r="Z284" i="7"/>
  <c r="AC285" i="7" l="1"/>
  <c r="H285" i="7" s="1"/>
  <c r="L285" i="7" l="1"/>
  <c r="E286" i="7"/>
  <c r="G286" i="7" s="1"/>
  <c r="F285" i="7"/>
  <c r="I285" i="7"/>
  <c r="J285" i="7" s="1"/>
  <c r="P285" i="7" l="1"/>
  <c r="T285" i="7" l="1"/>
  <c r="M286" i="7"/>
  <c r="O286" i="7" s="1"/>
  <c r="N285" i="7"/>
  <c r="Q285" i="7"/>
  <c r="R285" i="7" s="1"/>
  <c r="X285" i="7" l="1"/>
  <c r="AB285" i="7" l="1"/>
  <c r="V285" i="7"/>
  <c r="U286" i="7"/>
  <c r="W286" i="7" s="1"/>
  <c r="Y285" i="7"/>
  <c r="AF285" i="7" l="1"/>
  <c r="AH285" i="7" s="1"/>
  <c r="AD285" i="7" s="1"/>
  <c r="Z285" i="7"/>
  <c r="AC286" i="7" l="1"/>
  <c r="H286" i="7" s="1"/>
  <c r="L286" i="7" l="1"/>
  <c r="F286" i="7"/>
  <c r="E287" i="7"/>
  <c r="G287" i="7" s="1"/>
  <c r="I286" i="7"/>
  <c r="J286" i="7" s="1"/>
  <c r="P286" i="7" l="1"/>
  <c r="T286" i="7" l="1"/>
  <c r="M287" i="7"/>
  <c r="O287" i="7" s="1"/>
  <c r="N286" i="7"/>
  <c r="Q286" i="7"/>
  <c r="R286" i="7" s="1"/>
  <c r="X286" i="7" l="1"/>
  <c r="AB286" i="7" l="1"/>
  <c r="U287" i="7"/>
  <c r="W287" i="7" s="1"/>
  <c r="V286" i="7"/>
  <c r="Y286" i="7"/>
  <c r="AF286" i="7" l="1"/>
  <c r="AH286" i="7" s="1"/>
  <c r="AD286" i="7" s="1"/>
  <c r="Z286" i="7"/>
  <c r="AC287" i="7" l="1"/>
  <c r="H287" i="7" s="1"/>
  <c r="L287" i="7" l="1"/>
  <c r="E288" i="7"/>
  <c r="G288" i="7" s="1"/>
  <c r="F287" i="7"/>
  <c r="I287" i="7"/>
  <c r="J287" i="7" s="1"/>
  <c r="P287" i="7" l="1"/>
  <c r="T287" i="7" l="1"/>
  <c r="N287" i="7"/>
  <c r="M288" i="7"/>
  <c r="O288" i="7" s="1"/>
  <c r="Q287" i="7"/>
  <c r="R287" i="7" s="1"/>
  <c r="X287" i="7" l="1"/>
  <c r="AB287" i="7" l="1"/>
  <c r="V287" i="7"/>
  <c r="U288" i="7"/>
  <c r="W288" i="7" s="1"/>
  <c r="Y287" i="7"/>
  <c r="AF287" i="7" l="1"/>
  <c r="AH287" i="7" s="1"/>
  <c r="AD287" i="7" s="1"/>
  <c r="Z287" i="7"/>
  <c r="AC288" i="7" l="1"/>
  <c r="H288" i="7" s="1"/>
  <c r="L288" i="7" l="1"/>
  <c r="F288" i="7"/>
  <c r="E289" i="7"/>
  <c r="G289" i="7" s="1"/>
  <c r="I288" i="7"/>
  <c r="J288" i="7" s="1"/>
  <c r="P288" i="7" l="1"/>
  <c r="T288" i="7" l="1"/>
  <c r="M289" i="7"/>
  <c r="O289" i="7" s="1"/>
  <c r="N288" i="7"/>
  <c r="Q288" i="7"/>
  <c r="R288" i="7" s="1"/>
  <c r="X288" i="7" l="1"/>
  <c r="AB288" i="7" l="1"/>
  <c r="U289" i="7"/>
  <c r="W289" i="7" s="1"/>
  <c r="V288" i="7"/>
  <c r="Y288" i="7"/>
  <c r="AF288" i="7" l="1"/>
  <c r="AH288" i="7" s="1"/>
  <c r="AD288" i="7" s="1"/>
  <c r="Z288" i="7"/>
  <c r="AC289" i="7" l="1"/>
  <c r="H289" i="7" s="1"/>
  <c r="L289" i="7" l="1"/>
  <c r="E290" i="7"/>
  <c r="G290" i="7" s="1"/>
  <c r="F289" i="7"/>
  <c r="I289" i="7"/>
  <c r="J289" i="7" s="1"/>
  <c r="P289" i="7" l="1"/>
  <c r="T289" i="7" l="1"/>
  <c r="N289" i="7"/>
  <c r="M290" i="7"/>
  <c r="O290" i="7" s="1"/>
  <c r="Q289" i="7"/>
  <c r="R289" i="7" s="1"/>
  <c r="X289" i="7" l="1"/>
  <c r="AB289" i="7" l="1"/>
  <c r="V289" i="7"/>
  <c r="U290" i="7"/>
  <c r="W290" i="7" s="1"/>
  <c r="Y289" i="7"/>
  <c r="AF289" i="7" l="1"/>
  <c r="AH289" i="7" s="1"/>
  <c r="AD289" i="7" s="1"/>
  <c r="Z289" i="7"/>
  <c r="AC290" i="7" l="1"/>
  <c r="H290" i="7" s="1"/>
  <c r="L290" i="7" l="1"/>
  <c r="F290" i="7"/>
  <c r="E291" i="7"/>
  <c r="G291" i="7" s="1"/>
  <c r="I290" i="7"/>
  <c r="J290" i="7" s="1"/>
  <c r="P290" i="7" l="1"/>
  <c r="T290" i="7" l="1"/>
  <c r="M291" i="7"/>
  <c r="O291" i="7" s="1"/>
  <c r="N290" i="7"/>
  <c r="Q290" i="7"/>
  <c r="R290" i="7" s="1"/>
  <c r="X290" i="7" l="1"/>
  <c r="AB290" i="7" l="1"/>
  <c r="U291" i="7"/>
  <c r="W291" i="7" s="1"/>
  <c r="V290" i="7"/>
  <c r="Y290" i="7"/>
  <c r="AF290" i="7" l="1"/>
  <c r="AH290" i="7" s="1"/>
  <c r="AD290" i="7" s="1"/>
  <c r="Z290" i="7"/>
  <c r="AC291" i="7" l="1"/>
  <c r="H291" i="7" s="1"/>
  <c r="L291" i="7" l="1"/>
  <c r="F291" i="7"/>
  <c r="E292" i="7"/>
  <c r="G292" i="7" s="1"/>
  <c r="I291" i="7"/>
  <c r="J291" i="7" s="1"/>
  <c r="P291" i="7" l="1"/>
  <c r="T291" i="7" l="1"/>
  <c r="N291" i="7"/>
  <c r="M292" i="7"/>
  <c r="O292" i="7" s="1"/>
  <c r="Q291" i="7"/>
  <c r="R291" i="7" s="1"/>
  <c r="X291" i="7" l="1"/>
  <c r="AB291" i="7" l="1"/>
  <c r="U292" i="7"/>
  <c r="W292" i="7" s="1"/>
  <c r="V291" i="7"/>
  <c r="Y291" i="7"/>
  <c r="AF291" i="7" l="1"/>
  <c r="AH291" i="7" s="1"/>
  <c r="AD291" i="7" s="1"/>
  <c r="Z291" i="7"/>
  <c r="AC292" i="7" l="1"/>
  <c r="H292" i="7" s="1"/>
  <c r="L292" i="7" l="1"/>
  <c r="E293" i="7"/>
  <c r="G293" i="7" s="1"/>
  <c r="F292" i="7"/>
  <c r="I292" i="7"/>
  <c r="J292" i="7" s="1"/>
  <c r="P292" i="7" l="1"/>
  <c r="T292" i="7" l="1"/>
  <c r="M293" i="7"/>
  <c r="O293" i="7" s="1"/>
  <c r="N292" i="7"/>
  <c r="Q292" i="7"/>
  <c r="R292" i="7" s="1"/>
  <c r="X292" i="7" l="1"/>
  <c r="AB292" i="7" l="1"/>
  <c r="U293" i="7"/>
  <c r="W293" i="7" s="1"/>
  <c r="V292" i="7"/>
  <c r="Y292" i="7"/>
  <c r="AF292" i="7" l="1"/>
  <c r="AH292" i="7" s="1"/>
  <c r="AD292" i="7" s="1"/>
  <c r="Z292" i="7"/>
  <c r="AC293" i="7" l="1"/>
  <c r="H293" i="7" s="1"/>
  <c r="L293" i="7" l="1"/>
  <c r="F293" i="7"/>
  <c r="E294" i="7"/>
  <c r="G294" i="7" s="1"/>
  <c r="I293" i="7"/>
  <c r="J293" i="7" s="1"/>
  <c r="P293" i="7" l="1"/>
  <c r="T293" i="7" l="1"/>
  <c r="N293" i="7"/>
  <c r="M294" i="7"/>
  <c r="O294" i="7" s="1"/>
  <c r="Q293" i="7"/>
  <c r="R293" i="7" s="1"/>
  <c r="X293" i="7" l="1"/>
  <c r="AB293" i="7" l="1"/>
  <c r="V293" i="7"/>
  <c r="U294" i="7"/>
  <c r="W294" i="7" s="1"/>
  <c r="Y293" i="7"/>
  <c r="AF293" i="7" l="1"/>
  <c r="AH293" i="7" s="1"/>
  <c r="AD293" i="7" s="1"/>
  <c r="Z293" i="7"/>
  <c r="AC294" i="7" l="1"/>
  <c r="H294" i="7" s="1"/>
  <c r="L294" i="7" l="1"/>
  <c r="E295" i="7"/>
  <c r="G295" i="7" s="1"/>
  <c r="F294" i="7"/>
  <c r="I294" i="7"/>
  <c r="J294" i="7" s="1"/>
  <c r="P294" i="7" l="1"/>
  <c r="T294" i="7" l="1"/>
  <c r="M295" i="7"/>
  <c r="O295" i="7" s="1"/>
  <c r="N294" i="7"/>
  <c r="Q294" i="7"/>
  <c r="R294" i="7" s="1"/>
  <c r="X294" i="7" l="1"/>
  <c r="AB294" i="7" l="1"/>
  <c r="U295" i="7"/>
  <c r="W295" i="7" s="1"/>
  <c r="V294" i="7"/>
  <c r="Y294" i="7"/>
  <c r="AF294" i="7" l="1"/>
  <c r="AH294" i="7" s="1"/>
  <c r="AD294" i="7" s="1"/>
  <c r="Z294" i="7"/>
  <c r="AC295" i="7" l="1"/>
  <c r="H295" i="7" s="1"/>
  <c r="L295" i="7" l="1"/>
  <c r="E296" i="7"/>
  <c r="G296" i="7" s="1"/>
  <c r="F295" i="7"/>
  <c r="I295" i="7"/>
  <c r="J295" i="7" s="1"/>
  <c r="P295" i="7" l="1"/>
  <c r="T295" i="7" l="1"/>
  <c r="M296" i="7"/>
  <c r="O296" i="7" s="1"/>
  <c r="N295" i="7"/>
  <c r="Q295" i="7"/>
  <c r="R295" i="7" s="1"/>
  <c r="X295" i="7" l="1"/>
  <c r="AB295" i="7" l="1"/>
  <c r="U296" i="7"/>
  <c r="W296" i="7" s="1"/>
  <c r="V295" i="7"/>
  <c r="Y295" i="7"/>
  <c r="AF295" i="7" l="1"/>
  <c r="AH295" i="7" s="1"/>
  <c r="AD295" i="7" s="1"/>
  <c r="Z295" i="7"/>
  <c r="AC296" i="7" l="1"/>
  <c r="H296" i="7" s="1"/>
  <c r="L296" i="7" l="1"/>
  <c r="F296" i="7"/>
  <c r="E297" i="7"/>
  <c r="G297" i="7" s="1"/>
  <c r="I296" i="7"/>
  <c r="J296" i="7" s="1"/>
  <c r="P296" i="7" l="1"/>
  <c r="T296" i="7" l="1"/>
  <c r="N296" i="7"/>
  <c r="M297" i="7"/>
  <c r="O297" i="7" s="1"/>
  <c r="Q296" i="7"/>
  <c r="R296" i="7" s="1"/>
  <c r="X296" i="7" l="1"/>
  <c r="AB296" i="7" l="1"/>
  <c r="U297" i="7"/>
  <c r="W297" i="7" s="1"/>
  <c r="V296" i="7"/>
  <c r="Y296" i="7"/>
  <c r="AF296" i="7" l="1"/>
  <c r="AH296" i="7" s="1"/>
  <c r="AD296" i="7" s="1"/>
  <c r="Z296" i="7"/>
  <c r="AC297" i="7" l="1"/>
  <c r="H297" i="7" s="1"/>
  <c r="L297" i="7" l="1"/>
  <c r="E298" i="7"/>
  <c r="G298" i="7" s="1"/>
  <c r="F297" i="7"/>
  <c r="I297" i="7"/>
  <c r="J297" i="7" s="1"/>
  <c r="P297" i="7" l="1"/>
  <c r="T297" i="7" l="1"/>
  <c r="M298" i="7"/>
  <c r="O298" i="7" s="1"/>
  <c r="N297" i="7"/>
  <c r="Q297" i="7"/>
  <c r="R297" i="7" s="1"/>
  <c r="X297" i="7" l="1"/>
  <c r="AB297" i="7" l="1"/>
  <c r="V297" i="7"/>
  <c r="U298" i="7"/>
  <c r="W298" i="7" s="1"/>
  <c r="Y297" i="7"/>
  <c r="AF297" i="7" l="1"/>
  <c r="AH297" i="7" s="1"/>
  <c r="AD297" i="7" s="1"/>
  <c r="Z297" i="7"/>
  <c r="AC298" i="7" l="1"/>
  <c r="H298" i="7" s="1"/>
  <c r="L298" i="7" l="1"/>
  <c r="E299" i="7"/>
  <c r="G299" i="7" s="1"/>
  <c r="F298" i="7"/>
  <c r="I298" i="7"/>
  <c r="J298" i="7" s="1"/>
  <c r="P298" i="7" l="1"/>
  <c r="T298" i="7" l="1"/>
  <c r="N298" i="7"/>
  <c r="M299" i="7"/>
  <c r="O299" i="7" s="1"/>
  <c r="Q298" i="7"/>
  <c r="R298" i="7" s="1"/>
  <c r="X298" i="7" l="1"/>
  <c r="AB298" i="7" l="1"/>
  <c r="U299" i="7"/>
  <c r="W299" i="7" s="1"/>
  <c r="V298" i="7"/>
  <c r="Y298" i="7"/>
  <c r="AF298" i="7" l="1"/>
  <c r="AH298" i="7" s="1"/>
  <c r="AD298" i="7" s="1"/>
  <c r="Z298" i="7"/>
  <c r="AC299" i="7" l="1"/>
  <c r="H299" i="7" s="1"/>
  <c r="L299" i="7" l="1"/>
  <c r="F299" i="7"/>
  <c r="E300" i="7"/>
  <c r="G300" i="7" s="1"/>
  <c r="I299" i="7"/>
  <c r="J299" i="7" s="1"/>
  <c r="P299" i="7" l="1"/>
  <c r="T299" i="7" l="1"/>
  <c r="N299" i="7"/>
  <c r="M300" i="7"/>
  <c r="O300" i="7" s="1"/>
  <c r="Q299" i="7"/>
  <c r="R299" i="7" s="1"/>
  <c r="X299" i="7" l="1"/>
  <c r="AB299" i="7" l="1"/>
  <c r="V299" i="7"/>
  <c r="U300" i="7"/>
  <c r="W300" i="7" s="1"/>
  <c r="Y299" i="7"/>
  <c r="AF299" i="7" l="1"/>
  <c r="AH299" i="7" s="1"/>
  <c r="AD299" i="7" s="1"/>
  <c r="Z299" i="7"/>
  <c r="AC300" i="7" l="1"/>
  <c r="H300" i="7" s="1"/>
  <c r="L300" i="7" l="1"/>
  <c r="E301" i="7"/>
  <c r="G301" i="7" s="1"/>
  <c r="F300" i="7"/>
  <c r="I300" i="7"/>
  <c r="J300" i="7" s="1"/>
  <c r="P300" i="7" l="1"/>
  <c r="T300" i="7" l="1"/>
  <c r="N300" i="7"/>
  <c r="M301" i="7"/>
  <c r="O301" i="7" s="1"/>
  <c r="Q300" i="7"/>
  <c r="R300" i="7" s="1"/>
  <c r="X300" i="7" l="1"/>
  <c r="AB300" i="7" l="1"/>
  <c r="U301" i="7"/>
  <c r="W301" i="7" s="1"/>
  <c r="V300" i="7"/>
  <c r="Y300" i="7"/>
  <c r="AF300" i="7" l="1"/>
  <c r="AH300" i="7" s="1"/>
  <c r="AD300" i="7" s="1"/>
  <c r="Z300" i="7"/>
  <c r="AC301" i="7" l="1"/>
  <c r="H301" i="7" s="1"/>
  <c r="L301" i="7" l="1"/>
  <c r="F301" i="7"/>
  <c r="E302" i="7"/>
  <c r="G302" i="7" s="1"/>
  <c r="I301" i="7"/>
  <c r="J301" i="7" s="1"/>
  <c r="P301" i="7" l="1"/>
  <c r="T301" i="7" l="1"/>
  <c r="M302" i="7"/>
  <c r="O302" i="7" s="1"/>
  <c r="N301" i="7"/>
  <c r="Q301" i="7"/>
  <c r="R301" i="7" s="1"/>
  <c r="X301" i="7" l="1"/>
  <c r="AB301" i="7" l="1"/>
  <c r="V301" i="7"/>
  <c r="U302" i="7"/>
  <c r="W302" i="7" s="1"/>
  <c r="Y301" i="7"/>
  <c r="AF301" i="7" l="1"/>
  <c r="AH301" i="7" s="1"/>
  <c r="AD301" i="7" s="1"/>
  <c r="Z301" i="7"/>
  <c r="AC302" i="7" l="1"/>
  <c r="H302" i="7" s="1"/>
  <c r="L302" i="7" l="1"/>
  <c r="E303" i="7"/>
  <c r="G303" i="7" s="1"/>
  <c r="F302" i="7"/>
  <c r="I302" i="7"/>
  <c r="J302" i="7" s="1"/>
  <c r="P302" i="7" l="1"/>
  <c r="T302" i="7" l="1"/>
  <c r="N302" i="7"/>
  <c r="M303" i="7"/>
  <c r="O303" i="7" s="1"/>
  <c r="Q302" i="7"/>
  <c r="R302" i="7" s="1"/>
  <c r="X302" i="7" l="1"/>
  <c r="AB302" i="7" l="1"/>
  <c r="U303" i="7"/>
  <c r="W303" i="7" s="1"/>
  <c r="V302" i="7"/>
  <c r="Y302" i="7"/>
  <c r="AF302" i="7" l="1"/>
  <c r="AH302" i="7" s="1"/>
  <c r="AD302" i="7" s="1"/>
  <c r="Z302" i="7"/>
  <c r="AC303" i="7" l="1"/>
  <c r="H303" i="7" s="1"/>
  <c r="L303" i="7" l="1"/>
  <c r="F303" i="7"/>
  <c r="E304" i="7"/>
  <c r="G304" i="7" s="1"/>
  <c r="I303" i="7"/>
  <c r="J303" i="7" s="1"/>
  <c r="P303" i="7" l="1"/>
  <c r="T303" i="7" l="1"/>
  <c r="M304" i="7"/>
  <c r="O304" i="7" s="1"/>
  <c r="N303" i="7"/>
  <c r="Q303" i="7"/>
  <c r="R303" i="7" s="1"/>
  <c r="X303" i="7" l="1"/>
  <c r="AB303" i="7" l="1"/>
  <c r="U304" i="7"/>
  <c r="W304" i="7" s="1"/>
  <c r="V303" i="7"/>
  <c r="Y303" i="7"/>
  <c r="AF303" i="7" l="1"/>
  <c r="AH303" i="7" s="1"/>
  <c r="AD303" i="7" s="1"/>
  <c r="Z303" i="7"/>
  <c r="AC304" i="7" l="1"/>
  <c r="H304" i="7" s="1"/>
  <c r="L304" i="7" l="1"/>
  <c r="E305" i="7"/>
  <c r="G305" i="7" s="1"/>
  <c r="F304" i="7"/>
  <c r="I304" i="7"/>
  <c r="J304" i="7" s="1"/>
  <c r="P304" i="7" l="1"/>
  <c r="T304" i="7" l="1"/>
  <c r="N304" i="7"/>
  <c r="M305" i="7"/>
  <c r="O305" i="7" s="1"/>
  <c r="Q304" i="7"/>
  <c r="R304" i="7" s="1"/>
  <c r="X304" i="7" l="1"/>
  <c r="AB304" i="7" l="1"/>
  <c r="U305" i="7"/>
  <c r="W305" i="7" s="1"/>
  <c r="V304" i="7"/>
  <c r="Y304" i="7"/>
  <c r="AF304" i="7" l="1"/>
  <c r="AH304" i="7" s="1"/>
  <c r="AD304" i="7" s="1"/>
  <c r="Z304" i="7"/>
  <c r="AC305" i="7" l="1"/>
  <c r="H305" i="7" s="1"/>
  <c r="L305" i="7" l="1"/>
  <c r="E306" i="7"/>
  <c r="G306" i="7" s="1"/>
  <c r="F305" i="7"/>
  <c r="I305" i="7"/>
  <c r="J305" i="7" s="1"/>
  <c r="P305" i="7" l="1"/>
  <c r="T305" i="7" l="1"/>
  <c r="M306" i="7"/>
  <c r="O306" i="7" s="1"/>
  <c r="N305" i="7"/>
  <c r="Q305" i="7"/>
  <c r="R305" i="7" s="1"/>
  <c r="X305" i="7" l="1"/>
  <c r="AB305" i="7" l="1"/>
  <c r="V305" i="7"/>
  <c r="U306" i="7"/>
  <c r="W306" i="7" s="1"/>
  <c r="Y305" i="7"/>
  <c r="AF305" i="7" l="1"/>
  <c r="AH305" i="7" s="1"/>
  <c r="AD305" i="7" s="1"/>
  <c r="Z305" i="7"/>
  <c r="AC306" i="7" l="1"/>
  <c r="H306" i="7" s="1"/>
  <c r="L306" i="7" l="1"/>
  <c r="E307" i="7"/>
  <c r="G307" i="7" s="1"/>
  <c r="F306" i="7"/>
  <c r="I306" i="7"/>
  <c r="J306" i="7" s="1"/>
  <c r="P306" i="7" l="1"/>
  <c r="T306" i="7" l="1"/>
  <c r="M307" i="7"/>
  <c r="O307" i="7" s="1"/>
  <c r="N306" i="7"/>
  <c r="Q306" i="7"/>
  <c r="R306" i="7" s="1"/>
  <c r="X306" i="7" l="1"/>
  <c r="AB306" i="7" l="1"/>
  <c r="U307" i="7"/>
  <c r="W307" i="7" s="1"/>
  <c r="V306" i="7"/>
  <c r="Y306" i="7"/>
  <c r="AF306" i="7" l="1"/>
  <c r="AH306" i="7" s="1"/>
  <c r="AD306" i="7" s="1"/>
  <c r="Z306" i="7"/>
  <c r="AC307" i="7" l="1"/>
  <c r="H307" i="7" s="1"/>
  <c r="L307" i="7" l="1"/>
  <c r="F307" i="7"/>
  <c r="E308" i="7"/>
  <c r="G308" i="7" s="1"/>
  <c r="I307" i="7"/>
  <c r="J307" i="7" s="1"/>
  <c r="P307" i="7" l="1"/>
  <c r="T307" i="7" l="1"/>
  <c r="N307" i="7"/>
  <c r="M308" i="7"/>
  <c r="O308" i="7" s="1"/>
  <c r="Q307" i="7"/>
  <c r="R307" i="7" s="1"/>
  <c r="X307" i="7" l="1"/>
  <c r="AB307" i="7" l="1"/>
  <c r="U308" i="7"/>
  <c r="W308" i="7" s="1"/>
  <c r="V307" i="7"/>
  <c r="Y307" i="7"/>
  <c r="AF307" i="7" l="1"/>
  <c r="AH307" i="7" s="1"/>
  <c r="AD307" i="7" s="1"/>
  <c r="Z307" i="7"/>
  <c r="AC308" i="7" l="1"/>
  <c r="H308" i="7" s="1"/>
  <c r="L308" i="7" l="1"/>
  <c r="E309" i="7"/>
  <c r="G309" i="7" s="1"/>
  <c r="F308" i="7"/>
  <c r="I308" i="7"/>
  <c r="J308" i="7" s="1"/>
  <c r="P308" i="7" l="1"/>
  <c r="T308" i="7" l="1"/>
  <c r="M309" i="7"/>
  <c r="O309" i="7" s="1"/>
  <c r="N308" i="7"/>
  <c r="Q308" i="7"/>
  <c r="R308" i="7" s="1"/>
  <c r="X308" i="7" l="1"/>
  <c r="AB308" i="7" l="1"/>
  <c r="U309" i="7"/>
  <c r="W309" i="7" s="1"/>
  <c r="V308" i="7"/>
  <c r="Y308" i="7"/>
  <c r="AF308" i="7" l="1"/>
  <c r="AH308" i="7" s="1"/>
  <c r="AD308" i="7" s="1"/>
  <c r="Z308" i="7"/>
  <c r="AC309" i="7" l="1"/>
  <c r="H309" i="7" s="1"/>
  <c r="L309" i="7" l="1"/>
  <c r="F309" i="7"/>
  <c r="E310" i="7"/>
  <c r="G310" i="7" s="1"/>
  <c r="I309" i="7"/>
  <c r="J309" i="7" s="1"/>
  <c r="P309" i="7" l="1"/>
  <c r="T309" i="7" l="1"/>
  <c r="N309" i="7"/>
  <c r="M310" i="7"/>
  <c r="O310" i="7" s="1"/>
  <c r="Q309" i="7"/>
  <c r="R309" i="7" s="1"/>
  <c r="X309" i="7" l="1"/>
  <c r="AB309" i="7" l="1"/>
  <c r="U310" i="7"/>
  <c r="W310" i="7" s="1"/>
  <c r="V309" i="7"/>
  <c r="Y309" i="7"/>
  <c r="AF309" i="7" l="1"/>
  <c r="AH309" i="7" s="1"/>
  <c r="AD309" i="7" s="1"/>
  <c r="Z309" i="7"/>
  <c r="AC310" i="7" l="1"/>
  <c r="H310" i="7" s="1"/>
  <c r="L310" i="7" l="1"/>
  <c r="E311" i="7"/>
  <c r="G311" i="7" s="1"/>
  <c r="F310" i="7"/>
  <c r="I310" i="7"/>
  <c r="J310" i="7" s="1"/>
  <c r="P310" i="7" l="1"/>
  <c r="T310" i="7" l="1"/>
  <c r="M311" i="7"/>
  <c r="O311" i="7" s="1"/>
  <c r="N310" i="7"/>
  <c r="Q310" i="7"/>
  <c r="R310" i="7" s="1"/>
  <c r="X310" i="7" l="1"/>
  <c r="AB310" i="7" l="1"/>
  <c r="V310" i="7"/>
  <c r="U311" i="7"/>
  <c r="W311" i="7" s="1"/>
  <c r="Y310" i="7"/>
  <c r="AF310" i="7" l="1"/>
  <c r="AH310" i="7" s="1"/>
  <c r="AD310" i="7" s="1"/>
  <c r="Z310" i="7"/>
  <c r="AC311" i="7" l="1"/>
  <c r="H311" i="7" s="1"/>
  <c r="L311" i="7" l="1"/>
  <c r="F311" i="7"/>
  <c r="E312" i="7"/>
  <c r="G312" i="7" s="1"/>
  <c r="I311" i="7"/>
  <c r="J311" i="7" s="1"/>
  <c r="P311" i="7" l="1"/>
  <c r="T311" i="7" l="1"/>
  <c r="N311" i="7"/>
  <c r="M312" i="7"/>
  <c r="O312" i="7" s="1"/>
  <c r="Q311" i="7"/>
  <c r="R311" i="7" s="1"/>
  <c r="X311" i="7" l="1"/>
  <c r="AB311" i="7" l="1"/>
  <c r="U312" i="7"/>
  <c r="W312" i="7" s="1"/>
  <c r="V311" i="7"/>
  <c r="Y311" i="7"/>
  <c r="AF311" i="7" l="1"/>
  <c r="AH311" i="7" s="1"/>
  <c r="AD311" i="7" s="1"/>
  <c r="Z311" i="7"/>
  <c r="AC312" i="7" l="1"/>
  <c r="H312" i="7" s="1"/>
  <c r="L312" i="7" l="1"/>
  <c r="E313" i="7"/>
  <c r="G313" i="7" s="1"/>
  <c r="F312" i="7"/>
  <c r="I312" i="7"/>
  <c r="J312" i="7" s="1"/>
  <c r="P312" i="7" l="1"/>
  <c r="T312" i="7" l="1"/>
  <c r="M313" i="7"/>
  <c r="O313" i="7" s="1"/>
  <c r="N312" i="7"/>
  <c r="Q312" i="7"/>
  <c r="R312" i="7" s="1"/>
  <c r="X312" i="7" l="1"/>
  <c r="AB312" i="7" l="1"/>
  <c r="V312" i="7"/>
  <c r="U313" i="7"/>
  <c r="W313" i="7" s="1"/>
  <c r="Y312" i="7"/>
  <c r="AF312" i="7" l="1"/>
  <c r="AH312" i="7" s="1"/>
  <c r="AD312" i="7" s="1"/>
  <c r="Z312" i="7"/>
  <c r="AC313" i="7" l="1"/>
  <c r="H313" i="7" s="1"/>
  <c r="L313" i="7" l="1"/>
  <c r="E314" i="7"/>
  <c r="G314" i="7" s="1"/>
  <c r="F313" i="7"/>
  <c r="I313" i="7"/>
  <c r="J313" i="7" s="1"/>
  <c r="P313" i="7" l="1"/>
  <c r="T313" i="7" l="1"/>
  <c r="M314" i="7"/>
  <c r="O314" i="7" s="1"/>
  <c r="N313" i="7"/>
  <c r="Q313" i="7"/>
  <c r="R313" i="7" s="1"/>
  <c r="X313" i="7" l="1"/>
  <c r="AB313" i="7" l="1"/>
  <c r="U314" i="7"/>
  <c r="W314" i="7" s="1"/>
  <c r="V313" i="7"/>
  <c r="Y313" i="7"/>
  <c r="AF313" i="7" l="1"/>
  <c r="AH313" i="7" s="1"/>
  <c r="AD313" i="7" s="1"/>
  <c r="Z313" i="7"/>
  <c r="AC314" i="7" l="1"/>
  <c r="H314" i="7" s="1"/>
  <c r="L314" i="7" l="1"/>
  <c r="F314" i="7"/>
  <c r="E315" i="7"/>
  <c r="G315" i="7" s="1"/>
  <c r="I314" i="7"/>
  <c r="J314" i="7" s="1"/>
  <c r="P314" i="7" l="1"/>
  <c r="T314" i="7" l="1"/>
  <c r="N314" i="7"/>
  <c r="M315" i="7"/>
  <c r="O315" i="7" s="1"/>
  <c r="Q314" i="7"/>
  <c r="R314" i="7" s="1"/>
  <c r="X314" i="7" l="1"/>
  <c r="AB314" i="7" l="1"/>
  <c r="V314" i="7"/>
  <c r="U315" i="7"/>
  <c r="W315" i="7" s="1"/>
  <c r="Y314" i="7"/>
  <c r="AF314" i="7" l="1"/>
  <c r="AH314" i="7" s="1"/>
  <c r="AD314" i="7" s="1"/>
  <c r="Z314" i="7"/>
  <c r="AC315" i="7" l="1"/>
  <c r="H315" i="7" s="1"/>
  <c r="L315" i="7" l="1"/>
  <c r="E316" i="7"/>
  <c r="G316" i="7" s="1"/>
  <c r="F315" i="7"/>
  <c r="I315" i="7"/>
  <c r="J315" i="7" s="1"/>
  <c r="P315" i="7" l="1"/>
  <c r="T315" i="7" l="1"/>
  <c r="M316" i="7"/>
  <c r="O316" i="7" s="1"/>
  <c r="N315" i="7"/>
  <c r="Q315" i="7"/>
  <c r="R315" i="7" s="1"/>
  <c r="X315" i="7" l="1"/>
  <c r="AB315" i="7" l="1"/>
  <c r="U316" i="7"/>
  <c r="W316" i="7" s="1"/>
  <c r="V315" i="7"/>
  <c r="Y315" i="7"/>
  <c r="AF315" i="7" l="1"/>
  <c r="AH315" i="7" s="1"/>
  <c r="AD315" i="7" s="1"/>
  <c r="Z315" i="7"/>
  <c r="AC316" i="7" l="1"/>
  <c r="H316" i="7" s="1"/>
  <c r="L316" i="7" l="1"/>
  <c r="E317" i="7"/>
  <c r="G317" i="7" s="1"/>
  <c r="F316" i="7"/>
  <c r="I316" i="7"/>
  <c r="J316" i="7" s="1"/>
  <c r="P316" i="7" l="1"/>
  <c r="T316" i="7" l="1"/>
  <c r="N316" i="7"/>
  <c r="M317" i="7"/>
  <c r="O317" i="7" s="1"/>
  <c r="Q316" i="7"/>
  <c r="R316" i="7" s="1"/>
  <c r="X316" i="7" l="1"/>
  <c r="AB316" i="7" l="1"/>
  <c r="V316" i="7"/>
  <c r="U317" i="7"/>
  <c r="W317" i="7" s="1"/>
  <c r="Y316" i="7"/>
  <c r="AF316" i="7" l="1"/>
  <c r="AH316" i="7" s="1"/>
  <c r="AD316" i="7" s="1"/>
  <c r="Z316" i="7"/>
  <c r="AC317" i="7" l="1"/>
  <c r="H317" i="7" s="1"/>
  <c r="L317" i="7" l="1"/>
  <c r="E318" i="7"/>
  <c r="G318" i="7" s="1"/>
  <c r="F317" i="7"/>
  <c r="I317" i="7"/>
  <c r="J317" i="7" s="1"/>
  <c r="P317" i="7" l="1"/>
  <c r="T317" i="7" l="1"/>
  <c r="M318" i="7"/>
  <c r="O318" i="7" s="1"/>
  <c r="N317" i="7"/>
  <c r="Q317" i="7"/>
  <c r="R317" i="7" s="1"/>
  <c r="X317" i="7" l="1"/>
  <c r="AB317" i="7" l="1"/>
  <c r="U318" i="7"/>
  <c r="W318" i="7" s="1"/>
  <c r="V317" i="7"/>
  <c r="Y317" i="7"/>
  <c r="AF317" i="7" l="1"/>
  <c r="AH317" i="7" s="1"/>
  <c r="AD317" i="7" s="1"/>
  <c r="Z317" i="7"/>
  <c r="AC318" i="7" l="1"/>
  <c r="H318" i="7" s="1"/>
  <c r="L318" i="7" l="1"/>
  <c r="F318" i="7"/>
  <c r="E319" i="7"/>
  <c r="G319" i="7" s="1"/>
  <c r="I318" i="7"/>
  <c r="J318" i="7" s="1"/>
  <c r="P318" i="7" l="1"/>
  <c r="T318" i="7" l="1"/>
  <c r="M319" i="7"/>
  <c r="O319" i="7" s="1"/>
  <c r="N318" i="7"/>
  <c r="Q318" i="7"/>
  <c r="R318" i="7" s="1"/>
  <c r="X318" i="7" l="1"/>
  <c r="AB318" i="7" l="1"/>
  <c r="V318" i="7"/>
  <c r="U319" i="7"/>
  <c r="W319" i="7" s="1"/>
  <c r="Y318" i="7"/>
  <c r="AF318" i="7" l="1"/>
  <c r="AH318" i="7" s="1"/>
  <c r="AD318" i="7" s="1"/>
  <c r="Z318" i="7"/>
  <c r="AC319" i="7" l="1"/>
  <c r="H319" i="7" s="1"/>
  <c r="L319" i="7" l="1"/>
  <c r="E320" i="7"/>
  <c r="G320" i="7" s="1"/>
  <c r="F319" i="7"/>
  <c r="I319" i="7"/>
  <c r="J319" i="7" s="1"/>
  <c r="P319" i="7" l="1"/>
  <c r="T319" i="7" l="1"/>
  <c r="M320" i="7"/>
  <c r="O320" i="7" s="1"/>
  <c r="N319" i="7"/>
  <c r="Q319" i="7"/>
  <c r="R319" i="7" s="1"/>
  <c r="X319" i="7" l="1"/>
  <c r="AB319" i="7" l="1"/>
  <c r="V319" i="7"/>
  <c r="U320" i="7"/>
  <c r="W320" i="7" s="1"/>
  <c r="Y319" i="7"/>
  <c r="AF319" i="7" l="1"/>
  <c r="AH319" i="7" s="1"/>
  <c r="AD319" i="7" s="1"/>
  <c r="Z319" i="7"/>
  <c r="AC320" i="7" l="1"/>
  <c r="H320" i="7" s="1"/>
  <c r="L320" i="7" l="1"/>
  <c r="F320" i="7"/>
  <c r="E321" i="7"/>
  <c r="G321" i="7" s="1"/>
  <c r="I320" i="7"/>
  <c r="J320" i="7" s="1"/>
  <c r="P320" i="7" l="1"/>
  <c r="T320" i="7" l="1"/>
  <c r="N320" i="7"/>
  <c r="M321" i="7"/>
  <c r="O321" i="7" s="1"/>
  <c r="Q320" i="7"/>
  <c r="R320" i="7" s="1"/>
  <c r="X320" i="7" l="1"/>
  <c r="AB320" i="7" l="1"/>
  <c r="U321" i="7"/>
  <c r="W321" i="7" s="1"/>
  <c r="V320" i="7"/>
  <c r="Y320" i="7"/>
  <c r="AF320" i="7" l="1"/>
  <c r="AH320" i="7" s="1"/>
  <c r="AD320" i="7" s="1"/>
  <c r="Z320" i="7"/>
  <c r="AC321" i="7" l="1"/>
  <c r="H321" i="7" s="1"/>
  <c r="L321" i="7" l="1"/>
  <c r="E322" i="7"/>
  <c r="G322" i="7" s="1"/>
  <c r="F321" i="7"/>
  <c r="I321" i="7"/>
  <c r="J321" i="7" s="1"/>
  <c r="P321" i="7" l="1"/>
  <c r="T321" i="7" l="1"/>
  <c r="M322" i="7"/>
  <c r="O322" i="7" s="1"/>
  <c r="N321" i="7"/>
  <c r="Q321" i="7"/>
  <c r="R321" i="7" s="1"/>
  <c r="X321" i="7" l="1"/>
  <c r="AB321" i="7" l="1"/>
  <c r="U322" i="7"/>
  <c r="W322" i="7" s="1"/>
  <c r="V321" i="7"/>
  <c r="Y321" i="7"/>
  <c r="AF321" i="7" l="1"/>
  <c r="AH321" i="7" s="1"/>
  <c r="AD321" i="7" s="1"/>
  <c r="Z321" i="7"/>
  <c r="AC322" i="7" l="1"/>
  <c r="H322" i="7" s="1"/>
  <c r="L322" i="7" l="1"/>
  <c r="F322" i="7"/>
  <c r="E323" i="7"/>
  <c r="G323" i="7" s="1"/>
  <c r="I322" i="7"/>
  <c r="J322" i="7" s="1"/>
  <c r="P322" i="7" l="1"/>
  <c r="T322" i="7" l="1"/>
  <c r="N322" i="7"/>
  <c r="M323" i="7"/>
  <c r="O323" i="7" s="1"/>
  <c r="Q322" i="7"/>
  <c r="R322" i="7" s="1"/>
  <c r="X322" i="7" l="1"/>
  <c r="AB322" i="7" l="1"/>
  <c r="V322" i="7"/>
  <c r="U323" i="7"/>
  <c r="W323" i="7" s="1"/>
  <c r="Y322" i="7"/>
  <c r="AF322" i="7" l="1"/>
  <c r="AH322" i="7" s="1"/>
  <c r="AD322" i="7" s="1"/>
  <c r="Z322" i="7"/>
  <c r="AC323" i="7" l="1"/>
  <c r="H323" i="7" s="1"/>
  <c r="L323" i="7" l="1"/>
  <c r="E324" i="7"/>
  <c r="G324" i="7" s="1"/>
  <c r="F323" i="7"/>
  <c r="I323" i="7"/>
  <c r="J323" i="7" s="1"/>
  <c r="P323" i="7" l="1"/>
  <c r="T323" i="7" l="1"/>
  <c r="M324" i="7"/>
  <c r="O324" i="7" s="1"/>
  <c r="N323" i="7"/>
  <c r="Q323" i="7"/>
  <c r="R323" i="7" s="1"/>
  <c r="X323" i="7" l="1"/>
  <c r="AB323" i="7" l="1"/>
  <c r="U324" i="7"/>
  <c r="W324" i="7" s="1"/>
  <c r="V323" i="7"/>
  <c r="Y323" i="7"/>
  <c r="AF323" i="7" l="1"/>
  <c r="AH323" i="7" s="1"/>
  <c r="AD323" i="7" s="1"/>
  <c r="Z323" i="7"/>
  <c r="AC324" i="7" l="1"/>
  <c r="H324" i="7" s="1"/>
  <c r="L324" i="7" l="1"/>
  <c r="F324" i="7"/>
  <c r="E325" i="7"/>
  <c r="G325" i="7" s="1"/>
  <c r="I324" i="7"/>
  <c r="J324" i="7" s="1"/>
  <c r="P324" i="7" l="1"/>
  <c r="T324" i="7" l="1"/>
  <c r="N324" i="7"/>
  <c r="M325" i="7"/>
  <c r="O325" i="7" s="1"/>
  <c r="Q324" i="7"/>
  <c r="R324" i="7" s="1"/>
  <c r="X324" i="7" l="1"/>
  <c r="AB324" i="7" l="1"/>
  <c r="V324" i="7"/>
  <c r="U325" i="7"/>
  <c r="W325" i="7" s="1"/>
  <c r="Y324" i="7"/>
  <c r="AF324" i="7" l="1"/>
  <c r="AH324" i="7" s="1"/>
  <c r="AD324" i="7" s="1"/>
  <c r="Z324" i="7"/>
  <c r="AC325" i="7" l="1"/>
  <c r="H325" i="7" s="1"/>
  <c r="L325" i="7" l="1"/>
  <c r="E326" i="7"/>
  <c r="G326" i="7" s="1"/>
  <c r="F325" i="7"/>
  <c r="I325" i="7"/>
  <c r="J325" i="7" s="1"/>
  <c r="P325" i="7" l="1"/>
  <c r="T325" i="7" l="1"/>
  <c r="M326" i="7"/>
  <c r="O326" i="7" s="1"/>
  <c r="N325" i="7"/>
  <c r="Q325" i="7"/>
  <c r="R325" i="7" s="1"/>
  <c r="X325" i="7" l="1"/>
  <c r="AB325" i="7" l="1"/>
  <c r="U326" i="7"/>
  <c r="W326" i="7" s="1"/>
  <c r="V325" i="7"/>
  <c r="Y325" i="7"/>
  <c r="AF325" i="7" l="1"/>
  <c r="AH325" i="7" s="1"/>
  <c r="AD325" i="7" s="1"/>
  <c r="Z325" i="7"/>
  <c r="AC326" i="7" l="1"/>
  <c r="H326" i="7" s="1"/>
  <c r="L326" i="7" l="1"/>
  <c r="F326" i="7"/>
  <c r="E327" i="7"/>
  <c r="G327" i="7" s="1"/>
  <c r="I326" i="7"/>
  <c r="J326" i="7" s="1"/>
  <c r="P326" i="7" l="1"/>
  <c r="T326" i="7" l="1"/>
  <c r="N326" i="7"/>
  <c r="M327" i="7"/>
  <c r="O327" i="7" s="1"/>
  <c r="Q326" i="7"/>
  <c r="R326" i="7" s="1"/>
  <c r="X326" i="7" l="1"/>
  <c r="AB326" i="7" l="1"/>
  <c r="V326" i="7"/>
  <c r="U327" i="7"/>
  <c r="W327" i="7" s="1"/>
  <c r="Y326" i="7"/>
  <c r="AF326" i="7" l="1"/>
  <c r="AH326" i="7" s="1"/>
  <c r="AD326" i="7" s="1"/>
  <c r="Z326" i="7"/>
  <c r="AC327" i="7" l="1"/>
  <c r="H327" i="7" s="1"/>
  <c r="L327" i="7" l="1"/>
  <c r="E328" i="7"/>
  <c r="G328" i="7" s="1"/>
  <c r="F327" i="7"/>
  <c r="I327" i="7"/>
  <c r="J327" i="7" s="1"/>
  <c r="P327" i="7" l="1"/>
  <c r="T327" i="7" l="1"/>
  <c r="M328" i="7"/>
  <c r="O328" i="7" s="1"/>
  <c r="N327" i="7"/>
  <c r="Q327" i="7"/>
  <c r="R327" i="7" s="1"/>
  <c r="X327" i="7" l="1"/>
  <c r="AB327" i="7" l="1"/>
  <c r="U328" i="7"/>
  <c r="W328" i="7" s="1"/>
  <c r="V327" i="7"/>
  <c r="Y327" i="7"/>
  <c r="AF327" i="7" l="1"/>
  <c r="AH327" i="7" s="1"/>
  <c r="AD327" i="7" s="1"/>
  <c r="Z327" i="7"/>
  <c r="AC328" i="7" l="1"/>
  <c r="H328" i="7" s="1"/>
  <c r="L328" i="7" l="1"/>
  <c r="F328" i="7"/>
  <c r="E329" i="7"/>
  <c r="G329" i="7" s="1"/>
  <c r="I328" i="7"/>
  <c r="J328" i="7" s="1"/>
  <c r="P328" i="7" l="1"/>
  <c r="T328" i="7" l="1"/>
  <c r="N328" i="7"/>
  <c r="M329" i="7"/>
  <c r="O329" i="7" s="1"/>
  <c r="Q328" i="7"/>
  <c r="R328" i="7" s="1"/>
  <c r="X328" i="7" l="1"/>
  <c r="AB328" i="7" l="1"/>
  <c r="V328" i="7"/>
  <c r="U329" i="7"/>
  <c r="W329" i="7" s="1"/>
  <c r="Y328" i="7"/>
  <c r="AF328" i="7" l="1"/>
  <c r="AH328" i="7" s="1"/>
  <c r="AD328" i="7" s="1"/>
  <c r="Z328" i="7"/>
  <c r="AC329" i="7" l="1"/>
  <c r="H329" i="7" s="1"/>
  <c r="L329" i="7" l="1"/>
  <c r="E330" i="7"/>
  <c r="G330" i="7" s="1"/>
  <c r="F329" i="7"/>
  <c r="I329" i="7"/>
  <c r="J329" i="7" s="1"/>
  <c r="P329" i="7" l="1"/>
  <c r="T329" i="7" l="1"/>
  <c r="M330" i="7"/>
  <c r="O330" i="7" s="1"/>
  <c r="N329" i="7"/>
  <c r="Q329" i="7"/>
  <c r="R329" i="7" s="1"/>
  <c r="X329" i="7" l="1"/>
  <c r="AB329" i="7" l="1"/>
  <c r="U330" i="7"/>
  <c r="W330" i="7" s="1"/>
  <c r="V329" i="7"/>
  <c r="Y329" i="7"/>
  <c r="AF329" i="7" l="1"/>
  <c r="AH329" i="7" s="1"/>
  <c r="AD329" i="7" s="1"/>
  <c r="Z329" i="7"/>
  <c r="AC330" i="7" l="1"/>
  <c r="H330" i="7" s="1"/>
  <c r="L330" i="7" l="1"/>
  <c r="F330" i="7"/>
  <c r="E331" i="7"/>
  <c r="G331" i="7" s="1"/>
  <c r="I330" i="7"/>
  <c r="J330" i="7" s="1"/>
  <c r="P330" i="7" l="1"/>
  <c r="T330" i="7" l="1"/>
  <c r="N330" i="7"/>
  <c r="M331" i="7"/>
  <c r="O331" i="7" s="1"/>
  <c r="Q330" i="7"/>
  <c r="R330" i="7" s="1"/>
  <c r="X330" i="7" l="1"/>
  <c r="AB330" i="7" l="1"/>
  <c r="V330" i="7"/>
  <c r="U331" i="7"/>
  <c r="W331" i="7" s="1"/>
  <c r="Y330" i="7"/>
  <c r="AF330" i="7" l="1"/>
  <c r="AH330" i="7" s="1"/>
  <c r="AD330" i="7" s="1"/>
  <c r="Z330" i="7"/>
  <c r="AC331" i="7" l="1"/>
  <c r="H331" i="7" s="1"/>
  <c r="L331" i="7" l="1"/>
  <c r="E332" i="7"/>
  <c r="G332" i="7" s="1"/>
  <c r="F331" i="7"/>
  <c r="I331" i="7"/>
  <c r="J331" i="7" s="1"/>
  <c r="P331" i="7" l="1"/>
  <c r="T331" i="7" l="1"/>
  <c r="M332" i="7"/>
  <c r="O332" i="7" s="1"/>
  <c r="N331" i="7"/>
  <c r="Q331" i="7"/>
  <c r="R331" i="7" s="1"/>
  <c r="X331" i="7" l="1"/>
  <c r="AB331" i="7" l="1"/>
  <c r="U332" i="7"/>
  <c r="W332" i="7" s="1"/>
  <c r="V331" i="7"/>
  <c r="Y331" i="7"/>
  <c r="AF331" i="7" l="1"/>
  <c r="AH331" i="7" s="1"/>
  <c r="AD331" i="7" s="1"/>
  <c r="Z331" i="7"/>
  <c r="AC332" i="7" l="1"/>
  <c r="H332" i="7" s="1"/>
  <c r="L332" i="7" l="1"/>
  <c r="F332" i="7"/>
  <c r="E333" i="7"/>
  <c r="G333" i="7" s="1"/>
  <c r="I332" i="7"/>
  <c r="J332" i="7" s="1"/>
  <c r="P332" i="7" l="1"/>
  <c r="T332" i="7" l="1"/>
  <c r="N332" i="7"/>
  <c r="M333" i="7"/>
  <c r="O333" i="7" s="1"/>
  <c r="Q332" i="7"/>
  <c r="R332" i="7" s="1"/>
  <c r="X332" i="7" l="1"/>
  <c r="AB332" i="7" l="1"/>
  <c r="V332" i="7"/>
  <c r="U333" i="7"/>
  <c r="W333" i="7" s="1"/>
  <c r="Y332" i="7"/>
  <c r="AF332" i="7" l="1"/>
  <c r="AH332" i="7" s="1"/>
  <c r="AD332" i="7" s="1"/>
  <c r="Z332" i="7"/>
  <c r="AC333" i="7" l="1"/>
  <c r="H333" i="7" s="1"/>
  <c r="L333" i="7" l="1"/>
  <c r="E334" i="7"/>
  <c r="G334" i="7" s="1"/>
  <c r="F333" i="7"/>
  <c r="I333" i="7"/>
  <c r="J333" i="7" s="1"/>
  <c r="P333" i="7" l="1"/>
  <c r="T333" i="7" l="1"/>
  <c r="M334" i="7"/>
  <c r="O334" i="7" s="1"/>
  <c r="N333" i="7"/>
  <c r="Q333" i="7"/>
  <c r="R333" i="7" s="1"/>
  <c r="X333" i="7" l="1"/>
  <c r="AB333" i="7" l="1"/>
  <c r="U334" i="7"/>
  <c r="W334" i="7" s="1"/>
  <c r="V333" i="7"/>
  <c r="Y333" i="7"/>
  <c r="AF333" i="7" l="1"/>
  <c r="AH333" i="7" s="1"/>
  <c r="AD333" i="7" s="1"/>
  <c r="Z333" i="7"/>
  <c r="AC334" i="7" l="1"/>
  <c r="H334" i="7" s="1"/>
  <c r="L334" i="7" l="1"/>
  <c r="F334" i="7"/>
  <c r="E335" i="7"/>
  <c r="G335" i="7" s="1"/>
  <c r="I334" i="7"/>
  <c r="J334" i="7" s="1"/>
  <c r="P334" i="7" l="1"/>
  <c r="T334" i="7" l="1"/>
  <c r="N334" i="7"/>
  <c r="M335" i="7"/>
  <c r="O335" i="7" s="1"/>
  <c r="Q334" i="7"/>
  <c r="R334" i="7" s="1"/>
  <c r="X334" i="7" l="1"/>
  <c r="AB334" i="7" l="1"/>
  <c r="V334" i="7"/>
  <c r="U335" i="7"/>
  <c r="W335" i="7" s="1"/>
  <c r="Y334" i="7"/>
  <c r="AF334" i="7" l="1"/>
  <c r="AH334" i="7" s="1"/>
  <c r="AD334" i="7" s="1"/>
  <c r="Z334" i="7"/>
  <c r="AC335" i="7" l="1"/>
  <c r="H335" i="7" s="1"/>
  <c r="L335" i="7" l="1"/>
  <c r="E336" i="7"/>
  <c r="G336" i="7" s="1"/>
  <c r="F335" i="7"/>
  <c r="I335" i="7"/>
  <c r="J335" i="7" s="1"/>
  <c r="P335" i="7" l="1"/>
  <c r="T335" i="7" l="1"/>
  <c r="M336" i="7"/>
  <c r="O336" i="7" s="1"/>
  <c r="N335" i="7"/>
  <c r="Q335" i="7"/>
  <c r="R335" i="7" s="1"/>
  <c r="X335" i="7" l="1"/>
  <c r="AB335" i="7" l="1"/>
  <c r="U336" i="7"/>
  <c r="W336" i="7" s="1"/>
  <c r="V335" i="7"/>
  <c r="Y335" i="7"/>
  <c r="AF335" i="7" l="1"/>
  <c r="AH335" i="7" s="1"/>
  <c r="AD335" i="7" s="1"/>
  <c r="Z335" i="7"/>
  <c r="AC336" i="7" l="1"/>
  <c r="H336" i="7" s="1"/>
  <c r="L336" i="7" l="1"/>
  <c r="F336" i="7"/>
  <c r="E337" i="7"/>
  <c r="G337" i="7" s="1"/>
  <c r="I336" i="7"/>
  <c r="J336" i="7" s="1"/>
  <c r="P336" i="7" l="1"/>
  <c r="T336" i="7" l="1"/>
  <c r="N336" i="7"/>
  <c r="M337" i="7"/>
  <c r="O337" i="7" s="1"/>
  <c r="Q336" i="7"/>
  <c r="R336" i="7" s="1"/>
  <c r="X336" i="7" l="1"/>
  <c r="AB336" i="7" l="1"/>
  <c r="V336" i="7"/>
  <c r="U337" i="7"/>
  <c r="W337" i="7" s="1"/>
  <c r="Y336" i="7"/>
  <c r="AF336" i="7" l="1"/>
  <c r="AH336" i="7" s="1"/>
  <c r="AD336" i="7" s="1"/>
  <c r="Z336" i="7"/>
  <c r="AC337" i="7" l="1"/>
  <c r="H337" i="7" s="1"/>
  <c r="L337" i="7" l="1"/>
  <c r="E338" i="7"/>
  <c r="G338" i="7" s="1"/>
  <c r="F337" i="7"/>
  <c r="I337" i="7"/>
  <c r="J337" i="7" s="1"/>
  <c r="P337" i="7" l="1"/>
  <c r="T337" i="7" l="1"/>
  <c r="M338" i="7"/>
  <c r="O338" i="7" s="1"/>
  <c r="N337" i="7"/>
  <c r="Q337" i="7"/>
  <c r="R337" i="7" s="1"/>
  <c r="X337" i="7" l="1"/>
  <c r="AB337" i="7" l="1"/>
  <c r="U338" i="7"/>
  <c r="W338" i="7" s="1"/>
  <c r="V337" i="7"/>
  <c r="Y337" i="7"/>
  <c r="AF337" i="7" l="1"/>
  <c r="AH337" i="7" s="1"/>
  <c r="AD337" i="7" s="1"/>
  <c r="Z337" i="7"/>
  <c r="AC338" i="7" l="1"/>
  <c r="H338" i="7" s="1"/>
  <c r="L338" i="7" l="1"/>
  <c r="F338" i="7"/>
  <c r="E339" i="7"/>
  <c r="G339" i="7" s="1"/>
  <c r="I338" i="7"/>
  <c r="J338" i="7" s="1"/>
  <c r="P338" i="7" l="1"/>
  <c r="T338" i="7" l="1"/>
  <c r="N338" i="7"/>
  <c r="M339" i="7"/>
  <c r="O339" i="7" s="1"/>
  <c r="Q338" i="7"/>
  <c r="R338" i="7" s="1"/>
  <c r="X338" i="7" l="1"/>
  <c r="AB338" i="7" l="1"/>
  <c r="V338" i="7"/>
  <c r="U339" i="7"/>
  <c r="W339" i="7" s="1"/>
  <c r="Y338" i="7"/>
  <c r="AF338" i="7" l="1"/>
  <c r="AH338" i="7" s="1"/>
  <c r="AD338" i="7" s="1"/>
  <c r="Z338" i="7"/>
  <c r="AC339" i="7" l="1"/>
  <c r="H339" i="7" s="1"/>
  <c r="L339" i="7" l="1"/>
  <c r="E340" i="7"/>
  <c r="G340" i="7" s="1"/>
  <c r="F339" i="7"/>
  <c r="I339" i="7"/>
  <c r="J339" i="7" s="1"/>
  <c r="P339" i="7" l="1"/>
  <c r="T339" i="7" l="1"/>
  <c r="M340" i="7"/>
  <c r="O340" i="7" s="1"/>
  <c r="N339" i="7"/>
  <c r="Q339" i="7"/>
  <c r="R339" i="7" s="1"/>
  <c r="X339" i="7" l="1"/>
  <c r="AB339" i="7" l="1"/>
  <c r="U340" i="7"/>
  <c r="W340" i="7" s="1"/>
  <c r="V339" i="7"/>
  <c r="Y339" i="7"/>
  <c r="AF339" i="7" l="1"/>
  <c r="AH339" i="7" s="1"/>
  <c r="AD339" i="7" s="1"/>
  <c r="Z339" i="7"/>
  <c r="AC340" i="7" l="1"/>
  <c r="H340" i="7" s="1"/>
  <c r="L340" i="7" l="1"/>
  <c r="F340" i="7"/>
  <c r="E341" i="7"/>
  <c r="G341" i="7" s="1"/>
  <c r="I340" i="7"/>
  <c r="J340" i="7" s="1"/>
  <c r="P340" i="7" l="1"/>
  <c r="T340" i="7" l="1"/>
  <c r="N340" i="7"/>
  <c r="M341" i="7"/>
  <c r="O341" i="7" s="1"/>
  <c r="Q340" i="7"/>
  <c r="R340" i="7" s="1"/>
  <c r="X340" i="7" l="1"/>
  <c r="AB340" i="7" l="1"/>
  <c r="V340" i="7"/>
  <c r="U341" i="7"/>
  <c r="W341" i="7" s="1"/>
  <c r="Y340" i="7"/>
  <c r="AF340" i="7" l="1"/>
  <c r="AH340" i="7" s="1"/>
  <c r="AD340" i="7" s="1"/>
  <c r="Z340" i="7"/>
  <c r="AC341" i="7" l="1"/>
  <c r="H341" i="7" s="1"/>
  <c r="L341" i="7" l="1"/>
  <c r="E342" i="7"/>
  <c r="G342" i="7" s="1"/>
  <c r="F341" i="7"/>
  <c r="I341" i="7"/>
  <c r="J341" i="7" s="1"/>
  <c r="P341" i="7" l="1"/>
  <c r="T341" i="7" l="1"/>
  <c r="M342" i="7"/>
  <c r="O342" i="7" s="1"/>
  <c r="N341" i="7"/>
  <c r="Q341" i="7"/>
  <c r="R341" i="7" s="1"/>
  <c r="X341" i="7" l="1"/>
  <c r="AB341" i="7" l="1"/>
  <c r="U342" i="7"/>
  <c r="W342" i="7" s="1"/>
  <c r="V341" i="7"/>
  <c r="Y341" i="7"/>
  <c r="AF341" i="7" l="1"/>
  <c r="AH341" i="7" s="1"/>
  <c r="AD341" i="7" s="1"/>
  <c r="Z341" i="7"/>
  <c r="AC342" i="7" l="1"/>
  <c r="H342" i="7" s="1"/>
  <c r="L342" i="7" l="1"/>
  <c r="F342" i="7"/>
  <c r="E343" i="7"/>
  <c r="G343" i="7" s="1"/>
  <c r="I342" i="7"/>
  <c r="J342" i="7" s="1"/>
  <c r="P342" i="7" l="1"/>
  <c r="T342" i="7" l="1"/>
  <c r="N342" i="7"/>
  <c r="M343" i="7"/>
  <c r="O343" i="7" s="1"/>
  <c r="Q342" i="7"/>
  <c r="R342" i="7" s="1"/>
  <c r="X342" i="7" l="1"/>
  <c r="AB342" i="7" l="1"/>
  <c r="V342" i="7"/>
  <c r="U343" i="7"/>
  <c r="W343" i="7" s="1"/>
  <c r="Y342" i="7"/>
  <c r="AF342" i="7" l="1"/>
  <c r="AH342" i="7" s="1"/>
  <c r="AD342" i="7" s="1"/>
  <c r="Z342" i="7"/>
  <c r="AC343" i="7" l="1"/>
  <c r="H343" i="7" s="1"/>
  <c r="L343" i="7" l="1"/>
  <c r="E344" i="7"/>
  <c r="G344" i="7" s="1"/>
  <c r="F343" i="7"/>
  <c r="I343" i="7"/>
  <c r="J343" i="7" s="1"/>
  <c r="P343" i="7" l="1"/>
  <c r="T343" i="7" l="1"/>
  <c r="M344" i="7"/>
  <c r="O344" i="7" s="1"/>
  <c r="N343" i="7"/>
  <c r="Q343" i="7"/>
  <c r="R343" i="7" s="1"/>
  <c r="X343" i="7" l="1"/>
  <c r="AB343" i="7" l="1"/>
  <c r="U344" i="7"/>
  <c r="W344" i="7" s="1"/>
  <c r="V343" i="7"/>
  <c r="Y343" i="7"/>
  <c r="AF343" i="7" s="1"/>
  <c r="AH343" i="7" l="1"/>
  <c r="AD343" i="7" s="1"/>
  <c r="Z343" i="7"/>
  <c r="AC344" i="7" l="1"/>
  <c r="H344" i="7" s="1"/>
  <c r="L344" i="7" l="1"/>
  <c r="F344" i="7"/>
  <c r="E345" i="7"/>
  <c r="G345" i="7" s="1"/>
  <c r="I344" i="7"/>
  <c r="J344" i="7" s="1"/>
  <c r="P344" i="7" l="1"/>
  <c r="T344" i="7" l="1"/>
  <c r="N344" i="7"/>
  <c r="M345" i="7"/>
  <c r="O345" i="7" s="1"/>
  <c r="Q344" i="7"/>
  <c r="R344" i="7" s="1"/>
  <c r="X344" i="7" l="1"/>
  <c r="AB344" i="7" l="1"/>
  <c r="U345" i="7"/>
  <c r="W345" i="7" s="1"/>
  <c r="V344" i="7"/>
  <c r="Y344" i="7"/>
  <c r="AF344" i="7" l="1"/>
  <c r="AH344" i="7" s="1"/>
  <c r="AD344" i="7" s="1"/>
  <c r="Z344" i="7"/>
  <c r="AC345" i="7" l="1"/>
  <c r="H345" i="7" s="1"/>
  <c r="L345" i="7" l="1"/>
  <c r="E346" i="7"/>
  <c r="G346" i="7" s="1"/>
  <c r="F345" i="7"/>
  <c r="I345" i="7"/>
  <c r="J345" i="7" s="1"/>
  <c r="P345" i="7" l="1"/>
  <c r="T345" i="7" l="1"/>
  <c r="M346" i="7"/>
  <c r="O346" i="7" s="1"/>
  <c r="N345" i="7"/>
  <c r="Q345" i="7"/>
  <c r="R345" i="7" s="1"/>
  <c r="X345" i="7" l="1"/>
  <c r="AB345" i="7" l="1"/>
  <c r="V345" i="7"/>
  <c r="U346" i="7"/>
  <c r="W346" i="7" s="1"/>
  <c r="Y345" i="7"/>
  <c r="AF345" i="7" l="1"/>
  <c r="AH345" i="7" s="1"/>
  <c r="AD345" i="7" s="1"/>
  <c r="Z345" i="7"/>
  <c r="AC346" i="7" l="1"/>
  <c r="H346" i="7" s="1"/>
  <c r="L346" i="7" l="1"/>
  <c r="E347" i="7"/>
  <c r="G347" i="7" s="1"/>
  <c r="F346" i="7"/>
  <c r="I346" i="7"/>
  <c r="J346" i="7" s="1"/>
  <c r="P346" i="7" l="1"/>
  <c r="T346" i="7" l="1"/>
  <c r="N346" i="7"/>
  <c r="M347" i="7"/>
  <c r="O347" i="7" s="1"/>
  <c r="Q346" i="7"/>
  <c r="R346" i="7" s="1"/>
  <c r="X346" i="7" l="1"/>
  <c r="AB346" i="7" l="1"/>
  <c r="U347" i="7"/>
  <c r="W347" i="7" s="1"/>
  <c r="V346" i="7"/>
  <c r="Y346" i="7"/>
  <c r="AF346" i="7" l="1"/>
  <c r="AH346" i="7" s="1"/>
  <c r="AD346" i="7" s="1"/>
  <c r="Z346" i="7"/>
  <c r="AC347" i="7" l="1"/>
  <c r="H347" i="7" s="1"/>
  <c r="L347" i="7" l="1"/>
  <c r="E348" i="7"/>
  <c r="G348" i="7" s="1"/>
  <c r="F347" i="7"/>
  <c r="I347" i="7"/>
  <c r="J347" i="7" s="1"/>
  <c r="P347" i="7" l="1"/>
  <c r="T347" i="7" l="1"/>
  <c r="M348" i="7"/>
  <c r="O348" i="7" s="1"/>
  <c r="N347" i="7"/>
  <c r="Q347" i="7"/>
  <c r="R347" i="7" s="1"/>
  <c r="X347" i="7" l="1"/>
  <c r="AB347" i="7" l="1"/>
  <c r="V347" i="7"/>
  <c r="U348" i="7"/>
  <c r="W348" i="7" s="1"/>
  <c r="Y347" i="7"/>
  <c r="AF347" i="7" l="1"/>
  <c r="AH347" i="7" s="1"/>
  <c r="AD347" i="7" s="1"/>
  <c r="Z347" i="7"/>
  <c r="AC348" i="7" l="1"/>
  <c r="H348" i="7" s="1"/>
  <c r="L348" i="7" l="1"/>
  <c r="F348" i="7"/>
  <c r="E349" i="7"/>
  <c r="G349" i="7" s="1"/>
  <c r="I348" i="7"/>
  <c r="J348" i="7" s="1"/>
  <c r="P348" i="7" l="1"/>
  <c r="T348" i="7" l="1"/>
  <c r="N348" i="7"/>
  <c r="M349" i="7"/>
  <c r="O349" i="7" s="1"/>
  <c r="Q348" i="7"/>
  <c r="R348" i="7" s="1"/>
  <c r="X348" i="7" l="1"/>
  <c r="AB348" i="7" l="1"/>
  <c r="U349" i="7"/>
  <c r="W349" i="7" s="1"/>
  <c r="V348" i="7"/>
  <c r="Y348" i="7"/>
  <c r="AF348" i="7" l="1"/>
  <c r="AH348" i="7" s="1"/>
  <c r="AD348" i="7" s="1"/>
  <c r="Z348" i="7"/>
  <c r="AC349" i="7" l="1"/>
  <c r="H349" i="7" s="1"/>
  <c r="L349" i="7" l="1"/>
  <c r="E350" i="7"/>
  <c r="G350" i="7" s="1"/>
  <c r="F349" i="7"/>
  <c r="I349" i="7"/>
  <c r="J349" i="7" s="1"/>
  <c r="P349" i="7" l="1"/>
  <c r="T349" i="7" l="1"/>
  <c r="M350" i="7"/>
  <c r="O350" i="7" s="1"/>
  <c r="N349" i="7"/>
  <c r="Q349" i="7"/>
  <c r="R349" i="7" s="1"/>
  <c r="X349" i="7" l="1"/>
  <c r="AB349" i="7" l="1"/>
  <c r="V349" i="7"/>
  <c r="U350" i="7"/>
  <c r="W350" i="7" s="1"/>
  <c r="Y349" i="7"/>
  <c r="AF349" i="7" l="1"/>
  <c r="AH349" i="7" s="1"/>
  <c r="AD349" i="7" s="1"/>
  <c r="Z349" i="7"/>
  <c r="AC350" i="7" l="1"/>
  <c r="H350" i="7" s="1"/>
  <c r="L350" i="7" l="1"/>
  <c r="F350" i="7"/>
  <c r="E351" i="7"/>
  <c r="G351" i="7" s="1"/>
  <c r="I350" i="7"/>
  <c r="J350" i="7" s="1"/>
  <c r="P350" i="7" l="1"/>
  <c r="T350" i="7" l="1"/>
  <c r="N350" i="7"/>
  <c r="M351" i="7"/>
  <c r="O351" i="7" s="1"/>
  <c r="Q350" i="7"/>
  <c r="R350" i="7" s="1"/>
  <c r="X350" i="7" l="1"/>
  <c r="AB350" i="7" l="1"/>
  <c r="U351" i="7"/>
  <c r="W351" i="7" s="1"/>
  <c r="V350" i="7"/>
  <c r="Y350" i="7"/>
  <c r="AF350" i="7" l="1"/>
  <c r="AH350" i="7" s="1"/>
  <c r="AD350" i="7" s="1"/>
  <c r="Z350" i="7"/>
  <c r="AC351" i="7" l="1"/>
  <c r="H351" i="7" s="1"/>
  <c r="L351" i="7" l="1"/>
  <c r="E352" i="7"/>
  <c r="G352" i="7" s="1"/>
  <c r="F351" i="7"/>
  <c r="I351" i="7"/>
  <c r="J351" i="7" s="1"/>
  <c r="P351" i="7" l="1"/>
  <c r="T351" i="7" l="1"/>
  <c r="M352" i="7"/>
  <c r="O352" i="7" s="1"/>
  <c r="N351" i="7"/>
  <c r="Q351" i="7"/>
  <c r="R351" i="7" s="1"/>
  <c r="X351" i="7" l="1"/>
  <c r="AB351" i="7" l="1"/>
  <c r="U352" i="7"/>
  <c r="W352" i="7" s="1"/>
  <c r="V351" i="7"/>
  <c r="Y351" i="7"/>
  <c r="AF351" i="7" l="1"/>
  <c r="AH351" i="7" s="1"/>
  <c r="AD351" i="7" s="1"/>
  <c r="Z351" i="7"/>
  <c r="AC352" i="7" l="1"/>
  <c r="H352" i="7" s="1"/>
  <c r="L352" i="7" l="1"/>
  <c r="F352" i="7"/>
  <c r="E353" i="7"/>
  <c r="G353" i="7" s="1"/>
  <c r="I352" i="7"/>
  <c r="J352" i="7" s="1"/>
  <c r="P352" i="7" l="1"/>
  <c r="T352" i="7" l="1"/>
  <c r="N352" i="7"/>
  <c r="M353" i="7"/>
  <c r="O353" i="7" s="1"/>
  <c r="Q352" i="7"/>
  <c r="R352" i="7" s="1"/>
  <c r="X352" i="7" l="1"/>
  <c r="AB352" i="7" l="1"/>
  <c r="V352" i="7"/>
  <c r="U353" i="7"/>
  <c r="W353" i="7" s="1"/>
  <c r="Y352" i="7"/>
  <c r="AF352" i="7" l="1"/>
  <c r="AH352" i="7" s="1"/>
  <c r="AD352" i="7" s="1"/>
  <c r="Z352" i="7"/>
  <c r="AC353" i="7" l="1"/>
  <c r="H353" i="7" s="1"/>
  <c r="L353" i="7" l="1"/>
  <c r="E354" i="7"/>
  <c r="G354" i="7" s="1"/>
  <c r="F353" i="7"/>
  <c r="I353" i="7"/>
  <c r="J353" i="7" s="1"/>
  <c r="P353" i="7" l="1"/>
  <c r="T353" i="7" l="1"/>
  <c r="M354" i="7"/>
  <c r="O354" i="7" s="1"/>
  <c r="N353" i="7"/>
  <c r="Q353" i="7"/>
  <c r="R353" i="7" s="1"/>
  <c r="X353" i="7" l="1"/>
  <c r="AB353" i="7" l="1"/>
  <c r="U354" i="7"/>
  <c r="W354" i="7" s="1"/>
  <c r="V353" i="7"/>
  <c r="Y353" i="7"/>
  <c r="AF353" i="7" l="1"/>
  <c r="AH353" i="7" s="1"/>
  <c r="AD353" i="7" s="1"/>
  <c r="Z353" i="7"/>
  <c r="AC354" i="7" l="1"/>
  <c r="H354" i="7" s="1"/>
  <c r="L354" i="7" l="1"/>
  <c r="F354" i="7"/>
  <c r="E355" i="7"/>
  <c r="G355" i="7" s="1"/>
  <c r="I354" i="7"/>
  <c r="J354" i="7" s="1"/>
  <c r="P354" i="7" l="1"/>
  <c r="T354" i="7" l="1"/>
  <c r="N354" i="7"/>
  <c r="M355" i="7"/>
  <c r="O355" i="7" s="1"/>
  <c r="Q354" i="7"/>
  <c r="R354" i="7" s="1"/>
  <c r="X354" i="7" l="1"/>
  <c r="AB354" i="7" l="1"/>
  <c r="V354" i="7"/>
  <c r="U355" i="7"/>
  <c r="W355" i="7" s="1"/>
  <c r="Y354" i="7"/>
  <c r="AF354" i="7" l="1"/>
  <c r="AH354" i="7" s="1"/>
  <c r="AD354" i="7" s="1"/>
  <c r="Z354" i="7"/>
  <c r="AC355" i="7" l="1"/>
  <c r="H355" i="7" s="1"/>
  <c r="F355" i="7" l="1"/>
  <c r="L355" i="7"/>
  <c r="E356" i="7"/>
  <c r="G356" i="7" s="1"/>
  <c r="I355" i="7"/>
  <c r="J355" i="7" s="1"/>
  <c r="P355" i="7" l="1"/>
  <c r="T355" i="7" l="1"/>
  <c r="M356" i="7"/>
  <c r="O356" i="7" s="1"/>
  <c r="N355" i="7"/>
  <c r="Q355" i="7"/>
  <c r="R355" i="7" s="1"/>
  <c r="X355" i="7" l="1"/>
  <c r="AB355" i="7" l="1"/>
  <c r="U356" i="7"/>
  <c r="W356" i="7" s="1"/>
  <c r="V355" i="7"/>
  <c r="Y355" i="7"/>
  <c r="AF355" i="7" l="1"/>
  <c r="AH355" i="7" s="1"/>
  <c r="AD355" i="7" s="1"/>
  <c r="Z355" i="7"/>
  <c r="AC356" i="7" l="1"/>
  <c r="H356" i="7" s="1"/>
  <c r="L356" i="7" l="1"/>
  <c r="E357" i="7"/>
  <c r="G357" i="7" s="1"/>
  <c r="F356" i="7"/>
  <c r="I356" i="7"/>
  <c r="J356" i="7" s="1"/>
  <c r="P356" i="7" l="1"/>
  <c r="T356" i="7" l="1"/>
  <c r="N356" i="7"/>
  <c r="M357" i="7"/>
  <c r="O357" i="7" s="1"/>
  <c r="Q356" i="7"/>
  <c r="R356" i="7" s="1"/>
  <c r="X356" i="7" l="1"/>
  <c r="AB356" i="7" l="1"/>
  <c r="V356" i="7"/>
  <c r="U357" i="7"/>
  <c r="W357" i="7" s="1"/>
  <c r="Y356" i="7"/>
  <c r="AF356" i="7" l="1"/>
  <c r="AH356" i="7" s="1"/>
  <c r="AD356" i="7" s="1"/>
  <c r="Z356" i="7"/>
  <c r="AC357" i="7" l="1"/>
  <c r="H357" i="7" s="1"/>
  <c r="L357" i="7" l="1"/>
  <c r="F357" i="7"/>
  <c r="E358" i="7"/>
  <c r="G358" i="7" s="1"/>
  <c r="I357" i="7"/>
  <c r="J357" i="7" s="1"/>
  <c r="P357" i="7" l="1"/>
  <c r="T357" i="7" l="1"/>
  <c r="M358" i="7"/>
  <c r="O358" i="7" s="1"/>
  <c r="N357" i="7"/>
  <c r="Q357" i="7"/>
  <c r="R357" i="7" s="1"/>
  <c r="X357" i="7" l="1"/>
  <c r="AB357" i="7" l="1"/>
  <c r="U358" i="7"/>
  <c r="W358" i="7" s="1"/>
  <c r="V357" i="7"/>
  <c r="Y357" i="7"/>
  <c r="AF357" i="7" l="1"/>
  <c r="AH357" i="7" s="1"/>
  <c r="AD357" i="7" s="1"/>
  <c r="Z357" i="7"/>
  <c r="AC358" i="7" l="1"/>
  <c r="H358" i="7" s="1"/>
  <c r="L358" i="7" l="1"/>
  <c r="E359" i="7"/>
  <c r="G359" i="7" s="1"/>
  <c r="F358" i="7"/>
  <c r="I358" i="7"/>
  <c r="J358" i="7" s="1"/>
  <c r="P358" i="7" l="1"/>
  <c r="T358" i="7" l="1"/>
  <c r="N358" i="7"/>
  <c r="M359" i="7"/>
  <c r="O359" i="7" s="1"/>
  <c r="Q358" i="7"/>
  <c r="R358" i="7" s="1"/>
  <c r="X358" i="7" l="1"/>
  <c r="AB358" i="7" l="1"/>
  <c r="V358" i="7"/>
  <c r="U359" i="7"/>
  <c r="W359" i="7" s="1"/>
  <c r="Y358" i="7"/>
  <c r="AF358" i="7" l="1"/>
  <c r="AH358" i="7" s="1"/>
  <c r="AD358" i="7" s="1"/>
  <c r="Z358" i="7"/>
  <c r="AC359" i="7" l="1"/>
  <c r="H359" i="7" s="1"/>
  <c r="L359" i="7" l="1"/>
  <c r="F359" i="7"/>
  <c r="E360" i="7"/>
  <c r="G360" i="7" s="1"/>
  <c r="I359" i="7"/>
  <c r="J359" i="7" s="1"/>
  <c r="P359" i="7" l="1"/>
  <c r="T359" i="7" l="1"/>
  <c r="M360" i="7"/>
  <c r="O360" i="7" s="1"/>
  <c r="N359" i="7"/>
  <c r="Q359" i="7"/>
  <c r="R359" i="7" s="1"/>
  <c r="X359" i="7" l="1"/>
  <c r="AB359" i="7" l="1"/>
  <c r="U360" i="7"/>
  <c r="W360" i="7" s="1"/>
  <c r="V359" i="7"/>
  <c r="Y359" i="7"/>
  <c r="AF359" i="7" l="1"/>
  <c r="AH359" i="7" s="1"/>
  <c r="AD359" i="7" s="1"/>
  <c r="Z359" i="7"/>
  <c r="AC360" i="7" l="1"/>
  <c r="H360" i="7" s="1"/>
  <c r="L360" i="7" l="1"/>
  <c r="E361" i="7"/>
  <c r="G361" i="7" s="1"/>
  <c r="F360" i="7"/>
  <c r="I360" i="7"/>
  <c r="J360" i="7" s="1"/>
  <c r="P360" i="7" l="1"/>
  <c r="T360" i="7" l="1"/>
  <c r="M361" i="7"/>
  <c r="O361" i="7" s="1"/>
  <c r="N360" i="7"/>
  <c r="Q360" i="7"/>
  <c r="R360" i="7" s="1"/>
  <c r="X360" i="7" l="1"/>
  <c r="AB360" i="7" l="1"/>
  <c r="U361" i="7"/>
  <c r="W361" i="7" s="1"/>
  <c r="V360" i="7"/>
  <c r="Y360" i="7"/>
  <c r="AF360" i="7" l="1"/>
  <c r="AH360" i="7" s="1"/>
  <c r="AD360" i="7" s="1"/>
  <c r="Z360" i="7"/>
  <c r="AC361" i="7" l="1"/>
  <c r="H361" i="7" s="1"/>
  <c r="L361" i="7" l="1"/>
  <c r="F361" i="7"/>
  <c r="E362" i="7"/>
  <c r="G362" i="7" s="1"/>
  <c r="I361" i="7"/>
  <c r="J361" i="7" s="1"/>
  <c r="P361" i="7" l="1"/>
  <c r="T361" i="7" l="1"/>
  <c r="N361" i="7"/>
  <c r="M362" i="7"/>
  <c r="O362" i="7" s="1"/>
  <c r="Q361" i="7"/>
  <c r="R361" i="7" s="1"/>
  <c r="X361" i="7" l="1"/>
  <c r="AB361" i="7" l="1"/>
  <c r="V361" i="7"/>
  <c r="U362" i="7"/>
  <c r="Y361" i="7"/>
  <c r="W362" i="7" l="1"/>
  <c r="AF361" i="7"/>
  <c r="AH361" i="7" s="1"/>
  <c r="AD361" i="7" s="1"/>
  <c r="Z361" i="7"/>
  <c r="AC362" i="7" l="1"/>
  <c r="H362" i="7" s="1"/>
  <c r="L362" i="7" l="1"/>
  <c r="F362" i="7"/>
  <c r="P362" i="7" s="1"/>
  <c r="I362" i="7"/>
  <c r="D33" i="6" s="1"/>
  <c r="C33" i="6" l="1"/>
  <c r="J362" i="7"/>
  <c r="T362" i="7"/>
  <c r="N362" i="7"/>
  <c r="X362" i="7" s="1"/>
  <c r="Q362" i="7"/>
  <c r="D34" i="6" l="1"/>
  <c r="C34" i="6"/>
  <c r="R362" i="7"/>
  <c r="AB362" i="7"/>
  <c r="V362" i="7"/>
  <c r="Y362" i="7"/>
  <c r="D35" i="6" s="1"/>
  <c r="C35" i="6" l="1"/>
  <c r="AF362" i="7"/>
  <c r="Z362" i="7"/>
  <c r="AH362" i="7" l="1"/>
  <c r="AD362" i="7" s="1"/>
</calcChain>
</file>

<file path=xl/sharedStrings.xml><?xml version="1.0" encoding="utf-8"?>
<sst xmlns="http://schemas.openxmlformats.org/spreadsheetml/2006/main" count="149" uniqueCount="68">
  <si>
    <t>INPUTS</t>
  </si>
  <si>
    <t>Given dataset</t>
  </si>
  <si>
    <t>ID</t>
  </si>
  <si>
    <t>Cut Off Date Balance</t>
  </si>
  <si>
    <t>Gross Coupon</t>
  </si>
  <si>
    <t>Remaining Amortization in Months</t>
  </si>
  <si>
    <t>Weights</t>
  </si>
  <si>
    <t>Weight x Rate</t>
  </si>
  <si>
    <t>Period Rate For Mortgages</t>
  </si>
  <si>
    <t>Interest rate for MBS tranches</t>
  </si>
  <si>
    <t>Gross Weighted Average Interest Rate as specified in Analyst challenge direction</t>
  </si>
  <si>
    <t xml:space="preserve">Per Period rate for MBS tranches </t>
  </si>
  <si>
    <t>Per Period Interest Rate for Bonds</t>
  </si>
  <si>
    <t>CPR: Q1 2024 GSE Average Quoted Monthly</t>
  </si>
  <si>
    <t>OFF</t>
  </si>
  <si>
    <t xml:space="preserve">Default Rate: GSE Q1 2024 </t>
  </si>
  <si>
    <t>OUTPUTS</t>
  </si>
  <si>
    <t>MBS Tranches</t>
  </si>
  <si>
    <t>WAL in Years</t>
  </si>
  <si>
    <t>IRR</t>
  </si>
  <si>
    <t>Class A</t>
  </si>
  <si>
    <t>Class B</t>
  </si>
  <si>
    <t>Class C</t>
  </si>
  <si>
    <t>FOOTNOTES</t>
  </si>
  <si>
    <t xml:space="preserve">1. Discrepancy between total cashflows generated by the mortgage pool and distributed to the MBS vehicle is driven by the interest received on the gross weighted average interest rate on 30y mortgages (6.27%)exceeding the total gross weighted average interest rate of the entire mortgage pool (6.08%), which we used as the interest rate for all MBS tranches as per the instructions. </t>
  </si>
  <si>
    <t>2. It may not be realistic to model default risk for an agency MBS, as the GSE's guarantee the principal and interest payments even if the underlying mortgages were to default. I incorporated it into this model as a way to demonstrate my knowledge of how a default would impact cashflows to the MBS.</t>
  </si>
  <si>
    <t>IF(ROUND(U182,2)=0,1,2)</t>
  </si>
  <si>
    <t>Time Period In Years</t>
  </si>
  <si>
    <t>Total Principal for period</t>
  </si>
  <si>
    <t>Total Interest For Period</t>
  </si>
  <si>
    <t>Accumulated principal t-1</t>
  </si>
  <si>
    <t>Total cash inflow for period</t>
  </si>
  <si>
    <t>Period</t>
  </si>
  <si>
    <t>payment</t>
  </si>
  <si>
    <t>interest paid</t>
  </si>
  <si>
    <t>principal repaid</t>
  </si>
  <si>
    <t>ending balance</t>
  </si>
  <si>
    <t>Effective Coupon</t>
  </si>
  <si>
    <t>Key</t>
  </si>
  <si>
    <t>Period in years</t>
  </si>
  <si>
    <t>Starting Balance</t>
  </si>
  <si>
    <t>Remaining Balance Tranche A</t>
  </si>
  <si>
    <t>A Interest</t>
  </si>
  <si>
    <t>A Principal</t>
  </si>
  <si>
    <t>Cashflow received in Current Period</t>
  </si>
  <si>
    <t xml:space="preserve">Total Cashflows received </t>
  </si>
  <si>
    <t>Time in years</t>
  </si>
  <si>
    <t>time weighted repayment</t>
  </si>
  <si>
    <t>Remaining Balance Tranche B</t>
  </si>
  <si>
    <t>B Interest</t>
  </si>
  <si>
    <t>B Principal</t>
  </si>
  <si>
    <t>Cashflow Received in Current Period</t>
  </si>
  <si>
    <t>Total Cashflows received</t>
  </si>
  <si>
    <t>Remaining Balance Tranche C</t>
  </si>
  <si>
    <t>C Interest</t>
  </si>
  <si>
    <t>C Principal</t>
  </si>
  <si>
    <t>Total Interest Received per period</t>
  </si>
  <si>
    <t>Residual cash</t>
  </si>
  <si>
    <t>Total cashflows received in waterfall</t>
  </si>
  <si>
    <t>Total received from Mortgages</t>
  </si>
  <si>
    <t>breaks</t>
  </si>
  <si>
    <t>Total Mortgage Pool Balance</t>
  </si>
  <si>
    <t>A Tranche</t>
  </si>
  <si>
    <t>B Tranche</t>
  </si>
  <si>
    <t>C Tranche</t>
  </si>
  <si>
    <t>Option 1</t>
  </si>
  <si>
    <t>ON</t>
  </si>
  <si>
    <t>Option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</si>
</sst>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3" formatCode="_(* #,##0.00_);_(* \(#,##0.00\);_(* &quot;-&quot;??_);_(@_)"/>
    <numFmt numFmtId="164" formatCode="&quot;$&quot;#,##0.0000_);[Red]\(&quot;$&quot;#,##0.0000\)"/>
    <numFmt numFmtId="165" formatCode="0.000"/>
    <numFmt numFmtId="166" formatCode="&quot;$&quot;#,##0.00"/>
    <numFmt numFmtId="167" formatCode="0.0000%"/>
    <numFmt numFmtId="168" formatCode="_(* #,##0_);_(* \(#,##0\);_(* &quot;-&quot;??_);_(@_)"/>
  </numFmts>
  <fonts count="8" x14ac:knownFonts="1">
    <font>
      <sz val="8"/>
      <color theme="1"/>
      <name val="Calibri"/>
      <scheme val="minor"/>
    </font>
    <font>
      <sz val="8"/>
      <color theme="1"/>
      <name val="Calibri"/>
      <family val="2"/>
      <scheme val="minor"/>
    </font>
    <font>
      <sz val="8"/>
      <color theme="1"/>
      <name val="Calibri"/>
      <family val="2"/>
      <scheme val="minor"/>
    </font>
    <font>
      <b/>
      <u/>
      <sz val="12"/>
      <color theme="1"/>
      <name val="Calibri"/>
      <family val="2"/>
      <scheme val="minor"/>
    </font>
    <font>
      <b/>
      <sz val="8"/>
      <color theme="4"/>
      <name val="Calibri"/>
      <family val="2"/>
      <scheme val="minor"/>
    </font>
    <font>
      <b/>
      <sz val="8"/>
      <color theme="1"/>
      <name val="Calibri"/>
      <family val="2"/>
      <scheme val="minor"/>
    </font>
    <font>
      <u/>
      <sz val="8"/>
      <color theme="10"/>
      <name val="Calibri"/>
      <family val="2"/>
      <scheme val="minor"/>
    </font>
    <font>
      <sz val="9"/>
      <color theme="1"/>
      <name val="Calibri"/>
      <family val="2"/>
      <scheme val="minor"/>
    </font>
  </fonts>
  <fills count="8">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8" tint="0.59999389629810485"/>
        <bgColor indexed="64"/>
      </patternFill>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0" fontId="6" fillId="0" borderId="0" applyNumberFormat="0" applyFill="0" applyBorder="0" applyAlignment="0" applyProtection="0"/>
  </cellStyleXfs>
  <cellXfs count="111">
    <xf numFmtId="0" fontId="0" fillId="0" borderId="0" xfId="0"/>
    <xf numFmtId="0" fontId="1" fillId="0" borderId="0" xfId="0" applyFont="1"/>
    <xf numFmtId="4" fontId="0" fillId="0" borderId="0" xfId="0" applyNumberFormat="1"/>
    <xf numFmtId="8" fontId="0" fillId="0" borderId="0" xfId="0" applyNumberFormat="1"/>
    <xf numFmtId="0" fontId="0" fillId="2" borderId="0" xfId="0" applyFill="1"/>
    <xf numFmtId="0" fontId="0" fillId="0" borderId="1" xfId="0" applyBorder="1"/>
    <xf numFmtId="0" fontId="1" fillId="0" borderId="2" xfId="0" applyFont="1" applyBorder="1"/>
    <xf numFmtId="0" fontId="0" fillId="0" borderId="2" xfId="0" applyBorder="1"/>
    <xf numFmtId="0" fontId="0" fillId="0" borderId="3" xfId="0" applyBorder="1"/>
    <xf numFmtId="0" fontId="0" fillId="0" borderId="4" xfId="0" applyBorder="1"/>
    <xf numFmtId="10" fontId="0" fillId="0" borderId="5" xfId="2" applyNumberFormat="1" applyFont="1" applyBorder="1"/>
    <xf numFmtId="0" fontId="0" fillId="0" borderId="6" xfId="0" applyBorder="1"/>
    <xf numFmtId="0" fontId="1" fillId="2" borderId="7" xfId="0" applyFont="1" applyFill="1" applyBorder="1"/>
    <xf numFmtId="0" fontId="1" fillId="0" borderId="7" xfId="0" applyFont="1" applyBorder="1"/>
    <xf numFmtId="43" fontId="0" fillId="2" borderId="0" xfId="1" applyFont="1" applyFill="1"/>
    <xf numFmtId="43" fontId="1" fillId="0" borderId="0" xfId="1" applyFont="1"/>
    <xf numFmtId="0" fontId="1" fillId="0" borderId="0" xfId="0" applyFont="1" applyAlignment="1">
      <alignment wrapText="1"/>
    </xf>
    <xf numFmtId="43" fontId="0" fillId="2" borderId="0" xfId="0" applyNumberFormat="1" applyFill="1"/>
    <xf numFmtId="0" fontId="0" fillId="3" borderId="6" xfId="0" applyFill="1" applyBorder="1"/>
    <xf numFmtId="2" fontId="0" fillId="2" borderId="0" xfId="0" applyNumberFormat="1" applyFill="1"/>
    <xf numFmtId="8" fontId="0" fillId="2" borderId="0" xfId="0" applyNumberFormat="1" applyFill="1"/>
    <xf numFmtId="0" fontId="0" fillId="0" borderId="10" xfId="0" applyBorder="1"/>
    <xf numFmtId="43" fontId="0" fillId="0" borderId="0" xfId="1" applyFont="1" applyFill="1"/>
    <xf numFmtId="10" fontId="0" fillId="0" borderId="5" xfId="2" applyNumberFormat="1" applyFont="1" applyFill="1" applyBorder="1"/>
    <xf numFmtId="0" fontId="0" fillId="0" borderId="9" xfId="0" applyBorder="1"/>
    <xf numFmtId="0" fontId="1" fillId="4" borderId="7" xfId="0" applyFont="1" applyFill="1" applyBorder="1"/>
    <xf numFmtId="0" fontId="0" fillId="4" borderId="0" xfId="0" applyFill="1"/>
    <xf numFmtId="166" fontId="1" fillId="4" borderId="7" xfId="1" applyNumberFormat="1" applyFont="1" applyFill="1" applyBorder="1"/>
    <xf numFmtId="43" fontId="0" fillId="4" borderId="0" xfId="0" applyNumberFormat="1" applyFill="1"/>
    <xf numFmtId="8" fontId="0" fillId="4" borderId="0" xfId="0" applyNumberFormat="1" applyFill="1"/>
    <xf numFmtId="164" fontId="0" fillId="4" borderId="0" xfId="0" applyNumberFormat="1" applyFill="1"/>
    <xf numFmtId="166" fontId="0" fillId="4" borderId="0" xfId="0" applyNumberFormat="1" applyFill="1"/>
    <xf numFmtId="2" fontId="0" fillId="4" borderId="0" xfId="0" applyNumberFormat="1" applyFill="1"/>
    <xf numFmtId="0" fontId="1" fillId="5" borderId="7" xfId="0" applyFont="1" applyFill="1" applyBorder="1"/>
    <xf numFmtId="43" fontId="1" fillId="5" borderId="7" xfId="1" applyFont="1" applyFill="1" applyBorder="1"/>
    <xf numFmtId="0" fontId="0" fillId="5" borderId="0" xfId="0" applyFill="1"/>
    <xf numFmtId="43" fontId="0" fillId="5" borderId="0" xfId="1" applyFont="1" applyFill="1"/>
    <xf numFmtId="43" fontId="0" fillId="5" borderId="0" xfId="0" applyNumberFormat="1" applyFill="1"/>
    <xf numFmtId="8" fontId="0" fillId="5" borderId="0" xfId="0" applyNumberFormat="1" applyFill="1"/>
    <xf numFmtId="2" fontId="0" fillId="5" borderId="0" xfId="0" applyNumberFormat="1" applyFill="1"/>
    <xf numFmtId="166" fontId="0" fillId="0" borderId="0" xfId="0" applyNumberFormat="1"/>
    <xf numFmtId="0" fontId="1" fillId="0" borderId="8" xfId="0" applyFont="1" applyBorder="1"/>
    <xf numFmtId="0" fontId="1" fillId="4" borderId="10" xfId="0" applyFont="1" applyFill="1" applyBorder="1"/>
    <xf numFmtId="166" fontId="1" fillId="5" borderId="7" xfId="1" applyNumberFormat="1" applyFont="1" applyFill="1" applyBorder="1"/>
    <xf numFmtId="166" fontId="0" fillId="5" borderId="0" xfId="0" applyNumberFormat="1" applyFill="1"/>
    <xf numFmtId="0" fontId="1" fillId="5" borderId="0" xfId="0" applyFont="1" applyFill="1"/>
    <xf numFmtId="0" fontId="1" fillId="2" borderId="0" xfId="0" applyFont="1" applyFill="1"/>
    <xf numFmtId="166" fontId="1" fillId="2" borderId="7" xfId="1" applyNumberFormat="1" applyFont="1" applyFill="1" applyBorder="1"/>
    <xf numFmtId="166" fontId="0" fillId="2" borderId="0" xfId="0" applyNumberFormat="1" applyFill="1"/>
    <xf numFmtId="43" fontId="1" fillId="2" borderId="7" xfId="1" applyFont="1" applyFill="1" applyBorder="1"/>
    <xf numFmtId="0" fontId="0" fillId="0" borderId="0" xfId="0" applyAlignment="1">
      <alignment horizontal="center"/>
    </xf>
    <xf numFmtId="0" fontId="1" fillId="0" borderId="0" xfId="0" applyFont="1" applyAlignment="1">
      <alignment horizontal="center"/>
    </xf>
    <xf numFmtId="165" fontId="0" fillId="0" borderId="12" xfId="0" applyNumberFormat="1" applyBorder="1" applyAlignment="1">
      <alignment horizontal="center"/>
    </xf>
    <xf numFmtId="165" fontId="0" fillId="0" borderId="0" xfId="0" applyNumberFormat="1" applyAlignment="1">
      <alignment horizontal="center"/>
    </xf>
    <xf numFmtId="165" fontId="0" fillId="0" borderId="16" xfId="0" applyNumberFormat="1" applyBorder="1" applyAlignment="1">
      <alignment horizontal="center"/>
    </xf>
    <xf numFmtId="43" fontId="0" fillId="0" borderId="0" xfId="1" applyFont="1" applyAlignment="1">
      <alignment horizontal="center"/>
    </xf>
    <xf numFmtId="10" fontId="0" fillId="0" borderId="0" xfId="2" applyNumberFormat="1" applyFont="1" applyAlignment="1">
      <alignment horizontal="center"/>
    </xf>
    <xf numFmtId="43" fontId="0" fillId="0" borderId="0" xfId="0" applyNumberFormat="1" applyAlignment="1">
      <alignment horizontal="center"/>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4" xfId="0" applyFont="1" applyBorder="1" applyAlignment="1">
      <alignment horizontal="center" wrapText="1"/>
    </xf>
    <xf numFmtId="0" fontId="4" fillId="0" borderId="0" xfId="0" applyFont="1" applyAlignment="1">
      <alignment horizontal="center" wrapText="1"/>
    </xf>
    <xf numFmtId="0" fontId="4" fillId="0" borderId="15" xfId="0" applyFont="1" applyBorder="1" applyAlignment="1">
      <alignment horizontal="center" wrapText="1"/>
    </xf>
    <xf numFmtId="0" fontId="4" fillId="0" borderId="16" xfId="0" applyFont="1" applyBorder="1" applyAlignment="1">
      <alignment horizontal="center" wrapText="1"/>
    </xf>
    <xf numFmtId="0" fontId="5" fillId="6" borderId="1" xfId="0" applyFont="1" applyFill="1" applyBorder="1" applyAlignment="1">
      <alignment horizontal="center" wrapText="1"/>
    </xf>
    <xf numFmtId="0" fontId="5" fillId="6" borderId="2" xfId="0" applyFont="1" applyFill="1" applyBorder="1" applyAlignment="1">
      <alignment horizontal="center" wrapText="1"/>
    </xf>
    <xf numFmtId="0" fontId="5" fillId="6" borderId="2" xfId="0" applyFont="1" applyFill="1" applyBorder="1" applyAlignment="1">
      <alignment horizontal="center" vertical="center" wrapText="1"/>
    </xf>
    <xf numFmtId="0" fontId="5" fillId="6" borderId="3" xfId="0" applyFont="1" applyFill="1" applyBorder="1" applyAlignment="1">
      <alignment horizontal="center" wrapText="1"/>
    </xf>
    <xf numFmtId="10" fontId="0" fillId="0" borderId="0" xfId="0" applyNumberFormat="1" applyAlignment="1">
      <alignment horizontal="center"/>
    </xf>
    <xf numFmtId="2" fontId="0" fillId="0" borderId="7" xfId="0" applyNumberFormat="1" applyBorder="1" applyAlignment="1">
      <alignment horizontal="center"/>
    </xf>
    <xf numFmtId="0" fontId="1" fillId="0" borderId="20" xfId="0" applyFont="1" applyBorder="1" applyAlignment="1">
      <alignment horizontal="center"/>
    </xf>
    <xf numFmtId="167" fontId="0" fillId="0" borderId="8" xfId="2" applyNumberFormat="1" applyFont="1" applyBorder="1" applyAlignment="1">
      <alignment horizontal="center"/>
    </xf>
    <xf numFmtId="0" fontId="1" fillId="0" borderId="13" xfId="0" applyFont="1" applyBorder="1" applyAlignment="1">
      <alignment horizontal="center"/>
    </xf>
    <xf numFmtId="2" fontId="0" fillId="0" borderId="10" xfId="0" applyNumberFormat="1" applyBorder="1" applyAlignment="1">
      <alignment horizontal="center"/>
    </xf>
    <xf numFmtId="167" fontId="0" fillId="0" borderId="11" xfId="2" applyNumberFormat="1" applyFont="1" applyBorder="1" applyAlignment="1">
      <alignment horizontal="center"/>
    </xf>
    <xf numFmtId="0" fontId="3" fillId="0" borderId="0" xfId="0" applyFont="1"/>
    <xf numFmtId="10" fontId="4" fillId="0" borderId="12" xfId="2" applyNumberFormat="1" applyFont="1" applyFill="1" applyBorder="1" applyAlignment="1">
      <alignment horizontal="center" wrapText="1"/>
    </xf>
    <xf numFmtId="10" fontId="4" fillId="0" borderId="0" xfId="2" applyNumberFormat="1" applyFont="1" applyFill="1" applyAlignment="1">
      <alignment horizontal="center" wrapText="1"/>
    </xf>
    <xf numFmtId="10" fontId="4" fillId="0" borderId="16" xfId="2" applyNumberFormat="1" applyFont="1" applyFill="1" applyBorder="1" applyAlignment="1">
      <alignment horizontal="center" wrapText="1"/>
    </xf>
    <xf numFmtId="10" fontId="0" fillId="0" borderId="12" xfId="2" applyNumberFormat="1" applyFont="1" applyBorder="1" applyAlignment="1">
      <alignment horizontal="center"/>
    </xf>
    <xf numFmtId="10" fontId="0" fillId="0" borderId="16" xfId="2" applyNumberFormat="1" applyFont="1" applyBorder="1" applyAlignment="1">
      <alignment horizontal="center"/>
    </xf>
    <xf numFmtId="3" fontId="4" fillId="0" borderId="12" xfId="0" applyNumberFormat="1" applyFont="1" applyBorder="1" applyAlignment="1">
      <alignment horizontal="center" wrapText="1"/>
    </xf>
    <xf numFmtId="3" fontId="4" fillId="0" borderId="0" xfId="0" applyNumberFormat="1" applyFont="1" applyAlignment="1">
      <alignment horizontal="center" wrapText="1"/>
    </xf>
    <xf numFmtId="3" fontId="4" fillId="0" borderId="16" xfId="0" applyNumberFormat="1" applyFont="1" applyBorder="1" applyAlignment="1">
      <alignment horizontal="center" wrapText="1"/>
    </xf>
    <xf numFmtId="0" fontId="5" fillId="6" borderId="7" xfId="0" applyFont="1" applyFill="1" applyBorder="1" applyAlignment="1">
      <alignment horizontal="center" wrapText="1"/>
    </xf>
    <xf numFmtId="0" fontId="6" fillId="6" borderId="7" xfId="3" applyFill="1" applyBorder="1" applyAlignment="1">
      <alignment horizontal="center" wrapText="1"/>
    </xf>
    <xf numFmtId="8" fontId="0" fillId="0" borderId="4" xfId="0" applyNumberFormat="1" applyBorder="1"/>
    <xf numFmtId="8" fontId="0" fillId="0" borderId="5" xfId="0" applyNumberFormat="1" applyBorder="1"/>
    <xf numFmtId="8" fontId="0" fillId="0" borderId="0" xfId="2" applyNumberFormat="1" applyFont="1" applyBorder="1"/>
    <xf numFmtId="8" fontId="0" fillId="0" borderId="0" xfId="2" applyNumberFormat="1" applyFont="1" applyFill="1" applyBorder="1"/>
    <xf numFmtId="8" fontId="0" fillId="0" borderId="6" xfId="0" applyNumberFormat="1" applyBorder="1"/>
    <xf numFmtId="8" fontId="0" fillId="0" borderId="21" xfId="0" applyNumberFormat="1" applyBorder="1"/>
    <xf numFmtId="8" fontId="0" fillId="0" borderId="21" xfId="2" applyNumberFormat="1" applyFont="1" applyBorder="1"/>
    <xf numFmtId="8" fontId="0" fillId="0" borderId="22" xfId="0" applyNumberFormat="1" applyBorder="1"/>
    <xf numFmtId="0" fontId="7" fillId="0" borderId="17" xfId="0" applyFont="1" applyBorder="1"/>
    <xf numFmtId="0" fontId="7" fillId="0" borderId="18" xfId="0" applyFont="1" applyBorder="1"/>
    <xf numFmtId="0" fontId="7" fillId="0" borderId="19" xfId="0" applyFont="1" applyBorder="1"/>
    <xf numFmtId="0" fontId="7" fillId="0" borderId="7" xfId="0" applyFont="1" applyBorder="1"/>
    <xf numFmtId="168" fontId="1" fillId="0" borderId="0" xfId="1" applyNumberFormat="1" applyFont="1"/>
    <xf numFmtId="2" fontId="0" fillId="0" borderId="0" xfId="0" applyNumberFormat="1"/>
    <xf numFmtId="2" fontId="0" fillId="0" borderId="0" xfId="1" applyNumberFormat="1" applyFont="1"/>
    <xf numFmtId="0" fontId="1" fillId="4" borderId="0" xfId="0" applyFont="1" applyFill="1"/>
    <xf numFmtId="0" fontId="1" fillId="0" borderId="1" xfId="0" applyFont="1" applyBorder="1"/>
    <xf numFmtId="0" fontId="0" fillId="7" borderId="0" xfId="0" applyFill="1" applyAlignment="1">
      <alignment horizontal="center"/>
    </xf>
    <xf numFmtId="0" fontId="1" fillId="7" borderId="0" xfId="0" applyFont="1" applyFill="1" applyAlignment="1">
      <alignment horizontal="center"/>
    </xf>
    <xf numFmtId="0" fontId="3" fillId="7" borderId="0" xfId="0" applyFont="1" applyFill="1"/>
    <xf numFmtId="2" fontId="0" fillId="0" borderId="0" xfId="0" applyNumberFormat="1" applyAlignment="1">
      <alignment horizontal="center"/>
    </xf>
    <xf numFmtId="167" fontId="0" fillId="0" borderId="0" xfId="2" applyNumberFormat="1" applyFont="1" applyBorder="1" applyAlignment="1">
      <alignment horizontal="center"/>
    </xf>
    <xf numFmtId="0" fontId="3" fillId="7" borderId="0" xfId="0" applyFont="1" applyFill="1" applyAlignment="1">
      <alignment horizontal="center"/>
    </xf>
    <xf numFmtId="0" fontId="1" fillId="0" borderId="0" xfId="0" applyFont="1" applyAlignment="1">
      <alignment horizontal="center" wrapText="1"/>
    </xf>
    <xf numFmtId="0" fontId="1" fillId="0" borderId="0" xfId="0" applyFont="1" applyAlignment="1">
      <alignment horizontal="center"/>
    </xf>
  </cellXfs>
  <cellStyles count="4">
    <cellStyle name="Comma" xfId="1" builtinId="3"/>
    <cellStyle name="Hyperlink" xfId="3" builtinId="8"/>
    <cellStyle name="Normal" xfId="0" builtinId="0"/>
    <cellStyle name="Percent" xfId="2" builtinId="5"/>
  </cellStyles>
  <dxfs count="7">
    <dxf>
      <font>
        <b val="0"/>
        <i val="0"/>
        <strike val="0"/>
        <condense val="0"/>
        <extend val="0"/>
        <outline val="0"/>
        <shadow val="0"/>
        <u val="none"/>
        <vertAlign val="baseline"/>
        <sz val="8"/>
        <color theme="1"/>
        <name val="Calibri"/>
        <scheme val="minor"/>
      </font>
      <numFmt numFmtId="167" formatCode="0.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rgb="FF000000"/>
        </left>
        <right style="thin">
          <color rgb="FF000000"/>
        </right>
        <top style="thin">
          <color rgb="FF000000"/>
        </top>
        <bottom style="thin">
          <color rgb="FF000000"/>
        </bottom>
      </border>
    </dxf>
    <dxf>
      <border outline="0">
        <bottom style="thin">
          <color indexed="64"/>
        </bottom>
      </border>
    </dxf>
    <dxf>
      <font>
        <b/>
        <i val="0"/>
        <strike val="0"/>
        <condense val="0"/>
        <extend val="0"/>
        <outline val="0"/>
        <shadow val="0"/>
        <u val="none"/>
        <vertAlign val="baseline"/>
        <sz val="8"/>
        <color theme="1"/>
        <name val="Calibri"/>
        <family val="2"/>
        <scheme val="minor"/>
      </font>
      <fill>
        <patternFill patternType="solid">
          <fgColor indexed="64"/>
          <bgColor theme="0" tint="-0.14999847407452621"/>
        </patternFill>
      </fill>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Outstanding</a:t>
            </a:r>
            <a:r>
              <a:rPr lang="en-US" baseline="0"/>
              <a:t> Principal For MBS Tranches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459332347741094E-2"/>
          <c:y val="0.13573548807437741"/>
          <c:w val="0.89700713309543034"/>
          <c:h val="0.61805071087493568"/>
        </c:manualLayout>
      </c:layout>
      <c:lineChart>
        <c:grouping val="standard"/>
        <c:varyColors val="0"/>
        <c:ser>
          <c:idx val="0"/>
          <c:order val="0"/>
          <c:tx>
            <c:strRef>
              <c:f>'Cashflow Waterfall'!$F$1</c:f>
              <c:strCache>
                <c:ptCount val="1"/>
                <c:pt idx="0">
                  <c:v>Remaining Balance Tranche A</c:v>
                </c:pt>
              </c:strCache>
            </c:strRef>
          </c:tx>
          <c:spPr>
            <a:ln w="28575" cap="rnd">
              <a:solidFill>
                <a:schemeClr val="accent2">
                  <a:lumMod val="75000"/>
                </a:schemeClr>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'Cashflow Waterfall'!$F$3:$F$362</c:f>
              <c:numCache>
                <c:formatCode>_(* #,##0.00_);_(* \(#,##0.00\);_(* "-"??_);_(@_)</c:formatCode>
                <c:ptCount val="360"/>
                <c:pt idx="0">
                  <c:v>69800209.651403725</c:v>
                </c:pt>
                <c:pt idx="1">
                  <c:v>69599407.447937787</c:v>
                </c:pt>
                <c:pt idx="2">
                  <c:v>69397588.264978886</c:v>
                </c:pt>
                <c:pt idx="3">
                  <c:v>69194746.951949611</c:v>
                </c:pt>
                <c:pt idx="4">
                  <c:v>68990878.332187057</c:v>
                </c:pt>
                <c:pt idx="5">
                  <c:v>68785977.202810675</c:v>
                </c:pt>
                <c:pt idx="6">
                  <c:v>68580038.334589466</c:v>
                </c:pt>
                <c:pt idx="7">
                  <c:v>68373056.471808583</c:v>
                </c:pt>
                <c:pt idx="8">
                  <c:v>68165026.332135156</c:v>
                </c:pt>
                <c:pt idx="9">
                  <c:v>67955942.606483504</c:v>
                </c:pt>
                <c:pt idx="10">
                  <c:v>67745799.95887965</c:v>
                </c:pt>
                <c:pt idx="11">
                  <c:v>67534593.026325122</c:v>
                </c:pt>
                <c:pt idx="12">
                  <c:v>67322316.418660089</c:v>
                </c:pt>
                <c:pt idx="13">
                  <c:v>67108964.718425825</c:v>
                </c:pt>
                <c:pt idx="14">
                  <c:v>66894532.480726413</c:v>
                </c:pt>
                <c:pt idx="15">
                  <c:v>66679014.23308982</c:v>
                </c:pt>
                <c:pt idx="16">
                  <c:v>66462404.475328214</c:v>
                </c:pt>
                <c:pt idx="17">
                  <c:v>66244697.679397613</c:v>
                </c:pt>
                <c:pt idx="18">
                  <c:v>66025888.289256789</c:v>
                </c:pt>
                <c:pt idx="19">
                  <c:v>65805970.720725477</c:v>
                </c:pt>
                <c:pt idx="20">
                  <c:v>65584939.361341879</c:v>
                </c:pt>
                <c:pt idx="21">
                  <c:v>65362788.570219398</c:v>
                </c:pt>
                <c:pt idx="22">
                  <c:v>65139512.677902713</c:v>
                </c:pt>
                <c:pt idx="23">
                  <c:v>64915105.986223064</c:v>
                </c:pt>
                <c:pt idx="24">
                  <c:v>64689562.768152848</c:v>
                </c:pt>
                <c:pt idx="25">
                  <c:v>64462877.267659448</c:v>
                </c:pt>
                <c:pt idx="26">
                  <c:v>64235043.69955834</c:v>
                </c:pt>
                <c:pt idx="27">
                  <c:v>64006056.249365449</c:v>
                </c:pt>
                <c:pt idx="28">
                  <c:v>63775909.073148772</c:v>
                </c:pt>
                <c:pt idx="29">
                  <c:v>63544596.297379218</c:v>
                </c:pt>
                <c:pt idx="30">
                  <c:v>63312112.018780708</c:v>
                </c:pt>
                <c:pt idx="31">
                  <c:v>63078450.304179549</c:v>
                </c:pt>
                <c:pt idx="32">
                  <c:v>62843605.190352984</c:v>
                </c:pt>
                <c:pt idx="33">
                  <c:v>62607570.683877014</c:v>
                </c:pt>
                <c:pt idx="34">
                  <c:v>62370340.760973454</c:v>
                </c:pt>
                <c:pt idx="35">
                  <c:v>62131909.367356189</c:v>
                </c:pt>
                <c:pt idx="36">
                  <c:v>61892270.418076672</c:v>
                </c:pt>
                <c:pt idx="37">
                  <c:v>61651417.797368616</c:v>
                </c:pt>
                <c:pt idx="38">
                  <c:v>61409345.358491927</c:v>
                </c:pt>
                <c:pt idx="39">
                  <c:v>61166046.923575848</c:v>
                </c:pt>
                <c:pt idx="40">
                  <c:v>60921516.283461265</c:v>
                </c:pt>
                <c:pt idx="41">
                  <c:v>60675747.197542273</c:v>
                </c:pt>
                <c:pt idx="42">
                  <c:v>60428733.393606886</c:v>
                </c:pt>
                <c:pt idx="43">
                  <c:v>60180468.567676984</c:v>
                </c:pt>
                <c:pt idx="44">
                  <c:v>59930946.383847423</c:v>
                </c:pt>
                <c:pt idx="45">
                  <c:v>59680160.474124342</c:v>
                </c:pt>
                <c:pt idx="46">
                  <c:v>59428104.438262641</c:v>
                </c:pt>
                <c:pt idx="47">
                  <c:v>59174771.84360265</c:v>
                </c:pt>
                <c:pt idx="48">
                  <c:v>58920156.224905953</c:v>
                </c:pt>
                <c:pt idx="49">
                  <c:v>58664251.084190398</c:v>
                </c:pt>
                <c:pt idx="50">
                  <c:v>58407049.890564263</c:v>
                </c:pt>
                <c:pt idx="51">
                  <c:v>58148546.080059573</c:v>
                </c:pt>
                <c:pt idx="52">
                  <c:v>57888733.055464596</c:v>
                </c:pt>
                <c:pt idx="53">
                  <c:v>57627604.186155476</c:v>
                </c:pt>
                <c:pt idx="54">
                  <c:v>57365152.807926998</c:v>
                </c:pt>
                <c:pt idx="55">
                  <c:v>57101372.222822532</c:v>
                </c:pt>
                <c:pt idx="56">
                  <c:v>56836255.698963091</c:v>
                </c:pt>
                <c:pt idx="57">
                  <c:v>56569796.470375523</c:v>
                </c:pt>
                <c:pt idx="58">
                  <c:v>56301987.736819834</c:v>
                </c:pt>
                <c:pt idx="59">
                  <c:v>56032822.663615659</c:v>
                </c:pt>
                <c:pt idx="60">
                  <c:v>55762294.381467819</c:v>
                </c:pt>
                <c:pt idx="61">
                  <c:v>55490395.986291021</c:v>
                </c:pt>
                <c:pt idx="62">
                  <c:v>55217120.539033651</c:v>
                </c:pt>
                <c:pt idx="63">
                  <c:v>54942461.065500692</c:v>
                </c:pt>
                <c:pt idx="64">
                  <c:v>54666410.556175731</c:v>
                </c:pt>
                <c:pt idx="65">
                  <c:v>54388961.966042086</c:v>
                </c:pt>
                <c:pt idx="66">
                  <c:v>54110108.214402996</c:v>
                </c:pt>
                <c:pt idx="67">
                  <c:v>53829842.184700914</c:v>
                </c:pt>
                <c:pt idx="68">
                  <c:v>53548156.724335901</c:v>
                </c:pt>
                <c:pt idx="69">
                  <c:v>53265044.644483082</c:v>
                </c:pt>
                <c:pt idx="70">
                  <c:v>52980498.719909176</c:v>
                </c:pt>
                <c:pt idx="71">
                  <c:v>52694511.688788109</c:v>
                </c:pt>
                <c:pt idx="72">
                  <c:v>52407076.252515674</c:v>
                </c:pt>
                <c:pt idx="73">
                  <c:v>52118185.075523287</c:v>
                </c:pt>
                <c:pt idx="74">
                  <c:v>51827830.785090752</c:v>
                </c:pt>
                <c:pt idx="75">
                  <c:v>51536005.971158132</c:v>
                </c:pt>
                <c:pt idx="76">
                  <c:v>51242703.186136618</c:v>
                </c:pt>
                <c:pt idx="77">
                  <c:v>50947914.944718465</c:v>
                </c:pt>
                <c:pt idx="78">
                  <c:v>50651633.723685965</c:v>
                </c:pt>
                <c:pt idx="79">
                  <c:v>50353851.961719438</c:v>
                </c:pt>
                <c:pt idx="80">
                  <c:v>50054562.059204288</c:v>
                </c:pt>
                <c:pt idx="81">
                  <c:v>49753756.378037021</c:v>
                </c:pt>
                <c:pt idx="82">
                  <c:v>49451427.241430342</c:v>
                </c:pt>
                <c:pt idx="83">
                  <c:v>49147566.933717228</c:v>
                </c:pt>
                <c:pt idx="84">
                  <c:v>48842167.700154006</c:v>
                </c:pt>
                <c:pt idx="85">
                  <c:v>48535221.746722467</c:v>
                </c:pt>
                <c:pt idx="86">
                  <c:v>48226721.23993095</c:v>
                </c:pt>
                <c:pt idx="87">
                  <c:v>47916658.306614406</c:v>
                </c:pt>
                <c:pt idx="88">
                  <c:v>47605025.033733502</c:v>
                </c:pt>
                <c:pt idx="89">
                  <c:v>47291813.468172655</c:v>
                </c:pt>
                <c:pt idx="90">
                  <c:v>46977015.616537064</c:v>
                </c:pt>
                <c:pt idx="91">
                  <c:v>46660623.444948711</c:v>
                </c:pt>
                <c:pt idx="92">
                  <c:v>46342628.878841333</c:v>
                </c:pt>
                <c:pt idx="93">
                  <c:v>46023023.802754357</c:v>
                </c:pt>
                <c:pt idx="94">
                  <c:v>45701800.060125783</c:v>
                </c:pt>
                <c:pt idx="95">
                  <c:v>45378949.453084022</c:v>
                </c:pt>
                <c:pt idx="96">
                  <c:v>45054463.742238678</c:v>
                </c:pt>
                <c:pt idx="97">
                  <c:v>44728334.646470279</c:v>
                </c:pt>
                <c:pt idx="98">
                  <c:v>44400553.842718937</c:v>
                </c:pt>
                <c:pt idx="99">
                  <c:v>44071112.965771928</c:v>
                </c:pt>
                <c:pt idx="100">
                  <c:v>43740003.60805022</c:v>
                </c:pt>
                <c:pt idx="101">
                  <c:v>43407217.319393881</c:v>
                </c:pt>
                <c:pt idx="102">
                  <c:v>43072745.606846452</c:v>
                </c:pt>
                <c:pt idx="103">
                  <c:v>42736579.934438184</c:v>
                </c:pt>
                <c:pt idx="104">
                  <c:v>42398711.722968198</c:v>
                </c:pt>
                <c:pt idx="105">
                  <c:v>42059132.349785537</c:v>
                </c:pt>
                <c:pt idx="106">
                  <c:v>41717833.148569115</c:v>
                </c:pt>
                <c:pt idx="107">
                  <c:v>41374805.40910653</c:v>
                </c:pt>
                <c:pt idx="108">
                  <c:v>41030040.37707179</c:v>
                </c:pt>
                <c:pt idx="109">
                  <c:v>40683529.25380189</c:v>
                </c:pt>
                <c:pt idx="110">
                  <c:v>40335263.196072266</c:v>
                </c:pt>
                <c:pt idx="111">
                  <c:v>39985233.315871097</c:v>
                </c:pt>
                <c:pt idx="112">
                  <c:v>39633430.680172496</c:v>
                </c:pt>
                <c:pt idx="113">
                  <c:v>39279846.310708508</c:v>
                </c:pt>
                <c:pt idx="114">
                  <c:v>38924471.183740005</c:v>
                </c:pt>
                <c:pt idx="115">
                  <c:v>38567296.229826376</c:v>
                </c:pt>
                <c:pt idx="116">
                  <c:v>38208312.333594076</c:v>
                </c:pt>
                <c:pt idx="117">
                  <c:v>37847510.333503984</c:v>
                </c:pt>
                <c:pt idx="118">
                  <c:v>37484881.021617599</c:v>
                </c:pt>
                <c:pt idx="119">
                  <c:v>37120415.14336206</c:v>
                </c:pt>
                <c:pt idx="120">
                  <c:v>36754103.39729394</c:v>
                </c:pt>
                <c:pt idx="121">
                  <c:v>36385936.434861876</c:v>
                </c:pt>
                <c:pt idx="122">
                  <c:v>36015904.860167995</c:v>
                </c:pt>
                <c:pt idx="123">
                  <c:v>35643999.22972811</c:v>
                </c:pt>
                <c:pt idx="124">
                  <c:v>35270210.052230731</c:v>
                </c:pt>
                <c:pt idx="125">
                  <c:v>34894527.788294815</c:v>
                </c:pt>
                <c:pt idx="126">
                  <c:v>34516942.850226343</c:v>
                </c:pt>
                <c:pt idx="127">
                  <c:v>34137445.601773612</c:v>
                </c:pt>
                <c:pt idx="128">
                  <c:v>33756026.357881323</c:v>
                </c:pt>
                <c:pt idx="129">
                  <c:v>33372675.384443399</c:v>
                </c:pt>
                <c:pt idx="130">
                  <c:v>32987382.898054585</c:v>
                </c:pt>
                <c:pt idx="131">
                  <c:v>32600139.065760747</c:v>
                </c:pt>
                <c:pt idx="132">
                  <c:v>32210934.004807938</c:v>
                </c:pt>
                <c:pt idx="133">
                  <c:v>31819757.782390181</c:v>
                </c:pt>
                <c:pt idx="134">
                  <c:v>31426600.415395968</c:v>
                </c:pt>
                <c:pt idx="135">
                  <c:v>31031451.870153498</c:v>
                </c:pt>
                <c:pt idx="136">
                  <c:v>30634302.062174603</c:v>
                </c:pt>
                <c:pt idx="137">
                  <c:v>30235140.855897382</c:v>
                </c:pt>
                <c:pt idx="138">
                  <c:v>29833958.064427536</c:v>
                </c:pt>
                <c:pt idx="139">
                  <c:v>29430743.449278392</c:v>
                </c:pt>
                <c:pt idx="140">
                  <c:v>29025486.720109608</c:v>
                </c:pt>
                <c:pt idx="141">
                  <c:v>28618177.534464553</c:v>
                </c:pt>
                <c:pt idx="142">
                  <c:v>28208805.497506369</c:v>
                </c:pt>
                <c:pt idx="143">
                  <c:v>27797360.161752671</c:v>
                </c:pt>
                <c:pt idx="144">
                  <c:v>27383831.02680894</c:v>
                </c:pt>
                <c:pt idx="145">
                  <c:v>26968207.539100524</c:v>
                </c:pt>
                <c:pt idx="146">
                  <c:v>26550479.091603316</c:v>
                </c:pt>
                <c:pt idx="147">
                  <c:v>26130635.023573056</c:v>
                </c:pt>
                <c:pt idx="148">
                  <c:v>25708664.620273251</c:v>
                </c:pt>
                <c:pt idx="149">
                  <c:v>25284557.112701736</c:v>
                </c:pt>
                <c:pt idx="150">
                  <c:v>24858301.677315831</c:v>
                </c:pt>
                <c:pt idx="151">
                  <c:v>24429887.435756128</c:v>
                </c:pt>
                <c:pt idx="152">
                  <c:v>23999303.454568859</c:v>
                </c:pt>
                <c:pt idx="153">
                  <c:v>23566538.74492687</c:v>
                </c:pt>
                <c:pt idx="154">
                  <c:v>23131582.262349173</c:v>
                </c:pt>
                <c:pt idx="155">
                  <c:v>22694422.906419087</c:v>
                </c:pt>
                <c:pt idx="156">
                  <c:v>22255049.520500947</c:v>
                </c:pt>
                <c:pt idx="157">
                  <c:v>21813450.891455375</c:v>
                </c:pt>
                <c:pt idx="158">
                  <c:v>21369615.749353115</c:v>
                </c:pt>
                <c:pt idx="159">
                  <c:v>20923532.767187417</c:v>
                </c:pt>
                <c:pt idx="160">
                  <c:v>20475190.560584959</c:v>
                </c:pt>
                <c:pt idx="161">
                  <c:v>20024577.687515311</c:v>
                </c:pt>
                <c:pt idx="162">
                  <c:v>19571682.647998929</c:v>
                </c:pt>
                <c:pt idx="163">
                  <c:v>19116493.883813664</c:v>
                </c:pt>
                <c:pt idx="164">
                  <c:v>18658999.778199788</c:v>
                </c:pt>
                <c:pt idx="165">
                  <c:v>18199188.655563522</c:v>
                </c:pt>
                <c:pt idx="166">
                  <c:v>17737048.78117907</c:v>
                </c:pt>
                <c:pt idx="167">
                  <c:v>17272568.360889141</c:v>
                </c:pt>
                <c:pt idx="168">
                  <c:v>16805735.54080395</c:v>
                </c:pt>
                <c:pt idx="169">
                  <c:v>16336538.406998705</c:v>
                </c:pt>
                <c:pt idx="170">
                  <c:v>15864964.985209541</c:v>
                </c:pt>
                <c:pt idx="171">
                  <c:v>15391003.240527941</c:v>
                </c:pt>
                <c:pt idx="172">
                  <c:v>14914641.07709359</c:v>
                </c:pt>
                <c:pt idx="173">
                  <c:v>14435866.337785678</c:v>
                </c:pt>
                <c:pt idx="174">
                  <c:v>13954666.803912647</c:v>
                </c:pt>
                <c:pt idx="175">
                  <c:v>13471030.194900354</c:v>
                </c:pt>
                <c:pt idx="176">
                  <c:v>12984944.167978669</c:v>
                </c:pt>
                <c:pt idx="177">
                  <c:v>12496396.317866469</c:v>
                </c:pt>
                <c:pt idx="178">
                  <c:v>12005374.176455054</c:v>
                </c:pt>
                <c:pt idx="179">
                  <c:v>11511865.21248995</c:v>
                </c:pt>
                <c:pt idx="180">
                  <c:v>11357422.879873987</c:v>
                </c:pt>
                <c:pt idx="181">
                  <c:v>11202198.361194298</c:v>
                </c:pt>
                <c:pt idx="182">
                  <c:v>11046187.695004378</c:v>
                </c:pt>
                <c:pt idx="183">
                  <c:v>10889386.899794649</c:v>
                </c:pt>
                <c:pt idx="184">
                  <c:v>10731791.973890848</c:v>
                </c:pt>
                <c:pt idx="185">
                  <c:v>10573398.895351898</c:v>
                </c:pt>
                <c:pt idx="186">
                  <c:v>10414203.621867264</c:v>
                </c:pt>
                <c:pt idx="187">
                  <c:v>10254202.090653794</c:v>
                </c:pt>
                <c:pt idx="188">
                  <c:v>10093390.218352033</c:v>
                </c:pt>
                <c:pt idx="189">
                  <c:v>9931763.9009220097</c:v>
                </c:pt>
                <c:pt idx="190">
                  <c:v>9769319.0135385022</c:v>
                </c:pt>
                <c:pt idx="191">
                  <c:v>9606051.4104857668</c:v>
                </c:pt>
                <c:pt idx="192">
                  <c:v>9441956.9250517376</c:v>
                </c:pt>
                <c:pt idx="193">
                  <c:v>9277031.369421687</c:v>
                </c:pt>
                <c:pt idx="194">
                  <c:v>9111270.5345713515</c:v>
                </c:pt>
                <c:pt idx="195">
                  <c:v>8944670.1901595145</c:v>
                </c:pt>
                <c:pt idx="196">
                  <c:v>8777226.0844200402</c:v>
                </c:pt>
                <c:pt idx="197">
                  <c:v>8608933.9440533742</c:v>
                </c:pt>
                <c:pt idx="198">
                  <c:v>8439789.4741174765</c:v>
                </c:pt>
                <c:pt idx="199">
                  <c:v>8269788.357918215</c:v>
                </c:pt>
                <c:pt idx="200">
                  <c:v>8098926.2568992022</c:v>
                </c:pt>
                <c:pt idx="201">
                  <c:v>7927198.8105310705</c:v>
                </c:pt>
                <c:pt idx="202">
                  <c:v>7754601.6362001868</c:v>
                </c:pt>
                <c:pt idx="203">
                  <c:v>7581130.3290968072</c:v>
                </c:pt>
                <c:pt idx="204">
                  <c:v>7406780.46210266</c:v>
                </c:pt>
                <c:pt idx="205">
                  <c:v>7231547.5856779655</c:v>
                </c:pt>
                <c:pt idx="206">
                  <c:v>7055427.2277478781</c:v>
                </c:pt>
                <c:pt idx="207">
                  <c:v>6878414.8935883576</c:v>
                </c:pt>
                <c:pt idx="208">
                  <c:v>6700506.0657114582</c:v>
                </c:pt>
                <c:pt idx="209">
                  <c:v>6521696.2037500404</c:v>
                </c:pt>
                <c:pt idx="210">
                  <c:v>6341980.7443418968</c:v>
                </c:pt>
                <c:pt idx="211">
                  <c:v>6161355.1010132926</c:v>
                </c:pt>
                <c:pt idx="212">
                  <c:v>5979814.6640619142</c:v>
                </c:pt>
                <c:pt idx="213">
                  <c:v>5797354.8004392255</c:v>
                </c:pt>
                <c:pt idx="214">
                  <c:v>5613970.8536322312</c:v>
                </c:pt>
                <c:pt idx="215">
                  <c:v>5429658.1435446376</c:v>
                </c:pt>
                <c:pt idx="216">
                  <c:v>5244411.9663774129</c:v>
                </c:pt>
                <c:pt idx="217">
                  <c:v>5058227.5945087429</c:v>
                </c:pt>
                <c:pt idx="218">
                  <c:v>4871100.2763733799</c:v>
                </c:pt>
                <c:pt idx="219">
                  <c:v>4683025.2363413768</c:v>
                </c:pt>
                <c:pt idx="220">
                  <c:v>4493997.6745962119</c:v>
                </c:pt>
                <c:pt idx="221">
                  <c:v>4304012.7670122916</c:v>
                </c:pt>
                <c:pt idx="222">
                  <c:v>4113065.6650318373</c:v>
                </c:pt>
                <c:pt idx="223">
                  <c:v>3921151.4955411442</c:v>
                </c:pt>
                <c:pt idx="224">
                  <c:v>3728265.3607462179</c:v>
                </c:pt>
                <c:pt idx="225">
                  <c:v>3534402.3380477782</c:v>
                </c:pt>
                <c:pt idx="226">
                  <c:v>3339557.4799156305</c:v>
                </c:pt>
                <c:pt idx="227">
                  <c:v>3143725.8137624012</c:v>
                </c:pt>
                <c:pt idx="228">
                  <c:v>2946902.341816633</c:v>
                </c:pt>
                <c:pt idx="229">
                  <c:v>2749082.0409952397</c:v>
                </c:pt>
                <c:pt idx="230">
                  <c:v>2550259.8627753113</c:v>
                </c:pt>
                <c:pt idx="231">
                  <c:v>2350430.7330652731</c:v>
                </c:pt>
                <c:pt idx="232">
                  <c:v>2149589.5520753912</c:v>
                </c:pt>
                <c:pt idx="233">
                  <c:v>1947731.1941876209</c:v>
                </c:pt>
                <c:pt idx="234">
                  <c:v>1744850.5078247981</c:v>
                </c:pt>
                <c:pt idx="235">
                  <c:v>1540942.315319167</c:v>
                </c:pt>
                <c:pt idx="236">
                  <c:v>1336001.4127802416</c:v>
                </c:pt>
                <c:pt idx="237">
                  <c:v>1130022.5699619993</c:v>
                </c:pt>
                <c:pt idx="238">
                  <c:v>923000.53012940055</c:v>
                </c:pt>
                <c:pt idx="239">
                  <c:v>714930.00992423284</c:v>
                </c:pt>
                <c:pt idx="240">
                  <c:v>505805.69923027605</c:v>
                </c:pt>
                <c:pt idx="241">
                  <c:v>295622.26103778381</c:v>
                </c:pt>
                <c:pt idx="242">
                  <c:v>84374.331307279208</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extLst/>
            </c:numRef>
          </c:val>
          <c:smooth val="0"/>
          <c:extLst>
            <c:ext xmlns:c16="http://schemas.microsoft.com/office/drawing/2014/chart" uri="{C3380CC4-5D6E-409C-BE32-E72D297353CC}">
              <c16:uniqueId val="{00000000-C3D9-4830-8746-0B2623BBC94A}"/>
            </c:ext>
          </c:extLst>
        </c:ser>
        <c:ser>
          <c:idx val="9"/>
          <c:order val="9"/>
          <c:tx>
            <c:strRef>
              <c:f>'Cashflow Waterfall'!$N$1</c:f>
              <c:strCache>
                <c:ptCount val="1"/>
                <c:pt idx="0">
                  <c:v>Remaining Balance Tranche B</c:v>
                </c:pt>
              </c:strCache>
            </c:strRef>
          </c:tx>
          <c:spPr>
            <a:ln w="28575" cap="rnd">
              <a:solidFill>
                <a:schemeClr val="accent1">
                  <a:lumMod val="75000"/>
                </a:schemeClr>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'Cashflow Waterfall'!$M$3:$M$362</c:f>
              <c:numCache>
                <c:formatCode>_(* #,##0.00_);_(* \(#,##0.00\);_(* "-"??_);_(@_)</c:formatCode>
                <c:ptCount val="360"/>
                <c:pt idx="0">
                  <c:v>20000000</c:v>
                </c:pt>
                <c:pt idx="1">
                  <c:v>20000000</c:v>
                </c:pt>
                <c:pt idx="2">
                  <c:v>20000000</c:v>
                </c:pt>
                <c:pt idx="3">
                  <c:v>20000000</c:v>
                </c:pt>
                <c:pt idx="4">
                  <c:v>20000000</c:v>
                </c:pt>
                <c:pt idx="5">
                  <c:v>20000000</c:v>
                </c:pt>
                <c:pt idx="6">
                  <c:v>20000000</c:v>
                </c:pt>
                <c:pt idx="7">
                  <c:v>20000000</c:v>
                </c:pt>
                <c:pt idx="8">
                  <c:v>20000000</c:v>
                </c:pt>
                <c:pt idx="9">
                  <c:v>20000000</c:v>
                </c:pt>
                <c:pt idx="10">
                  <c:v>20000000</c:v>
                </c:pt>
                <c:pt idx="11">
                  <c:v>20000000</c:v>
                </c:pt>
                <c:pt idx="12">
                  <c:v>20000000</c:v>
                </c:pt>
                <c:pt idx="13">
                  <c:v>20000000</c:v>
                </c:pt>
                <c:pt idx="14">
                  <c:v>20000000</c:v>
                </c:pt>
                <c:pt idx="15">
                  <c:v>20000000</c:v>
                </c:pt>
                <c:pt idx="16">
                  <c:v>20000000</c:v>
                </c:pt>
                <c:pt idx="17">
                  <c:v>20000000</c:v>
                </c:pt>
                <c:pt idx="18">
                  <c:v>20000000</c:v>
                </c:pt>
                <c:pt idx="19">
                  <c:v>20000000</c:v>
                </c:pt>
                <c:pt idx="20">
                  <c:v>20000000</c:v>
                </c:pt>
                <c:pt idx="21">
                  <c:v>20000000</c:v>
                </c:pt>
                <c:pt idx="22">
                  <c:v>20000000</c:v>
                </c:pt>
                <c:pt idx="23">
                  <c:v>20000000</c:v>
                </c:pt>
                <c:pt idx="24">
                  <c:v>20000000</c:v>
                </c:pt>
                <c:pt idx="25">
                  <c:v>20000000</c:v>
                </c:pt>
                <c:pt idx="26">
                  <c:v>20000000</c:v>
                </c:pt>
                <c:pt idx="27">
                  <c:v>20000000</c:v>
                </c:pt>
                <c:pt idx="28">
                  <c:v>20000000</c:v>
                </c:pt>
                <c:pt idx="29">
                  <c:v>20000000</c:v>
                </c:pt>
                <c:pt idx="30">
                  <c:v>20000000</c:v>
                </c:pt>
                <c:pt idx="31">
                  <c:v>20000000</c:v>
                </c:pt>
                <c:pt idx="32">
                  <c:v>20000000</c:v>
                </c:pt>
                <c:pt idx="33">
                  <c:v>20000000</c:v>
                </c:pt>
                <c:pt idx="34">
                  <c:v>20000000</c:v>
                </c:pt>
                <c:pt idx="35">
                  <c:v>20000000</c:v>
                </c:pt>
                <c:pt idx="36">
                  <c:v>20000000</c:v>
                </c:pt>
                <c:pt idx="37">
                  <c:v>20000000</c:v>
                </c:pt>
                <c:pt idx="38">
                  <c:v>20000000</c:v>
                </c:pt>
                <c:pt idx="39">
                  <c:v>20000000</c:v>
                </c:pt>
                <c:pt idx="40">
                  <c:v>20000000</c:v>
                </c:pt>
                <c:pt idx="41">
                  <c:v>20000000</c:v>
                </c:pt>
                <c:pt idx="42">
                  <c:v>20000000</c:v>
                </c:pt>
                <c:pt idx="43">
                  <c:v>20000000</c:v>
                </c:pt>
                <c:pt idx="44">
                  <c:v>20000000</c:v>
                </c:pt>
                <c:pt idx="45">
                  <c:v>20000000</c:v>
                </c:pt>
                <c:pt idx="46">
                  <c:v>20000000</c:v>
                </c:pt>
                <c:pt idx="47">
                  <c:v>20000000</c:v>
                </c:pt>
                <c:pt idx="48">
                  <c:v>20000000</c:v>
                </c:pt>
                <c:pt idx="49">
                  <c:v>20000000</c:v>
                </c:pt>
                <c:pt idx="50">
                  <c:v>20000000</c:v>
                </c:pt>
                <c:pt idx="51">
                  <c:v>20000000</c:v>
                </c:pt>
                <c:pt idx="52">
                  <c:v>20000000</c:v>
                </c:pt>
                <c:pt idx="53">
                  <c:v>20000000</c:v>
                </c:pt>
                <c:pt idx="54">
                  <c:v>20000000</c:v>
                </c:pt>
                <c:pt idx="55">
                  <c:v>20000000</c:v>
                </c:pt>
                <c:pt idx="56">
                  <c:v>20000000</c:v>
                </c:pt>
                <c:pt idx="57">
                  <c:v>20000000</c:v>
                </c:pt>
                <c:pt idx="58">
                  <c:v>20000000</c:v>
                </c:pt>
                <c:pt idx="59">
                  <c:v>20000000</c:v>
                </c:pt>
                <c:pt idx="60">
                  <c:v>20000000</c:v>
                </c:pt>
                <c:pt idx="61">
                  <c:v>20000000</c:v>
                </c:pt>
                <c:pt idx="62">
                  <c:v>20000000</c:v>
                </c:pt>
                <c:pt idx="63">
                  <c:v>20000000</c:v>
                </c:pt>
                <c:pt idx="64">
                  <c:v>20000000</c:v>
                </c:pt>
                <c:pt idx="65">
                  <c:v>20000000</c:v>
                </c:pt>
                <c:pt idx="66">
                  <c:v>20000000</c:v>
                </c:pt>
                <c:pt idx="67">
                  <c:v>20000000</c:v>
                </c:pt>
                <c:pt idx="68">
                  <c:v>20000000</c:v>
                </c:pt>
                <c:pt idx="69">
                  <c:v>20000000</c:v>
                </c:pt>
                <c:pt idx="70">
                  <c:v>20000000</c:v>
                </c:pt>
                <c:pt idx="71">
                  <c:v>20000000</c:v>
                </c:pt>
                <c:pt idx="72">
                  <c:v>20000000</c:v>
                </c:pt>
                <c:pt idx="73">
                  <c:v>20000000</c:v>
                </c:pt>
                <c:pt idx="74">
                  <c:v>20000000</c:v>
                </c:pt>
                <c:pt idx="75">
                  <c:v>20000000</c:v>
                </c:pt>
                <c:pt idx="76">
                  <c:v>20000000</c:v>
                </c:pt>
                <c:pt idx="77">
                  <c:v>20000000</c:v>
                </c:pt>
                <c:pt idx="78">
                  <c:v>20000000</c:v>
                </c:pt>
                <c:pt idx="79">
                  <c:v>20000000</c:v>
                </c:pt>
                <c:pt idx="80">
                  <c:v>20000000</c:v>
                </c:pt>
                <c:pt idx="81">
                  <c:v>20000000</c:v>
                </c:pt>
                <c:pt idx="82">
                  <c:v>20000000</c:v>
                </c:pt>
                <c:pt idx="83">
                  <c:v>20000000</c:v>
                </c:pt>
                <c:pt idx="84">
                  <c:v>20000000</c:v>
                </c:pt>
                <c:pt idx="85">
                  <c:v>20000000</c:v>
                </c:pt>
                <c:pt idx="86">
                  <c:v>20000000</c:v>
                </c:pt>
                <c:pt idx="87">
                  <c:v>20000000</c:v>
                </c:pt>
                <c:pt idx="88">
                  <c:v>20000000</c:v>
                </c:pt>
                <c:pt idx="89">
                  <c:v>20000000</c:v>
                </c:pt>
                <c:pt idx="90">
                  <c:v>20000000</c:v>
                </c:pt>
                <c:pt idx="91">
                  <c:v>20000000</c:v>
                </c:pt>
                <c:pt idx="92">
                  <c:v>20000000</c:v>
                </c:pt>
                <c:pt idx="93">
                  <c:v>20000000</c:v>
                </c:pt>
                <c:pt idx="94">
                  <c:v>20000000</c:v>
                </c:pt>
                <c:pt idx="95">
                  <c:v>20000000</c:v>
                </c:pt>
                <c:pt idx="96">
                  <c:v>20000000</c:v>
                </c:pt>
                <c:pt idx="97">
                  <c:v>20000000</c:v>
                </c:pt>
                <c:pt idx="98">
                  <c:v>20000000</c:v>
                </c:pt>
                <c:pt idx="99">
                  <c:v>20000000</c:v>
                </c:pt>
                <c:pt idx="100">
                  <c:v>20000000</c:v>
                </c:pt>
                <c:pt idx="101">
                  <c:v>20000000</c:v>
                </c:pt>
                <c:pt idx="102">
                  <c:v>20000000</c:v>
                </c:pt>
                <c:pt idx="103">
                  <c:v>20000000</c:v>
                </c:pt>
                <c:pt idx="104">
                  <c:v>20000000</c:v>
                </c:pt>
                <c:pt idx="105">
                  <c:v>20000000</c:v>
                </c:pt>
                <c:pt idx="106">
                  <c:v>20000000</c:v>
                </c:pt>
                <c:pt idx="107">
                  <c:v>20000000</c:v>
                </c:pt>
                <c:pt idx="108">
                  <c:v>20000000</c:v>
                </c:pt>
                <c:pt idx="109">
                  <c:v>20000000</c:v>
                </c:pt>
                <c:pt idx="110">
                  <c:v>20000000</c:v>
                </c:pt>
                <c:pt idx="111">
                  <c:v>20000000</c:v>
                </c:pt>
                <c:pt idx="112">
                  <c:v>20000000</c:v>
                </c:pt>
                <c:pt idx="113">
                  <c:v>20000000</c:v>
                </c:pt>
                <c:pt idx="114">
                  <c:v>20000000</c:v>
                </c:pt>
                <c:pt idx="115">
                  <c:v>20000000</c:v>
                </c:pt>
                <c:pt idx="116">
                  <c:v>20000000</c:v>
                </c:pt>
                <c:pt idx="117">
                  <c:v>20000000</c:v>
                </c:pt>
                <c:pt idx="118">
                  <c:v>20000000</c:v>
                </c:pt>
                <c:pt idx="119">
                  <c:v>20000000</c:v>
                </c:pt>
                <c:pt idx="120">
                  <c:v>20000000</c:v>
                </c:pt>
                <c:pt idx="121">
                  <c:v>20000000</c:v>
                </c:pt>
                <c:pt idx="122">
                  <c:v>20000000</c:v>
                </c:pt>
                <c:pt idx="123">
                  <c:v>20000000</c:v>
                </c:pt>
                <c:pt idx="124">
                  <c:v>20000000</c:v>
                </c:pt>
                <c:pt idx="125">
                  <c:v>20000000</c:v>
                </c:pt>
                <c:pt idx="126">
                  <c:v>20000000</c:v>
                </c:pt>
                <c:pt idx="127">
                  <c:v>20000000</c:v>
                </c:pt>
                <c:pt idx="128">
                  <c:v>20000000</c:v>
                </c:pt>
                <c:pt idx="129">
                  <c:v>20000000</c:v>
                </c:pt>
                <c:pt idx="130">
                  <c:v>20000000</c:v>
                </c:pt>
                <c:pt idx="131">
                  <c:v>20000000</c:v>
                </c:pt>
                <c:pt idx="132">
                  <c:v>20000000</c:v>
                </c:pt>
                <c:pt idx="133">
                  <c:v>20000000</c:v>
                </c:pt>
                <c:pt idx="134">
                  <c:v>20000000</c:v>
                </c:pt>
                <c:pt idx="135">
                  <c:v>20000000</c:v>
                </c:pt>
                <c:pt idx="136">
                  <c:v>20000000</c:v>
                </c:pt>
                <c:pt idx="137">
                  <c:v>20000000</c:v>
                </c:pt>
                <c:pt idx="138">
                  <c:v>20000000</c:v>
                </c:pt>
                <c:pt idx="139">
                  <c:v>20000000</c:v>
                </c:pt>
                <c:pt idx="140">
                  <c:v>20000000</c:v>
                </c:pt>
                <c:pt idx="141">
                  <c:v>20000000</c:v>
                </c:pt>
                <c:pt idx="142">
                  <c:v>20000000</c:v>
                </c:pt>
                <c:pt idx="143">
                  <c:v>20000000</c:v>
                </c:pt>
                <c:pt idx="144">
                  <c:v>20000000</c:v>
                </c:pt>
                <c:pt idx="145">
                  <c:v>20000000</c:v>
                </c:pt>
                <c:pt idx="146">
                  <c:v>20000000</c:v>
                </c:pt>
                <c:pt idx="147">
                  <c:v>20000000</c:v>
                </c:pt>
                <c:pt idx="148">
                  <c:v>20000000</c:v>
                </c:pt>
                <c:pt idx="149">
                  <c:v>20000000</c:v>
                </c:pt>
                <c:pt idx="150">
                  <c:v>20000000</c:v>
                </c:pt>
                <c:pt idx="151">
                  <c:v>20000000</c:v>
                </c:pt>
                <c:pt idx="152">
                  <c:v>20000000</c:v>
                </c:pt>
                <c:pt idx="153">
                  <c:v>20000000</c:v>
                </c:pt>
                <c:pt idx="154">
                  <c:v>20000000</c:v>
                </c:pt>
                <c:pt idx="155">
                  <c:v>20000000</c:v>
                </c:pt>
                <c:pt idx="156">
                  <c:v>20000000</c:v>
                </c:pt>
                <c:pt idx="157">
                  <c:v>20000000</c:v>
                </c:pt>
                <c:pt idx="158">
                  <c:v>20000000</c:v>
                </c:pt>
                <c:pt idx="159">
                  <c:v>20000000</c:v>
                </c:pt>
                <c:pt idx="160">
                  <c:v>20000000</c:v>
                </c:pt>
                <c:pt idx="161">
                  <c:v>20000000</c:v>
                </c:pt>
                <c:pt idx="162">
                  <c:v>20000000</c:v>
                </c:pt>
                <c:pt idx="163">
                  <c:v>20000000</c:v>
                </c:pt>
                <c:pt idx="164">
                  <c:v>20000000</c:v>
                </c:pt>
                <c:pt idx="165">
                  <c:v>20000000</c:v>
                </c:pt>
                <c:pt idx="166">
                  <c:v>20000000</c:v>
                </c:pt>
                <c:pt idx="167">
                  <c:v>20000000</c:v>
                </c:pt>
                <c:pt idx="168">
                  <c:v>20000000</c:v>
                </c:pt>
                <c:pt idx="169">
                  <c:v>20000000</c:v>
                </c:pt>
                <c:pt idx="170">
                  <c:v>20000000</c:v>
                </c:pt>
                <c:pt idx="171">
                  <c:v>20000000</c:v>
                </c:pt>
                <c:pt idx="172">
                  <c:v>20000000</c:v>
                </c:pt>
                <c:pt idx="173">
                  <c:v>20000000</c:v>
                </c:pt>
                <c:pt idx="174">
                  <c:v>20000000</c:v>
                </c:pt>
                <c:pt idx="175">
                  <c:v>20000000</c:v>
                </c:pt>
                <c:pt idx="176">
                  <c:v>20000000</c:v>
                </c:pt>
                <c:pt idx="177">
                  <c:v>20000000</c:v>
                </c:pt>
                <c:pt idx="178">
                  <c:v>20000000</c:v>
                </c:pt>
                <c:pt idx="179">
                  <c:v>20000000</c:v>
                </c:pt>
                <c:pt idx="180">
                  <c:v>20000000</c:v>
                </c:pt>
                <c:pt idx="181">
                  <c:v>20000000</c:v>
                </c:pt>
                <c:pt idx="182">
                  <c:v>20000000</c:v>
                </c:pt>
                <c:pt idx="183">
                  <c:v>20000000</c:v>
                </c:pt>
                <c:pt idx="184">
                  <c:v>20000000</c:v>
                </c:pt>
                <c:pt idx="185">
                  <c:v>20000000</c:v>
                </c:pt>
                <c:pt idx="186">
                  <c:v>20000000</c:v>
                </c:pt>
                <c:pt idx="187">
                  <c:v>20000000</c:v>
                </c:pt>
                <c:pt idx="188">
                  <c:v>20000000</c:v>
                </c:pt>
                <c:pt idx="189">
                  <c:v>20000000</c:v>
                </c:pt>
                <c:pt idx="190">
                  <c:v>20000000</c:v>
                </c:pt>
                <c:pt idx="191">
                  <c:v>20000000</c:v>
                </c:pt>
                <c:pt idx="192">
                  <c:v>20000000</c:v>
                </c:pt>
                <c:pt idx="193">
                  <c:v>20000000</c:v>
                </c:pt>
                <c:pt idx="194">
                  <c:v>20000000</c:v>
                </c:pt>
                <c:pt idx="195">
                  <c:v>20000000</c:v>
                </c:pt>
                <c:pt idx="196">
                  <c:v>20000000</c:v>
                </c:pt>
                <c:pt idx="197">
                  <c:v>20000000</c:v>
                </c:pt>
                <c:pt idx="198">
                  <c:v>20000000</c:v>
                </c:pt>
                <c:pt idx="199">
                  <c:v>20000000</c:v>
                </c:pt>
                <c:pt idx="200">
                  <c:v>20000000</c:v>
                </c:pt>
                <c:pt idx="201">
                  <c:v>20000000</c:v>
                </c:pt>
                <c:pt idx="202">
                  <c:v>20000000</c:v>
                </c:pt>
                <c:pt idx="203">
                  <c:v>20000000</c:v>
                </c:pt>
                <c:pt idx="204">
                  <c:v>20000000</c:v>
                </c:pt>
                <c:pt idx="205">
                  <c:v>20000000</c:v>
                </c:pt>
                <c:pt idx="206">
                  <c:v>20000000</c:v>
                </c:pt>
                <c:pt idx="207">
                  <c:v>20000000</c:v>
                </c:pt>
                <c:pt idx="208">
                  <c:v>20000000</c:v>
                </c:pt>
                <c:pt idx="209">
                  <c:v>20000000</c:v>
                </c:pt>
                <c:pt idx="210">
                  <c:v>20000000</c:v>
                </c:pt>
                <c:pt idx="211">
                  <c:v>20000000</c:v>
                </c:pt>
                <c:pt idx="212">
                  <c:v>20000000</c:v>
                </c:pt>
                <c:pt idx="213">
                  <c:v>20000000</c:v>
                </c:pt>
                <c:pt idx="214">
                  <c:v>20000000</c:v>
                </c:pt>
                <c:pt idx="215">
                  <c:v>20000000</c:v>
                </c:pt>
                <c:pt idx="216">
                  <c:v>20000000</c:v>
                </c:pt>
                <c:pt idx="217">
                  <c:v>20000000</c:v>
                </c:pt>
                <c:pt idx="218">
                  <c:v>20000000</c:v>
                </c:pt>
                <c:pt idx="219">
                  <c:v>20000000</c:v>
                </c:pt>
                <c:pt idx="220">
                  <c:v>20000000</c:v>
                </c:pt>
                <c:pt idx="221">
                  <c:v>20000000</c:v>
                </c:pt>
                <c:pt idx="222">
                  <c:v>20000000</c:v>
                </c:pt>
                <c:pt idx="223">
                  <c:v>20000000</c:v>
                </c:pt>
                <c:pt idx="224">
                  <c:v>20000000</c:v>
                </c:pt>
                <c:pt idx="225">
                  <c:v>20000000</c:v>
                </c:pt>
                <c:pt idx="226">
                  <c:v>20000000</c:v>
                </c:pt>
                <c:pt idx="227">
                  <c:v>20000000</c:v>
                </c:pt>
                <c:pt idx="228">
                  <c:v>20000000</c:v>
                </c:pt>
                <c:pt idx="229">
                  <c:v>20000000</c:v>
                </c:pt>
                <c:pt idx="230">
                  <c:v>20000000</c:v>
                </c:pt>
                <c:pt idx="231">
                  <c:v>20000000</c:v>
                </c:pt>
                <c:pt idx="232">
                  <c:v>20000000</c:v>
                </c:pt>
                <c:pt idx="233">
                  <c:v>20000000</c:v>
                </c:pt>
                <c:pt idx="234">
                  <c:v>20000000</c:v>
                </c:pt>
                <c:pt idx="235">
                  <c:v>20000000</c:v>
                </c:pt>
                <c:pt idx="236">
                  <c:v>20000000</c:v>
                </c:pt>
                <c:pt idx="237">
                  <c:v>20000000</c:v>
                </c:pt>
                <c:pt idx="238">
                  <c:v>20000000</c:v>
                </c:pt>
                <c:pt idx="239">
                  <c:v>20000000</c:v>
                </c:pt>
                <c:pt idx="240">
                  <c:v>20000000</c:v>
                </c:pt>
                <c:pt idx="241">
                  <c:v>20000000</c:v>
                </c:pt>
                <c:pt idx="242">
                  <c:v>20000000</c:v>
                </c:pt>
                <c:pt idx="243">
                  <c:v>20000000</c:v>
                </c:pt>
                <c:pt idx="244">
                  <c:v>19872056.518832661</c:v>
                </c:pt>
                <c:pt idx="245">
                  <c:v>19658663.405103613</c:v>
                </c:pt>
                <c:pt idx="246">
                  <c:v>19444189.544167325</c:v>
                </c:pt>
                <c:pt idx="247">
                  <c:v>19228629.462489504</c:v>
                </c:pt>
                <c:pt idx="248">
                  <c:v>19011977.658814687</c:v>
                </c:pt>
                <c:pt idx="249">
                  <c:v>18794228.604025841</c:v>
                </c:pt>
                <c:pt idx="250">
                  <c:v>18575376.74100326</c:v>
                </c:pt>
                <c:pt idx="251">
                  <c:v>18355416.484482747</c:v>
                </c:pt>
                <c:pt idx="252">
                  <c:v>18134342.220913064</c:v>
                </c:pt>
                <c:pt idx="253">
                  <c:v>17912148.308312677</c:v>
                </c:pt>
                <c:pt idx="254">
                  <c:v>17688829.076125767</c:v>
                </c:pt>
                <c:pt idx="255">
                  <c:v>17464378.825077511</c:v>
                </c:pt>
                <c:pt idx="256">
                  <c:v>17238791.827028632</c:v>
                </c:pt>
                <c:pt idx="257">
                  <c:v>17012062.324829217</c:v>
                </c:pt>
                <c:pt idx="258">
                  <c:v>16784184.53217179</c:v>
                </c:pt>
                <c:pt idx="259">
                  <c:v>16555152.633443633</c:v>
                </c:pt>
                <c:pt idx="260">
                  <c:v>16324960.783578375</c:v>
                </c:pt>
                <c:pt idx="261">
                  <c:v>16093603.10790682</c:v>
                </c:pt>
                <c:pt idx="262">
                  <c:v>15861073.702007022</c:v>
                </c:pt>
                <c:pt idx="263">
                  <c:v>15627366.631553592</c:v>
                </c:pt>
                <c:pt idx="264">
                  <c:v>15392475.932166262</c:v>
                </c:pt>
                <c:pt idx="265">
                  <c:v>15156395.609257659</c:v>
                </c:pt>
                <c:pt idx="266">
                  <c:v>14919119.637880325</c:v>
                </c:pt>
                <c:pt idx="267">
                  <c:v>14680641.962572955</c:v>
                </c:pt>
                <c:pt idx="268">
                  <c:v>14440956.49720585</c:v>
                </c:pt>
                <c:pt idx="269">
                  <c:v>14200057.124825604</c:v>
                </c:pt>
                <c:pt idx="270">
                  <c:v>13957937.697498992</c:v>
                </c:pt>
                <c:pt idx="271">
                  <c:v>13714592.036156066</c:v>
                </c:pt>
                <c:pt idx="272">
                  <c:v>13470013.930432463</c:v>
                </c:pt>
                <c:pt idx="273">
                  <c:v>13224197.138510913</c:v>
                </c:pt>
                <c:pt idx="274">
                  <c:v>12977135.386961944</c:v>
                </c:pt>
                <c:pt idx="275">
                  <c:v>12728822.370583776</c:v>
                </c:pt>
                <c:pt idx="276">
                  <c:v>12479251.75224141</c:v>
                </c:pt>
                <c:pt idx="277">
                  <c:v>12228417.162704898</c:v>
                </c:pt>
                <c:pt idx="278">
                  <c:v>11976312.200486794</c:v>
                </c:pt>
                <c:pt idx="279">
                  <c:v>11722930.431678791</c:v>
                </c:pt>
                <c:pt idx="280">
                  <c:v>11468265.389787512</c:v>
                </c:pt>
                <c:pt idx="281">
                  <c:v>11212310.575569488</c:v>
                </c:pt>
                <c:pt idx="282">
                  <c:v>10955059.456865288</c:v>
                </c:pt>
                <c:pt idx="283">
                  <c:v>10696505.468432818</c:v>
                </c:pt>
                <c:pt idx="284">
                  <c:v>10436642.011779767</c:v>
                </c:pt>
                <c:pt idx="285">
                  <c:v>10175462.454995207</c:v>
                </c:pt>
                <c:pt idx="286">
                  <c:v>9912960.1325803492</c:v>
                </c:pt>
                <c:pt idx="287">
                  <c:v>9649128.345278427</c:v>
                </c:pt>
                <c:pt idx="288">
                  <c:v>9383960.3599037323</c:v>
                </c:pt>
                <c:pt idx="289">
                  <c:v>9117449.4091697764</c:v>
                </c:pt>
                <c:pt idx="290">
                  <c:v>8849588.6915165819</c:v>
                </c:pt>
                <c:pt idx="291">
                  <c:v>8580371.3709371071</c:v>
                </c:pt>
                <c:pt idx="292">
                  <c:v>8309790.5768027799</c:v>
                </c:pt>
                <c:pt idx="293">
                  <c:v>8037839.4036881598</c:v>
                </c:pt>
                <c:pt idx="294">
                  <c:v>7764510.9111947035</c:v>
                </c:pt>
                <c:pt idx="295">
                  <c:v>7489798.1237736391</c:v>
                </c:pt>
                <c:pt idx="296">
                  <c:v>7213694.0305479486</c:v>
                </c:pt>
                <c:pt idx="297">
                  <c:v>6936191.5851334427</c:v>
                </c:pt>
                <c:pt idx="298">
                  <c:v>6657283.7054589307</c:v>
                </c:pt>
                <c:pt idx="299">
                  <c:v>6376963.2735854844</c:v>
                </c:pt>
                <c:pt idx="300">
                  <c:v>6095223.1355247786</c:v>
                </c:pt>
                <c:pt idx="301">
                  <c:v>5812056.1010565199</c:v>
                </c:pt>
                <c:pt idx="302">
                  <c:v>5527454.9435449438</c:v>
                </c:pt>
                <c:pt idx="303">
                  <c:v>5241412.3997543873</c:v>
                </c:pt>
                <c:pt idx="304">
                  <c:v>4953921.1696639247</c:v>
                </c:pt>
                <c:pt idx="305">
                  <c:v>4664973.9162810659</c:v>
                </c:pt>
                <c:pt idx="306">
                  <c:v>4374563.2654545121</c:v>
                </c:pt>
                <c:pt idx="307">
                  <c:v>4082681.8056859598</c:v>
                </c:pt>
                <c:pt idx="308">
                  <c:v>3789322.0879409546</c:v>
                </c:pt>
                <c:pt idx="309">
                  <c:v>3494476.6254587867</c:v>
                </c:pt>
                <c:pt idx="310">
                  <c:v>3198137.8935614228</c:v>
                </c:pt>
                <c:pt idx="311">
                  <c:v>2900298.3294614702</c:v>
                </c:pt>
                <c:pt idx="312">
                  <c:v>2600950.3320691697</c:v>
                </c:pt>
                <c:pt idx="313">
                  <c:v>2300086.2617984097</c:v>
                </c:pt>
                <c:pt idx="314">
                  <c:v>1997698.4403717574</c:v>
                </c:pt>
                <c:pt idx="315">
                  <c:v>1693779.1506245045</c:v>
                </c:pt>
                <c:pt idx="316">
                  <c:v>1388320.6363077194</c:v>
                </c:pt>
                <c:pt idx="317">
                  <c:v>1081315.1018903006</c:v>
                </c:pt>
                <c:pt idx="318">
                  <c:v>772754.71236003027</c:v>
                </c:pt>
                <c:pt idx="319">
                  <c:v>462631.5930236181</c:v>
                </c:pt>
                <c:pt idx="320">
                  <c:v>150937.82930573344</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extLst/>
            </c:numRef>
          </c:val>
          <c:smooth val="0"/>
          <c:extLst>
            <c:ext xmlns:c16="http://schemas.microsoft.com/office/drawing/2014/chart" uri="{C3380CC4-5D6E-409C-BE32-E72D297353CC}">
              <c16:uniqueId val="{00000009-C3D9-4830-8746-0B2623BBC94A}"/>
            </c:ext>
          </c:extLst>
        </c:ser>
        <c:ser>
          <c:idx val="18"/>
          <c:order val="18"/>
          <c:tx>
            <c:strRef>
              <c:f>'Cashflow Waterfall'!$V$1</c:f>
              <c:strCache>
                <c:ptCount val="1"/>
                <c:pt idx="0">
                  <c:v>Remaining Balance Tranche C</c:v>
                </c:pt>
              </c:strCache>
            </c:strRef>
          </c:tx>
          <c:spPr>
            <a:ln w="28575" cap="rnd">
              <a:solidFill>
                <a:schemeClr val="accent4"/>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'Cashflow Waterfall'!$U$3:$U$362</c:f>
              <c:numCache>
                <c:formatCode>_(* #,##0.00_);_(* \(#,##0.00\);_(* "-"??_);_(@_)</c:formatCode>
                <c:ptCount val="360"/>
                <c:pt idx="0">
                  <c:v>10000000</c:v>
                </c:pt>
                <c:pt idx="1">
                  <c:v>10000000</c:v>
                </c:pt>
                <c:pt idx="2">
                  <c:v>10000000</c:v>
                </c:pt>
                <c:pt idx="3">
                  <c:v>10000000</c:v>
                </c:pt>
                <c:pt idx="4">
                  <c:v>10000000</c:v>
                </c:pt>
                <c:pt idx="5">
                  <c:v>10000000</c:v>
                </c:pt>
                <c:pt idx="6">
                  <c:v>10000000</c:v>
                </c:pt>
                <c:pt idx="7">
                  <c:v>10000000</c:v>
                </c:pt>
                <c:pt idx="8">
                  <c:v>10000000</c:v>
                </c:pt>
                <c:pt idx="9">
                  <c:v>10000000</c:v>
                </c:pt>
                <c:pt idx="10">
                  <c:v>10000000</c:v>
                </c:pt>
                <c:pt idx="11">
                  <c:v>10000000</c:v>
                </c:pt>
                <c:pt idx="12">
                  <c:v>10000000</c:v>
                </c:pt>
                <c:pt idx="13">
                  <c:v>10000000</c:v>
                </c:pt>
                <c:pt idx="14">
                  <c:v>10000000</c:v>
                </c:pt>
                <c:pt idx="15">
                  <c:v>10000000</c:v>
                </c:pt>
                <c:pt idx="16">
                  <c:v>10000000</c:v>
                </c:pt>
                <c:pt idx="17">
                  <c:v>10000000</c:v>
                </c:pt>
                <c:pt idx="18">
                  <c:v>10000000</c:v>
                </c:pt>
                <c:pt idx="19">
                  <c:v>10000000</c:v>
                </c:pt>
                <c:pt idx="20">
                  <c:v>10000000</c:v>
                </c:pt>
                <c:pt idx="21">
                  <c:v>10000000</c:v>
                </c:pt>
                <c:pt idx="22">
                  <c:v>10000000</c:v>
                </c:pt>
                <c:pt idx="23">
                  <c:v>10000000</c:v>
                </c:pt>
                <c:pt idx="24">
                  <c:v>10000000</c:v>
                </c:pt>
                <c:pt idx="25">
                  <c:v>10000000</c:v>
                </c:pt>
                <c:pt idx="26">
                  <c:v>10000000</c:v>
                </c:pt>
                <c:pt idx="27">
                  <c:v>10000000</c:v>
                </c:pt>
                <c:pt idx="28">
                  <c:v>10000000</c:v>
                </c:pt>
                <c:pt idx="29">
                  <c:v>10000000</c:v>
                </c:pt>
                <c:pt idx="30">
                  <c:v>10000000</c:v>
                </c:pt>
                <c:pt idx="31">
                  <c:v>10000000</c:v>
                </c:pt>
                <c:pt idx="32">
                  <c:v>10000000</c:v>
                </c:pt>
                <c:pt idx="33">
                  <c:v>10000000</c:v>
                </c:pt>
                <c:pt idx="34">
                  <c:v>10000000</c:v>
                </c:pt>
                <c:pt idx="35">
                  <c:v>10000000</c:v>
                </c:pt>
                <c:pt idx="36">
                  <c:v>10000000</c:v>
                </c:pt>
                <c:pt idx="37">
                  <c:v>10000000</c:v>
                </c:pt>
                <c:pt idx="38">
                  <c:v>10000000</c:v>
                </c:pt>
                <c:pt idx="39">
                  <c:v>10000000</c:v>
                </c:pt>
                <c:pt idx="40">
                  <c:v>10000000</c:v>
                </c:pt>
                <c:pt idx="41">
                  <c:v>10000000</c:v>
                </c:pt>
                <c:pt idx="42">
                  <c:v>10000000</c:v>
                </c:pt>
                <c:pt idx="43">
                  <c:v>10000000</c:v>
                </c:pt>
                <c:pt idx="44">
                  <c:v>10000000</c:v>
                </c:pt>
                <c:pt idx="45">
                  <c:v>10000000</c:v>
                </c:pt>
                <c:pt idx="46">
                  <c:v>10000000</c:v>
                </c:pt>
                <c:pt idx="47">
                  <c:v>10000000</c:v>
                </c:pt>
                <c:pt idx="48">
                  <c:v>10000000</c:v>
                </c:pt>
                <c:pt idx="49">
                  <c:v>10000000</c:v>
                </c:pt>
                <c:pt idx="50">
                  <c:v>10000000</c:v>
                </c:pt>
                <c:pt idx="51">
                  <c:v>10000000</c:v>
                </c:pt>
                <c:pt idx="52">
                  <c:v>10000000</c:v>
                </c:pt>
                <c:pt idx="53">
                  <c:v>10000000</c:v>
                </c:pt>
                <c:pt idx="54">
                  <c:v>10000000</c:v>
                </c:pt>
                <c:pt idx="55">
                  <c:v>10000000</c:v>
                </c:pt>
                <c:pt idx="56">
                  <c:v>10000000</c:v>
                </c:pt>
                <c:pt idx="57">
                  <c:v>10000000</c:v>
                </c:pt>
                <c:pt idx="58">
                  <c:v>10000000</c:v>
                </c:pt>
                <c:pt idx="59">
                  <c:v>10000000</c:v>
                </c:pt>
                <c:pt idx="60">
                  <c:v>10000000</c:v>
                </c:pt>
                <c:pt idx="61">
                  <c:v>10000000</c:v>
                </c:pt>
                <c:pt idx="62">
                  <c:v>10000000</c:v>
                </c:pt>
                <c:pt idx="63">
                  <c:v>10000000</c:v>
                </c:pt>
                <c:pt idx="64">
                  <c:v>10000000</c:v>
                </c:pt>
                <c:pt idx="65">
                  <c:v>10000000</c:v>
                </c:pt>
                <c:pt idx="66">
                  <c:v>10000000</c:v>
                </c:pt>
                <c:pt idx="67">
                  <c:v>10000000</c:v>
                </c:pt>
                <c:pt idx="68">
                  <c:v>10000000</c:v>
                </c:pt>
                <c:pt idx="69">
                  <c:v>10000000</c:v>
                </c:pt>
                <c:pt idx="70">
                  <c:v>10000000</c:v>
                </c:pt>
                <c:pt idx="71">
                  <c:v>10000000</c:v>
                </c:pt>
                <c:pt idx="72">
                  <c:v>10000000</c:v>
                </c:pt>
                <c:pt idx="73">
                  <c:v>10000000</c:v>
                </c:pt>
                <c:pt idx="74">
                  <c:v>10000000</c:v>
                </c:pt>
                <c:pt idx="75">
                  <c:v>10000000</c:v>
                </c:pt>
                <c:pt idx="76">
                  <c:v>10000000</c:v>
                </c:pt>
                <c:pt idx="77">
                  <c:v>10000000</c:v>
                </c:pt>
                <c:pt idx="78">
                  <c:v>10000000</c:v>
                </c:pt>
                <c:pt idx="79">
                  <c:v>10000000</c:v>
                </c:pt>
                <c:pt idx="80">
                  <c:v>10000000</c:v>
                </c:pt>
                <c:pt idx="81">
                  <c:v>10000000</c:v>
                </c:pt>
                <c:pt idx="82">
                  <c:v>10000000</c:v>
                </c:pt>
                <c:pt idx="83">
                  <c:v>10000000</c:v>
                </c:pt>
                <c:pt idx="84">
                  <c:v>10000000</c:v>
                </c:pt>
                <c:pt idx="85">
                  <c:v>10000000</c:v>
                </c:pt>
                <c:pt idx="86">
                  <c:v>10000000</c:v>
                </c:pt>
                <c:pt idx="87">
                  <c:v>10000000</c:v>
                </c:pt>
                <c:pt idx="88">
                  <c:v>10000000</c:v>
                </c:pt>
                <c:pt idx="89">
                  <c:v>10000000</c:v>
                </c:pt>
                <c:pt idx="90">
                  <c:v>10000000</c:v>
                </c:pt>
                <c:pt idx="91">
                  <c:v>10000000</c:v>
                </c:pt>
                <c:pt idx="92">
                  <c:v>10000000</c:v>
                </c:pt>
                <c:pt idx="93">
                  <c:v>10000000</c:v>
                </c:pt>
                <c:pt idx="94">
                  <c:v>10000000</c:v>
                </c:pt>
                <c:pt idx="95">
                  <c:v>10000000</c:v>
                </c:pt>
                <c:pt idx="96">
                  <c:v>10000000</c:v>
                </c:pt>
                <c:pt idx="97">
                  <c:v>10000000</c:v>
                </c:pt>
                <c:pt idx="98">
                  <c:v>10000000</c:v>
                </c:pt>
                <c:pt idx="99">
                  <c:v>10000000</c:v>
                </c:pt>
                <c:pt idx="100">
                  <c:v>10000000</c:v>
                </c:pt>
                <c:pt idx="101">
                  <c:v>10000000</c:v>
                </c:pt>
                <c:pt idx="102">
                  <c:v>10000000</c:v>
                </c:pt>
                <c:pt idx="103">
                  <c:v>10000000</c:v>
                </c:pt>
                <c:pt idx="104">
                  <c:v>10000000</c:v>
                </c:pt>
                <c:pt idx="105">
                  <c:v>10000000</c:v>
                </c:pt>
                <c:pt idx="106">
                  <c:v>10000000</c:v>
                </c:pt>
                <c:pt idx="107">
                  <c:v>10000000</c:v>
                </c:pt>
                <c:pt idx="108">
                  <c:v>10000000</c:v>
                </c:pt>
                <c:pt idx="109">
                  <c:v>10000000</c:v>
                </c:pt>
                <c:pt idx="110">
                  <c:v>10000000</c:v>
                </c:pt>
                <c:pt idx="111">
                  <c:v>10000000</c:v>
                </c:pt>
                <c:pt idx="112">
                  <c:v>10000000</c:v>
                </c:pt>
                <c:pt idx="113">
                  <c:v>10000000</c:v>
                </c:pt>
                <c:pt idx="114">
                  <c:v>10000000</c:v>
                </c:pt>
                <c:pt idx="115">
                  <c:v>10000000</c:v>
                </c:pt>
                <c:pt idx="116">
                  <c:v>10000000</c:v>
                </c:pt>
                <c:pt idx="117">
                  <c:v>10000000</c:v>
                </c:pt>
                <c:pt idx="118">
                  <c:v>10000000</c:v>
                </c:pt>
                <c:pt idx="119">
                  <c:v>10000000</c:v>
                </c:pt>
                <c:pt idx="120">
                  <c:v>10000000</c:v>
                </c:pt>
                <c:pt idx="121">
                  <c:v>10000000</c:v>
                </c:pt>
                <c:pt idx="122">
                  <c:v>10000000</c:v>
                </c:pt>
                <c:pt idx="123">
                  <c:v>10000000</c:v>
                </c:pt>
                <c:pt idx="124">
                  <c:v>10000000</c:v>
                </c:pt>
                <c:pt idx="125">
                  <c:v>10000000</c:v>
                </c:pt>
                <c:pt idx="126">
                  <c:v>10000000</c:v>
                </c:pt>
                <c:pt idx="127">
                  <c:v>10000000</c:v>
                </c:pt>
                <c:pt idx="128">
                  <c:v>10000000</c:v>
                </c:pt>
                <c:pt idx="129">
                  <c:v>10000000</c:v>
                </c:pt>
                <c:pt idx="130">
                  <c:v>10000000</c:v>
                </c:pt>
                <c:pt idx="131">
                  <c:v>10000000</c:v>
                </c:pt>
                <c:pt idx="132">
                  <c:v>10000000</c:v>
                </c:pt>
                <c:pt idx="133">
                  <c:v>10000000</c:v>
                </c:pt>
                <c:pt idx="134">
                  <c:v>10000000</c:v>
                </c:pt>
                <c:pt idx="135">
                  <c:v>10000000</c:v>
                </c:pt>
                <c:pt idx="136">
                  <c:v>10000000</c:v>
                </c:pt>
                <c:pt idx="137">
                  <c:v>10000000</c:v>
                </c:pt>
                <c:pt idx="138">
                  <c:v>10000000</c:v>
                </c:pt>
                <c:pt idx="139">
                  <c:v>10000000</c:v>
                </c:pt>
                <c:pt idx="140">
                  <c:v>10000000</c:v>
                </c:pt>
                <c:pt idx="141">
                  <c:v>10000000</c:v>
                </c:pt>
                <c:pt idx="142">
                  <c:v>10000000</c:v>
                </c:pt>
                <c:pt idx="143">
                  <c:v>10000000</c:v>
                </c:pt>
                <c:pt idx="144">
                  <c:v>10000000</c:v>
                </c:pt>
                <c:pt idx="145">
                  <c:v>10000000</c:v>
                </c:pt>
                <c:pt idx="146">
                  <c:v>10000000</c:v>
                </c:pt>
                <c:pt idx="147">
                  <c:v>10000000</c:v>
                </c:pt>
                <c:pt idx="148">
                  <c:v>10000000</c:v>
                </c:pt>
                <c:pt idx="149">
                  <c:v>10000000</c:v>
                </c:pt>
                <c:pt idx="150">
                  <c:v>10000000</c:v>
                </c:pt>
                <c:pt idx="151">
                  <c:v>10000000</c:v>
                </c:pt>
                <c:pt idx="152">
                  <c:v>10000000</c:v>
                </c:pt>
                <c:pt idx="153">
                  <c:v>10000000</c:v>
                </c:pt>
                <c:pt idx="154">
                  <c:v>10000000</c:v>
                </c:pt>
                <c:pt idx="155">
                  <c:v>10000000</c:v>
                </c:pt>
                <c:pt idx="156">
                  <c:v>10000000</c:v>
                </c:pt>
                <c:pt idx="157">
                  <c:v>10000000</c:v>
                </c:pt>
                <c:pt idx="158">
                  <c:v>10000000</c:v>
                </c:pt>
                <c:pt idx="159">
                  <c:v>10000000</c:v>
                </c:pt>
                <c:pt idx="160">
                  <c:v>10000000</c:v>
                </c:pt>
                <c:pt idx="161">
                  <c:v>10000000</c:v>
                </c:pt>
                <c:pt idx="162">
                  <c:v>10000000</c:v>
                </c:pt>
                <c:pt idx="163">
                  <c:v>10000000</c:v>
                </c:pt>
                <c:pt idx="164">
                  <c:v>10000000</c:v>
                </c:pt>
                <c:pt idx="165">
                  <c:v>10000000</c:v>
                </c:pt>
                <c:pt idx="166">
                  <c:v>10000000</c:v>
                </c:pt>
                <c:pt idx="167">
                  <c:v>10000000</c:v>
                </c:pt>
                <c:pt idx="168">
                  <c:v>10000000</c:v>
                </c:pt>
                <c:pt idx="169">
                  <c:v>10000000</c:v>
                </c:pt>
                <c:pt idx="170">
                  <c:v>10000000</c:v>
                </c:pt>
                <c:pt idx="171">
                  <c:v>10000000</c:v>
                </c:pt>
                <c:pt idx="172">
                  <c:v>10000000</c:v>
                </c:pt>
                <c:pt idx="173">
                  <c:v>10000000</c:v>
                </c:pt>
                <c:pt idx="174">
                  <c:v>10000000</c:v>
                </c:pt>
                <c:pt idx="175">
                  <c:v>10000000</c:v>
                </c:pt>
                <c:pt idx="176">
                  <c:v>10000000</c:v>
                </c:pt>
                <c:pt idx="177">
                  <c:v>10000000</c:v>
                </c:pt>
                <c:pt idx="178">
                  <c:v>10000000</c:v>
                </c:pt>
                <c:pt idx="179">
                  <c:v>10000000</c:v>
                </c:pt>
                <c:pt idx="180">
                  <c:v>10000000</c:v>
                </c:pt>
                <c:pt idx="181">
                  <c:v>10000000</c:v>
                </c:pt>
                <c:pt idx="182">
                  <c:v>10000000</c:v>
                </c:pt>
                <c:pt idx="183">
                  <c:v>10000000</c:v>
                </c:pt>
                <c:pt idx="184">
                  <c:v>10000000</c:v>
                </c:pt>
                <c:pt idx="185">
                  <c:v>10000000</c:v>
                </c:pt>
                <c:pt idx="186">
                  <c:v>10000000</c:v>
                </c:pt>
                <c:pt idx="187">
                  <c:v>10000000</c:v>
                </c:pt>
                <c:pt idx="188">
                  <c:v>10000000</c:v>
                </c:pt>
                <c:pt idx="189">
                  <c:v>10000000</c:v>
                </c:pt>
                <c:pt idx="190">
                  <c:v>10000000</c:v>
                </c:pt>
                <c:pt idx="191">
                  <c:v>10000000</c:v>
                </c:pt>
                <c:pt idx="192">
                  <c:v>10000000</c:v>
                </c:pt>
                <c:pt idx="193">
                  <c:v>10000000</c:v>
                </c:pt>
                <c:pt idx="194">
                  <c:v>10000000</c:v>
                </c:pt>
                <c:pt idx="195">
                  <c:v>10000000</c:v>
                </c:pt>
                <c:pt idx="196">
                  <c:v>10000000</c:v>
                </c:pt>
                <c:pt idx="197">
                  <c:v>10000000</c:v>
                </c:pt>
                <c:pt idx="198">
                  <c:v>10000000</c:v>
                </c:pt>
                <c:pt idx="199">
                  <c:v>10000000</c:v>
                </c:pt>
                <c:pt idx="200">
                  <c:v>10000000</c:v>
                </c:pt>
                <c:pt idx="201">
                  <c:v>10000000</c:v>
                </c:pt>
                <c:pt idx="202">
                  <c:v>10000000</c:v>
                </c:pt>
                <c:pt idx="203">
                  <c:v>10000000</c:v>
                </c:pt>
                <c:pt idx="204">
                  <c:v>10000000</c:v>
                </c:pt>
                <c:pt idx="205">
                  <c:v>10000000</c:v>
                </c:pt>
                <c:pt idx="206">
                  <c:v>10000000</c:v>
                </c:pt>
                <c:pt idx="207">
                  <c:v>10000000</c:v>
                </c:pt>
                <c:pt idx="208">
                  <c:v>10000000</c:v>
                </c:pt>
                <c:pt idx="209">
                  <c:v>10000000</c:v>
                </c:pt>
                <c:pt idx="210">
                  <c:v>10000000</c:v>
                </c:pt>
                <c:pt idx="211">
                  <c:v>10000000</c:v>
                </c:pt>
                <c:pt idx="212">
                  <c:v>10000000</c:v>
                </c:pt>
                <c:pt idx="213">
                  <c:v>10000000</c:v>
                </c:pt>
                <c:pt idx="214">
                  <c:v>10000000</c:v>
                </c:pt>
                <c:pt idx="215">
                  <c:v>10000000</c:v>
                </c:pt>
                <c:pt idx="216">
                  <c:v>10000000</c:v>
                </c:pt>
                <c:pt idx="217">
                  <c:v>10000000</c:v>
                </c:pt>
                <c:pt idx="218">
                  <c:v>10000000</c:v>
                </c:pt>
                <c:pt idx="219">
                  <c:v>10000000</c:v>
                </c:pt>
                <c:pt idx="220">
                  <c:v>10000000</c:v>
                </c:pt>
                <c:pt idx="221">
                  <c:v>10000000</c:v>
                </c:pt>
                <c:pt idx="222">
                  <c:v>10000000</c:v>
                </c:pt>
                <c:pt idx="223">
                  <c:v>10000000</c:v>
                </c:pt>
                <c:pt idx="224">
                  <c:v>10000000</c:v>
                </c:pt>
                <c:pt idx="225">
                  <c:v>10000000</c:v>
                </c:pt>
                <c:pt idx="226">
                  <c:v>10000000</c:v>
                </c:pt>
                <c:pt idx="227">
                  <c:v>10000000</c:v>
                </c:pt>
                <c:pt idx="228">
                  <c:v>10000000</c:v>
                </c:pt>
                <c:pt idx="229">
                  <c:v>10000000</c:v>
                </c:pt>
                <c:pt idx="230">
                  <c:v>10000000</c:v>
                </c:pt>
                <c:pt idx="231">
                  <c:v>10000000</c:v>
                </c:pt>
                <c:pt idx="232">
                  <c:v>10000000</c:v>
                </c:pt>
                <c:pt idx="233">
                  <c:v>10000000</c:v>
                </c:pt>
                <c:pt idx="234">
                  <c:v>10000000</c:v>
                </c:pt>
                <c:pt idx="235">
                  <c:v>10000000</c:v>
                </c:pt>
                <c:pt idx="236">
                  <c:v>10000000</c:v>
                </c:pt>
                <c:pt idx="237">
                  <c:v>10000000</c:v>
                </c:pt>
                <c:pt idx="238">
                  <c:v>10000000</c:v>
                </c:pt>
                <c:pt idx="239">
                  <c:v>10000000</c:v>
                </c:pt>
                <c:pt idx="240">
                  <c:v>10000000</c:v>
                </c:pt>
                <c:pt idx="241">
                  <c:v>10000000</c:v>
                </c:pt>
                <c:pt idx="242">
                  <c:v>10000000</c:v>
                </c:pt>
                <c:pt idx="243">
                  <c:v>10000000</c:v>
                </c:pt>
                <c:pt idx="244">
                  <c:v>10000000</c:v>
                </c:pt>
                <c:pt idx="245">
                  <c:v>10000000</c:v>
                </c:pt>
                <c:pt idx="246">
                  <c:v>10000000</c:v>
                </c:pt>
                <c:pt idx="247">
                  <c:v>10000000</c:v>
                </c:pt>
                <c:pt idx="248">
                  <c:v>10000000</c:v>
                </c:pt>
                <c:pt idx="249">
                  <c:v>10000000</c:v>
                </c:pt>
                <c:pt idx="250">
                  <c:v>10000000</c:v>
                </c:pt>
                <c:pt idx="251">
                  <c:v>10000000</c:v>
                </c:pt>
                <c:pt idx="252">
                  <c:v>10000000</c:v>
                </c:pt>
                <c:pt idx="253">
                  <c:v>10000000</c:v>
                </c:pt>
                <c:pt idx="254">
                  <c:v>10000000</c:v>
                </c:pt>
                <c:pt idx="255">
                  <c:v>10000000</c:v>
                </c:pt>
                <c:pt idx="256">
                  <c:v>10000000</c:v>
                </c:pt>
                <c:pt idx="257">
                  <c:v>10000000</c:v>
                </c:pt>
                <c:pt idx="258">
                  <c:v>10000000</c:v>
                </c:pt>
                <c:pt idx="259">
                  <c:v>10000000</c:v>
                </c:pt>
                <c:pt idx="260">
                  <c:v>10000000</c:v>
                </c:pt>
                <c:pt idx="261">
                  <c:v>10000000</c:v>
                </c:pt>
                <c:pt idx="262">
                  <c:v>10000000</c:v>
                </c:pt>
                <c:pt idx="263">
                  <c:v>10000000</c:v>
                </c:pt>
                <c:pt idx="264">
                  <c:v>10000000</c:v>
                </c:pt>
                <c:pt idx="265">
                  <c:v>10000000</c:v>
                </c:pt>
                <c:pt idx="266">
                  <c:v>10000000</c:v>
                </c:pt>
                <c:pt idx="267">
                  <c:v>10000000</c:v>
                </c:pt>
                <c:pt idx="268">
                  <c:v>10000000</c:v>
                </c:pt>
                <c:pt idx="269">
                  <c:v>10000000</c:v>
                </c:pt>
                <c:pt idx="270">
                  <c:v>10000000</c:v>
                </c:pt>
                <c:pt idx="271">
                  <c:v>10000000</c:v>
                </c:pt>
                <c:pt idx="272">
                  <c:v>10000000</c:v>
                </c:pt>
                <c:pt idx="273">
                  <c:v>10000000</c:v>
                </c:pt>
                <c:pt idx="274">
                  <c:v>10000000</c:v>
                </c:pt>
                <c:pt idx="275">
                  <c:v>10000000</c:v>
                </c:pt>
                <c:pt idx="276">
                  <c:v>10000000</c:v>
                </c:pt>
                <c:pt idx="277">
                  <c:v>10000000</c:v>
                </c:pt>
                <c:pt idx="278">
                  <c:v>10000000</c:v>
                </c:pt>
                <c:pt idx="279">
                  <c:v>10000000</c:v>
                </c:pt>
                <c:pt idx="280">
                  <c:v>10000000</c:v>
                </c:pt>
                <c:pt idx="281">
                  <c:v>10000000</c:v>
                </c:pt>
                <c:pt idx="282">
                  <c:v>10000000</c:v>
                </c:pt>
                <c:pt idx="283">
                  <c:v>10000000</c:v>
                </c:pt>
                <c:pt idx="284">
                  <c:v>10000000</c:v>
                </c:pt>
                <c:pt idx="285">
                  <c:v>10000000</c:v>
                </c:pt>
                <c:pt idx="286">
                  <c:v>10000000</c:v>
                </c:pt>
                <c:pt idx="287">
                  <c:v>10000000</c:v>
                </c:pt>
                <c:pt idx="288">
                  <c:v>10000000</c:v>
                </c:pt>
                <c:pt idx="289">
                  <c:v>10000000</c:v>
                </c:pt>
                <c:pt idx="290">
                  <c:v>10000000</c:v>
                </c:pt>
                <c:pt idx="291">
                  <c:v>10000000</c:v>
                </c:pt>
                <c:pt idx="292">
                  <c:v>10000000</c:v>
                </c:pt>
                <c:pt idx="293">
                  <c:v>10000000</c:v>
                </c:pt>
                <c:pt idx="294">
                  <c:v>10000000</c:v>
                </c:pt>
                <c:pt idx="295">
                  <c:v>10000000</c:v>
                </c:pt>
                <c:pt idx="296">
                  <c:v>10000000</c:v>
                </c:pt>
                <c:pt idx="297">
                  <c:v>10000000</c:v>
                </c:pt>
                <c:pt idx="298">
                  <c:v>10000000</c:v>
                </c:pt>
                <c:pt idx="299">
                  <c:v>10000000</c:v>
                </c:pt>
                <c:pt idx="300">
                  <c:v>10000000</c:v>
                </c:pt>
                <c:pt idx="301">
                  <c:v>10000000</c:v>
                </c:pt>
                <c:pt idx="302">
                  <c:v>10000000</c:v>
                </c:pt>
                <c:pt idx="303">
                  <c:v>10000000</c:v>
                </c:pt>
                <c:pt idx="304">
                  <c:v>10000000</c:v>
                </c:pt>
                <c:pt idx="305">
                  <c:v>10000000</c:v>
                </c:pt>
                <c:pt idx="306">
                  <c:v>10000000</c:v>
                </c:pt>
                <c:pt idx="307">
                  <c:v>10000000</c:v>
                </c:pt>
                <c:pt idx="308">
                  <c:v>10000000</c:v>
                </c:pt>
                <c:pt idx="309">
                  <c:v>10000000</c:v>
                </c:pt>
                <c:pt idx="310">
                  <c:v>10000000</c:v>
                </c:pt>
                <c:pt idx="311">
                  <c:v>10000000</c:v>
                </c:pt>
                <c:pt idx="312">
                  <c:v>10000000</c:v>
                </c:pt>
                <c:pt idx="313">
                  <c:v>10000000</c:v>
                </c:pt>
                <c:pt idx="314">
                  <c:v>10000000</c:v>
                </c:pt>
                <c:pt idx="315">
                  <c:v>10000000</c:v>
                </c:pt>
                <c:pt idx="316">
                  <c:v>10000000</c:v>
                </c:pt>
                <c:pt idx="317">
                  <c:v>10000000</c:v>
                </c:pt>
                <c:pt idx="318">
                  <c:v>10000000</c:v>
                </c:pt>
                <c:pt idx="319">
                  <c:v>10000000</c:v>
                </c:pt>
                <c:pt idx="320">
                  <c:v>10000000</c:v>
                </c:pt>
                <c:pt idx="321">
                  <c:v>9837665.4665470198</c:v>
                </c:pt>
                <c:pt idx="322">
                  <c:v>9522806.5098010842</c:v>
                </c:pt>
                <c:pt idx="323">
                  <c:v>9206352.9236304611</c:v>
                </c:pt>
                <c:pt idx="324">
                  <c:v>8888296.6319015455</c:v>
                </c:pt>
                <c:pt idx="325">
                  <c:v>8568629.517578477</c:v>
                </c:pt>
                <c:pt idx="326">
                  <c:v>8247343.4225159939</c:v>
                </c:pt>
                <c:pt idx="327">
                  <c:v>7924430.147251226</c:v>
                </c:pt>
                <c:pt idx="328">
                  <c:v>7599881.4507944398</c:v>
                </c:pt>
                <c:pt idx="329">
                  <c:v>7273689.0504187234</c:v>
                </c:pt>
                <c:pt idx="330">
                  <c:v>6945844.6214486044</c:v>
                </c:pt>
                <c:pt idx="331">
                  <c:v>6616339.7970475974</c:v>
                </c:pt>
                <c:pt idx="332">
                  <c:v>6285166.1680046758</c:v>
                </c:pt>
                <c:pt idx="333">
                  <c:v>5952315.2825196637</c:v>
                </c:pt>
                <c:pt idx="334">
                  <c:v>5617778.6459875396</c:v>
                </c:pt>
                <c:pt idx="335">
                  <c:v>5281547.7207816448</c:v>
                </c:pt>
                <c:pt idx="336">
                  <c:v>4943613.9260358009</c:v>
                </c:pt>
                <c:pt idx="337">
                  <c:v>4603968.6374253174</c:v>
                </c:pt>
                <c:pt idx="338">
                  <c:v>4262603.1869468922</c:v>
                </c:pt>
                <c:pt idx="339">
                  <c:v>3919508.8626973983</c:v>
                </c:pt>
                <c:pt idx="340">
                  <c:v>3574676.9086515489</c:v>
                </c:pt>
                <c:pt idx="341">
                  <c:v>3228098.524438438</c:v>
                </c:pt>
                <c:pt idx="342">
                  <c:v>2879764.8651169478</c:v>
                </c:pt>
                <c:pt idx="343">
                  <c:v>2529667.0409500189</c:v>
                </c:pt>
                <c:pt idx="344">
                  <c:v>2177796.1171777779</c:v>
                </c:pt>
                <c:pt idx="345">
                  <c:v>1824143.1137895156</c:v>
                </c:pt>
                <c:pt idx="346">
                  <c:v>1468699.0052945097</c:v>
                </c:pt>
                <c:pt idx="347">
                  <c:v>1111454.7204916887</c:v>
                </c:pt>
                <c:pt idx="348">
                  <c:v>752401.1422381266</c:v>
                </c:pt>
                <c:pt idx="349">
                  <c:v>391529.10721636791</c:v>
                </c:pt>
                <c:pt idx="350">
                  <c:v>28829.405700571951</c:v>
                </c:pt>
                <c:pt idx="351">
                  <c:v>0</c:v>
                </c:pt>
                <c:pt idx="352">
                  <c:v>0</c:v>
                </c:pt>
                <c:pt idx="353">
                  <c:v>0</c:v>
                </c:pt>
                <c:pt idx="354">
                  <c:v>0</c:v>
                </c:pt>
                <c:pt idx="355">
                  <c:v>0</c:v>
                </c:pt>
                <c:pt idx="356">
                  <c:v>0</c:v>
                </c:pt>
                <c:pt idx="357">
                  <c:v>0</c:v>
                </c:pt>
                <c:pt idx="358">
                  <c:v>0</c:v>
                </c:pt>
                <c:pt idx="359">
                  <c:v>0</c:v>
                </c:pt>
              </c:numCache>
              <c:extLst/>
            </c:numRef>
          </c:val>
          <c:smooth val="0"/>
          <c:extLst>
            <c:ext xmlns:c16="http://schemas.microsoft.com/office/drawing/2014/chart" uri="{C3380CC4-5D6E-409C-BE32-E72D297353CC}">
              <c16:uniqueId val="{00000012-C3D9-4830-8746-0B2623BBC94A}"/>
            </c:ext>
          </c:extLst>
        </c:ser>
        <c:dLbls>
          <c:showLegendKey val="0"/>
          <c:showVal val="0"/>
          <c:showCatName val="0"/>
          <c:showSerName val="0"/>
          <c:showPercent val="0"/>
          <c:showBubbleSize val="0"/>
        </c:dLbls>
        <c:smooth val="0"/>
        <c:axId val="662905544"/>
        <c:axId val="662904824"/>
        <c:extLst>
          <c:ext xmlns:c15="http://schemas.microsoft.com/office/drawing/2012/chart" uri="{02D57815-91ED-43cb-92C2-25804820EDAC}">
            <c15:filteredLineSeries>
              <c15:ser>
                <c:idx val="1"/>
                <c:order val="1"/>
                <c:tx>
                  <c:strRef>
                    <c:extLst>
                      <c:ext uri="{02D57815-91ED-43cb-92C2-25804820EDAC}">
                        <c15:formulaRef>
                          <c15:sqref>'Cashflow Waterfall'!$G$1</c15:sqref>
                        </c15:formulaRef>
                      </c:ext>
                    </c:extLst>
                    <c:strCache>
                      <c:ptCount val="1"/>
                      <c:pt idx="0">
                        <c:v>A Interest</c:v>
                      </c:pt>
                    </c:strCache>
                  </c:strRef>
                </c:tx>
                <c:spPr>
                  <a:ln w="28575" cap="rnd">
                    <a:solidFill>
                      <a:schemeClr val="accent2"/>
                    </a:solidFill>
                    <a:round/>
                  </a:ln>
                  <a:effectLst/>
                </c:spPr>
                <c:marker>
                  <c:symbol val="none"/>
                </c:marker>
                <c:cat>
                  <c:numRef>
                    <c:extLst>
                      <c:ex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c:ext uri="{02D57815-91ED-43cb-92C2-25804820EDAC}">
                        <c15:formulaRef>
                          <c15:sqref>'Cashflow Waterfall'!$G$3:$G$362</c15:sqref>
                        </c15:formulaRef>
                      </c:ext>
                    </c:extLst>
                    <c:numCache>
                      <c:formatCode>_(* #,##0.00_);_(* \(#,##0.00\);_(* "-"??_);_(@_)</c:formatCode>
                      <c:ptCount val="360"/>
                      <c:pt idx="0">
                        <c:v>354520.83333333337</c:v>
                      </c:pt>
                      <c:pt idx="1">
                        <c:v>353508.97846367181</c:v>
                      </c:pt>
                      <c:pt idx="2">
                        <c:v>352491.99897070165</c:v>
                      </c:pt>
                      <c:pt idx="3">
                        <c:v>351469.86890034104</c:v>
                      </c:pt>
                      <c:pt idx="4">
                        <c:v>350442.56216706155</c:v>
                      </c:pt>
                      <c:pt idx="5">
                        <c:v>349410.0525532224</c:v>
                      </c:pt>
                      <c:pt idx="6">
                        <c:v>348372.31370840163</c:v>
                      </c:pt>
                      <c:pt idx="7">
                        <c:v>347329.31914872298</c:v>
                      </c:pt>
                      <c:pt idx="8">
                        <c:v>346281.0422561806</c:v>
                      </c:pt>
                      <c:pt idx="9">
                        <c:v>345227.45627795957</c:v>
                      </c:pt>
                      <c:pt idx="10">
                        <c:v>344168.53432575299</c:v>
                      </c:pt>
                      <c:pt idx="11">
                        <c:v>343104.24937507597</c:v>
                      </c:pt>
                      <c:pt idx="12">
                        <c:v>342034.57426457584</c:v>
                      </c:pt>
                      <c:pt idx="13">
                        <c:v>340959.48169533897</c:v>
                      </c:pt>
                      <c:pt idx="14">
                        <c:v>339878.9442301942</c:v>
                      </c:pt>
                      <c:pt idx="15">
                        <c:v>338792.93429301237</c:v>
                      </c:pt>
                      <c:pt idx="16">
                        <c:v>337701.42416800285</c:v>
                      </c:pt>
                      <c:pt idx="17">
                        <c:v>336604.38599900604</c:v>
                      </c:pt>
                      <c:pt idx="18">
                        <c:v>335501.79178878252</c:v>
                      </c:pt>
                      <c:pt idx="19">
                        <c:v>334393.6133982985</c:v>
                      </c:pt>
                      <c:pt idx="20">
                        <c:v>333279.82254600764</c:v>
                      </c:pt>
                      <c:pt idx="21">
                        <c:v>332160.39080712944</c:v>
                      </c:pt>
                      <c:pt idx="22">
                        <c:v>331035.28961292369</c:v>
                      </c:pt>
                      <c:pt idx="23">
                        <c:v>329904.4902499615</c:v>
                      </c:pt>
                      <c:pt idx="24">
                        <c:v>328767.96385939227</c:v>
                      </c:pt>
                      <c:pt idx="25">
                        <c:v>327625.68143620749</c:v>
                      </c:pt>
                      <c:pt idx="26">
                        <c:v>326477.61382850033</c:v>
                      </c:pt>
                      <c:pt idx="27">
                        <c:v>325323.73173672159</c:v>
                      </c:pt>
                      <c:pt idx="28">
                        <c:v>324164.00571293215</c:v>
                      </c:pt>
                      <c:pt idx="29">
                        <c:v>322998.40616005141</c:v>
                      </c:pt>
                      <c:pt idx="30">
                        <c:v>321826.90333110187</c:v>
                      </c:pt>
                      <c:pt idx="31">
                        <c:v>320649.46732844983</c:v>
                      </c:pt>
                      <c:pt idx="32">
                        <c:v>319466.06810304272</c:v>
                      </c:pt>
                      <c:pt idx="33">
                        <c:v>318276.67545364192</c:v>
                      </c:pt>
                      <c:pt idx="34">
                        <c:v>317081.2590260522</c:v>
                      </c:pt>
                      <c:pt idx="35">
                        <c:v>315879.78831234685</c:v>
                      </c:pt>
                      <c:pt idx="36">
                        <c:v>314672.23265008943</c:v>
                      </c:pt>
                      <c:pt idx="37">
                        <c:v>313458.56122155086</c:v>
                      </c:pt>
                      <c:pt idx="38">
                        <c:v>312238.74305292318</c:v>
                      </c:pt>
                      <c:pt idx="39">
                        <c:v>311012.74701352895</c:v>
                      </c:pt>
                      <c:pt idx="40">
                        <c:v>309780.5418150269</c:v>
                      </c:pt>
                      <c:pt idx="41">
                        <c:v>308542.09601061326</c:v>
                      </c:pt>
                      <c:pt idx="42">
                        <c:v>307297.37799421937</c:v>
                      </c:pt>
                      <c:pt idx="43">
                        <c:v>306046.35599970492</c:v>
                      </c:pt>
                      <c:pt idx="44">
                        <c:v>304788.99810004747</c:v>
                      </c:pt>
                      <c:pt idx="45">
                        <c:v>303525.2722065273</c:v>
                      </c:pt>
                      <c:pt idx="46">
                        <c:v>302255.14606790897</c:v>
                      </c:pt>
                      <c:pt idx="47">
                        <c:v>300978.58726961771</c:v>
                      </c:pt>
                      <c:pt idx="48">
                        <c:v>299695.56323291262</c:v>
                      </c:pt>
                      <c:pt idx="49">
                        <c:v>298406.04121405497</c:v>
                      </c:pt>
                      <c:pt idx="50">
                        <c:v>297109.9883034727</c:v>
                      </c:pt>
                      <c:pt idx="51">
                        <c:v>295807.37142492027</c:v>
                      </c:pt>
                      <c:pt idx="52">
                        <c:v>294498.15733463509</c:v>
                      </c:pt>
                      <c:pt idx="53">
                        <c:v>293182.31262048846</c:v>
                      </c:pt>
                      <c:pt idx="54">
                        <c:v>291859.80370113329</c:v>
                      </c:pt>
                      <c:pt idx="55">
                        <c:v>290530.59682514699</c:v>
                      </c:pt>
                      <c:pt idx="56">
                        <c:v>289194.65807016997</c:v>
                      </c:pt>
                      <c:pt idx="57">
                        <c:v>287851.95334204019</c:v>
                      </c:pt>
                      <c:pt idx="58">
                        <c:v>286502.44837392273</c:v>
                      </c:pt>
                      <c:pt idx="59">
                        <c:v>285146.10872543551</c:v>
                      </c:pt>
                      <c:pt idx="60">
                        <c:v>283782.89978177019</c:v>
                      </c:pt>
                      <c:pt idx="61">
                        <c:v>282412.78675280896</c:v>
                      </c:pt>
                      <c:pt idx="62">
                        <c:v>281035.73467223643</c:v>
                      </c:pt>
                      <c:pt idx="63">
                        <c:v>279651.70839664753</c:v>
                      </c:pt>
                      <c:pt idx="64">
                        <c:v>278260.67260465043</c:v>
                      </c:pt>
                      <c:pt idx="65">
                        <c:v>276862.59179596504</c:v>
                      </c:pt>
                      <c:pt idx="66">
                        <c:v>275457.43029051734</c:v>
                      </c:pt>
                      <c:pt idx="67">
                        <c:v>274045.15222752857</c:v>
                      </c:pt>
                      <c:pt idx="68">
                        <c:v>272625.72156459989</c:v>
                      </c:pt>
                      <c:pt idx="69">
                        <c:v>271199.10207679291</c:v>
                      </c:pt>
                      <c:pt idx="70">
                        <c:v>269765.25735570496</c:v>
                      </c:pt>
                      <c:pt idx="71">
                        <c:v>268324.15080854006</c:v>
                      </c:pt>
                      <c:pt idx="72">
                        <c:v>266875.74565717479</c:v>
                      </c:pt>
                      <c:pt idx="73">
                        <c:v>265420.00493722007</c:v>
                      </c:pt>
                      <c:pt idx="74">
                        <c:v>263956.89149707736</c:v>
                      </c:pt>
                      <c:pt idx="75">
                        <c:v>262486.36799699091</c:v>
                      </c:pt>
                      <c:pt idx="76">
                        <c:v>261008.39690809467</c:v>
                      </c:pt>
                      <c:pt idx="77">
                        <c:v>259522.94051145445</c:v>
                      </c:pt>
                      <c:pt idx="78">
                        <c:v>258029.96089710543</c:v>
                      </c:pt>
                      <c:pt idx="79">
                        <c:v>256529.4199630846</c:v>
                      </c:pt>
                      <c:pt idx="80">
                        <c:v>255021.27941445829</c:v>
                      </c:pt>
                      <c:pt idx="81">
                        <c:v>253505.50076234509</c:v>
                      </c:pt>
                      <c:pt idx="82">
                        <c:v>251982.04532293338</c:v>
                      </c:pt>
                      <c:pt idx="83">
                        <c:v>250450.87421649412</c:v>
                      </c:pt>
                      <c:pt idx="84">
                        <c:v>248911.94836638877</c:v>
                      </c:pt>
                      <c:pt idx="85">
                        <c:v>247365.22849807169</c:v>
                      </c:pt>
                      <c:pt idx="86">
                        <c:v>245810.67513808821</c:v>
                      </c:pt>
                      <c:pt idx="87">
                        <c:v>244248.248613067</c:v>
                      </c:pt>
                      <c:pt idx="88">
                        <c:v>242677.90904870757</c:v>
                      </c:pt>
                      <c:pt idx="89">
                        <c:v>241099.61636876283</c:v>
                      </c:pt>
                      <c:pt idx="90">
                        <c:v>239513.33029401614</c:v>
                      </c:pt>
                      <c:pt idx="91">
                        <c:v>237919.01034125336</c:v>
                      </c:pt>
                      <c:pt idx="92">
                        <c:v>236316.61582222985</c:v>
                      </c:pt>
                      <c:pt idx="93">
                        <c:v>234706.10584263186</c:v>
                      </c:pt>
                      <c:pt idx="94">
                        <c:v>233087.43930103304</c:v>
                      </c:pt>
                      <c:pt idx="95">
                        <c:v>231460.5748878454</c:v>
                      </c:pt>
                      <c:pt idx="96">
                        <c:v>229825.47108426515</c:v>
                      </c:pt>
                      <c:pt idx="97">
                        <c:v>228182.086161213</c:v>
                      </c:pt>
                      <c:pt idx="98">
                        <c:v>226530.37817826931</c:v>
                      </c:pt>
                      <c:pt idx="99">
                        <c:v>224870.30498260364</c:v>
                      </c:pt>
                      <c:pt idx="100">
                        <c:v>223201.8242078991</c:v>
                      </c:pt>
                      <c:pt idx="101">
                        <c:v>221524.89327327104</c:v>
                      </c:pt>
                      <c:pt idx="102">
                        <c:v>219839.46938218028</c:v>
                      </c:pt>
                      <c:pt idx="103">
                        <c:v>218145.50952134113</c:v>
                      </c:pt>
                      <c:pt idx="104">
                        <c:v>216442.97045962341</c:v>
                      </c:pt>
                      <c:pt idx="105">
                        <c:v>214731.80874694939</c:v>
                      </c:pt>
                      <c:pt idx="106">
                        <c:v>213011.98071318469</c:v>
                      </c:pt>
                      <c:pt idx="107">
                        <c:v>211283.44246702403</c:v>
                      </c:pt>
                      <c:pt idx="108">
                        <c:v>209546.14989487082</c:v>
                      </c:pt>
                      <c:pt idx="109">
                        <c:v>207800.05865971153</c:v>
                      </c:pt>
                      <c:pt idx="110">
                        <c:v>206045.12419998419</c:v>
                      </c:pt>
                      <c:pt idx="111">
                        <c:v>204281.30172844103</c:v>
                      </c:pt>
                      <c:pt idx="112">
                        <c:v>202508.54623100552</c:v>
                      </c:pt>
                      <c:pt idx="113">
                        <c:v>200726.81246562366</c:v>
                      </c:pt>
                      <c:pt idx="114">
                        <c:v>198936.05496110916</c:v>
                      </c:pt>
                      <c:pt idx="115">
                        <c:v>197136.22801598327</c:v>
                      </c:pt>
                      <c:pt idx="116">
                        <c:v>195327.28569730819</c:v>
                      </c:pt>
                      <c:pt idx="117">
                        <c:v>193509.18183951502</c:v>
                      </c:pt>
                      <c:pt idx="118">
                        <c:v>191681.87004322541</c:v>
                      </c:pt>
                      <c:pt idx="119">
                        <c:v>189845.30367406749</c:v>
                      </c:pt>
                      <c:pt idx="120">
                        <c:v>187999.43586148581</c:v>
                      </c:pt>
                      <c:pt idx="121">
                        <c:v>186144.21949754495</c:v>
                      </c:pt>
                      <c:pt idx="122">
                        <c:v>184279.60723572757</c:v>
                      </c:pt>
                      <c:pt idx="123">
                        <c:v>182405.55148972585</c:v>
                      </c:pt>
                      <c:pt idx="124">
                        <c:v>180522.0044322272</c:v>
                      </c:pt>
                      <c:pt idx="125">
                        <c:v>178628.91799369358</c:v>
                      </c:pt>
                      <c:pt idx="126">
                        <c:v>176726.2438611348</c:v>
                      </c:pt>
                      <c:pt idx="127">
                        <c:v>174813.93347687554</c:v>
                      </c:pt>
                      <c:pt idx="128">
                        <c:v>172891.93803731597</c:v>
                      </c:pt>
                      <c:pt idx="129">
                        <c:v>170960.20849168647</c:v>
                      </c:pt>
                      <c:pt idx="130">
                        <c:v>169018.69554079566</c:v>
                      </c:pt>
                      <c:pt idx="131">
                        <c:v>167067.34963577232</c:v>
                      </c:pt>
                      <c:pt idx="132">
                        <c:v>165106.1209768008</c:v>
                      </c:pt>
                      <c:pt idx="133">
                        <c:v>163134.95951185023</c:v>
                      </c:pt>
                      <c:pt idx="134">
                        <c:v>161153.81493539695</c:v>
                      </c:pt>
                      <c:pt idx="135">
                        <c:v>159162.63668714085</c:v>
                      </c:pt>
                      <c:pt idx="136">
                        <c:v>157161.37395071491</c:v>
                      </c:pt>
                      <c:pt idx="137">
                        <c:v>155149.97565238847</c:v>
                      </c:pt>
                      <c:pt idx="138">
                        <c:v>153128.39045976364</c:v>
                      </c:pt>
                      <c:pt idx="139">
                        <c:v>151096.56678046531</c:v>
                      </c:pt>
                      <c:pt idx="140">
                        <c:v>149054.45276082456</c:v>
                      </c:pt>
                      <c:pt idx="141">
                        <c:v>147001.99628455515</c:v>
                      </c:pt>
                      <c:pt idx="142">
                        <c:v>144939.14497142364</c:v>
                      </c:pt>
                      <c:pt idx="143">
                        <c:v>142865.84617591248</c:v>
                      </c:pt>
                      <c:pt idx="144">
                        <c:v>140782.04698587657</c:v>
                      </c:pt>
                      <c:pt idx="145">
                        <c:v>138687.6942211928</c:v>
                      </c:pt>
                      <c:pt idx="146">
                        <c:v>136582.73443240288</c:v>
                      </c:pt>
                      <c:pt idx="147">
                        <c:v>134467.11389934932</c:v>
                      </c:pt>
                      <c:pt idx="148">
                        <c:v>132340.77862980438</c:v>
                      </c:pt>
                      <c:pt idx="149">
                        <c:v>130203.67435809226</c:v>
                      </c:pt>
                      <c:pt idx="150">
                        <c:v>128055.74654370402</c:v>
                      </c:pt>
                      <c:pt idx="151">
                        <c:v>125896.94036990582</c:v>
                      </c:pt>
                      <c:pt idx="152">
                        <c:v>123727.2007423399</c:v>
                      </c:pt>
                      <c:pt idx="153">
                        <c:v>121546.47228761856</c:v>
                      </c:pt>
                      <c:pt idx="154">
                        <c:v>119354.69935191089</c:v>
                      </c:pt>
                      <c:pt idx="155">
                        <c:v>117151.8259995226</c:v>
                      </c:pt>
                      <c:pt idx="156">
                        <c:v>114937.79601146835</c:v>
                      </c:pt>
                      <c:pt idx="157">
                        <c:v>112712.55288403711</c:v>
                      </c:pt>
                      <c:pt idx="158">
                        <c:v>110476.03982735005</c:v>
                      </c:pt>
                      <c:pt idx="159">
                        <c:v>108228.19976391131</c:v>
                      </c:pt>
                      <c:pt idx="160">
                        <c:v>105968.97532715129</c:v>
                      </c:pt>
                      <c:pt idx="161">
                        <c:v>103698.30885996259</c:v>
                      </c:pt>
                      <c:pt idx="162">
                        <c:v>101416.1424132286</c:v>
                      </c:pt>
                      <c:pt idx="163">
                        <c:v>99122.417744344595</c:v>
                      </c:pt>
                      <c:pt idx="164">
                        <c:v>96817.076315731305</c:v>
                      </c:pt>
                      <c:pt idx="165">
                        <c:v>94500.059293341023</c:v>
                      </c:pt>
                      <c:pt idx="166">
                        <c:v>92171.307545156102</c:v>
                      </c:pt>
                      <c:pt idx="167">
                        <c:v>89830.761639679855</c:v>
                      </c:pt>
                      <c:pt idx="168">
                        <c:v>87478.361844419807</c:v>
                      </c:pt>
                      <c:pt idx="169">
                        <c:v>85114.048124363355</c:v>
                      </c:pt>
                      <c:pt idx="170">
                        <c:v>82737.760140445534</c:v>
                      </c:pt>
                      <c:pt idx="171">
                        <c:v>80349.43724800917</c:v>
                      </c:pt>
                      <c:pt idx="172">
                        <c:v>77949.018495257144</c:v>
                      </c:pt>
                      <c:pt idx="173">
                        <c:v>75536.44262169693</c:v>
                      </c:pt>
                      <c:pt idx="174">
                        <c:v>73111.648056577062</c:v>
                      </c:pt>
                      <c:pt idx="175">
                        <c:v>70674.572917315934</c:v>
                      </c:pt>
                      <c:pt idx="176">
                        <c:v>68225.155007922425</c:v>
                      </c:pt>
                      <c:pt idx="177">
                        <c:v>65763.331817408645</c:v>
                      </c:pt>
                      <c:pt idx="178">
                        <c:v>63289.040518194561</c:v>
                      </c:pt>
                      <c:pt idx="179">
                        <c:v>60802.217964504671</c:v>
                      </c:pt>
                      <c:pt idx="180">
                        <c:v>58302.800690756398</c:v>
                      </c:pt>
                      <c:pt idx="181">
                        <c:v>57520.614627028473</c:v>
                      </c:pt>
                      <c:pt idx="182">
                        <c:v>56734.467116798631</c:v>
                      </c:pt>
                      <c:pt idx="183">
                        <c:v>55944.338096990927</c:v>
                      </c:pt>
                      <c:pt idx="184">
                        <c:v>55150.207402918328</c:v>
                      </c:pt>
                      <c:pt idx="185">
                        <c:v>54352.054767768037</c:v>
                      </c:pt>
                      <c:pt idx="186">
                        <c:v>53549.859822084305</c:v>
                      </c:pt>
                      <c:pt idx="187">
                        <c:v>52743.602093248584</c:v>
                      </c:pt>
                      <c:pt idx="188">
                        <c:v>51933.261004957036</c:v>
                      </c:pt>
                      <c:pt idx="189">
                        <c:v>51118.815876695407</c:v>
                      </c:pt>
                      <c:pt idx="190">
                        <c:v>50300.245923211267</c:v>
                      </c:pt>
                      <c:pt idx="191">
                        <c:v>49477.530253983547</c:v>
                      </c:pt>
                      <c:pt idx="192">
                        <c:v>48650.647872689384</c:v>
                      </c:pt>
                      <c:pt idx="193">
                        <c:v>47819.57767666829</c:v>
                      </c:pt>
                      <c:pt idx="194">
                        <c:v>46984.298456383593</c:v>
                      </c:pt>
                      <c:pt idx="195">
                        <c:v>46144.788894881167</c:v>
                      </c:pt>
                      <c:pt idx="196">
                        <c:v>45301.027567245379</c:v>
                      </c:pt>
                      <c:pt idx="197">
                        <c:v>44452.992940052332</c:v>
                      </c:pt>
                      <c:pt idx="198">
                        <c:v>43600.663370820323</c:v>
                      </c:pt>
                      <c:pt idx="199">
                        <c:v>42744.017107457476</c:v>
                      </c:pt>
                      <c:pt idx="200">
                        <c:v>41883.032287706636</c:v>
                      </c:pt>
                      <c:pt idx="201">
                        <c:v>41017.686938587423</c:v>
                      </c:pt>
                      <c:pt idx="202">
                        <c:v>40147.958975835492</c:v>
                      </c:pt>
                      <c:pt idx="203">
                        <c:v>39273.826203338867</c:v>
                      </c:pt>
                      <c:pt idx="204">
                        <c:v>38395.266312571541</c:v>
                      </c:pt>
                      <c:pt idx="205">
                        <c:v>37512.256882024099</c:v>
                      </c:pt>
                      <c:pt idx="206">
                        <c:v>36624.775376631536</c:v>
                      </c:pt>
                      <c:pt idx="207">
                        <c:v>35732.799147198115</c:v>
                      </c:pt>
                      <c:pt idx="208">
                        <c:v>34836.305429819375</c:v>
                      </c:pt>
                      <c:pt idx="209">
                        <c:v>33935.27134530116</c:v>
                      </c:pt>
                      <c:pt idx="210">
                        <c:v>33029.673898575733</c:v>
                      </c:pt>
                      <c:pt idx="211">
                        <c:v>32119.489978114903</c:v>
                      </c:pt>
                      <c:pt idx="212">
                        <c:v>31204.696355340242</c:v>
                      </c:pt>
                      <c:pt idx="213">
                        <c:v>30285.269684030241</c:v>
                      </c:pt>
                      <c:pt idx="214">
                        <c:v>29361.186499724499</c:v>
                      </c:pt>
                      <c:pt idx="215">
                        <c:v>28432.42321912491</c:v>
                      </c:pt>
                      <c:pt idx="216">
                        <c:v>27498.956139493785</c:v>
                      </c:pt>
                      <c:pt idx="217">
                        <c:v>26560.761438048943</c:v>
                      </c:pt>
                      <c:pt idx="218">
                        <c:v>25617.815171355742</c:v>
                      </c:pt>
                      <c:pt idx="219">
                        <c:v>24670.093274716019</c:v>
                      </c:pt>
                      <c:pt idx="220">
                        <c:v>23717.571561553934</c:v>
                      </c:pt>
                      <c:pt idx="221">
                        <c:v>22760.225722798736</c:v>
                      </c:pt>
                      <c:pt idx="222">
                        <c:v>21798.031326264339</c:v>
                      </c:pt>
                      <c:pt idx="223">
                        <c:v>20830.963816025829</c:v>
                      </c:pt>
                      <c:pt idx="224">
                        <c:v>19858.998511792757</c:v>
                      </c:pt>
                      <c:pt idx="225">
                        <c:v>18882.110608279287</c:v>
                      </c:pt>
                      <c:pt idx="226">
                        <c:v>17900.275174571147</c:v>
                      </c:pt>
                      <c:pt idx="227">
                        <c:v>16913.467153489371</c:v>
                      </c:pt>
                      <c:pt idx="228">
                        <c:v>15921.661360950831</c:v>
                      </c:pt>
                      <c:pt idx="229">
                        <c:v>14924.832485325491</c:v>
                      </c:pt>
                      <c:pt idx="230">
                        <c:v>13922.955086790476</c:v>
                      </c:pt>
                      <c:pt idx="231">
                        <c:v>12916.003596680797</c:v>
                      </c:pt>
                      <c:pt idx="232">
                        <c:v>11903.952316836832</c:v>
                      </c:pt>
                      <c:pt idx="233">
                        <c:v>10886.775418948493</c:v>
                      </c:pt>
                      <c:pt idx="234">
                        <c:v>9864.4469438960568</c:v>
                      </c:pt>
                      <c:pt idx="235">
                        <c:v>8836.9408010876759</c:v>
                      </c:pt>
                      <c:pt idx="236">
                        <c:v>7804.2307677935323</c:v>
                      </c:pt>
                      <c:pt idx="237">
                        <c:v>6766.2904884765994</c:v>
                      </c:pt>
                      <c:pt idx="238">
                        <c:v>5723.0934741200435</c:v>
                      </c:pt>
                      <c:pt idx="239">
                        <c:v>4674.6131015511937</c:v>
                      </c:pt>
                      <c:pt idx="240">
                        <c:v>3620.8226127621047</c:v>
                      </c:pt>
                      <c:pt idx="241">
                        <c:v>2561.6951142266694</c:v>
                      </c:pt>
                      <c:pt idx="242">
                        <c:v>1497.2035762142762</c:v>
                      </c:pt>
                      <c:pt idx="243">
                        <c:v>427.32083209999121</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c:ext xmlns:c16="http://schemas.microsoft.com/office/drawing/2014/chart" uri="{C3380CC4-5D6E-409C-BE32-E72D297353CC}">
                    <c16:uniqueId val="{00000001-C3D9-4830-8746-0B2623BBC94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'Cashflow Waterfall'!$H$1</c15:sqref>
                        </c15:formulaRef>
                      </c:ext>
                    </c:extLst>
                    <c:strCache>
                      <c:ptCount val="1"/>
                      <c:pt idx="0">
                        <c:v>A Principal</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Waterfall'!$H$3:$H$362</c15:sqref>
                        </c15:formulaRef>
                      </c:ext>
                    </c:extLst>
                    <c:numCache>
                      <c:formatCode>"$"#,##0.0000_);[Red]\("$"#,##0.0000\)</c:formatCode>
                      <c:ptCount val="360"/>
                      <c:pt idx="0">
                        <c:v>199790.34859627555</c:v>
                      </c:pt>
                      <c:pt idx="1">
                        <c:v>200802.20346593705</c:v>
                      </c:pt>
                      <c:pt idx="2">
                        <c:v>201819.18295890733</c:v>
                      </c:pt>
                      <c:pt idx="3">
                        <c:v>202841.31302926794</c:v>
                      </c:pt>
                      <c:pt idx="4">
                        <c:v>203868.61976254731</c:v>
                      </c:pt>
                      <c:pt idx="5">
                        <c:v>204901.12937638653</c:v>
                      </c:pt>
                      <c:pt idx="6">
                        <c:v>205938.86822120729</c:v>
                      </c:pt>
                      <c:pt idx="7">
                        <c:v>206981.86278088589</c:v>
                      </c:pt>
                      <c:pt idx="8">
                        <c:v>208030.13967342838</c:v>
                      </c:pt>
                      <c:pt idx="9">
                        <c:v>209083.72565164941</c:v>
                      </c:pt>
                      <c:pt idx="10">
                        <c:v>210142.64760385593</c:v>
                      </c:pt>
                      <c:pt idx="11">
                        <c:v>211206.93255453277</c:v>
                      </c:pt>
                      <c:pt idx="12">
                        <c:v>212276.6076650332</c:v>
                      </c:pt>
                      <c:pt idx="13">
                        <c:v>213351.70023427007</c:v>
                      </c:pt>
                      <c:pt idx="14">
                        <c:v>214432.23769941472</c:v>
                      </c:pt>
                      <c:pt idx="15">
                        <c:v>215518.24763659656</c:v>
                      </c:pt>
                      <c:pt idx="16">
                        <c:v>216609.7577616059</c:v>
                      </c:pt>
                      <c:pt idx="17">
                        <c:v>217706.79593060282</c:v>
                      </c:pt>
                      <c:pt idx="18">
                        <c:v>218809.39014082623</c:v>
                      </c:pt>
                      <c:pt idx="19">
                        <c:v>219917.56853131054</c:v>
                      </c:pt>
                      <c:pt idx="20">
                        <c:v>221031.35938360123</c:v>
                      </c:pt>
                      <c:pt idx="21">
                        <c:v>222150.79112247948</c:v>
                      </c:pt>
                      <c:pt idx="22">
                        <c:v>223275.89231668529</c:v>
                      </c:pt>
                      <c:pt idx="23">
                        <c:v>224406.69167964731</c:v>
                      </c:pt>
                      <c:pt idx="24">
                        <c:v>225543.21807021671</c:v>
                      </c:pt>
                      <c:pt idx="25">
                        <c:v>226685.50049340155</c:v>
                      </c:pt>
                      <c:pt idx="26">
                        <c:v>227833.56810110866</c:v>
                      </c:pt>
                      <c:pt idx="27">
                        <c:v>228987.45019288734</c:v>
                      </c:pt>
                      <c:pt idx="28">
                        <c:v>230147.17621667683</c:v>
                      </c:pt>
                      <c:pt idx="29">
                        <c:v>231312.77576955745</c:v>
                      </c:pt>
                      <c:pt idx="30">
                        <c:v>232484.27859850717</c:v>
                      </c:pt>
                      <c:pt idx="31">
                        <c:v>233661.71460115921</c:v>
                      </c:pt>
                      <c:pt idx="32">
                        <c:v>234845.11382656614</c:v>
                      </c:pt>
                      <c:pt idx="33">
                        <c:v>236034.50647596712</c:v>
                      </c:pt>
                      <c:pt idx="34">
                        <c:v>237229.92290355673</c:v>
                      </c:pt>
                      <c:pt idx="35">
                        <c:v>238431.39361726213</c:v>
                      </c:pt>
                      <c:pt idx="36">
                        <c:v>239638.94927951961</c:v>
                      </c:pt>
                      <c:pt idx="37">
                        <c:v>240852.62070805812</c:v>
                      </c:pt>
                      <c:pt idx="38">
                        <c:v>242072.4388766858</c:v>
                      </c:pt>
                      <c:pt idx="39">
                        <c:v>243298.43491607998</c:v>
                      </c:pt>
                      <c:pt idx="40">
                        <c:v>244530.64011458203</c:v>
                      </c:pt>
                      <c:pt idx="41">
                        <c:v>245769.08591899567</c:v>
                      </c:pt>
                      <c:pt idx="42">
                        <c:v>247013.80393538962</c:v>
                      </c:pt>
                      <c:pt idx="43">
                        <c:v>248264.82592990401</c:v>
                      </c:pt>
                      <c:pt idx="44">
                        <c:v>249522.18382956134</c:v>
                      </c:pt>
                      <c:pt idx="45">
                        <c:v>250785.90972308163</c:v>
                      </c:pt>
                      <c:pt idx="46">
                        <c:v>252056.03586169996</c:v>
                      </c:pt>
                      <c:pt idx="47">
                        <c:v>253332.59465999133</c:v>
                      </c:pt>
                      <c:pt idx="48">
                        <c:v>254615.61869669612</c:v>
                      </c:pt>
                      <c:pt idx="49">
                        <c:v>255905.14071555389</c:v>
                      </c:pt>
                      <c:pt idx="50">
                        <c:v>257201.19362613617</c:v>
                      </c:pt>
                      <c:pt idx="51">
                        <c:v>258503.81050468876</c:v>
                      </c:pt>
                      <c:pt idx="52">
                        <c:v>259813.02459497377</c:v>
                      </c:pt>
                      <c:pt idx="53">
                        <c:v>261128.86930912046</c:v>
                      </c:pt>
                      <c:pt idx="54">
                        <c:v>262451.37822847557</c:v>
                      </c:pt>
                      <c:pt idx="55">
                        <c:v>263780.58510446188</c:v>
                      </c:pt>
                      <c:pt idx="56">
                        <c:v>265116.52385943895</c:v>
                      </c:pt>
                      <c:pt idx="57">
                        <c:v>266459.22858756874</c:v>
                      </c:pt>
                      <c:pt idx="58">
                        <c:v>267808.73355568608</c:v>
                      </c:pt>
                      <c:pt idx="59">
                        <c:v>269165.07320417347</c:v>
                      </c:pt>
                      <c:pt idx="60">
                        <c:v>270528.28214783862</c:v>
                      </c:pt>
                      <c:pt idx="61">
                        <c:v>271898.39517679985</c:v>
                      </c:pt>
                      <c:pt idx="62">
                        <c:v>273275.44725737232</c:v>
                      </c:pt>
                      <c:pt idx="63">
                        <c:v>274659.47353296122</c:v>
                      </c:pt>
                      <c:pt idx="64">
                        <c:v>276050.50932495843</c:v>
                      </c:pt>
                      <c:pt idx="65">
                        <c:v>277448.59013364371</c:v>
                      </c:pt>
                      <c:pt idx="66">
                        <c:v>278853.75163909153</c:v>
                      </c:pt>
                      <c:pt idx="67">
                        <c:v>280266.02970208041</c:v>
                      </c:pt>
                      <c:pt idx="68">
                        <c:v>281685.46036500914</c:v>
                      </c:pt>
                      <c:pt idx="69">
                        <c:v>283112.07985281583</c:v>
                      </c:pt>
                      <c:pt idx="70">
                        <c:v>284545.92457390402</c:v>
                      </c:pt>
                      <c:pt idx="71">
                        <c:v>285987.03112106898</c:v>
                      </c:pt>
                      <c:pt idx="72">
                        <c:v>287435.43627243396</c:v>
                      </c:pt>
                      <c:pt idx="73">
                        <c:v>288891.17699238891</c:v>
                      </c:pt>
                      <c:pt idx="74">
                        <c:v>290354.2904325315</c:v>
                      </c:pt>
                      <c:pt idx="75">
                        <c:v>291824.81393261801</c:v>
                      </c:pt>
                      <c:pt idx="76">
                        <c:v>293302.78502151422</c:v>
                      </c:pt>
                      <c:pt idx="77">
                        <c:v>294788.24141815456</c:v>
                      </c:pt>
                      <c:pt idx="78">
                        <c:v>296281.22103250358</c:v>
                      </c:pt>
                      <c:pt idx="79">
                        <c:v>297781.7619665243</c:v>
                      </c:pt>
                      <c:pt idx="80">
                        <c:v>299289.90251515072</c:v>
                      </c:pt>
                      <c:pt idx="81">
                        <c:v>300805.68116726365</c:v>
                      </c:pt>
                      <c:pt idx="82">
                        <c:v>302329.1366066754</c:v>
                      </c:pt>
                      <c:pt idx="83">
                        <c:v>303860.30771311466</c:v>
                      </c:pt>
                      <c:pt idx="84">
                        <c:v>305399.23356322013</c:v>
                      </c:pt>
                      <c:pt idx="85">
                        <c:v>306945.95343153732</c:v>
                      </c:pt>
                      <c:pt idx="86">
                        <c:v>308500.50679152069</c:v>
                      </c:pt>
                      <c:pt idx="87">
                        <c:v>310062.93331654178</c:v>
                      </c:pt>
                      <c:pt idx="88">
                        <c:v>311633.27288090147</c:v>
                      </c:pt>
                      <c:pt idx="89">
                        <c:v>313211.56556084595</c:v>
                      </c:pt>
                      <c:pt idx="90">
                        <c:v>314797.85163559287</c:v>
                      </c:pt>
                      <c:pt idx="91">
                        <c:v>316392.17158835556</c:v>
                      </c:pt>
                      <c:pt idx="92">
                        <c:v>317994.56610737904</c:v>
                      </c:pt>
                      <c:pt idx="93">
                        <c:v>319605.07608697715</c:v>
                      </c:pt>
                      <c:pt idx="94">
                        <c:v>321223.74262857588</c:v>
                      </c:pt>
                      <c:pt idx="95">
                        <c:v>322850.60704176361</c:v>
                      </c:pt>
                      <c:pt idx="96">
                        <c:v>324485.71084534365</c:v>
                      </c:pt>
                      <c:pt idx="97">
                        <c:v>326129.09576839593</c:v>
                      </c:pt>
                      <c:pt idx="98">
                        <c:v>327780.80375133967</c:v>
                      </c:pt>
                      <c:pt idx="99">
                        <c:v>329440.87694700528</c:v>
                      </c:pt>
                      <c:pt idx="100">
                        <c:v>331109.35772170965</c:v>
                      </c:pt>
                      <c:pt idx="101">
                        <c:v>332786.288656338</c:v>
                      </c:pt>
                      <c:pt idx="102">
                        <c:v>334471.71254742873</c:v>
                      </c:pt>
                      <c:pt idx="103">
                        <c:v>336165.67240826762</c:v>
                      </c:pt>
                      <c:pt idx="104">
                        <c:v>337868.2114699856</c:v>
                      </c:pt>
                      <c:pt idx="105">
                        <c:v>339579.37318265939</c:v>
                      </c:pt>
                      <c:pt idx="106">
                        <c:v>341299.20121642423</c:v>
                      </c:pt>
                      <c:pt idx="107">
                        <c:v>343027.73946258484</c:v>
                      </c:pt>
                      <c:pt idx="108">
                        <c:v>344765.03203473822</c:v>
                      </c:pt>
                      <c:pt idx="109">
                        <c:v>346511.12326989736</c:v>
                      </c:pt>
                      <c:pt idx="110">
                        <c:v>348266.05772962479</c:v>
                      </c:pt>
                      <c:pt idx="111">
                        <c:v>350029.88020116801</c:v>
                      </c:pt>
                      <c:pt idx="112">
                        <c:v>351802.63569860335</c:v>
                      </c:pt>
                      <c:pt idx="113">
                        <c:v>353584.36946398532</c:v>
                      </c:pt>
                      <c:pt idx="114">
                        <c:v>355375.12696849986</c:v>
                      </c:pt>
                      <c:pt idx="115">
                        <c:v>357174.95391362574</c:v>
                      </c:pt>
                      <c:pt idx="116">
                        <c:v>358983.89623230055</c:v>
                      </c:pt>
                      <c:pt idx="117">
                        <c:v>360802.00009009399</c:v>
                      </c:pt>
                      <c:pt idx="118">
                        <c:v>362629.31188638345</c:v>
                      </c:pt>
                      <c:pt idx="119">
                        <c:v>364465.87825554144</c:v>
                      </c:pt>
                      <c:pt idx="120">
                        <c:v>366311.7460681232</c:v>
                      </c:pt>
                      <c:pt idx="121">
                        <c:v>368166.96243206394</c:v>
                      </c:pt>
                      <c:pt idx="122">
                        <c:v>370031.57469388132</c:v>
                      </c:pt>
                      <c:pt idx="123">
                        <c:v>371905.63043988304</c:v>
                      </c:pt>
                      <c:pt idx="124">
                        <c:v>373789.17749738158</c:v>
                      </c:pt>
                      <c:pt idx="125">
                        <c:v>375682.26393591519</c:v>
                      </c:pt>
                      <c:pt idx="126">
                        <c:v>377584.93806847418</c:v>
                      </c:pt>
                      <c:pt idx="127">
                        <c:v>379497.2484527335</c:v>
                      </c:pt>
                      <c:pt idx="128">
                        <c:v>381419.24389229307</c:v>
                      </c:pt>
                      <c:pt idx="129">
                        <c:v>383350.97343792242</c:v>
                      </c:pt>
                      <c:pt idx="130">
                        <c:v>385292.48638881336</c:v>
                      </c:pt>
                      <c:pt idx="131">
                        <c:v>387243.83229383657</c:v>
                      </c:pt>
                      <c:pt idx="132">
                        <c:v>389205.06095280801</c:v>
                      </c:pt>
                      <c:pt idx="133">
                        <c:v>391176.22241775866</c:v>
                      </c:pt>
                      <c:pt idx="134">
                        <c:v>393157.36699421192</c:v>
                      </c:pt>
                      <c:pt idx="135">
                        <c:v>395148.54524246801</c:v>
                      </c:pt>
                      <c:pt idx="136">
                        <c:v>397149.80797889398</c:v>
                      </c:pt>
                      <c:pt idx="137">
                        <c:v>399161.20627722051</c:v>
                      </c:pt>
                      <c:pt idx="138">
                        <c:v>401182.79146984534</c:v>
                      </c:pt>
                      <c:pt idx="139">
                        <c:v>403214.6151491435</c:v>
                      </c:pt>
                      <c:pt idx="140">
                        <c:v>405256.72916878434</c:v>
                      </c:pt>
                      <c:pt idx="141">
                        <c:v>407309.18564505386</c:v>
                      </c:pt>
                      <c:pt idx="142">
                        <c:v>409372.03695818526</c:v>
                      </c:pt>
                      <c:pt idx="143">
                        <c:v>411445.33575369627</c:v>
                      </c:pt>
                      <c:pt idx="144">
                        <c:v>413529.13494373241</c:v>
                      </c:pt>
                      <c:pt idx="145">
                        <c:v>415623.48770841607</c:v>
                      </c:pt>
                      <c:pt idx="146">
                        <c:v>417728.44749720604</c:v>
                      </c:pt>
                      <c:pt idx="147">
                        <c:v>419844.06803025969</c:v>
                      </c:pt>
                      <c:pt idx="148">
                        <c:v>421970.40329980454</c:v>
                      </c:pt>
                      <c:pt idx="149">
                        <c:v>424107.5075715165</c:v>
                      </c:pt>
                      <c:pt idx="150">
                        <c:v>426255.43538590497</c:v>
                      </c:pt>
                      <c:pt idx="151">
                        <c:v>428414.24155970319</c:v>
                      </c:pt>
                      <c:pt idx="152">
                        <c:v>430583.98118726909</c:v>
                      </c:pt>
                      <c:pt idx="153">
                        <c:v>432764.70964199048</c:v>
                      </c:pt>
                      <c:pt idx="154">
                        <c:v>434956.48257769813</c:v>
                      </c:pt>
                      <c:pt idx="155">
                        <c:v>437159.35593008617</c:v>
                      </c:pt>
                      <c:pt idx="156">
                        <c:v>439373.38591814053</c:v>
                      </c:pt>
                      <c:pt idx="157">
                        <c:v>441598.6290455719</c:v>
                      </c:pt>
                      <c:pt idx="158">
                        <c:v>443835.14210225898</c:v>
                      </c:pt>
                      <c:pt idx="159">
                        <c:v>446082.98216569761</c:v>
                      </c:pt>
                      <c:pt idx="160">
                        <c:v>448342.20660245762</c:v>
                      </c:pt>
                      <c:pt idx="161">
                        <c:v>450612.87306964642</c:v>
                      </c:pt>
                      <c:pt idx="162">
                        <c:v>452895.03951638029</c:v>
                      </c:pt>
                      <c:pt idx="163">
                        <c:v>455188.76418526442</c:v>
                      </c:pt>
                      <c:pt idx="164">
                        <c:v>457494.10561387759</c:v>
                      </c:pt>
                      <c:pt idx="165">
                        <c:v>459811.12263626786</c:v>
                      </c:pt>
                      <c:pt idx="166">
                        <c:v>462139.87438445282</c:v>
                      </c:pt>
                      <c:pt idx="167">
                        <c:v>464480.42028992891</c:v>
                      </c:pt>
                      <c:pt idx="168">
                        <c:v>466832.82008518919</c:v>
                      </c:pt>
                      <c:pt idx="169">
                        <c:v>469197.13380524563</c:v>
                      </c:pt>
                      <c:pt idx="170">
                        <c:v>471573.42178916337</c:v>
                      </c:pt>
                      <c:pt idx="171">
                        <c:v>473961.74468159972</c:v>
                      </c:pt>
                      <c:pt idx="172">
                        <c:v>476362.16343435174</c:v>
                      </c:pt>
                      <c:pt idx="173">
                        <c:v>478774.73930791195</c:v>
                      </c:pt>
                      <c:pt idx="174">
                        <c:v>481199.53387303185</c:v>
                      </c:pt>
                      <c:pt idx="175">
                        <c:v>483636.60901229293</c:v>
                      </c:pt>
                      <c:pt idx="176">
                        <c:v>486086.02692168648</c:v>
                      </c:pt>
                      <c:pt idx="177">
                        <c:v>488547.85011220013</c:v>
                      </c:pt>
                      <c:pt idx="178">
                        <c:v>491022.14141141437</c:v>
                      </c:pt>
                      <c:pt idx="179">
                        <c:v>493508.96396510419</c:v>
                      </c:pt>
                      <c:pt idx="180">
                        <c:v>154442.33261596248</c:v>
                      </c:pt>
                      <c:pt idx="181">
                        <c:v>155224.5186796904</c:v>
                      </c:pt>
                      <c:pt idx="182">
                        <c:v>156010.66618992024</c:v>
                      </c:pt>
                      <c:pt idx="183">
                        <c:v>156800.79520972795</c:v>
                      </c:pt>
                      <c:pt idx="184">
                        <c:v>157594.92590380053</c:v>
                      </c:pt>
                      <c:pt idx="185">
                        <c:v>158393.07853895088</c:v>
                      </c:pt>
                      <c:pt idx="186">
                        <c:v>159195.27348463461</c:v>
                      </c:pt>
                      <c:pt idx="187">
                        <c:v>160001.53121347027</c:v>
                      </c:pt>
                      <c:pt idx="188">
                        <c:v>160811.87230176182</c:v>
                      </c:pt>
                      <c:pt idx="189">
                        <c:v>161626.31743002345</c:v>
                      </c:pt>
                      <c:pt idx="190">
                        <c:v>162444.88738350759</c:v>
                      </c:pt>
                      <c:pt idx="191">
                        <c:v>163267.60305273533</c:v>
                      </c:pt>
                      <c:pt idx="192">
                        <c:v>164094.48543402948</c:v>
                      </c:pt>
                      <c:pt idx="193">
                        <c:v>164925.55563005057</c:v>
                      </c:pt>
                      <c:pt idx="194">
                        <c:v>165760.83485033526</c:v>
                      </c:pt>
                      <c:pt idx="195">
                        <c:v>166600.34441183769</c:v>
                      </c:pt>
                      <c:pt idx="196">
                        <c:v>167444.10573947348</c:v>
                      </c:pt>
                      <c:pt idx="197">
                        <c:v>168292.14036666654</c:v>
                      </c:pt>
                      <c:pt idx="198">
                        <c:v>169144.46993589861</c:v>
                      </c:pt>
                      <c:pt idx="199">
                        <c:v>170001.11619926145</c:v>
                      </c:pt>
                      <c:pt idx="200">
                        <c:v>170862.10101901228</c:v>
                      </c:pt>
                      <c:pt idx="201">
                        <c:v>171727.44636813144</c:v>
                      </c:pt>
                      <c:pt idx="202">
                        <c:v>172597.17433088337</c:v>
                      </c:pt>
                      <c:pt idx="203">
                        <c:v>173471.30710338001</c:v>
                      </c:pt>
                      <c:pt idx="204">
                        <c:v>174349.86699414733</c:v>
                      </c:pt>
                      <c:pt idx="205">
                        <c:v>175232.87642469478</c:v>
                      </c:pt>
                      <c:pt idx="206">
                        <c:v>176120.35793008734</c:v>
                      </c:pt>
                      <c:pt idx="207">
                        <c:v>177012.33415952075</c:v>
                      </c:pt>
                      <c:pt idx="208">
                        <c:v>177908.82787689951</c:v>
                      </c:pt>
                      <c:pt idx="209">
                        <c:v>178809.86196141772</c:v>
                      </c:pt>
                      <c:pt idx="210">
                        <c:v>179715.45940814313</c:v>
                      </c:pt>
                      <c:pt idx="211">
                        <c:v>180625.64332860397</c:v>
                      </c:pt>
                      <c:pt idx="212">
                        <c:v>181540.43695137862</c:v>
                      </c:pt>
                      <c:pt idx="213">
                        <c:v>182459.86362268863</c:v>
                      </c:pt>
                      <c:pt idx="214">
                        <c:v>183383.94680699438</c:v>
                      </c:pt>
                      <c:pt idx="215">
                        <c:v>184312.71008759396</c:v>
                      </c:pt>
                      <c:pt idx="216">
                        <c:v>185246.17716722508</c:v>
                      </c:pt>
                      <c:pt idx="217">
                        <c:v>186184.37186866993</c:v>
                      </c:pt>
                      <c:pt idx="218">
                        <c:v>187127.31813536314</c:v>
                      </c:pt>
                      <c:pt idx="219">
                        <c:v>188075.04003200284</c:v>
                      </c:pt>
                      <c:pt idx="220">
                        <c:v>189027.56174516495</c:v>
                      </c:pt>
                      <c:pt idx="221">
                        <c:v>189984.90758392014</c:v>
                      </c:pt>
                      <c:pt idx="222">
                        <c:v>190947.10198045452</c:v>
                      </c:pt>
                      <c:pt idx="223">
                        <c:v>191914.16949069305</c:v>
                      </c:pt>
                      <c:pt idx="224">
                        <c:v>192886.1347949261</c:v>
                      </c:pt>
                      <c:pt idx="225">
                        <c:v>193863.02269843957</c:v>
                      </c:pt>
                      <c:pt idx="226">
                        <c:v>194844.85813214772</c:v>
                      </c:pt>
                      <c:pt idx="227">
                        <c:v>195831.66615322948</c:v>
                      </c:pt>
                      <c:pt idx="228">
                        <c:v>196823.47194576805</c:v>
                      </c:pt>
                      <c:pt idx="229">
                        <c:v>197820.30082139338</c:v>
                      </c:pt>
                      <c:pt idx="230">
                        <c:v>198822.17821992841</c:v>
                      </c:pt>
                      <c:pt idx="231">
                        <c:v>199829.12971003808</c:v>
                      </c:pt>
                      <c:pt idx="232">
                        <c:v>200841.18098988204</c:v>
                      </c:pt>
                      <c:pt idx="233">
                        <c:v>201858.35788777037</c:v>
                      </c:pt>
                      <c:pt idx="234">
                        <c:v>202880.6863628228</c:v>
                      </c:pt>
                      <c:pt idx="235">
                        <c:v>203908.19250563119</c:v>
                      </c:pt>
                      <c:pt idx="236">
                        <c:v>204940.90253892532</c:v>
                      </c:pt>
                      <c:pt idx="237">
                        <c:v>205978.84281824226</c:v>
                      </c:pt>
                      <c:pt idx="238">
                        <c:v>207022.03983259882</c:v>
                      </c:pt>
                      <c:pt idx="239">
                        <c:v>208070.52020516768</c:v>
                      </c:pt>
                      <c:pt idx="240">
                        <c:v>209124.31069395677</c:v>
                      </c:pt>
                      <c:pt idx="241">
                        <c:v>210183.43819249221</c:v>
                      </c:pt>
                      <c:pt idx="242">
                        <c:v>211247.92973050461</c:v>
                      </c:pt>
                      <c:pt idx="243">
                        <c:v>84374.331307279208</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2-C3D9-4830-8746-0B2623BBC94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'Cashflow Waterfall'!$I$1</c15:sqref>
                        </c15:formulaRef>
                      </c:ext>
                    </c:extLst>
                    <c:strCache>
                      <c:ptCount val="1"/>
                      <c:pt idx="0">
                        <c:v>Cashflow received in Current Period</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Waterfall'!$I$3:$I$362</c15:sqref>
                        </c15:formulaRef>
                      </c:ext>
                    </c:extLst>
                    <c:numCache>
                      <c:formatCode>"$"#,##0.00_);[Red]\("$"#,##0.00\)</c:formatCode>
                      <c:ptCount val="360"/>
                      <c:pt idx="0">
                        <c:v>554311.18192960892</c:v>
                      </c:pt>
                      <c:pt idx="1">
                        <c:v>554311.18192960881</c:v>
                      </c:pt>
                      <c:pt idx="2">
                        <c:v>554311.18192960904</c:v>
                      </c:pt>
                      <c:pt idx="3">
                        <c:v>554311.18192960904</c:v>
                      </c:pt>
                      <c:pt idx="4">
                        <c:v>554311.18192960881</c:v>
                      </c:pt>
                      <c:pt idx="5">
                        <c:v>554311.18192960892</c:v>
                      </c:pt>
                      <c:pt idx="6">
                        <c:v>554311.18192960892</c:v>
                      </c:pt>
                      <c:pt idx="7">
                        <c:v>554311.18192960881</c:v>
                      </c:pt>
                      <c:pt idx="8">
                        <c:v>554311.18192960904</c:v>
                      </c:pt>
                      <c:pt idx="9">
                        <c:v>554311.18192960904</c:v>
                      </c:pt>
                      <c:pt idx="10">
                        <c:v>554311.18192960892</c:v>
                      </c:pt>
                      <c:pt idx="11">
                        <c:v>554311.18192960881</c:v>
                      </c:pt>
                      <c:pt idx="12">
                        <c:v>554311.18192960904</c:v>
                      </c:pt>
                      <c:pt idx="13">
                        <c:v>554311.18192960904</c:v>
                      </c:pt>
                      <c:pt idx="14">
                        <c:v>554311.18192960892</c:v>
                      </c:pt>
                      <c:pt idx="15">
                        <c:v>554311.18192960892</c:v>
                      </c:pt>
                      <c:pt idx="16">
                        <c:v>554311.18192960881</c:v>
                      </c:pt>
                      <c:pt idx="17">
                        <c:v>554311.18192960881</c:v>
                      </c:pt>
                      <c:pt idx="18">
                        <c:v>554311.18192960881</c:v>
                      </c:pt>
                      <c:pt idx="19">
                        <c:v>554311.18192960904</c:v>
                      </c:pt>
                      <c:pt idx="20">
                        <c:v>554311.18192960881</c:v>
                      </c:pt>
                      <c:pt idx="21">
                        <c:v>554311.18192960892</c:v>
                      </c:pt>
                      <c:pt idx="22">
                        <c:v>554311.18192960904</c:v>
                      </c:pt>
                      <c:pt idx="23">
                        <c:v>554311.18192960881</c:v>
                      </c:pt>
                      <c:pt idx="24">
                        <c:v>554311.18192960904</c:v>
                      </c:pt>
                      <c:pt idx="25">
                        <c:v>554311.18192960904</c:v>
                      </c:pt>
                      <c:pt idx="26">
                        <c:v>554311.18192960904</c:v>
                      </c:pt>
                      <c:pt idx="27">
                        <c:v>554311.18192960892</c:v>
                      </c:pt>
                      <c:pt idx="28">
                        <c:v>554311.18192960904</c:v>
                      </c:pt>
                      <c:pt idx="29">
                        <c:v>554311.18192960881</c:v>
                      </c:pt>
                      <c:pt idx="30">
                        <c:v>554311.18192960904</c:v>
                      </c:pt>
                      <c:pt idx="31">
                        <c:v>554311.18192960904</c:v>
                      </c:pt>
                      <c:pt idx="32">
                        <c:v>554311.18192960881</c:v>
                      </c:pt>
                      <c:pt idx="33">
                        <c:v>554311.18192960904</c:v>
                      </c:pt>
                      <c:pt idx="34">
                        <c:v>554311.18192960892</c:v>
                      </c:pt>
                      <c:pt idx="35">
                        <c:v>554311.18192960904</c:v>
                      </c:pt>
                      <c:pt idx="36">
                        <c:v>554311.18192960904</c:v>
                      </c:pt>
                      <c:pt idx="37">
                        <c:v>554311.18192960904</c:v>
                      </c:pt>
                      <c:pt idx="38">
                        <c:v>554311.18192960904</c:v>
                      </c:pt>
                      <c:pt idx="39">
                        <c:v>554311.18192960892</c:v>
                      </c:pt>
                      <c:pt idx="40">
                        <c:v>554311.18192960892</c:v>
                      </c:pt>
                      <c:pt idx="41">
                        <c:v>554311.18192960892</c:v>
                      </c:pt>
                      <c:pt idx="42">
                        <c:v>554311.18192960904</c:v>
                      </c:pt>
                      <c:pt idx="43">
                        <c:v>554311.18192960892</c:v>
                      </c:pt>
                      <c:pt idx="44">
                        <c:v>554311.18192960881</c:v>
                      </c:pt>
                      <c:pt idx="45">
                        <c:v>554311.18192960892</c:v>
                      </c:pt>
                      <c:pt idx="46">
                        <c:v>554311.18192960892</c:v>
                      </c:pt>
                      <c:pt idx="47">
                        <c:v>554311.18192960904</c:v>
                      </c:pt>
                      <c:pt idx="48">
                        <c:v>554311.18192960881</c:v>
                      </c:pt>
                      <c:pt idx="49">
                        <c:v>554311.18192960881</c:v>
                      </c:pt>
                      <c:pt idx="50">
                        <c:v>554311.18192960881</c:v>
                      </c:pt>
                      <c:pt idx="51">
                        <c:v>554311.18192960904</c:v>
                      </c:pt>
                      <c:pt idx="52">
                        <c:v>554311.18192960881</c:v>
                      </c:pt>
                      <c:pt idx="53">
                        <c:v>554311.18192960892</c:v>
                      </c:pt>
                      <c:pt idx="54">
                        <c:v>554311.18192960881</c:v>
                      </c:pt>
                      <c:pt idx="55">
                        <c:v>554311.18192960881</c:v>
                      </c:pt>
                      <c:pt idx="56">
                        <c:v>554311.18192960892</c:v>
                      </c:pt>
                      <c:pt idx="57">
                        <c:v>554311.18192960892</c:v>
                      </c:pt>
                      <c:pt idx="58">
                        <c:v>554311.18192960881</c:v>
                      </c:pt>
                      <c:pt idx="59">
                        <c:v>554311.18192960904</c:v>
                      </c:pt>
                      <c:pt idx="60">
                        <c:v>554311.18192960881</c:v>
                      </c:pt>
                      <c:pt idx="61">
                        <c:v>554311.18192960881</c:v>
                      </c:pt>
                      <c:pt idx="62">
                        <c:v>554311.18192960881</c:v>
                      </c:pt>
                      <c:pt idx="63">
                        <c:v>554311.18192960881</c:v>
                      </c:pt>
                      <c:pt idx="64">
                        <c:v>554311.18192960881</c:v>
                      </c:pt>
                      <c:pt idx="65">
                        <c:v>554311.18192960881</c:v>
                      </c:pt>
                      <c:pt idx="66">
                        <c:v>554311.18192960881</c:v>
                      </c:pt>
                      <c:pt idx="67">
                        <c:v>554311.18192960904</c:v>
                      </c:pt>
                      <c:pt idx="68">
                        <c:v>554311.18192960904</c:v>
                      </c:pt>
                      <c:pt idx="69">
                        <c:v>554311.18192960881</c:v>
                      </c:pt>
                      <c:pt idx="70">
                        <c:v>554311.18192960904</c:v>
                      </c:pt>
                      <c:pt idx="71">
                        <c:v>554311.18192960904</c:v>
                      </c:pt>
                      <c:pt idx="72">
                        <c:v>554311.18192960881</c:v>
                      </c:pt>
                      <c:pt idx="73">
                        <c:v>554311.18192960904</c:v>
                      </c:pt>
                      <c:pt idx="74">
                        <c:v>554311.18192960881</c:v>
                      </c:pt>
                      <c:pt idx="75">
                        <c:v>554311.18192960892</c:v>
                      </c:pt>
                      <c:pt idx="76">
                        <c:v>554311.18192960892</c:v>
                      </c:pt>
                      <c:pt idx="77">
                        <c:v>554311.18192960904</c:v>
                      </c:pt>
                      <c:pt idx="78">
                        <c:v>554311.18192960904</c:v>
                      </c:pt>
                      <c:pt idx="79">
                        <c:v>554311.18192960892</c:v>
                      </c:pt>
                      <c:pt idx="80">
                        <c:v>554311.18192960904</c:v>
                      </c:pt>
                      <c:pt idx="81">
                        <c:v>554311.18192960881</c:v>
                      </c:pt>
                      <c:pt idx="82">
                        <c:v>554311.18192960881</c:v>
                      </c:pt>
                      <c:pt idx="83">
                        <c:v>554311.18192960881</c:v>
                      </c:pt>
                      <c:pt idx="84">
                        <c:v>554311.18192960892</c:v>
                      </c:pt>
                      <c:pt idx="85">
                        <c:v>554311.18192960904</c:v>
                      </c:pt>
                      <c:pt idx="86">
                        <c:v>554311.18192960892</c:v>
                      </c:pt>
                      <c:pt idx="87">
                        <c:v>554311.18192960881</c:v>
                      </c:pt>
                      <c:pt idx="88">
                        <c:v>554311.18192960904</c:v>
                      </c:pt>
                      <c:pt idx="89">
                        <c:v>554311.18192960881</c:v>
                      </c:pt>
                      <c:pt idx="90">
                        <c:v>554311.18192960904</c:v>
                      </c:pt>
                      <c:pt idx="91">
                        <c:v>554311.18192960892</c:v>
                      </c:pt>
                      <c:pt idx="92">
                        <c:v>554311.18192960892</c:v>
                      </c:pt>
                      <c:pt idx="93">
                        <c:v>554311.18192960904</c:v>
                      </c:pt>
                      <c:pt idx="94">
                        <c:v>554311.18192960892</c:v>
                      </c:pt>
                      <c:pt idx="95">
                        <c:v>554311.18192960904</c:v>
                      </c:pt>
                      <c:pt idx="96">
                        <c:v>554311.18192960881</c:v>
                      </c:pt>
                      <c:pt idx="97">
                        <c:v>554311.18192960892</c:v>
                      </c:pt>
                      <c:pt idx="98">
                        <c:v>554311.18192960904</c:v>
                      </c:pt>
                      <c:pt idx="99">
                        <c:v>554311.18192960892</c:v>
                      </c:pt>
                      <c:pt idx="100">
                        <c:v>554311.18192960881</c:v>
                      </c:pt>
                      <c:pt idx="101">
                        <c:v>554311.18192960904</c:v>
                      </c:pt>
                      <c:pt idx="102">
                        <c:v>554311.18192960904</c:v>
                      </c:pt>
                      <c:pt idx="103">
                        <c:v>554311.18192960881</c:v>
                      </c:pt>
                      <c:pt idx="104">
                        <c:v>554311.18192960904</c:v>
                      </c:pt>
                      <c:pt idx="105">
                        <c:v>554311.18192960881</c:v>
                      </c:pt>
                      <c:pt idx="106">
                        <c:v>554311.18192960892</c:v>
                      </c:pt>
                      <c:pt idx="107">
                        <c:v>554311.18192960881</c:v>
                      </c:pt>
                      <c:pt idx="108">
                        <c:v>554311.18192960904</c:v>
                      </c:pt>
                      <c:pt idx="109">
                        <c:v>554311.18192960892</c:v>
                      </c:pt>
                      <c:pt idx="110">
                        <c:v>554311.18192960904</c:v>
                      </c:pt>
                      <c:pt idx="111">
                        <c:v>554311.18192960904</c:v>
                      </c:pt>
                      <c:pt idx="112">
                        <c:v>554311.18192960881</c:v>
                      </c:pt>
                      <c:pt idx="113">
                        <c:v>554311.18192960904</c:v>
                      </c:pt>
                      <c:pt idx="114">
                        <c:v>554311.18192960904</c:v>
                      </c:pt>
                      <c:pt idx="115">
                        <c:v>554311.18192960904</c:v>
                      </c:pt>
                      <c:pt idx="116">
                        <c:v>554311.18192960881</c:v>
                      </c:pt>
                      <c:pt idx="117">
                        <c:v>554311.18192960904</c:v>
                      </c:pt>
                      <c:pt idx="118">
                        <c:v>554311.18192960881</c:v>
                      </c:pt>
                      <c:pt idx="119">
                        <c:v>554311.18192960892</c:v>
                      </c:pt>
                      <c:pt idx="120">
                        <c:v>554311.18192960904</c:v>
                      </c:pt>
                      <c:pt idx="121">
                        <c:v>554311.18192960892</c:v>
                      </c:pt>
                      <c:pt idx="122">
                        <c:v>554311.18192960892</c:v>
                      </c:pt>
                      <c:pt idx="123">
                        <c:v>554311.18192960892</c:v>
                      </c:pt>
                      <c:pt idx="124">
                        <c:v>554311.18192960881</c:v>
                      </c:pt>
                      <c:pt idx="125">
                        <c:v>554311.18192960881</c:v>
                      </c:pt>
                      <c:pt idx="126">
                        <c:v>554311.18192960904</c:v>
                      </c:pt>
                      <c:pt idx="127">
                        <c:v>554311.18192960904</c:v>
                      </c:pt>
                      <c:pt idx="128">
                        <c:v>554311.18192960904</c:v>
                      </c:pt>
                      <c:pt idx="129">
                        <c:v>554311.18192960892</c:v>
                      </c:pt>
                      <c:pt idx="130">
                        <c:v>554311.18192960904</c:v>
                      </c:pt>
                      <c:pt idx="131">
                        <c:v>554311.18192960892</c:v>
                      </c:pt>
                      <c:pt idx="132">
                        <c:v>554311.18192960881</c:v>
                      </c:pt>
                      <c:pt idx="133">
                        <c:v>554311.18192960892</c:v>
                      </c:pt>
                      <c:pt idx="134">
                        <c:v>554311.18192960881</c:v>
                      </c:pt>
                      <c:pt idx="135">
                        <c:v>554311.18192960881</c:v>
                      </c:pt>
                      <c:pt idx="136">
                        <c:v>554311.18192960892</c:v>
                      </c:pt>
                      <c:pt idx="137">
                        <c:v>554311.18192960904</c:v>
                      </c:pt>
                      <c:pt idx="138">
                        <c:v>554311.18192960904</c:v>
                      </c:pt>
                      <c:pt idx="139">
                        <c:v>554311.18192960881</c:v>
                      </c:pt>
                      <c:pt idx="140">
                        <c:v>554311.18192960892</c:v>
                      </c:pt>
                      <c:pt idx="141">
                        <c:v>554311.18192960904</c:v>
                      </c:pt>
                      <c:pt idx="142">
                        <c:v>554311.18192960892</c:v>
                      </c:pt>
                      <c:pt idx="143">
                        <c:v>554311.18192960881</c:v>
                      </c:pt>
                      <c:pt idx="144">
                        <c:v>554311.18192960904</c:v>
                      </c:pt>
                      <c:pt idx="145">
                        <c:v>554311.18192960881</c:v>
                      </c:pt>
                      <c:pt idx="146">
                        <c:v>554311.18192960892</c:v>
                      </c:pt>
                      <c:pt idx="147">
                        <c:v>554311.18192960904</c:v>
                      </c:pt>
                      <c:pt idx="148">
                        <c:v>554311.18192960892</c:v>
                      </c:pt>
                      <c:pt idx="149">
                        <c:v>554311.18192960881</c:v>
                      </c:pt>
                      <c:pt idx="150">
                        <c:v>554311.18192960904</c:v>
                      </c:pt>
                      <c:pt idx="151">
                        <c:v>554311.18192960904</c:v>
                      </c:pt>
                      <c:pt idx="152">
                        <c:v>554311.18192960904</c:v>
                      </c:pt>
                      <c:pt idx="153">
                        <c:v>554311.18192960904</c:v>
                      </c:pt>
                      <c:pt idx="154">
                        <c:v>554311.18192960904</c:v>
                      </c:pt>
                      <c:pt idx="155">
                        <c:v>554311.18192960881</c:v>
                      </c:pt>
                      <c:pt idx="156">
                        <c:v>554311.18192960892</c:v>
                      </c:pt>
                      <c:pt idx="157">
                        <c:v>554311.18192960904</c:v>
                      </c:pt>
                      <c:pt idx="158">
                        <c:v>554311.18192960904</c:v>
                      </c:pt>
                      <c:pt idx="159">
                        <c:v>554311.18192960892</c:v>
                      </c:pt>
                      <c:pt idx="160">
                        <c:v>554311.18192960892</c:v>
                      </c:pt>
                      <c:pt idx="161">
                        <c:v>554311.18192960904</c:v>
                      </c:pt>
                      <c:pt idx="162">
                        <c:v>554311.18192960892</c:v>
                      </c:pt>
                      <c:pt idx="163">
                        <c:v>554311.18192960904</c:v>
                      </c:pt>
                      <c:pt idx="164">
                        <c:v>554311.18192960892</c:v>
                      </c:pt>
                      <c:pt idx="165">
                        <c:v>554311.18192960892</c:v>
                      </c:pt>
                      <c:pt idx="166">
                        <c:v>554311.18192960892</c:v>
                      </c:pt>
                      <c:pt idx="167">
                        <c:v>554311.18192960881</c:v>
                      </c:pt>
                      <c:pt idx="168">
                        <c:v>554311.18192960904</c:v>
                      </c:pt>
                      <c:pt idx="169">
                        <c:v>554311.18192960904</c:v>
                      </c:pt>
                      <c:pt idx="170">
                        <c:v>554311.18192960892</c:v>
                      </c:pt>
                      <c:pt idx="171">
                        <c:v>554311.18192960892</c:v>
                      </c:pt>
                      <c:pt idx="172">
                        <c:v>554311.18192960892</c:v>
                      </c:pt>
                      <c:pt idx="173">
                        <c:v>554311.18192960892</c:v>
                      </c:pt>
                      <c:pt idx="174">
                        <c:v>554311.18192960892</c:v>
                      </c:pt>
                      <c:pt idx="175">
                        <c:v>554311.18192960881</c:v>
                      </c:pt>
                      <c:pt idx="176">
                        <c:v>554311.18192960892</c:v>
                      </c:pt>
                      <c:pt idx="177">
                        <c:v>554311.18192960881</c:v>
                      </c:pt>
                      <c:pt idx="178">
                        <c:v>554311.18192960892</c:v>
                      </c:pt>
                      <c:pt idx="179">
                        <c:v>554311.18192960881</c:v>
                      </c:pt>
                      <c:pt idx="180">
                        <c:v>212745.1333067189</c:v>
                      </c:pt>
                      <c:pt idx="181">
                        <c:v>212745.13330671887</c:v>
                      </c:pt>
                      <c:pt idx="182">
                        <c:v>212745.13330671887</c:v>
                      </c:pt>
                      <c:pt idx="183">
                        <c:v>212745.13330671887</c:v>
                      </c:pt>
                      <c:pt idx="184">
                        <c:v>212745.13330671884</c:v>
                      </c:pt>
                      <c:pt idx="185">
                        <c:v>212745.13330671893</c:v>
                      </c:pt>
                      <c:pt idx="186">
                        <c:v>212745.13330671893</c:v>
                      </c:pt>
                      <c:pt idx="187">
                        <c:v>212745.13330671884</c:v>
                      </c:pt>
                      <c:pt idx="188">
                        <c:v>212745.13330671884</c:v>
                      </c:pt>
                      <c:pt idx="189">
                        <c:v>212745.13330671887</c:v>
                      </c:pt>
                      <c:pt idx="190">
                        <c:v>212745.13330671887</c:v>
                      </c:pt>
                      <c:pt idx="191">
                        <c:v>212745.13330671887</c:v>
                      </c:pt>
                      <c:pt idx="192">
                        <c:v>212745.13330671887</c:v>
                      </c:pt>
                      <c:pt idx="193">
                        <c:v>212745.13330671887</c:v>
                      </c:pt>
                      <c:pt idx="194">
                        <c:v>212745.13330671884</c:v>
                      </c:pt>
                      <c:pt idx="195">
                        <c:v>212745.13330671887</c:v>
                      </c:pt>
                      <c:pt idx="196">
                        <c:v>212745.13330671887</c:v>
                      </c:pt>
                      <c:pt idx="197">
                        <c:v>212745.13330671887</c:v>
                      </c:pt>
                      <c:pt idx="198">
                        <c:v>212745.13330671893</c:v>
                      </c:pt>
                      <c:pt idx="199">
                        <c:v>212745.13330671893</c:v>
                      </c:pt>
                      <c:pt idx="200">
                        <c:v>212745.1333067189</c:v>
                      </c:pt>
                      <c:pt idx="201">
                        <c:v>212745.13330671887</c:v>
                      </c:pt>
                      <c:pt idx="202">
                        <c:v>212745.13330671887</c:v>
                      </c:pt>
                      <c:pt idx="203">
                        <c:v>212745.13330671887</c:v>
                      </c:pt>
                      <c:pt idx="204">
                        <c:v>212745.13330671887</c:v>
                      </c:pt>
                      <c:pt idx="205">
                        <c:v>212745.1333067189</c:v>
                      </c:pt>
                      <c:pt idx="206">
                        <c:v>212745.13330671887</c:v>
                      </c:pt>
                      <c:pt idx="207">
                        <c:v>212745.13330671887</c:v>
                      </c:pt>
                      <c:pt idx="208">
                        <c:v>212745.1333067189</c:v>
                      </c:pt>
                      <c:pt idx="209">
                        <c:v>212745.13330671887</c:v>
                      </c:pt>
                      <c:pt idx="210">
                        <c:v>212745.13330671887</c:v>
                      </c:pt>
                      <c:pt idx="211">
                        <c:v>212745.13330671887</c:v>
                      </c:pt>
                      <c:pt idx="212">
                        <c:v>212745.13330671887</c:v>
                      </c:pt>
                      <c:pt idx="213">
                        <c:v>212745.13330671887</c:v>
                      </c:pt>
                      <c:pt idx="214">
                        <c:v>212745.1333067189</c:v>
                      </c:pt>
                      <c:pt idx="215">
                        <c:v>212745.13330671887</c:v>
                      </c:pt>
                      <c:pt idx="216">
                        <c:v>212745.13330671887</c:v>
                      </c:pt>
                      <c:pt idx="217">
                        <c:v>212745.13330671887</c:v>
                      </c:pt>
                      <c:pt idx="218">
                        <c:v>212745.13330671887</c:v>
                      </c:pt>
                      <c:pt idx="219">
                        <c:v>212745.13330671887</c:v>
                      </c:pt>
                      <c:pt idx="220">
                        <c:v>212745.13330671887</c:v>
                      </c:pt>
                      <c:pt idx="221">
                        <c:v>212745.13330671887</c:v>
                      </c:pt>
                      <c:pt idx="222">
                        <c:v>212745.13330671887</c:v>
                      </c:pt>
                      <c:pt idx="223">
                        <c:v>212745.13330671887</c:v>
                      </c:pt>
                      <c:pt idx="224">
                        <c:v>212745.13330671884</c:v>
                      </c:pt>
                      <c:pt idx="225">
                        <c:v>212745.13330671887</c:v>
                      </c:pt>
                      <c:pt idx="226">
                        <c:v>212745.13330671887</c:v>
                      </c:pt>
                      <c:pt idx="227">
                        <c:v>212745.13330671884</c:v>
                      </c:pt>
                      <c:pt idx="228">
                        <c:v>212745.13330671887</c:v>
                      </c:pt>
                      <c:pt idx="229">
                        <c:v>212745.13330671887</c:v>
                      </c:pt>
                      <c:pt idx="230">
                        <c:v>212745.1333067189</c:v>
                      </c:pt>
                      <c:pt idx="231">
                        <c:v>212745.13330671887</c:v>
                      </c:pt>
                      <c:pt idx="232">
                        <c:v>212745.13330671887</c:v>
                      </c:pt>
                      <c:pt idx="233">
                        <c:v>212745.13330671887</c:v>
                      </c:pt>
                      <c:pt idx="234">
                        <c:v>212745.13330671887</c:v>
                      </c:pt>
                      <c:pt idx="235">
                        <c:v>212745.13330671887</c:v>
                      </c:pt>
                      <c:pt idx="236">
                        <c:v>212745.13330671887</c:v>
                      </c:pt>
                      <c:pt idx="237">
                        <c:v>212745.13330671887</c:v>
                      </c:pt>
                      <c:pt idx="238">
                        <c:v>212745.13330671887</c:v>
                      </c:pt>
                      <c:pt idx="239">
                        <c:v>212745.13330671887</c:v>
                      </c:pt>
                      <c:pt idx="240">
                        <c:v>212745.13330671887</c:v>
                      </c:pt>
                      <c:pt idx="241">
                        <c:v>212745.13330671887</c:v>
                      </c:pt>
                      <c:pt idx="242">
                        <c:v>212745.13330671887</c:v>
                      </c:pt>
                      <c:pt idx="243">
                        <c:v>84801.652139379206</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3-C3D9-4830-8746-0B2623BBC94A}"/>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'Cashflow Waterfall'!$J$1</c15:sqref>
                        </c15:formulaRef>
                      </c:ext>
                    </c:extLst>
                    <c:strCache>
                      <c:ptCount val="1"/>
                      <c:pt idx="0">
                        <c:v>Total Cashflows received </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Waterfall'!$J$3:$J$362</c15:sqref>
                        </c15:formulaRef>
                      </c:ext>
                    </c:extLst>
                    <c:numCache>
                      <c:formatCode>"$"#,##0.00</c:formatCode>
                      <c:ptCount val="360"/>
                      <c:pt idx="0">
                        <c:v>554311.18192960892</c:v>
                      </c:pt>
                      <c:pt idx="1">
                        <c:v>1108622.3638592176</c:v>
                      </c:pt>
                      <c:pt idx="2">
                        <c:v>1662933.5457888267</c:v>
                      </c:pt>
                      <c:pt idx="3">
                        <c:v>2217244.7277184357</c:v>
                      </c:pt>
                      <c:pt idx="4">
                        <c:v>2771555.9096480445</c:v>
                      </c:pt>
                      <c:pt idx="5">
                        <c:v>3325867.0915776533</c:v>
                      </c:pt>
                      <c:pt idx="6">
                        <c:v>3880178.2735072621</c:v>
                      </c:pt>
                      <c:pt idx="7">
                        <c:v>4434489.4554368705</c:v>
                      </c:pt>
                      <c:pt idx="8">
                        <c:v>4988800.6373664793</c:v>
                      </c:pt>
                      <c:pt idx="9">
                        <c:v>5543111.8192960881</c:v>
                      </c:pt>
                      <c:pt idx="10">
                        <c:v>6097423.0012256969</c:v>
                      </c:pt>
                      <c:pt idx="11">
                        <c:v>6651734.1831553057</c:v>
                      </c:pt>
                      <c:pt idx="12">
                        <c:v>7206045.3650849145</c:v>
                      </c:pt>
                      <c:pt idx="13">
                        <c:v>7760356.5470145233</c:v>
                      </c:pt>
                      <c:pt idx="14">
                        <c:v>8314667.7289441321</c:v>
                      </c:pt>
                      <c:pt idx="15">
                        <c:v>8868978.9108737409</c:v>
                      </c:pt>
                      <c:pt idx="16">
                        <c:v>9423290.0928033497</c:v>
                      </c:pt>
                      <c:pt idx="17">
                        <c:v>9977601.2747329585</c:v>
                      </c:pt>
                      <c:pt idx="18">
                        <c:v>10531912.456662567</c:v>
                      </c:pt>
                      <c:pt idx="19">
                        <c:v>11086223.638592176</c:v>
                      </c:pt>
                      <c:pt idx="20">
                        <c:v>11640534.820521785</c:v>
                      </c:pt>
                      <c:pt idx="21">
                        <c:v>12194846.002451394</c:v>
                      </c:pt>
                      <c:pt idx="22">
                        <c:v>12749157.184381003</c:v>
                      </c:pt>
                      <c:pt idx="23">
                        <c:v>13303468.366310611</c:v>
                      </c:pt>
                      <c:pt idx="24">
                        <c:v>13857779.54824022</c:v>
                      </c:pt>
                      <c:pt idx="25">
                        <c:v>14412090.730169829</c:v>
                      </c:pt>
                      <c:pt idx="26">
                        <c:v>14966401.912099438</c:v>
                      </c:pt>
                      <c:pt idx="27">
                        <c:v>15520713.094029047</c:v>
                      </c:pt>
                      <c:pt idx="28">
                        <c:v>16075024.275958655</c:v>
                      </c:pt>
                      <c:pt idx="29">
                        <c:v>16629335.457888264</c:v>
                      </c:pt>
                      <c:pt idx="30">
                        <c:v>17183646.639817875</c:v>
                      </c:pt>
                      <c:pt idx="31">
                        <c:v>17737957.821747486</c:v>
                      </c:pt>
                      <c:pt idx="32">
                        <c:v>18292269.003677092</c:v>
                      </c:pt>
                      <c:pt idx="33">
                        <c:v>18846580.185606703</c:v>
                      </c:pt>
                      <c:pt idx="34">
                        <c:v>19400891.367536314</c:v>
                      </c:pt>
                      <c:pt idx="35">
                        <c:v>19955202.549465925</c:v>
                      </c:pt>
                      <c:pt idx="36">
                        <c:v>20509513.731395535</c:v>
                      </c:pt>
                      <c:pt idx="37">
                        <c:v>21063824.913325146</c:v>
                      </c:pt>
                      <c:pt idx="38">
                        <c:v>21618136.095254757</c:v>
                      </c:pt>
                      <c:pt idx="39">
                        <c:v>22172447.277184367</c:v>
                      </c:pt>
                      <c:pt idx="40">
                        <c:v>22726758.459113978</c:v>
                      </c:pt>
                      <c:pt idx="41">
                        <c:v>23281069.641043589</c:v>
                      </c:pt>
                      <c:pt idx="42">
                        <c:v>23835380.822973199</c:v>
                      </c:pt>
                      <c:pt idx="43">
                        <c:v>24389692.00490281</c:v>
                      </c:pt>
                      <c:pt idx="44">
                        <c:v>24944003.186832421</c:v>
                      </c:pt>
                      <c:pt idx="45">
                        <c:v>25498314.368762031</c:v>
                      </c:pt>
                      <c:pt idx="46">
                        <c:v>26052625.550691642</c:v>
                      </c:pt>
                      <c:pt idx="47">
                        <c:v>26606936.732621253</c:v>
                      </c:pt>
                      <c:pt idx="48">
                        <c:v>27161247.914550863</c:v>
                      </c:pt>
                      <c:pt idx="49">
                        <c:v>27715559.096480474</c:v>
                      </c:pt>
                      <c:pt idx="50">
                        <c:v>28269870.278410085</c:v>
                      </c:pt>
                      <c:pt idx="51">
                        <c:v>28824181.460339695</c:v>
                      </c:pt>
                      <c:pt idx="52">
                        <c:v>29378492.642269306</c:v>
                      </c:pt>
                      <c:pt idx="53">
                        <c:v>29932803.824198917</c:v>
                      </c:pt>
                      <c:pt idx="54">
                        <c:v>30487115.006128527</c:v>
                      </c:pt>
                      <c:pt idx="55">
                        <c:v>31041426.188058138</c:v>
                      </c:pt>
                      <c:pt idx="56">
                        <c:v>31595737.369987749</c:v>
                      </c:pt>
                      <c:pt idx="57">
                        <c:v>32150048.551917359</c:v>
                      </c:pt>
                      <c:pt idx="58">
                        <c:v>32704359.73384697</c:v>
                      </c:pt>
                      <c:pt idx="59">
                        <c:v>33258670.915776581</c:v>
                      </c:pt>
                      <c:pt idx="60">
                        <c:v>33812982.097706191</c:v>
                      </c:pt>
                      <c:pt idx="61">
                        <c:v>34367293.279635802</c:v>
                      </c:pt>
                      <c:pt idx="62">
                        <c:v>34921604.461565413</c:v>
                      </c:pt>
                      <c:pt idx="63">
                        <c:v>35475915.643495023</c:v>
                      </c:pt>
                      <c:pt idx="64">
                        <c:v>36030226.825424634</c:v>
                      </c:pt>
                      <c:pt idx="65">
                        <c:v>36584538.007354245</c:v>
                      </c:pt>
                      <c:pt idx="66">
                        <c:v>37138849.189283855</c:v>
                      </c:pt>
                      <c:pt idx="67">
                        <c:v>37693160.371213466</c:v>
                      </c:pt>
                      <c:pt idx="68">
                        <c:v>38247471.553143077</c:v>
                      </c:pt>
                      <c:pt idx="69">
                        <c:v>38801782.735072687</c:v>
                      </c:pt>
                      <c:pt idx="70">
                        <c:v>39356093.917002298</c:v>
                      </c:pt>
                      <c:pt idx="71">
                        <c:v>39910405.098931909</c:v>
                      </c:pt>
                      <c:pt idx="72">
                        <c:v>40464716.280861519</c:v>
                      </c:pt>
                      <c:pt idx="73">
                        <c:v>41019027.46279113</c:v>
                      </c:pt>
                      <c:pt idx="74">
                        <c:v>41573338.644720741</c:v>
                      </c:pt>
                      <c:pt idx="75">
                        <c:v>42127649.826650351</c:v>
                      </c:pt>
                      <c:pt idx="76">
                        <c:v>42681961.008579962</c:v>
                      </c:pt>
                      <c:pt idx="77">
                        <c:v>43236272.190509573</c:v>
                      </c:pt>
                      <c:pt idx="78">
                        <c:v>43790583.372439183</c:v>
                      </c:pt>
                      <c:pt idx="79">
                        <c:v>44344894.554368794</c:v>
                      </c:pt>
                      <c:pt idx="80">
                        <c:v>44899205.736298405</c:v>
                      </c:pt>
                      <c:pt idx="81">
                        <c:v>45453516.918228015</c:v>
                      </c:pt>
                      <c:pt idx="82">
                        <c:v>46007828.100157626</c:v>
                      </c:pt>
                      <c:pt idx="83">
                        <c:v>46562139.282087237</c:v>
                      </c:pt>
                      <c:pt idx="84">
                        <c:v>47116450.464016847</c:v>
                      </c:pt>
                      <c:pt idx="85">
                        <c:v>47670761.645946458</c:v>
                      </c:pt>
                      <c:pt idx="86">
                        <c:v>48225072.827876069</c:v>
                      </c:pt>
                      <c:pt idx="87">
                        <c:v>48779384.009805679</c:v>
                      </c:pt>
                      <c:pt idx="88">
                        <c:v>49333695.19173529</c:v>
                      </c:pt>
                      <c:pt idx="89">
                        <c:v>49888006.373664901</c:v>
                      </c:pt>
                      <c:pt idx="90">
                        <c:v>50442317.555594511</c:v>
                      </c:pt>
                      <c:pt idx="91">
                        <c:v>50996628.737524122</c:v>
                      </c:pt>
                      <c:pt idx="92">
                        <c:v>51550939.919453733</c:v>
                      </c:pt>
                      <c:pt idx="93">
                        <c:v>52105251.101383343</c:v>
                      </c:pt>
                      <c:pt idx="94">
                        <c:v>52659562.283312954</c:v>
                      </c:pt>
                      <c:pt idx="95">
                        <c:v>53213873.465242565</c:v>
                      </c:pt>
                      <c:pt idx="96">
                        <c:v>53768184.647172175</c:v>
                      </c:pt>
                      <c:pt idx="97">
                        <c:v>54322495.829101786</c:v>
                      </c:pt>
                      <c:pt idx="98">
                        <c:v>54876807.011031397</c:v>
                      </c:pt>
                      <c:pt idx="99">
                        <c:v>55431118.192961007</c:v>
                      </c:pt>
                      <c:pt idx="100">
                        <c:v>55985429.374890618</c:v>
                      </c:pt>
                      <c:pt idx="101">
                        <c:v>56539740.556820229</c:v>
                      </c:pt>
                      <c:pt idx="102">
                        <c:v>57094051.738749839</c:v>
                      </c:pt>
                      <c:pt idx="103">
                        <c:v>57648362.92067945</c:v>
                      </c:pt>
                      <c:pt idx="104">
                        <c:v>58202674.102609061</c:v>
                      </c:pt>
                      <c:pt idx="105">
                        <c:v>58756985.284538671</c:v>
                      </c:pt>
                      <c:pt idx="106">
                        <c:v>59311296.466468282</c:v>
                      </c:pt>
                      <c:pt idx="107">
                        <c:v>59865607.648397893</c:v>
                      </c:pt>
                      <c:pt idx="108">
                        <c:v>60419918.830327503</c:v>
                      </c:pt>
                      <c:pt idx="109">
                        <c:v>60974230.012257114</c:v>
                      </c:pt>
                      <c:pt idx="110">
                        <c:v>61528541.194186725</c:v>
                      </c:pt>
                      <c:pt idx="111">
                        <c:v>62082852.376116335</c:v>
                      </c:pt>
                      <c:pt idx="112">
                        <c:v>62637163.558045946</c:v>
                      </c:pt>
                      <c:pt idx="113">
                        <c:v>63191474.739975557</c:v>
                      </c:pt>
                      <c:pt idx="114">
                        <c:v>63745785.921905167</c:v>
                      </c:pt>
                      <c:pt idx="115">
                        <c:v>64300097.103834778</c:v>
                      </c:pt>
                      <c:pt idx="116">
                        <c:v>64854408.285764389</c:v>
                      </c:pt>
                      <c:pt idx="117">
                        <c:v>65408719.467693999</c:v>
                      </c:pt>
                      <c:pt idx="118">
                        <c:v>65963030.64962361</c:v>
                      </c:pt>
                      <c:pt idx="119">
                        <c:v>66517341.831553221</c:v>
                      </c:pt>
                      <c:pt idx="120">
                        <c:v>67071653.013482831</c:v>
                      </c:pt>
                      <c:pt idx="121">
                        <c:v>67625964.195412442</c:v>
                      </c:pt>
                      <c:pt idx="122">
                        <c:v>68180275.377342045</c:v>
                      </c:pt>
                      <c:pt idx="123">
                        <c:v>68734586.559271649</c:v>
                      </c:pt>
                      <c:pt idx="124">
                        <c:v>69288897.741201252</c:v>
                      </c:pt>
                      <c:pt idx="125">
                        <c:v>69843208.923130855</c:v>
                      </c:pt>
                      <c:pt idx="126">
                        <c:v>70397520.105060458</c:v>
                      </c:pt>
                      <c:pt idx="127">
                        <c:v>70951831.286990061</c:v>
                      </c:pt>
                      <c:pt idx="128">
                        <c:v>71506142.468919665</c:v>
                      </c:pt>
                      <c:pt idx="129">
                        <c:v>72060453.650849268</c:v>
                      </c:pt>
                      <c:pt idx="130">
                        <c:v>72614764.832778871</c:v>
                      </c:pt>
                      <c:pt idx="131">
                        <c:v>73169076.014708474</c:v>
                      </c:pt>
                      <c:pt idx="132">
                        <c:v>73723387.196638077</c:v>
                      </c:pt>
                      <c:pt idx="133">
                        <c:v>74277698.378567681</c:v>
                      </c:pt>
                      <c:pt idx="134">
                        <c:v>74832009.560497284</c:v>
                      </c:pt>
                      <c:pt idx="135">
                        <c:v>75386320.742426887</c:v>
                      </c:pt>
                      <c:pt idx="136">
                        <c:v>75940631.92435649</c:v>
                      </c:pt>
                      <c:pt idx="137">
                        <c:v>76494943.106286094</c:v>
                      </c:pt>
                      <c:pt idx="138">
                        <c:v>77049254.288215697</c:v>
                      </c:pt>
                      <c:pt idx="139">
                        <c:v>77603565.4701453</c:v>
                      </c:pt>
                      <c:pt idx="140">
                        <c:v>78157876.652074903</c:v>
                      </c:pt>
                      <c:pt idx="141">
                        <c:v>78712187.834004506</c:v>
                      </c:pt>
                      <c:pt idx="142">
                        <c:v>79266499.01593411</c:v>
                      </c:pt>
                      <c:pt idx="143">
                        <c:v>79820810.197863713</c:v>
                      </c:pt>
                      <c:pt idx="144">
                        <c:v>80375121.379793316</c:v>
                      </c:pt>
                      <c:pt idx="145">
                        <c:v>80929432.561722919</c:v>
                      </c:pt>
                      <c:pt idx="146">
                        <c:v>81483743.743652523</c:v>
                      </c:pt>
                      <c:pt idx="147">
                        <c:v>82038054.925582126</c:v>
                      </c:pt>
                      <c:pt idx="148">
                        <c:v>82592366.107511729</c:v>
                      </c:pt>
                      <c:pt idx="149">
                        <c:v>83146677.289441332</c:v>
                      </c:pt>
                      <c:pt idx="150">
                        <c:v>83700988.471370935</c:v>
                      </c:pt>
                      <c:pt idx="151">
                        <c:v>84255299.653300539</c:v>
                      </c:pt>
                      <c:pt idx="152">
                        <c:v>84809610.835230142</c:v>
                      </c:pt>
                      <c:pt idx="153">
                        <c:v>85363922.017159745</c:v>
                      </c:pt>
                      <c:pt idx="154">
                        <c:v>85918233.199089348</c:v>
                      </c:pt>
                      <c:pt idx="155">
                        <c:v>86472544.381018952</c:v>
                      </c:pt>
                      <c:pt idx="156">
                        <c:v>87026855.562948555</c:v>
                      </c:pt>
                      <c:pt idx="157">
                        <c:v>87581166.744878158</c:v>
                      </c:pt>
                      <c:pt idx="158">
                        <c:v>88135477.926807761</c:v>
                      </c:pt>
                      <c:pt idx="159">
                        <c:v>88689789.108737364</c:v>
                      </c:pt>
                      <c:pt idx="160">
                        <c:v>89244100.290666968</c:v>
                      </c:pt>
                      <c:pt idx="161">
                        <c:v>89798411.472596571</c:v>
                      </c:pt>
                      <c:pt idx="162">
                        <c:v>90352722.654526174</c:v>
                      </c:pt>
                      <c:pt idx="163">
                        <c:v>90907033.836455777</c:v>
                      </c:pt>
                      <c:pt idx="164">
                        <c:v>91461345.018385381</c:v>
                      </c:pt>
                      <c:pt idx="165">
                        <c:v>92015656.200314984</c:v>
                      </c:pt>
                      <c:pt idx="166">
                        <c:v>92569967.382244587</c:v>
                      </c:pt>
                      <c:pt idx="167">
                        <c:v>93124278.56417419</c:v>
                      </c:pt>
                      <c:pt idx="168">
                        <c:v>93678589.746103793</c:v>
                      </c:pt>
                      <c:pt idx="169">
                        <c:v>94232900.928033397</c:v>
                      </c:pt>
                      <c:pt idx="170">
                        <c:v>94787212.109963</c:v>
                      </c:pt>
                      <c:pt idx="171">
                        <c:v>95341523.291892603</c:v>
                      </c:pt>
                      <c:pt idx="172">
                        <c:v>95895834.473822206</c:v>
                      </c:pt>
                      <c:pt idx="173">
                        <c:v>96450145.655751809</c:v>
                      </c:pt>
                      <c:pt idx="174">
                        <c:v>97004456.837681413</c:v>
                      </c:pt>
                      <c:pt idx="175">
                        <c:v>97558768.019611016</c:v>
                      </c:pt>
                      <c:pt idx="176">
                        <c:v>98113079.201540619</c:v>
                      </c:pt>
                      <c:pt idx="177">
                        <c:v>98667390.383470222</c:v>
                      </c:pt>
                      <c:pt idx="178">
                        <c:v>99221701.565399826</c:v>
                      </c:pt>
                      <c:pt idx="179">
                        <c:v>99776012.747329429</c:v>
                      </c:pt>
                      <c:pt idx="180">
                        <c:v>99988757.880636141</c:v>
                      </c:pt>
                      <c:pt idx="181">
                        <c:v>100201503.01394285</c:v>
                      </c:pt>
                      <c:pt idx="182">
                        <c:v>100414248.14724956</c:v>
                      </c:pt>
                      <c:pt idx="183">
                        <c:v>100626993.28055628</c:v>
                      </c:pt>
                      <c:pt idx="184">
                        <c:v>100839738.41386299</c:v>
                      </c:pt>
                      <c:pt idx="185">
                        <c:v>101052483.5471697</c:v>
                      </c:pt>
                      <c:pt idx="186">
                        <c:v>101265228.68047641</c:v>
                      </c:pt>
                      <c:pt idx="187">
                        <c:v>101477973.81378312</c:v>
                      </c:pt>
                      <c:pt idx="188">
                        <c:v>101690718.94708984</c:v>
                      </c:pt>
                      <c:pt idx="189">
                        <c:v>101903464.08039655</c:v>
                      </c:pt>
                      <c:pt idx="190">
                        <c:v>102116209.21370326</c:v>
                      </c:pt>
                      <c:pt idx="191">
                        <c:v>102328954.34700997</c:v>
                      </c:pt>
                      <c:pt idx="192">
                        <c:v>102541699.48031668</c:v>
                      </c:pt>
                      <c:pt idx="193">
                        <c:v>102754444.6136234</c:v>
                      </c:pt>
                      <c:pt idx="194">
                        <c:v>102967189.74693011</c:v>
                      </c:pt>
                      <c:pt idx="195">
                        <c:v>103179934.88023682</c:v>
                      </c:pt>
                      <c:pt idx="196">
                        <c:v>103392680.01354353</c:v>
                      </c:pt>
                      <c:pt idx="197">
                        <c:v>103605425.14685024</c:v>
                      </c:pt>
                      <c:pt idx="198">
                        <c:v>103818170.28015696</c:v>
                      </c:pt>
                      <c:pt idx="199">
                        <c:v>104030915.41346367</c:v>
                      </c:pt>
                      <c:pt idx="200">
                        <c:v>104243660.54677038</c:v>
                      </c:pt>
                      <c:pt idx="201">
                        <c:v>104456405.68007709</c:v>
                      </c:pt>
                      <c:pt idx="202">
                        <c:v>104669150.8133838</c:v>
                      </c:pt>
                      <c:pt idx="203">
                        <c:v>104881895.94669051</c:v>
                      </c:pt>
                      <c:pt idx="204">
                        <c:v>105094641.07999723</c:v>
                      </c:pt>
                      <c:pt idx="205">
                        <c:v>105307386.21330394</c:v>
                      </c:pt>
                      <c:pt idx="206">
                        <c:v>105520131.34661065</c:v>
                      </c:pt>
                      <c:pt idx="207">
                        <c:v>105732876.47991736</c:v>
                      </c:pt>
                      <c:pt idx="208">
                        <c:v>105945621.61322407</c:v>
                      </c:pt>
                      <c:pt idx="209">
                        <c:v>106158366.74653079</c:v>
                      </c:pt>
                      <c:pt idx="210">
                        <c:v>106371111.8798375</c:v>
                      </c:pt>
                      <c:pt idx="211">
                        <c:v>106583857.01314421</c:v>
                      </c:pt>
                      <c:pt idx="212">
                        <c:v>106796602.14645092</c:v>
                      </c:pt>
                      <c:pt idx="213">
                        <c:v>107009347.27975763</c:v>
                      </c:pt>
                      <c:pt idx="214">
                        <c:v>107222092.41306435</c:v>
                      </c:pt>
                      <c:pt idx="215">
                        <c:v>107434837.54637106</c:v>
                      </c:pt>
                      <c:pt idx="216">
                        <c:v>107647582.67967777</c:v>
                      </c:pt>
                      <c:pt idx="217">
                        <c:v>107860327.81298448</c:v>
                      </c:pt>
                      <c:pt idx="218">
                        <c:v>108073072.94629119</c:v>
                      </c:pt>
                      <c:pt idx="219">
                        <c:v>108285818.07959791</c:v>
                      </c:pt>
                      <c:pt idx="220">
                        <c:v>108498563.21290462</c:v>
                      </c:pt>
                      <c:pt idx="221">
                        <c:v>108711308.34621133</c:v>
                      </c:pt>
                      <c:pt idx="222">
                        <c:v>108924053.47951804</c:v>
                      </c:pt>
                      <c:pt idx="223">
                        <c:v>109136798.61282475</c:v>
                      </c:pt>
                      <c:pt idx="224">
                        <c:v>109349543.74613146</c:v>
                      </c:pt>
                      <c:pt idx="225">
                        <c:v>109562288.87943818</c:v>
                      </c:pt>
                      <c:pt idx="226">
                        <c:v>109775034.01274489</c:v>
                      </c:pt>
                      <c:pt idx="227">
                        <c:v>109987779.1460516</c:v>
                      </c:pt>
                      <c:pt idx="228">
                        <c:v>110200524.27935831</c:v>
                      </c:pt>
                      <c:pt idx="229">
                        <c:v>110413269.41266502</c:v>
                      </c:pt>
                      <c:pt idx="230">
                        <c:v>110626014.54597174</c:v>
                      </c:pt>
                      <c:pt idx="231">
                        <c:v>110838759.67927845</c:v>
                      </c:pt>
                      <c:pt idx="232">
                        <c:v>111051504.81258516</c:v>
                      </c:pt>
                      <c:pt idx="233">
                        <c:v>111264249.94589187</c:v>
                      </c:pt>
                      <c:pt idx="234">
                        <c:v>111476995.07919858</c:v>
                      </c:pt>
                      <c:pt idx="235">
                        <c:v>111689740.2125053</c:v>
                      </c:pt>
                      <c:pt idx="236">
                        <c:v>111902485.34581201</c:v>
                      </c:pt>
                      <c:pt idx="237">
                        <c:v>112115230.47911872</c:v>
                      </c:pt>
                      <c:pt idx="238">
                        <c:v>112327975.61242543</c:v>
                      </c:pt>
                      <c:pt idx="239">
                        <c:v>112540720.74573214</c:v>
                      </c:pt>
                      <c:pt idx="240">
                        <c:v>112753465.87903886</c:v>
                      </c:pt>
                      <c:pt idx="241">
                        <c:v>112966211.01234557</c:v>
                      </c:pt>
                      <c:pt idx="242">
                        <c:v>113178956.14565228</c:v>
                      </c:pt>
                      <c:pt idx="243">
                        <c:v>113263757.79779166</c:v>
                      </c:pt>
                      <c:pt idx="244">
                        <c:v>113263757.79779166</c:v>
                      </c:pt>
                      <c:pt idx="245">
                        <c:v>113263757.79779166</c:v>
                      </c:pt>
                      <c:pt idx="246">
                        <c:v>113263757.79779166</c:v>
                      </c:pt>
                      <c:pt idx="247">
                        <c:v>113263757.79779166</c:v>
                      </c:pt>
                      <c:pt idx="248">
                        <c:v>113263757.79779166</c:v>
                      </c:pt>
                      <c:pt idx="249">
                        <c:v>113263757.79779166</c:v>
                      </c:pt>
                      <c:pt idx="250">
                        <c:v>113263757.79779166</c:v>
                      </c:pt>
                      <c:pt idx="251">
                        <c:v>113263757.79779166</c:v>
                      </c:pt>
                      <c:pt idx="252">
                        <c:v>113263757.79779166</c:v>
                      </c:pt>
                      <c:pt idx="253">
                        <c:v>113263757.79779166</c:v>
                      </c:pt>
                      <c:pt idx="254">
                        <c:v>113263757.79779166</c:v>
                      </c:pt>
                      <c:pt idx="255">
                        <c:v>113263757.79779166</c:v>
                      </c:pt>
                      <c:pt idx="256">
                        <c:v>113263757.79779166</c:v>
                      </c:pt>
                      <c:pt idx="257">
                        <c:v>113263757.79779166</c:v>
                      </c:pt>
                      <c:pt idx="258">
                        <c:v>113263757.79779166</c:v>
                      </c:pt>
                      <c:pt idx="259">
                        <c:v>113263757.79779166</c:v>
                      </c:pt>
                      <c:pt idx="260">
                        <c:v>113263757.79779166</c:v>
                      </c:pt>
                      <c:pt idx="261">
                        <c:v>113263757.79779166</c:v>
                      </c:pt>
                      <c:pt idx="262">
                        <c:v>113263757.79779166</c:v>
                      </c:pt>
                      <c:pt idx="263">
                        <c:v>113263757.79779166</c:v>
                      </c:pt>
                      <c:pt idx="264">
                        <c:v>113263757.79779166</c:v>
                      </c:pt>
                      <c:pt idx="265">
                        <c:v>113263757.79779166</c:v>
                      </c:pt>
                      <c:pt idx="266">
                        <c:v>113263757.79779166</c:v>
                      </c:pt>
                      <c:pt idx="267">
                        <c:v>113263757.79779166</c:v>
                      </c:pt>
                      <c:pt idx="268">
                        <c:v>113263757.79779166</c:v>
                      </c:pt>
                      <c:pt idx="269">
                        <c:v>113263757.79779166</c:v>
                      </c:pt>
                      <c:pt idx="270">
                        <c:v>113263757.79779166</c:v>
                      </c:pt>
                      <c:pt idx="271">
                        <c:v>113263757.79779166</c:v>
                      </c:pt>
                      <c:pt idx="272">
                        <c:v>113263757.79779166</c:v>
                      </c:pt>
                      <c:pt idx="273">
                        <c:v>113263757.79779166</c:v>
                      </c:pt>
                      <c:pt idx="274">
                        <c:v>113263757.79779166</c:v>
                      </c:pt>
                      <c:pt idx="275">
                        <c:v>113263757.79779166</c:v>
                      </c:pt>
                      <c:pt idx="276">
                        <c:v>113263757.79779166</c:v>
                      </c:pt>
                      <c:pt idx="277">
                        <c:v>113263757.79779166</c:v>
                      </c:pt>
                      <c:pt idx="278">
                        <c:v>113263757.79779166</c:v>
                      </c:pt>
                      <c:pt idx="279">
                        <c:v>113263757.79779166</c:v>
                      </c:pt>
                      <c:pt idx="280">
                        <c:v>113263757.79779166</c:v>
                      </c:pt>
                      <c:pt idx="281">
                        <c:v>113263757.79779166</c:v>
                      </c:pt>
                      <c:pt idx="282">
                        <c:v>113263757.79779166</c:v>
                      </c:pt>
                      <c:pt idx="283">
                        <c:v>113263757.79779166</c:v>
                      </c:pt>
                      <c:pt idx="284">
                        <c:v>113263757.79779166</c:v>
                      </c:pt>
                      <c:pt idx="285">
                        <c:v>113263757.79779166</c:v>
                      </c:pt>
                      <c:pt idx="286">
                        <c:v>113263757.79779166</c:v>
                      </c:pt>
                      <c:pt idx="287">
                        <c:v>113263757.79779166</c:v>
                      </c:pt>
                      <c:pt idx="288">
                        <c:v>113263757.79779166</c:v>
                      </c:pt>
                      <c:pt idx="289">
                        <c:v>113263757.79779166</c:v>
                      </c:pt>
                      <c:pt idx="290">
                        <c:v>113263757.79779166</c:v>
                      </c:pt>
                      <c:pt idx="291">
                        <c:v>113263757.79779166</c:v>
                      </c:pt>
                      <c:pt idx="292">
                        <c:v>113263757.79779166</c:v>
                      </c:pt>
                      <c:pt idx="293">
                        <c:v>113263757.79779166</c:v>
                      </c:pt>
                      <c:pt idx="294">
                        <c:v>113263757.79779166</c:v>
                      </c:pt>
                      <c:pt idx="295">
                        <c:v>113263757.79779166</c:v>
                      </c:pt>
                      <c:pt idx="296">
                        <c:v>113263757.79779166</c:v>
                      </c:pt>
                      <c:pt idx="297">
                        <c:v>113263757.79779166</c:v>
                      </c:pt>
                      <c:pt idx="298">
                        <c:v>113263757.79779166</c:v>
                      </c:pt>
                      <c:pt idx="299">
                        <c:v>113263757.79779166</c:v>
                      </c:pt>
                      <c:pt idx="300">
                        <c:v>113263757.79779166</c:v>
                      </c:pt>
                      <c:pt idx="301">
                        <c:v>113263757.79779166</c:v>
                      </c:pt>
                      <c:pt idx="302">
                        <c:v>113263757.79779166</c:v>
                      </c:pt>
                      <c:pt idx="303">
                        <c:v>113263757.79779166</c:v>
                      </c:pt>
                      <c:pt idx="304">
                        <c:v>113263757.79779166</c:v>
                      </c:pt>
                      <c:pt idx="305">
                        <c:v>113263757.79779166</c:v>
                      </c:pt>
                      <c:pt idx="306">
                        <c:v>113263757.79779166</c:v>
                      </c:pt>
                      <c:pt idx="307">
                        <c:v>113263757.79779166</c:v>
                      </c:pt>
                      <c:pt idx="308">
                        <c:v>113263757.79779166</c:v>
                      </c:pt>
                      <c:pt idx="309">
                        <c:v>113263757.79779166</c:v>
                      </c:pt>
                      <c:pt idx="310">
                        <c:v>113263757.79779166</c:v>
                      </c:pt>
                      <c:pt idx="311">
                        <c:v>113263757.79779166</c:v>
                      </c:pt>
                      <c:pt idx="312">
                        <c:v>113263757.79779166</c:v>
                      </c:pt>
                      <c:pt idx="313">
                        <c:v>113263757.79779166</c:v>
                      </c:pt>
                      <c:pt idx="314">
                        <c:v>113263757.79779166</c:v>
                      </c:pt>
                      <c:pt idx="315">
                        <c:v>113263757.79779166</c:v>
                      </c:pt>
                      <c:pt idx="316">
                        <c:v>113263757.79779166</c:v>
                      </c:pt>
                      <c:pt idx="317">
                        <c:v>113263757.79779166</c:v>
                      </c:pt>
                      <c:pt idx="318">
                        <c:v>113263757.79779166</c:v>
                      </c:pt>
                      <c:pt idx="319">
                        <c:v>113263757.79779166</c:v>
                      </c:pt>
                      <c:pt idx="320">
                        <c:v>113263757.79779166</c:v>
                      </c:pt>
                      <c:pt idx="321">
                        <c:v>113263757.79779166</c:v>
                      </c:pt>
                      <c:pt idx="322">
                        <c:v>113263757.79779166</c:v>
                      </c:pt>
                      <c:pt idx="323">
                        <c:v>113263757.79779166</c:v>
                      </c:pt>
                      <c:pt idx="324">
                        <c:v>113263757.79779166</c:v>
                      </c:pt>
                      <c:pt idx="325">
                        <c:v>113263757.79779166</c:v>
                      </c:pt>
                      <c:pt idx="326">
                        <c:v>113263757.79779166</c:v>
                      </c:pt>
                      <c:pt idx="327">
                        <c:v>113263757.79779166</c:v>
                      </c:pt>
                      <c:pt idx="328">
                        <c:v>113263757.79779166</c:v>
                      </c:pt>
                      <c:pt idx="329">
                        <c:v>113263757.79779166</c:v>
                      </c:pt>
                      <c:pt idx="330">
                        <c:v>113263757.79779166</c:v>
                      </c:pt>
                      <c:pt idx="331">
                        <c:v>113263757.79779166</c:v>
                      </c:pt>
                      <c:pt idx="332">
                        <c:v>113263757.79779166</c:v>
                      </c:pt>
                      <c:pt idx="333">
                        <c:v>113263757.79779166</c:v>
                      </c:pt>
                      <c:pt idx="334">
                        <c:v>113263757.79779166</c:v>
                      </c:pt>
                      <c:pt idx="335">
                        <c:v>113263757.79779166</c:v>
                      </c:pt>
                      <c:pt idx="336">
                        <c:v>113263757.79779166</c:v>
                      </c:pt>
                      <c:pt idx="337">
                        <c:v>113263757.79779166</c:v>
                      </c:pt>
                      <c:pt idx="338">
                        <c:v>113263757.79779166</c:v>
                      </c:pt>
                      <c:pt idx="339">
                        <c:v>113263757.79779166</c:v>
                      </c:pt>
                      <c:pt idx="340">
                        <c:v>113263757.79779166</c:v>
                      </c:pt>
                      <c:pt idx="341">
                        <c:v>113263757.79779166</c:v>
                      </c:pt>
                      <c:pt idx="342">
                        <c:v>113263757.79779166</c:v>
                      </c:pt>
                      <c:pt idx="343">
                        <c:v>113263757.79779166</c:v>
                      </c:pt>
                      <c:pt idx="344">
                        <c:v>113263757.79779166</c:v>
                      </c:pt>
                      <c:pt idx="345">
                        <c:v>113263757.79779166</c:v>
                      </c:pt>
                      <c:pt idx="346">
                        <c:v>113263757.79779166</c:v>
                      </c:pt>
                      <c:pt idx="347">
                        <c:v>113263757.79779166</c:v>
                      </c:pt>
                      <c:pt idx="348">
                        <c:v>113263757.79779166</c:v>
                      </c:pt>
                      <c:pt idx="349">
                        <c:v>113263757.79779166</c:v>
                      </c:pt>
                      <c:pt idx="350">
                        <c:v>113263757.79779166</c:v>
                      </c:pt>
                      <c:pt idx="351">
                        <c:v>113263757.79779166</c:v>
                      </c:pt>
                      <c:pt idx="352">
                        <c:v>113263757.79779166</c:v>
                      </c:pt>
                      <c:pt idx="353">
                        <c:v>113263757.79779166</c:v>
                      </c:pt>
                      <c:pt idx="354">
                        <c:v>113263757.79779166</c:v>
                      </c:pt>
                      <c:pt idx="355">
                        <c:v>113263757.79779166</c:v>
                      </c:pt>
                      <c:pt idx="356">
                        <c:v>113263757.79779166</c:v>
                      </c:pt>
                      <c:pt idx="357">
                        <c:v>113263757.79779166</c:v>
                      </c:pt>
                      <c:pt idx="358">
                        <c:v>113263757.79779166</c:v>
                      </c:pt>
                      <c:pt idx="359">
                        <c:v>113263757.79779166</c:v>
                      </c:pt>
                    </c:numCache>
                  </c:numRef>
                </c:val>
                <c:smooth val="0"/>
                <c:extLst xmlns:c15="http://schemas.microsoft.com/office/drawing/2012/chart">
                  <c:ext xmlns:c16="http://schemas.microsoft.com/office/drawing/2014/chart" uri="{C3380CC4-5D6E-409C-BE32-E72D297353CC}">
                    <c16:uniqueId val="{00000004-C3D9-4830-8746-0B2623BBC94A}"/>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'Cashflow Waterfall'!$K$1</c15:sqref>
                        </c15:formulaRef>
                      </c:ext>
                    </c:extLst>
                    <c:strCache>
                      <c:ptCount val="1"/>
                      <c:pt idx="0">
                        <c:v>Time in years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Waterfall'!$K$3:$K$362</c15:sqref>
                        </c15:formulaRef>
                      </c:ext>
                    </c:extLst>
                    <c:numCache>
                      <c:formatCode>0.00</c:formatCode>
                      <c:ptCount val="360"/>
                      <c:pt idx="0">
                        <c:v>8.3333333333333329E-2</c:v>
                      </c:pt>
                      <c:pt idx="1">
                        <c:v>0.16666666666666666</c:v>
                      </c:pt>
                      <c:pt idx="2">
                        <c:v>0.25</c:v>
                      </c:pt>
                      <c:pt idx="3">
                        <c:v>0.33333333333333331</c:v>
                      </c:pt>
                      <c:pt idx="4">
                        <c:v>0.41666666666666669</c:v>
                      </c:pt>
                      <c:pt idx="5">
                        <c:v>0.5</c:v>
                      </c:pt>
                      <c:pt idx="6">
                        <c:v>0.58333333333333337</c:v>
                      </c:pt>
                      <c:pt idx="7">
                        <c:v>0.66666666666666663</c:v>
                      </c:pt>
                      <c:pt idx="8">
                        <c:v>0.75</c:v>
                      </c:pt>
                      <c:pt idx="9">
                        <c:v>0.83333333333333337</c:v>
                      </c:pt>
                      <c:pt idx="10">
                        <c:v>0.91666666666666663</c:v>
                      </c:pt>
                      <c:pt idx="11">
                        <c:v>1</c:v>
                      </c:pt>
                      <c:pt idx="12">
                        <c:v>1.0833333333333333</c:v>
                      </c:pt>
                      <c:pt idx="13">
                        <c:v>1.1666666666666667</c:v>
                      </c:pt>
                      <c:pt idx="14">
                        <c:v>1.25</c:v>
                      </c:pt>
                      <c:pt idx="15">
                        <c:v>1.3333333333333333</c:v>
                      </c:pt>
                      <c:pt idx="16">
                        <c:v>1.4166666666666667</c:v>
                      </c:pt>
                      <c:pt idx="17">
                        <c:v>1.5</c:v>
                      </c:pt>
                      <c:pt idx="18">
                        <c:v>1.5833333333333333</c:v>
                      </c:pt>
                      <c:pt idx="19">
                        <c:v>1.6666666666666667</c:v>
                      </c:pt>
                      <c:pt idx="20">
                        <c:v>1.75</c:v>
                      </c:pt>
                      <c:pt idx="21">
                        <c:v>1.8333333333333333</c:v>
                      </c:pt>
                      <c:pt idx="22">
                        <c:v>1.9166666666666667</c:v>
                      </c:pt>
                      <c:pt idx="23">
                        <c:v>2</c:v>
                      </c:pt>
                      <c:pt idx="24">
                        <c:v>2.0833333333333335</c:v>
                      </c:pt>
                      <c:pt idx="25">
                        <c:v>2.1666666666666665</c:v>
                      </c:pt>
                      <c:pt idx="26">
                        <c:v>2.25</c:v>
                      </c:pt>
                      <c:pt idx="27">
                        <c:v>2.3333333333333335</c:v>
                      </c:pt>
                      <c:pt idx="28">
                        <c:v>2.4166666666666665</c:v>
                      </c:pt>
                      <c:pt idx="29">
                        <c:v>2.5</c:v>
                      </c:pt>
                      <c:pt idx="30">
                        <c:v>2.5833333333333335</c:v>
                      </c:pt>
                      <c:pt idx="31">
                        <c:v>2.6666666666666665</c:v>
                      </c:pt>
                      <c:pt idx="32">
                        <c:v>2.75</c:v>
                      </c:pt>
                      <c:pt idx="33">
                        <c:v>2.8333333333333335</c:v>
                      </c:pt>
                      <c:pt idx="34">
                        <c:v>2.9166666666666665</c:v>
                      </c:pt>
                      <c:pt idx="35">
                        <c:v>3</c:v>
                      </c:pt>
                      <c:pt idx="36">
                        <c:v>3.0833333333333335</c:v>
                      </c:pt>
                      <c:pt idx="37">
                        <c:v>3.1666666666666665</c:v>
                      </c:pt>
                      <c:pt idx="38">
                        <c:v>3.25</c:v>
                      </c:pt>
                      <c:pt idx="39">
                        <c:v>3.3333333333333335</c:v>
                      </c:pt>
                      <c:pt idx="40">
                        <c:v>3.4166666666666665</c:v>
                      </c:pt>
                      <c:pt idx="41">
                        <c:v>3.5</c:v>
                      </c:pt>
                      <c:pt idx="42">
                        <c:v>3.5833333333333335</c:v>
                      </c:pt>
                      <c:pt idx="43">
                        <c:v>3.6666666666666665</c:v>
                      </c:pt>
                      <c:pt idx="44">
                        <c:v>3.75</c:v>
                      </c:pt>
                      <c:pt idx="45">
                        <c:v>3.8333333333333335</c:v>
                      </c:pt>
                      <c:pt idx="46">
                        <c:v>3.9166666666666665</c:v>
                      </c:pt>
                      <c:pt idx="47">
                        <c:v>4</c:v>
                      </c:pt>
                      <c:pt idx="48">
                        <c:v>4.083333333333333</c:v>
                      </c:pt>
                      <c:pt idx="49">
                        <c:v>4.166666666666667</c:v>
                      </c:pt>
                      <c:pt idx="50">
                        <c:v>4.25</c:v>
                      </c:pt>
                      <c:pt idx="51">
                        <c:v>4.333333333333333</c:v>
                      </c:pt>
                      <c:pt idx="52">
                        <c:v>4.416666666666667</c:v>
                      </c:pt>
                      <c:pt idx="53">
                        <c:v>4.5</c:v>
                      </c:pt>
                      <c:pt idx="54">
                        <c:v>4.583333333333333</c:v>
                      </c:pt>
                      <c:pt idx="55">
                        <c:v>4.666666666666667</c:v>
                      </c:pt>
                      <c:pt idx="56">
                        <c:v>4.75</c:v>
                      </c:pt>
                      <c:pt idx="57">
                        <c:v>4.833333333333333</c:v>
                      </c:pt>
                      <c:pt idx="58">
                        <c:v>4.916666666666667</c:v>
                      </c:pt>
                      <c:pt idx="59">
                        <c:v>5</c:v>
                      </c:pt>
                      <c:pt idx="60">
                        <c:v>5.083333333333333</c:v>
                      </c:pt>
                      <c:pt idx="61">
                        <c:v>5.166666666666667</c:v>
                      </c:pt>
                      <c:pt idx="62">
                        <c:v>5.25</c:v>
                      </c:pt>
                      <c:pt idx="63">
                        <c:v>5.333333333333333</c:v>
                      </c:pt>
                      <c:pt idx="64">
                        <c:v>5.416666666666667</c:v>
                      </c:pt>
                      <c:pt idx="65">
                        <c:v>5.5</c:v>
                      </c:pt>
                      <c:pt idx="66">
                        <c:v>5.583333333333333</c:v>
                      </c:pt>
                      <c:pt idx="67">
                        <c:v>5.666666666666667</c:v>
                      </c:pt>
                      <c:pt idx="68">
                        <c:v>5.75</c:v>
                      </c:pt>
                      <c:pt idx="69">
                        <c:v>5.833333333333333</c:v>
                      </c:pt>
                      <c:pt idx="70">
                        <c:v>5.916666666666667</c:v>
                      </c:pt>
                      <c:pt idx="71">
                        <c:v>6</c:v>
                      </c:pt>
                      <c:pt idx="72">
                        <c:v>6.083333333333333</c:v>
                      </c:pt>
                      <c:pt idx="73">
                        <c:v>6.166666666666667</c:v>
                      </c:pt>
                      <c:pt idx="74">
                        <c:v>6.25</c:v>
                      </c:pt>
                      <c:pt idx="75">
                        <c:v>6.333333333333333</c:v>
                      </c:pt>
                      <c:pt idx="76">
                        <c:v>6.416666666666667</c:v>
                      </c:pt>
                      <c:pt idx="77">
                        <c:v>6.5</c:v>
                      </c:pt>
                      <c:pt idx="78">
                        <c:v>6.583333333333333</c:v>
                      </c:pt>
                      <c:pt idx="79">
                        <c:v>6.666666666666667</c:v>
                      </c:pt>
                      <c:pt idx="80">
                        <c:v>6.75</c:v>
                      </c:pt>
                      <c:pt idx="81">
                        <c:v>6.833333333333333</c:v>
                      </c:pt>
                      <c:pt idx="82">
                        <c:v>6.916666666666667</c:v>
                      </c:pt>
                      <c:pt idx="83">
                        <c:v>7</c:v>
                      </c:pt>
                      <c:pt idx="84">
                        <c:v>7.083333333333333</c:v>
                      </c:pt>
                      <c:pt idx="85">
                        <c:v>7.166666666666667</c:v>
                      </c:pt>
                      <c:pt idx="86">
                        <c:v>7.25</c:v>
                      </c:pt>
                      <c:pt idx="87">
                        <c:v>7.333333333333333</c:v>
                      </c:pt>
                      <c:pt idx="88">
                        <c:v>7.416666666666667</c:v>
                      </c:pt>
                      <c:pt idx="89">
                        <c:v>7.5</c:v>
                      </c:pt>
                      <c:pt idx="90">
                        <c:v>7.583333333333333</c:v>
                      </c:pt>
                      <c:pt idx="91">
                        <c:v>7.666666666666667</c:v>
                      </c:pt>
                      <c:pt idx="92">
                        <c:v>7.75</c:v>
                      </c:pt>
                      <c:pt idx="93">
                        <c:v>7.833333333333333</c:v>
                      </c:pt>
                      <c:pt idx="94">
                        <c:v>7.916666666666667</c:v>
                      </c:pt>
                      <c:pt idx="95">
                        <c:v>8</c:v>
                      </c:pt>
                      <c:pt idx="96">
                        <c:v>8.0833333333333339</c:v>
                      </c:pt>
                      <c:pt idx="97">
                        <c:v>8.1666666666666661</c:v>
                      </c:pt>
                      <c:pt idx="98">
                        <c:v>8.25</c:v>
                      </c:pt>
                      <c:pt idx="99">
                        <c:v>8.3333333333333339</c:v>
                      </c:pt>
                      <c:pt idx="100">
                        <c:v>8.4166666666666661</c:v>
                      </c:pt>
                      <c:pt idx="101">
                        <c:v>8.5</c:v>
                      </c:pt>
                      <c:pt idx="102">
                        <c:v>8.5833333333333339</c:v>
                      </c:pt>
                      <c:pt idx="103">
                        <c:v>8.6666666666666661</c:v>
                      </c:pt>
                      <c:pt idx="104">
                        <c:v>8.75</c:v>
                      </c:pt>
                      <c:pt idx="105">
                        <c:v>8.8333333333333339</c:v>
                      </c:pt>
                      <c:pt idx="106">
                        <c:v>8.9166666666666661</c:v>
                      </c:pt>
                      <c:pt idx="107">
                        <c:v>9</c:v>
                      </c:pt>
                      <c:pt idx="108">
                        <c:v>9.0833333333333339</c:v>
                      </c:pt>
                      <c:pt idx="109">
                        <c:v>9.1666666666666661</c:v>
                      </c:pt>
                      <c:pt idx="110">
                        <c:v>9.25</c:v>
                      </c:pt>
                      <c:pt idx="111">
                        <c:v>9.3333333333333339</c:v>
                      </c:pt>
                      <c:pt idx="112">
                        <c:v>9.4166666666666661</c:v>
                      </c:pt>
                      <c:pt idx="113">
                        <c:v>9.5</c:v>
                      </c:pt>
                      <c:pt idx="114">
                        <c:v>9.5833333333333339</c:v>
                      </c:pt>
                      <c:pt idx="115">
                        <c:v>9.6666666666666661</c:v>
                      </c:pt>
                      <c:pt idx="116">
                        <c:v>9.75</c:v>
                      </c:pt>
                      <c:pt idx="117">
                        <c:v>9.8333333333333339</c:v>
                      </c:pt>
                      <c:pt idx="118">
                        <c:v>9.9166666666666661</c:v>
                      </c:pt>
                      <c:pt idx="119">
                        <c:v>10</c:v>
                      </c:pt>
                      <c:pt idx="120">
                        <c:v>10.083333333333334</c:v>
                      </c:pt>
                      <c:pt idx="121">
                        <c:v>10.166666666666666</c:v>
                      </c:pt>
                      <c:pt idx="122">
                        <c:v>10.25</c:v>
                      </c:pt>
                      <c:pt idx="123">
                        <c:v>10.333333333333334</c:v>
                      </c:pt>
                      <c:pt idx="124">
                        <c:v>10.416666666666666</c:v>
                      </c:pt>
                      <c:pt idx="125">
                        <c:v>10.5</c:v>
                      </c:pt>
                      <c:pt idx="126">
                        <c:v>10.583333333333334</c:v>
                      </c:pt>
                      <c:pt idx="127">
                        <c:v>10.666666666666666</c:v>
                      </c:pt>
                      <c:pt idx="128">
                        <c:v>10.75</c:v>
                      </c:pt>
                      <c:pt idx="129">
                        <c:v>10.833333333333334</c:v>
                      </c:pt>
                      <c:pt idx="130">
                        <c:v>10.916666666666666</c:v>
                      </c:pt>
                      <c:pt idx="131">
                        <c:v>11</c:v>
                      </c:pt>
                      <c:pt idx="132">
                        <c:v>11.083333333333334</c:v>
                      </c:pt>
                      <c:pt idx="133">
                        <c:v>11.166666666666666</c:v>
                      </c:pt>
                      <c:pt idx="134">
                        <c:v>11.25</c:v>
                      </c:pt>
                      <c:pt idx="135">
                        <c:v>11.333333333333334</c:v>
                      </c:pt>
                      <c:pt idx="136">
                        <c:v>11.416666666666666</c:v>
                      </c:pt>
                      <c:pt idx="137">
                        <c:v>11.5</c:v>
                      </c:pt>
                      <c:pt idx="138">
                        <c:v>11.583333333333334</c:v>
                      </c:pt>
                      <c:pt idx="139">
                        <c:v>11.666666666666666</c:v>
                      </c:pt>
                      <c:pt idx="140">
                        <c:v>11.75</c:v>
                      </c:pt>
                      <c:pt idx="141">
                        <c:v>11.833333333333334</c:v>
                      </c:pt>
                      <c:pt idx="142">
                        <c:v>11.916666666666666</c:v>
                      </c:pt>
                      <c:pt idx="143">
                        <c:v>12</c:v>
                      </c:pt>
                      <c:pt idx="144">
                        <c:v>12.083333333333334</c:v>
                      </c:pt>
                      <c:pt idx="145">
                        <c:v>12.166666666666666</c:v>
                      </c:pt>
                      <c:pt idx="146">
                        <c:v>12.25</c:v>
                      </c:pt>
                      <c:pt idx="147">
                        <c:v>12.333333333333334</c:v>
                      </c:pt>
                      <c:pt idx="148">
                        <c:v>12.416666666666666</c:v>
                      </c:pt>
                      <c:pt idx="149">
                        <c:v>12.5</c:v>
                      </c:pt>
                      <c:pt idx="150">
                        <c:v>12.583333333333334</c:v>
                      </c:pt>
                      <c:pt idx="151">
                        <c:v>12.666666666666666</c:v>
                      </c:pt>
                      <c:pt idx="152">
                        <c:v>12.75</c:v>
                      </c:pt>
                      <c:pt idx="153">
                        <c:v>12.833333333333334</c:v>
                      </c:pt>
                      <c:pt idx="154">
                        <c:v>12.916666666666666</c:v>
                      </c:pt>
                      <c:pt idx="155">
                        <c:v>13</c:v>
                      </c:pt>
                      <c:pt idx="156">
                        <c:v>13.083333333333334</c:v>
                      </c:pt>
                      <c:pt idx="157">
                        <c:v>13.166666666666666</c:v>
                      </c:pt>
                      <c:pt idx="158">
                        <c:v>13.25</c:v>
                      </c:pt>
                      <c:pt idx="159">
                        <c:v>13.333333333333334</c:v>
                      </c:pt>
                      <c:pt idx="160">
                        <c:v>13.416666666666666</c:v>
                      </c:pt>
                      <c:pt idx="161">
                        <c:v>13.5</c:v>
                      </c:pt>
                      <c:pt idx="162">
                        <c:v>13.583333333333334</c:v>
                      </c:pt>
                      <c:pt idx="163">
                        <c:v>13.666666666666666</c:v>
                      </c:pt>
                      <c:pt idx="164">
                        <c:v>13.75</c:v>
                      </c:pt>
                      <c:pt idx="165">
                        <c:v>13.833333333333334</c:v>
                      </c:pt>
                      <c:pt idx="166">
                        <c:v>13.916666666666666</c:v>
                      </c:pt>
                      <c:pt idx="167">
                        <c:v>14</c:v>
                      </c:pt>
                      <c:pt idx="168">
                        <c:v>14.083333333333334</c:v>
                      </c:pt>
                      <c:pt idx="169">
                        <c:v>14.166666666666666</c:v>
                      </c:pt>
                      <c:pt idx="170">
                        <c:v>14.25</c:v>
                      </c:pt>
                      <c:pt idx="171">
                        <c:v>14.333333333333334</c:v>
                      </c:pt>
                      <c:pt idx="172">
                        <c:v>14.416666666666666</c:v>
                      </c:pt>
                      <c:pt idx="173">
                        <c:v>14.5</c:v>
                      </c:pt>
                      <c:pt idx="174">
                        <c:v>14.583333333333334</c:v>
                      </c:pt>
                      <c:pt idx="175">
                        <c:v>14.666666666666666</c:v>
                      </c:pt>
                      <c:pt idx="176">
                        <c:v>14.75</c:v>
                      </c:pt>
                      <c:pt idx="177">
                        <c:v>14.833333333333334</c:v>
                      </c:pt>
                      <c:pt idx="178">
                        <c:v>14.916666666666666</c:v>
                      </c:pt>
                      <c:pt idx="179">
                        <c:v>15</c:v>
                      </c:pt>
                      <c:pt idx="180">
                        <c:v>15.083333333333334</c:v>
                      </c:pt>
                      <c:pt idx="181">
                        <c:v>15.166666666666666</c:v>
                      </c:pt>
                      <c:pt idx="182">
                        <c:v>15.25</c:v>
                      </c:pt>
                      <c:pt idx="183">
                        <c:v>15.333333333333334</c:v>
                      </c:pt>
                      <c:pt idx="184">
                        <c:v>15.416666666666666</c:v>
                      </c:pt>
                      <c:pt idx="185">
                        <c:v>15.5</c:v>
                      </c:pt>
                      <c:pt idx="186">
                        <c:v>15.583333333333334</c:v>
                      </c:pt>
                      <c:pt idx="187">
                        <c:v>15.666666666666666</c:v>
                      </c:pt>
                      <c:pt idx="188">
                        <c:v>15.75</c:v>
                      </c:pt>
                      <c:pt idx="189">
                        <c:v>15.833333333333334</c:v>
                      </c:pt>
                      <c:pt idx="190">
                        <c:v>15.916666666666666</c:v>
                      </c:pt>
                      <c:pt idx="191">
                        <c:v>16</c:v>
                      </c:pt>
                      <c:pt idx="192">
                        <c:v>16.083333333333332</c:v>
                      </c:pt>
                      <c:pt idx="193">
                        <c:v>16.166666666666668</c:v>
                      </c:pt>
                      <c:pt idx="194">
                        <c:v>16.25</c:v>
                      </c:pt>
                      <c:pt idx="195">
                        <c:v>16.333333333333332</c:v>
                      </c:pt>
                      <c:pt idx="196">
                        <c:v>16.416666666666668</c:v>
                      </c:pt>
                      <c:pt idx="197">
                        <c:v>16.5</c:v>
                      </c:pt>
                      <c:pt idx="198">
                        <c:v>16.583333333333332</c:v>
                      </c:pt>
                      <c:pt idx="199">
                        <c:v>16.666666666666668</c:v>
                      </c:pt>
                      <c:pt idx="200">
                        <c:v>16.75</c:v>
                      </c:pt>
                      <c:pt idx="201">
                        <c:v>16.833333333333332</c:v>
                      </c:pt>
                      <c:pt idx="202">
                        <c:v>16.916666666666668</c:v>
                      </c:pt>
                      <c:pt idx="203">
                        <c:v>17</c:v>
                      </c:pt>
                      <c:pt idx="204">
                        <c:v>17.083333333333332</c:v>
                      </c:pt>
                      <c:pt idx="205">
                        <c:v>17.166666666666668</c:v>
                      </c:pt>
                      <c:pt idx="206">
                        <c:v>17.25</c:v>
                      </c:pt>
                      <c:pt idx="207">
                        <c:v>17.333333333333332</c:v>
                      </c:pt>
                      <c:pt idx="208">
                        <c:v>17.416666666666668</c:v>
                      </c:pt>
                      <c:pt idx="209">
                        <c:v>17.5</c:v>
                      </c:pt>
                      <c:pt idx="210">
                        <c:v>17.583333333333332</c:v>
                      </c:pt>
                      <c:pt idx="211">
                        <c:v>17.666666666666668</c:v>
                      </c:pt>
                      <c:pt idx="212">
                        <c:v>17.75</c:v>
                      </c:pt>
                      <c:pt idx="213">
                        <c:v>17.833333333333332</c:v>
                      </c:pt>
                      <c:pt idx="214">
                        <c:v>17.916666666666668</c:v>
                      </c:pt>
                      <c:pt idx="215">
                        <c:v>18</c:v>
                      </c:pt>
                      <c:pt idx="216">
                        <c:v>18.083333333333332</c:v>
                      </c:pt>
                      <c:pt idx="217">
                        <c:v>18.166666666666668</c:v>
                      </c:pt>
                      <c:pt idx="218">
                        <c:v>18.25</c:v>
                      </c:pt>
                      <c:pt idx="219">
                        <c:v>18.333333333333332</c:v>
                      </c:pt>
                      <c:pt idx="220">
                        <c:v>18.416666666666668</c:v>
                      </c:pt>
                      <c:pt idx="221">
                        <c:v>18.5</c:v>
                      </c:pt>
                      <c:pt idx="222">
                        <c:v>18.583333333333332</c:v>
                      </c:pt>
                      <c:pt idx="223">
                        <c:v>18.666666666666668</c:v>
                      </c:pt>
                      <c:pt idx="224">
                        <c:v>18.75</c:v>
                      </c:pt>
                      <c:pt idx="225">
                        <c:v>18.833333333333332</c:v>
                      </c:pt>
                      <c:pt idx="226">
                        <c:v>18.916666666666668</c:v>
                      </c:pt>
                      <c:pt idx="227">
                        <c:v>19</c:v>
                      </c:pt>
                      <c:pt idx="228">
                        <c:v>19.083333333333332</c:v>
                      </c:pt>
                      <c:pt idx="229">
                        <c:v>19.166666666666668</c:v>
                      </c:pt>
                      <c:pt idx="230">
                        <c:v>19.25</c:v>
                      </c:pt>
                      <c:pt idx="231">
                        <c:v>19.333333333333332</c:v>
                      </c:pt>
                      <c:pt idx="232">
                        <c:v>19.416666666666668</c:v>
                      </c:pt>
                      <c:pt idx="233">
                        <c:v>19.5</c:v>
                      </c:pt>
                      <c:pt idx="234">
                        <c:v>19.583333333333332</c:v>
                      </c:pt>
                      <c:pt idx="235">
                        <c:v>19.666666666666668</c:v>
                      </c:pt>
                      <c:pt idx="236">
                        <c:v>19.75</c:v>
                      </c:pt>
                      <c:pt idx="237">
                        <c:v>19.833333333333332</c:v>
                      </c:pt>
                      <c:pt idx="238">
                        <c:v>19.916666666666668</c:v>
                      </c:pt>
                      <c:pt idx="239">
                        <c:v>20</c:v>
                      </c:pt>
                      <c:pt idx="240">
                        <c:v>20.083333333333332</c:v>
                      </c:pt>
                      <c:pt idx="241">
                        <c:v>20.166666666666668</c:v>
                      </c:pt>
                      <c:pt idx="242">
                        <c:v>20.25</c:v>
                      </c:pt>
                      <c:pt idx="243">
                        <c:v>20.333333333333332</c:v>
                      </c:pt>
                      <c:pt idx="244">
                        <c:v>20.416666666666668</c:v>
                      </c:pt>
                      <c:pt idx="245">
                        <c:v>20.5</c:v>
                      </c:pt>
                      <c:pt idx="246">
                        <c:v>20.583333333333332</c:v>
                      </c:pt>
                      <c:pt idx="247">
                        <c:v>20.666666666666668</c:v>
                      </c:pt>
                      <c:pt idx="248">
                        <c:v>20.75</c:v>
                      </c:pt>
                      <c:pt idx="249">
                        <c:v>20.833333333333332</c:v>
                      </c:pt>
                      <c:pt idx="250">
                        <c:v>20.916666666666668</c:v>
                      </c:pt>
                      <c:pt idx="251">
                        <c:v>21</c:v>
                      </c:pt>
                      <c:pt idx="252">
                        <c:v>21.083333333333332</c:v>
                      </c:pt>
                      <c:pt idx="253">
                        <c:v>21.166666666666668</c:v>
                      </c:pt>
                      <c:pt idx="254">
                        <c:v>21.25</c:v>
                      </c:pt>
                      <c:pt idx="255">
                        <c:v>21.333333333333332</c:v>
                      </c:pt>
                      <c:pt idx="256">
                        <c:v>21.416666666666668</c:v>
                      </c:pt>
                      <c:pt idx="257">
                        <c:v>21.5</c:v>
                      </c:pt>
                      <c:pt idx="258">
                        <c:v>21.583333333333332</c:v>
                      </c:pt>
                      <c:pt idx="259">
                        <c:v>21.666666666666668</c:v>
                      </c:pt>
                      <c:pt idx="260">
                        <c:v>21.75</c:v>
                      </c:pt>
                      <c:pt idx="261">
                        <c:v>21.833333333333332</c:v>
                      </c:pt>
                      <c:pt idx="262">
                        <c:v>21.916666666666668</c:v>
                      </c:pt>
                      <c:pt idx="263">
                        <c:v>22</c:v>
                      </c:pt>
                      <c:pt idx="264">
                        <c:v>22.083333333333332</c:v>
                      </c:pt>
                      <c:pt idx="265">
                        <c:v>22.166666666666668</c:v>
                      </c:pt>
                      <c:pt idx="266">
                        <c:v>22.25</c:v>
                      </c:pt>
                      <c:pt idx="267">
                        <c:v>22.333333333333332</c:v>
                      </c:pt>
                      <c:pt idx="268">
                        <c:v>22.416666666666668</c:v>
                      </c:pt>
                      <c:pt idx="269">
                        <c:v>22.5</c:v>
                      </c:pt>
                      <c:pt idx="270">
                        <c:v>22.583333333333332</c:v>
                      </c:pt>
                      <c:pt idx="271">
                        <c:v>22.666666666666668</c:v>
                      </c:pt>
                      <c:pt idx="272">
                        <c:v>22.75</c:v>
                      </c:pt>
                      <c:pt idx="273">
                        <c:v>22.833333333333332</c:v>
                      </c:pt>
                      <c:pt idx="274">
                        <c:v>22.916666666666668</c:v>
                      </c:pt>
                      <c:pt idx="275">
                        <c:v>23</c:v>
                      </c:pt>
                      <c:pt idx="276">
                        <c:v>23.083333333333332</c:v>
                      </c:pt>
                      <c:pt idx="277">
                        <c:v>23.166666666666668</c:v>
                      </c:pt>
                      <c:pt idx="278">
                        <c:v>23.25</c:v>
                      </c:pt>
                      <c:pt idx="279">
                        <c:v>23.333333333333332</c:v>
                      </c:pt>
                      <c:pt idx="280">
                        <c:v>23.416666666666668</c:v>
                      </c:pt>
                      <c:pt idx="281">
                        <c:v>23.5</c:v>
                      </c:pt>
                      <c:pt idx="282">
                        <c:v>23.583333333333332</c:v>
                      </c:pt>
                      <c:pt idx="283">
                        <c:v>23.666666666666668</c:v>
                      </c:pt>
                      <c:pt idx="284">
                        <c:v>23.75</c:v>
                      </c:pt>
                      <c:pt idx="285">
                        <c:v>23.833333333333332</c:v>
                      </c:pt>
                      <c:pt idx="286">
                        <c:v>23.916666666666668</c:v>
                      </c:pt>
                      <c:pt idx="287">
                        <c:v>24</c:v>
                      </c:pt>
                      <c:pt idx="288">
                        <c:v>24.083333333333332</c:v>
                      </c:pt>
                      <c:pt idx="289">
                        <c:v>24.166666666666668</c:v>
                      </c:pt>
                      <c:pt idx="290">
                        <c:v>24.25</c:v>
                      </c:pt>
                      <c:pt idx="291">
                        <c:v>24.333333333333332</c:v>
                      </c:pt>
                      <c:pt idx="292">
                        <c:v>24.416666666666668</c:v>
                      </c:pt>
                      <c:pt idx="293">
                        <c:v>24.5</c:v>
                      </c:pt>
                      <c:pt idx="294">
                        <c:v>24.583333333333332</c:v>
                      </c:pt>
                      <c:pt idx="295">
                        <c:v>24.666666666666668</c:v>
                      </c:pt>
                      <c:pt idx="296">
                        <c:v>24.75</c:v>
                      </c:pt>
                      <c:pt idx="297">
                        <c:v>24.833333333333332</c:v>
                      </c:pt>
                      <c:pt idx="298">
                        <c:v>24.916666666666668</c:v>
                      </c:pt>
                      <c:pt idx="299">
                        <c:v>25</c:v>
                      </c:pt>
                      <c:pt idx="300">
                        <c:v>25.083333333333332</c:v>
                      </c:pt>
                      <c:pt idx="301">
                        <c:v>25.166666666666668</c:v>
                      </c:pt>
                      <c:pt idx="302">
                        <c:v>25.25</c:v>
                      </c:pt>
                      <c:pt idx="303">
                        <c:v>25.333333333333332</c:v>
                      </c:pt>
                      <c:pt idx="304">
                        <c:v>25.416666666666668</c:v>
                      </c:pt>
                      <c:pt idx="305">
                        <c:v>25.5</c:v>
                      </c:pt>
                      <c:pt idx="306">
                        <c:v>25.583333333333332</c:v>
                      </c:pt>
                      <c:pt idx="307">
                        <c:v>25.666666666666668</c:v>
                      </c:pt>
                      <c:pt idx="308">
                        <c:v>25.75</c:v>
                      </c:pt>
                      <c:pt idx="309">
                        <c:v>25.833333333333332</c:v>
                      </c:pt>
                      <c:pt idx="310">
                        <c:v>25.916666666666668</c:v>
                      </c:pt>
                      <c:pt idx="311">
                        <c:v>26</c:v>
                      </c:pt>
                      <c:pt idx="312">
                        <c:v>26.083333333333332</c:v>
                      </c:pt>
                      <c:pt idx="313">
                        <c:v>26.166666666666668</c:v>
                      </c:pt>
                      <c:pt idx="314">
                        <c:v>26.25</c:v>
                      </c:pt>
                      <c:pt idx="315">
                        <c:v>26.333333333333332</c:v>
                      </c:pt>
                      <c:pt idx="316">
                        <c:v>26.416666666666668</c:v>
                      </c:pt>
                      <c:pt idx="317">
                        <c:v>26.5</c:v>
                      </c:pt>
                      <c:pt idx="318">
                        <c:v>26.583333333333332</c:v>
                      </c:pt>
                      <c:pt idx="319">
                        <c:v>26.666666666666668</c:v>
                      </c:pt>
                      <c:pt idx="320">
                        <c:v>26.75</c:v>
                      </c:pt>
                      <c:pt idx="321">
                        <c:v>26.833333333333332</c:v>
                      </c:pt>
                      <c:pt idx="322">
                        <c:v>26.916666666666668</c:v>
                      </c:pt>
                      <c:pt idx="323">
                        <c:v>27</c:v>
                      </c:pt>
                      <c:pt idx="324">
                        <c:v>27.083333333333332</c:v>
                      </c:pt>
                      <c:pt idx="325">
                        <c:v>27.166666666666668</c:v>
                      </c:pt>
                      <c:pt idx="326">
                        <c:v>27.25</c:v>
                      </c:pt>
                      <c:pt idx="327">
                        <c:v>27.333333333333332</c:v>
                      </c:pt>
                      <c:pt idx="328">
                        <c:v>27.416666666666668</c:v>
                      </c:pt>
                      <c:pt idx="329">
                        <c:v>27.5</c:v>
                      </c:pt>
                      <c:pt idx="330">
                        <c:v>27.583333333333332</c:v>
                      </c:pt>
                      <c:pt idx="331">
                        <c:v>27.666666666666668</c:v>
                      </c:pt>
                      <c:pt idx="332">
                        <c:v>27.75</c:v>
                      </c:pt>
                      <c:pt idx="333">
                        <c:v>27.833333333333332</c:v>
                      </c:pt>
                      <c:pt idx="334">
                        <c:v>27.916666666666668</c:v>
                      </c:pt>
                      <c:pt idx="335">
                        <c:v>28</c:v>
                      </c:pt>
                      <c:pt idx="336">
                        <c:v>28.083333333333332</c:v>
                      </c:pt>
                      <c:pt idx="337">
                        <c:v>28.166666666666668</c:v>
                      </c:pt>
                      <c:pt idx="338">
                        <c:v>28.25</c:v>
                      </c:pt>
                      <c:pt idx="339">
                        <c:v>28.333333333333332</c:v>
                      </c:pt>
                      <c:pt idx="340">
                        <c:v>28.416666666666668</c:v>
                      </c:pt>
                      <c:pt idx="341">
                        <c:v>28.5</c:v>
                      </c:pt>
                      <c:pt idx="342">
                        <c:v>28.583333333333332</c:v>
                      </c:pt>
                      <c:pt idx="343">
                        <c:v>28.666666666666668</c:v>
                      </c:pt>
                      <c:pt idx="344">
                        <c:v>28.75</c:v>
                      </c:pt>
                      <c:pt idx="345">
                        <c:v>28.833333333333332</c:v>
                      </c:pt>
                      <c:pt idx="346">
                        <c:v>28.916666666666668</c:v>
                      </c:pt>
                      <c:pt idx="347">
                        <c:v>29</c:v>
                      </c:pt>
                      <c:pt idx="348">
                        <c:v>29.083333333333332</c:v>
                      </c:pt>
                      <c:pt idx="349">
                        <c:v>29.166666666666668</c:v>
                      </c:pt>
                      <c:pt idx="350">
                        <c:v>29.25</c:v>
                      </c:pt>
                      <c:pt idx="351">
                        <c:v>29.333333333333332</c:v>
                      </c:pt>
                      <c:pt idx="352">
                        <c:v>29.416666666666668</c:v>
                      </c:pt>
                      <c:pt idx="353">
                        <c:v>29.5</c:v>
                      </c:pt>
                      <c:pt idx="354">
                        <c:v>29.583333333333332</c:v>
                      </c:pt>
                      <c:pt idx="355">
                        <c:v>29.666666666666668</c:v>
                      </c:pt>
                      <c:pt idx="356">
                        <c:v>29.75</c:v>
                      </c:pt>
                      <c:pt idx="357">
                        <c:v>29.833333333333332</c:v>
                      </c:pt>
                      <c:pt idx="358">
                        <c:v>29.916666666666668</c:v>
                      </c:pt>
                      <c:pt idx="359">
                        <c:v>30</c:v>
                      </c:pt>
                    </c:numCache>
                  </c:numRef>
                </c:val>
                <c:smooth val="0"/>
                <c:extLst xmlns:c15="http://schemas.microsoft.com/office/drawing/2012/chart">
                  <c:ext xmlns:c16="http://schemas.microsoft.com/office/drawing/2014/chart" uri="{C3380CC4-5D6E-409C-BE32-E72D297353CC}">
                    <c16:uniqueId val="{00000005-C3D9-4830-8746-0B2623BBC94A}"/>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'Cashflow Waterfall'!$L$1</c15:sqref>
                        </c15:formulaRef>
                      </c:ext>
                    </c:extLst>
                    <c:strCache>
                      <c:ptCount val="1"/>
                      <c:pt idx="0">
                        <c:v>time weighted repayment</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Waterfall'!$L$3:$L$362</c15:sqref>
                        </c15:formulaRef>
                      </c:ext>
                    </c:extLst>
                    <c:numCache>
                      <c:formatCode>"$"#,##0.00_);[Red]\("$"#,##0.00\)</c:formatCode>
                      <c:ptCount val="360"/>
                      <c:pt idx="0">
                        <c:v>16649.195716356295</c:v>
                      </c:pt>
                      <c:pt idx="1">
                        <c:v>33467.033910989507</c:v>
                      </c:pt>
                      <c:pt idx="2">
                        <c:v>50454.795739726833</c:v>
                      </c:pt>
                      <c:pt idx="3">
                        <c:v>67613.771009755976</c:v>
                      </c:pt>
                      <c:pt idx="4">
                        <c:v>84945.258234394714</c:v>
                      </c:pt>
                      <c:pt idx="5">
                        <c:v>102450.56468819326</c:v>
                      </c:pt>
                      <c:pt idx="6">
                        <c:v>120131.00646237093</c:v>
                      </c:pt>
                      <c:pt idx="7">
                        <c:v>137987.90852059057</c:v>
                      </c:pt>
                      <c:pt idx="8">
                        <c:v>156022.60475507128</c:v>
                      </c:pt>
                      <c:pt idx="9">
                        <c:v>174236.43804304118</c:v>
                      </c:pt>
                      <c:pt idx="10">
                        <c:v>192630.7603035346</c:v>
                      </c:pt>
                      <c:pt idx="11">
                        <c:v>211206.93255453277</c:v>
                      </c:pt>
                      <c:pt idx="12">
                        <c:v>229966.32497045261</c:v>
                      </c:pt>
                      <c:pt idx="13">
                        <c:v>248910.31693998177</c:v>
                      </c:pt>
                      <c:pt idx="14">
                        <c:v>268040.29712426837</c:v>
                      </c:pt>
                      <c:pt idx="15">
                        <c:v>287357.66351546207</c:v>
                      </c:pt>
                      <c:pt idx="16">
                        <c:v>306863.82349560835</c:v>
                      </c:pt>
                      <c:pt idx="17">
                        <c:v>326560.19389590423</c:v>
                      </c:pt>
                      <c:pt idx="18">
                        <c:v>346448.20105630817</c:v>
                      </c:pt>
                      <c:pt idx="19">
                        <c:v>366529.2808855176</c:v>
                      </c:pt>
                      <c:pt idx="20">
                        <c:v>386804.87892130215</c:v>
                      </c:pt>
                      <c:pt idx="21">
                        <c:v>407276.45039121236</c:v>
                      </c:pt>
                      <c:pt idx="22">
                        <c:v>427945.46027364681</c:v>
                      </c:pt>
                      <c:pt idx="23">
                        <c:v>448813.38335929462</c:v>
                      </c:pt>
                      <c:pt idx="24">
                        <c:v>469881.70431295154</c:v>
                      </c:pt>
                      <c:pt idx="25">
                        <c:v>491151.91773570329</c:v>
                      </c:pt>
                      <c:pt idx="26">
                        <c:v>512625.52822749445</c:v>
                      </c:pt>
                      <c:pt idx="27">
                        <c:v>534304.05045007053</c:v>
                      </c:pt>
                      <c:pt idx="28">
                        <c:v>556189.00919030234</c:v>
                      </c:pt>
                      <c:pt idx="29">
                        <c:v>578281.93942389358</c:v>
                      </c:pt>
                      <c:pt idx="30">
                        <c:v>600584.38637947687</c:v>
                      </c:pt>
                      <c:pt idx="31">
                        <c:v>623097.90560309123</c:v>
                      </c:pt>
                      <c:pt idx="32">
                        <c:v>645824.06302305683</c:v>
                      </c:pt>
                      <c:pt idx="33">
                        <c:v>668764.43501524022</c:v>
                      </c:pt>
                      <c:pt idx="34">
                        <c:v>691920.60846870707</c:v>
                      </c:pt>
                      <c:pt idx="35">
                        <c:v>715294.1808517864</c:v>
                      </c:pt>
                      <c:pt idx="36">
                        <c:v>738886.76027851889</c:v>
                      </c:pt>
                      <c:pt idx="37">
                        <c:v>762699.96557551739</c:v>
                      </c:pt>
                      <c:pt idx="38">
                        <c:v>786735.42634922883</c:v>
                      </c:pt>
                      <c:pt idx="39">
                        <c:v>810994.7830536</c:v>
                      </c:pt>
                      <c:pt idx="40">
                        <c:v>835479.68705815519</c:v>
                      </c:pt>
                      <c:pt idx="41">
                        <c:v>860191.8007164849</c:v>
                      </c:pt>
                      <c:pt idx="42">
                        <c:v>885132.79743514617</c:v>
                      </c:pt>
                      <c:pt idx="43">
                        <c:v>910304.36174298136</c:v>
                      </c:pt>
                      <c:pt idx="44">
                        <c:v>935708.18936085503</c:v>
                      </c:pt>
                      <c:pt idx="45">
                        <c:v>961345.98727181298</c:v>
                      </c:pt>
                      <c:pt idx="46">
                        <c:v>987219.47379165818</c:v>
                      </c:pt>
                      <c:pt idx="47">
                        <c:v>1013330.3786399653</c:v>
                      </c:pt>
                      <c:pt idx="48">
                        <c:v>1039680.4430115091</c:v>
                      </c:pt>
                      <c:pt idx="49">
                        <c:v>1066271.4196481414</c:v>
                      </c:pt>
                      <c:pt idx="50">
                        <c:v>1093105.0729110788</c:v>
                      </c:pt>
                      <c:pt idx="51">
                        <c:v>1120183.1788536513</c:v>
                      </c:pt>
                      <c:pt idx="52">
                        <c:v>1147507.5252944676</c:v>
                      </c:pt>
                      <c:pt idx="53">
                        <c:v>1175079.911891042</c:v>
                      </c:pt>
                      <c:pt idx="54">
                        <c:v>1202902.1502138462</c:v>
                      </c:pt>
                      <c:pt idx="55">
                        <c:v>1230976.0638208222</c:v>
                      </c:pt>
                      <c:pt idx="56">
                        <c:v>1259303.4883323349</c:v>
                      </c:pt>
                      <c:pt idx="57">
                        <c:v>1287886.2715065822</c:v>
                      </c:pt>
                      <c:pt idx="58">
                        <c:v>1316726.2733154567</c:v>
                      </c:pt>
                      <c:pt idx="59">
                        <c:v>1345825.3660208674</c:v>
                      </c:pt>
                      <c:pt idx="60">
                        <c:v>1375185.4342515129</c:v>
                      </c:pt>
                      <c:pt idx="61">
                        <c:v>1404808.3750801326</c:v>
                      </c:pt>
                      <c:pt idx="62">
                        <c:v>1434696.0981012047</c:v>
                      </c:pt>
                      <c:pt idx="63">
                        <c:v>1464850.5255091265</c:v>
                      </c:pt>
                      <c:pt idx="64">
                        <c:v>1495273.5921768583</c:v>
                      </c:pt>
                      <c:pt idx="65">
                        <c:v>1525967.2457350404</c:v>
                      </c:pt>
                      <c:pt idx="66">
                        <c:v>1556933.4466515942</c:v>
                      </c:pt>
                      <c:pt idx="67">
                        <c:v>1588174.1683117892</c:v>
                      </c:pt>
                      <c:pt idx="68">
                        <c:v>1619691.3970988025</c:v>
                      </c:pt>
                      <c:pt idx="69">
                        <c:v>1651487.1324747589</c:v>
                      </c:pt>
                      <c:pt idx="70">
                        <c:v>1683563.3870622655</c:v>
                      </c:pt>
                      <c:pt idx="71">
                        <c:v>1715922.1867264139</c:v>
                      </c:pt>
                      <c:pt idx="72">
                        <c:v>1748565.5706573066</c:v>
                      </c:pt>
                      <c:pt idx="73">
                        <c:v>1781495.5914530649</c:v>
                      </c:pt>
                      <c:pt idx="74">
                        <c:v>1814714.3152033219</c:v>
                      </c:pt>
                      <c:pt idx="75">
                        <c:v>1848223.8215732472</c:v>
                      </c:pt>
                      <c:pt idx="76">
                        <c:v>1882026.2038880496</c:v>
                      </c:pt>
                      <c:pt idx="77">
                        <c:v>1916123.5692180046</c:v>
                      </c:pt>
                      <c:pt idx="78">
                        <c:v>1950518.0384639818</c:v>
                      </c:pt>
                      <c:pt idx="79">
                        <c:v>1985211.7464434954</c:v>
                      </c:pt>
                      <c:pt idx="80">
                        <c:v>2020206.8419772673</c:v>
                      </c:pt>
                      <c:pt idx="81">
                        <c:v>2055505.4879763015</c:v>
                      </c:pt>
                      <c:pt idx="82">
                        <c:v>2091109.8615295049</c:v>
                      </c:pt>
                      <c:pt idx="83">
                        <c:v>2127022.1539918026</c:v>
                      </c:pt>
                      <c:pt idx="84">
                        <c:v>2163244.5710728089</c:v>
                      </c:pt>
                      <c:pt idx="85">
                        <c:v>2199779.3329260177</c:v>
                      </c:pt>
                      <c:pt idx="86">
                        <c:v>2236628.6742385249</c:v>
                      </c:pt>
                      <c:pt idx="87">
                        <c:v>2273794.8443213063</c:v>
                      </c:pt>
                      <c:pt idx="88">
                        <c:v>2311280.1072000195</c:v>
                      </c:pt>
                      <c:pt idx="89">
                        <c:v>2349086.7417063448</c:v>
                      </c:pt>
                      <c:pt idx="90">
                        <c:v>2387217.0415699123</c:v>
                      </c:pt>
                      <c:pt idx="91">
                        <c:v>2425673.3155107261</c:v>
                      </c:pt>
                      <c:pt idx="92">
                        <c:v>2464457.8873321875</c:v>
                      </c:pt>
                      <c:pt idx="93">
                        <c:v>2503573.0960146543</c:v>
                      </c:pt>
                      <c:pt idx="94">
                        <c:v>2543021.2958095591</c:v>
                      </c:pt>
                      <c:pt idx="95">
                        <c:v>2582804.8563341089</c:v>
                      </c:pt>
                      <c:pt idx="96">
                        <c:v>2622926.162666528</c:v>
                      </c:pt>
                      <c:pt idx="97">
                        <c:v>2663387.6154418997</c:v>
                      </c:pt>
                      <c:pt idx="98">
                        <c:v>2704191.6309485524</c:v>
                      </c:pt>
                      <c:pt idx="99">
                        <c:v>2745340.6412250441</c:v>
                      </c:pt>
                      <c:pt idx="100">
                        <c:v>2786837.0941577228</c:v>
                      </c:pt>
                      <c:pt idx="101">
                        <c:v>2828683.4535788731</c:v>
                      </c:pt>
                      <c:pt idx="102">
                        <c:v>2870882.19936543</c:v>
                      </c:pt>
                      <c:pt idx="103">
                        <c:v>2913435.8275383194</c:v>
                      </c:pt>
                      <c:pt idx="104">
                        <c:v>2956346.850362374</c:v>
                      </c:pt>
                      <c:pt idx="105">
                        <c:v>2999617.7964468249</c:v>
                      </c:pt>
                      <c:pt idx="106">
                        <c:v>3043251.2108464492</c:v>
                      </c:pt>
                      <c:pt idx="107">
                        <c:v>3087249.6551632634</c:v>
                      </c:pt>
                      <c:pt idx="108">
                        <c:v>3131615.7076488724</c:v>
                      </c:pt>
                      <c:pt idx="109">
                        <c:v>3176351.9633073923</c:v>
                      </c:pt>
                      <c:pt idx="110">
                        <c:v>3221461.0339990295</c:v>
                      </c:pt>
                      <c:pt idx="111">
                        <c:v>3266945.5485442351</c:v>
                      </c:pt>
                      <c:pt idx="112">
                        <c:v>3312808.1528285146</c:v>
                      </c:pt>
                      <c:pt idx="113">
                        <c:v>3359051.5099078603</c:v>
                      </c:pt>
                      <c:pt idx="114">
                        <c:v>3405678.3001147904</c:v>
                      </c:pt>
                      <c:pt idx="115">
                        <c:v>3452691.2211650484</c:v>
                      </c:pt>
                      <c:pt idx="116">
                        <c:v>3500092.9882649304</c:v>
                      </c:pt>
                      <c:pt idx="117">
                        <c:v>3547886.3342192578</c:v>
                      </c:pt>
                      <c:pt idx="118">
                        <c:v>3596074.0095399688</c:v>
                      </c:pt>
                      <c:pt idx="119">
                        <c:v>3644658.7825554144</c:v>
                      </c:pt>
                      <c:pt idx="120">
                        <c:v>3693643.4395202426</c:v>
                      </c:pt>
                      <c:pt idx="121">
                        <c:v>3743030.7847259832</c:v>
                      </c:pt>
                      <c:pt idx="122">
                        <c:v>3792823.6406122837</c:v>
                      </c:pt>
                      <c:pt idx="123">
                        <c:v>3843024.8478787919</c:v>
                      </c:pt>
                      <c:pt idx="124">
                        <c:v>3893637.2655977244</c:v>
                      </c:pt>
                      <c:pt idx="125">
                        <c:v>3944663.7713271095</c:v>
                      </c:pt>
                      <c:pt idx="126">
                        <c:v>3996107.2612246852</c:v>
                      </c:pt>
                      <c:pt idx="127">
                        <c:v>4047970.6501624906</c:v>
                      </c:pt>
                      <c:pt idx="128">
                        <c:v>4100256.8718421506</c:v>
                      </c:pt>
                      <c:pt idx="129">
                        <c:v>4152968.8789108265</c:v>
                      </c:pt>
                      <c:pt idx="130">
                        <c:v>4206109.6430778792</c:v>
                      </c:pt>
                      <c:pt idx="131">
                        <c:v>4259682.1552322023</c:v>
                      </c:pt>
                      <c:pt idx="132">
                        <c:v>4313689.4255602891</c:v>
                      </c:pt>
                      <c:pt idx="133">
                        <c:v>4368134.4836649718</c:v>
                      </c:pt>
                      <c:pt idx="134">
                        <c:v>4423020.3786848839</c:v>
                      </c:pt>
                      <c:pt idx="135">
                        <c:v>4478350.1794146374</c:v>
                      </c:pt>
                      <c:pt idx="136">
                        <c:v>4534126.9744257061</c:v>
                      </c:pt>
                      <c:pt idx="137">
                        <c:v>4590353.8721880354</c:v>
                      </c:pt>
                      <c:pt idx="138">
                        <c:v>4647034.0011923751</c:v>
                      </c:pt>
                      <c:pt idx="139">
                        <c:v>4704170.5100733405</c:v>
                      </c:pt>
                      <c:pt idx="140">
                        <c:v>4761766.5677332161</c:v>
                      </c:pt>
                      <c:pt idx="141">
                        <c:v>4819825.3634664705</c:v>
                      </c:pt>
                      <c:pt idx="142">
                        <c:v>4878350.1070850408</c:v>
                      </c:pt>
                      <c:pt idx="143">
                        <c:v>4937344.0290443553</c:v>
                      </c:pt>
                      <c:pt idx="144">
                        <c:v>4996810.3805701006</c:v>
                      </c:pt>
                      <c:pt idx="145">
                        <c:v>5056752.4337857282</c:v>
                      </c:pt>
                      <c:pt idx="146">
                        <c:v>5117173.4818407744</c:v>
                      </c:pt>
                      <c:pt idx="147">
                        <c:v>5178076.8390398696</c:v>
                      </c:pt>
                      <c:pt idx="148">
                        <c:v>5239465.8409725726</c:v>
                      </c:pt>
                      <c:pt idx="149">
                        <c:v>5301343.8446439561</c:v>
                      </c:pt>
                      <c:pt idx="150">
                        <c:v>5363714.2286059707</c:v>
                      </c:pt>
                      <c:pt idx="151">
                        <c:v>5426580.3930895738</c:v>
                      </c:pt>
                      <c:pt idx="152">
                        <c:v>5489945.7601376809</c:v>
                      </c:pt>
                      <c:pt idx="153">
                        <c:v>5553813.7737388778</c:v>
                      </c:pt>
                      <c:pt idx="154">
                        <c:v>5618187.8999619335</c:v>
                      </c:pt>
                      <c:pt idx="155">
                        <c:v>5683071.62709112</c:v>
                      </c:pt>
                      <c:pt idx="156">
                        <c:v>5748468.4657623386</c:v>
                      </c:pt>
                      <c:pt idx="157">
                        <c:v>5814381.9491000297</c:v>
                      </c:pt>
                      <c:pt idx="158">
                        <c:v>5880815.6328549311</c:v>
                      </c:pt>
                      <c:pt idx="159">
                        <c:v>5947773.0955426348</c:v>
                      </c:pt>
                      <c:pt idx="160">
                        <c:v>6015257.9385829726</c:v>
                      </c:pt>
                      <c:pt idx="161">
                        <c:v>6083273.7864402262</c:v>
                      </c:pt>
                      <c:pt idx="162">
                        <c:v>6151824.2867641663</c:v>
                      </c:pt>
                      <c:pt idx="163">
                        <c:v>6220913.1105319466</c:v>
                      </c:pt>
                      <c:pt idx="164">
                        <c:v>6290543.9521908164</c:v>
                      </c:pt>
                      <c:pt idx="165">
                        <c:v>6360720.5298017059</c:v>
                      </c:pt>
                      <c:pt idx="166">
                        <c:v>6431446.5851836344</c:v>
                      </c:pt>
                      <c:pt idx="167">
                        <c:v>6502725.8840590045</c:v>
                      </c:pt>
                      <c:pt idx="168">
                        <c:v>6574562.2161997482</c:v>
                      </c:pt>
                      <c:pt idx="169">
                        <c:v>6646959.3955743127</c:v>
                      </c:pt>
                      <c:pt idx="170">
                        <c:v>6719921.2604955779</c:v>
                      </c:pt>
                      <c:pt idx="171">
                        <c:v>6793451.673769596</c:v>
                      </c:pt>
                      <c:pt idx="172">
                        <c:v>6867554.5228452375</c:v>
                      </c:pt>
                      <c:pt idx="173">
                        <c:v>6942233.7199647231</c:v>
                      </c:pt>
                      <c:pt idx="174">
                        <c:v>7017493.2023150483</c:v>
                      </c:pt>
                      <c:pt idx="175">
                        <c:v>7093336.9321802957</c:v>
                      </c:pt>
                      <c:pt idx="176">
                        <c:v>7169768.8970948756</c:v>
                      </c:pt>
                      <c:pt idx="177">
                        <c:v>7246793.1099976357</c:v>
                      </c:pt>
                      <c:pt idx="178">
                        <c:v>7324413.6093869312</c:v>
                      </c:pt>
                      <c:pt idx="179">
                        <c:v>7402634.4594765631</c:v>
                      </c:pt>
                      <c:pt idx="180">
                        <c:v>2329505.1836241009</c:v>
                      </c:pt>
                      <c:pt idx="181">
                        <c:v>2354238.5333086378</c:v>
                      </c:pt>
                      <c:pt idx="182">
                        <c:v>2379162.6593962838</c:v>
                      </c:pt>
                      <c:pt idx="183">
                        <c:v>2404278.8598824954</c:v>
                      </c:pt>
                      <c:pt idx="184">
                        <c:v>2429588.4410169246</c:v>
                      </c:pt>
                      <c:pt idx="185">
                        <c:v>2455092.7173537388</c:v>
                      </c:pt>
                      <c:pt idx="186">
                        <c:v>2480793.011802223</c:v>
                      </c:pt>
                      <c:pt idx="187">
                        <c:v>2506690.6556777009</c:v>
                      </c:pt>
                      <c:pt idx="188">
                        <c:v>2532786.9887527488</c:v>
                      </c:pt>
                      <c:pt idx="189">
                        <c:v>2559083.3593087047</c:v>
                      </c:pt>
                      <c:pt idx="190">
                        <c:v>2585581.1241874956</c:v>
                      </c:pt>
                      <c:pt idx="191">
                        <c:v>2612281.6488437653</c:v>
                      </c:pt>
                      <c:pt idx="192">
                        <c:v>2639186.3073973074</c:v>
                      </c:pt>
                      <c:pt idx="193">
                        <c:v>2666296.4826858179</c:v>
                      </c:pt>
                      <c:pt idx="194">
                        <c:v>2693613.566317948</c:v>
                      </c:pt>
                      <c:pt idx="195">
                        <c:v>2721138.9587266822</c:v>
                      </c:pt>
                      <c:pt idx="196">
                        <c:v>2748874.069223023</c:v>
                      </c:pt>
                      <c:pt idx="197">
                        <c:v>2776820.3160499982</c:v>
                      </c:pt>
                      <c:pt idx="198">
                        <c:v>2804979.1264369851</c:v>
                      </c:pt>
                      <c:pt idx="199">
                        <c:v>2833351.9366543577</c:v>
                      </c:pt>
                      <c:pt idx="200">
                        <c:v>2861940.1920684557</c:v>
                      </c:pt>
                      <c:pt idx="201">
                        <c:v>2890745.3471968789</c:v>
                      </c:pt>
                      <c:pt idx="202">
                        <c:v>2919768.8657641103</c:v>
                      </c:pt>
                      <c:pt idx="203">
                        <c:v>2949012.2207574602</c:v>
                      </c:pt>
                      <c:pt idx="204">
                        <c:v>2978476.8944833502</c:v>
                      </c:pt>
                      <c:pt idx="205">
                        <c:v>3008164.3786239275</c:v>
                      </c:pt>
                      <c:pt idx="206">
                        <c:v>3038076.1742940065</c:v>
                      </c:pt>
                      <c:pt idx="207">
                        <c:v>3068213.7920983592</c:v>
                      </c:pt>
                      <c:pt idx="208">
                        <c:v>3098578.7521893331</c:v>
                      </c:pt>
                      <c:pt idx="209">
                        <c:v>3129172.5843248102</c:v>
                      </c:pt>
                      <c:pt idx="210">
                        <c:v>3159996.8279265165</c:v>
                      </c:pt>
                      <c:pt idx="211">
                        <c:v>3191053.0321386703</c:v>
                      </c:pt>
                      <c:pt idx="212">
                        <c:v>3222342.7558869706</c:v>
                      </c:pt>
                      <c:pt idx="213">
                        <c:v>3253867.5679379469</c:v>
                      </c:pt>
                      <c:pt idx="214">
                        <c:v>3285629.0469586495</c:v>
                      </c:pt>
                      <c:pt idx="215">
                        <c:v>3317628.7815766912</c:v>
                      </c:pt>
                      <c:pt idx="216">
                        <c:v>3349868.3704406531</c:v>
                      </c:pt>
                      <c:pt idx="217">
                        <c:v>3382349.4222808373</c:v>
                      </c:pt>
                      <c:pt idx="218">
                        <c:v>3415073.5559703773</c:v>
                      </c:pt>
                      <c:pt idx="219">
                        <c:v>3448042.4005867187</c:v>
                      </c:pt>
                      <c:pt idx="220">
                        <c:v>3481257.5954734548</c:v>
                      </c:pt>
                      <c:pt idx="221">
                        <c:v>3514720.7903025225</c:v>
                      </c:pt>
                      <c:pt idx="222">
                        <c:v>3548433.6451367796</c:v>
                      </c:pt>
                      <c:pt idx="223">
                        <c:v>3582397.830492937</c:v>
                      </c:pt>
                      <c:pt idx="224">
                        <c:v>3616615.0274048643</c:v>
                      </c:pt>
                      <c:pt idx="225">
                        <c:v>3651086.9274872784</c:v>
                      </c:pt>
                      <c:pt idx="226">
                        <c:v>3685815.2329997947</c:v>
                      </c:pt>
                      <c:pt idx="227">
                        <c:v>3720801.6569113601</c:v>
                      </c:pt>
                      <c:pt idx="228">
                        <c:v>3756047.9229650735</c:v>
                      </c:pt>
                      <c:pt idx="229">
                        <c:v>3791555.7657433734</c:v>
                      </c:pt>
                      <c:pt idx="230">
                        <c:v>3827326.9307336221</c:v>
                      </c:pt>
                      <c:pt idx="231">
                        <c:v>3863363.1743940692</c:v>
                      </c:pt>
                      <c:pt idx="232">
                        <c:v>3899666.2642202098</c:v>
                      </c:pt>
                      <c:pt idx="233">
                        <c:v>3936237.978811522</c:v>
                      </c:pt>
                      <c:pt idx="234">
                        <c:v>3973080.1079386128</c:v>
                      </c:pt>
                      <c:pt idx="235">
                        <c:v>4010194.452610747</c:v>
                      </c:pt>
                      <c:pt idx="236">
                        <c:v>4047582.825143775</c:v>
                      </c:pt>
                      <c:pt idx="237">
                        <c:v>4085247.0492284712</c:v>
                      </c:pt>
                      <c:pt idx="238">
                        <c:v>4123188.95999926</c:v>
                      </c:pt>
                      <c:pt idx="239">
                        <c:v>4161410.4041033536</c:v>
                      </c:pt>
                      <c:pt idx="240">
                        <c:v>4199913.2397702979</c:v>
                      </c:pt>
                      <c:pt idx="241">
                        <c:v>4238699.3368819263</c:v>
                      </c:pt>
                      <c:pt idx="242">
                        <c:v>4277770.5770427184</c:v>
                      </c:pt>
                      <c:pt idx="243">
                        <c:v>1715611.4032480104</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6-C3D9-4830-8746-0B2623BBC94A}"/>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'Cashflow Waterfall'!#REF!</c15:sqref>
                        </c15:formulaRef>
                      </c:ext>
                    </c:extLst>
                    <c:strCache>
                      <c:ptCount val="1"/>
                      <c:pt idx="0">
                        <c:v>#REF!</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07-C3D9-4830-8746-0B2623BBC94A}"/>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'Cashflow Waterfall'!#REF!</c15:sqref>
                        </c15:formulaRef>
                      </c:ext>
                    </c:extLst>
                    <c:strCache>
                      <c:ptCount val="1"/>
                      <c:pt idx="0">
                        <c:v>#REF!</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08-C3D9-4830-8746-0B2623BBC94A}"/>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'Cashflow Waterfall'!$O$1</c15:sqref>
                        </c15:formulaRef>
                      </c:ext>
                    </c:extLst>
                    <c:strCache>
                      <c:ptCount val="1"/>
                      <c:pt idx="0">
                        <c:v>B Interest</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Waterfall'!$N$3:$N$362</c15:sqref>
                        </c15:formulaRef>
                      </c:ext>
                    </c:extLst>
                    <c:numCache>
                      <c:formatCode>_(* #,##0.00_);_(* \(#,##0.00\);_(* "-"??_);_(@_)</c:formatCode>
                      <c:ptCount val="360"/>
                      <c:pt idx="0">
                        <c:v>20000000</c:v>
                      </c:pt>
                      <c:pt idx="1">
                        <c:v>20000000</c:v>
                      </c:pt>
                      <c:pt idx="2">
                        <c:v>20000000</c:v>
                      </c:pt>
                      <c:pt idx="3">
                        <c:v>20000000</c:v>
                      </c:pt>
                      <c:pt idx="4">
                        <c:v>20000000</c:v>
                      </c:pt>
                      <c:pt idx="5">
                        <c:v>20000000</c:v>
                      </c:pt>
                      <c:pt idx="6">
                        <c:v>20000000</c:v>
                      </c:pt>
                      <c:pt idx="7">
                        <c:v>20000000</c:v>
                      </c:pt>
                      <c:pt idx="8">
                        <c:v>20000000</c:v>
                      </c:pt>
                      <c:pt idx="9">
                        <c:v>20000000</c:v>
                      </c:pt>
                      <c:pt idx="10">
                        <c:v>20000000</c:v>
                      </c:pt>
                      <c:pt idx="11">
                        <c:v>20000000</c:v>
                      </c:pt>
                      <c:pt idx="12">
                        <c:v>20000000</c:v>
                      </c:pt>
                      <c:pt idx="13">
                        <c:v>20000000</c:v>
                      </c:pt>
                      <c:pt idx="14">
                        <c:v>20000000</c:v>
                      </c:pt>
                      <c:pt idx="15">
                        <c:v>20000000</c:v>
                      </c:pt>
                      <c:pt idx="16">
                        <c:v>20000000</c:v>
                      </c:pt>
                      <c:pt idx="17">
                        <c:v>20000000</c:v>
                      </c:pt>
                      <c:pt idx="18">
                        <c:v>20000000</c:v>
                      </c:pt>
                      <c:pt idx="19">
                        <c:v>20000000</c:v>
                      </c:pt>
                      <c:pt idx="20">
                        <c:v>20000000</c:v>
                      </c:pt>
                      <c:pt idx="21">
                        <c:v>20000000</c:v>
                      </c:pt>
                      <c:pt idx="22">
                        <c:v>20000000</c:v>
                      </c:pt>
                      <c:pt idx="23">
                        <c:v>20000000</c:v>
                      </c:pt>
                      <c:pt idx="24">
                        <c:v>20000000</c:v>
                      </c:pt>
                      <c:pt idx="25">
                        <c:v>20000000</c:v>
                      </c:pt>
                      <c:pt idx="26">
                        <c:v>20000000</c:v>
                      </c:pt>
                      <c:pt idx="27">
                        <c:v>20000000</c:v>
                      </c:pt>
                      <c:pt idx="28">
                        <c:v>20000000</c:v>
                      </c:pt>
                      <c:pt idx="29">
                        <c:v>20000000</c:v>
                      </c:pt>
                      <c:pt idx="30">
                        <c:v>20000000</c:v>
                      </c:pt>
                      <c:pt idx="31">
                        <c:v>20000000</c:v>
                      </c:pt>
                      <c:pt idx="32">
                        <c:v>20000000</c:v>
                      </c:pt>
                      <c:pt idx="33">
                        <c:v>20000000</c:v>
                      </c:pt>
                      <c:pt idx="34">
                        <c:v>20000000</c:v>
                      </c:pt>
                      <c:pt idx="35">
                        <c:v>20000000</c:v>
                      </c:pt>
                      <c:pt idx="36">
                        <c:v>20000000</c:v>
                      </c:pt>
                      <c:pt idx="37">
                        <c:v>20000000</c:v>
                      </c:pt>
                      <c:pt idx="38">
                        <c:v>20000000</c:v>
                      </c:pt>
                      <c:pt idx="39">
                        <c:v>20000000</c:v>
                      </c:pt>
                      <c:pt idx="40">
                        <c:v>20000000</c:v>
                      </c:pt>
                      <c:pt idx="41">
                        <c:v>20000000</c:v>
                      </c:pt>
                      <c:pt idx="42">
                        <c:v>20000000</c:v>
                      </c:pt>
                      <c:pt idx="43">
                        <c:v>20000000</c:v>
                      </c:pt>
                      <c:pt idx="44">
                        <c:v>20000000</c:v>
                      </c:pt>
                      <c:pt idx="45">
                        <c:v>20000000</c:v>
                      </c:pt>
                      <c:pt idx="46">
                        <c:v>20000000</c:v>
                      </c:pt>
                      <c:pt idx="47">
                        <c:v>20000000</c:v>
                      </c:pt>
                      <c:pt idx="48">
                        <c:v>20000000</c:v>
                      </c:pt>
                      <c:pt idx="49">
                        <c:v>20000000</c:v>
                      </c:pt>
                      <c:pt idx="50">
                        <c:v>20000000</c:v>
                      </c:pt>
                      <c:pt idx="51">
                        <c:v>20000000</c:v>
                      </c:pt>
                      <c:pt idx="52">
                        <c:v>20000000</c:v>
                      </c:pt>
                      <c:pt idx="53">
                        <c:v>20000000</c:v>
                      </c:pt>
                      <c:pt idx="54">
                        <c:v>20000000</c:v>
                      </c:pt>
                      <c:pt idx="55">
                        <c:v>20000000</c:v>
                      </c:pt>
                      <c:pt idx="56">
                        <c:v>20000000</c:v>
                      </c:pt>
                      <c:pt idx="57">
                        <c:v>20000000</c:v>
                      </c:pt>
                      <c:pt idx="58">
                        <c:v>20000000</c:v>
                      </c:pt>
                      <c:pt idx="59">
                        <c:v>20000000</c:v>
                      </c:pt>
                      <c:pt idx="60">
                        <c:v>20000000</c:v>
                      </c:pt>
                      <c:pt idx="61">
                        <c:v>20000000</c:v>
                      </c:pt>
                      <c:pt idx="62">
                        <c:v>20000000</c:v>
                      </c:pt>
                      <c:pt idx="63">
                        <c:v>20000000</c:v>
                      </c:pt>
                      <c:pt idx="64">
                        <c:v>20000000</c:v>
                      </c:pt>
                      <c:pt idx="65">
                        <c:v>20000000</c:v>
                      </c:pt>
                      <c:pt idx="66">
                        <c:v>20000000</c:v>
                      </c:pt>
                      <c:pt idx="67">
                        <c:v>20000000</c:v>
                      </c:pt>
                      <c:pt idx="68">
                        <c:v>20000000</c:v>
                      </c:pt>
                      <c:pt idx="69">
                        <c:v>20000000</c:v>
                      </c:pt>
                      <c:pt idx="70">
                        <c:v>20000000</c:v>
                      </c:pt>
                      <c:pt idx="71">
                        <c:v>20000000</c:v>
                      </c:pt>
                      <c:pt idx="72">
                        <c:v>20000000</c:v>
                      </c:pt>
                      <c:pt idx="73">
                        <c:v>20000000</c:v>
                      </c:pt>
                      <c:pt idx="74">
                        <c:v>20000000</c:v>
                      </c:pt>
                      <c:pt idx="75">
                        <c:v>20000000</c:v>
                      </c:pt>
                      <c:pt idx="76">
                        <c:v>20000000</c:v>
                      </c:pt>
                      <c:pt idx="77">
                        <c:v>20000000</c:v>
                      </c:pt>
                      <c:pt idx="78">
                        <c:v>20000000</c:v>
                      </c:pt>
                      <c:pt idx="79">
                        <c:v>20000000</c:v>
                      </c:pt>
                      <c:pt idx="80">
                        <c:v>20000000</c:v>
                      </c:pt>
                      <c:pt idx="81">
                        <c:v>20000000</c:v>
                      </c:pt>
                      <c:pt idx="82">
                        <c:v>20000000</c:v>
                      </c:pt>
                      <c:pt idx="83">
                        <c:v>20000000</c:v>
                      </c:pt>
                      <c:pt idx="84">
                        <c:v>20000000</c:v>
                      </c:pt>
                      <c:pt idx="85">
                        <c:v>20000000</c:v>
                      </c:pt>
                      <c:pt idx="86">
                        <c:v>20000000</c:v>
                      </c:pt>
                      <c:pt idx="87">
                        <c:v>20000000</c:v>
                      </c:pt>
                      <c:pt idx="88">
                        <c:v>20000000</c:v>
                      </c:pt>
                      <c:pt idx="89">
                        <c:v>20000000</c:v>
                      </c:pt>
                      <c:pt idx="90">
                        <c:v>20000000</c:v>
                      </c:pt>
                      <c:pt idx="91">
                        <c:v>20000000</c:v>
                      </c:pt>
                      <c:pt idx="92">
                        <c:v>20000000</c:v>
                      </c:pt>
                      <c:pt idx="93">
                        <c:v>20000000</c:v>
                      </c:pt>
                      <c:pt idx="94">
                        <c:v>20000000</c:v>
                      </c:pt>
                      <c:pt idx="95">
                        <c:v>20000000</c:v>
                      </c:pt>
                      <c:pt idx="96">
                        <c:v>20000000</c:v>
                      </c:pt>
                      <c:pt idx="97">
                        <c:v>20000000</c:v>
                      </c:pt>
                      <c:pt idx="98">
                        <c:v>20000000</c:v>
                      </c:pt>
                      <c:pt idx="99">
                        <c:v>20000000</c:v>
                      </c:pt>
                      <c:pt idx="100">
                        <c:v>20000000</c:v>
                      </c:pt>
                      <c:pt idx="101">
                        <c:v>20000000</c:v>
                      </c:pt>
                      <c:pt idx="102">
                        <c:v>20000000</c:v>
                      </c:pt>
                      <c:pt idx="103">
                        <c:v>20000000</c:v>
                      </c:pt>
                      <c:pt idx="104">
                        <c:v>20000000</c:v>
                      </c:pt>
                      <c:pt idx="105">
                        <c:v>20000000</c:v>
                      </c:pt>
                      <c:pt idx="106">
                        <c:v>20000000</c:v>
                      </c:pt>
                      <c:pt idx="107">
                        <c:v>20000000</c:v>
                      </c:pt>
                      <c:pt idx="108">
                        <c:v>20000000</c:v>
                      </c:pt>
                      <c:pt idx="109">
                        <c:v>20000000</c:v>
                      </c:pt>
                      <c:pt idx="110">
                        <c:v>20000000</c:v>
                      </c:pt>
                      <c:pt idx="111">
                        <c:v>20000000</c:v>
                      </c:pt>
                      <c:pt idx="112">
                        <c:v>20000000</c:v>
                      </c:pt>
                      <c:pt idx="113">
                        <c:v>20000000</c:v>
                      </c:pt>
                      <c:pt idx="114">
                        <c:v>20000000</c:v>
                      </c:pt>
                      <c:pt idx="115">
                        <c:v>20000000</c:v>
                      </c:pt>
                      <c:pt idx="116">
                        <c:v>20000000</c:v>
                      </c:pt>
                      <c:pt idx="117">
                        <c:v>20000000</c:v>
                      </c:pt>
                      <c:pt idx="118">
                        <c:v>20000000</c:v>
                      </c:pt>
                      <c:pt idx="119">
                        <c:v>20000000</c:v>
                      </c:pt>
                      <c:pt idx="120">
                        <c:v>20000000</c:v>
                      </c:pt>
                      <c:pt idx="121">
                        <c:v>20000000</c:v>
                      </c:pt>
                      <c:pt idx="122">
                        <c:v>20000000</c:v>
                      </c:pt>
                      <c:pt idx="123">
                        <c:v>20000000</c:v>
                      </c:pt>
                      <c:pt idx="124">
                        <c:v>20000000</c:v>
                      </c:pt>
                      <c:pt idx="125">
                        <c:v>20000000</c:v>
                      </c:pt>
                      <c:pt idx="126">
                        <c:v>20000000</c:v>
                      </c:pt>
                      <c:pt idx="127">
                        <c:v>20000000</c:v>
                      </c:pt>
                      <c:pt idx="128">
                        <c:v>20000000</c:v>
                      </c:pt>
                      <c:pt idx="129">
                        <c:v>20000000</c:v>
                      </c:pt>
                      <c:pt idx="130">
                        <c:v>20000000</c:v>
                      </c:pt>
                      <c:pt idx="131">
                        <c:v>20000000</c:v>
                      </c:pt>
                      <c:pt idx="132">
                        <c:v>20000000</c:v>
                      </c:pt>
                      <c:pt idx="133">
                        <c:v>20000000</c:v>
                      </c:pt>
                      <c:pt idx="134">
                        <c:v>20000000</c:v>
                      </c:pt>
                      <c:pt idx="135">
                        <c:v>20000000</c:v>
                      </c:pt>
                      <c:pt idx="136">
                        <c:v>20000000</c:v>
                      </c:pt>
                      <c:pt idx="137">
                        <c:v>20000000</c:v>
                      </c:pt>
                      <c:pt idx="138">
                        <c:v>20000000</c:v>
                      </c:pt>
                      <c:pt idx="139">
                        <c:v>20000000</c:v>
                      </c:pt>
                      <c:pt idx="140">
                        <c:v>20000000</c:v>
                      </c:pt>
                      <c:pt idx="141">
                        <c:v>20000000</c:v>
                      </c:pt>
                      <c:pt idx="142">
                        <c:v>20000000</c:v>
                      </c:pt>
                      <c:pt idx="143">
                        <c:v>20000000</c:v>
                      </c:pt>
                      <c:pt idx="144">
                        <c:v>20000000</c:v>
                      </c:pt>
                      <c:pt idx="145">
                        <c:v>20000000</c:v>
                      </c:pt>
                      <c:pt idx="146">
                        <c:v>20000000</c:v>
                      </c:pt>
                      <c:pt idx="147">
                        <c:v>20000000</c:v>
                      </c:pt>
                      <c:pt idx="148">
                        <c:v>20000000</c:v>
                      </c:pt>
                      <c:pt idx="149">
                        <c:v>20000000</c:v>
                      </c:pt>
                      <c:pt idx="150">
                        <c:v>20000000</c:v>
                      </c:pt>
                      <c:pt idx="151">
                        <c:v>20000000</c:v>
                      </c:pt>
                      <c:pt idx="152">
                        <c:v>20000000</c:v>
                      </c:pt>
                      <c:pt idx="153">
                        <c:v>20000000</c:v>
                      </c:pt>
                      <c:pt idx="154">
                        <c:v>20000000</c:v>
                      </c:pt>
                      <c:pt idx="155">
                        <c:v>20000000</c:v>
                      </c:pt>
                      <c:pt idx="156">
                        <c:v>20000000</c:v>
                      </c:pt>
                      <c:pt idx="157">
                        <c:v>20000000</c:v>
                      </c:pt>
                      <c:pt idx="158">
                        <c:v>20000000</c:v>
                      </c:pt>
                      <c:pt idx="159">
                        <c:v>20000000</c:v>
                      </c:pt>
                      <c:pt idx="160">
                        <c:v>20000000</c:v>
                      </c:pt>
                      <c:pt idx="161">
                        <c:v>20000000</c:v>
                      </c:pt>
                      <c:pt idx="162">
                        <c:v>20000000</c:v>
                      </c:pt>
                      <c:pt idx="163">
                        <c:v>20000000</c:v>
                      </c:pt>
                      <c:pt idx="164">
                        <c:v>20000000</c:v>
                      </c:pt>
                      <c:pt idx="165">
                        <c:v>20000000</c:v>
                      </c:pt>
                      <c:pt idx="166">
                        <c:v>20000000</c:v>
                      </c:pt>
                      <c:pt idx="167">
                        <c:v>20000000</c:v>
                      </c:pt>
                      <c:pt idx="168">
                        <c:v>20000000</c:v>
                      </c:pt>
                      <c:pt idx="169">
                        <c:v>20000000</c:v>
                      </c:pt>
                      <c:pt idx="170">
                        <c:v>20000000</c:v>
                      </c:pt>
                      <c:pt idx="171">
                        <c:v>20000000</c:v>
                      </c:pt>
                      <c:pt idx="172">
                        <c:v>20000000</c:v>
                      </c:pt>
                      <c:pt idx="173">
                        <c:v>20000000</c:v>
                      </c:pt>
                      <c:pt idx="174">
                        <c:v>20000000</c:v>
                      </c:pt>
                      <c:pt idx="175">
                        <c:v>20000000</c:v>
                      </c:pt>
                      <c:pt idx="176">
                        <c:v>20000000</c:v>
                      </c:pt>
                      <c:pt idx="177">
                        <c:v>20000000</c:v>
                      </c:pt>
                      <c:pt idx="178">
                        <c:v>20000000</c:v>
                      </c:pt>
                      <c:pt idx="179">
                        <c:v>20000000</c:v>
                      </c:pt>
                      <c:pt idx="180">
                        <c:v>20000000</c:v>
                      </c:pt>
                      <c:pt idx="181">
                        <c:v>20000000</c:v>
                      </c:pt>
                      <c:pt idx="182">
                        <c:v>20000000</c:v>
                      </c:pt>
                      <c:pt idx="183">
                        <c:v>20000000</c:v>
                      </c:pt>
                      <c:pt idx="184">
                        <c:v>20000000</c:v>
                      </c:pt>
                      <c:pt idx="185">
                        <c:v>20000000</c:v>
                      </c:pt>
                      <c:pt idx="186">
                        <c:v>20000000</c:v>
                      </c:pt>
                      <c:pt idx="187">
                        <c:v>20000000</c:v>
                      </c:pt>
                      <c:pt idx="188">
                        <c:v>20000000</c:v>
                      </c:pt>
                      <c:pt idx="189">
                        <c:v>20000000</c:v>
                      </c:pt>
                      <c:pt idx="190">
                        <c:v>20000000</c:v>
                      </c:pt>
                      <c:pt idx="191">
                        <c:v>20000000</c:v>
                      </c:pt>
                      <c:pt idx="192">
                        <c:v>20000000</c:v>
                      </c:pt>
                      <c:pt idx="193">
                        <c:v>20000000</c:v>
                      </c:pt>
                      <c:pt idx="194">
                        <c:v>20000000</c:v>
                      </c:pt>
                      <c:pt idx="195">
                        <c:v>20000000</c:v>
                      </c:pt>
                      <c:pt idx="196">
                        <c:v>20000000</c:v>
                      </c:pt>
                      <c:pt idx="197">
                        <c:v>20000000</c:v>
                      </c:pt>
                      <c:pt idx="198">
                        <c:v>20000000</c:v>
                      </c:pt>
                      <c:pt idx="199">
                        <c:v>20000000</c:v>
                      </c:pt>
                      <c:pt idx="200">
                        <c:v>20000000</c:v>
                      </c:pt>
                      <c:pt idx="201">
                        <c:v>20000000</c:v>
                      </c:pt>
                      <c:pt idx="202">
                        <c:v>20000000</c:v>
                      </c:pt>
                      <c:pt idx="203">
                        <c:v>20000000</c:v>
                      </c:pt>
                      <c:pt idx="204">
                        <c:v>20000000</c:v>
                      </c:pt>
                      <c:pt idx="205">
                        <c:v>20000000</c:v>
                      </c:pt>
                      <c:pt idx="206">
                        <c:v>20000000</c:v>
                      </c:pt>
                      <c:pt idx="207">
                        <c:v>20000000</c:v>
                      </c:pt>
                      <c:pt idx="208">
                        <c:v>20000000</c:v>
                      </c:pt>
                      <c:pt idx="209">
                        <c:v>20000000</c:v>
                      </c:pt>
                      <c:pt idx="210">
                        <c:v>20000000</c:v>
                      </c:pt>
                      <c:pt idx="211">
                        <c:v>20000000</c:v>
                      </c:pt>
                      <c:pt idx="212">
                        <c:v>20000000</c:v>
                      </c:pt>
                      <c:pt idx="213">
                        <c:v>20000000</c:v>
                      </c:pt>
                      <c:pt idx="214">
                        <c:v>20000000</c:v>
                      </c:pt>
                      <c:pt idx="215">
                        <c:v>20000000</c:v>
                      </c:pt>
                      <c:pt idx="216">
                        <c:v>20000000</c:v>
                      </c:pt>
                      <c:pt idx="217">
                        <c:v>20000000</c:v>
                      </c:pt>
                      <c:pt idx="218">
                        <c:v>20000000</c:v>
                      </c:pt>
                      <c:pt idx="219">
                        <c:v>20000000</c:v>
                      </c:pt>
                      <c:pt idx="220">
                        <c:v>20000000</c:v>
                      </c:pt>
                      <c:pt idx="221">
                        <c:v>20000000</c:v>
                      </c:pt>
                      <c:pt idx="222">
                        <c:v>20000000</c:v>
                      </c:pt>
                      <c:pt idx="223">
                        <c:v>20000000</c:v>
                      </c:pt>
                      <c:pt idx="224">
                        <c:v>20000000</c:v>
                      </c:pt>
                      <c:pt idx="225">
                        <c:v>20000000</c:v>
                      </c:pt>
                      <c:pt idx="226">
                        <c:v>20000000</c:v>
                      </c:pt>
                      <c:pt idx="227">
                        <c:v>20000000</c:v>
                      </c:pt>
                      <c:pt idx="228">
                        <c:v>20000000</c:v>
                      </c:pt>
                      <c:pt idx="229">
                        <c:v>20000000</c:v>
                      </c:pt>
                      <c:pt idx="230">
                        <c:v>20000000</c:v>
                      </c:pt>
                      <c:pt idx="231">
                        <c:v>20000000</c:v>
                      </c:pt>
                      <c:pt idx="232">
                        <c:v>20000000</c:v>
                      </c:pt>
                      <c:pt idx="233">
                        <c:v>20000000</c:v>
                      </c:pt>
                      <c:pt idx="234">
                        <c:v>20000000</c:v>
                      </c:pt>
                      <c:pt idx="235">
                        <c:v>20000000</c:v>
                      </c:pt>
                      <c:pt idx="236">
                        <c:v>20000000</c:v>
                      </c:pt>
                      <c:pt idx="237">
                        <c:v>20000000</c:v>
                      </c:pt>
                      <c:pt idx="238">
                        <c:v>20000000</c:v>
                      </c:pt>
                      <c:pt idx="239">
                        <c:v>20000000</c:v>
                      </c:pt>
                      <c:pt idx="240">
                        <c:v>20000000</c:v>
                      </c:pt>
                      <c:pt idx="241">
                        <c:v>20000000</c:v>
                      </c:pt>
                      <c:pt idx="242">
                        <c:v>20000000</c:v>
                      </c:pt>
                      <c:pt idx="243">
                        <c:v>19872056.518832661</c:v>
                      </c:pt>
                      <c:pt idx="244">
                        <c:v>19658663.405103613</c:v>
                      </c:pt>
                      <c:pt idx="245">
                        <c:v>19444189.544167325</c:v>
                      </c:pt>
                      <c:pt idx="246">
                        <c:v>19228629.462489504</c:v>
                      </c:pt>
                      <c:pt idx="247">
                        <c:v>19011977.658814687</c:v>
                      </c:pt>
                      <c:pt idx="248">
                        <c:v>18794228.604025841</c:v>
                      </c:pt>
                      <c:pt idx="249">
                        <c:v>18575376.74100326</c:v>
                      </c:pt>
                      <c:pt idx="250">
                        <c:v>18355416.484482747</c:v>
                      </c:pt>
                      <c:pt idx="251">
                        <c:v>18134342.220913064</c:v>
                      </c:pt>
                      <c:pt idx="252">
                        <c:v>17912148.308312677</c:v>
                      </c:pt>
                      <c:pt idx="253">
                        <c:v>17688829.076125767</c:v>
                      </c:pt>
                      <c:pt idx="254">
                        <c:v>17464378.825077511</c:v>
                      </c:pt>
                      <c:pt idx="255">
                        <c:v>17238791.827028632</c:v>
                      </c:pt>
                      <c:pt idx="256">
                        <c:v>17012062.324829217</c:v>
                      </c:pt>
                      <c:pt idx="257">
                        <c:v>16784184.53217179</c:v>
                      </c:pt>
                      <c:pt idx="258">
                        <c:v>16555152.633443633</c:v>
                      </c:pt>
                      <c:pt idx="259">
                        <c:v>16324960.783578375</c:v>
                      </c:pt>
                      <c:pt idx="260">
                        <c:v>16093603.10790682</c:v>
                      </c:pt>
                      <c:pt idx="261">
                        <c:v>15861073.702007022</c:v>
                      </c:pt>
                      <c:pt idx="262">
                        <c:v>15627366.631553592</c:v>
                      </c:pt>
                      <c:pt idx="263">
                        <c:v>15392475.932166262</c:v>
                      </c:pt>
                      <c:pt idx="264">
                        <c:v>15156395.609257659</c:v>
                      </c:pt>
                      <c:pt idx="265">
                        <c:v>14919119.637880325</c:v>
                      </c:pt>
                      <c:pt idx="266">
                        <c:v>14680641.962572955</c:v>
                      </c:pt>
                      <c:pt idx="267">
                        <c:v>14440956.49720585</c:v>
                      </c:pt>
                      <c:pt idx="268">
                        <c:v>14200057.124825604</c:v>
                      </c:pt>
                      <c:pt idx="269">
                        <c:v>13957937.697498992</c:v>
                      </c:pt>
                      <c:pt idx="270">
                        <c:v>13714592.036156066</c:v>
                      </c:pt>
                      <c:pt idx="271">
                        <c:v>13470013.930432463</c:v>
                      </c:pt>
                      <c:pt idx="272">
                        <c:v>13224197.138510913</c:v>
                      </c:pt>
                      <c:pt idx="273">
                        <c:v>12977135.386961944</c:v>
                      </c:pt>
                      <c:pt idx="274">
                        <c:v>12728822.370583776</c:v>
                      </c:pt>
                      <c:pt idx="275">
                        <c:v>12479251.75224141</c:v>
                      </c:pt>
                      <c:pt idx="276">
                        <c:v>12228417.162704898</c:v>
                      </c:pt>
                      <c:pt idx="277">
                        <c:v>11976312.200486794</c:v>
                      </c:pt>
                      <c:pt idx="278">
                        <c:v>11722930.431678791</c:v>
                      </c:pt>
                      <c:pt idx="279">
                        <c:v>11468265.389787512</c:v>
                      </c:pt>
                      <c:pt idx="280">
                        <c:v>11212310.575569488</c:v>
                      </c:pt>
                      <c:pt idx="281">
                        <c:v>10955059.456865288</c:v>
                      </c:pt>
                      <c:pt idx="282">
                        <c:v>10696505.468432818</c:v>
                      </c:pt>
                      <c:pt idx="283">
                        <c:v>10436642.011779767</c:v>
                      </c:pt>
                      <c:pt idx="284">
                        <c:v>10175462.454995207</c:v>
                      </c:pt>
                      <c:pt idx="285">
                        <c:v>9912960.1325803492</c:v>
                      </c:pt>
                      <c:pt idx="286">
                        <c:v>9649128.345278427</c:v>
                      </c:pt>
                      <c:pt idx="287">
                        <c:v>9383960.3599037323</c:v>
                      </c:pt>
                      <c:pt idx="288">
                        <c:v>9117449.4091697764</c:v>
                      </c:pt>
                      <c:pt idx="289">
                        <c:v>8849588.6915165819</c:v>
                      </c:pt>
                      <c:pt idx="290">
                        <c:v>8580371.3709371071</c:v>
                      </c:pt>
                      <c:pt idx="291">
                        <c:v>8309790.5768027799</c:v>
                      </c:pt>
                      <c:pt idx="292">
                        <c:v>8037839.4036881598</c:v>
                      </c:pt>
                      <c:pt idx="293">
                        <c:v>7764510.9111947035</c:v>
                      </c:pt>
                      <c:pt idx="294">
                        <c:v>7489798.1237736391</c:v>
                      </c:pt>
                      <c:pt idx="295">
                        <c:v>7213694.0305479486</c:v>
                      </c:pt>
                      <c:pt idx="296">
                        <c:v>6936191.5851334427</c:v>
                      </c:pt>
                      <c:pt idx="297">
                        <c:v>6657283.7054589307</c:v>
                      </c:pt>
                      <c:pt idx="298">
                        <c:v>6376963.2735854844</c:v>
                      </c:pt>
                      <c:pt idx="299">
                        <c:v>6095223.1355247786</c:v>
                      </c:pt>
                      <c:pt idx="300">
                        <c:v>5812056.1010565199</c:v>
                      </c:pt>
                      <c:pt idx="301">
                        <c:v>5527454.9435449438</c:v>
                      </c:pt>
                      <c:pt idx="302">
                        <c:v>5241412.3997543873</c:v>
                      </c:pt>
                      <c:pt idx="303">
                        <c:v>4953921.1696639247</c:v>
                      </c:pt>
                      <c:pt idx="304">
                        <c:v>4664973.9162810659</c:v>
                      </c:pt>
                      <c:pt idx="305">
                        <c:v>4374563.2654545121</c:v>
                      </c:pt>
                      <c:pt idx="306">
                        <c:v>4082681.8056859598</c:v>
                      </c:pt>
                      <c:pt idx="307">
                        <c:v>3789322.0879409546</c:v>
                      </c:pt>
                      <c:pt idx="308">
                        <c:v>3494476.6254587867</c:v>
                      </c:pt>
                      <c:pt idx="309">
                        <c:v>3198137.8935614228</c:v>
                      </c:pt>
                      <c:pt idx="310">
                        <c:v>2900298.3294614702</c:v>
                      </c:pt>
                      <c:pt idx="311">
                        <c:v>2600950.3320691697</c:v>
                      </c:pt>
                      <c:pt idx="312">
                        <c:v>2300086.2617984097</c:v>
                      </c:pt>
                      <c:pt idx="313">
                        <c:v>1997698.4403717574</c:v>
                      </c:pt>
                      <c:pt idx="314">
                        <c:v>1693779.1506245045</c:v>
                      </c:pt>
                      <c:pt idx="315">
                        <c:v>1388320.6363077194</c:v>
                      </c:pt>
                      <c:pt idx="316">
                        <c:v>1081315.1018903006</c:v>
                      </c:pt>
                      <c:pt idx="317">
                        <c:v>772754.71236003027</c:v>
                      </c:pt>
                      <c:pt idx="318">
                        <c:v>462631.5930236181</c:v>
                      </c:pt>
                      <c:pt idx="319">
                        <c:v>150937.82930573344</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A-C3D9-4830-8746-0B2623BBC94A}"/>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'Cashflow Waterfall'!$P$1</c15:sqref>
                        </c15:formulaRef>
                      </c:ext>
                    </c:extLst>
                    <c:strCache>
                      <c:ptCount val="1"/>
                      <c:pt idx="0">
                        <c:v> B Principal </c:v>
                      </c:pt>
                    </c:strCache>
                  </c:strRef>
                </c:tx>
                <c:spPr>
                  <a:ln w="28575" cap="rnd">
                    <a:solidFill>
                      <a:schemeClr val="accent6">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Waterfall'!$O$3:$O$362</c15:sqref>
                        </c15:formulaRef>
                      </c:ext>
                    </c:extLst>
                    <c:numCache>
                      <c:formatCode>_(* #,##0.00_);_(* \(#,##0.00\);_(* "-"??_);_(@_)</c:formatCode>
                      <c:ptCount val="360"/>
                      <c:pt idx="0">
                        <c:v>101291.66666666669</c:v>
                      </c:pt>
                      <c:pt idx="1">
                        <c:v>101291.66666666669</c:v>
                      </c:pt>
                      <c:pt idx="2">
                        <c:v>101291.66666666669</c:v>
                      </c:pt>
                      <c:pt idx="3">
                        <c:v>101291.66666666669</c:v>
                      </c:pt>
                      <c:pt idx="4">
                        <c:v>101291.66666666669</c:v>
                      </c:pt>
                      <c:pt idx="5">
                        <c:v>101291.66666666669</c:v>
                      </c:pt>
                      <c:pt idx="6">
                        <c:v>101291.66666666669</c:v>
                      </c:pt>
                      <c:pt idx="7">
                        <c:v>101291.66666666669</c:v>
                      </c:pt>
                      <c:pt idx="8">
                        <c:v>101291.66666666669</c:v>
                      </c:pt>
                      <c:pt idx="9">
                        <c:v>101291.66666666669</c:v>
                      </c:pt>
                      <c:pt idx="10">
                        <c:v>101291.66666666669</c:v>
                      </c:pt>
                      <c:pt idx="11">
                        <c:v>101291.66666666669</c:v>
                      </c:pt>
                      <c:pt idx="12">
                        <c:v>101291.66666666669</c:v>
                      </c:pt>
                      <c:pt idx="13">
                        <c:v>101291.66666666669</c:v>
                      </c:pt>
                      <c:pt idx="14">
                        <c:v>101291.66666666669</c:v>
                      </c:pt>
                      <c:pt idx="15">
                        <c:v>101291.66666666669</c:v>
                      </c:pt>
                      <c:pt idx="16">
                        <c:v>101291.66666666669</c:v>
                      </c:pt>
                      <c:pt idx="17">
                        <c:v>101291.66666666669</c:v>
                      </c:pt>
                      <c:pt idx="18">
                        <c:v>101291.66666666669</c:v>
                      </c:pt>
                      <c:pt idx="19">
                        <c:v>101291.66666666669</c:v>
                      </c:pt>
                      <c:pt idx="20">
                        <c:v>101291.66666666669</c:v>
                      </c:pt>
                      <c:pt idx="21">
                        <c:v>101291.66666666669</c:v>
                      </c:pt>
                      <c:pt idx="22">
                        <c:v>101291.66666666669</c:v>
                      </c:pt>
                      <c:pt idx="23">
                        <c:v>101291.66666666669</c:v>
                      </c:pt>
                      <c:pt idx="24">
                        <c:v>101291.66666666669</c:v>
                      </c:pt>
                      <c:pt idx="25">
                        <c:v>101291.66666666669</c:v>
                      </c:pt>
                      <c:pt idx="26">
                        <c:v>101291.66666666669</c:v>
                      </c:pt>
                      <c:pt idx="27">
                        <c:v>101291.66666666669</c:v>
                      </c:pt>
                      <c:pt idx="28">
                        <c:v>101291.66666666669</c:v>
                      </c:pt>
                      <c:pt idx="29">
                        <c:v>101291.66666666669</c:v>
                      </c:pt>
                      <c:pt idx="30">
                        <c:v>101291.66666666669</c:v>
                      </c:pt>
                      <c:pt idx="31">
                        <c:v>101291.66666666669</c:v>
                      </c:pt>
                      <c:pt idx="32">
                        <c:v>101291.66666666669</c:v>
                      </c:pt>
                      <c:pt idx="33">
                        <c:v>101291.66666666669</c:v>
                      </c:pt>
                      <c:pt idx="34">
                        <c:v>101291.66666666669</c:v>
                      </c:pt>
                      <c:pt idx="35">
                        <c:v>101291.66666666669</c:v>
                      </c:pt>
                      <c:pt idx="36">
                        <c:v>101291.66666666669</c:v>
                      </c:pt>
                      <c:pt idx="37">
                        <c:v>101291.66666666669</c:v>
                      </c:pt>
                      <c:pt idx="38">
                        <c:v>101291.66666666669</c:v>
                      </c:pt>
                      <c:pt idx="39">
                        <c:v>101291.66666666669</c:v>
                      </c:pt>
                      <c:pt idx="40">
                        <c:v>101291.66666666669</c:v>
                      </c:pt>
                      <c:pt idx="41">
                        <c:v>101291.66666666669</c:v>
                      </c:pt>
                      <c:pt idx="42">
                        <c:v>101291.66666666669</c:v>
                      </c:pt>
                      <c:pt idx="43">
                        <c:v>101291.66666666669</c:v>
                      </c:pt>
                      <c:pt idx="44">
                        <c:v>101291.66666666669</c:v>
                      </c:pt>
                      <c:pt idx="45">
                        <c:v>101291.66666666669</c:v>
                      </c:pt>
                      <c:pt idx="46">
                        <c:v>101291.66666666669</c:v>
                      </c:pt>
                      <c:pt idx="47">
                        <c:v>101291.66666666669</c:v>
                      </c:pt>
                      <c:pt idx="48">
                        <c:v>101291.66666666669</c:v>
                      </c:pt>
                      <c:pt idx="49">
                        <c:v>101291.66666666669</c:v>
                      </c:pt>
                      <c:pt idx="50">
                        <c:v>101291.66666666669</c:v>
                      </c:pt>
                      <c:pt idx="51">
                        <c:v>101291.66666666669</c:v>
                      </c:pt>
                      <c:pt idx="52">
                        <c:v>101291.66666666669</c:v>
                      </c:pt>
                      <c:pt idx="53">
                        <c:v>101291.66666666669</c:v>
                      </c:pt>
                      <c:pt idx="54">
                        <c:v>101291.66666666669</c:v>
                      </c:pt>
                      <c:pt idx="55">
                        <c:v>101291.66666666669</c:v>
                      </c:pt>
                      <c:pt idx="56">
                        <c:v>101291.66666666669</c:v>
                      </c:pt>
                      <c:pt idx="57">
                        <c:v>101291.66666666669</c:v>
                      </c:pt>
                      <c:pt idx="58">
                        <c:v>101291.66666666669</c:v>
                      </c:pt>
                      <c:pt idx="59">
                        <c:v>101291.66666666669</c:v>
                      </c:pt>
                      <c:pt idx="60">
                        <c:v>101291.66666666669</c:v>
                      </c:pt>
                      <c:pt idx="61">
                        <c:v>101291.66666666669</c:v>
                      </c:pt>
                      <c:pt idx="62">
                        <c:v>101291.66666666669</c:v>
                      </c:pt>
                      <c:pt idx="63">
                        <c:v>101291.66666666669</c:v>
                      </c:pt>
                      <c:pt idx="64">
                        <c:v>101291.66666666669</c:v>
                      </c:pt>
                      <c:pt idx="65">
                        <c:v>101291.66666666669</c:v>
                      </c:pt>
                      <c:pt idx="66">
                        <c:v>101291.66666666669</c:v>
                      </c:pt>
                      <c:pt idx="67">
                        <c:v>101291.66666666669</c:v>
                      </c:pt>
                      <c:pt idx="68">
                        <c:v>101291.66666666669</c:v>
                      </c:pt>
                      <c:pt idx="69">
                        <c:v>101291.66666666669</c:v>
                      </c:pt>
                      <c:pt idx="70">
                        <c:v>101291.66666666669</c:v>
                      </c:pt>
                      <c:pt idx="71">
                        <c:v>101291.66666666669</c:v>
                      </c:pt>
                      <c:pt idx="72">
                        <c:v>101291.66666666669</c:v>
                      </c:pt>
                      <c:pt idx="73">
                        <c:v>101291.66666666669</c:v>
                      </c:pt>
                      <c:pt idx="74">
                        <c:v>101291.66666666669</c:v>
                      </c:pt>
                      <c:pt idx="75">
                        <c:v>101291.66666666669</c:v>
                      </c:pt>
                      <c:pt idx="76">
                        <c:v>101291.66666666669</c:v>
                      </c:pt>
                      <c:pt idx="77">
                        <c:v>101291.66666666669</c:v>
                      </c:pt>
                      <c:pt idx="78">
                        <c:v>101291.66666666669</c:v>
                      </c:pt>
                      <c:pt idx="79">
                        <c:v>101291.66666666669</c:v>
                      </c:pt>
                      <c:pt idx="80">
                        <c:v>101291.66666666669</c:v>
                      </c:pt>
                      <c:pt idx="81">
                        <c:v>101291.66666666669</c:v>
                      </c:pt>
                      <c:pt idx="82">
                        <c:v>101291.66666666669</c:v>
                      </c:pt>
                      <c:pt idx="83">
                        <c:v>101291.66666666669</c:v>
                      </c:pt>
                      <c:pt idx="84">
                        <c:v>101291.66666666669</c:v>
                      </c:pt>
                      <c:pt idx="85">
                        <c:v>101291.66666666669</c:v>
                      </c:pt>
                      <c:pt idx="86">
                        <c:v>101291.66666666669</c:v>
                      </c:pt>
                      <c:pt idx="87">
                        <c:v>101291.66666666669</c:v>
                      </c:pt>
                      <c:pt idx="88">
                        <c:v>101291.66666666669</c:v>
                      </c:pt>
                      <c:pt idx="89">
                        <c:v>101291.66666666669</c:v>
                      </c:pt>
                      <c:pt idx="90">
                        <c:v>101291.66666666669</c:v>
                      </c:pt>
                      <c:pt idx="91">
                        <c:v>101291.66666666669</c:v>
                      </c:pt>
                      <c:pt idx="92">
                        <c:v>101291.66666666669</c:v>
                      </c:pt>
                      <c:pt idx="93">
                        <c:v>101291.66666666669</c:v>
                      </c:pt>
                      <c:pt idx="94">
                        <c:v>101291.66666666669</c:v>
                      </c:pt>
                      <c:pt idx="95">
                        <c:v>101291.66666666669</c:v>
                      </c:pt>
                      <c:pt idx="96">
                        <c:v>101291.66666666669</c:v>
                      </c:pt>
                      <c:pt idx="97">
                        <c:v>101291.66666666669</c:v>
                      </c:pt>
                      <c:pt idx="98">
                        <c:v>101291.66666666669</c:v>
                      </c:pt>
                      <c:pt idx="99">
                        <c:v>101291.66666666669</c:v>
                      </c:pt>
                      <c:pt idx="100">
                        <c:v>101291.66666666669</c:v>
                      </c:pt>
                      <c:pt idx="101">
                        <c:v>101291.66666666669</c:v>
                      </c:pt>
                      <c:pt idx="102">
                        <c:v>101291.66666666669</c:v>
                      </c:pt>
                      <c:pt idx="103">
                        <c:v>101291.66666666669</c:v>
                      </c:pt>
                      <c:pt idx="104">
                        <c:v>101291.66666666669</c:v>
                      </c:pt>
                      <c:pt idx="105">
                        <c:v>101291.66666666669</c:v>
                      </c:pt>
                      <c:pt idx="106">
                        <c:v>101291.66666666669</c:v>
                      </c:pt>
                      <c:pt idx="107">
                        <c:v>101291.66666666669</c:v>
                      </c:pt>
                      <c:pt idx="108">
                        <c:v>101291.66666666669</c:v>
                      </c:pt>
                      <c:pt idx="109">
                        <c:v>101291.66666666669</c:v>
                      </c:pt>
                      <c:pt idx="110">
                        <c:v>101291.66666666669</c:v>
                      </c:pt>
                      <c:pt idx="111">
                        <c:v>101291.66666666669</c:v>
                      </c:pt>
                      <c:pt idx="112">
                        <c:v>101291.66666666669</c:v>
                      </c:pt>
                      <c:pt idx="113">
                        <c:v>101291.66666666669</c:v>
                      </c:pt>
                      <c:pt idx="114">
                        <c:v>101291.66666666669</c:v>
                      </c:pt>
                      <c:pt idx="115">
                        <c:v>101291.66666666669</c:v>
                      </c:pt>
                      <c:pt idx="116">
                        <c:v>101291.66666666669</c:v>
                      </c:pt>
                      <c:pt idx="117">
                        <c:v>101291.66666666669</c:v>
                      </c:pt>
                      <c:pt idx="118">
                        <c:v>101291.66666666669</c:v>
                      </c:pt>
                      <c:pt idx="119">
                        <c:v>101291.66666666669</c:v>
                      </c:pt>
                      <c:pt idx="120">
                        <c:v>101291.66666666669</c:v>
                      </c:pt>
                      <c:pt idx="121">
                        <c:v>101291.66666666669</c:v>
                      </c:pt>
                      <c:pt idx="122">
                        <c:v>101291.66666666669</c:v>
                      </c:pt>
                      <c:pt idx="123">
                        <c:v>101291.66666666669</c:v>
                      </c:pt>
                      <c:pt idx="124">
                        <c:v>101291.66666666669</c:v>
                      </c:pt>
                      <c:pt idx="125">
                        <c:v>101291.66666666669</c:v>
                      </c:pt>
                      <c:pt idx="126">
                        <c:v>101291.66666666669</c:v>
                      </c:pt>
                      <c:pt idx="127">
                        <c:v>101291.66666666669</c:v>
                      </c:pt>
                      <c:pt idx="128">
                        <c:v>101291.66666666669</c:v>
                      </c:pt>
                      <c:pt idx="129">
                        <c:v>101291.66666666669</c:v>
                      </c:pt>
                      <c:pt idx="130">
                        <c:v>101291.66666666669</c:v>
                      </c:pt>
                      <c:pt idx="131">
                        <c:v>101291.66666666669</c:v>
                      </c:pt>
                      <c:pt idx="132">
                        <c:v>101291.66666666669</c:v>
                      </c:pt>
                      <c:pt idx="133">
                        <c:v>101291.66666666669</c:v>
                      </c:pt>
                      <c:pt idx="134">
                        <c:v>101291.66666666669</c:v>
                      </c:pt>
                      <c:pt idx="135">
                        <c:v>101291.66666666669</c:v>
                      </c:pt>
                      <c:pt idx="136">
                        <c:v>101291.66666666669</c:v>
                      </c:pt>
                      <c:pt idx="137">
                        <c:v>101291.66666666669</c:v>
                      </c:pt>
                      <c:pt idx="138">
                        <c:v>101291.66666666669</c:v>
                      </c:pt>
                      <c:pt idx="139">
                        <c:v>101291.66666666669</c:v>
                      </c:pt>
                      <c:pt idx="140">
                        <c:v>101291.66666666669</c:v>
                      </c:pt>
                      <c:pt idx="141">
                        <c:v>101291.66666666669</c:v>
                      </c:pt>
                      <c:pt idx="142">
                        <c:v>101291.66666666669</c:v>
                      </c:pt>
                      <c:pt idx="143">
                        <c:v>101291.66666666669</c:v>
                      </c:pt>
                      <c:pt idx="144">
                        <c:v>101291.66666666669</c:v>
                      </c:pt>
                      <c:pt idx="145">
                        <c:v>101291.66666666669</c:v>
                      </c:pt>
                      <c:pt idx="146">
                        <c:v>101291.66666666669</c:v>
                      </c:pt>
                      <c:pt idx="147">
                        <c:v>101291.66666666669</c:v>
                      </c:pt>
                      <c:pt idx="148">
                        <c:v>101291.66666666669</c:v>
                      </c:pt>
                      <c:pt idx="149">
                        <c:v>101291.66666666669</c:v>
                      </c:pt>
                      <c:pt idx="150">
                        <c:v>101291.66666666669</c:v>
                      </c:pt>
                      <c:pt idx="151">
                        <c:v>101291.66666666669</c:v>
                      </c:pt>
                      <c:pt idx="152">
                        <c:v>101291.66666666669</c:v>
                      </c:pt>
                      <c:pt idx="153">
                        <c:v>101291.66666666669</c:v>
                      </c:pt>
                      <c:pt idx="154">
                        <c:v>101291.66666666669</c:v>
                      </c:pt>
                      <c:pt idx="155">
                        <c:v>101291.66666666669</c:v>
                      </c:pt>
                      <c:pt idx="156">
                        <c:v>101291.66666666669</c:v>
                      </c:pt>
                      <c:pt idx="157">
                        <c:v>101291.66666666669</c:v>
                      </c:pt>
                      <c:pt idx="158">
                        <c:v>101291.66666666669</c:v>
                      </c:pt>
                      <c:pt idx="159">
                        <c:v>101291.66666666669</c:v>
                      </c:pt>
                      <c:pt idx="160">
                        <c:v>101291.66666666669</c:v>
                      </c:pt>
                      <c:pt idx="161">
                        <c:v>101291.66666666669</c:v>
                      </c:pt>
                      <c:pt idx="162">
                        <c:v>101291.66666666669</c:v>
                      </c:pt>
                      <c:pt idx="163">
                        <c:v>101291.66666666669</c:v>
                      </c:pt>
                      <c:pt idx="164">
                        <c:v>101291.66666666669</c:v>
                      </c:pt>
                      <c:pt idx="165">
                        <c:v>101291.66666666669</c:v>
                      </c:pt>
                      <c:pt idx="166">
                        <c:v>101291.66666666669</c:v>
                      </c:pt>
                      <c:pt idx="167">
                        <c:v>101291.66666666669</c:v>
                      </c:pt>
                      <c:pt idx="168">
                        <c:v>101291.66666666669</c:v>
                      </c:pt>
                      <c:pt idx="169">
                        <c:v>101291.66666666669</c:v>
                      </c:pt>
                      <c:pt idx="170">
                        <c:v>101291.66666666669</c:v>
                      </c:pt>
                      <c:pt idx="171">
                        <c:v>101291.66666666669</c:v>
                      </c:pt>
                      <c:pt idx="172">
                        <c:v>101291.66666666669</c:v>
                      </c:pt>
                      <c:pt idx="173">
                        <c:v>101291.66666666669</c:v>
                      </c:pt>
                      <c:pt idx="174">
                        <c:v>101291.66666666669</c:v>
                      </c:pt>
                      <c:pt idx="175">
                        <c:v>101291.66666666669</c:v>
                      </c:pt>
                      <c:pt idx="176">
                        <c:v>101291.66666666669</c:v>
                      </c:pt>
                      <c:pt idx="177">
                        <c:v>101291.66666666669</c:v>
                      </c:pt>
                      <c:pt idx="178">
                        <c:v>101291.66666666669</c:v>
                      </c:pt>
                      <c:pt idx="179">
                        <c:v>101291.66666666669</c:v>
                      </c:pt>
                      <c:pt idx="180">
                        <c:v>101291.66666666669</c:v>
                      </c:pt>
                      <c:pt idx="181">
                        <c:v>101291.66666666669</c:v>
                      </c:pt>
                      <c:pt idx="182">
                        <c:v>101291.66666666669</c:v>
                      </c:pt>
                      <c:pt idx="183">
                        <c:v>101291.66666666669</c:v>
                      </c:pt>
                      <c:pt idx="184">
                        <c:v>101291.66666666669</c:v>
                      </c:pt>
                      <c:pt idx="185">
                        <c:v>101291.66666666669</c:v>
                      </c:pt>
                      <c:pt idx="186">
                        <c:v>101291.66666666669</c:v>
                      </c:pt>
                      <c:pt idx="187">
                        <c:v>101291.66666666669</c:v>
                      </c:pt>
                      <c:pt idx="188">
                        <c:v>101291.66666666669</c:v>
                      </c:pt>
                      <c:pt idx="189">
                        <c:v>101291.66666666669</c:v>
                      </c:pt>
                      <c:pt idx="190">
                        <c:v>101291.66666666669</c:v>
                      </c:pt>
                      <c:pt idx="191">
                        <c:v>101291.66666666669</c:v>
                      </c:pt>
                      <c:pt idx="192">
                        <c:v>101291.66666666669</c:v>
                      </c:pt>
                      <c:pt idx="193">
                        <c:v>101291.66666666669</c:v>
                      </c:pt>
                      <c:pt idx="194">
                        <c:v>101291.66666666669</c:v>
                      </c:pt>
                      <c:pt idx="195">
                        <c:v>101291.66666666669</c:v>
                      </c:pt>
                      <c:pt idx="196">
                        <c:v>101291.66666666669</c:v>
                      </c:pt>
                      <c:pt idx="197">
                        <c:v>101291.66666666669</c:v>
                      </c:pt>
                      <c:pt idx="198">
                        <c:v>101291.66666666669</c:v>
                      </c:pt>
                      <c:pt idx="199">
                        <c:v>101291.66666666669</c:v>
                      </c:pt>
                      <c:pt idx="200">
                        <c:v>101291.66666666669</c:v>
                      </c:pt>
                      <c:pt idx="201">
                        <c:v>101291.66666666669</c:v>
                      </c:pt>
                      <c:pt idx="202">
                        <c:v>101291.66666666669</c:v>
                      </c:pt>
                      <c:pt idx="203">
                        <c:v>101291.66666666669</c:v>
                      </c:pt>
                      <c:pt idx="204">
                        <c:v>101291.66666666669</c:v>
                      </c:pt>
                      <c:pt idx="205">
                        <c:v>101291.66666666669</c:v>
                      </c:pt>
                      <c:pt idx="206">
                        <c:v>101291.66666666669</c:v>
                      </c:pt>
                      <c:pt idx="207">
                        <c:v>101291.66666666669</c:v>
                      </c:pt>
                      <c:pt idx="208">
                        <c:v>101291.66666666669</c:v>
                      </c:pt>
                      <c:pt idx="209">
                        <c:v>101291.66666666669</c:v>
                      </c:pt>
                      <c:pt idx="210">
                        <c:v>101291.66666666669</c:v>
                      </c:pt>
                      <c:pt idx="211">
                        <c:v>101291.66666666669</c:v>
                      </c:pt>
                      <c:pt idx="212">
                        <c:v>101291.66666666669</c:v>
                      </c:pt>
                      <c:pt idx="213">
                        <c:v>101291.66666666669</c:v>
                      </c:pt>
                      <c:pt idx="214">
                        <c:v>101291.66666666669</c:v>
                      </c:pt>
                      <c:pt idx="215">
                        <c:v>101291.66666666669</c:v>
                      </c:pt>
                      <c:pt idx="216">
                        <c:v>101291.66666666669</c:v>
                      </c:pt>
                      <c:pt idx="217">
                        <c:v>101291.66666666669</c:v>
                      </c:pt>
                      <c:pt idx="218">
                        <c:v>101291.66666666669</c:v>
                      </c:pt>
                      <c:pt idx="219">
                        <c:v>101291.66666666669</c:v>
                      </c:pt>
                      <c:pt idx="220">
                        <c:v>101291.66666666669</c:v>
                      </c:pt>
                      <c:pt idx="221">
                        <c:v>101291.66666666669</c:v>
                      </c:pt>
                      <c:pt idx="222">
                        <c:v>101291.66666666669</c:v>
                      </c:pt>
                      <c:pt idx="223">
                        <c:v>101291.66666666669</c:v>
                      </c:pt>
                      <c:pt idx="224">
                        <c:v>101291.66666666669</c:v>
                      </c:pt>
                      <c:pt idx="225">
                        <c:v>101291.66666666669</c:v>
                      </c:pt>
                      <c:pt idx="226">
                        <c:v>101291.66666666669</c:v>
                      </c:pt>
                      <c:pt idx="227">
                        <c:v>101291.66666666669</c:v>
                      </c:pt>
                      <c:pt idx="228">
                        <c:v>101291.66666666669</c:v>
                      </c:pt>
                      <c:pt idx="229">
                        <c:v>101291.66666666669</c:v>
                      </c:pt>
                      <c:pt idx="230">
                        <c:v>101291.66666666669</c:v>
                      </c:pt>
                      <c:pt idx="231">
                        <c:v>101291.66666666669</c:v>
                      </c:pt>
                      <c:pt idx="232">
                        <c:v>101291.66666666669</c:v>
                      </c:pt>
                      <c:pt idx="233">
                        <c:v>101291.66666666669</c:v>
                      </c:pt>
                      <c:pt idx="234">
                        <c:v>101291.66666666669</c:v>
                      </c:pt>
                      <c:pt idx="235">
                        <c:v>101291.66666666669</c:v>
                      </c:pt>
                      <c:pt idx="236">
                        <c:v>101291.66666666669</c:v>
                      </c:pt>
                      <c:pt idx="237">
                        <c:v>101291.66666666669</c:v>
                      </c:pt>
                      <c:pt idx="238">
                        <c:v>101291.66666666669</c:v>
                      </c:pt>
                      <c:pt idx="239">
                        <c:v>101291.66666666669</c:v>
                      </c:pt>
                      <c:pt idx="240">
                        <c:v>101291.66666666669</c:v>
                      </c:pt>
                      <c:pt idx="241">
                        <c:v>101291.66666666669</c:v>
                      </c:pt>
                      <c:pt idx="242">
                        <c:v>101291.66666666669</c:v>
                      </c:pt>
                      <c:pt idx="243">
                        <c:v>101291.66666666669</c:v>
                      </c:pt>
                      <c:pt idx="244">
                        <c:v>100643.68624433794</c:v>
                      </c:pt>
                      <c:pt idx="245">
                        <c:v>99562.939037097691</c:v>
                      </c:pt>
                      <c:pt idx="246">
                        <c:v>98476.718295564118</c:v>
                      </c:pt>
                      <c:pt idx="247">
                        <c:v>97384.99629856665</c:v>
                      </c:pt>
                      <c:pt idx="248">
                        <c:v>96287.745184538566</c:v>
                      </c:pt>
                      <c:pt idx="249">
                        <c:v>95184.936950805888</c:v>
                      </c:pt>
                      <c:pt idx="250">
                        <c:v>94076.543452872778</c:v>
                      </c:pt>
                      <c:pt idx="251">
                        <c:v>92962.536403703256</c:v>
                      </c:pt>
                      <c:pt idx="252">
                        <c:v>91842.887372999307</c:v>
                      </c:pt>
                      <c:pt idx="253">
                        <c:v>90717.567786475265</c:v>
                      </c:pt>
                      <c:pt idx="254">
                        <c:v>89586.548925128634</c:v>
                      </c:pt>
                      <c:pt idx="255">
                        <c:v>88449.801924507163</c:v>
                      </c:pt>
                      <c:pt idx="256">
                        <c:v>87307.29777397211</c:v>
                      </c:pt>
                      <c:pt idx="257">
                        <c:v>86159.007315957992</c:v>
                      </c:pt>
                      <c:pt idx="258">
                        <c:v>85004.901245228393</c:v>
                      </c:pt>
                      <c:pt idx="259">
                        <c:v>83844.950108128076</c:v>
                      </c:pt>
                      <c:pt idx="260">
                        <c:v>82679.124301831325</c:v>
                      </c:pt>
                      <c:pt idx="261">
                        <c:v>81507.394073586431</c:v>
                      </c:pt>
                      <c:pt idx="262">
                        <c:v>80329.729519956411</c:v>
                      </c:pt>
                      <c:pt idx="263">
                        <c:v>79146.100586055807</c:v>
                      </c:pt>
                      <c:pt idx="264">
                        <c:v>77956.477064783729</c:v>
                      </c:pt>
                      <c:pt idx="265">
                        <c:v>76760.828596052859</c:v>
                      </c:pt>
                      <c:pt idx="266">
                        <c:v>75559.124666014744</c:v>
                      </c:pt>
                      <c:pt idx="267">
                        <c:v>74351.334606280958</c:v>
                      </c:pt>
                      <c:pt idx="268">
                        <c:v>73137.42759314047</c:v>
                      </c:pt>
                      <c:pt idx="269">
                        <c:v>71917.372646773016</c:v>
                      </c:pt>
                      <c:pt idx="270">
                        <c:v>70691.138630458445</c:v>
                      </c:pt>
                      <c:pt idx="271">
                        <c:v>69458.694249782086</c:v>
                      </c:pt>
                      <c:pt idx="272">
                        <c:v>68220.008051836092</c:v>
                      </c:pt>
                      <c:pt idx="273">
                        <c:v>66975.048424416731</c:v>
                      </c:pt>
                      <c:pt idx="274">
                        <c:v>65723.783595217697</c:v>
                      </c:pt>
                      <c:pt idx="275">
                        <c:v>64466.181631019092</c:v>
                      </c:pt>
                      <c:pt idx="276">
                        <c:v>63202.21043687265</c:v>
                      </c:pt>
                      <c:pt idx="277">
                        <c:v>61931.837755282526</c:v>
                      </c:pt>
                      <c:pt idx="278">
                        <c:v>60655.031165382083</c:v>
                      </c:pt>
                      <c:pt idx="279">
                        <c:v>59371.758082106549</c:v>
                      </c:pt>
                      <c:pt idx="280">
                        <c:v>58081.985755361347</c:v>
                      </c:pt>
                      <c:pt idx="281">
                        <c:v>56785.681269186309</c:v>
                      </c:pt>
                      <c:pt idx="282">
                        <c:v>55482.811540915667</c:v>
                      </c:pt>
                      <c:pt idx="283">
                        <c:v>54173.343320333719</c:v>
                      </c:pt>
                      <c:pt idx="284">
                        <c:v>52857.243188826287</c:v>
                      </c:pt>
                      <c:pt idx="285">
                        <c:v>51534.477558527818</c:v>
                      </c:pt>
                      <c:pt idx="286">
                        <c:v>50205.012671464232</c:v>
                      </c:pt>
                      <c:pt idx="287">
                        <c:v>48868.814598691373</c:v>
                      </c:pt>
                      <c:pt idx="288">
                        <c:v>47525.849239429117</c:v>
                      </c:pt>
                      <c:pt idx="289">
                        <c:v>46176.082320191104</c:v>
                      </c:pt>
                      <c:pt idx="290">
                        <c:v>44819.479393910027</c:v>
                      </c:pt>
                      <c:pt idx="291">
                        <c:v>43456.005839058562</c:v>
                      </c:pt>
                      <c:pt idx="292">
                        <c:v>42085.626858765754</c:v>
                      </c:pt>
                      <c:pt idx="293">
                        <c:v>40708.307479928997</c:v>
                      </c:pt>
                      <c:pt idx="294">
                        <c:v>39324.012552321517</c:v>
                      </c:pt>
                      <c:pt idx="295">
                        <c:v>37932.706747695251</c:v>
                      </c:pt>
                      <c:pt idx="296">
                        <c:v>36534.354558879306</c:v>
                      </c:pt>
                      <c:pt idx="297">
                        <c:v>35128.920298873752</c:v>
                      </c:pt>
                      <c:pt idx="298">
                        <c:v>33716.368099938882</c:v>
                      </c:pt>
                      <c:pt idx="299">
                        <c:v>32296.661912679821</c:v>
                      </c:pt>
                      <c:pt idx="300">
                        <c:v>30869.765505126539</c:v>
                      </c:pt>
                      <c:pt idx="301">
                        <c:v>29435.64246180917</c:v>
                      </c:pt>
                      <c:pt idx="302">
                        <c:v>27994.256182828667</c:v>
                      </c:pt>
                      <c:pt idx="303">
                        <c:v>26545.569882922744</c:v>
                      </c:pt>
                      <c:pt idx="304">
                        <c:v>25089.54659052709</c:v>
                      </c:pt>
                      <c:pt idx="305">
                        <c:v>23626.14914683182</c:v>
                      </c:pt>
                      <c:pt idx="306">
                        <c:v>22155.340204833166</c:v>
                      </c:pt>
                      <c:pt idx="307">
                        <c:v>20677.082228380354</c:v>
                      </c:pt>
                      <c:pt idx="308">
                        <c:v>19191.33749121763</c:v>
                      </c:pt>
                      <c:pt idx="309">
                        <c:v>17698.068076021482</c:v>
                      </c:pt>
                      <c:pt idx="310">
                        <c:v>16197.235873432959</c:v>
                      </c:pt>
                      <c:pt idx="311">
                        <c:v>14688.802581085074</c:v>
                      </c:pt>
                      <c:pt idx="312">
                        <c:v>13172.729702625318</c:v>
                      </c:pt>
                      <c:pt idx="313">
                        <c:v>11648.978546733199</c:v>
                      </c:pt>
                      <c:pt idx="314">
                        <c:v>10117.510226132797</c:v>
                      </c:pt>
                      <c:pt idx="315">
                        <c:v>8578.2856566003575</c:v>
                      </c:pt>
                      <c:pt idx="316">
                        <c:v>7031.2655559668046</c:v>
                      </c:pt>
                      <c:pt idx="317">
                        <c:v>5476.4104431152527</c:v>
                      </c:pt>
                      <c:pt idx="318">
                        <c:v>3913.680636973404</c:v>
                      </c:pt>
                      <c:pt idx="319">
                        <c:v>2343.036255500866</c:v>
                      </c:pt>
                      <c:pt idx="320">
                        <c:v>764.43721467132923</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B-C3D9-4830-8746-0B2623BBC94A}"/>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'Cashflow Waterfall'!$Q$1</c15:sqref>
                        </c15:formulaRef>
                      </c:ext>
                    </c:extLst>
                    <c:strCache>
                      <c:ptCount val="1"/>
                      <c:pt idx="0">
                        <c:v>Cashflow Received in Current Period</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Waterfall'!$P$3:$P$362</c15:sqref>
                        </c15:formulaRef>
                      </c:ext>
                    </c:extLst>
                    <c:numCache>
                      <c:formatCode>"$"#,##0.00_);[Red]\("$"#,##0.00\)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127943.48116733969</c:v>
                      </c:pt>
                      <c:pt idx="244">
                        <c:v>213393.11372904762</c:v>
                      </c:pt>
                      <c:pt idx="245">
                        <c:v>214473.86093628785</c:v>
                      </c:pt>
                      <c:pt idx="246">
                        <c:v>215560.08167782144</c:v>
                      </c:pt>
                      <c:pt idx="247">
                        <c:v>216651.80367481889</c:v>
                      </c:pt>
                      <c:pt idx="248">
                        <c:v>217749.05478884699</c:v>
                      </c:pt>
                      <c:pt idx="249">
                        <c:v>218851.86302257967</c:v>
                      </c:pt>
                      <c:pt idx="250">
                        <c:v>219960.25652051278</c:v>
                      </c:pt>
                      <c:pt idx="251">
                        <c:v>221074.26356968231</c:v>
                      </c:pt>
                      <c:pt idx="252">
                        <c:v>222193.91260038625</c:v>
                      </c:pt>
                      <c:pt idx="253">
                        <c:v>223319.23218691029</c:v>
                      </c:pt>
                      <c:pt idx="254">
                        <c:v>224450.25104825693</c:v>
                      </c:pt>
                      <c:pt idx="255">
                        <c:v>225586.99804887845</c:v>
                      </c:pt>
                      <c:pt idx="256">
                        <c:v>226729.50219941343</c:v>
                      </c:pt>
                      <c:pt idx="257">
                        <c:v>227877.79265742755</c:v>
                      </c:pt>
                      <c:pt idx="258">
                        <c:v>229031.89872815716</c:v>
                      </c:pt>
                      <c:pt idx="259">
                        <c:v>230191.84986525748</c:v>
                      </c:pt>
                      <c:pt idx="260">
                        <c:v>231357.67567155423</c:v>
                      </c:pt>
                      <c:pt idx="261">
                        <c:v>232529.40589979914</c:v>
                      </c:pt>
                      <c:pt idx="262">
                        <c:v>233707.07045342919</c:v>
                      </c:pt>
                      <c:pt idx="263">
                        <c:v>234890.69938732975</c:v>
                      </c:pt>
                      <c:pt idx="264">
                        <c:v>236080.32290860184</c:v>
                      </c:pt>
                      <c:pt idx="265">
                        <c:v>237275.97137733269</c:v>
                      </c:pt>
                      <c:pt idx="266">
                        <c:v>238477.67530737081</c:v>
                      </c:pt>
                      <c:pt idx="267">
                        <c:v>239685.4653671046</c:v>
                      </c:pt>
                      <c:pt idx="268">
                        <c:v>240899.37238024507</c:v>
                      </c:pt>
                      <c:pt idx="269">
                        <c:v>242119.42732661252</c:v>
                      </c:pt>
                      <c:pt idx="270">
                        <c:v>243345.66134292711</c:v>
                      </c:pt>
                      <c:pt idx="271">
                        <c:v>244578.10572360345</c:v>
                      </c:pt>
                      <c:pt idx="272">
                        <c:v>245816.79192154948</c:v>
                      </c:pt>
                      <c:pt idx="273">
                        <c:v>247061.75154896884</c:v>
                      </c:pt>
                      <c:pt idx="274">
                        <c:v>248313.01637816784</c:v>
                      </c:pt>
                      <c:pt idx="275">
                        <c:v>249570.61834236648</c:v>
                      </c:pt>
                      <c:pt idx="276">
                        <c:v>250834.58953651291</c:v>
                      </c:pt>
                      <c:pt idx="277">
                        <c:v>252104.96221810303</c:v>
                      </c:pt>
                      <c:pt idx="278">
                        <c:v>253381.76880800346</c:v>
                      </c:pt>
                      <c:pt idx="279">
                        <c:v>254665.04189127899</c:v>
                      </c:pt>
                      <c:pt idx="280">
                        <c:v>255954.8142180242</c:v>
                      </c:pt>
                      <c:pt idx="281">
                        <c:v>257251.11870419924</c:v>
                      </c:pt>
                      <c:pt idx="282">
                        <c:v>258553.98843246989</c:v>
                      </c:pt>
                      <c:pt idx="283">
                        <c:v>259863.45665305184</c:v>
                      </c:pt>
                      <c:pt idx="284">
                        <c:v>261179.55678455927</c:v>
                      </c:pt>
                      <c:pt idx="285">
                        <c:v>262502.32241485774</c:v>
                      </c:pt>
                      <c:pt idx="286">
                        <c:v>263831.78730192129</c:v>
                      </c:pt>
                      <c:pt idx="287">
                        <c:v>265167.98537469417</c:v>
                      </c:pt>
                      <c:pt idx="288">
                        <c:v>266510.95073395642</c:v>
                      </c:pt>
                      <c:pt idx="289">
                        <c:v>267860.71765319444</c:v>
                      </c:pt>
                      <c:pt idx="290">
                        <c:v>269217.32057947549</c:v>
                      </c:pt>
                      <c:pt idx="291">
                        <c:v>270580.79413432698</c:v>
                      </c:pt>
                      <c:pt idx="292">
                        <c:v>271951.1731146198</c:v>
                      </c:pt>
                      <c:pt idx="293">
                        <c:v>273328.49249345658</c:v>
                      </c:pt>
                      <c:pt idx="294">
                        <c:v>274712.78742106404</c:v>
                      </c:pt>
                      <c:pt idx="295">
                        <c:v>276104.0932256903</c:v>
                      </c:pt>
                      <c:pt idx="296">
                        <c:v>277502.44541450625</c:v>
                      </c:pt>
                      <c:pt idx="297">
                        <c:v>278907.87967451179</c:v>
                      </c:pt>
                      <c:pt idx="298">
                        <c:v>280320.43187344668</c:v>
                      </c:pt>
                      <c:pt idx="299">
                        <c:v>281740.13806070574</c:v>
                      </c:pt>
                      <c:pt idx="300">
                        <c:v>283167.03446825902</c:v>
                      </c:pt>
                      <c:pt idx="301">
                        <c:v>284601.15751157643</c:v>
                      </c:pt>
                      <c:pt idx="302">
                        <c:v>286042.5437905569</c:v>
                      </c:pt>
                      <c:pt idx="303">
                        <c:v>287491.23009046284</c:v>
                      </c:pt>
                      <c:pt idx="304">
                        <c:v>288947.25338285847</c:v>
                      </c:pt>
                      <c:pt idx="305">
                        <c:v>290410.6508265537</c:v>
                      </c:pt>
                      <c:pt idx="306">
                        <c:v>291881.45976855239</c:v>
                      </c:pt>
                      <c:pt idx="307">
                        <c:v>293359.71774500521</c:v>
                      </c:pt>
                      <c:pt idx="308">
                        <c:v>294845.46248216799</c:v>
                      </c:pt>
                      <c:pt idx="309">
                        <c:v>296338.73189736408</c:v>
                      </c:pt>
                      <c:pt idx="310">
                        <c:v>297839.56409995264</c:v>
                      </c:pt>
                      <c:pt idx="311">
                        <c:v>299347.9973923004</c:v>
                      </c:pt>
                      <c:pt idx="312">
                        <c:v>300864.07027076022</c:v>
                      </c:pt>
                      <c:pt idx="313">
                        <c:v>302387.82142665237</c:v>
                      </c:pt>
                      <c:pt idx="314">
                        <c:v>303919.28974725283</c:v>
                      </c:pt>
                      <c:pt idx="315">
                        <c:v>305458.51431678515</c:v>
                      </c:pt>
                      <c:pt idx="316">
                        <c:v>307005.53441741876</c:v>
                      </c:pt>
                      <c:pt idx="317">
                        <c:v>308560.3895302703</c:v>
                      </c:pt>
                      <c:pt idx="318">
                        <c:v>310123.11933641217</c:v>
                      </c:pt>
                      <c:pt idx="319">
                        <c:v>311693.76371788466</c:v>
                      </c:pt>
                      <c:pt idx="320">
                        <c:v>150937.82930573344</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C-C3D9-4830-8746-0B2623BBC94A}"/>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'Cashflow Waterfall'!$R$1</c15:sqref>
                        </c15:formulaRef>
                      </c:ext>
                    </c:extLst>
                    <c:strCache>
                      <c:ptCount val="1"/>
                      <c:pt idx="0">
                        <c:v>Total Cashflows received</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Waterfall'!$Q$3:$Q$362</c15:sqref>
                        </c15:formulaRef>
                      </c:ext>
                    </c:extLst>
                    <c:numCache>
                      <c:formatCode>"$"#,##0.00_);[Red]\("$"#,##0.00\)</c:formatCode>
                      <c:ptCount val="360"/>
                      <c:pt idx="0">
                        <c:v>101291.66666666669</c:v>
                      </c:pt>
                      <c:pt idx="1">
                        <c:v>101291.66666666669</c:v>
                      </c:pt>
                      <c:pt idx="2">
                        <c:v>101291.66666666669</c:v>
                      </c:pt>
                      <c:pt idx="3">
                        <c:v>101291.66666666669</c:v>
                      </c:pt>
                      <c:pt idx="4">
                        <c:v>101291.66666666669</c:v>
                      </c:pt>
                      <c:pt idx="5">
                        <c:v>101291.66666666669</c:v>
                      </c:pt>
                      <c:pt idx="6">
                        <c:v>101291.66666666669</c:v>
                      </c:pt>
                      <c:pt idx="7">
                        <c:v>101291.66666666669</c:v>
                      </c:pt>
                      <c:pt idx="8">
                        <c:v>101291.66666666669</c:v>
                      </c:pt>
                      <c:pt idx="9">
                        <c:v>101291.66666666669</c:v>
                      </c:pt>
                      <c:pt idx="10">
                        <c:v>101291.66666666669</c:v>
                      </c:pt>
                      <c:pt idx="11">
                        <c:v>101291.66666666669</c:v>
                      </c:pt>
                      <c:pt idx="12">
                        <c:v>101291.66666666669</c:v>
                      </c:pt>
                      <c:pt idx="13">
                        <c:v>101291.66666666669</c:v>
                      </c:pt>
                      <c:pt idx="14">
                        <c:v>101291.66666666669</c:v>
                      </c:pt>
                      <c:pt idx="15">
                        <c:v>101291.66666666669</c:v>
                      </c:pt>
                      <c:pt idx="16">
                        <c:v>101291.66666666669</c:v>
                      </c:pt>
                      <c:pt idx="17">
                        <c:v>101291.66666666669</c:v>
                      </c:pt>
                      <c:pt idx="18">
                        <c:v>101291.66666666669</c:v>
                      </c:pt>
                      <c:pt idx="19">
                        <c:v>101291.66666666669</c:v>
                      </c:pt>
                      <c:pt idx="20">
                        <c:v>101291.66666666669</c:v>
                      </c:pt>
                      <c:pt idx="21">
                        <c:v>101291.66666666669</c:v>
                      </c:pt>
                      <c:pt idx="22">
                        <c:v>101291.66666666669</c:v>
                      </c:pt>
                      <c:pt idx="23">
                        <c:v>101291.66666666669</c:v>
                      </c:pt>
                      <c:pt idx="24">
                        <c:v>101291.66666666669</c:v>
                      </c:pt>
                      <c:pt idx="25">
                        <c:v>101291.66666666669</c:v>
                      </c:pt>
                      <c:pt idx="26">
                        <c:v>101291.66666666669</c:v>
                      </c:pt>
                      <c:pt idx="27">
                        <c:v>101291.66666666669</c:v>
                      </c:pt>
                      <c:pt idx="28">
                        <c:v>101291.66666666669</c:v>
                      </c:pt>
                      <c:pt idx="29">
                        <c:v>101291.66666666669</c:v>
                      </c:pt>
                      <c:pt idx="30">
                        <c:v>101291.66666666669</c:v>
                      </c:pt>
                      <c:pt idx="31">
                        <c:v>101291.66666666669</c:v>
                      </c:pt>
                      <c:pt idx="32">
                        <c:v>101291.66666666669</c:v>
                      </c:pt>
                      <c:pt idx="33">
                        <c:v>101291.66666666669</c:v>
                      </c:pt>
                      <c:pt idx="34">
                        <c:v>101291.66666666669</c:v>
                      </c:pt>
                      <c:pt idx="35">
                        <c:v>101291.66666666669</c:v>
                      </c:pt>
                      <c:pt idx="36">
                        <c:v>101291.66666666669</c:v>
                      </c:pt>
                      <c:pt idx="37">
                        <c:v>101291.66666666669</c:v>
                      </c:pt>
                      <c:pt idx="38">
                        <c:v>101291.66666666669</c:v>
                      </c:pt>
                      <c:pt idx="39">
                        <c:v>101291.66666666669</c:v>
                      </c:pt>
                      <c:pt idx="40">
                        <c:v>101291.66666666669</c:v>
                      </c:pt>
                      <c:pt idx="41">
                        <c:v>101291.66666666669</c:v>
                      </c:pt>
                      <c:pt idx="42">
                        <c:v>101291.66666666669</c:v>
                      </c:pt>
                      <c:pt idx="43">
                        <c:v>101291.66666666669</c:v>
                      </c:pt>
                      <c:pt idx="44">
                        <c:v>101291.66666666669</c:v>
                      </c:pt>
                      <c:pt idx="45">
                        <c:v>101291.66666666669</c:v>
                      </c:pt>
                      <c:pt idx="46">
                        <c:v>101291.66666666669</c:v>
                      </c:pt>
                      <c:pt idx="47">
                        <c:v>101291.66666666669</c:v>
                      </c:pt>
                      <c:pt idx="48">
                        <c:v>101291.66666666669</c:v>
                      </c:pt>
                      <c:pt idx="49">
                        <c:v>101291.66666666669</c:v>
                      </c:pt>
                      <c:pt idx="50">
                        <c:v>101291.66666666669</c:v>
                      </c:pt>
                      <c:pt idx="51">
                        <c:v>101291.66666666669</c:v>
                      </c:pt>
                      <c:pt idx="52">
                        <c:v>101291.66666666669</c:v>
                      </c:pt>
                      <c:pt idx="53">
                        <c:v>101291.66666666669</c:v>
                      </c:pt>
                      <c:pt idx="54">
                        <c:v>101291.66666666669</c:v>
                      </c:pt>
                      <c:pt idx="55">
                        <c:v>101291.66666666669</c:v>
                      </c:pt>
                      <c:pt idx="56">
                        <c:v>101291.66666666669</c:v>
                      </c:pt>
                      <c:pt idx="57">
                        <c:v>101291.66666666669</c:v>
                      </c:pt>
                      <c:pt idx="58">
                        <c:v>101291.66666666669</c:v>
                      </c:pt>
                      <c:pt idx="59">
                        <c:v>101291.66666666669</c:v>
                      </c:pt>
                      <c:pt idx="60">
                        <c:v>101291.66666666669</c:v>
                      </c:pt>
                      <c:pt idx="61">
                        <c:v>101291.66666666669</c:v>
                      </c:pt>
                      <c:pt idx="62">
                        <c:v>101291.66666666669</c:v>
                      </c:pt>
                      <c:pt idx="63">
                        <c:v>101291.66666666669</c:v>
                      </c:pt>
                      <c:pt idx="64">
                        <c:v>101291.66666666669</c:v>
                      </c:pt>
                      <c:pt idx="65">
                        <c:v>101291.66666666669</c:v>
                      </c:pt>
                      <c:pt idx="66">
                        <c:v>101291.66666666669</c:v>
                      </c:pt>
                      <c:pt idx="67">
                        <c:v>101291.66666666669</c:v>
                      </c:pt>
                      <c:pt idx="68">
                        <c:v>101291.66666666669</c:v>
                      </c:pt>
                      <c:pt idx="69">
                        <c:v>101291.66666666669</c:v>
                      </c:pt>
                      <c:pt idx="70">
                        <c:v>101291.66666666669</c:v>
                      </c:pt>
                      <c:pt idx="71">
                        <c:v>101291.66666666669</c:v>
                      </c:pt>
                      <c:pt idx="72">
                        <c:v>101291.66666666669</c:v>
                      </c:pt>
                      <c:pt idx="73">
                        <c:v>101291.66666666669</c:v>
                      </c:pt>
                      <c:pt idx="74">
                        <c:v>101291.66666666669</c:v>
                      </c:pt>
                      <c:pt idx="75">
                        <c:v>101291.66666666669</c:v>
                      </c:pt>
                      <c:pt idx="76">
                        <c:v>101291.66666666669</c:v>
                      </c:pt>
                      <c:pt idx="77">
                        <c:v>101291.66666666669</c:v>
                      </c:pt>
                      <c:pt idx="78">
                        <c:v>101291.66666666669</c:v>
                      </c:pt>
                      <c:pt idx="79">
                        <c:v>101291.66666666669</c:v>
                      </c:pt>
                      <c:pt idx="80">
                        <c:v>101291.66666666669</c:v>
                      </c:pt>
                      <c:pt idx="81">
                        <c:v>101291.66666666669</c:v>
                      </c:pt>
                      <c:pt idx="82">
                        <c:v>101291.66666666669</c:v>
                      </c:pt>
                      <c:pt idx="83">
                        <c:v>101291.66666666669</c:v>
                      </c:pt>
                      <c:pt idx="84">
                        <c:v>101291.66666666669</c:v>
                      </c:pt>
                      <c:pt idx="85">
                        <c:v>101291.66666666669</c:v>
                      </c:pt>
                      <c:pt idx="86">
                        <c:v>101291.66666666669</c:v>
                      </c:pt>
                      <c:pt idx="87">
                        <c:v>101291.66666666669</c:v>
                      </c:pt>
                      <c:pt idx="88">
                        <c:v>101291.66666666669</c:v>
                      </c:pt>
                      <c:pt idx="89">
                        <c:v>101291.66666666669</c:v>
                      </c:pt>
                      <c:pt idx="90">
                        <c:v>101291.66666666669</c:v>
                      </c:pt>
                      <c:pt idx="91">
                        <c:v>101291.66666666669</c:v>
                      </c:pt>
                      <c:pt idx="92">
                        <c:v>101291.66666666669</c:v>
                      </c:pt>
                      <c:pt idx="93">
                        <c:v>101291.66666666669</c:v>
                      </c:pt>
                      <c:pt idx="94">
                        <c:v>101291.66666666669</c:v>
                      </c:pt>
                      <c:pt idx="95">
                        <c:v>101291.66666666669</c:v>
                      </c:pt>
                      <c:pt idx="96">
                        <c:v>101291.66666666669</c:v>
                      </c:pt>
                      <c:pt idx="97">
                        <c:v>101291.66666666669</c:v>
                      </c:pt>
                      <c:pt idx="98">
                        <c:v>101291.66666666669</c:v>
                      </c:pt>
                      <c:pt idx="99">
                        <c:v>101291.66666666669</c:v>
                      </c:pt>
                      <c:pt idx="100">
                        <c:v>101291.66666666669</c:v>
                      </c:pt>
                      <c:pt idx="101">
                        <c:v>101291.66666666669</c:v>
                      </c:pt>
                      <c:pt idx="102">
                        <c:v>101291.66666666669</c:v>
                      </c:pt>
                      <c:pt idx="103">
                        <c:v>101291.66666666669</c:v>
                      </c:pt>
                      <c:pt idx="104">
                        <c:v>101291.66666666669</c:v>
                      </c:pt>
                      <c:pt idx="105">
                        <c:v>101291.66666666669</c:v>
                      </c:pt>
                      <c:pt idx="106">
                        <c:v>101291.66666666669</c:v>
                      </c:pt>
                      <c:pt idx="107">
                        <c:v>101291.66666666669</c:v>
                      </c:pt>
                      <c:pt idx="108">
                        <c:v>101291.66666666669</c:v>
                      </c:pt>
                      <c:pt idx="109">
                        <c:v>101291.66666666669</c:v>
                      </c:pt>
                      <c:pt idx="110">
                        <c:v>101291.66666666669</c:v>
                      </c:pt>
                      <c:pt idx="111">
                        <c:v>101291.66666666669</c:v>
                      </c:pt>
                      <c:pt idx="112">
                        <c:v>101291.66666666669</c:v>
                      </c:pt>
                      <c:pt idx="113">
                        <c:v>101291.66666666669</c:v>
                      </c:pt>
                      <c:pt idx="114">
                        <c:v>101291.66666666669</c:v>
                      </c:pt>
                      <c:pt idx="115">
                        <c:v>101291.66666666669</c:v>
                      </c:pt>
                      <c:pt idx="116">
                        <c:v>101291.66666666669</c:v>
                      </c:pt>
                      <c:pt idx="117">
                        <c:v>101291.66666666669</c:v>
                      </c:pt>
                      <c:pt idx="118">
                        <c:v>101291.66666666669</c:v>
                      </c:pt>
                      <c:pt idx="119">
                        <c:v>101291.66666666669</c:v>
                      </c:pt>
                      <c:pt idx="120">
                        <c:v>101291.66666666669</c:v>
                      </c:pt>
                      <c:pt idx="121">
                        <c:v>101291.66666666669</c:v>
                      </c:pt>
                      <c:pt idx="122">
                        <c:v>101291.66666666669</c:v>
                      </c:pt>
                      <c:pt idx="123">
                        <c:v>101291.66666666669</c:v>
                      </c:pt>
                      <c:pt idx="124">
                        <c:v>101291.66666666669</c:v>
                      </c:pt>
                      <c:pt idx="125">
                        <c:v>101291.66666666669</c:v>
                      </c:pt>
                      <c:pt idx="126">
                        <c:v>101291.66666666669</c:v>
                      </c:pt>
                      <c:pt idx="127">
                        <c:v>101291.66666666669</c:v>
                      </c:pt>
                      <c:pt idx="128">
                        <c:v>101291.66666666669</c:v>
                      </c:pt>
                      <c:pt idx="129">
                        <c:v>101291.66666666669</c:v>
                      </c:pt>
                      <c:pt idx="130">
                        <c:v>101291.66666666669</c:v>
                      </c:pt>
                      <c:pt idx="131">
                        <c:v>101291.66666666669</c:v>
                      </c:pt>
                      <c:pt idx="132">
                        <c:v>101291.66666666669</c:v>
                      </c:pt>
                      <c:pt idx="133">
                        <c:v>101291.66666666669</c:v>
                      </c:pt>
                      <c:pt idx="134">
                        <c:v>101291.66666666669</c:v>
                      </c:pt>
                      <c:pt idx="135">
                        <c:v>101291.66666666669</c:v>
                      </c:pt>
                      <c:pt idx="136">
                        <c:v>101291.66666666669</c:v>
                      </c:pt>
                      <c:pt idx="137">
                        <c:v>101291.66666666669</c:v>
                      </c:pt>
                      <c:pt idx="138">
                        <c:v>101291.66666666669</c:v>
                      </c:pt>
                      <c:pt idx="139">
                        <c:v>101291.66666666669</c:v>
                      </c:pt>
                      <c:pt idx="140">
                        <c:v>101291.66666666669</c:v>
                      </c:pt>
                      <c:pt idx="141">
                        <c:v>101291.66666666669</c:v>
                      </c:pt>
                      <c:pt idx="142">
                        <c:v>101291.66666666669</c:v>
                      </c:pt>
                      <c:pt idx="143">
                        <c:v>101291.66666666669</c:v>
                      </c:pt>
                      <c:pt idx="144">
                        <c:v>101291.66666666669</c:v>
                      </c:pt>
                      <c:pt idx="145">
                        <c:v>101291.66666666669</c:v>
                      </c:pt>
                      <c:pt idx="146">
                        <c:v>101291.66666666669</c:v>
                      </c:pt>
                      <c:pt idx="147">
                        <c:v>101291.66666666669</c:v>
                      </c:pt>
                      <c:pt idx="148">
                        <c:v>101291.66666666669</c:v>
                      </c:pt>
                      <c:pt idx="149">
                        <c:v>101291.66666666669</c:v>
                      </c:pt>
                      <c:pt idx="150">
                        <c:v>101291.66666666669</c:v>
                      </c:pt>
                      <c:pt idx="151">
                        <c:v>101291.66666666669</c:v>
                      </c:pt>
                      <c:pt idx="152">
                        <c:v>101291.66666666669</c:v>
                      </c:pt>
                      <c:pt idx="153">
                        <c:v>101291.66666666669</c:v>
                      </c:pt>
                      <c:pt idx="154">
                        <c:v>101291.66666666669</c:v>
                      </c:pt>
                      <c:pt idx="155">
                        <c:v>101291.66666666669</c:v>
                      </c:pt>
                      <c:pt idx="156">
                        <c:v>101291.66666666669</c:v>
                      </c:pt>
                      <c:pt idx="157">
                        <c:v>101291.66666666669</c:v>
                      </c:pt>
                      <c:pt idx="158">
                        <c:v>101291.66666666669</c:v>
                      </c:pt>
                      <c:pt idx="159">
                        <c:v>101291.66666666669</c:v>
                      </c:pt>
                      <c:pt idx="160">
                        <c:v>101291.66666666669</c:v>
                      </c:pt>
                      <c:pt idx="161">
                        <c:v>101291.66666666669</c:v>
                      </c:pt>
                      <c:pt idx="162">
                        <c:v>101291.66666666669</c:v>
                      </c:pt>
                      <c:pt idx="163">
                        <c:v>101291.66666666669</c:v>
                      </c:pt>
                      <c:pt idx="164">
                        <c:v>101291.66666666669</c:v>
                      </c:pt>
                      <c:pt idx="165">
                        <c:v>101291.66666666669</c:v>
                      </c:pt>
                      <c:pt idx="166">
                        <c:v>101291.66666666669</c:v>
                      </c:pt>
                      <c:pt idx="167">
                        <c:v>101291.66666666669</c:v>
                      </c:pt>
                      <c:pt idx="168">
                        <c:v>101291.66666666669</c:v>
                      </c:pt>
                      <c:pt idx="169">
                        <c:v>101291.66666666669</c:v>
                      </c:pt>
                      <c:pt idx="170">
                        <c:v>101291.66666666669</c:v>
                      </c:pt>
                      <c:pt idx="171">
                        <c:v>101291.66666666669</c:v>
                      </c:pt>
                      <c:pt idx="172">
                        <c:v>101291.66666666669</c:v>
                      </c:pt>
                      <c:pt idx="173">
                        <c:v>101291.66666666669</c:v>
                      </c:pt>
                      <c:pt idx="174">
                        <c:v>101291.66666666669</c:v>
                      </c:pt>
                      <c:pt idx="175">
                        <c:v>101291.66666666669</c:v>
                      </c:pt>
                      <c:pt idx="176">
                        <c:v>101291.66666666669</c:v>
                      </c:pt>
                      <c:pt idx="177">
                        <c:v>101291.66666666669</c:v>
                      </c:pt>
                      <c:pt idx="178">
                        <c:v>101291.66666666669</c:v>
                      </c:pt>
                      <c:pt idx="179">
                        <c:v>101291.66666666669</c:v>
                      </c:pt>
                      <c:pt idx="180">
                        <c:v>101291.66666666669</c:v>
                      </c:pt>
                      <c:pt idx="181">
                        <c:v>101291.66666666669</c:v>
                      </c:pt>
                      <c:pt idx="182">
                        <c:v>101291.66666666669</c:v>
                      </c:pt>
                      <c:pt idx="183">
                        <c:v>101291.66666666669</c:v>
                      </c:pt>
                      <c:pt idx="184">
                        <c:v>101291.66666666669</c:v>
                      </c:pt>
                      <c:pt idx="185">
                        <c:v>101291.66666666669</c:v>
                      </c:pt>
                      <c:pt idx="186">
                        <c:v>101291.66666666669</c:v>
                      </c:pt>
                      <c:pt idx="187">
                        <c:v>101291.66666666669</c:v>
                      </c:pt>
                      <c:pt idx="188">
                        <c:v>101291.66666666669</c:v>
                      </c:pt>
                      <c:pt idx="189">
                        <c:v>101291.66666666669</c:v>
                      </c:pt>
                      <c:pt idx="190">
                        <c:v>101291.66666666669</c:v>
                      </c:pt>
                      <c:pt idx="191">
                        <c:v>101291.66666666669</c:v>
                      </c:pt>
                      <c:pt idx="192">
                        <c:v>101291.66666666669</c:v>
                      </c:pt>
                      <c:pt idx="193">
                        <c:v>101291.66666666669</c:v>
                      </c:pt>
                      <c:pt idx="194">
                        <c:v>101291.66666666669</c:v>
                      </c:pt>
                      <c:pt idx="195">
                        <c:v>101291.66666666669</c:v>
                      </c:pt>
                      <c:pt idx="196">
                        <c:v>101291.66666666669</c:v>
                      </c:pt>
                      <c:pt idx="197">
                        <c:v>101291.66666666669</c:v>
                      </c:pt>
                      <c:pt idx="198">
                        <c:v>101291.66666666669</c:v>
                      </c:pt>
                      <c:pt idx="199">
                        <c:v>101291.66666666669</c:v>
                      </c:pt>
                      <c:pt idx="200">
                        <c:v>101291.66666666669</c:v>
                      </c:pt>
                      <c:pt idx="201">
                        <c:v>101291.66666666669</c:v>
                      </c:pt>
                      <c:pt idx="202">
                        <c:v>101291.66666666669</c:v>
                      </c:pt>
                      <c:pt idx="203">
                        <c:v>101291.66666666669</c:v>
                      </c:pt>
                      <c:pt idx="204">
                        <c:v>101291.66666666669</c:v>
                      </c:pt>
                      <c:pt idx="205">
                        <c:v>101291.66666666669</c:v>
                      </c:pt>
                      <c:pt idx="206">
                        <c:v>101291.66666666669</c:v>
                      </c:pt>
                      <c:pt idx="207">
                        <c:v>101291.66666666669</c:v>
                      </c:pt>
                      <c:pt idx="208">
                        <c:v>101291.66666666669</c:v>
                      </c:pt>
                      <c:pt idx="209">
                        <c:v>101291.66666666669</c:v>
                      </c:pt>
                      <c:pt idx="210">
                        <c:v>101291.66666666669</c:v>
                      </c:pt>
                      <c:pt idx="211">
                        <c:v>101291.66666666669</c:v>
                      </c:pt>
                      <c:pt idx="212">
                        <c:v>101291.66666666669</c:v>
                      </c:pt>
                      <c:pt idx="213">
                        <c:v>101291.66666666669</c:v>
                      </c:pt>
                      <c:pt idx="214">
                        <c:v>101291.66666666669</c:v>
                      </c:pt>
                      <c:pt idx="215">
                        <c:v>101291.66666666669</c:v>
                      </c:pt>
                      <c:pt idx="216">
                        <c:v>101291.66666666669</c:v>
                      </c:pt>
                      <c:pt idx="217">
                        <c:v>101291.66666666669</c:v>
                      </c:pt>
                      <c:pt idx="218">
                        <c:v>101291.66666666669</c:v>
                      </c:pt>
                      <c:pt idx="219">
                        <c:v>101291.66666666669</c:v>
                      </c:pt>
                      <c:pt idx="220">
                        <c:v>101291.66666666669</c:v>
                      </c:pt>
                      <c:pt idx="221">
                        <c:v>101291.66666666669</c:v>
                      </c:pt>
                      <c:pt idx="222">
                        <c:v>101291.66666666669</c:v>
                      </c:pt>
                      <c:pt idx="223">
                        <c:v>101291.66666666669</c:v>
                      </c:pt>
                      <c:pt idx="224">
                        <c:v>101291.66666666669</c:v>
                      </c:pt>
                      <c:pt idx="225">
                        <c:v>101291.66666666669</c:v>
                      </c:pt>
                      <c:pt idx="226">
                        <c:v>101291.66666666669</c:v>
                      </c:pt>
                      <c:pt idx="227">
                        <c:v>101291.66666666669</c:v>
                      </c:pt>
                      <c:pt idx="228">
                        <c:v>101291.66666666669</c:v>
                      </c:pt>
                      <c:pt idx="229">
                        <c:v>101291.66666666669</c:v>
                      </c:pt>
                      <c:pt idx="230">
                        <c:v>101291.66666666669</c:v>
                      </c:pt>
                      <c:pt idx="231">
                        <c:v>101291.66666666669</c:v>
                      </c:pt>
                      <c:pt idx="232">
                        <c:v>101291.66666666669</c:v>
                      </c:pt>
                      <c:pt idx="233">
                        <c:v>101291.66666666669</c:v>
                      </c:pt>
                      <c:pt idx="234">
                        <c:v>101291.66666666669</c:v>
                      </c:pt>
                      <c:pt idx="235">
                        <c:v>101291.66666666669</c:v>
                      </c:pt>
                      <c:pt idx="236">
                        <c:v>101291.66666666669</c:v>
                      </c:pt>
                      <c:pt idx="237">
                        <c:v>101291.66666666669</c:v>
                      </c:pt>
                      <c:pt idx="238">
                        <c:v>101291.66666666669</c:v>
                      </c:pt>
                      <c:pt idx="239">
                        <c:v>101291.66666666669</c:v>
                      </c:pt>
                      <c:pt idx="240">
                        <c:v>101291.66666666669</c:v>
                      </c:pt>
                      <c:pt idx="241">
                        <c:v>101291.66666666669</c:v>
                      </c:pt>
                      <c:pt idx="242">
                        <c:v>101291.66666666669</c:v>
                      </c:pt>
                      <c:pt idx="243">
                        <c:v>229235.14783400638</c:v>
                      </c:pt>
                      <c:pt idx="244">
                        <c:v>314036.79997338552</c:v>
                      </c:pt>
                      <c:pt idx="245">
                        <c:v>314036.79997338552</c:v>
                      </c:pt>
                      <c:pt idx="246">
                        <c:v>314036.79997338552</c:v>
                      </c:pt>
                      <c:pt idx="247">
                        <c:v>314036.79997338552</c:v>
                      </c:pt>
                      <c:pt idx="248">
                        <c:v>314036.79997338552</c:v>
                      </c:pt>
                      <c:pt idx="249">
                        <c:v>314036.79997338552</c:v>
                      </c:pt>
                      <c:pt idx="250">
                        <c:v>314036.79997338552</c:v>
                      </c:pt>
                      <c:pt idx="251">
                        <c:v>314036.79997338558</c:v>
                      </c:pt>
                      <c:pt idx="252">
                        <c:v>314036.79997338552</c:v>
                      </c:pt>
                      <c:pt idx="253">
                        <c:v>314036.79997338552</c:v>
                      </c:pt>
                      <c:pt idx="254">
                        <c:v>314036.79997338558</c:v>
                      </c:pt>
                      <c:pt idx="255">
                        <c:v>314036.79997338564</c:v>
                      </c:pt>
                      <c:pt idx="256">
                        <c:v>314036.79997338552</c:v>
                      </c:pt>
                      <c:pt idx="257">
                        <c:v>314036.79997338552</c:v>
                      </c:pt>
                      <c:pt idx="258">
                        <c:v>314036.79997338552</c:v>
                      </c:pt>
                      <c:pt idx="259">
                        <c:v>314036.79997338552</c:v>
                      </c:pt>
                      <c:pt idx="260">
                        <c:v>314036.79997338552</c:v>
                      </c:pt>
                      <c:pt idx="261">
                        <c:v>314036.79997338558</c:v>
                      </c:pt>
                      <c:pt idx="262">
                        <c:v>314036.79997338558</c:v>
                      </c:pt>
                      <c:pt idx="263">
                        <c:v>314036.79997338552</c:v>
                      </c:pt>
                      <c:pt idx="264">
                        <c:v>314036.79997338558</c:v>
                      </c:pt>
                      <c:pt idx="265">
                        <c:v>314036.79997338552</c:v>
                      </c:pt>
                      <c:pt idx="266">
                        <c:v>314036.79997338552</c:v>
                      </c:pt>
                      <c:pt idx="267">
                        <c:v>314036.79997338552</c:v>
                      </c:pt>
                      <c:pt idx="268">
                        <c:v>314036.79997338552</c:v>
                      </c:pt>
                      <c:pt idx="269">
                        <c:v>314036.79997338552</c:v>
                      </c:pt>
                      <c:pt idx="270">
                        <c:v>314036.79997338552</c:v>
                      </c:pt>
                      <c:pt idx="271">
                        <c:v>314036.79997338552</c:v>
                      </c:pt>
                      <c:pt idx="272">
                        <c:v>314036.79997338558</c:v>
                      </c:pt>
                      <c:pt idx="273">
                        <c:v>314036.79997338558</c:v>
                      </c:pt>
                      <c:pt idx="274">
                        <c:v>314036.79997338552</c:v>
                      </c:pt>
                      <c:pt idx="275">
                        <c:v>314036.79997338558</c:v>
                      </c:pt>
                      <c:pt idx="276">
                        <c:v>314036.79997338558</c:v>
                      </c:pt>
                      <c:pt idx="277">
                        <c:v>314036.79997338552</c:v>
                      </c:pt>
                      <c:pt idx="278">
                        <c:v>314036.79997338552</c:v>
                      </c:pt>
                      <c:pt idx="279">
                        <c:v>314036.79997338552</c:v>
                      </c:pt>
                      <c:pt idx="280">
                        <c:v>314036.79997338552</c:v>
                      </c:pt>
                      <c:pt idx="281">
                        <c:v>314036.79997338552</c:v>
                      </c:pt>
                      <c:pt idx="282">
                        <c:v>314036.79997338558</c:v>
                      </c:pt>
                      <c:pt idx="283">
                        <c:v>314036.79997338552</c:v>
                      </c:pt>
                      <c:pt idx="284">
                        <c:v>314036.79997338558</c:v>
                      </c:pt>
                      <c:pt idx="285">
                        <c:v>314036.79997338558</c:v>
                      </c:pt>
                      <c:pt idx="286">
                        <c:v>314036.79997338552</c:v>
                      </c:pt>
                      <c:pt idx="287">
                        <c:v>314036.79997338552</c:v>
                      </c:pt>
                      <c:pt idx="288">
                        <c:v>314036.79997338552</c:v>
                      </c:pt>
                      <c:pt idx="289">
                        <c:v>314036.79997338552</c:v>
                      </c:pt>
                      <c:pt idx="290">
                        <c:v>314036.79997338552</c:v>
                      </c:pt>
                      <c:pt idx="291">
                        <c:v>314036.79997338552</c:v>
                      </c:pt>
                      <c:pt idx="292">
                        <c:v>314036.79997338552</c:v>
                      </c:pt>
                      <c:pt idx="293">
                        <c:v>314036.79997338558</c:v>
                      </c:pt>
                      <c:pt idx="294">
                        <c:v>314036.79997338558</c:v>
                      </c:pt>
                      <c:pt idx="295">
                        <c:v>314036.79997338552</c:v>
                      </c:pt>
                      <c:pt idx="296">
                        <c:v>314036.79997338552</c:v>
                      </c:pt>
                      <c:pt idx="297">
                        <c:v>314036.79997338552</c:v>
                      </c:pt>
                      <c:pt idx="298">
                        <c:v>314036.79997338558</c:v>
                      </c:pt>
                      <c:pt idx="299">
                        <c:v>314036.79997338558</c:v>
                      </c:pt>
                      <c:pt idx="300">
                        <c:v>314036.79997338558</c:v>
                      </c:pt>
                      <c:pt idx="301">
                        <c:v>314036.79997338558</c:v>
                      </c:pt>
                      <c:pt idx="302">
                        <c:v>314036.79997338558</c:v>
                      </c:pt>
                      <c:pt idx="303">
                        <c:v>314036.79997338558</c:v>
                      </c:pt>
                      <c:pt idx="304">
                        <c:v>314036.79997338558</c:v>
                      </c:pt>
                      <c:pt idx="305">
                        <c:v>314036.79997338552</c:v>
                      </c:pt>
                      <c:pt idx="306">
                        <c:v>314036.79997338558</c:v>
                      </c:pt>
                      <c:pt idx="307">
                        <c:v>314036.79997338558</c:v>
                      </c:pt>
                      <c:pt idx="308">
                        <c:v>314036.79997338564</c:v>
                      </c:pt>
                      <c:pt idx="309">
                        <c:v>314036.79997338558</c:v>
                      </c:pt>
                      <c:pt idx="310">
                        <c:v>314036.79997338558</c:v>
                      </c:pt>
                      <c:pt idx="311">
                        <c:v>314036.79997338547</c:v>
                      </c:pt>
                      <c:pt idx="312">
                        <c:v>314036.79997338552</c:v>
                      </c:pt>
                      <c:pt idx="313">
                        <c:v>314036.79997338558</c:v>
                      </c:pt>
                      <c:pt idx="314">
                        <c:v>314036.79997338564</c:v>
                      </c:pt>
                      <c:pt idx="315">
                        <c:v>314036.79997338552</c:v>
                      </c:pt>
                      <c:pt idx="316">
                        <c:v>314036.79997338558</c:v>
                      </c:pt>
                      <c:pt idx="317">
                        <c:v>314036.79997338558</c:v>
                      </c:pt>
                      <c:pt idx="318">
                        <c:v>314036.79997338558</c:v>
                      </c:pt>
                      <c:pt idx="319">
                        <c:v>314036.79997338552</c:v>
                      </c:pt>
                      <c:pt idx="320">
                        <c:v>151702.26652040478</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D-C3D9-4830-8746-0B2623BBC94A}"/>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'Cashflow Waterfall'!$S$1</c15:sqref>
                        </c15:formulaRef>
                      </c:ext>
                    </c:extLst>
                    <c:strCache>
                      <c:ptCount val="1"/>
                      <c:pt idx="0">
                        <c:v>Time in years</c:v>
                      </c:pt>
                    </c:strCache>
                  </c:strRef>
                </c:tx>
                <c:spPr>
                  <a:ln w="28575" cap="rnd">
                    <a:solidFill>
                      <a:schemeClr val="accent3">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Waterfall'!$R$3:$R$362</c15:sqref>
                        </c15:formulaRef>
                      </c:ext>
                    </c:extLst>
                    <c:numCache>
                      <c:formatCode>"$"#,##0.00</c:formatCode>
                      <c:ptCount val="360"/>
                      <c:pt idx="0">
                        <c:v>101291.66666666669</c:v>
                      </c:pt>
                      <c:pt idx="1">
                        <c:v>202583.33333333337</c:v>
                      </c:pt>
                      <c:pt idx="2">
                        <c:v>303875.00000000006</c:v>
                      </c:pt>
                      <c:pt idx="3">
                        <c:v>405166.66666666674</c:v>
                      </c:pt>
                      <c:pt idx="4">
                        <c:v>506458.33333333343</c:v>
                      </c:pt>
                      <c:pt idx="5">
                        <c:v>607750.00000000012</c:v>
                      </c:pt>
                      <c:pt idx="6">
                        <c:v>709041.66666666674</c:v>
                      </c:pt>
                      <c:pt idx="7">
                        <c:v>810333.33333333349</c:v>
                      </c:pt>
                      <c:pt idx="8">
                        <c:v>911625.00000000023</c:v>
                      </c:pt>
                      <c:pt idx="9">
                        <c:v>1012916.666666667</c:v>
                      </c:pt>
                      <c:pt idx="10">
                        <c:v>1114208.3333333337</c:v>
                      </c:pt>
                      <c:pt idx="11">
                        <c:v>1215500.0000000005</c:v>
                      </c:pt>
                      <c:pt idx="12">
                        <c:v>1316791.6666666672</c:v>
                      </c:pt>
                      <c:pt idx="13">
                        <c:v>1418083.333333334</c:v>
                      </c:pt>
                      <c:pt idx="14">
                        <c:v>1519375.0000000007</c:v>
                      </c:pt>
                      <c:pt idx="15">
                        <c:v>1620666.6666666674</c:v>
                      </c:pt>
                      <c:pt idx="16">
                        <c:v>1721958.3333333342</c:v>
                      </c:pt>
                      <c:pt idx="17">
                        <c:v>1823250.0000000009</c:v>
                      </c:pt>
                      <c:pt idx="18">
                        <c:v>1924541.6666666677</c:v>
                      </c:pt>
                      <c:pt idx="19">
                        <c:v>2025833.3333333344</c:v>
                      </c:pt>
                      <c:pt idx="20">
                        <c:v>2127125.0000000009</c:v>
                      </c:pt>
                      <c:pt idx="21">
                        <c:v>2228416.6666666674</c:v>
                      </c:pt>
                      <c:pt idx="22">
                        <c:v>2329708.333333334</c:v>
                      </c:pt>
                      <c:pt idx="23">
                        <c:v>2431000.0000000005</c:v>
                      </c:pt>
                      <c:pt idx="24">
                        <c:v>2532291.666666667</c:v>
                      </c:pt>
                      <c:pt idx="25">
                        <c:v>2633583.3333333335</c:v>
                      </c:pt>
                      <c:pt idx="26">
                        <c:v>2734875</c:v>
                      </c:pt>
                      <c:pt idx="27">
                        <c:v>2836166.6666666665</c:v>
                      </c:pt>
                      <c:pt idx="28">
                        <c:v>2937458.333333333</c:v>
                      </c:pt>
                      <c:pt idx="29">
                        <c:v>3038749.9999999995</c:v>
                      </c:pt>
                      <c:pt idx="30">
                        <c:v>3140041.666666666</c:v>
                      </c:pt>
                      <c:pt idx="31">
                        <c:v>3241333.3333333326</c:v>
                      </c:pt>
                      <c:pt idx="32">
                        <c:v>3342624.9999999991</c:v>
                      </c:pt>
                      <c:pt idx="33">
                        <c:v>3443916.6666666656</c:v>
                      </c:pt>
                      <c:pt idx="34">
                        <c:v>3545208.3333333321</c:v>
                      </c:pt>
                      <c:pt idx="35">
                        <c:v>3646499.9999999986</c:v>
                      </c:pt>
                      <c:pt idx="36">
                        <c:v>3747791.6666666651</c:v>
                      </c:pt>
                      <c:pt idx="37">
                        <c:v>3849083.3333333316</c:v>
                      </c:pt>
                      <c:pt idx="38">
                        <c:v>3950374.9999999981</c:v>
                      </c:pt>
                      <c:pt idx="39">
                        <c:v>4051666.6666666646</c:v>
                      </c:pt>
                      <c:pt idx="40">
                        <c:v>4152958.3333333312</c:v>
                      </c:pt>
                      <c:pt idx="41">
                        <c:v>4254249.9999999981</c:v>
                      </c:pt>
                      <c:pt idx="42">
                        <c:v>4355541.6666666651</c:v>
                      </c:pt>
                      <c:pt idx="43">
                        <c:v>4456833.3333333321</c:v>
                      </c:pt>
                      <c:pt idx="44">
                        <c:v>4558124.9999999991</c:v>
                      </c:pt>
                      <c:pt idx="45">
                        <c:v>4659416.666666666</c:v>
                      </c:pt>
                      <c:pt idx="46">
                        <c:v>4760708.333333333</c:v>
                      </c:pt>
                      <c:pt idx="47">
                        <c:v>4862000</c:v>
                      </c:pt>
                      <c:pt idx="48">
                        <c:v>4963291.666666667</c:v>
                      </c:pt>
                      <c:pt idx="49">
                        <c:v>5064583.333333334</c:v>
                      </c:pt>
                      <c:pt idx="50">
                        <c:v>5165875.0000000009</c:v>
                      </c:pt>
                      <c:pt idx="51">
                        <c:v>5267166.6666666679</c:v>
                      </c:pt>
                      <c:pt idx="52">
                        <c:v>5368458.3333333349</c:v>
                      </c:pt>
                      <c:pt idx="53">
                        <c:v>5469750.0000000019</c:v>
                      </c:pt>
                      <c:pt idx="54">
                        <c:v>5571041.6666666688</c:v>
                      </c:pt>
                      <c:pt idx="55">
                        <c:v>5672333.3333333358</c:v>
                      </c:pt>
                      <c:pt idx="56">
                        <c:v>5773625.0000000028</c:v>
                      </c:pt>
                      <c:pt idx="57">
                        <c:v>5874916.6666666698</c:v>
                      </c:pt>
                      <c:pt idx="58">
                        <c:v>5976208.3333333367</c:v>
                      </c:pt>
                      <c:pt idx="59">
                        <c:v>6077500.0000000037</c:v>
                      </c:pt>
                      <c:pt idx="60">
                        <c:v>6178791.6666666707</c:v>
                      </c:pt>
                      <c:pt idx="61">
                        <c:v>6280083.3333333377</c:v>
                      </c:pt>
                      <c:pt idx="62">
                        <c:v>6381375.0000000047</c:v>
                      </c:pt>
                      <c:pt idx="63">
                        <c:v>6482666.6666666716</c:v>
                      </c:pt>
                      <c:pt idx="64">
                        <c:v>6583958.3333333386</c:v>
                      </c:pt>
                      <c:pt idx="65">
                        <c:v>6685250.0000000056</c:v>
                      </c:pt>
                      <c:pt idx="66">
                        <c:v>6786541.6666666726</c:v>
                      </c:pt>
                      <c:pt idx="67">
                        <c:v>6887833.3333333395</c:v>
                      </c:pt>
                      <c:pt idx="68">
                        <c:v>6989125.0000000065</c:v>
                      </c:pt>
                      <c:pt idx="69">
                        <c:v>7090416.6666666735</c:v>
                      </c:pt>
                      <c:pt idx="70">
                        <c:v>7191708.3333333405</c:v>
                      </c:pt>
                      <c:pt idx="71">
                        <c:v>7293000.0000000075</c:v>
                      </c:pt>
                      <c:pt idx="72">
                        <c:v>7394291.6666666744</c:v>
                      </c:pt>
                      <c:pt idx="73">
                        <c:v>7495583.3333333414</c:v>
                      </c:pt>
                      <c:pt idx="74">
                        <c:v>7596875.0000000084</c:v>
                      </c:pt>
                      <c:pt idx="75">
                        <c:v>7698166.6666666754</c:v>
                      </c:pt>
                      <c:pt idx="76">
                        <c:v>7799458.3333333423</c:v>
                      </c:pt>
                      <c:pt idx="77">
                        <c:v>7900750.0000000093</c:v>
                      </c:pt>
                      <c:pt idx="78">
                        <c:v>8002041.6666666763</c:v>
                      </c:pt>
                      <c:pt idx="79">
                        <c:v>8103333.3333333433</c:v>
                      </c:pt>
                      <c:pt idx="80">
                        <c:v>8204625.0000000102</c:v>
                      </c:pt>
                      <c:pt idx="81">
                        <c:v>8305916.6666666772</c:v>
                      </c:pt>
                      <c:pt idx="82">
                        <c:v>8407208.3333333433</c:v>
                      </c:pt>
                      <c:pt idx="83">
                        <c:v>8508500.0000000093</c:v>
                      </c:pt>
                      <c:pt idx="84">
                        <c:v>8609791.6666666754</c:v>
                      </c:pt>
                      <c:pt idx="85">
                        <c:v>8711083.3333333414</c:v>
                      </c:pt>
                      <c:pt idx="86">
                        <c:v>8812375.0000000075</c:v>
                      </c:pt>
                      <c:pt idx="87">
                        <c:v>8913666.6666666735</c:v>
                      </c:pt>
                      <c:pt idx="88">
                        <c:v>9014958.3333333395</c:v>
                      </c:pt>
                      <c:pt idx="89">
                        <c:v>9116250.0000000056</c:v>
                      </c:pt>
                      <c:pt idx="90">
                        <c:v>9217541.6666666716</c:v>
                      </c:pt>
                      <c:pt idx="91">
                        <c:v>9318833.3333333377</c:v>
                      </c:pt>
                      <c:pt idx="92">
                        <c:v>9420125.0000000037</c:v>
                      </c:pt>
                      <c:pt idx="93">
                        <c:v>9521416.6666666698</c:v>
                      </c:pt>
                      <c:pt idx="94">
                        <c:v>9622708.3333333358</c:v>
                      </c:pt>
                      <c:pt idx="95">
                        <c:v>9724000.0000000019</c:v>
                      </c:pt>
                      <c:pt idx="96">
                        <c:v>9825291.6666666679</c:v>
                      </c:pt>
                      <c:pt idx="97">
                        <c:v>9926583.333333334</c:v>
                      </c:pt>
                      <c:pt idx="98">
                        <c:v>10027875</c:v>
                      </c:pt>
                      <c:pt idx="99">
                        <c:v>10129166.666666666</c:v>
                      </c:pt>
                      <c:pt idx="100">
                        <c:v>10230458.333333332</c:v>
                      </c:pt>
                      <c:pt idx="101">
                        <c:v>10331749.999999998</c:v>
                      </c:pt>
                      <c:pt idx="102">
                        <c:v>10433041.666666664</c:v>
                      </c:pt>
                      <c:pt idx="103">
                        <c:v>10534333.33333333</c:v>
                      </c:pt>
                      <c:pt idx="104">
                        <c:v>10635624.999999996</c:v>
                      </c:pt>
                      <c:pt idx="105">
                        <c:v>10736916.666666662</c:v>
                      </c:pt>
                      <c:pt idx="106">
                        <c:v>10838208.333333328</c:v>
                      </c:pt>
                      <c:pt idx="107">
                        <c:v>10939499.999999994</c:v>
                      </c:pt>
                      <c:pt idx="108">
                        <c:v>11040791.66666666</c:v>
                      </c:pt>
                      <c:pt idx="109">
                        <c:v>11142083.333333327</c:v>
                      </c:pt>
                      <c:pt idx="110">
                        <c:v>11243374.999999993</c:v>
                      </c:pt>
                      <c:pt idx="111">
                        <c:v>11344666.666666659</c:v>
                      </c:pt>
                      <c:pt idx="112">
                        <c:v>11445958.333333325</c:v>
                      </c:pt>
                      <c:pt idx="113">
                        <c:v>11547249.999999991</c:v>
                      </c:pt>
                      <c:pt idx="114">
                        <c:v>11648541.666666657</c:v>
                      </c:pt>
                      <c:pt idx="115">
                        <c:v>11749833.333333323</c:v>
                      </c:pt>
                      <c:pt idx="116">
                        <c:v>11851124.999999989</c:v>
                      </c:pt>
                      <c:pt idx="117">
                        <c:v>11952416.666666655</c:v>
                      </c:pt>
                      <c:pt idx="118">
                        <c:v>12053708.333333321</c:v>
                      </c:pt>
                      <c:pt idx="119">
                        <c:v>12154999.999999987</c:v>
                      </c:pt>
                      <c:pt idx="120">
                        <c:v>12256291.666666653</c:v>
                      </c:pt>
                      <c:pt idx="121">
                        <c:v>12357583.333333319</c:v>
                      </c:pt>
                      <c:pt idx="122">
                        <c:v>12458874.999999985</c:v>
                      </c:pt>
                      <c:pt idx="123">
                        <c:v>12560166.666666651</c:v>
                      </c:pt>
                      <c:pt idx="124">
                        <c:v>12661458.333333317</c:v>
                      </c:pt>
                      <c:pt idx="125">
                        <c:v>12762749.999999983</c:v>
                      </c:pt>
                      <c:pt idx="126">
                        <c:v>12864041.666666649</c:v>
                      </c:pt>
                      <c:pt idx="127">
                        <c:v>12965333.333333315</c:v>
                      </c:pt>
                      <c:pt idx="128">
                        <c:v>13066624.999999981</c:v>
                      </c:pt>
                      <c:pt idx="129">
                        <c:v>13167916.666666647</c:v>
                      </c:pt>
                      <c:pt idx="130">
                        <c:v>13269208.333333313</c:v>
                      </c:pt>
                      <c:pt idx="131">
                        <c:v>13370499.99999998</c:v>
                      </c:pt>
                      <c:pt idx="132">
                        <c:v>13471791.666666646</c:v>
                      </c:pt>
                      <c:pt idx="133">
                        <c:v>13573083.333333312</c:v>
                      </c:pt>
                      <c:pt idx="134">
                        <c:v>13674374.999999978</c:v>
                      </c:pt>
                      <c:pt idx="135">
                        <c:v>13775666.666666644</c:v>
                      </c:pt>
                      <c:pt idx="136">
                        <c:v>13876958.33333331</c:v>
                      </c:pt>
                      <c:pt idx="137">
                        <c:v>13978249.999999976</c:v>
                      </c:pt>
                      <c:pt idx="138">
                        <c:v>14079541.666666642</c:v>
                      </c:pt>
                      <c:pt idx="139">
                        <c:v>14180833.333333308</c:v>
                      </c:pt>
                      <c:pt idx="140">
                        <c:v>14282124.999999974</c:v>
                      </c:pt>
                      <c:pt idx="141">
                        <c:v>14383416.66666664</c:v>
                      </c:pt>
                      <c:pt idx="142">
                        <c:v>14484708.333333306</c:v>
                      </c:pt>
                      <c:pt idx="143">
                        <c:v>14585999.999999972</c:v>
                      </c:pt>
                      <c:pt idx="144">
                        <c:v>14687291.666666638</c:v>
                      </c:pt>
                      <c:pt idx="145">
                        <c:v>14788583.333333304</c:v>
                      </c:pt>
                      <c:pt idx="146">
                        <c:v>14889874.99999997</c:v>
                      </c:pt>
                      <c:pt idx="147">
                        <c:v>14991166.666666636</c:v>
                      </c:pt>
                      <c:pt idx="148">
                        <c:v>15092458.333333302</c:v>
                      </c:pt>
                      <c:pt idx="149">
                        <c:v>15193749.999999968</c:v>
                      </c:pt>
                      <c:pt idx="150">
                        <c:v>15295041.666666634</c:v>
                      </c:pt>
                      <c:pt idx="151">
                        <c:v>15396333.3333333</c:v>
                      </c:pt>
                      <c:pt idx="152">
                        <c:v>15497624.999999966</c:v>
                      </c:pt>
                      <c:pt idx="153">
                        <c:v>15598916.666666633</c:v>
                      </c:pt>
                      <c:pt idx="154">
                        <c:v>15700208.333333299</c:v>
                      </c:pt>
                      <c:pt idx="155">
                        <c:v>15801499.999999965</c:v>
                      </c:pt>
                      <c:pt idx="156">
                        <c:v>15902791.666666631</c:v>
                      </c:pt>
                      <c:pt idx="157">
                        <c:v>16004083.333333297</c:v>
                      </c:pt>
                      <c:pt idx="158">
                        <c:v>16105374.999999963</c:v>
                      </c:pt>
                      <c:pt idx="159">
                        <c:v>16206666.666666629</c:v>
                      </c:pt>
                      <c:pt idx="160">
                        <c:v>16307958.333333295</c:v>
                      </c:pt>
                      <c:pt idx="161">
                        <c:v>16409249.999999961</c:v>
                      </c:pt>
                      <c:pt idx="162">
                        <c:v>16510541.666666627</c:v>
                      </c:pt>
                      <c:pt idx="163">
                        <c:v>16611833.333333293</c:v>
                      </c:pt>
                      <c:pt idx="164">
                        <c:v>16713124.999999959</c:v>
                      </c:pt>
                      <c:pt idx="165">
                        <c:v>16814416.666666627</c:v>
                      </c:pt>
                      <c:pt idx="166">
                        <c:v>16915708.333333295</c:v>
                      </c:pt>
                      <c:pt idx="167">
                        <c:v>17016999.999999963</c:v>
                      </c:pt>
                      <c:pt idx="168">
                        <c:v>17118291.666666631</c:v>
                      </c:pt>
                      <c:pt idx="169">
                        <c:v>17219583.333333299</c:v>
                      </c:pt>
                      <c:pt idx="170">
                        <c:v>17320874.999999966</c:v>
                      </c:pt>
                      <c:pt idx="171">
                        <c:v>17422166.666666634</c:v>
                      </c:pt>
                      <c:pt idx="172">
                        <c:v>17523458.333333302</c:v>
                      </c:pt>
                      <c:pt idx="173">
                        <c:v>17624749.99999997</c:v>
                      </c:pt>
                      <c:pt idx="174">
                        <c:v>17726041.666666638</c:v>
                      </c:pt>
                      <c:pt idx="175">
                        <c:v>17827333.333333306</c:v>
                      </c:pt>
                      <c:pt idx="176">
                        <c:v>17928624.999999974</c:v>
                      </c:pt>
                      <c:pt idx="177">
                        <c:v>18029916.666666642</c:v>
                      </c:pt>
                      <c:pt idx="178">
                        <c:v>18131208.33333331</c:v>
                      </c:pt>
                      <c:pt idx="179">
                        <c:v>18232499.999999978</c:v>
                      </c:pt>
                      <c:pt idx="180">
                        <c:v>18333791.666666646</c:v>
                      </c:pt>
                      <c:pt idx="181">
                        <c:v>18435083.333333313</c:v>
                      </c:pt>
                      <c:pt idx="182">
                        <c:v>18536374.999999981</c:v>
                      </c:pt>
                      <c:pt idx="183">
                        <c:v>18637666.666666649</c:v>
                      </c:pt>
                      <c:pt idx="184">
                        <c:v>18738958.333333317</c:v>
                      </c:pt>
                      <c:pt idx="185">
                        <c:v>18840249.999999985</c:v>
                      </c:pt>
                      <c:pt idx="186">
                        <c:v>18941541.666666653</c:v>
                      </c:pt>
                      <c:pt idx="187">
                        <c:v>19042833.333333321</c:v>
                      </c:pt>
                      <c:pt idx="188">
                        <c:v>19144124.999999989</c:v>
                      </c:pt>
                      <c:pt idx="189">
                        <c:v>19245416.666666657</c:v>
                      </c:pt>
                      <c:pt idx="190">
                        <c:v>19346708.333333325</c:v>
                      </c:pt>
                      <c:pt idx="191">
                        <c:v>19447999.999999993</c:v>
                      </c:pt>
                      <c:pt idx="192">
                        <c:v>19549291.66666666</c:v>
                      </c:pt>
                      <c:pt idx="193">
                        <c:v>19650583.333333328</c:v>
                      </c:pt>
                      <c:pt idx="194">
                        <c:v>19751874.999999996</c:v>
                      </c:pt>
                      <c:pt idx="195">
                        <c:v>19853166.666666664</c:v>
                      </c:pt>
                      <c:pt idx="196">
                        <c:v>19954458.333333332</c:v>
                      </c:pt>
                      <c:pt idx="197">
                        <c:v>20055750</c:v>
                      </c:pt>
                      <c:pt idx="198">
                        <c:v>20157041.666666668</c:v>
                      </c:pt>
                      <c:pt idx="199">
                        <c:v>20258333.333333336</c:v>
                      </c:pt>
                      <c:pt idx="200">
                        <c:v>20359625.000000004</c:v>
                      </c:pt>
                      <c:pt idx="201">
                        <c:v>20460916.666666672</c:v>
                      </c:pt>
                      <c:pt idx="202">
                        <c:v>20562208.33333334</c:v>
                      </c:pt>
                      <c:pt idx="203">
                        <c:v>20663500.000000007</c:v>
                      </c:pt>
                      <c:pt idx="204">
                        <c:v>20764791.666666675</c:v>
                      </c:pt>
                      <c:pt idx="205">
                        <c:v>20866083.333333343</c:v>
                      </c:pt>
                      <c:pt idx="206">
                        <c:v>20967375.000000011</c:v>
                      </c:pt>
                      <c:pt idx="207">
                        <c:v>21068666.666666679</c:v>
                      </c:pt>
                      <c:pt idx="208">
                        <c:v>21169958.333333347</c:v>
                      </c:pt>
                      <c:pt idx="209">
                        <c:v>21271250.000000015</c:v>
                      </c:pt>
                      <c:pt idx="210">
                        <c:v>21372541.666666683</c:v>
                      </c:pt>
                      <c:pt idx="211">
                        <c:v>21473833.333333351</c:v>
                      </c:pt>
                      <c:pt idx="212">
                        <c:v>21575125.000000019</c:v>
                      </c:pt>
                      <c:pt idx="213">
                        <c:v>21676416.666666687</c:v>
                      </c:pt>
                      <c:pt idx="214">
                        <c:v>21777708.333333354</c:v>
                      </c:pt>
                      <c:pt idx="215">
                        <c:v>21879000.000000022</c:v>
                      </c:pt>
                      <c:pt idx="216">
                        <c:v>21980291.66666669</c:v>
                      </c:pt>
                      <c:pt idx="217">
                        <c:v>22081583.333333358</c:v>
                      </c:pt>
                      <c:pt idx="218">
                        <c:v>22182875.000000026</c:v>
                      </c:pt>
                      <c:pt idx="219">
                        <c:v>22284166.666666694</c:v>
                      </c:pt>
                      <c:pt idx="220">
                        <c:v>22385458.333333362</c:v>
                      </c:pt>
                      <c:pt idx="221">
                        <c:v>22486750.00000003</c:v>
                      </c:pt>
                      <c:pt idx="222">
                        <c:v>22588041.666666698</c:v>
                      </c:pt>
                      <c:pt idx="223">
                        <c:v>22689333.333333366</c:v>
                      </c:pt>
                      <c:pt idx="224">
                        <c:v>22790625.000000034</c:v>
                      </c:pt>
                      <c:pt idx="225">
                        <c:v>22891916.666666701</c:v>
                      </c:pt>
                      <c:pt idx="226">
                        <c:v>22993208.333333369</c:v>
                      </c:pt>
                      <c:pt idx="227">
                        <c:v>23094500.000000037</c:v>
                      </c:pt>
                      <c:pt idx="228">
                        <c:v>23195791.666666705</c:v>
                      </c:pt>
                      <c:pt idx="229">
                        <c:v>23297083.333333373</c:v>
                      </c:pt>
                      <c:pt idx="230">
                        <c:v>23398375.000000041</c:v>
                      </c:pt>
                      <c:pt idx="231">
                        <c:v>23499666.666666709</c:v>
                      </c:pt>
                      <c:pt idx="232">
                        <c:v>23600958.333333377</c:v>
                      </c:pt>
                      <c:pt idx="233">
                        <c:v>23702250.000000045</c:v>
                      </c:pt>
                      <c:pt idx="234">
                        <c:v>23803541.666666713</c:v>
                      </c:pt>
                      <c:pt idx="235">
                        <c:v>23904833.333333381</c:v>
                      </c:pt>
                      <c:pt idx="236">
                        <c:v>24006125.000000048</c:v>
                      </c:pt>
                      <c:pt idx="237">
                        <c:v>24107416.666666716</c:v>
                      </c:pt>
                      <c:pt idx="238">
                        <c:v>24208708.333333384</c:v>
                      </c:pt>
                      <c:pt idx="239">
                        <c:v>24310000.000000052</c:v>
                      </c:pt>
                      <c:pt idx="240">
                        <c:v>24411291.66666672</c:v>
                      </c:pt>
                      <c:pt idx="241">
                        <c:v>24512583.333333388</c:v>
                      </c:pt>
                      <c:pt idx="242">
                        <c:v>24613875.000000056</c:v>
                      </c:pt>
                      <c:pt idx="243">
                        <c:v>24843110.147834063</c:v>
                      </c:pt>
                      <c:pt idx="244">
                        <c:v>25157146.94780745</c:v>
                      </c:pt>
                      <c:pt idx="245">
                        <c:v>25471183.747780837</c:v>
                      </c:pt>
                      <c:pt idx="246">
                        <c:v>25785220.547754224</c:v>
                      </c:pt>
                      <c:pt idx="247">
                        <c:v>26099257.347727612</c:v>
                      </c:pt>
                      <c:pt idx="248">
                        <c:v>26413294.147700999</c:v>
                      </c:pt>
                      <c:pt idx="249">
                        <c:v>26727330.947674386</c:v>
                      </c:pt>
                      <c:pt idx="250">
                        <c:v>27041367.747647773</c:v>
                      </c:pt>
                      <c:pt idx="251">
                        <c:v>27355404.547621161</c:v>
                      </c:pt>
                      <c:pt idx="252">
                        <c:v>27669441.347594548</c:v>
                      </c:pt>
                      <c:pt idx="253">
                        <c:v>27983478.147567935</c:v>
                      </c:pt>
                      <c:pt idx="254">
                        <c:v>28297514.947541323</c:v>
                      </c:pt>
                      <c:pt idx="255">
                        <c:v>28611551.74751471</c:v>
                      </c:pt>
                      <c:pt idx="256">
                        <c:v>28925588.547488097</c:v>
                      </c:pt>
                      <c:pt idx="257">
                        <c:v>29239625.347461484</c:v>
                      </c:pt>
                      <c:pt idx="258">
                        <c:v>29553662.147434872</c:v>
                      </c:pt>
                      <c:pt idx="259">
                        <c:v>29867698.947408259</c:v>
                      </c:pt>
                      <c:pt idx="260">
                        <c:v>30181735.747381646</c:v>
                      </c:pt>
                      <c:pt idx="261">
                        <c:v>30495772.547355033</c:v>
                      </c:pt>
                      <c:pt idx="262">
                        <c:v>30809809.347328421</c:v>
                      </c:pt>
                      <c:pt idx="263">
                        <c:v>31123846.147301808</c:v>
                      </c:pt>
                      <c:pt idx="264">
                        <c:v>31437882.947275195</c:v>
                      </c:pt>
                      <c:pt idx="265">
                        <c:v>31751919.747248583</c:v>
                      </c:pt>
                      <c:pt idx="266">
                        <c:v>32065956.54722197</c:v>
                      </c:pt>
                      <c:pt idx="267">
                        <c:v>32379993.347195357</c:v>
                      </c:pt>
                      <c:pt idx="268">
                        <c:v>32694030.147168744</c:v>
                      </c:pt>
                      <c:pt idx="269">
                        <c:v>33008066.947142132</c:v>
                      </c:pt>
                      <c:pt idx="270">
                        <c:v>33322103.747115519</c:v>
                      </c:pt>
                      <c:pt idx="271">
                        <c:v>33636140.547088906</c:v>
                      </c:pt>
                      <c:pt idx="272">
                        <c:v>33950177.34706229</c:v>
                      </c:pt>
                      <c:pt idx="273">
                        <c:v>34264214.147035673</c:v>
                      </c:pt>
                      <c:pt idx="274">
                        <c:v>34578250.947009057</c:v>
                      </c:pt>
                      <c:pt idx="275">
                        <c:v>34892287.74698244</c:v>
                      </c:pt>
                      <c:pt idx="276">
                        <c:v>35206324.546955824</c:v>
                      </c:pt>
                      <c:pt idx="277">
                        <c:v>35520361.346929207</c:v>
                      </c:pt>
                      <c:pt idx="278">
                        <c:v>35834398.146902591</c:v>
                      </c:pt>
                      <c:pt idx="279">
                        <c:v>36148434.946875975</c:v>
                      </c:pt>
                      <c:pt idx="280">
                        <c:v>36462471.746849358</c:v>
                      </c:pt>
                      <c:pt idx="281">
                        <c:v>36776508.546822742</c:v>
                      </c:pt>
                      <c:pt idx="282">
                        <c:v>37090545.346796125</c:v>
                      </c:pt>
                      <c:pt idx="283">
                        <c:v>37404582.146769509</c:v>
                      </c:pt>
                      <c:pt idx="284">
                        <c:v>37718618.946742892</c:v>
                      </c:pt>
                      <c:pt idx="285">
                        <c:v>38032655.746716276</c:v>
                      </c:pt>
                      <c:pt idx="286">
                        <c:v>38346692.546689659</c:v>
                      </c:pt>
                      <c:pt idx="287">
                        <c:v>38660729.346663043</c:v>
                      </c:pt>
                      <c:pt idx="288">
                        <c:v>38974766.146636426</c:v>
                      </c:pt>
                      <c:pt idx="289">
                        <c:v>39288802.94660981</c:v>
                      </c:pt>
                      <c:pt idx="290">
                        <c:v>39602839.746583194</c:v>
                      </c:pt>
                      <c:pt idx="291">
                        <c:v>39916876.546556577</c:v>
                      </c:pt>
                      <c:pt idx="292">
                        <c:v>40230913.346529961</c:v>
                      </c:pt>
                      <c:pt idx="293">
                        <c:v>40544950.146503344</c:v>
                      </c:pt>
                      <c:pt idx="294">
                        <c:v>40858986.946476728</c:v>
                      </c:pt>
                      <c:pt idx="295">
                        <c:v>41173023.746450111</c:v>
                      </c:pt>
                      <c:pt idx="296">
                        <c:v>41487060.546423495</c:v>
                      </c:pt>
                      <c:pt idx="297">
                        <c:v>41801097.346396878</c:v>
                      </c:pt>
                      <c:pt idx="298">
                        <c:v>42115134.146370262</c:v>
                      </c:pt>
                      <c:pt idx="299">
                        <c:v>42429170.946343645</c:v>
                      </c:pt>
                      <c:pt idx="300">
                        <c:v>42743207.746317029</c:v>
                      </c:pt>
                      <c:pt idx="301">
                        <c:v>43057244.546290413</c:v>
                      </c:pt>
                      <c:pt idx="302">
                        <c:v>43371281.346263796</c:v>
                      </c:pt>
                      <c:pt idx="303">
                        <c:v>43685318.14623718</c:v>
                      </c:pt>
                      <c:pt idx="304">
                        <c:v>43999354.946210563</c:v>
                      </c:pt>
                      <c:pt idx="305">
                        <c:v>44313391.746183947</c:v>
                      </c:pt>
                      <c:pt idx="306">
                        <c:v>44627428.54615733</c:v>
                      </c:pt>
                      <c:pt idx="307">
                        <c:v>44941465.346130714</c:v>
                      </c:pt>
                      <c:pt idx="308">
                        <c:v>45255502.146104097</c:v>
                      </c:pt>
                      <c:pt idx="309">
                        <c:v>45569538.946077481</c:v>
                      </c:pt>
                      <c:pt idx="310">
                        <c:v>45883575.746050864</c:v>
                      </c:pt>
                      <c:pt idx="311">
                        <c:v>46197612.546024248</c:v>
                      </c:pt>
                      <c:pt idx="312">
                        <c:v>46511649.345997632</c:v>
                      </c:pt>
                      <c:pt idx="313">
                        <c:v>46825686.145971015</c:v>
                      </c:pt>
                      <c:pt idx="314">
                        <c:v>47139722.945944399</c:v>
                      </c:pt>
                      <c:pt idx="315">
                        <c:v>47453759.745917782</c:v>
                      </c:pt>
                      <c:pt idx="316">
                        <c:v>47767796.545891166</c:v>
                      </c:pt>
                      <c:pt idx="317">
                        <c:v>48081833.345864549</c:v>
                      </c:pt>
                      <c:pt idx="318">
                        <c:v>48395870.145837933</c:v>
                      </c:pt>
                      <c:pt idx="319">
                        <c:v>48709906.945811316</c:v>
                      </c:pt>
                      <c:pt idx="320">
                        <c:v>48861609.21233172</c:v>
                      </c:pt>
                      <c:pt idx="321">
                        <c:v>48861609.21233172</c:v>
                      </c:pt>
                      <c:pt idx="322">
                        <c:v>48861609.21233172</c:v>
                      </c:pt>
                      <c:pt idx="323">
                        <c:v>48861609.21233172</c:v>
                      </c:pt>
                      <c:pt idx="324">
                        <c:v>48861609.21233172</c:v>
                      </c:pt>
                      <c:pt idx="325">
                        <c:v>48861609.21233172</c:v>
                      </c:pt>
                      <c:pt idx="326">
                        <c:v>48861609.21233172</c:v>
                      </c:pt>
                      <c:pt idx="327">
                        <c:v>48861609.21233172</c:v>
                      </c:pt>
                      <c:pt idx="328">
                        <c:v>48861609.21233172</c:v>
                      </c:pt>
                      <c:pt idx="329">
                        <c:v>48861609.21233172</c:v>
                      </c:pt>
                      <c:pt idx="330">
                        <c:v>48861609.21233172</c:v>
                      </c:pt>
                      <c:pt idx="331">
                        <c:v>48861609.21233172</c:v>
                      </c:pt>
                      <c:pt idx="332">
                        <c:v>48861609.21233172</c:v>
                      </c:pt>
                      <c:pt idx="333">
                        <c:v>48861609.21233172</c:v>
                      </c:pt>
                      <c:pt idx="334">
                        <c:v>48861609.21233172</c:v>
                      </c:pt>
                      <c:pt idx="335">
                        <c:v>48861609.21233172</c:v>
                      </c:pt>
                      <c:pt idx="336">
                        <c:v>48861609.21233172</c:v>
                      </c:pt>
                      <c:pt idx="337">
                        <c:v>48861609.21233172</c:v>
                      </c:pt>
                      <c:pt idx="338">
                        <c:v>48861609.21233172</c:v>
                      </c:pt>
                      <c:pt idx="339">
                        <c:v>48861609.21233172</c:v>
                      </c:pt>
                      <c:pt idx="340">
                        <c:v>48861609.21233172</c:v>
                      </c:pt>
                      <c:pt idx="341">
                        <c:v>48861609.21233172</c:v>
                      </c:pt>
                      <c:pt idx="342">
                        <c:v>48861609.21233172</c:v>
                      </c:pt>
                      <c:pt idx="343">
                        <c:v>48861609.21233172</c:v>
                      </c:pt>
                      <c:pt idx="344">
                        <c:v>48861609.21233172</c:v>
                      </c:pt>
                      <c:pt idx="345">
                        <c:v>48861609.21233172</c:v>
                      </c:pt>
                      <c:pt idx="346">
                        <c:v>48861609.21233172</c:v>
                      </c:pt>
                      <c:pt idx="347">
                        <c:v>48861609.21233172</c:v>
                      </c:pt>
                      <c:pt idx="348">
                        <c:v>48861609.21233172</c:v>
                      </c:pt>
                      <c:pt idx="349">
                        <c:v>48861609.21233172</c:v>
                      </c:pt>
                      <c:pt idx="350">
                        <c:v>48861609.21233172</c:v>
                      </c:pt>
                      <c:pt idx="351">
                        <c:v>48861609.21233172</c:v>
                      </c:pt>
                      <c:pt idx="352">
                        <c:v>48861609.21233172</c:v>
                      </c:pt>
                      <c:pt idx="353">
                        <c:v>48861609.21233172</c:v>
                      </c:pt>
                      <c:pt idx="354">
                        <c:v>48861609.21233172</c:v>
                      </c:pt>
                      <c:pt idx="355">
                        <c:v>48861609.21233172</c:v>
                      </c:pt>
                      <c:pt idx="356">
                        <c:v>48861609.21233172</c:v>
                      </c:pt>
                      <c:pt idx="357">
                        <c:v>48861609.21233172</c:v>
                      </c:pt>
                      <c:pt idx="358">
                        <c:v>48861609.21233172</c:v>
                      </c:pt>
                      <c:pt idx="359">
                        <c:v>48861609.21233172</c:v>
                      </c:pt>
                    </c:numCache>
                  </c:numRef>
                </c:val>
                <c:smooth val="0"/>
                <c:extLst xmlns:c15="http://schemas.microsoft.com/office/drawing/2012/chart">
                  <c:ext xmlns:c16="http://schemas.microsoft.com/office/drawing/2014/chart" uri="{C3380CC4-5D6E-409C-BE32-E72D297353CC}">
                    <c16:uniqueId val="{0000000E-C3D9-4830-8746-0B2623BBC94A}"/>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'Cashflow Waterfall'!$T$1</c15:sqref>
                        </c15:formulaRef>
                      </c:ext>
                    </c:extLst>
                    <c:strCache>
                      <c:ptCount val="1"/>
                      <c:pt idx="0">
                        <c:v>time weighted repayment</c:v>
                      </c:pt>
                    </c:strCache>
                  </c:strRef>
                </c:tx>
                <c:spPr>
                  <a:ln w="28575" cap="rnd">
                    <a:solidFill>
                      <a:schemeClr val="accent4">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Waterfall'!$S$3:$S$362</c15:sqref>
                        </c15:formulaRef>
                      </c:ext>
                    </c:extLst>
                    <c:numCache>
                      <c:formatCode>0.00</c:formatCode>
                      <c:ptCount val="360"/>
                      <c:pt idx="0">
                        <c:v>8.3333333333333329E-2</c:v>
                      </c:pt>
                      <c:pt idx="1">
                        <c:v>0.16666666666666666</c:v>
                      </c:pt>
                      <c:pt idx="2">
                        <c:v>0.25</c:v>
                      </c:pt>
                      <c:pt idx="3">
                        <c:v>0.33333333333333331</c:v>
                      </c:pt>
                      <c:pt idx="4">
                        <c:v>0.41666666666666669</c:v>
                      </c:pt>
                      <c:pt idx="5">
                        <c:v>0.5</c:v>
                      </c:pt>
                      <c:pt idx="6">
                        <c:v>0.58333333333333337</c:v>
                      </c:pt>
                      <c:pt idx="7">
                        <c:v>0.66666666666666663</c:v>
                      </c:pt>
                      <c:pt idx="8">
                        <c:v>0.75</c:v>
                      </c:pt>
                      <c:pt idx="9">
                        <c:v>0.83333333333333337</c:v>
                      </c:pt>
                      <c:pt idx="10">
                        <c:v>0.91666666666666663</c:v>
                      </c:pt>
                      <c:pt idx="11">
                        <c:v>1</c:v>
                      </c:pt>
                      <c:pt idx="12">
                        <c:v>1.0833333333333333</c:v>
                      </c:pt>
                      <c:pt idx="13">
                        <c:v>1.1666666666666667</c:v>
                      </c:pt>
                      <c:pt idx="14">
                        <c:v>1.25</c:v>
                      </c:pt>
                      <c:pt idx="15">
                        <c:v>1.3333333333333333</c:v>
                      </c:pt>
                      <c:pt idx="16">
                        <c:v>1.4166666666666667</c:v>
                      </c:pt>
                      <c:pt idx="17">
                        <c:v>1.5</c:v>
                      </c:pt>
                      <c:pt idx="18">
                        <c:v>1.5833333333333333</c:v>
                      </c:pt>
                      <c:pt idx="19">
                        <c:v>1.6666666666666667</c:v>
                      </c:pt>
                      <c:pt idx="20">
                        <c:v>1.75</c:v>
                      </c:pt>
                      <c:pt idx="21">
                        <c:v>1.8333333333333333</c:v>
                      </c:pt>
                      <c:pt idx="22">
                        <c:v>1.9166666666666667</c:v>
                      </c:pt>
                      <c:pt idx="23">
                        <c:v>2</c:v>
                      </c:pt>
                      <c:pt idx="24">
                        <c:v>2.0833333333333335</c:v>
                      </c:pt>
                      <c:pt idx="25">
                        <c:v>2.1666666666666665</c:v>
                      </c:pt>
                      <c:pt idx="26">
                        <c:v>2.25</c:v>
                      </c:pt>
                      <c:pt idx="27">
                        <c:v>2.3333333333333335</c:v>
                      </c:pt>
                      <c:pt idx="28">
                        <c:v>2.4166666666666665</c:v>
                      </c:pt>
                      <c:pt idx="29">
                        <c:v>2.5</c:v>
                      </c:pt>
                      <c:pt idx="30">
                        <c:v>2.5833333333333335</c:v>
                      </c:pt>
                      <c:pt idx="31">
                        <c:v>2.6666666666666665</c:v>
                      </c:pt>
                      <c:pt idx="32">
                        <c:v>2.75</c:v>
                      </c:pt>
                      <c:pt idx="33">
                        <c:v>2.8333333333333335</c:v>
                      </c:pt>
                      <c:pt idx="34">
                        <c:v>2.9166666666666665</c:v>
                      </c:pt>
                      <c:pt idx="35">
                        <c:v>3</c:v>
                      </c:pt>
                      <c:pt idx="36">
                        <c:v>3.0833333333333335</c:v>
                      </c:pt>
                      <c:pt idx="37">
                        <c:v>3.1666666666666665</c:v>
                      </c:pt>
                      <c:pt idx="38">
                        <c:v>3.25</c:v>
                      </c:pt>
                      <c:pt idx="39">
                        <c:v>3.3333333333333335</c:v>
                      </c:pt>
                      <c:pt idx="40">
                        <c:v>3.4166666666666665</c:v>
                      </c:pt>
                      <c:pt idx="41">
                        <c:v>3.5</c:v>
                      </c:pt>
                      <c:pt idx="42">
                        <c:v>3.5833333333333335</c:v>
                      </c:pt>
                      <c:pt idx="43">
                        <c:v>3.6666666666666665</c:v>
                      </c:pt>
                      <c:pt idx="44">
                        <c:v>3.75</c:v>
                      </c:pt>
                      <c:pt idx="45">
                        <c:v>3.8333333333333335</c:v>
                      </c:pt>
                      <c:pt idx="46">
                        <c:v>3.9166666666666665</c:v>
                      </c:pt>
                      <c:pt idx="47">
                        <c:v>4</c:v>
                      </c:pt>
                      <c:pt idx="48">
                        <c:v>4.083333333333333</c:v>
                      </c:pt>
                      <c:pt idx="49">
                        <c:v>4.166666666666667</c:v>
                      </c:pt>
                      <c:pt idx="50">
                        <c:v>4.25</c:v>
                      </c:pt>
                      <c:pt idx="51">
                        <c:v>4.333333333333333</c:v>
                      </c:pt>
                      <c:pt idx="52">
                        <c:v>4.416666666666667</c:v>
                      </c:pt>
                      <c:pt idx="53">
                        <c:v>4.5</c:v>
                      </c:pt>
                      <c:pt idx="54">
                        <c:v>4.583333333333333</c:v>
                      </c:pt>
                      <c:pt idx="55">
                        <c:v>4.666666666666667</c:v>
                      </c:pt>
                      <c:pt idx="56">
                        <c:v>4.75</c:v>
                      </c:pt>
                      <c:pt idx="57">
                        <c:v>4.833333333333333</c:v>
                      </c:pt>
                      <c:pt idx="58">
                        <c:v>4.916666666666667</c:v>
                      </c:pt>
                      <c:pt idx="59">
                        <c:v>5</c:v>
                      </c:pt>
                      <c:pt idx="60">
                        <c:v>5.083333333333333</c:v>
                      </c:pt>
                      <c:pt idx="61">
                        <c:v>5.166666666666667</c:v>
                      </c:pt>
                      <c:pt idx="62">
                        <c:v>5.25</c:v>
                      </c:pt>
                      <c:pt idx="63">
                        <c:v>5.333333333333333</c:v>
                      </c:pt>
                      <c:pt idx="64">
                        <c:v>5.416666666666667</c:v>
                      </c:pt>
                      <c:pt idx="65">
                        <c:v>5.5</c:v>
                      </c:pt>
                      <c:pt idx="66">
                        <c:v>5.583333333333333</c:v>
                      </c:pt>
                      <c:pt idx="67">
                        <c:v>5.666666666666667</c:v>
                      </c:pt>
                      <c:pt idx="68">
                        <c:v>5.75</c:v>
                      </c:pt>
                      <c:pt idx="69">
                        <c:v>5.833333333333333</c:v>
                      </c:pt>
                      <c:pt idx="70">
                        <c:v>5.916666666666667</c:v>
                      </c:pt>
                      <c:pt idx="71">
                        <c:v>6</c:v>
                      </c:pt>
                      <c:pt idx="72">
                        <c:v>6.083333333333333</c:v>
                      </c:pt>
                      <c:pt idx="73">
                        <c:v>6.166666666666667</c:v>
                      </c:pt>
                      <c:pt idx="74">
                        <c:v>6.25</c:v>
                      </c:pt>
                      <c:pt idx="75">
                        <c:v>6.333333333333333</c:v>
                      </c:pt>
                      <c:pt idx="76">
                        <c:v>6.416666666666667</c:v>
                      </c:pt>
                      <c:pt idx="77">
                        <c:v>6.5</c:v>
                      </c:pt>
                      <c:pt idx="78">
                        <c:v>6.583333333333333</c:v>
                      </c:pt>
                      <c:pt idx="79">
                        <c:v>6.666666666666667</c:v>
                      </c:pt>
                      <c:pt idx="80">
                        <c:v>6.75</c:v>
                      </c:pt>
                      <c:pt idx="81">
                        <c:v>6.833333333333333</c:v>
                      </c:pt>
                      <c:pt idx="82">
                        <c:v>6.916666666666667</c:v>
                      </c:pt>
                      <c:pt idx="83">
                        <c:v>7</c:v>
                      </c:pt>
                      <c:pt idx="84">
                        <c:v>7.083333333333333</c:v>
                      </c:pt>
                      <c:pt idx="85">
                        <c:v>7.166666666666667</c:v>
                      </c:pt>
                      <c:pt idx="86">
                        <c:v>7.25</c:v>
                      </c:pt>
                      <c:pt idx="87">
                        <c:v>7.333333333333333</c:v>
                      </c:pt>
                      <c:pt idx="88">
                        <c:v>7.416666666666667</c:v>
                      </c:pt>
                      <c:pt idx="89">
                        <c:v>7.5</c:v>
                      </c:pt>
                      <c:pt idx="90">
                        <c:v>7.583333333333333</c:v>
                      </c:pt>
                      <c:pt idx="91">
                        <c:v>7.666666666666667</c:v>
                      </c:pt>
                      <c:pt idx="92">
                        <c:v>7.75</c:v>
                      </c:pt>
                      <c:pt idx="93">
                        <c:v>7.833333333333333</c:v>
                      </c:pt>
                      <c:pt idx="94">
                        <c:v>7.916666666666667</c:v>
                      </c:pt>
                      <c:pt idx="95">
                        <c:v>8</c:v>
                      </c:pt>
                      <c:pt idx="96">
                        <c:v>8.0833333333333339</c:v>
                      </c:pt>
                      <c:pt idx="97">
                        <c:v>8.1666666666666661</c:v>
                      </c:pt>
                      <c:pt idx="98">
                        <c:v>8.25</c:v>
                      </c:pt>
                      <c:pt idx="99">
                        <c:v>8.3333333333333339</c:v>
                      </c:pt>
                      <c:pt idx="100">
                        <c:v>8.4166666666666661</c:v>
                      </c:pt>
                      <c:pt idx="101">
                        <c:v>8.5</c:v>
                      </c:pt>
                      <c:pt idx="102">
                        <c:v>8.5833333333333339</c:v>
                      </c:pt>
                      <c:pt idx="103">
                        <c:v>8.6666666666666661</c:v>
                      </c:pt>
                      <c:pt idx="104">
                        <c:v>8.75</c:v>
                      </c:pt>
                      <c:pt idx="105">
                        <c:v>8.8333333333333339</c:v>
                      </c:pt>
                      <c:pt idx="106">
                        <c:v>8.9166666666666661</c:v>
                      </c:pt>
                      <c:pt idx="107">
                        <c:v>9</c:v>
                      </c:pt>
                      <c:pt idx="108">
                        <c:v>9.0833333333333339</c:v>
                      </c:pt>
                      <c:pt idx="109">
                        <c:v>9.1666666666666661</c:v>
                      </c:pt>
                      <c:pt idx="110">
                        <c:v>9.25</c:v>
                      </c:pt>
                      <c:pt idx="111">
                        <c:v>9.3333333333333339</c:v>
                      </c:pt>
                      <c:pt idx="112">
                        <c:v>9.4166666666666661</c:v>
                      </c:pt>
                      <c:pt idx="113">
                        <c:v>9.5</c:v>
                      </c:pt>
                      <c:pt idx="114">
                        <c:v>9.5833333333333339</c:v>
                      </c:pt>
                      <c:pt idx="115">
                        <c:v>9.6666666666666661</c:v>
                      </c:pt>
                      <c:pt idx="116">
                        <c:v>9.75</c:v>
                      </c:pt>
                      <c:pt idx="117">
                        <c:v>9.8333333333333339</c:v>
                      </c:pt>
                      <c:pt idx="118">
                        <c:v>9.9166666666666661</c:v>
                      </c:pt>
                      <c:pt idx="119">
                        <c:v>10</c:v>
                      </c:pt>
                      <c:pt idx="120">
                        <c:v>10.083333333333334</c:v>
                      </c:pt>
                      <c:pt idx="121">
                        <c:v>10.166666666666666</c:v>
                      </c:pt>
                      <c:pt idx="122">
                        <c:v>10.25</c:v>
                      </c:pt>
                      <c:pt idx="123">
                        <c:v>10.333333333333334</c:v>
                      </c:pt>
                      <c:pt idx="124">
                        <c:v>10.416666666666666</c:v>
                      </c:pt>
                      <c:pt idx="125">
                        <c:v>10.5</c:v>
                      </c:pt>
                      <c:pt idx="126">
                        <c:v>10.583333333333334</c:v>
                      </c:pt>
                      <c:pt idx="127">
                        <c:v>10.666666666666666</c:v>
                      </c:pt>
                      <c:pt idx="128">
                        <c:v>10.75</c:v>
                      </c:pt>
                      <c:pt idx="129">
                        <c:v>10.833333333333334</c:v>
                      </c:pt>
                      <c:pt idx="130">
                        <c:v>10.916666666666666</c:v>
                      </c:pt>
                      <c:pt idx="131">
                        <c:v>11</c:v>
                      </c:pt>
                      <c:pt idx="132">
                        <c:v>11.083333333333334</c:v>
                      </c:pt>
                      <c:pt idx="133">
                        <c:v>11.166666666666666</c:v>
                      </c:pt>
                      <c:pt idx="134">
                        <c:v>11.25</c:v>
                      </c:pt>
                      <c:pt idx="135">
                        <c:v>11.333333333333334</c:v>
                      </c:pt>
                      <c:pt idx="136">
                        <c:v>11.416666666666666</c:v>
                      </c:pt>
                      <c:pt idx="137">
                        <c:v>11.5</c:v>
                      </c:pt>
                      <c:pt idx="138">
                        <c:v>11.583333333333334</c:v>
                      </c:pt>
                      <c:pt idx="139">
                        <c:v>11.666666666666666</c:v>
                      </c:pt>
                      <c:pt idx="140">
                        <c:v>11.75</c:v>
                      </c:pt>
                      <c:pt idx="141">
                        <c:v>11.833333333333334</c:v>
                      </c:pt>
                      <c:pt idx="142">
                        <c:v>11.916666666666666</c:v>
                      </c:pt>
                      <c:pt idx="143">
                        <c:v>12</c:v>
                      </c:pt>
                      <c:pt idx="144">
                        <c:v>12.083333333333334</c:v>
                      </c:pt>
                      <c:pt idx="145">
                        <c:v>12.166666666666666</c:v>
                      </c:pt>
                      <c:pt idx="146">
                        <c:v>12.25</c:v>
                      </c:pt>
                      <c:pt idx="147">
                        <c:v>12.333333333333334</c:v>
                      </c:pt>
                      <c:pt idx="148">
                        <c:v>12.416666666666666</c:v>
                      </c:pt>
                      <c:pt idx="149">
                        <c:v>12.5</c:v>
                      </c:pt>
                      <c:pt idx="150">
                        <c:v>12.583333333333334</c:v>
                      </c:pt>
                      <c:pt idx="151">
                        <c:v>12.666666666666666</c:v>
                      </c:pt>
                      <c:pt idx="152">
                        <c:v>12.75</c:v>
                      </c:pt>
                      <c:pt idx="153">
                        <c:v>12.833333333333334</c:v>
                      </c:pt>
                      <c:pt idx="154">
                        <c:v>12.916666666666666</c:v>
                      </c:pt>
                      <c:pt idx="155">
                        <c:v>13</c:v>
                      </c:pt>
                      <c:pt idx="156">
                        <c:v>13.083333333333334</c:v>
                      </c:pt>
                      <c:pt idx="157">
                        <c:v>13.166666666666666</c:v>
                      </c:pt>
                      <c:pt idx="158">
                        <c:v>13.25</c:v>
                      </c:pt>
                      <c:pt idx="159">
                        <c:v>13.333333333333334</c:v>
                      </c:pt>
                      <c:pt idx="160">
                        <c:v>13.416666666666666</c:v>
                      </c:pt>
                      <c:pt idx="161">
                        <c:v>13.5</c:v>
                      </c:pt>
                      <c:pt idx="162">
                        <c:v>13.583333333333334</c:v>
                      </c:pt>
                      <c:pt idx="163">
                        <c:v>13.666666666666666</c:v>
                      </c:pt>
                      <c:pt idx="164">
                        <c:v>13.75</c:v>
                      </c:pt>
                      <c:pt idx="165">
                        <c:v>13.833333333333334</c:v>
                      </c:pt>
                      <c:pt idx="166">
                        <c:v>13.916666666666666</c:v>
                      </c:pt>
                      <c:pt idx="167">
                        <c:v>14</c:v>
                      </c:pt>
                      <c:pt idx="168">
                        <c:v>14.083333333333334</c:v>
                      </c:pt>
                      <c:pt idx="169">
                        <c:v>14.166666666666666</c:v>
                      </c:pt>
                      <c:pt idx="170">
                        <c:v>14.25</c:v>
                      </c:pt>
                      <c:pt idx="171">
                        <c:v>14.333333333333334</c:v>
                      </c:pt>
                      <c:pt idx="172">
                        <c:v>14.416666666666666</c:v>
                      </c:pt>
                      <c:pt idx="173">
                        <c:v>14.5</c:v>
                      </c:pt>
                      <c:pt idx="174">
                        <c:v>14.583333333333334</c:v>
                      </c:pt>
                      <c:pt idx="175">
                        <c:v>14.666666666666666</c:v>
                      </c:pt>
                      <c:pt idx="176">
                        <c:v>14.75</c:v>
                      </c:pt>
                      <c:pt idx="177">
                        <c:v>14.833333333333334</c:v>
                      </c:pt>
                      <c:pt idx="178">
                        <c:v>14.916666666666666</c:v>
                      </c:pt>
                      <c:pt idx="179">
                        <c:v>15</c:v>
                      </c:pt>
                      <c:pt idx="180">
                        <c:v>15.083333333333334</c:v>
                      </c:pt>
                      <c:pt idx="181">
                        <c:v>15.166666666666666</c:v>
                      </c:pt>
                      <c:pt idx="182">
                        <c:v>15.25</c:v>
                      </c:pt>
                      <c:pt idx="183">
                        <c:v>15.333333333333334</c:v>
                      </c:pt>
                      <c:pt idx="184">
                        <c:v>15.416666666666666</c:v>
                      </c:pt>
                      <c:pt idx="185">
                        <c:v>15.5</c:v>
                      </c:pt>
                      <c:pt idx="186">
                        <c:v>15.583333333333334</c:v>
                      </c:pt>
                      <c:pt idx="187">
                        <c:v>15.666666666666666</c:v>
                      </c:pt>
                      <c:pt idx="188">
                        <c:v>15.75</c:v>
                      </c:pt>
                      <c:pt idx="189">
                        <c:v>15.833333333333334</c:v>
                      </c:pt>
                      <c:pt idx="190">
                        <c:v>15.916666666666666</c:v>
                      </c:pt>
                      <c:pt idx="191">
                        <c:v>16</c:v>
                      </c:pt>
                      <c:pt idx="192">
                        <c:v>16.083333333333332</c:v>
                      </c:pt>
                      <c:pt idx="193">
                        <c:v>16.166666666666668</c:v>
                      </c:pt>
                      <c:pt idx="194">
                        <c:v>16.25</c:v>
                      </c:pt>
                      <c:pt idx="195">
                        <c:v>16.333333333333332</c:v>
                      </c:pt>
                      <c:pt idx="196">
                        <c:v>16.416666666666668</c:v>
                      </c:pt>
                      <c:pt idx="197">
                        <c:v>16.5</c:v>
                      </c:pt>
                      <c:pt idx="198">
                        <c:v>16.583333333333332</c:v>
                      </c:pt>
                      <c:pt idx="199">
                        <c:v>16.666666666666668</c:v>
                      </c:pt>
                      <c:pt idx="200">
                        <c:v>16.75</c:v>
                      </c:pt>
                      <c:pt idx="201">
                        <c:v>16.833333333333332</c:v>
                      </c:pt>
                      <c:pt idx="202">
                        <c:v>16.916666666666668</c:v>
                      </c:pt>
                      <c:pt idx="203">
                        <c:v>17</c:v>
                      </c:pt>
                      <c:pt idx="204">
                        <c:v>17.083333333333332</c:v>
                      </c:pt>
                      <c:pt idx="205">
                        <c:v>17.166666666666668</c:v>
                      </c:pt>
                      <c:pt idx="206">
                        <c:v>17.25</c:v>
                      </c:pt>
                      <c:pt idx="207">
                        <c:v>17.333333333333332</c:v>
                      </c:pt>
                      <c:pt idx="208">
                        <c:v>17.416666666666668</c:v>
                      </c:pt>
                      <c:pt idx="209">
                        <c:v>17.5</c:v>
                      </c:pt>
                      <c:pt idx="210">
                        <c:v>17.583333333333332</c:v>
                      </c:pt>
                      <c:pt idx="211">
                        <c:v>17.666666666666668</c:v>
                      </c:pt>
                      <c:pt idx="212">
                        <c:v>17.75</c:v>
                      </c:pt>
                      <c:pt idx="213">
                        <c:v>17.833333333333332</c:v>
                      </c:pt>
                      <c:pt idx="214">
                        <c:v>17.916666666666668</c:v>
                      </c:pt>
                      <c:pt idx="215">
                        <c:v>18</c:v>
                      </c:pt>
                      <c:pt idx="216">
                        <c:v>18.083333333333332</c:v>
                      </c:pt>
                      <c:pt idx="217">
                        <c:v>18.166666666666668</c:v>
                      </c:pt>
                      <c:pt idx="218">
                        <c:v>18.25</c:v>
                      </c:pt>
                      <c:pt idx="219">
                        <c:v>18.333333333333332</c:v>
                      </c:pt>
                      <c:pt idx="220">
                        <c:v>18.416666666666668</c:v>
                      </c:pt>
                      <c:pt idx="221">
                        <c:v>18.5</c:v>
                      </c:pt>
                      <c:pt idx="222">
                        <c:v>18.583333333333332</c:v>
                      </c:pt>
                      <c:pt idx="223">
                        <c:v>18.666666666666668</c:v>
                      </c:pt>
                      <c:pt idx="224">
                        <c:v>18.75</c:v>
                      </c:pt>
                      <c:pt idx="225">
                        <c:v>18.833333333333332</c:v>
                      </c:pt>
                      <c:pt idx="226">
                        <c:v>18.916666666666668</c:v>
                      </c:pt>
                      <c:pt idx="227">
                        <c:v>19</c:v>
                      </c:pt>
                      <c:pt idx="228">
                        <c:v>19.083333333333332</c:v>
                      </c:pt>
                      <c:pt idx="229">
                        <c:v>19.166666666666668</c:v>
                      </c:pt>
                      <c:pt idx="230">
                        <c:v>19.25</c:v>
                      </c:pt>
                      <c:pt idx="231">
                        <c:v>19.333333333333332</c:v>
                      </c:pt>
                      <c:pt idx="232">
                        <c:v>19.416666666666668</c:v>
                      </c:pt>
                      <c:pt idx="233">
                        <c:v>19.5</c:v>
                      </c:pt>
                      <c:pt idx="234">
                        <c:v>19.583333333333332</c:v>
                      </c:pt>
                      <c:pt idx="235">
                        <c:v>19.666666666666668</c:v>
                      </c:pt>
                      <c:pt idx="236">
                        <c:v>19.75</c:v>
                      </c:pt>
                      <c:pt idx="237">
                        <c:v>19.833333333333332</c:v>
                      </c:pt>
                      <c:pt idx="238">
                        <c:v>19.916666666666668</c:v>
                      </c:pt>
                      <c:pt idx="239">
                        <c:v>20</c:v>
                      </c:pt>
                      <c:pt idx="240">
                        <c:v>20.083333333333332</c:v>
                      </c:pt>
                      <c:pt idx="241">
                        <c:v>20.166666666666668</c:v>
                      </c:pt>
                      <c:pt idx="242">
                        <c:v>20.25</c:v>
                      </c:pt>
                      <c:pt idx="243">
                        <c:v>20.333333333333332</c:v>
                      </c:pt>
                      <c:pt idx="244">
                        <c:v>20.416666666666668</c:v>
                      </c:pt>
                      <c:pt idx="245">
                        <c:v>20.5</c:v>
                      </c:pt>
                      <c:pt idx="246">
                        <c:v>20.583333333333332</c:v>
                      </c:pt>
                      <c:pt idx="247">
                        <c:v>20.666666666666668</c:v>
                      </c:pt>
                      <c:pt idx="248">
                        <c:v>20.75</c:v>
                      </c:pt>
                      <c:pt idx="249">
                        <c:v>20.833333333333332</c:v>
                      </c:pt>
                      <c:pt idx="250">
                        <c:v>20.916666666666668</c:v>
                      </c:pt>
                      <c:pt idx="251">
                        <c:v>21</c:v>
                      </c:pt>
                      <c:pt idx="252">
                        <c:v>21.083333333333332</c:v>
                      </c:pt>
                      <c:pt idx="253">
                        <c:v>21.166666666666668</c:v>
                      </c:pt>
                      <c:pt idx="254">
                        <c:v>21.25</c:v>
                      </c:pt>
                      <c:pt idx="255">
                        <c:v>21.333333333333332</c:v>
                      </c:pt>
                      <c:pt idx="256">
                        <c:v>21.416666666666668</c:v>
                      </c:pt>
                      <c:pt idx="257">
                        <c:v>21.5</c:v>
                      </c:pt>
                      <c:pt idx="258">
                        <c:v>21.583333333333332</c:v>
                      </c:pt>
                      <c:pt idx="259">
                        <c:v>21.666666666666668</c:v>
                      </c:pt>
                      <c:pt idx="260">
                        <c:v>21.75</c:v>
                      </c:pt>
                      <c:pt idx="261">
                        <c:v>21.833333333333332</c:v>
                      </c:pt>
                      <c:pt idx="262">
                        <c:v>21.916666666666668</c:v>
                      </c:pt>
                      <c:pt idx="263">
                        <c:v>22</c:v>
                      </c:pt>
                      <c:pt idx="264">
                        <c:v>22.083333333333332</c:v>
                      </c:pt>
                      <c:pt idx="265">
                        <c:v>22.166666666666668</c:v>
                      </c:pt>
                      <c:pt idx="266">
                        <c:v>22.25</c:v>
                      </c:pt>
                      <c:pt idx="267">
                        <c:v>22.333333333333332</c:v>
                      </c:pt>
                      <c:pt idx="268">
                        <c:v>22.416666666666668</c:v>
                      </c:pt>
                      <c:pt idx="269">
                        <c:v>22.5</c:v>
                      </c:pt>
                      <c:pt idx="270">
                        <c:v>22.583333333333332</c:v>
                      </c:pt>
                      <c:pt idx="271">
                        <c:v>22.666666666666668</c:v>
                      </c:pt>
                      <c:pt idx="272">
                        <c:v>22.75</c:v>
                      </c:pt>
                      <c:pt idx="273">
                        <c:v>22.833333333333332</c:v>
                      </c:pt>
                      <c:pt idx="274">
                        <c:v>22.916666666666668</c:v>
                      </c:pt>
                      <c:pt idx="275">
                        <c:v>23</c:v>
                      </c:pt>
                      <c:pt idx="276">
                        <c:v>23.083333333333332</c:v>
                      </c:pt>
                      <c:pt idx="277">
                        <c:v>23.166666666666668</c:v>
                      </c:pt>
                      <c:pt idx="278">
                        <c:v>23.25</c:v>
                      </c:pt>
                      <c:pt idx="279">
                        <c:v>23.333333333333332</c:v>
                      </c:pt>
                      <c:pt idx="280">
                        <c:v>23.416666666666668</c:v>
                      </c:pt>
                      <c:pt idx="281">
                        <c:v>23.5</c:v>
                      </c:pt>
                      <c:pt idx="282">
                        <c:v>23.583333333333332</c:v>
                      </c:pt>
                      <c:pt idx="283">
                        <c:v>23.666666666666668</c:v>
                      </c:pt>
                      <c:pt idx="284">
                        <c:v>23.75</c:v>
                      </c:pt>
                      <c:pt idx="285">
                        <c:v>23.833333333333332</c:v>
                      </c:pt>
                      <c:pt idx="286">
                        <c:v>23.916666666666668</c:v>
                      </c:pt>
                      <c:pt idx="287">
                        <c:v>24</c:v>
                      </c:pt>
                      <c:pt idx="288">
                        <c:v>24.083333333333332</c:v>
                      </c:pt>
                      <c:pt idx="289">
                        <c:v>24.166666666666668</c:v>
                      </c:pt>
                      <c:pt idx="290">
                        <c:v>24.25</c:v>
                      </c:pt>
                      <c:pt idx="291">
                        <c:v>24.333333333333332</c:v>
                      </c:pt>
                      <c:pt idx="292">
                        <c:v>24.416666666666668</c:v>
                      </c:pt>
                      <c:pt idx="293">
                        <c:v>24.5</c:v>
                      </c:pt>
                      <c:pt idx="294">
                        <c:v>24.583333333333332</c:v>
                      </c:pt>
                      <c:pt idx="295">
                        <c:v>24.666666666666668</c:v>
                      </c:pt>
                      <c:pt idx="296">
                        <c:v>24.75</c:v>
                      </c:pt>
                      <c:pt idx="297">
                        <c:v>24.833333333333332</c:v>
                      </c:pt>
                      <c:pt idx="298">
                        <c:v>24.916666666666668</c:v>
                      </c:pt>
                      <c:pt idx="299">
                        <c:v>25</c:v>
                      </c:pt>
                      <c:pt idx="300">
                        <c:v>25.083333333333332</c:v>
                      </c:pt>
                      <c:pt idx="301">
                        <c:v>25.166666666666668</c:v>
                      </c:pt>
                      <c:pt idx="302">
                        <c:v>25.25</c:v>
                      </c:pt>
                      <c:pt idx="303">
                        <c:v>25.333333333333332</c:v>
                      </c:pt>
                      <c:pt idx="304">
                        <c:v>25.416666666666668</c:v>
                      </c:pt>
                      <c:pt idx="305">
                        <c:v>25.5</c:v>
                      </c:pt>
                      <c:pt idx="306">
                        <c:v>25.583333333333332</c:v>
                      </c:pt>
                      <c:pt idx="307">
                        <c:v>25.666666666666668</c:v>
                      </c:pt>
                      <c:pt idx="308">
                        <c:v>25.75</c:v>
                      </c:pt>
                      <c:pt idx="309">
                        <c:v>25.833333333333332</c:v>
                      </c:pt>
                      <c:pt idx="310">
                        <c:v>25.916666666666668</c:v>
                      </c:pt>
                      <c:pt idx="311">
                        <c:v>26</c:v>
                      </c:pt>
                      <c:pt idx="312">
                        <c:v>26.083333333333332</c:v>
                      </c:pt>
                      <c:pt idx="313">
                        <c:v>26.166666666666668</c:v>
                      </c:pt>
                      <c:pt idx="314">
                        <c:v>26.25</c:v>
                      </c:pt>
                      <c:pt idx="315">
                        <c:v>26.333333333333332</c:v>
                      </c:pt>
                      <c:pt idx="316">
                        <c:v>26.416666666666668</c:v>
                      </c:pt>
                      <c:pt idx="317">
                        <c:v>26.5</c:v>
                      </c:pt>
                      <c:pt idx="318">
                        <c:v>26.583333333333332</c:v>
                      </c:pt>
                      <c:pt idx="319">
                        <c:v>26.666666666666668</c:v>
                      </c:pt>
                      <c:pt idx="320">
                        <c:v>26.75</c:v>
                      </c:pt>
                      <c:pt idx="321">
                        <c:v>26.833333333333332</c:v>
                      </c:pt>
                      <c:pt idx="322">
                        <c:v>26.916666666666668</c:v>
                      </c:pt>
                      <c:pt idx="323">
                        <c:v>27</c:v>
                      </c:pt>
                      <c:pt idx="324">
                        <c:v>27.083333333333332</c:v>
                      </c:pt>
                      <c:pt idx="325">
                        <c:v>27.166666666666668</c:v>
                      </c:pt>
                      <c:pt idx="326">
                        <c:v>27.25</c:v>
                      </c:pt>
                      <c:pt idx="327">
                        <c:v>27.333333333333332</c:v>
                      </c:pt>
                      <c:pt idx="328">
                        <c:v>27.416666666666668</c:v>
                      </c:pt>
                      <c:pt idx="329">
                        <c:v>27.5</c:v>
                      </c:pt>
                      <c:pt idx="330">
                        <c:v>27.583333333333332</c:v>
                      </c:pt>
                      <c:pt idx="331">
                        <c:v>27.666666666666668</c:v>
                      </c:pt>
                      <c:pt idx="332">
                        <c:v>27.75</c:v>
                      </c:pt>
                      <c:pt idx="333">
                        <c:v>27.833333333333332</c:v>
                      </c:pt>
                      <c:pt idx="334">
                        <c:v>27.916666666666668</c:v>
                      </c:pt>
                      <c:pt idx="335">
                        <c:v>28</c:v>
                      </c:pt>
                      <c:pt idx="336">
                        <c:v>28.083333333333332</c:v>
                      </c:pt>
                      <c:pt idx="337">
                        <c:v>28.166666666666668</c:v>
                      </c:pt>
                      <c:pt idx="338">
                        <c:v>28.25</c:v>
                      </c:pt>
                      <c:pt idx="339">
                        <c:v>28.333333333333332</c:v>
                      </c:pt>
                      <c:pt idx="340">
                        <c:v>28.416666666666668</c:v>
                      </c:pt>
                      <c:pt idx="341">
                        <c:v>28.5</c:v>
                      </c:pt>
                      <c:pt idx="342">
                        <c:v>28.583333333333332</c:v>
                      </c:pt>
                      <c:pt idx="343">
                        <c:v>28.666666666666668</c:v>
                      </c:pt>
                      <c:pt idx="344">
                        <c:v>28.75</c:v>
                      </c:pt>
                      <c:pt idx="345">
                        <c:v>28.833333333333332</c:v>
                      </c:pt>
                      <c:pt idx="346">
                        <c:v>28.916666666666668</c:v>
                      </c:pt>
                      <c:pt idx="347">
                        <c:v>29</c:v>
                      </c:pt>
                      <c:pt idx="348">
                        <c:v>29.083333333333332</c:v>
                      </c:pt>
                      <c:pt idx="349">
                        <c:v>29.166666666666668</c:v>
                      </c:pt>
                      <c:pt idx="350">
                        <c:v>29.25</c:v>
                      </c:pt>
                      <c:pt idx="351">
                        <c:v>29.333333333333332</c:v>
                      </c:pt>
                      <c:pt idx="352">
                        <c:v>29.416666666666668</c:v>
                      </c:pt>
                      <c:pt idx="353">
                        <c:v>29.5</c:v>
                      </c:pt>
                      <c:pt idx="354">
                        <c:v>29.583333333333332</c:v>
                      </c:pt>
                      <c:pt idx="355">
                        <c:v>29.666666666666668</c:v>
                      </c:pt>
                      <c:pt idx="356">
                        <c:v>29.75</c:v>
                      </c:pt>
                      <c:pt idx="357">
                        <c:v>29.833333333333332</c:v>
                      </c:pt>
                      <c:pt idx="358">
                        <c:v>29.916666666666668</c:v>
                      </c:pt>
                      <c:pt idx="359">
                        <c:v>30</c:v>
                      </c:pt>
                    </c:numCache>
                  </c:numRef>
                </c:val>
                <c:smooth val="0"/>
                <c:extLst xmlns:c15="http://schemas.microsoft.com/office/drawing/2012/chart">
                  <c:ext xmlns:c16="http://schemas.microsoft.com/office/drawing/2014/chart" uri="{C3380CC4-5D6E-409C-BE32-E72D297353CC}">
                    <c16:uniqueId val="{0000000F-C3D9-4830-8746-0B2623BBC94A}"/>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'Cashflow Waterfall'!#REF!</c15:sqref>
                        </c15:formulaRef>
                      </c:ext>
                    </c:extLst>
                    <c:strCache>
                      <c:ptCount val="1"/>
                      <c:pt idx="0">
                        <c:v>#REF!</c:v>
                      </c:pt>
                    </c:strCache>
                  </c:strRef>
                </c:tx>
                <c:spPr>
                  <a:ln w="28575" cap="rnd">
                    <a:solidFill>
                      <a:schemeClr val="accent5">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Waterfall'!$T$3:$T$362</c15:sqref>
                        </c15:formulaRef>
                      </c:ext>
                    </c:extLst>
                    <c:numCache>
                      <c:formatCode>"$"#,##0.00_);[Red]\("$"#,##0.00\)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2601517.4504025737</c:v>
                      </c:pt>
                      <c:pt idx="244">
                        <c:v>4356776.0719680553</c:v>
                      </c:pt>
                      <c:pt idx="245">
                        <c:v>4396714.1491939006</c:v>
                      </c:pt>
                      <c:pt idx="246">
                        <c:v>4436945.0145351579</c:v>
                      </c:pt>
                      <c:pt idx="247">
                        <c:v>4477470.6092795907</c:v>
                      </c:pt>
                      <c:pt idx="248">
                        <c:v>4518292.8868685747</c:v>
                      </c:pt>
                      <c:pt idx="249">
                        <c:v>4559413.8129704092</c:v>
                      </c:pt>
                      <c:pt idx="250">
                        <c:v>4600835.3655540589</c:v>
                      </c:pt>
                      <c:pt idx="251">
                        <c:v>4642559.5349633284</c:v>
                      </c:pt>
                      <c:pt idx="252">
                        <c:v>4684588.3239914766</c:v>
                      </c:pt>
                      <c:pt idx="253">
                        <c:v>4726923.7479562685</c:v>
                      </c:pt>
                      <c:pt idx="254">
                        <c:v>4769567.83477546</c:v>
                      </c:pt>
                      <c:pt idx="255">
                        <c:v>4812522.6250427403</c:v>
                      </c:pt>
                      <c:pt idx="256">
                        <c:v>4855790.1721041044</c:v>
                      </c:pt>
                      <c:pt idx="257">
                        <c:v>4899372.542134692</c:v>
                      </c:pt>
                      <c:pt idx="258">
                        <c:v>4943271.8142160587</c:v>
                      </c:pt>
                      <c:pt idx="259">
                        <c:v>4987490.0804139124</c:v>
                      </c:pt>
                      <c:pt idx="260">
                        <c:v>5032029.4458563048</c:v>
                      </c:pt>
                      <c:pt idx="261">
                        <c:v>5076892.0288122809</c:v>
                      </c:pt>
                      <c:pt idx="262">
                        <c:v>5122079.9607709898</c:v>
                      </c:pt>
                      <c:pt idx="263">
                        <c:v>5167595.3865212547</c:v>
                      </c:pt>
                      <c:pt idx="264">
                        <c:v>5213440.4642316233</c:v>
                      </c:pt>
                      <c:pt idx="265">
                        <c:v>5259617.3655308746</c:v>
                      </c:pt>
                      <c:pt idx="266">
                        <c:v>5306128.2755890004</c:v>
                      </c:pt>
                      <c:pt idx="267">
                        <c:v>5352975.393198669</c:v>
                      </c:pt>
                      <c:pt idx="268">
                        <c:v>5400160.9308571601</c:v>
                      </c:pt>
                      <c:pt idx="269">
                        <c:v>5447687.1148487814</c:v>
                      </c:pt>
                      <c:pt idx="270">
                        <c:v>5495556.1853277702</c:v>
                      </c:pt>
                      <c:pt idx="271">
                        <c:v>5543770.3964016782</c:v>
                      </c:pt>
                      <c:pt idx="272">
                        <c:v>5592332.0162152508</c:v>
                      </c:pt>
                      <c:pt idx="273">
                        <c:v>5641243.3270347882</c:v>
                      </c:pt>
                      <c:pt idx="274">
                        <c:v>5690506.625333013</c:v>
                      </c:pt>
                      <c:pt idx="275">
                        <c:v>5740124.2218744289</c:v>
                      </c:pt>
                      <c:pt idx="276">
                        <c:v>5790098.4418011727</c:v>
                      </c:pt>
                      <c:pt idx="277">
                        <c:v>5840431.6247193869</c:v>
                      </c:pt>
                      <c:pt idx="278">
                        <c:v>5891126.1247860808</c:v>
                      </c:pt>
                      <c:pt idx="279">
                        <c:v>5942184.3107965095</c:v>
                      </c:pt>
                      <c:pt idx="280">
                        <c:v>5993608.5662720669</c:v>
                      </c:pt>
                      <c:pt idx="281">
                        <c:v>6045401.289548682</c:v>
                      </c:pt>
                      <c:pt idx="282">
                        <c:v>6097564.8938657483</c:v>
                      </c:pt>
                      <c:pt idx="283">
                        <c:v>6150101.8074555602</c:v>
                      </c:pt>
                      <c:pt idx="284">
                        <c:v>6203014.4736332828</c:v>
                      </c:pt>
                      <c:pt idx="285">
                        <c:v>6256305.3508874429</c:v>
                      </c:pt>
                      <c:pt idx="286">
                        <c:v>6309976.9129709508</c:v>
                      </c:pt>
                      <c:pt idx="287">
                        <c:v>6364031.6489926595</c:v>
                      </c:pt>
                      <c:pt idx="288">
                        <c:v>6418472.0635094503</c:v>
                      </c:pt>
                      <c:pt idx="289">
                        <c:v>6473300.6766188657</c:v>
                      </c:pt>
                      <c:pt idx="290">
                        <c:v>6528520.0240522809</c:v>
                      </c:pt>
                      <c:pt idx="291">
                        <c:v>6584132.6572686229</c:v>
                      </c:pt>
                      <c:pt idx="292">
                        <c:v>6640141.1435486339</c:v>
                      </c:pt>
                      <c:pt idx="293">
                        <c:v>6696548.066089686</c:v>
                      </c:pt>
                      <c:pt idx="294">
                        <c:v>6753356.0241011577</c:v>
                      </c:pt>
                      <c:pt idx="295">
                        <c:v>6810567.632900361</c:v>
                      </c:pt>
                      <c:pt idx="296">
                        <c:v>6868185.5240090294</c:v>
                      </c:pt>
                      <c:pt idx="297">
                        <c:v>6926212.3452503756</c:v>
                      </c:pt>
                      <c:pt idx="298">
                        <c:v>6984650.7608467136</c:v>
                      </c:pt>
                      <c:pt idx="299">
                        <c:v>7043503.4515176434</c:v>
                      </c:pt>
                      <c:pt idx="300">
                        <c:v>7102773.1145788301</c:v>
                      </c:pt>
                      <c:pt idx="301">
                        <c:v>7162462.4640413402</c:v>
                      </c:pt>
                      <c:pt idx="302">
                        <c:v>7222574.2307115616</c:v>
                      </c:pt>
                      <c:pt idx="303">
                        <c:v>7283111.1622917252</c:v>
                      </c:pt>
                      <c:pt idx="304">
                        <c:v>7344076.0234809862</c:v>
                      </c:pt>
                      <c:pt idx="305">
                        <c:v>7405471.596077119</c:v>
                      </c:pt>
                      <c:pt idx="306">
                        <c:v>7467300.6790787987</c:v>
                      </c:pt>
                      <c:pt idx="307">
                        <c:v>7529566.0887884675</c:v>
                      </c:pt>
                      <c:pt idx="308">
                        <c:v>7592270.6589158261</c:v>
                      </c:pt>
                      <c:pt idx="309">
                        <c:v>7655417.2406819053</c:v>
                      </c:pt>
                      <c:pt idx="310">
                        <c:v>7719008.7029237729</c:v>
                      </c:pt>
                      <c:pt idx="311">
                        <c:v>7783047.9321998106</c:v>
                      </c:pt>
                      <c:pt idx="312">
                        <c:v>7847537.8328956617</c:v>
                      </c:pt>
                      <c:pt idx="313">
                        <c:v>7912481.3273307374</c:v>
                      </c:pt>
                      <c:pt idx="314">
                        <c:v>7977881.3558653863</c:v>
                      </c:pt>
                      <c:pt idx="315">
                        <c:v>8043740.8770086756</c:v>
                      </c:pt>
                      <c:pt idx="316">
                        <c:v>8110062.8675268125</c:v>
                      </c:pt>
                      <c:pt idx="317">
                        <c:v>8176850.3225521632</c:v>
                      </c:pt>
                      <c:pt idx="318">
                        <c:v>8244106.255692957</c:v>
                      </c:pt>
                      <c:pt idx="319">
                        <c:v>8311833.6991435913</c:v>
                      </c:pt>
                      <c:pt idx="320">
                        <c:v>4037586.9339283695</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0-C3D9-4830-8746-0B2623BBC94A}"/>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'Cashflow Waterfall'!#REF!</c15:sqref>
                        </c15:formulaRef>
                      </c:ext>
                    </c:extLst>
                    <c:strCache>
                      <c:ptCount val="1"/>
                      <c:pt idx="0">
                        <c:v>#REF!</c:v>
                      </c:pt>
                    </c:strCache>
                  </c:strRef>
                </c:tx>
                <c:spPr>
                  <a:ln w="28575" cap="rnd">
                    <a:solidFill>
                      <a:schemeClr val="accent6">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11-C3D9-4830-8746-0B2623BBC94A}"/>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'Cashflow Waterfall'!$W$1</c15:sqref>
                        </c15:formulaRef>
                      </c:ext>
                    </c:extLst>
                    <c:strCache>
                      <c:ptCount val="1"/>
                      <c:pt idx="0">
                        <c:v>C Interest</c:v>
                      </c:pt>
                    </c:strCache>
                  </c:strRef>
                </c:tx>
                <c:spPr>
                  <a:ln w="28575" cap="rnd">
                    <a:solidFill>
                      <a:schemeClr val="accent2">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Waterfall'!$V$3:$V$362</c15:sqref>
                        </c15:formulaRef>
                      </c:ext>
                    </c:extLst>
                    <c:numCache>
                      <c:formatCode>_(* #,##0.00_);_(* \(#,##0.00\);_(* "-"??_);_(@_)</c:formatCode>
                      <c:ptCount val="360"/>
                      <c:pt idx="0">
                        <c:v>10000000</c:v>
                      </c:pt>
                      <c:pt idx="1">
                        <c:v>10000000</c:v>
                      </c:pt>
                      <c:pt idx="2">
                        <c:v>10000000</c:v>
                      </c:pt>
                      <c:pt idx="3">
                        <c:v>10000000</c:v>
                      </c:pt>
                      <c:pt idx="4">
                        <c:v>10000000</c:v>
                      </c:pt>
                      <c:pt idx="5">
                        <c:v>10000000</c:v>
                      </c:pt>
                      <c:pt idx="6">
                        <c:v>10000000</c:v>
                      </c:pt>
                      <c:pt idx="7">
                        <c:v>10000000</c:v>
                      </c:pt>
                      <c:pt idx="8">
                        <c:v>10000000</c:v>
                      </c:pt>
                      <c:pt idx="9">
                        <c:v>10000000</c:v>
                      </c:pt>
                      <c:pt idx="10">
                        <c:v>10000000</c:v>
                      </c:pt>
                      <c:pt idx="11">
                        <c:v>10000000</c:v>
                      </c:pt>
                      <c:pt idx="12">
                        <c:v>10000000</c:v>
                      </c:pt>
                      <c:pt idx="13">
                        <c:v>10000000</c:v>
                      </c:pt>
                      <c:pt idx="14">
                        <c:v>10000000</c:v>
                      </c:pt>
                      <c:pt idx="15">
                        <c:v>10000000</c:v>
                      </c:pt>
                      <c:pt idx="16">
                        <c:v>10000000</c:v>
                      </c:pt>
                      <c:pt idx="17">
                        <c:v>10000000</c:v>
                      </c:pt>
                      <c:pt idx="18">
                        <c:v>10000000</c:v>
                      </c:pt>
                      <c:pt idx="19">
                        <c:v>10000000</c:v>
                      </c:pt>
                      <c:pt idx="20">
                        <c:v>10000000</c:v>
                      </c:pt>
                      <c:pt idx="21">
                        <c:v>10000000</c:v>
                      </c:pt>
                      <c:pt idx="22">
                        <c:v>10000000</c:v>
                      </c:pt>
                      <c:pt idx="23">
                        <c:v>10000000</c:v>
                      </c:pt>
                      <c:pt idx="24">
                        <c:v>10000000</c:v>
                      </c:pt>
                      <c:pt idx="25">
                        <c:v>10000000</c:v>
                      </c:pt>
                      <c:pt idx="26">
                        <c:v>10000000</c:v>
                      </c:pt>
                      <c:pt idx="27">
                        <c:v>10000000</c:v>
                      </c:pt>
                      <c:pt idx="28">
                        <c:v>10000000</c:v>
                      </c:pt>
                      <c:pt idx="29">
                        <c:v>10000000</c:v>
                      </c:pt>
                      <c:pt idx="30">
                        <c:v>10000000</c:v>
                      </c:pt>
                      <c:pt idx="31">
                        <c:v>10000000</c:v>
                      </c:pt>
                      <c:pt idx="32">
                        <c:v>10000000</c:v>
                      </c:pt>
                      <c:pt idx="33">
                        <c:v>10000000</c:v>
                      </c:pt>
                      <c:pt idx="34">
                        <c:v>10000000</c:v>
                      </c:pt>
                      <c:pt idx="35">
                        <c:v>10000000</c:v>
                      </c:pt>
                      <c:pt idx="36">
                        <c:v>10000000</c:v>
                      </c:pt>
                      <c:pt idx="37">
                        <c:v>10000000</c:v>
                      </c:pt>
                      <c:pt idx="38">
                        <c:v>10000000</c:v>
                      </c:pt>
                      <c:pt idx="39">
                        <c:v>10000000</c:v>
                      </c:pt>
                      <c:pt idx="40">
                        <c:v>10000000</c:v>
                      </c:pt>
                      <c:pt idx="41">
                        <c:v>10000000</c:v>
                      </c:pt>
                      <c:pt idx="42">
                        <c:v>10000000</c:v>
                      </c:pt>
                      <c:pt idx="43">
                        <c:v>10000000</c:v>
                      </c:pt>
                      <c:pt idx="44">
                        <c:v>10000000</c:v>
                      </c:pt>
                      <c:pt idx="45">
                        <c:v>10000000</c:v>
                      </c:pt>
                      <c:pt idx="46">
                        <c:v>10000000</c:v>
                      </c:pt>
                      <c:pt idx="47">
                        <c:v>10000000</c:v>
                      </c:pt>
                      <c:pt idx="48">
                        <c:v>10000000</c:v>
                      </c:pt>
                      <c:pt idx="49">
                        <c:v>10000000</c:v>
                      </c:pt>
                      <c:pt idx="50">
                        <c:v>10000000</c:v>
                      </c:pt>
                      <c:pt idx="51">
                        <c:v>10000000</c:v>
                      </c:pt>
                      <c:pt idx="52">
                        <c:v>10000000</c:v>
                      </c:pt>
                      <c:pt idx="53">
                        <c:v>10000000</c:v>
                      </c:pt>
                      <c:pt idx="54">
                        <c:v>10000000</c:v>
                      </c:pt>
                      <c:pt idx="55">
                        <c:v>10000000</c:v>
                      </c:pt>
                      <c:pt idx="56">
                        <c:v>10000000</c:v>
                      </c:pt>
                      <c:pt idx="57">
                        <c:v>10000000</c:v>
                      </c:pt>
                      <c:pt idx="58">
                        <c:v>10000000</c:v>
                      </c:pt>
                      <c:pt idx="59">
                        <c:v>10000000</c:v>
                      </c:pt>
                      <c:pt idx="60">
                        <c:v>10000000</c:v>
                      </c:pt>
                      <c:pt idx="61">
                        <c:v>10000000</c:v>
                      </c:pt>
                      <c:pt idx="62">
                        <c:v>10000000</c:v>
                      </c:pt>
                      <c:pt idx="63">
                        <c:v>10000000</c:v>
                      </c:pt>
                      <c:pt idx="64">
                        <c:v>10000000</c:v>
                      </c:pt>
                      <c:pt idx="65">
                        <c:v>10000000</c:v>
                      </c:pt>
                      <c:pt idx="66">
                        <c:v>10000000</c:v>
                      </c:pt>
                      <c:pt idx="67">
                        <c:v>10000000</c:v>
                      </c:pt>
                      <c:pt idx="68">
                        <c:v>10000000</c:v>
                      </c:pt>
                      <c:pt idx="69">
                        <c:v>10000000</c:v>
                      </c:pt>
                      <c:pt idx="70">
                        <c:v>10000000</c:v>
                      </c:pt>
                      <c:pt idx="71">
                        <c:v>10000000</c:v>
                      </c:pt>
                      <c:pt idx="72">
                        <c:v>10000000</c:v>
                      </c:pt>
                      <c:pt idx="73">
                        <c:v>10000000</c:v>
                      </c:pt>
                      <c:pt idx="74">
                        <c:v>10000000</c:v>
                      </c:pt>
                      <c:pt idx="75">
                        <c:v>10000000</c:v>
                      </c:pt>
                      <c:pt idx="76">
                        <c:v>10000000</c:v>
                      </c:pt>
                      <c:pt idx="77">
                        <c:v>10000000</c:v>
                      </c:pt>
                      <c:pt idx="78">
                        <c:v>10000000</c:v>
                      </c:pt>
                      <c:pt idx="79">
                        <c:v>10000000</c:v>
                      </c:pt>
                      <c:pt idx="80">
                        <c:v>10000000</c:v>
                      </c:pt>
                      <c:pt idx="81">
                        <c:v>10000000</c:v>
                      </c:pt>
                      <c:pt idx="82">
                        <c:v>10000000</c:v>
                      </c:pt>
                      <c:pt idx="83">
                        <c:v>10000000</c:v>
                      </c:pt>
                      <c:pt idx="84">
                        <c:v>10000000</c:v>
                      </c:pt>
                      <c:pt idx="85">
                        <c:v>10000000</c:v>
                      </c:pt>
                      <c:pt idx="86">
                        <c:v>10000000</c:v>
                      </c:pt>
                      <c:pt idx="87">
                        <c:v>10000000</c:v>
                      </c:pt>
                      <c:pt idx="88">
                        <c:v>10000000</c:v>
                      </c:pt>
                      <c:pt idx="89">
                        <c:v>10000000</c:v>
                      </c:pt>
                      <c:pt idx="90">
                        <c:v>10000000</c:v>
                      </c:pt>
                      <c:pt idx="91">
                        <c:v>10000000</c:v>
                      </c:pt>
                      <c:pt idx="92">
                        <c:v>10000000</c:v>
                      </c:pt>
                      <c:pt idx="93">
                        <c:v>10000000</c:v>
                      </c:pt>
                      <c:pt idx="94">
                        <c:v>10000000</c:v>
                      </c:pt>
                      <c:pt idx="95">
                        <c:v>10000000</c:v>
                      </c:pt>
                      <c:pt idx="96">
                        <c:v>10000000</c:v>
                      </c:pt>
                      <c:pt idx="97">
                        <c:v>10000000</c:v>
                      </c:pt>
                      <c:pt idx="98">
                        <c:v>10000000</c:v>
                      </c:pt>
                      <c:pt idx="99">
                        <c:v>10000000</c:v>
                      </c:pt>
                      <c:pt idx="100">
                        <c:v>10000000</c:v>
                      </c:pt>
                      <c:pt idx="101">
                        <c:v>10000000</c:v>
                      </c:pt>
                      <c:pt idx="102">
                        <c:v>10000000</c:v>
                      </c:pt>
                      <c:pt idx="103">
                        <c:v>10000000</c:v>
                      </c:pt>
                      <c:pt idx="104">
                        <c:v>10000000</c:v>
                      </c:pt>
                      <c:pt idx="105">
                        <c:v>10000000</c:v>
                      </c:pt>
                      <c:pt idx="106">
                        <c:v>10000000</c:v>
                      </c:pt>
                      <c:pt idx="107">
                        <c:v>10000000</c:v>
                      </c:pt>
                      <c:pt idx="108">
                        <c:v>10000000</c:v>
                      </c:pt>
                      <c:pt idx="109">
                        <c:v>10000000</c:v>
                      </c:pt>
                      <c:pt idx="110">
                        <c:v>10000000</c:v>
                      </c:pt>
                      <c:pt idx="111">
                        <c:v>10000000</c:v>
                      </c:pt>
                      <c:pt idx="112">
                        <c:v>10000000</c:v>
                      </c:pt>
                      <c:pt idx="113">
                        <c:v>10000000</c:v>
                      </c:pt>
                      <c:pt idx="114">
                        <c:v>10000000</c:v>
                      </c:pt>
                      <c:pt idx="115">
                        <c:v>10000000</c:v>
                      </c:pt>
                      <c:pt idx="116">
                        <c:v>10000000</c:v>
                      </c:pt>
                      <c:pt idx="117">
                        <c:v>10000000</c:v>
                      </c:pt>
                      <c:pt idx="118">
                        <c:v>10000000</c:v>
                      </c:pt>
                      <c:pt idx="119">
                        <c:v>10000000</c:v>
                      </c:pt>
                      <c:pt idx="120">
                        <c:v>10000000</c:v>
                      </c:pt>
                      <c:pt idx="121">
                        <c:v>10000000</c:v>
                      </c:pt>
                      <c:pt idx="122">
                        <c:v>10000000</c:v>
                      </c:pt>
                      <c:pt idx="123">
                        <c:v>10000000</c:v>
                      </c:pt>
                      <c:pt idx="124">
                        <c:v>10000000</c:v>
                      </c:pt>
                      <c:pt idx="125">
                        <c:v>10000000</c:v>
                      </c:pt>
                      <c:pt idx="126">
                        <c:v>10000000</c:v>
                      </c:pt>
                      <c:pt idx="127">
                        <c:v>10000000</c:v>
                      </c:pt>
                      <c:pt idx="128">
                        <c:v>10000000</c:v>
                      </c:pt>
                      <c:pt idx="129">
                        <c:v>10000000</c:v>
                      </c:pt>
                      <c:pt idx="130">
                        <c:v>10000000</c:v>
                      </c:pt>
                      <c:pt idx="131">
                        <c:v>10000000</c:v>
                      </c:pt>
                      <c:pt idx="132">
                        <c:v>10000000</c:v>
                      </c:pt>
                      <c:pt idx="133">
                        <c:v>10000000</c:v>
                      </c:pt>
                      <c:pt idx="134">
                        <c:v>10000000</c:v>
                      </c:pt>
                      <c:pt idx="135">
                        <c:v>10000000</c:v>
                      </c:pt>
                      <c:pt idx="136">
                        <c:v>10000000</c:v>
                      </c:pt>
                      <c:pt idx="137">
                        <c:v>10000000</c:v>
                      </c:pt>
                      <c:pt idx="138">
                        <c:v>10000000</c:v>
                      </c:pt>
                      <c:pt idx="139">
                        <c:v>10000000</c:v>
                      </c:pt>
                      <c:pt idx="140">
                        <c:v>10000000</c:v>
                      </c:pt>
                      <c:pt idx="141">
                        <c:v>10000000</c:v>
                      </c:pt>
                      <c:pt idx="142">
                        <c:v>10000000</c:v>
                      </c:pt>
                      <c:pt idx="143">
                        <c:v>10000000</c:v>
                      </c:pt>
                      <c:pt idx="144">
                        <c:v>10000000</c:v>
                      </c:pt>
                      <c:pt idx="145">
                        <c:v>10000000</c:v>
                      </c:pt>
                      <c:pt idx="146">
                        <c:v>10000000</c:v>
                      </c:pt>
                      <c:pt idx="147">
                        <c:v>10000000</c:v>
                      </c:pt>
                      <c:pt idx="148">
                        <c:v>10000000</c:v>
                      </c:pt>
                      <c:pt idx="149">
                        <c:v>10000000</c:v>
                      </c:pt>
                      <c:pt idx="150">
                        <c:v>10000000</c:v>
                      </c:pt>
                      <c:pt idx="151">
                        <c:v>10000000</c:v>
                      </c:pt>
                      <c:pt idx="152">
                        <c:v>10000000</c:v>
                      </c:pt>
                      <c:pt idx="153">
                        <c:v>10000000</c:v>
                      </c:pt>
                      <c:pt idx="154">
                        <c:v>10000000</c:v>
                      </c:pt>
                      <c:pt idx="155">
                        <c:v>10000000</c:v>
                      </c:pt>
                      <c:pt idx="156">
                        <c:v>10000000</c:v>
                      </c:pt>
                      <c:pt idx="157">
                        <c:v>10000000</c:v>
                      </c:pt>
                      <c:pt idx="158">
                        <c:v>10000000</c:v>
                      </c:pt>
                      <c:pt idx="159">
                        <c:v>10000000</c:v>
                      </c:pt>
                      <c:pt idx="160">
                        <c:v>10000000</c:v>
                      </c:pt>
                      <c:pt idx="161">
                        <c:v>10000000</c:v>
                      </c:pt>
                      <c:pt idx="162">
                        <c:v>10000000</c:v>
                      </c:pt>
                      <c:pt idx="163">
                        <c:v>10000000</c:v>
                      </c:pt>
                      <c:pt idx="164">
                        <c:v>10000000</c:v>
                      </c:pt>
                      <c:pt idx="165">
                        <c:v>10000000</c:v>
                      </c:pt>
                      <c:pt idx="166">
                        <c:v>10000000</c:v>
                      </c:pt>
                      <c:pt idx="167">
                        <c:v>10000000</c:v>
                      </c:pt>
                      <c:pt idx="168">
                        <c:v>10000000</c:v>
                      </c:pt>
                      <c:pt idx="169">
                        <c:v>10000000</c:v>
                      </c:pt>
                      <c:pt idx="170">
                        <c:v>10000000</c:v>
                      </c:pt>
                      <c:pt idx="171">
                        <c:v>10000000</c:v>
                      </c:pt>
                      <c:pt idx="172">
                        <c:v>10000000</c:v>
                      </c:pt>
                      <c:pt idx="173">
                        <c:v>10000000</c:v>
                      </c:pt>
                      <c:pt idx="174">
                        <c:v>10000000</c:v>
                      </c:pt>
                      <c:pt idx="175">
                        <c:v>10000000</c:v>
                      </c:pt>
                      <c:pt idx="176">
                        <c:v>10000000</c:v>
                      </c:pt>
                      <c:pt idx="177">
                        <c:v>10000000</c:v>
                      </c:pt>
                      <c:pt idx="178">
                        <c:v>10000000</c:v>
                      </c:pt>
                      <c:pt idx="179">
                        <c:v>10000000</c:v>
                      </c:pt>
                      <c:pt idx="180">
                        <c:v>10000000</c:v>
                      </c:pt>
                      <c:pt idx="181">
                        <c:v>10000000</c:v>
                      </c:pt>
                      <c:pt idx="182">
                        <c:v>10000000</c:v>
                      </c:pt>
                      <c:pt idx="183">
                        <c:v>10000000</c:v>
                      </c:pt>
                      <c:pt idx="184">
                        <c:v>10000000</c:v>
                      </c:pt>
                      <c:pt idx="185">
                        <c:v>10000000</c:v>
                      </c:pt>
                      <c:pt idx="186">
                        <c:v>10000000</c:v>
                      </c:pt>
                      <c:pt idx="187">
                        <c:v>10000000</c:v>
                      </c:pt>
                      <c:pt idx="188">
                        <c:v>10000000</c:v>
                      </c:pt>
                      <c:pt idx="189">
                        <c:v>10000000</c:v>
                      </c:pt>
                      <c:pt idx="190">
                        <c:v>10000000</c:v>
                      </c:pt>
                      <c:pt idx="191">
                        <c:v>10000000</c:v>
                      </c:pt>
                      <c:pt idx="192">
                        <c:v>10000000</c:v>
                      </c:pt>
                      <c:pt idx="193">
                        <c:v>10000000</c:v>
                      </c:pt>
                      <c:pt idx="194">
                        <c:v>10000000</c:v>
                      </c:pt>
                      <c:pt idx="195">
                        <c:v>10000000</c:v>
                      </c:pt>
                      <c:pt idx="196">
                        <c:v>10000000</c:v>
                      </c:pt>
                      <c:pt idx="197">
                        <c:v>10000000</c:v>
                      </c:pt>
                      <c:pt idx="198">
                        <c:v>10000000</c:v>
                      </c:pt>
                      <c:pt idx="199">
                        <c:v>10000000</c:v>
                      </c:pt>
                      <c:pt idx="200">
                        <c:v>10000000</c:v>
                      </c:pt>
                      <c:pt idx="201">
                        <c:v>10000000</c:v>
                      </c:pt>
                      <c:pt idx="202">
                        <c:v>10000000</c:v>
                      </c:pt>
                      <c:pt idx="203">
                        <c:v>10000000</c:v>
                      </c:pt>
                      <c:pt idx="204">
                        <c:v>10000000</c:v>
                      </c:pt>
                      <c:pt idx="205">
                        <c:v>10000000</c:v>
                      </c:pt>
                      <c:pt idx="206">
                        <c:v>10000000</c:v>
                      </c:pt>
                      <c:pt idx="207">
                        <c:v>10000000</c:v>
                      </c:pt>
                      <c:pt idx="208">
                        <c:v>10000000</c:v>
                      </c:pt>
                      <c:pt idx="209">
                        <c:v>10000000</c:v>
                      </c:pt>
                      <c:pt idx="210">
                        <c:v>10000000</c:v>
                      </c:pt>
                      <c:pt idx="211">
                        <c:v>10000000</c:v>
                      </c:pt>
                      <c:pt idx="212">
                        <c:v>10000000</c:v>
                      </c:pt>
                      <c:pt idx="213">
                        <c:v>10000000</c:v>
                      </c:pt>
                      <c:pt idx="214">
                        <c:v>10000000</c:v>
                      </c:pt>
                      <c:pt idx="215">
                        <c:v>10000000</c:v>
                      </c:pt>
                      <c:pt idx="216">
                        <c:v>10000000</c:v>
                      </c:pt>
                      <c:pt idx="217">
                        <c:v>10000000</c:v>
                      </c:pt>
                      <c:pt idx="218">
                        <c:v>10000000</c:v>
                      </c:pt>
                      <c:pt idx="219">
                        <c:v>10000000</c:v>
                      </c:pt>
                      <c:pt idx="220">
                        <c:v>10000000</c:v>
                      </c:pt>
                      <c:pt idx="221">
                        <c:v>10000000</c:v>
                      </c:pt>
                      <c:pt idx="222">
                        <c:v>10000000</c:v>
                      </c:pt>
                      <c:pt idx="223">
                        <c:v>10000000</c:v>
                      </c:pt>
                      <c:pt idx="224">
                        <c:v>10000000</c:v>
                      </c:pt>
                      <c:pt idx="225">
                        <c:v>10000000</c:v>
                      </c:pt>
                      <c:pt idx="226">
                        <c:v>10000000</c:v>
                      </c:pt>
                      <c:pt idx="227">
                        <c:v>10000000</c:v>
                      </c:pt>
                      <c:pt idx="228">
                        <c:v>10000000</c:v>
                      </c:pt>
                      <c:pt idx="229">
                        <c:v>10000000</c:v>
                      </c:pt>
                      <c:pt idx="230">
                        <c:v>10000000</c:v>
                      </c:pt>
                      <c:pt idx="231">
                        <c:v>10000000</c:v>
                      </c:pt>
                      <c:pt idx="232">
                        <c:v>10000000</c:v>
                      </c:pt>
                      <c:pt idx="233">
                        <c:v>10000000</c:v>
                      </c:pt>
                      <c:pt idx="234">
                        <c:v>10000000</c:v>
                      </c:pt>
                      <c:pt idx="235">
                        <c:v>10000000</c:v>
                      </c:pt>
                      <c:pt idx="236">
                        <c:v>10000000</c:v>
                      </c:pt>
                      <c:pt idx="237">
                        <c:v>10000000</c:v>
                      </c:pt>
                      <c:pt idx="238">
                        <c:v>10000000</c:v>
                      </c:pt>
                      <c:pt idx="239">
                        <c:v>10000000</c:v>
                      </c:pt>
                      <c:pt idx="240">
                        <c:v>10000000</c:v>
                      </c:pt>
                      <c:pt idx="241">
                        <c:v>10000000</c:v>
                      </c:pt>
                      <c:pt idx="242">
                        <c:v>10000000</c:v>
                      </c:pt>
                      <c:pt idx="243">
                        <c:v>10000000</c:v>
                      </c:pt>
                      <c:pt idx="244">
                        <c:v>10000000</c:v>
                      </c:pt>
                      <c:pt idx="245">
                        <c:v>10000000</c:v>
                      </c:pt>
                      <c:pt idx="246">
                        <c:v>10000000</c:v>
                      </c:pt>
                      <c:pt idx="247">
                        <c:v>10000000</c:v>
                      </c:pt>
                      <c:pt idx="248">
                        <c:v>10000000</c:v>
                      </c:pt>
                      <c:pt idx="249">
                        <c:v>10000000</c:v>
                      </c:pt>
                      <c:pt idx="250">
                        <c:v>10000000</c:v>
                      </c:pt>
                      <c:pt idx="251">
                        <c:v>10000000</c:v>
                      </c:pt>
                      <c:pt idx="252">
                        <c:v>10000000</c:v>
                      </c:pt>
                      <c:pt idx="253">
                        <c:v>10000000</c:v>
                      </c:pt>
                      <c:pt idx="254">
                        <c:v>10000000</c:v>
                      </c:pt>
                      <c:pt idx="255">
                        <c:v>10000000</c:v>
                      </c:pt>
                      <c:pt idx="256">
                        <c:v>10000000</c:v>
                      </c:pt>
                      <c:pt idx="257">
                        <c:v>10000000</c:v>
                      </c:pt>
                      <c:pt idx="258">
                        <c:v>10000000</c:v>
                      </c:pt>
                      <c:pt idx="259">
                        <c:v>10000000</c:v>
                      </c:pt>
                      <c:pt idx="260">
                        <c:v>10000000</c:v>
                      </c:pt>
                      <c:pt idx="261">
                        <c:v>10000000</c:v>
                      </c:pt>
                      <c:pt idx="262">
                        <c:v>10000000</c:v>
                      </c:pt>
                      <c:pt idx="263">
                        <c:v>10000000</c:v>
                      </c:pt>
                      <c:pt idx="264">
                        <c:v>10000000</c:v>
                      </c:pt>
                      <c:pt idx="265">
                        <c:v>10000000</c:v>
                      </c:pt>
                      <c:pt idx="266">
                        <c:v>10000000</c:v>
                      </c:pt>
                      <c:pt idx="267">
                        <c:v>10000000</c:v>
                      </c:pt>
                      <c:pt idx="268">
                        <c:v>10000000</c:v>
                      </c:pt>
                      <c:pt idx="269">
                        <c:v>10000000</c:v>
                      </c:pt>
                      <c:pt idx="270">
                        <c:v>10000000</c:v>
                      </c:pt>
                      <c:pt idx="271">
                        <c:v>10000000</c:v>
                      </c:pt>
                      <c:pt idx="272">
                        <c:v>10000000</c:v>
                      </c:pt>
                      <c:pt idx="273">
                        <c:v>10000000</c:v>
                      </c:pt>
                      <c:pt idx="274">
                        <c:v>10000000</c:v>
                      </c:pt>
                      <c:pt idx="275">
                        <c:v>10000000</c:v>
                      </c:pt>
                      <c:pt idx="276">
                        <c:v>10000000</c:v>
                      </c:pt>
                      <c:pt idx="277">
                        <c:v>10000000</c:v>
                      </c:pt>
                      <c:pt idx="278">
                        <c:v>10000000</c:v>
                      </c:pt>
                      <c:pt idx="279">
                        <c:v>10000000</c:v>
                      </c:pt>
                      <c:pt idx="280">
                        <c:v>10000000</c:v>
                      </c:pt>
                      <c:pt idx="281">
                        <c:v>10000000</c:v>
                      </c:pt>
                      <c:pt idx="282">
                        <c:v>10000000</c:v>
                      </c:pt>
                      <c:pt idx="283">
                        <c:v>10000000</c:v>
                      </c:pt>
                      <c:pt idx="284">
                        <c:v>10000000</c:v>
                      </c:pt>
                      <c:pt idx="285">
                        <c:v>10000000</c:v>
                      </c:pt>
                      <c:pt idx="286">
                        <c:v>10000000</c:v>
                      </c:pt>
                      <c:pt idx="287">
                        <c:v>10000000</c:v>
                      </c:pt>
                      <c:pt idx="288">
                        <c:v>10000000</c:v>
                      </c:pt>
                      <c:pt idx="289">
                        <c:v>10000000</c:v>
                      </c:pt>
                      <c:pt idx="290">
                        <c:v>10000000</c:v>
                      </c:pt>
                      <c:pt idx="291">
                        <c:v>10000000</c:v>
                      </c:pt>
                      <c:pt idx="292">
                        <c:v>10000000</c:v>
                      </c:pt>
                      <c:pt idx="293">
                        <c:v>10000000</c:v>
                      </c:pt>
                      <c:pt idx="294">
                        <c:v>10000000</c:v>
                      </c:pt>
                      <c:pt idx="295">
                        <c:v>10000000</c:v>
                      </c:pt>
                      <c:pt idx="296">
                        <c:v>10000000</c:v>
                      </c:pt>
                      <c:pt idx="297">
                        <c:v>10000000</c:v>
                      </c:pt>
                      <c:pt idx="298">
                        <c:v>10000000</c:v>
                      </c:pt>
                      <c:pt idx="299">
                        <c:v>10000000</c:v>
                      </c:pt>
                      <c:pt idx="300">
                        <c:v>10000000</c:v>
                      </c:pt>
                      <c:pt idx="301">
                        <c:v>10000000</c:v>
                      </c:pt>
                      <c:pt idx="302">
                        <c:v>10000000</c:v>
                      </c:pt>
                      <c:pt idx="303">
                        <c:v>10000000</c:v>
                      </c:pt>
                      <c:pt idx="304">
                        <c:v>10000000</c:v>
                      </c:pt>
                      <c:pt idx="305">
                        <c:v>10000000</c:v>
                      </c:pt>
                      <c:pt idx="306">
                        <c:v>10000000</c:v>
                      </c:pt>
                      <c:pt idx="307">
                        <c:v>10000000</c:v>
                      </c:pt>
                      <c:pt idx="308">
                        <c:v>10000000</c:v>
                      </c:pt>
                      <c:pt idx="309">
                        <c:v>10000000</c:v>
                      </c:pt>
                      <c:pt idx="310">
                        <c:v>10000000</c:v>
                      </c:pt>
                      <c:pt idx="311">
                        <c:v>10000000</c:v>
                      </c:pt>
                      <c:pt idx="312">
                        <c:v>10000000</c:v>
                      </c:pt>
                      <c:pt idx="313">
                        <c:v>10000000</c:v>
                      </c:pt>
                      <c:pt idx="314">
                        <c:v>10000000</c:v>
                      </c:pt>
                      <c:pt idx="315">
                        <c:v>10000000</c:v>
                      </c:pt>
                      <c:pt idx="316">
                        <c:v>10000000</c:v>
                      </c:pt>
                      <c:pt idx="317">
                        <c:v>10000000</c:v>
                      </c:pt>
                      <c:pt idx="318">
                        <c:v>10000000</c:v>
                      </c:pt>
                      <c:pt idx="319">
                        <c:v>10000000</c:v>
                      </c:pt>
                      <c:pt idx="320">
                        <c:v>9837665.4665470198</c:v>
                      </c:pt>
                      <c:pt idx="321">
                        <c:v>9522806.5098010842</c:v>
                      </c:pt>
                      <c:pt idx="322">
                        <c:v>9206352.9236304611</c:v>
                      </c:pt>
                      <c:pt idx="323">
                        <c:v>8888296.6319015455</c:v>
                      </c:pt>
                      <c:pt idx="324">
                        <c:v>8568629.517578477</c:v>
                      </c:pt>
                      <c:pt idx="325">
                        <c:v>8247343.4225159939</c:v>
                      </c:pt>
                      <c:pt idx="326">
                        <c:v>7924430.147251226</c:v>
                      </c:pt>
                      <c:pt idx="327">
                        <c:v>7599881.4507944398</c:v>
                      </c:pt>
                      <c:pt idx="328">
                        <c:v>7273689.0504187234</c:v>
                      </c:pt>
                      <c:pt idx="329">
                        <c:v>6945844.6214486044</c:v>
                      </c:pt>
                      <c:pt idx="330">
                        <c:v>6616339.7970475974</c:v>
                      </c:pt>
                      <c:pt idx="331">
                        <c:v>6285166.1680046758</c:v>
                      </c:pt>
                      <c:pt idx="332">
                        <c:v>5952315.2825196637</c:v>
                      </c:pt>
                      <c:pt idx="333">
                        <c:v>5617778.6459875396</c:v>
                      </c:pt>
                      <c:pt idx="334">
                        <c:v>5281547.7207816448</c:v>
                      </c:pt>
                      <c:pt idx="335">
                        <c:v>4943613.9260358009</c:v>
                      </c:pt>
                      <c:pt idx="336">
                        <c:v>4603968.6374253174</c:v>
                      </c:pt>
                      <c:pt idx="337">
                        <c:v>4262603.1869468922</c:v>
                      </c:pt>
                      <c:pt idx="338">
                        <c:v>3919508.8626973983</c:v>
                      </c:pt>
                      <c:pt idx="339">
                        <c:v>3574676.9086515489</c:v>
                      </c:pt>
                      <c:pt idx="340">
                        <c:v>3228098.524438438</c:v>
                      </c:pt>
                      <c:pt idx="341">
                        <c:v>2879764.8651169478</c:v>
                      </c:pt>
                      <c:pt idx="342">
                        <c:v>2529667.0409500189</c:v>
                      </c:pt>
                      <c:pt idx="343">
                        <c:v>2177796.1171777779</c:v>
                      </c:pt>
                      <c:pt idx="344">
                        <c:v>1824143.1137895156</c:v>
                      </c:pt>
                      <c:pt idx="345">
                        <c:v>1468699.0052945097</c:v>
                      </c:pt>
                      <c:pt idx="346">
                        <c:v>1111454.7204916887</c:v>
                      </c:pt>
                      <c:pt idx="347">
                        <c:v>752401.1422381266</c:v>
                      </c:pt>
                      <c:pt idx="348">
                        <c:v>391529.10721636791</c:v>
                      </c:pt>
                      <c:pt idx="349">
                        <c:v>28829.405700571951</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3-C3D9-4830-8746-0B2623BBC94A}"/>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'Cashflow Waterfall'!$X$1</c15:sqref>
                        </c15:formulaRef>
                      </c:ext>
                    </c:extLst>
                    <c:strCache>
                      <c:ptCount val="1"/>
                      <c:pt idx="0">
                        <c:v> C Principal </c:v>
                      </c:pt>
                    </c:strCache>
                  </c:strRef>
                </c:tx>
                <c:spPr>
                  <a:ln w="28575" cap="rnd">
                    <a:solidFill>
                      <a:schemeClr val="accent3">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Waterfall'!$W$3:$W$362</c15:sqref>
                        </c15:formulaRef>
                      </c:ext>
                    </c:extLst>
                    <c:numCache>
                      <c:formatCode>_(* #,##0.00_);_(* \(#,##0.00\);_(* "-"??_);_(@_)</c:formatCode>
                      <c:ptCount val="360"/>
                      <c:pt idx="0">
                        <c:v>50645.833333333343</c:v>
                      </c:pt>
                      <c:pt idx="1">
                        <c:v>50645.833333333343</c:v>
                      </c:pt>
                      <c:pt idx="2">
                        <c:v>50645.833333333343</c:v>
                      </c:pt>
                      <c:pt idx="3">
                        <c:v>50645.833333333343</c:v>
                      </c:pt>
                      <c:pt idx="4">
                        <c:v>50645.833333333343</c:v>
                      </c:pt>
                      <c:pt idx="5">
                        <c:v>50645.833333333343</c:v>
                      </c:pt>
                      <c:pt idx="6">
                        <c:v>50645.833333333343</c:v>
                      </c:pt>
                      <c:pt idx="7">
                        <c:v>50645.833333333343</c:v>
                      </c:pt>
                      <c:pt idx="8">
                        <c:v>50645.833333333343</c:v>
                      </c:pt>
                      <c:pt idx="9">
                        <c:v>50645.833333333343</c:v>
                      </c:pt>
                      <c:pt idx="10">
                        <c:v>50645.833333333343</c:v>
                      </c:pt>
                      <c:pt idx="11">
                        <c:v>50645.833333333343</c:v>
                      </c:pt>
                      <c:pt idx="12">
                        <c:v>50645.833333333343</c:v>
                      </c:pt>
                      <c:pt idx="13">
                        <c:v>50645.833333333343</c:v>
                      </c:pt>
                      <c:pt idx="14">
                        <c:v>50645.833333333343</c:v>
                      </c:pt>
                      <c:pt idx="15">
                        <c:v>50645.833333333343</c:v>
                      </c:pt>
                      <c:pt idx="16">
                        <c:v>50645.833333333343</c:v>
                      </c:pt>
                      <c:pt idx="17">
                        <c:v>50645.833333333343</c:v>
                      </c:pt>
                      <c:pt idx="18">
                        <c:v>50645.833333333343</c:v>
                      </c:pt>
                      <c:pt idx="19">
                        <c:v>50645.833333333343</c:v>
                      </c:pt>
                      <c:pt idx="20">
                        <c:v>50645.833333333343</c:v>
                      </c:pt>
                      <c:pt idx="21">
                        <c:v>50645.833333333343</c:v>
                      </c:pt>
                      <c:pt idx="22">
                        <c:v>50645.833333333343</c:v>
                      </c:pt>
                      <c:pt idx="23">
                        <c:v>50645.833333333343</c:v>
                      </c:pt>
                      <c:pt idx="24">
                        <c:v>50645.833333333343</c:v>
                      </c:pt>
                      <c:pt idx="25">
                        <c:v>50645.833333333343</c:v>
                      </c:pt>
                      <c:pt idx="26">
                        <c:v>50645.833333333343</c:v>
                      </c:pt>
                      <c:pt idx="27">
                        <c:v>50645.833333333343</c:v>
                      </c:pt>
                      <c:pt idx="28">
                        <c:v>50645.833333333343</c:v>
                      </c:pt>
                      <c:pt idx="29">
                        <c:v>50645.833333333343</c:v>
                      </c:pt>
                      <c:pt idx="30">
                        <c:v>50645.833333333343</c:v>
                      </c:pt>
                      <c:pt idx="31">
                        <c:v>50645.833333333343</c:v>
                      </c:pt>
                      <c:pt idx="32">
                        <c:v>50645.833333333343</c:v>
                      </c:pt>
                      <c:pt idx="33">
                        <c:v>50645.833333333343</c:v>
                      </c:pt>
                      <c:pt idx="34">
                        <c:v>50645.833333333343</c:v>
                      </c:pt>
                      <c:pt idx="35">
                        <c:v>50645.833333333343</c:v>
                      </c:pt>
                      <c:pt idx="36">
                        <c:v>50645.833333333343</c:v>
                      </c:pt>
                      <c:pt idx="37">
                        <c:v>50645.833333333343</c:v>
                      </c:pt>
                      <c:pt idx="38">
                        <c:v>50645.833333333343</c:v>
                      </c:pt>
                      <c:pt idx="39">
                        <c:v>50645.833333333343</c:v>
                      </c:pt>
                      <c:pt idx="40">
                        <c:v>50645.833333333343</c:v>
                      </c:pt>
                      <c:pt idx="41">
                        <c:v>50645.833333333343</c:v>
                      </c:pt>
                      <c:pt idx="42">
                        <c:v>50645.833333333343</c:v>
                      </c:pt>
                      <c:pt idx="43">
                        <c:v>50645.833333333343</c:v>
                      </c:pt>
                      <c:pt idx="44">
                        <c:v>50645.833333333343</c:v>
                      </c:pt>
                      <c:pt idx="45">
                        <c:v>50645.833333333343</c:v>
                      </c:pt>
                      <c:pt idx="46">
                        <c:v>50645.833333333343</c:v>
                      </c:pt>
                      <c:pt idx="47">
                        <c:v>50645.833333333343</c:v>
                      </c:pt>
                      <c:pt idx="48">
                        <c:v>50645.833333333343</c:v>
                      </c:pt>
                      <c:pt idx="49">
                        <c:v>50645.833333333343</c:v>
                      </c:pt>
                      <c:pt idx="50">
                        <c:v>50645.833333333343</c:v>
                      </c:pt>
                      <c:pt idx="51">
                        <c:v>50645.833333333343</c:v>
                      </c:pt>
                      <c:pt idx="52">
                        <c:v>50645.833333333343</c:v>
                      </c:pt>
                      <c:pt idx="53">
                        <c:v>50645.833333333343</c:v>
                      </c:pt>
                      <c:pt idx="54">
                        <c:v>50645.833333333343</c:v>
                      </c:pt>
                      <c:pt idx="55">
                        <c:v>50645.833333333343</c:v>
                      </c:pt>
                      <c:pt idx="56">
                        <c:v>50645.833333333343</c:v>
                      </c:pt>
                      <c:pt idx="57">
                        <c:v>50645.833333333343</c:v>
                      </c:pt>
                      <c:pt idx="58">
                        <c:v>50645.833333333343</c:v>
                      </c:pt>
                      <c:pt idx="59">
                        <c:v>50645.833333333343</c:v>
                      </c:pt>
                      <c:pt idx="60">
                        <c:v>50645.833333333343</c:v>
                      </c:pt>
                      <c:pt idx="61">
                        <c:v>50645.833333333343</c:v>
                      </c:pt>
                      <c:pt idx="62">
                        <c:v>50645.833333333343</c:v>
                      </c:pt>
                      <c:pt idx="63">
                        <c:v>50645.833333333343</c:v>
                      </c:pt>
                      <c:pt idx="64">
                        <c:v>50645.833333333343</c:v>
                      </c:pt>
                      <c:pt idx="65">
                        <c:v>50645.833333333343</c:v>
                      </c:pt>
                      <c:pt idx="66">
                        <c:v>50645.833333333343</c:v>
                      </c:pt>
                      <c:pt idx="67">
                        <c:v>50645.833333333343</c:v>
                      </c:pt>
                      <c:pt idx="68">
                        <c:v>50645.833333333343</c:v>
                      </c:pt>
                      <c:pt idx="69">
                        <c:v>50645.833333333343</c:v>
                      </c:pt>
                      <c:pt idx="70">
                        <c:v>50645.833333333343</c:v>
                      </c:pt>
                      <c:pt idx="71">
                        <c:v>50645.833333333343</c:v>
                      </c:pt>
                      <c:pt idx="72">
                        <c:v>50645.833333333343</c:v>
                      </c:pt>
                      <c:pt idx="73">
                        <c:v>50645.833333333343</c:v>
                      </c:pt>
                      <c:pt idx="74">
                        <c:v>50645.833333333343</c:v>
                      </c:pt>
                      <c:pt idx="75">
                        <c:v>50645.833333333343</c:v>
                      </c:pt>
                      <c:pt idx="76">
                        <c:v>50645.833333333343</c:v>
                      </c:pt>
                      <c:pt idx="77">
                        <c:v>50645.833333333343</c:v>
                      </c:pt>
                      <c:pt idx="78">
                        <c:v>50645.833333333343</c:v>
                      </c:pt>
                      <c:pt idx="79">
                        <c:v>50645.833333333343</c:v>
                      </c:pt>
                      <c:pt idx="80">
                        <c:v>50645.833333333343</c:v>
                      </c:pt>
                      <c:pt idx="81">
                        <c:v>50645.833333333343</c:v>
                      </c:pt>
                      <c:pt idx="82">
                        <c:v>50645.833333333343</c:v>
                      </c:pt>
                      <c:pt idx="83">
                        <c:v>50645.833333333343</c:v>
                      </c:pt>
                      <c:pt idx="84">
                        <c:v>50645.833333333343</c:v>
                      </c:pt>
                      <c:pt idx="85">
                        <c:v>50645.833333333343</c:v>
                      </c:pt>
                      <c:pt idx="86">
                        <c:v>50645.833333333343</c:v>
                      </c:pt>
                      <c:pt idx="87">
                        <c:v>50645.833333333343</c:v>
                      </c:pt>
                      <c:pt idx="88">
                        <c:v>50645.833333333343</c:v>
                      </c:pt>
                      <c:pt idx="89">
                        <c:v>50645.833333333343</c:v>
                      </c:pt>
                      <c:pt idx="90">
                        <c:v>50645.833333333343</c:v>
                      </c:pt>
                      <c:pt idx="91">
                        <c:v>50645.833333333343</c:v>
                      </c:pt>
                      <c:pt idx="92">
                        <c:v>50645.833333333343</c:v>
                      </c:pt>
                      <c:pt idx="93">
                        <c:v>50645.833333333343</c:v>
                      </c:pt>
                      <c:pt idx="94">
                        <c:v>50645.833333333343</c:v>
                      </c:pt>
                      <c:pt idx="95">
                        <c:v>50645.833333333343</c:v>
                      </c:pt>
                      <c:pt idx="96">
                        <c:v>50645.833333333343</c:v>
                      </c:pt>
                      <c:pt idx="97">
                        <c:v>50645.833333333343</c:v>
                      </c:pt>
                      <c:pt idx="98">
                        <c:v>50645.833333333343</c:v>
                      </c:pt>
                      <c:pt idx="99">
                        <c:v>50645.833333333343</c:v>
                      </c:pt>
                      <c:pt idx="100">
                        <c:v>50645.833333333343</c:v>
                      </c:pt>
                      <c:pt idx="101">
                        <c:v>50645.833333333343</c:v>
                      </c:pt>
                      <c:pt idx="102">
                        <c:v>50645.833333333343</c:v>
                      </c:pt>
                      <c:pt idx="103">
                        <c:v>50645.833333333343</c:v>
                      </c:pt>
                      <c:pt idx="104">
                        <c:v>50645.833333333343</c:v>
                      </c:pt>
                      <c:pt idx="105">
                        <c:v>50645.833333333343</c:v>
                      </c:pt>
                      <c:pt idx="106">
                        <c:v>50645.833333333343</c:v>
                      </c:pt>
                      <c:pt idx="107">
                        <c:v>50645.833333333343</c:v>
                      </c:pt>
                      <c:pt idx="108">
                        <c:v>50645.833333333343</c:v>
                      </c:pt>
                      <c:pt idx="109">
                        <c:v>50645.833333333343</c:v>
                      </c:pt>
                      <c:pt idx="110">
                        <c:v>50645.833333333343</c:v>
                      </c:pt>
                      <c:pt idx="111">
                        <c:v>50645.833333333343</c:v>
                      </c:pt>
                      <c:pt idx="112">
                        <c:v>50645.833333333343</c:v>
                      </c:pt>
                      <c:pt idx="113">
                        <c:v>50645.833333333343</c:v>
                      </c:pt>
                      <c:pt idx="114">
                        <c:v>50645.833333333343</c:v>
                      </c:pt>
                      <c:pt idx="115">
                        <c:v>50645.833333333343</c:v>
                      </c:pt>
                      <c:pt idx="116">
                        <c:v>50645.833333333343</c:v>
                      </c:pt>
                      <c:pt idx="117">
                        <c:v>50645.833333333343</c:v>
                      </c:pt>
                      <c:pt idx="118">
                        <c:v>50645.833333333343</c:v>
                      </c:pt>
                      <c:pt idx="119">
                        <c:v>50645.833333333343</c:v>
                      </c:pt>
                      <c:pt idx="120">
                        <c:v>50645.833333333343</c:v>
                      </c:pt>
                      <c:pt idx="121">
                        <c:v>50645.833333333343</c:v>
                      </c:pt>
                      <c:pt idx="122">
                        <c:v>50645.833333333343</c:v>
                      </c:pt>
                      <c:pt idx="123">
                        <c:v>50645.833333333343</c:v>
                      </c:pt>
                      <c:pt idx="124">
                        <c:v>50645.833333333343</c:v>
                      </c:pt>
                      <c:pt idx="125">
                        <c:v>50645.833333333343</c:v>
                      </c:pt>
                      <c:pt idx="126">
                        <c:v>50645.833333333343</c:v>
                      </c:pt>
                      <c:pt idx="127">
                        <c:v>50645.833333333343</c:v>
                      </c:pt>
                      <c:pt idx="128">
                        <c:v>50645.833333333343</c:v>
                      </c:pt>
                      <c:pt idx="129">
                        <c:v>50645.833333333343</c:v>
                      </c:pt>
                      <c:pt idx="130">
                        <c:v>50645.833333333343</c:v>
                      </c:pt>
                      <c:pt idx="131">
                        <c:v>50645.833333333343</c:v>
                      </c:pt>
                      <c:pt idx="132">
                        <c:v>50645.833333333343</c:v>
                      </c:pt>
                      <c:pt idx="133">
                        <c:v>50645.833333333343</c:v>
                      </c:pt>
                      <c:pt idx="134">
                        <c:v>50645.833333333343</c:v>
                      </c:pt>
                      <c:pt idx="135">
                        <c:v>50645.833333333343</c:v>
                      </c:pt>
                      <c:pt idx="136">
                        <c:v>50645.833333333343</c:v>
                      </c:pt>
                      <c:pt idx="137">
                        <c:v>50645.833333333343</c:v>
                      </c:pt>
                      <c:pt idx="138">
                        <c:v>50645.833333333343</c:v>
                      </c:pt>
                      <c:pt idx="139">
                        <c:v>50645.833333333343</c:v>
                      </c:pt>
                      <c:pt idx="140">
                        <c:v>50645.833333333343</c:v>
                      </c:pt>
                      <c:pt idx="141">
                        <c:v>50645.833333333343</c:v>
                      </c:pt>
                      <c:pt idx="142">
                        <c:v>50645.833333333343</c:v>
                      </c:pt>
                      <c:pt idx="143">
                        <c:v>50645.833333333343</c:v>
                      </c:pt>
                      <c:pt idx="144">
                        <c:v>50645.833333333343</c:v>
                      </c:pt>
                      <c:pt idx="145">
                        <c:v>50645.833333333343</c:v>
                      </c:pt>
                      <c:pt idx="146">
                        <c:v>50645.833333333343</c:v>
                      </c:pt>
                      <c:pt idx="147">
                        <c:v>50645.833333333343</c:v>
                      </c:pt>
                      <c:pt idx="148">
                        <c:v>50645.833333333343</c:v>
                      </c:pt>
                      <c:pt idx="149">
                        <c:v>50645.833333333343</c:v>
                      </c:pt>
                      <c:pt idx="150">
                        <c:v>50645.833333333343</c:v>
                      </c:pt>
                      <c:pt idx="151">
                        <c:v>50645.833333333343</c:v>
                      </c:pt>
                      <c:pt idx="152">
                        <c:v>50645.833333333343</c:v>
                      </c:pt>
                      <c:pt idx="153">
                        <c:v>50645.833333333343</c:v>
                      </c:pt>
                      <c:pt idx="154">
                        <c:v>50645.833333333343</c:v>
                      </c:pt>
                      <c:pt idx="155">
                        <c:v>50645.833333333343</c:v>
                      </c:pt>
                      <c:pt idx="156">
                        <c:v>50645.833333333343</c:v>
                      </c:pt>
                      <c:pt idx="157">
                        <c:v>50645.833333333343</c:v>
                      </c:pt>
                      <c:pt idx="158">
                        <c:v>50645.833333333343</c:v>
                      </c:pt>
                      <c:pt idx="159">
                        <c:v>50645.833333333343</c:v>
                      </c:pt>
                      <c:pt idx="160">
                        <c:v>50645.833333333343</c:v>
                      </c:pt>
                      <c:pt idx="161">
                        <c:v>50645.833333333343</c:v>
                      </c:pt>
                      <c:pt idx="162">
                        <c:v>50645.833333333343</c:v>
                      </c:pt>
                      <c:pt idx="163">
                        <c:v>50645.833333333343</c:v>
                      </c:pt>
                      <c:pt idx="164">
                        <c:v>50645.833333333343</c:v>
                      </c:pt>
                      <c:pt idx="165">
                        <c:v>50645.833333333343</c:v>
                      </c:pt>
                      <c:pt idx="166">
                        <c:v>50645.833333333343</c:v>
                      </c:pt>
                      <c:pt idx="167">
                        <c:v>50645.833333333343</c:v>
                      </c:pt>
                      <c:pt idx="168">
                        <c:v>50645.833333333343</c:v>
                      </c:pt>
                      <c:pt idx="169">
                        <c:v>50645.833333333343</c:v>
                      </c:pt>
                      <c:pt idx="170">
                        <c:v>50645.833333333343</c:v>
                      </c:pt>
                      <c:pt idx="171">
                        <c:v>50645.833333333343</c:v>
                      </c:pt>
                      <c:pt idx="172">
                        <c:v>50645.833333333343</c:v>
                      </c:pt>
                      <c:pt idx="173">
                        <c:v>50645.833333333343</c:v>
                      </c:pt>
                      <c:pt idx="174">
                        <c:v>50645.833333333343</c:v>
                      </c:pt>
                      <c:pt idx="175">
                        <c:v>50645.833333333343</c:v>
                      </c:pt>
                      <c:pt idx="176">
                        <c:v>50645.833333333343</c:v>
                      </c:pt>
                      <c:pt idx="177">
                        <c:v>50645.833333333343</c:v>
                      </c:pt>
                      <c:pt idx="178">
                        <c:v>50645.833333333343</c:v>
                      </c:pt>
                      <c:pt idx="179">
                        <c:v>50645.833333333343</c:v>
                      </c:pt>
                      <c:pt idx="180">
                        <c:v>50645.833333333343</c:v>
                      </c:pt>
                      <c:pt idx="181">
                        <c:v>50645.833333333343</c:v>
                      </c:pt>
                      <c:pt idx="182">
                        <c:v>50645.833333333343</c:v>
                      </c:pt>
                      <c:pt idx="183">
                        <c:v>50645.833333333343</c:v>
                      </c:pt>
                      <c:pt idx="184">
                        <c:v>50645.833333333343</c:v>
                      </c:pt>
                      <c:pt idx="185">
                        <c:v>50645.833333333343</c:v>
                      </c:pt>
                      <c:pt idx="186">
                        <c:v>50645.833333333343</c:v>
                      </c:pt>
                      <c:pt idx="187">
                        <c:v>50645.833333333343</c:v>
                      </c:pt>
                      <c:pt idx="188">
                        <c:v>50645.833333333343</c:v>
                      </c:pt>
                      <c:pt idx="189">
                        <c:v>50645.833333333343</c:v>
                      </c:pt>
                      <c:pt idx="190">
                        <c:v>50645.833333333343</c:v>
                      </c:pt>
                      <c:pt idx="191">
                        <c:v>50645.833333333343</c:v>
                      </c:pt>
                      <c:pt idx="192">
                        <c:v>50645.833333333343</c:v>
                      </c:pt>
                      <c:pt idx="193">
                        <c:v>50645.833333333343</c:v>
                      </c:pt>
                      <c:pt idx="194">
                        <c:v>50645.833333333343</c:v>
                      </c:pt>
                      <c:pt idx="195">
                        <c:v>50645.833333333343</c:v>
                      </c:pt>
                      <c:pt idx="196">
                        <c:v>50645.833333333343</c:v>
                      </c:pt>
                      <c:pt idx="197">
                        <c:v>50645.833333333343</c:v>
                      </c:pt>
                      <c:pt idx="198">
                        <c:v>50645.833333333343</c:v>
                      </c:pt>
                      <c:pt idx="199">
                        <c:v>50645.833333333343</c:v>
                      </c:pt>
                      <c:pt idx="200">
                        <c:v>50645.833333333343</c:v>
                      </c:pt>
                      <c:pt idx="201">
                        <c:v>50645.833333333343</c:v>
                      </c:pt>
                      <c:pt idx="202">
                        <c:v>50645.833333333343</c:v>
                      </c:pt>
                      <c:pt idx="203">
                        <c:v>50645.833333333343</c:v>
                      </c:pt>
                      <c:pt idx="204">
                        <c:v>50645.833333333343</c:v>
                      </c:pt>
                      <c:pt idx="205">
                        <c:v>50645.833333333343</c:v>
                      </c:pt>
                      <c:pt idx="206">
                        <c:v>50645.833333333343</c:v>
                      </c:pt>
                      <c:pt idx="207">
                        <c:v>50645.833333333343</c:v>
                      </c:pt>
                      <c:pt idx="208">
                        <c:v>50645.833333333343</c:v>
                      </c:pt>
                      <c:pt idx="209">
                        <c:v>50645.833333333343</c:v>
                      </c:pt>
                      <c:pt idx="210">
                        <c:v>50645.833333333343</c:v>
                      </c:pt>
                      <c:pt idx="211">
                        <c:v>50645.833333333343</c:v>
                      </c:pt>
                      <c:pt idx="212">
                        <c:v>50645.833333333343</c:v>
                      </c:pt>
                      <c:pt idx="213">
                        <c:v>50645.833333333343</c:v>
                      </c:pt>
                      <c:pt idx="214">
                        <c:v>50645.833333333343</c:v>
                      </c:pt>
                      <c:pt idx="215">
                        <c:v>50645.833333333343</c:v>
                      </c:pt>
                      <c:pt idx="216">
                        <c:v>50645.833333333343</c:v>
                      </c:pt>
                      <c:pt idx="217">
                        <c:v>50645.833333333343</c:v>
                      </c:pt>
                      <c:pt idx="218">
                        <c:v>50645.833333333343</c:v>
                      </c:pt>
                      <c:pt idx="219">
                        <c:v>50645.833333333343</c:v>
                      </c:pt>
                      <c:pt idx="220">
                        <c:v>50645.833333333343</c:v>
                      </c:pt>
                      <c:pt idx="221">
                        <c:v>50645.833333333343</c:v>
                      </c:pt>
                      <c:pt idx="222">
                        <c:v>50645.833333333343</c:v>
                      </c:pt>
                      <c:pt idx="223">
                        <c:v>50645.833333333343</c:v>
                      </c:pt>
                      <c:pt idx="224">
                        <c:v>50645.833333333343</c:v>
                      </c:pt>
                      <c:pt idx="225">
                        <c:v>50645.833333333343</c:v>
                      </c:pt>
                      <c:pt idx="226">
                        <c:v>50645.833333333343</c:v>
                      </c:pt>
                      <c:pt idx="227">
                        <c:v>50645.833333333343</c:v>
                      </c:pt>
                      <c:pt idx="228">
                        <c:v>50645.833333333343</c:v>
                      </c:pt>
                      <c:pt idx="229">
                        <c:v>50645.833333333343</c:v>
                      </c:pt>
                      <c:pt idx="230">
                        <c:v>50645.833333333343</c:v>
                      </c:pt>
                      <c:pt idx="231">
                        <c:v>50645.833333333343</c:v>
                      </c:pt>
                      <c:pt idx="232">
                        <c:v>50645.833333333343</c:v>
                      </c:pt>
                      <c:pt idx="233">
                        <c:v>50645.833333333343</c:v>
                      </c:pt>
                      <c:pt idx="234">
                        <c:v>50645.833333333343</c:v>
                      </c:pt>
                      <c:pt idx="235">
                        <c:v>50645.833333333343</c:v>
                      </c:pt>
                      <c:pt idx="236">
                        <c:v>50645.833333333343</c:v>
                      </c:pt>
                      <c:pt idx="237">
                        <c:v>50645.833333333343</c:v>
                      </c:pt>
                      <c:pt idx="238">
                        <c:v>50645.833333333343</c:v>
                      </c:pt>
                      <c:pt idx="239">
                        <c:v>50645.833333333343</c:v>
                      </c:pt>
                      <c:pt idx="240">
                        <c:v>50645.833333333343</c:v>
                      </c:pt>
                      <c:pt idx="241">
                        <c:v>50645.833333333343</c:v>
                      </c:pt>
                      <c:pt idx="242">
                        <c:v>50645.833333333343</c:v>
                      </c:pt>
                      <c:pt idx="243">
                        <c:v>50645.833333333343</c:v>
                      </c:pt>
                      <c:pt idx="244">
                        <c:v>50645.833333333343</c:v>
                      </c:pt>
                      <c:pt idx="245">
                        <c:v>50645.833333333343</c:v>
                      </c:pt>
                      <c:pt idx="246">
                        <c:v>50645.833333333343</c:v>
                      </c:pt>
                      <c:pt idx="247">
                        <c:v>50645.833333333343</c:v>
                      </c:pt>
                      <c:pt idx="248">
                        <c:v>50645.833333333343</c:v>
                      </c:pt>
                      <c:pt idx="249">
                        <c:v>50645.833333333343</c:v>
                      </c:pt>
                      <c:pt idx="250">
                        <c:v>50645.833333333343</c:v>
                      </c:pt>
                      <c:pt idx="251">
                        <c:v>50645.833333333343</c:v>
                      </c:pt>
                      <c:pt idx="252">
                        <c:v>50645.833333333343</c:v>
                      </c:pt>
                      <c:pt idx="253">
                        <c:v>50645.833333333343</c:v>
                      </c:pt>
                      <c:pt idx="254">
                        <c:v>50645.833333333343</c:v>
                      </c:pt>
                      <c:pt idx="255">
                        <c:v>50645.833333333343</c:v>
                      </c:pt>
                      <c:pt idx="256">
                        <c:v>50645.833333333343</c:v>
                      </c:pt>
                      <c:pt idx="257">
                        <c:v>50645.833333333343</c:v>
                      </c:pt>
                      <c:pt idx="258">
                        <c:v>50645.833333333343</c:v>
                      </c:pt>
                      <c:pt idx="259">
                        <c:v>50645.833333333343</c:v>
                      </c:pt>
                      <c:pt idx="260">
                        <c:v>50645.833333333343</c:v>
                      </c:pt>
                      <c:pt idx="261">
                        <c:v>50645.833333333343</c:v>
                      </c:pt>
                      <c:pt idx="262">
                        <c:v>50645.833333333343</c:v>
                      </c:pt>
                      <c:pt idx="263">
                        <c:v>50645.833333333343</c:v>
                      </c:pt>
                      <c:pt idx="264">
                        <c:v>50645.833333333343</c:v>
                      </c:pt>
                      <c:pt idx="265">
                        <c:v>50645.833333333343</c:v>
                      </c:pt>
                      <c:pt idx="266">
                        <c:v>50645.833333333343</c:v>
                      </c:pt>
                      <c:pt idx="267">
                        <c:v>50645.833333333343</c:v>
                      </c:pt>
                      <c:pt idx="268">
                        <c:v>50645.833333333343</c:v>
                      </c:pt>
                      <c:pt idx="269">
                        <c:v>50645.833333333343</c:v>
                      </c:pt>
                      <c:pt idx="270">
                        <c:v>50645.833333333343</c:v>
                      </c:pt>
                      <c:pt idx="271">
                        <c:v>50645.833333333343</c:v>
                      </c:pt>
                      <c:pt idx="272">
                        <c:v>50645.833333333343</c:v>
                      </c:pt>
                      <c:pt idx="273">
                        <c:v>50645.833333333343</c:v>
                      </c:pt>
                      <c:pt idx="274">
                        <c:v>50645.833333333343</c:v>
                      </c:pt>
                      <c:pt idx="275">
                        <c:v>50645.833333333343</c:v>
                      </c:pt>
                      <c:pt idx="276">
                        <c:v>50645.833333333343</c:v>
                      </c:pt>
                      <c:pt idx="277">
                        <c:v>50645.833333333343</c:v>
                      </c:pt>
                      <c:pt idx="278">
                        <c:v>50645.833333333343</c:v>
                      </c:pt>
                      <c:pt idx="279">
                        <c:v>50645.833333333343</c:v>
                      </c:pt>
                      <c:pt idx="280">
                        <c:v>50645.833333333343</c:v>
                      </c:pt>
                      <c:pt idx="281">
                        <c:v>50645.833333333343</c:v>
                      </c:pt>
                      <c:pt idx="282">
                        <c:v>50645.833333333343</c:v>
                      </c:pt>
                      <c:pt idx="283">
                        <c:v>50645.833333333343</c:v>
                      </c:pt>
                      <c:pt idx="284">
                        <c:v>50645.833333333343</c:v>
                      </c:pt>
                      <c:pt idx="285">
                        <c:v>50645.833333333343</c:v>
                      </c:pt>
                      <c:pt idx="286">
                        <c:v>50645.833333333343</c:v>
                      </c:pt>
                      <c:pt idx="287">
                        <c:v>50645.833333333343</c:v>
                      </c:pt>
                      <c:pt idx="288">
                        <c:v>50645.833333333343</c:v>
                      </c:pt>
                      <c:pt idx="289">
                        <c:v>50645.833333333343</c:v>
                      </c:pt>
                      <c:pt idx="290">
                        <c:v>50645.833333333343</c:v>
                      </c:pt>
                      <c:pt idx="291">
                        <c:v>50645.833333333343</c:v>
                      </c:pt>
                      <c:pt idx="292">
                        <c:v>50645.833333333343</c:v>
                      </c:pt>
                      <c:pt idx="293">
                        <c:v>50645.833333333343</c:v>
                      </c:pt>
                      <c:pt idx="294">
                        <c:v>50645.833333333343</c:v>
                      </c:pt>
                      <c:pt idx="295">
                        <c:v>50645.833333333343</c:v>
                      </c:pt>
                      <c:pt idx="296">
                        <c:v>50645.833333333343</c:v>
                      </c:pt>
                      <c:pt idx="297">
                        <c:v>50645.833333333343</c:v>
                      </c:pt>
                      <c:pt idx="298">
                        <c:v>50645.833333333343</c:v>
                      </c:pt>
                      <c:pt idx="299">
                        <c:v>50645.833333333343</c:v>
                      </c:pt>
                      <c:pt idx="300">
                        <c:v>50645.833333333343</c:v>
                      </c:pt>
                      <c:pt idx="301">
                        <c:v>50645.833333333343</c:v>
                      </c:pt>
                      <c:pt idx="302">
                        <c:v>50645.833333333343</c:v>
                      </c:pt>
                      <c:pt idx="303">
                        <c:v>50645.833333333343</c:v>
                      </c:pt>
                      <c:pt idx="304">
                        <c:v>50645.833333333343</c:v>
                      </c:pt>
                      <c:pt idx="305">
                        <c:v>50645.833333333343</c:v>
                      </c:pt>
                      <c:pt idx="306">
                        <c:v>50645.833333333343</c:v>
                      </c:pt>
                      <c:pt idx="307">
                        <c:v>50645.833333333343</c:v>
                      </c:pt>
                      <c:pt idx="308">
                        <c:v>50645.833333333343</c:v>
                      </c:pt>
                      <c:pt idx="309">
                        <c:v>50645.833333333343</c:v>
                      </c:pt>
                      <c:pt idx="310">
                        <c:v>50645.833333333343</c:v>
                      </c:pt>
                      <c:pt idx="311">
                        <c:v>50645.833333333343</c:v>
                      </c:pt>
                      <c:pt idx="312">
                        <c:v>50645.833333333343</c:v>
                      </c:pt>
                      <c:pt idx="313">
                        <c:v>50645.833333333343</c:v>
                      </c:pt>
                      <c:pt idx="314">
                        <c:v>50645.833333333343</c:v>
                      </c:pt>
                      <c:pt idx="315">
                        <c:v>50645.833333333343</c:v>
                      </c:pt>
                      <c:pt idx="316">
                        <c:v>50645.833333333343</c:v>
                      </c:pt>
                      <c:pt idx="317">
                        <c:v>50645.833333333343</c:v>
                      </c:pt>
                      <c:pt idx="318">
                        <c:v>50645.833333333343</c:v>
                      </c:pt>
                      <c:pt idx="319">
                        <c:v>50645.833333333343</c:v>
                      </c:pt>
                      <c:pt idx="320">
                        <c:v>50645.833333333343</c:v>
                      </c:pt>
                      <c:pt idx="321">
                        <c:v>49823.676560782937</c:v>
                      </c:pt>
                      <c:pt idx="322">
                        <c:v>48229.047136096749</c:v>
                      </c:pt>
                      <c:pt idx="323">
                        <c:v>46626.341577803447</c:v>
                      </c:pt>
                      <c:pt idx="324">
                        <c:v>45015.518983651375</c:v>
                      </c:pt>
                      <c:pt idx="325">
                        <c:v>43396.538244235999</c:v>
                      </c:pt>
                      <c:pt idx="326">
                        <c:v>41769.3580419508</c:v>
                      </c:pt>
                      <c:pt idx="327">
                        <c:v>40133.936849932776</c:v>
                      </c:pt>
                      <c:pt idx="328">
                        <c:v>38490.232931002676</c:v>
                      </c:pt>
                      <c:pt idx="329">
                        <c:v>36838.204336599832</c:v>
                      </c:pt>
                      <c:pt idx="330">
                        <c:v>35177.808905711587</c:v>
                      </c:pt>
                      <c:pt idx="331">
                        <c:v>33509.004263797317</c:v>
                      </c:pt>
                      <c:pt idx="332">
                        <c:v>31831.74782170702</c:v>
                      </c:pt>
                      <c:pt idx="333">
                        <c:v>30145.996774594383</c:v>
                      </c:pt>
                      <c:pt idx="334">
                        <c:v>28451.708100824399</c:v>
                      </c:pt>
                      <c:pt idx="335">
                        <c:v>26748.838560875378</c:v>
                      </c:pt>
                      <c:pt idx="336">
                        <c:v>25037.344696235486</c:v>
                      </c:pt>
                      <c:pt idx="337">
                        <c:v>23317.182828293644</c:v>
                      </c:pt>
                      <c:pt idx="338">
                        <c:v>21588.309057224786</c:v>
                      </c:pt>
                      <c:pt idx="339">
                        <c:v>19850.679260869536</c:v>
                      </c:pt>
                      <c:pt idx="340">
                        <c:v>18104.249093608159</c:v>
                      </c:pt>
                      <c:pt idx="341">
                        <c:v>16348.973985228842</c:v>
                      </c:pt>
                      <c:pt idx="342">
                        <c:v>14584.809139790212</c:v>
                      </c:pt>
                      <c:pt idx="343">
                        <c:v>12811.709534478119</c:v>
                      </c:pt>
                      <c:pt idx="344">
                        <c:v>11029.629918456623</c:v>
                      </c:pt>
                      <c:pt idx="345">
                        <c:v>9238.5248117131523</c:v>
                      </c:pt>
                      <c:pt idx="346">
                        <c:v>7438.3485038978197</c:v>
                      </c:pt>
                      <c:pt idx="347">
                        <c:v>5629.0550531568661</c:v>
                      </c:pt>
                      <c:pt idx="348">
                        <c:v>3810.5982849601792</c:v>
                      </c:pt>
                      <c:pt idx="349">
                        <c:v>1982.9317909228969</c:v>
                      </c:pt>
                      <c:pt idx="350">
                        <c:v>146.00892762102171</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4-C3D9-4830-8746-0B2623BBC94A}"/>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'Cashflow Waterfall'!$Y$1</c15:sqref>
                        </c15:formulaRef>
                      </c:ext>
                    </c:extLst>
                    <c:strCache>
                      <c:ptCount val="1"/>
                      <c:pt idx="0">
                        <c:v>Cashflow Received in Current Period</c:v>
                      </c:pt>
                    </c:strCache>
                  </c:strRef>
                </c:tx>
                <c:spPr>
                  <a:ln w="28575" cap="rnd">
                    <a:solidFill>
                      <a:schemeClr val="accent4">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Waterfall'!$X$3:$X$362</c15:sqref>
                        </c15:formulaRef>
                      </c:ext>
                    </c:extLst>
                    <c:numCache>
                      <c:formatCode>"$"#,##0.00_);[Red]\("$"#,##0.00\)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162334.5334529808</c:v>
                      </c:pt>
                      <c:pt idx="321">
                        <c:v>314858.95674593601</c:v>
                      </c:pt>
                      <c:pt idx="322">
                        <c:v>316453.58617062221</c:v>
                      </c:pt>
                      <c:pt idx="323">
                        <c:v>318056.29172891553</c:v>
                      </c:pt>
                      <c:pt idx="324">
                        <c:v>319667.11432306754</c:v>
                      </c:pt>
                      <c:pt idx="325">
                        <c:v>321286.09506248287</c:v>
                      </c:pt>
                      <c:pt idx="326">
                        <c:v>322913.2752647681</c:v>
                      </c:pt>
                      <c:pt idx="327">
                        <c:v>324548.69645678619</c:v>
                      </c:pt>
                      <c:pt idx="328">
                        <c:v>326192.40037571621</c:v>
                      </c:pt>
                      <c:pt idx="329">
                        <c:v>327844.42897011904</c:v>
                      </c:pt>
                      <c:pt idx="330">
                        <c:v>329504.82440100738</c:v>
                      </c:pt>
                      <c:pt idx="331">
                        <c:v>331173.62904292165</c:v>
                      </c:pt>
                      <c:pt idx="332">
                        <c:v>332850.88548501185</c:v>
                      </c:pt>
                      <c:pt idx="333">
                        <c:v>334536.63653212454</c:v>
                      </c:pt>
                      <c:pt idx="334">
                        <c:v>336230.92520589451</c:v>
                      </c:pt>
                      <c:pt idx="335">
                        <c:v>337933.79474584357</c:v>
                      </c:pt>
                      <c:pt idx="336">
                        <c:v>339645.2886104834</c:v>
                      </c:pt>
                      <c:pt idx="337">
                        <c:v>341365.45047842519</c:v>
                      </c:pt>
                      <c:pt idx="338">
                        <c:v>343094.32424949412</c:v>
                      </c:pt>
                      <c:pt idx="339">
                        <c:v>344831.95404584939</c:v>
                      </c:pt>
                      <c:pt idx="340">
                        <c:v>346578.38421311078</c:v>
                      </c:pt>
                      <c:pt idx="341">
                        <c:v>348333.65932149003</c:v>
                      </c:pt>
                      <c:pt idx="342">
                        <c:v>350097.82416692871</c:v>
                      </c:pt>
                      <c:pt idx="343">
                        <c:v>351870.92377224076</c:v>
                      </c:pt>
                      <c:pt idx="344">
                        <c:v>353653.0033882623</c:v>
                      </c:pt>
                      <c:pt idx="345">
                        <c:v>355444.10849500576</c:v>
                      </c:pt>
                      <c:pt idx="346">
                        <c:v>357244.28480282106</c:v>
                      </c:pt>
                      <c:pt idx="347">
                        <c:v>359053.57825356204</c:v>
                      </c:pt>
                      <c:pt idx="348">
                        <c:v>360872.0350217587</c:v>
                      </c:pt>
                      <c:pt idx="349">
                        <c:v>362699.70151579595</c:v>
                      </c:pt>
                      <c:pt idx="350">
                        <c:v>28829.405700571951</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5-C3D9-4830-8746-0B2623BBC94A}"/>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'Cashflow Waterfall'!$Z$1</c15:sqref>
                        </c15:formulaRef>
                      </c:ext>
                    </c:extLst>
                    <c:strCache>
                      <c:ptCount val="1"/>
                      <c:pt idx="0">
                        <c:v>Total Cashflows received</c:v>
                      </c:pt>
                    </c:strCache>
                  </c:strRef>
                </c:tx>
                <c:spPr>
                  <a:ln w="28575" cap="rnd">
                    <a:solidFill>
                      <a:schemeClr val="accent5">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Waterfall'!$Y$3:$Y$362</c15:sqref>
                        </c15:formulaRef>
                      </c:ext>
                    </c:extLst>
                    <c:numCache>
                      <c:formatCode>"$"#,##0.00_);[Red]\("$"#,##0.00\)</c:formatCode>
                      <c:ptCount val="360"/>
                      <c:pt idx="0">
                        <c:v>50645.833333333343</c:v>
                      </c:pt>
                      <c:pt idx="1">
                        <c:v>50645.833333333343</c:v>
                      </c:pt>
                      <c:pt idx="2">
                        <c:v>50645.833333333343</c:v>
                      </c:pt>
                      <c:pt idx="3">
                        <c:v>50645.833333333343</c:v>
                      </c:pt>
                      <c:pt idx="4">
                        <c:v>50645.833333333343</c:v>
                      </c:pt>
                      <c:pt idx="5">
                        <c:v>50645.833333333343</c:v>
                      </c:pt>
                      <c:pt idx="6">
                        <c:v>50645.833333333343</c:v>
                      </c:pt>
                      <c:pt idx="7">
                        <c:v>50645.833333333343</c:v>
                      </c:pt>
                      <c:pt idx="8">
                        <c:v>50645.833333333343</c:v>
                      </c:pt>
                      <c:pt idx="9">
                        <c:v>50645.833333333343</c:v>
                      </c:pt>
                      <c:pt idx="10">
                        <c:v>50645.833333333343</c:v>
                      </c:pt>
                      <c:pt idx="11">
                        <c:v>50645.833333333343</c:v>
                      </c:pt>
                      <c:pt idx="12">
                        <c:v>50645.833333333343</c:v>
                      </c:pt>
                      <c:pt idx="13">
                        <c:v>50645.833333333343</c:v>
                      </c:pt>
                      <c:pt idx="14">
                        <c:v>50645.833333333343</c:v>
                      </c:pt>
                      <c:pt idx="15">
                        <c:v>50645.833333333343</c:v>
                      </c:pt>
                      <c:pt idx="16">
                        <c:v>50645.833333333343</c:v>
                      </c:pt>
                      <c:pt idx="17">
                        <c:v>50645.833333333343</c:v>
                      </c:pt>
                      <c:pt idx="18">
                        <c:v>50645.833333333343</c:v>
                      </c:pt>
                      <c:pt idx="19">
                        <c:v>50645.833333333343</c:v>
                      </c:pt>
                      <c:pt idx="20">
                        <c:v>50645.833333333343</c:v>
                      </c:pt>
                      <c:pt idx="21">
                        <c:v>50645.833333333343</c:v>
                      </c:pt>
                      <c:pt idx="22">
                        <c:v>50645.833333333343</c:v>
                      </c:pt>
                      <c:pt idx="23">
                        <c:v>50645.833333333343</c:v>
                      </c:pt>
                      <c:pt idx="24">
                        <c:v>50645.833333333343</c:v>
                      </c:pt>
                      <c:pt idx="25">
                        <c:v>50645.833333333343</c:v>
                      </c:pt>
                      <c:pt idx="26">
                        <c:v>50645.833333333343</c:v>
                      </c:pt>
                      <c:pt idx="27">
                        <c:v>50645.833333333343</c:v>
                      </c:pt>
                      <c:pt idx="28">
                        <c:v>50645.833333333343</c:v>
                      </c:pt>
                      <c:pt idx="29">
                        <c:v>50645.833333333343</c:v>
                      </c:pt>
                      <c:pt idx="30">
                        <c:v>50645.833333333343</c:v>
                      </c:pt>
                      <c:pt idx="31">
                        <c:v>50645.833333333343</c:v>
                      </c:pt>
                      <c:pt idx="32">
                        <c:v>50645.833333333343</c:v>
                      </c:pt>
                      <c:pt idx="33">
                        <c:v>50645.833333333343</c:v>
                      </c:pt>
                      <c:pt idx="34">
                        <c:v>50645.833333333343</c:v>
                      </c:pt>
                      <c:pt idx="35">
                        <c:v>50645.833333333343</c:v>
                      </c:pt>
                      <c:pt idx="36">
                        <c:v>50645.833333333343</c:v>
                      </c:pt>
                      <c:pt idx="37">
                        <c:v>50645.833333333343</c:v>
                      </c:pt>
                      <c:pt idx="38">
                        <c:v>50645.833333333343</c:v>
                      </c:pt>
                      <c:pt idx="39">
                        <c:v>50645.833333333343</c:v>
                      </c:pt>
                      <c:pt idx="40">
                        <c:v>50645.833333333343</c:v>
                      </c:pt>
                      <c:pt idx="41">
                        <c:v>50645.833333333343</c:v>
                      </c:pt>
                      <c:pt idx="42">
                        <c:v>50645.833333333343</c:v>
                      </c:pt>
                      <c:pt idx="43">
                        <c:v>50645.833333333343</c:v>
                      </c:pt>
                      <c:pt idx="44">
                        <c:v>50645.833333333343</c:v>
                      </c:pt>
                      <c:pt idx="45">
                        <c:v>50645.833333333343</c:v>
                      </c:pt>
                      <c:pt idx="46">
                        <c:v>50645.833333333343</c:v>
                      </c:pt>
                      <c:pt idx="47">
                        <c:v>50645.833333333343</c:v>
                      </c:pt>
                      <c:pt idx="48">
                        <c:v>50645.833333333343</c:v>
                      </c:pt>
                      <c:pt idx="49">
                        <c:v>50645.833333333343</c:v>
                      </c:pt>
                      <c:pt idx="50">
                        <c:v>50645.833333333343</c:v>
                      </c:pt>
                      <c:pt idx="51">
                        <c:v>50645.833333333343</c:v>
                      </c:pt>
                      <c:pt idx="52">
                        <c:v>50645.833333333343</c:v>
                      </c:pt>
                      <c:pt idx="53">
                        <c:v>50645.833333333343</c:v>
                      </c:pt>
                      <c:pt idx="54">
                        <c:v>50645.833333333343</c:v>
                      </c:pt>
                      <c:pt idx="55">
                        <c:v>50645.833333333343</c:v>
                      </c:pt>
                      <c:pt idx="56">
                        <c:v>50645.833333333343</c:v>
                      </c:pt>
                      <c:pt idx="57">
                        <c:v>50645.833333333343</c:v>
                      </c:pt>
                      <c:pt idx="58">
                        <c:v>50645.833333333343</c:v>
                      </c:pt>
                      <c:pt idx="59">
                        <c:v>50645.833333333343</c:v>
                      </c:pt>
                      <c:pt idx="60">
                        <c:v>50645.833333333343</c:v>
                      </c:pt>
                      <c:pt idx="61">
                        <c:v>50645.833333333343</c:v>
                      </c:pt>
                      <c:pt idx="62">
                        <c:v>50645.833333333343</c:v>
                      </c:pt>
                      <c:pt idx="63">
                        <c:v>50645.833333333343</c:v>
                      </c:pt>
                      <c:pt idx="64">
                        <c:v>50645.833333333343</c:v>
                      </c:pt>
                      <c:pt idx="65">
                        <c:v>50645.833333333343</c:v>
                      </c:pt>
                      <c:pt idx="66">
                        <c:v>50645.833333333343</c:v>
                      </c:pt>
                      <c:pt idx="67">
                        <c:v>50645.833333333343</c:v>
                      </c:pt>
                      <c:pt idx="68">
                        <c:v>50645.833333333343</c:v>
                      </c:pt>
                      <c:pt idx="69">
                        <c:v>50645.833333333343</c:v>
                      </c:pt>
                      <c:pt idx="70">
                        <c:v>50645.833333333343</c:v>
                      </c:pt>
                      <c:pt idx="71">
                        <c:v>50645.833333333343</c:v>
                      </c:pt>
                      <c:pt idx="72">
                        <c:v>50645.833333333343</c:v>
                      </c:pt>
                      <c:pt idx="73">
                        <c:v>50645.833333333343</c:v>
                      </c:pt>
                      <c:pt idx="74">
                        <c:v>50645.833333333343</c:v>
                      </c:pt>
                      <c:pt idx="75">
                        <c:v>50645.833333333343</c:v>
                      </c:pt>
                      <c:pt idx="76">
                        <c:v>50645.833333333343</c:v>
                      </c:pt>
                      <c:pt idx="77">
                        <c:v>50645.833333333343</c:v>
                      </c:pt>
                      <c:pt idx="78">
                        <c:v>50645.833333333343</c:v>
                      </c:pt>
                      <c:pt idx="79">
                        <c:v>50645.833333333343</c:v>
                      </c:pt>
                      <c:pt idx="80">
                        <c:v>50645.833333333343</c:v>
                      </c:pt>
                      <c:pt idx="81">
                        <c:v>50645.833333333343</c:v>
                      </c:pt>
                      <c:pt idx="82">
                        <c:v>50645.833333333343</c:v>
                      </c:pt>
                      <c:pt idx="83">
                        <c:v>50645.833333333343</c:v>
                      </c:pt>
                      <c:pt idx="84">
                        <c:v>50645.833333333343</c:v>
                      </c:pt>
                      <c:pt idx="85">
                        <c:v>50645.833333333343</c:v>
                      </c:pt>
                      <c:pt idx="86">
                        <c:v>50645.833333333343</c:v>
                      </c:pt>
                      <c:pt idx="87">
                        <c:v>50645.833333333343</c:v>
                      </c:pt>
                      <c:pt idx="88">
                        <c:v>50645.833333333343</c:v>
                      </c:pt>
                      <c:pt idx="89">
                        <c:v>50645.833333333343</c:v>
                      </c:pt>
                      <c:pt idx="90">
                        <c:v>50645.833333333343</c:v>
                      </c:pt>
                      <c:pt idx="91">
                        <c:v>50645.833333333343</c:v>
                      </c:pt>
                      <c:pt idx="92">
                        <c:v>50645.833333333343</c:v>
                      </c:pt>
                      <c:pt idx="93">
                        <c:v>50645.833333333343</c:v>
                      </c:pt>
                      <c:pt idx="94">
                        <c:v>50645.833333333343</c:v>
                      </c:pt>
                      <c:pt idx="95">
                        <c:v>50645.833333333343</c:v>
                      </c:pt>
                      <c:pt idx="96">
                        <c:v>50645.833333333343</c:v>
                      </c:pt>
                      <c:pt idx="97">
                        <c:v>50645.833333333343</c:v>
                      </c:pt>
                      <c:pt idx="98">
                        <c:v>50645.833333333343</c:v>
                      </c:pt>
                      <c:pt idx="99">
                        <c:v>50645.833333333343</c:v>
                      </c:pt>
                      <c:pt idx="100">
                        <c:v>50645.833333333343</c:v>
                      </c:pt>
                      <c:pt idx="101">
                        <c:v>50645.833333333343</c:v>
                      </c:pt>
                      <c:pt idx="102">
                        <c:v>50645.833333333343</c:v>
                      </c:pt>
                      <c:pt idx="103">
                        <c:v>50645.833333333343</c:v>
                      </c:pt>
                      <c:pt idx="104">
                        <c:v>50645.833333333343</c:v>
                      </c:pt>
                      <c:pt idx="105">
                        <c:v>50645.833333333343</c:v>
                      </c:pt>
                      <c:pt idx="106">
                        <c:v>50645.833333333343</c:v>
                      </c:pt>
                      <c:pt idx="107">
                        <c:v>50645.833333333343</c:v>
                      </c:pt>
                      <c:pt idx="108">
                        <c:v>50645.833333333343</c:v>
                      </c:pt>
                      <c:pt idx="109">
                        <c:v>50645.833333333343</c:v>
                      </c:pt>
                      <c:pt idx="110">
                        <c:v>50645.833333333343</c:v>
                      </c:pt>
                      <c:pt idx="111">
                        <c:v>50645.833333333343</c:v>
                      </c:pt>
                      <c:pt idx="112">
                        <c:v>50645.833333333343</c:v>
                      </c:pt>
                      <c:pt idx="113">
                        <c:v>50645.833333333343</c:v>
                      </c:pt>
                      <c:pt idx="114">
                        <c:v>50645.833333333343</c:v>
                      </c:pt>
                      <c:pt idx="115">
                        <c:v>50645.833333333343</c:v>
                      </c:pt>
                      <c:pt idx="116">
                        <c:v>50645.833333333343</c:v>
                      </c:pt>
                      <c:pt idx="117">
                        <c:v>50645.833333333343</c:v>
                      </c:pt>
                      <c:pt idx="118">
                        <c:v>50645.833333333343</c:v>
                      </c:pt>
                      <c:pt idx="119">
                        <c:v>50645.833333333343</c:v>
                      </c:pt>
                      <c:pt idx="120">
                        <c:v>50645.833333333343</c:v>
                      </c:pt>
                      <c:pt idx="121">
                        <c:v>50645.833333333343</c:v>
                      </c:pt>
                      <c:pt idx="122">
                        <c:v>50645.833333333343</c:v>
                      </c:pt>
                      <c:pt idx="123">
                        <c:v>50645.833333333343</c:v>
                      </c:pt>
                      <c:pt idx="124">
                        <c:v>50645.833333333343</c:v>
                      </c:pt>
                      <c:pt idx="125">
                        <c:v>50645.833333333343</c:v>
                      </c:pt>
                      <c:pt idx="126">
                        <c:v>50645.833333333343</c:v>
                      </c:pt>
                      <c:pt idx="127">
                        <c:v>50645.833333333343</c:v>
                      </c:pt>
                      <c:pt idx="128">
                        <c:v>50645.833333333343</c:v>
                      </c:pt>
                      <c:pt idx="129">
                        <c:v>50645.833333333343</c:v>
                      </c:pt>
                      <c:pt idx="130">
                        <c:v>50645.833333333343</c:v>
                      </c:pt>
                      <c:pt idx="131">
                        <c:v>50645.833333333343</c:v>
                      </c:pt>
                      <c:pt idx="132">
                        <c:v>50645.833333333343</c:v>
                      </c:pt>
                      <c:pt idx="133">
                        <c:v>50645.833333333343</c:v>
                      </c:pt>
                      <c:pt idx="134">
                        <c:v>50645.833333333343</c:v>
                      </c:pt>
                      <c:pt idx="135">
                        <c:v>50645.833333333343</c:v>
                      </c:pt>
                      <c:pt idx="136">
                        <c:v>50645.833333333343</c:v>
                      </c:pt>
                      <c:pt idx="137">
                        <c:v>50645.833333333343</c:v>
                      </c:pt>
                      <c:pt idx="138">
                        <c:v>50645.833333333343</c:v>
                      </c:pt>
                      <c:pt idx="139">
                        <c:v>50645.833333333343</c:v>
                      </c:pt>
                      <c:pt idx="140">
                        <c:v>50645.833333333343</c:v>
                      </c:pt>
                      <c:pt idx="141">
                        <c:v>50645.833333333343</c:v>
                      </c:pt>
                      <c:pt idx="142">
                        <c:v>50645.833333333343</c:v>
                      </c:pt>
                      <c:pt idx="143">
                        <c:v>50645.833333333343</c:v>
                      </c:pt>
                      <c:pt idx="144">
                        <c:v>50645.833333333343</c:v>
                      </c:pt>
                      <c:pt idx="145">
                        <c:v>50645.833333333343</c:v>
                      </c:pt>
                      <c:pt idx="146">
                        <c:v>50645.833333333343</c:v>
                      </c:pt>
                      <c:pt idx="147">
                        <c:v>50645.833333333343</c:v>
                      </c:pt>
                      <c:pt idx="148">
                        <c:v>50645.833333333343</c:v>
                      </c:pt>
                      <c:pt idx="149">
                        <c:v>50645.833333333343</c:v>
                      </c:pt>
                      <c:pt idx="150">
                        <c:v>50645.833333333343</c:v>
                      </c:pt>
                      <c:pt idx="151">
                        <c:v>50645.833333333343</c:v>
                      </c:pt>
                      <c:pt idx="152">
                        <c:v>50645.833333333343</c:v>
                      </c:pt>
                      <c:pt idx="153">
                        <c:v>50645.833333333343</c:v>
                      </c:pt>
                      <c:pt idx="154">
                        <c:v>50645.833333333343</c:v>
                      </c:pt>
                      <c:pt idx="155">
                        <c:v>50645.833333333343</c:v>
                      </c:pt>
                      <c:pt idx="156">
                        <c:v>50645.833333333343</c:v>
                      </c:pt>
                      <c:pt idx="157">
                        <c:v>50645.833333333343</c:v>
                      </c:pt>
                      <c:pt idx="158">
                        <c:v>50645.833333333343</c:v>
                      </c:pt>
                      <c:pt idx="159">
                        <c:v>50645.833333333343</c:v>
                      </c:pt>
                      <c:pt idx="160">
                        <c:v>50645.833333333343</c:v>
                      </c:pt>
                      <c:pt idx="161">
                        <c:v>50645.833333333343</c:v>
                      </c:pt>
                      <c:pt idx="162">
                        <c:v>50645.833333333343</c:v>
                      </c:pt>
                      <c:pt idx="163">
                        <c:v>50645.833333333343</c:v>
                      </c:pt>
                      <c:pt idx="164">
                        <c:v>50645.833333333343</c:v>
                      </c:pt>
                      <c:pt idx="165">
                        <c:v>50645.833333333343</c:v>
                      </c:pt>
                      <c:pt idx="166">
                        <c:v>50645.833333333343</c:v>
                      </c:pt>
                      <c:pt idx="167">
                        <c:v>50645.833333333343</c:v>
                      </c:pt>
                      <c:pt idx="168">
                        <c:v>50645.833333333343</c:v>
                      </c:pt>
                      <c:pt idx="169">
                        <c:v>50645.833333333343</c:v>
                      </c:pt>
                      <c:pt idx="170">
                        <c:v>50645.833333333343</c:v>
                      </c:pt>
                      <c:pt idx="171">
                        <c:v>50645.833333333343</c:v>
                      </c:pt>
                      <c:pt idx="172">
                        <c:v>50645.833333333343</c:v>
                      </c:pt>
                      <c:pt idx="173">
                        <c:v>50645.833333333343</c:v>
                      </c:pt>
                      <c:pt idx="174">
                        <c:v>50645.833333333343</c:v>
                      </c:pt>
                      <c:pt idx="175">
                        <c:v>50645.833333333343</c:v>
                      </c:pt>
                      <c:pt idx="176">
                        <c:v>50645.833333333343</c:v>
                      </c:pt>
                      <c:pt idx="177">
                        <c:v>50645.833333333343</c:v>
                      </c:pt>
                      <c:pt idx="178">
                        <c:v>50645.833333333343</c:v>
                      </c:pt>
                      <c:pt idx="179">
                        <c:v>50645.833333333343</c:v>
                      </c:pt>
                      <c:pt idx="180">
                        <c:v>50645.833333333343</c:v>
                      </c:pt>
                      <c:pt idx="181">
                        <c:v>50645.833333333343</c:v>
                      </c:pt>
                      <c:pt idx="182">
                        <c:v>50645.833333333343</c:v>
                      </c:pt>
                      <c:pt idx="183">
                        <c:v>50645.833333333343</c:v>
                      </c:pt>
                      <c:pt idx="184">
                        <c:v>50645.833333333343</c:v>
                      </c:pt>
                      <c:pt idx="185">
                        <c:v>50645.833333333343</c:v>
                      </c:pt>
                      <c:pt idx="186">
                        <c:v>50645.833333333343</c:v>
                      </c:pt>
                      <c:pt idx="187">
                        <c:v>50645.833333333343</c:v>
                      </c:pt>
                      <c:pt idx="188">
                        <c:v>50645.833333333343</c:v>
                      </c:pt>
                      <c:pt idx="189">
                        <c:v>50645.833333333343</c:v>
                      </c:pt>
                      <c:pt idx="190">
                        <c:v>50645.833333333343</c:v>
                      </c:pt>
                      <c:pt idx="191">
                        <c:v>50645.833333333343</c:v>
                      </c:pt>
                      <c:pt idx="192">
                        <c:v>50645.833333333343</c:v>
                      </c:pt>
                      <c:pt idx="193">
                        <c:v>50645.833333333343</c:v>
                      </c:pt>
                      <c:pt idx="194">
                        <c:v>50645.833333333343</c:v>
                      </c:pt>
                      <c:pt idx="195">
                        <c:v>50645.833333333343</c:v>
                      </c:pt>
                      <c:pt idx="196">
                        <c:v>50645.833333333343</c:v>
                      </c:pt>
                      <c:pt idx="197">
                        <c:v>50645.833333333343</c:v>
                      </c:pt>
                      <c:pt idx="198">
                        <c:v>50645.833333333343</c:v>
                      </c:pt>
                      <c:pt idx="199">
                        <c:v>50645.833333333343</c:v>
                      </c:pt>
                      <c:pt idx="200">
                        <c:v>50645.833333333343</c:v>
                      </c:pt>
                      <c:pt idx="201">
                        <c:v>50645.833333333343</c:v>
                      </c:pt>
                      <c:pt idx="202">
                        <c:v>50645.833333333343</c:v>
                      </c:pt>
                      <c:pt idx="203">
                        <c:v>50645.833333333343</c:v>
                      </c:pt>
                      <c:pt idx="204">
                        <c:v>50645.833333333343</c:v>
                      </c:pt>
                      <c:pt idx="205">
                        <c:v>50645.833333333343</c:v>
                      </c:pt>
                      <c:pt idx="206">
                        <c:v>50645.833333333343</c:v>
                      </c:pt>
                      <c:pt idx="207">
                        <c:v>50645.833333333343</c:v>
                      </c:pt>
                      <c:pt idx="208">
                        <c:v>50645.833333333343</c:v>
                      </c:pt>
                      <c:pt idx="209">
                        <c:v>50645.833333333343</c:v>
                      </c:pt>
                      <c:pt idx="210">
                        <c:v>50645.833333333343</c:v>
                      </c:pt>
                      <c:pt idx="211">
                        <c:v>50645.833333333343</c:v>
                      </c:pt>
                      <c:pt idx="212">
                        <c:v>50645.833333333343</c:v>
                      </c:pt>
                      <c:pt idx="213">
                        <c:v>50645.833333333343</c:v>
                      </c:pt>
                      <c:pt idx="214">
                        <c:v>50645.833333333343</c:v>
                      </c:pt>
                      <c:pt idx="215">
                        <c:v>50645.833333333343</c:v>
                      </c:pt>
                      <c:pt idx="216">
                        <c:v>50645.833333333343</c:v>
                      </c:pt>
                      <c:pt idx="217">
                        <c:v>50645.833333333343</c:v>
                      </c:pt>
                      <c:pt idx="218">
                        <c:v>50645.833333333343</c:v>
                      </c:pt>
                      <c:pt idx="219">
                        <c:v>50645.833333333343</c:v>
                      </c:pt>
                      <c:pt idx="220">
                        <c:v>50645.833333333343</c:v>
                      </c:pt>
                      <c:pt idx="221">
                        <c:v>50645.833333333343</c:v>
                      </c:pt>
                      <c:pt idx="222">
                        <c:v>50645.833333333343</c:v>
                      </c:pt>
                      <c:pt idx="223">
                        <c:v>50645.833333333343</c:v>
                      </c:pt>
                      <c:pt idx="224">
                        <c:v>50645.833333333343</c:v>
                      </c:pt>
                      <c:pt idx="225">
                        <c:v>50645.833333333343</c:v>
                      </c:pt>
                      <c:pt idx="226">
                        <c:v>50645.833333333343</c:v>
                      </c:pt>
                      <c:pt idx="227">
                        <c:v>50645.833333333343</c:v>
                      </c:pt>
                      <c:pt idx="228">
                        <c:v>50645.833333333343</c:v>
                      </c:pt>
                      <c:pt idx="229">
                        <c:v>50645.833333333343</c:v>
                      </c:pt>
                      <c:pt idx="230">
                        <c:v>50645.833333333343</c:v>
                      </c:pt>
                      <c:pt idx="231">
                        <c:v>50645.833333333343</c:v>
                      </c:pt>
                      <c:pt idx="232">
                        <c:v>50645.833333333343</c:v>
                      </c:pt>
                      <c:pt idx="233">
                        <c:v>50645.833333333343</c:v>
                      </c:pt>
                      <c:pt idx="234">
                        <c:v>50645.833333333343</c:v>
                      </c:pt>
                      <c:pt idx="235">
                        <c:v>50645.833333333343</c:v>
                      </c:pt>
                      <c:pt idx="236">
                        <c:v>50645.833333333343</c:v>
                      </c:pt>
                      <c:pt idx="237">
                        <c:v>50645.833333333343</c:v>
                      </c:pt>
                      <c:pt idx="238">
                        <c:v>50645.833333333343</c:v>
                      </c:pt>
                      <c:pt idx="239">
                        <c:v>50645.833333333343</c:v>
                      </c:pt>
                      <c:pt idx="240">
                        <c:v>50645.833333333343</c:v>
                      </c:pt>
                      <c:pt idx="241">
                        <c:v>50645.833333333343</c:v>
                      </c:pt>
                      <c:pt idx="242">
                        <c:v>50645.833333333343</c:v>
                      </c:pt>
                      <c:pt idx="243">
                        <c:v>50645.833333333343</c:v>
                      </c:pt>
                      <c:pt idx="244">
                        <c:v>50645.833333333343</c:v>
                      </c:pt>
                      <c:pt idx="245">
                        <c:v>50645.833333333343</c:v>
                      </c:pt>
                      <c:pt idx="246">
                        <c:v>50645.833333333343</c:v>
                      </c:pt>
                      <c:pt idx="247">
                        <c:v>50645.833333333343</c:v>
                      </c:pt>
                      <c:pt idx="248">
                        <c:v>50645.833333333343</c:v>
                      </c:pt>
                      <c:pt idx="249">
                        <c:v>50645.833333333343</c:v>
                      </c:pt>
                      <c:pt idx="250">
                        <c:v>50645.833333333343</c:v>
                      </c:pt>
                      <c:pt idx="251">
                        <c:v>50645.833333333343</c:v>
                      </c:pt>
                      <c:pt idx="252">
                        <c:v>50645.833333333343</c:v>
                      </c:pt>
                      <c:pt idx="253">
                        <c:v>50645.833333333343</c:v>
                      </c:pt>
                      <c:pt idx="254">
                        <c:v>50645.833333333343</c:v>
                      </c:pt>
                      <c:pt idx="255">
                        <c:v>50645.833333333343</c:v>
                      </c:pt>
                      <c:pt idx="256">
                        <c:v>50645.833333333343</c:v>
                      </c:pt>
                      <c:pt idx="257">
                        <c:v>50645.833333333343</c:v>
                      </c:pt>
                      <c:pt idx="258">
                        <c:v>50645.833333333343</c:v>
                      </c:pt>
                      <c:pt idx="259">
                        <c:v>50645.833333333343</c:v>
                      </c:pt>
                      <c:pt idx="260">
                        <c:v>50645.833333333343</c:v>
                      </c:pt>
                      <c:pt idx="261">
                        <c:v>50645.833333333343</c:v>
                      </c:pt>
                      <c:pt idx="262">
                        <c:v>50645.833333333343</c:v>
                      </c:pt>
                      <c:pt idx="263">
                        <c:v>50645.833333333343</c:v>
                      </c:pt>
                      <c:pt idx="264">
                        <c:v>50645.833333333343</c:v>
                      </c:pt>
                      <c:pt idx="265">
                        <c:v>50645.833333333343</c:v>
                      </c:pt>
                      <c:pt idx="266">
                        <c:v>50645.833333333343</c:v>
                      </c:pt>
                      <c:pt idx="267">
                        <c:v>50645.833333333343</c:v>
                      </c:pt>
                      <c:pt idx="268">
                        <c:v>50645.833333333343</c:v>
                      </c:pt>
                      <c:pt idx="269">
                        <c:v>50645.833333333343</c:v>
                      </c:pt>
                      <c:pt idx="270">
                        <c:v>50645.833333333343</c:v>
                      </c:pt>
                      <c:pt idx="271">
                        <c:v>50645.833333333343</c:v>
                      </c:pt>
                      <c:pt idx="272">
                        <c:v>50645.833333333343</c:v>
                      </c:pt>
                      <c:pt idx="273">
                        <c:v>50645.833333333343</c:v>
                      </c:pt>
                      <c:pt idx="274">
                        <c:v>50645.833333333343</c:v>
                      </c:pt>
                      <c:pt idx="275">
                        <c:v>50645.833333333343</c:v>
                      </c:pt>
                      <c:pt idx="276">
                        <c:v>50645.833333333343</c:v>
                      </c:pt>
                      <c:pt idx="277">
                        <c:v>50645.833333333343</c:v>
                      </c:pt>
                      <c:pt idx="278">
                        <c:v>50645.833333333343</c:v>
                      </c:pt>
                      <c:pt idx="279">
                        <c:v>50645.833333333343</c:v>
                      </c:pt>
                      <c:pt idx="280">
                        <c:v>50645.833333333343</c:v>
                      </c:pt>
                      <c:pt idx="281">
                        <c:v>50645.833333333343</c:v>
                      </c:pt>
                      <c:pt idx="282">
                        <c:v>50645.833333333343</c:v>
                      </c:pt>
                      <c:pt idx="283">
                        <c:v>50645.833333333343</c:v>
                      </c:pt>
                      <c:pt idx="284">
                        <c:v>50645.833333333343</c:v>
                      </c:pt>
                      <c:pt idx="285">
                        <c:v>50645.833333333343</c:v>
                      </c:pt>
                      <c:pt idx="286">
                        <c:v>50645.833333333343</c:v>
                      </c:pt>
                      <c:pt idx="287">
                        <c:v>50645.833333333343</c:v>
                      </c:pt>
                      <c:pt idx="288">
                        <c:v>50645.833333333343</c:v>
                      </c:pt>
                      <c:pt idx="289">
                        <c:v>50645.833333333343</c:v>
                      </c:pt>
                      <c:pt idx="290">
                        <c:v>50645.833333333343</c:v>
                      </c:pt>
                      <c:pt idx="291">
                        <c:v>50645.833333333343</c:v>
                      </c:pt>
                      <c:pt idx="292">
                        <c:v>50645.833333333343</c:v>
                      </c:pt>
                      <c:pt idx="293">
                        <c:v>50645.833333333343</c:v>
                      </c:pt>
                      <c:pt idx="294">
                        <c:v>50645.833333333343</c:v>
                      </c:pt>
                      <c:pt idx="295">
                        <c:v>50645.833333333343</c:v>
                      </c:pt>
                      <c:pt idx="296">
                        <c:v>50645.833333333343</c:v>
                      </c:pt>
                      <c:pt idx="297">
                        <c:v>50645.833333333343</c:v>
                      </c:pt>
                      <c:pt idx="298">
                        <c:v>50645.833333333343</c:v>
                      </c:pt>
                      <c:pt idx="299">
                        <c:v>50645.833333333343</c:v>
                      </c:pt>
                      <c:pt idx="300">
                        <c:v>50645.833333333343</c:v>
                      </c:pt>
                      <c:pt idx="301">
                        <c:v>50645.833333333343</c:v>
                      </c:pt>
                      <c:pt idx="302">
                        <c:v>50645.833333333343</c:v>
                      </c:pt>
                      <c:pt idx="303">
                        <c:v>50645.833333333343</c:v>
                      </c:pt>
                      <c:pt idx="304">
                        <c:v>50645.833333333343</c:v>
                      </c:pt>
                      <c:pt idx="305">
                        <c:v>50645.833333333343</c:v>
                      </c:pt>
                      <c:pt idx="306">
                        <c:v>50645.833333333343</c:v>
                      </c:pt>
                      <c:pt idx="307">
                        <c:v>50645.833333333343</c:v>
                      </c:pt>
                      <c:pt idx="308">
                        <c:v>50645.833333333343</c:v>
                      </c:pt>
                      <c:pt idx="309">
                        <c:v>50645.833333333343</c:v>
                      </c:pt>
                      <c:pt idx="310">
                        <c:v>50645.833333333343</c:v>
                      </c:pt>
                      <c:pt idx="311">
                        <c:v>50645.833333333343</c:v>
                      </c:pt>
                      <c:pt idx="312">
                        <c:v>50645.833333333343</c:v>
                      </c:pt>
                      <c:pt idx="313">
                        <c:v>50645.833333333343</c:v>
                      </c:pt>
                      <c:pt idx="314">
                        <c:v>50645.833333333343</c:v>
                      </c:pt>
                      <c:pt idx="315">
                        <c:v>50645.833333333343</c:v>
                      </c:pt>
                      <c:pt idx="316">
                        <c:v>50645.833333333343</c:v>
                      </c:pt>
                      <c:pt idx="317">
                        <c:v>50645.833333333343</c:v>
                      </c:pt>
                      <c:pt idx="318">
                        <c:v>50645.833333333343</c:v>
                      </c:pt>
                      <c:pt idx="319">
                        <c:v>50645.833333333343</c:v>
                      </c:pt>
                      <c:pt idx="320">
                        <c:v>212980.36678631415</c:v>
                      </c:pt>
                      <c:pt idx="321">
                        <c:v>364682.63330671896</c:v>
                      </c:pt>
                      <c:pt idx="322">
                        <c:v>364682.63330671896</c:v>
                      </c:pt>
                      <c:pt idx="323">
                        <c:v>364682.63330671896</c:v>
                      </c:pt>
                      <c:pt idx="324">
                        <c:v>364682.6333067189</c:v>
                      </c:pt>
                      <c:pt idx="325">
                        <c:v>364682.6333067189</c:v>
                      </c:pt>
                      <c:pt idx="326">
                        <c:v>364682.6333067189</c:v>
                      </c:pt>
                      <c:pt idx="327">
                        <c:v>364682.63330671896</c:v>
                      </c:pt>
                      <c:pt idx="328">
                        <c:v>364682.6333067189</c:v>
                      </c:pt>
                      <c:pt idx="329">
                        <c:v>364682.6333067189</c:v>
                      </c:pt>
                      <c:pt idx="330">
                        <c:v>364682.63330671896</c:v>
                      </c:pt>
                      <c:pt idx="331">
                        <c:v>364682.63330671896</c:v>
                      </c:pt>
                      <c:pt idx="332">
                        <c:v>364682.6333067189</c:v>
                      </c:pt>
                      <c:pt idx="333">
                        <c:v>364682.6333067189</c:v>
                      </c:pt>
                      <c:pt idx="334">
                        <c:v>364682.6333067189</c:v>
                      </c:pt>
                      <c:pt idx="335">
                        <c:v>364682.63330671896</c:v>
                      </c:pt>
                      <c:pt idx="336">
                        <c:v>364682.6333067189</c:v>
                      </c:pt>
                      <c:pt idx="337">
                        <c:v>364682.63330671884</c:v>
                      </c:pt>
                      <c:pt idx="338">
                        <c:v>364682.6333067189</c:v>
                      </c:pt>
                      <c:pt idx="339">
                        <c:v>364682.6333067189</c:v>
                      </c:pt>
                      <c:pt idx="340">
                        <c:v>364682.63330671896</c:v>
                      </c:pt>
                      <c:pt idx="341">
                        <c:v>364682.6333067189</c:v>
                      </c:pt>
                      <c:pt idx="342">
                        <c:v>364682.6333067189</c:v>
                      </c:pt>
                      <c:pt idx="343">
                        <c:v>364682.6333067189</c:v>
                      </c:pt>
                      <c:pt idx="344">
                        <c:v>364682.6333067189</c:v>
                      </c:pt>
                      <c:pt idx="345">
                        <c:v>364682.6333067189</c:v>
                      </c:pt>
                      <c:pt idx="346">
                        <c:v>364682.6333067189</c:v>
                      </c:pt>
                      <c:pt idx="347">
                        <c:v>364682.6333067189</c:v>
                      </c:pt>
                      <c:pt idx="348">
                        <c:v>364682.6333067189</c:v>
                      </c:pt>
                      <c:pt idx="349">
                        <c:v>364682.63330671884</c:v>
                      </c:pt>
                      <c:pt idx="350">
                        <c:v>28975.414628192972</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6-C3D9-4830-8746-0B2623BBC94A}"/>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'Cashflow Waterfall'!$AA$1</c15:sqref>
                        </c15:formulaRef>
                      </c:ext>
                    </c:extLst>
                    <c:strCache>
                      <c:ptCount val="1"/>
                      <c:pt idx="0">
                        <c:v>Time in years</c:v>
                      </c:pt>
                    </c:strCache>
                  </c:strRef>
                </c:tx>
                <c:spPr>
                  <a:ln w="28575" cap="rnd">
                    <a:solidFill>
                      <a:schemeClr val="accent6">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Waterfall'!$Z$3:$Z$362</c15:sqref>
                        </c15:formulaRef>
                      </c:ext>
                    </c:extLst>
                    <c:numCache>
                      <c:formatCode>"$"#,##0.00</c:formatCode>
                      <c:ptCount val="360"/>
                      <c:pt idx="0">
                        <c:v>50645.833333333343</c:v>
                      </c:pt>
                      <c:pt idx="1">
                        <c:v>101291.66666666669</c:v>
                      </c:pt>
                      <c:pt idx="2">
                        <c:v>151937.50000000003</c:v>
                      </c:pt>
                      <c:pt idx="3">
                        <c:v>202583.33333333337</c:v>
                      </c:pt>
                      <c:pt idx="4">
                        <c:v>253229.16666666672</c:v>
                      </c:pt>
                      <c:pt idx="5">
                        <c:v>303875.00000000006</c:v>
                      </c:pt>
                      <c:pt idx="6">
                        <c:v>354520.83333333337</c:v>
                      </c:pt>
                      <c:pt idx="7">
                        <c:v>405166.66666666674</c:v>
                      </c:pt>
                      <c:pt idx="8">
                        <c:v>455812.50000000012</c:v>
                      </c:pt>
                      <c:pt idx="9">
                        <c:v>506458.33333333349</c:v>
                      </c:pt>
                      <c:pt idx="10">
                        <c:v>557104.16666666686</c:v>
                      </c:pt>
                      <c:pt idx="11">
                        <c:v>607750.00000000023</c:v>
                      </c:pt>
                      <c:pt idx="12">
                        <c:v>658395.8333333336</c:v>
                      </c:pt>
                      <c:pt idx="13">
                        <c:v>709041.66666666698</c:v>
                      </c:pt>
                      <c:pt idx="14">
                        <c:v>759687.50000000035</c:v>
                      </c:pt>
                      <c:pt idx="15">
                        <c:v>810333.33333333372</c:v>
                      </c:pt>
                      <c:pt idx="16">
                        <c:v>860979.16666666709</c:v>
                      </c:pt>
                      <c:pt idx="17">
                        <c:v>911625.00000000047</c:v>
                      </c:pt>
                      <c:pt idx="18">
                        <c:v>962270.83333333384</c:v>
                      </c:pt>
                      <c:pt idx="19">
                        <c:v>1012916.6666666672</c:v>
                      </c:pt>
                      <c:pt idx="20">
                        <c:v>1063562.5000000005</c:v>
                      </c:pt>
                      <c:pt idx="21">
                        <c:v>1114208.3333333337</c:v>
                      </c:pt>
                      <c:pt idx="22">
                        <c:v>1164854.166666667</c:v>
                      </c:pt>
                      <c:pt idx="23">
                        <c:v>1215500.0000000002</c:v>
                      </c:pt>
                      <c:pt idx="24">
                        <c:v>1266145.8333333335</c:v>
                      </c:pt>
                      <c:pt idx="25">
                        <c:v>1316791.6666666667</c:v>
                      </c:pt>
                      <c:pt idx="26">
                        <c:v>1367437.5</c:v>
                      </c:pt>
                      <c:pt idx="27">
                        <c:v>1418083.3333333333</c:v>
                      </c:pt>
                      <c:pt idx="28">
                        <c:v>1468729.1666666665</c:v>
                      </c:pt>
                      <c:pt idx="29">
                        <c:v>1519374.9999999998</c:v>
                      </c:pt>
                      <c:pt idx="30">
                        <c:v>1570020.833333333</c:v>
                      </c:pt>
                      <c:pt idx="31">
                        <c:v>1620666.6666666663</c:v>
                      </c:pt>
                      <c:pt idx="32">
                        <c:v>1671312.4999999995</c:v>
                      </c:pt>
                      <c:pt idx="33">
                        <c:v>1721958.3333333328</c:v>
                      </c:pt>
                      <c:pt idx="34">
                        <c:v>1772604.166666666</c:v>
                      </c:pt>
                      <c:pt idx="35">
                        <c:v>1823249.9999999993</c:v>
                      </c:pt>
                      <c:pt idx="36">
                        <c:v>1873895.8333333326</c:v>
                      </c:pt>
                      <c:pt idx="37">
                        <c:v>1924541.6666666658</c:v>
                      </c:pt>
                      <c:pt idx="38">
                        <c:v>1975187.4999999991</c:v>
                      </c:pt>
                      <c:pt idx="39">
                        <c:v>2025833.3333333323</c:v>
                      </c:pt>
                      <c:pt idx="40">
                        <c:v>2076479.1666666656</c:v>
                      </c:pt>
                      <c:pt idx="41">
                        <c:v>2127124.9999999991</c:v>
                      </c:pt>
                      <c:pt idx="42">
                        <c:v>2177770.8333333326</c:v>
                      </c:pt>
                      <c:pt idx="43">
                        <c:v>2228416.666666666</c:v>
                      </c:pt>
                      <c:pt idx="44">
                        <c:v>2279062.4999999995</c:v>
                      </c:pt>
                      <c:pt idx="45">
                        <c:v>2329708.333333333</c:v>
                      </c:pt>
                      <c:pt idx="46">
                        <c:v>2380354.1666666665</c:v>
                      </c:pt>
                      <c:pt idx="47">
                        <c:v>2431000</c:v>
                      </c:pt>
                      <c:pt idx="48">
                        <c:v>2481645.8333333335</c:v>
                      </c:pt>
                      <c:pt idx="49">
                        <c:v>2532291.666666667</c:v>
                      </c:pt>
                      <c:pt idx="50">
                        <c:v>2582937.5000000005</c:v>
                      </c:pt>
                      <c:pt idx="51">
                        <c:v>2633583.333333334</c:v>
                      </c:pt>
                      <c:pt idx="52">
                        <c:v>2684229.1666666674</c:v>
                      </c:pt>
                      <c:pt idx="53">
                        <c:v>2734875.0000000009</c:v>
                      </c:pt>
                      <c:pt idx="54">
                        <c:v>2785520.8333333344</c:v>
                      </c:pt>
                      <c:pt idx="55">
                        <c:v>2836166.6666666679</c:v>
                      </c:pt>
                      <c:pt idx="56">
                        <c:v>2886812.5000000014</c:v>
                      </c:pt>
                      <c:pt idx="57">
                        <c:v>2937458.3333333349</c:v>
                      </c:pt>
                      <c:pt idx="58">
                        <c:v>2988104.1666666684</c:v>
                      </c:pt>
                      <c:pt idx="59">
                        <c:v>3038750.0000000019</c:v>
                      </c:pt>
                      <c:pt idx="60">
                        <c:v>3089395.8333333354</c:v>
                      </c:pt>
                      <c:pt idx="61">
                        <c:v>3140041.6666666688</c:v>
                      </c:pt>
                      <c:pt idx="62">
                        <c:v>3190687.5000000023</c:v>
                      </c:pt>
                      <c:pt idx="63">
                        <c:v>3241333.3333333358</c:v>
                      </c:pt>
                      <c:pt idx="64">
                        <c:v>3291979.1666666693</c:v>
                      </c:pt>
                      <c:pt idx="65">
                        <c:v>3342625.0000000028</c:v>
                      </c:pt>
                      <c:pt idx="66">
                        <c:v>3393270.8333333363</c:v>
                      </c:pt>
                      <c:pt idx="67">
                        <c:v>3443916.6666666698</c:v>
                      </c:pt>
                      <c:pt idx="68">
                        <c:v>3494562.5000000033</c:v>
                      </c:pt>
                      <c:pt idx="69">
                        <c:v>3545208.3333333367</c:v>
                      </c:pt>
                      <c:pt idx="70">
                        <c:v>3595854.1666666702</c:v>
                      </c:pt>
                      <c:pt idx="71">
                        <c:v>3646500.0000000037</c:v>
                      </c:pt>
                      <c:pt idx="72">
                        <c:v>3697145.8333333372</c:v>
                      </c:pt>
                      <c:pt idx="73">
                        <c:v>3747791.6666666707</c:v>
                      </c:pt>
                      <c:pt idx="74">
                        <c:v>3798437.5000000042</c:v>
                      </c:pt>
                      <c:pt idx="75">
                        <c:v>3849083.3333333377</c:v>
                      </c:pt>
                      <c:pt idx="76">
                        <c:v>3899729.1666666712</c:v>
                      </c:pt>
                      <c:pt idx="77">
                        <c:v>3950375.0000000047</c:v>
                      </c:pt>
                      <c:pt idx="78">
                        <c:v>4001020.8333333381</c:v>
                      </c:pt>
                      <c:pt idx="79">
                        <c:v>4051666.6666666716</c:v>
                      </c:pt>
                      <c:pt idx="80">
                        <c:v>4102312.5000000051</c:v>
                      </c:pt>
                      <c:pt idx="81">
                        <c:v>4152958.3333333386</c:v>
                      </c:pt>
                      <c:pt idx="82">
                        <c:v>4203604.1666666716</c:v>
                      </c:pt>
                      <c:pt idx="83">
                        <c:v>4254250.0000000047</c:v>
                      </c:pt>
                      <c:pt idx="84">
                        <c:v>4304895.8333333377</c:v>
                      </c:pt>
                      <c:pt idx="85">
                        <c:v>4355541.6666666707</c:v>
                      </c:pt>
                      <c:pt idx="86">
                        <c:v>4406187.5000000037</c:v>
                      </c:pt>
                      <c:pt idx="87">
                        <c:v>4456833.3333333367</c:v>
                      </c:pt>
                      <c:pt idx="88">
                        <c:v>4507479.1666666698</c:v>
                      </c:pt>
                      <c:pt idx="89">
                        <c:v>4558125.0000000028</c:v>
                      </c:pt>
                      <c:pt idx="90">
                        <c:v>4608770.8333333358</c:v>
                      </c:pt>
                      <c:pt idx="91">
                        <c:v>4659416.6666666688</c:v>
                      </c:pt>
                      <c:pt idx="92">
                        <c:v>4710062.5000000019</c:v>
                      </c:pt>
                      <c:pt idx="93">
                        <c:v>4760708.3333333349</c:v>
                      </c:pt>
                      <c:pt idx="94">
                        <c:v>4811354.1666666679</c:v>
                      </c:pt>
                      <c:pt idx="95">
                        <c:v>4862000.0000000009</c:v>
                      </c:pt>
                      <c:pt idx="96">
                        <c:v>4912645.833333334</c:v>
                      </c:pt>
                      <c:pt idx="97">
                        <c:v>4963291.666666667</c:v>
                      </c:pt>
                      <c:pt idx="98">
                        <c:v>5013937.5</c:v>
                      </c:pt>
                      <c:pt idx="99">
                        <c:v>5064583.333333333</c:v>
                      </c:pt>
                      <c:pt idx="100">
                        <c:v>5115229.166666666</c:v>
                      </c:pt>
                      <c:pt idx="101">
                        <c:v>5165874.9999999991</c:v>
                      </c:pt>
                      <c:pt idx="102">
                        <c:v>5216520.8333333321</c:v>
                      </c:pt>
                      <c:pt idx="103">
                        <c:v>5267166.6666666651</c:v>
                      </c:pt>
                      <c:pt idx="104">
                        <c:v>5317812.4999999981</c:v>
                      </c:pt>
                      <c:pt idx="105">
                        <c:v>5368458.3333333312</c:v>
                      </c:pt>
                      <c:pt idx="106">
                        <c:v>5419104.1666666642</c:v>
                      </c:pt>
                      <c:pt idx="107">
                        <c:v>5469749.9999999972</c:v>
                      </c:pt>
                      <c:pt idx="108">
                        <c:v>5520395.8333333302</c:v>
                      </c:pt>
                      <c:pt idx="109">
                        <c:v>5571041.6666666633</c:v>
                      </c:pt>
                      <c:pt idx="110">
                        <c:v>5621687.4999999963</c:v>
                      </c:pt>
                      <c:pt idx="111">
                        <c:v>5672333.3333333293</c:v>
                      </c:pt>
                      <c:pt idx="112">
                        <c:v>5722979.1666666623</c:v>
                      </c:pt>
                      <c:pt idx="113">
                        <c:v>5773624.9999999953</c:v>
                      </c:pt>
                      <c:pt idx="114">
                        <c:v>5824270.8333333284</c:v>
                      </c:pt>
                      <c:pt idx="115">
                        <c:v>5874916.6666666614</c:v>
                      </c:pt>
                      <c:pt idx="116">
                        <c:v>5925562.4999999944</c:v>
                      </c:pt>
                      <c:pt idx="117">
                        <c:v>5976208.3333333274</c:v>
                      </c:pt>
                      <c:pt idx="118">
                        <c:v>6026854.1666666605</c:v>
                      </c:pt>
                      <c:pt idx="119">
                        <c:v>6077499.9999999935</c:v>
                      </c:pt>
                      <c:pt idx="120">
                        <c:v>6128145.8333333265</c:v>
                      </c:pt>
                      <c:pt idx="121">
                        <c:v>6178791.6666666595</c:v>
                      </c:pt>
                      <c:pt idx="122">
                        <c:v>6229437.4999999925</c:v>
                      </c:pt>
                      <c:pt idx="123">
                        <c:v>6280083.3333333256</c:v>
                      </c:pt>
                      <c:pt idx="124">
                        <c:v>6330729.1666666586</c:v>
                      </c:pt>
                      <c:pt idx="125">
                        <c:v>6381374.9999999916</c:v>
                      </c:pt>
                      <c:pt idx="126">
                        <c:v>6432020.8333333246</c:v>
                      </c:pt>
                      <c:pt idx="127">
                        <c:v>6482666.6666666577</c:v>
                      </c:pt>
                      <c:pt idx="128">
                        <c:v>6533312.4999999907</c:v>
                      </c:pt>
                      <c:pt idx="129">
                        <c:v>6583958.3333333237</c:v>
                      </c:pt>
                      <c:pt idx="130">
                        <c:v>6634604.1666666567</c:v>
                      </c:pt>
                      <c:pt idx="131">
                        <c:v>6685249.9999999898</c:v>
                      </c:pt>
                      <c:pt idx="132">
                        <c:v>6735895.8333333228</c:v>
                      </c:pt>
                      <c:pt idx="133">
                        <c:v>6786541.6666666558</c:v>
                      </c:pt>
                      <c:pt idx="134">
                        <c:v>6837187.4999999888</c:v>
                      </c:pt>
                      <c:pt idx="135">
                        <c:v>6887833.3333333218</c:v>
                      </c:pt>
                      <c:pt idx="136">
                        <c:v>6938479.1666666549</c:v>
                      </c:pt>
                      <c:pt idx="137">
                        <c:v>6989124.9999999879</c:v>
                      </c:pt>
                      <c:pt idx="138">
                        <c:v>7039770.8333333209</c:v>
                      </c:pt>
                      <c:pt idx="139">
                        <c:v>7090416.6666666539</c:v>
                      </c:pt>
                      <c:pt idx="140">
                        <c:v>7141062.499999987</c:v>
                      </c:pt>
                      <c:pt idx="141">
                        <c:v>7191708.33333332</c:v>
                      </c:pt>
                      <c:pt idx="142">
                        <c:v>7242354.166666653</c:v>
                      </c:pt>
                      <c:pt idx="143">
                        <c:v>7292999.999999986</c:v>
                      </c:pt>
                      <c:pt idx="144">
                        <c:v>7343645.8333333191</c:v>
                      </c:pt>
                      <c:pt idx="145">
                        <c:v>7394291.6666666521</c:v>
                      </c:pt>
                      <c:pt idx="146">
                        <c:v>7444937.4999999851</c:v>
                      </c:pt>
                      <c:pt idx="147">
                        <c:v>7495583.3333333181</c:v>
                      </c:pt>
                      <c:pt idx="148">
                        <c:v>7546229.1666666511</c:v>
                      </c:pt>
                      <c:pt idx="149">
                        <c:v>7596874.9999999842</c:v>
                      </c:pt>
                      <c:pt idx="150">
                        <c:v>7647520.8333333172</c:v>
                      </c:pt>
                      <c:pt idx="151">
                        <c:v>7698166.6666666502</c:v>
                      </c:pt>
                      <c:pt idx="152">
                        <c:v>7748812.4999999832</c:v>
                      </c:pt>
                      <c:pt idx="153">
                        <c:v>7799458.3333333163</c:v>
                      </c:pt>
                      <c:pt idx="154">
                        <c:v>7850104.1666666493</c:v>
                      </c:pt>
                      <c:pt idx="155">
                        <c:v>7900749.9999999823</c:v>
                      </c:pt>
                      <c:pt idx="156">
                        <c:v>7951395.8333333153</c:v>
                      </c:pt>
                      <c:pt idx="157">
                        <c:v>8002041.6666666484</c:v>
                      </c:pt>
                      <c:pt idx="158">
                        <c:v>8052687.4999999814</c:v>
                      </c:pt>
                      <c:pt idx="159">
                        <c:v>8103333.3333333144</c:v>
                      </c:pt>
                      <c:pt idx="160">
                        <c:v>8153979.1666666474</c:v>
                      </c:pt>
                      <c:pt idx="161">
                        <c:v>8204624.9999999804</c:v>
                      </c:pt>
                      <c:pt idx="162">
                        <c:v>8255270.8333333135</c:v>
                      </c:pt>
                      <c:pt idx="163">
                        <c:v>8305916.6666666465</c:v>
                      </c:pt>
                      <c:pt idx="164">
                        <c:v>8356562.4999999795</c:v>
                      </c:pt>
                      <c:pt idx="165">
                        <c:v>8407208.3333333135</c:v>
                      </c:pt>
                      <c:pt idx="166">
                        <c:v>8457854.1666666474</c:v>
                      </c:pt>
                      <c:pt idx="167">
                        <c:v>8508499.9999999814</c:v>
                      </c:pt>
                      <c:pt idx="168">
                        <c:v>8559145.8333333153</c:v>
                      </c:pt>
                      <c:pt idx="169">
                        <c:v>8609791.6666666493</c:v>
                      </c:pt>
                      <c:pt idx="170">
                        <c:v>8660437.4999999832</c:v>
                      </c:pt>
                      <c:pt idx="171">
                        <c:v>8711083.3333333172</c:v>
                      </c:pt>
                      <c:pt idx="172">
                        <c:v>8761729.1666666511</c:v>
                      </c:pt>
                      <c:pt idx="173">
                        <c:v>8812374.9999999851</c:v>
                      </c:pt>
                      <c:pt idx="174">
                        <c:v>8863020.8333333191</c:v>
                      </c:pt>
                      <c:pt idx="175">
                        <c:v>8913666.666666653</c:v>
                      </c:pt>
                      <c:pt idx="176">
                        <c:v>8964312.499999987</c:v>
                      </c:pt>
                      <c:pt idx="177">
                        <c:v>9014958.3333333209</c:v>
                      </c:pt>
                      <c:pt idx="178">
                        <c:v>9065604.1666666549</c:v>
                      </c:pt>
                      <c:pt idx="179">
                        <c:v>9116249.9999999888</c:v>
                      </c:pt>
                      <c:pt idx="180">
                        <c:v>9166895.8333333228</c:v>
                      </c:pt>
                      <c:pt idx="181">
                        <c:v>9217541.6666666567</c:v>
                      </c:pt>
                      <c:pt idx="182">
                        <c:v>9268187.4999999907</c:v>
                      </c:pt>
                      <c:pt idx="183">
                        <c:v>9318833.3333333246</c:v>
                      </c:pt>
                      <c:pt idx="184">
                        <c:v>9369479.1666666586</c:v>
                      </c:pt>
                      <c:pt idx="185">
                        <c:v>9420124.9999999925</c:v>
                      </c:pt>
                      <c:pt idx="186">
                        <c:v>9470770.8333333265</c:v>
                      </c:pt>
                      <c:pt idx="187">
                        <c:v>9521416.6666666605</c:v>
                      </c:pt>
                      <c:pt idx="188">
                        <c:v>9572062.4999999944</c:v>
                      </c:pt>
                      <c:pt idx="189">
                        <c:v>9622708.3333333284</c:v>
                      </c:pt>
                      <c:pt idx="190">
                        <c:v>9673354.1666666623</c:v>
                      </c:pt>
                      <c:pt idx="191">
                        <c:v>9723999.9999999963</c:v>
                      </c:pt>
                      <c:pt idx="192">
                        <c:v>9774645.8333333302</c:v>
                      </c:pt>
                      <c:pt idx="193">
                        <c:v>9825291.6666666642</c:v>
                      </c:pt>
                      <c:pt idx="194">
                        <c:v>9875937.4999999981</c:v>
                      </c:pt>
                      <c:pt idx="195">
                        <c:v>9926583.3333333321</c:v>
                      </c:pt>
                      <c:pt idx="196">
                        <c:v>9977229.166666666</c:v>
                      </c:pt>
                      <c:pt idx="197">
                        <c:v>10027875</c:v>
                      </c:pt>
                      <c:pt idx="198">
                        <c:v>10078520.833333334</c:v>
                      </c:pt>
                      <c:pt idx="199">
                        <c:v>10129166.666666668</c:v>
                      </c:pt>
                      <c:pt idx="200">
                        <c:v>10179812.500000002</c:v>
                      </c:pt>
                      <c:pt idx="201">
                        <c:v>10230458.333333336</c:v>
                      </c:pt>
                      <c:pt idx="202">
                        <c:v>10281104.16666667</c:v>
                      </c:pt>
                      <c:pt idx="203">
                        <c:v>10331750.000000004</c:v>
                      </c:pt>
                      <c:pt idx="204">
                        <c:v>10382395.833333338</c:v>
                      </c:pt>
                      <c:pt idx="205">
                        <c:v>10433041.666666672</c:v>
                      </c:pt>
                      <c:pt idx="206">
                        <c:v>10483687.500000006</c:v>
                      </c:pt>
                      <c:pt idx="207">
                        <c:v>10534333.33333334</c:v>
                      </c:pt>
                      <c:pt idx="208">
                        <c:v>10584979.166666673</c:v>
                      </c:pt>
                      <c:pt idx="209">
                        <c:v>10635625.000000007</c:v>
                      </c:pt>
                      <c:pt idx="210">
                        <c:v>10686270.833333341</c:v>
                      </c:pt>
                      <c:pt idx="211">
                        <c:v>10736916.666666675</c:v>
                      </c:pt>
                      <c:pt idx="212">
                        <c:v>10787562.500000009</c:v>
                      </c:pt>
                      <c:pt idx="213">
                        <c:v>10838208.333333343</c:v>
                      </c:pt>
                      <c:pt idx="214">
                        <c:v>10888854.166666677</c:v>
                      </c:pt>
                      <c:pt idx="215">
                        <c:v>10939500.000000011</c:v>
                      </c:pt>
                      <c:pt idx="216">
                        <c:v>10990145.833333345</c:v>
                      </c:pt>
                      <c:pt idx="217">
                        <c:v>11040791.666666679</c:v>
                      </c:pt>
                      <c:pt idx="218">
                        <c:v>11091437.500000013</c:v>
                      </c:pt>
                      <c:pt idx="219">
                        <c:v>11142083.333333347</c:v>
                      </c:pt>
                      <c:pt idx="220">
                        <c:v>11192729.166666681</c:v>
                      </c:pt>
                      <c:pt idx="221">
                        <c:v>11243375.000000015</c:v>
                      </c:pt>
                      <c:pt idx="222">
                        <c:v>11294020.833333349</c:v>
                      </c:pt>
                      <c:pt idx="223">
                        <c:v>11344666.666666683</c:v>
                      </c:pt>
                      <c:pt idx="224">
                        <c:v>11395312.500000017</c:v>
                      </c:pt>
                      <c:pt idx="225">
                        <c:v>11445958.333333351</c:v>
                      </c:pt>
                      <c:pt idx="226">
                        <c:v>11496604.166666685</c:v>
                      </c:pt>
                      <c:pt idx="227">
                        <c:v>11547250.000000019</c:v>
                      </c:pt>
                      <c:pt idx="228">
                        <c:v>11597895.833333353</c:v>
                      </c:pt>
                      <c:pt idx="229">
                        <c:v>11648541.666666687</c:v>
                      </c:pt>
                      <c:pt idx="230">
                        <c:v>11699187.50000002</c:v>
                      </c:pt>
                      <c:pt idx="231">
                        <c:v>11749833.333333354</c:v>
                      </c:pt>
                      <c:pt idx="232">
                        <c:v>11800479.166666688</c:v>
                      </c:pt>
                      <c:pt idx="233">
                        <c:v>11851125.000000022</c:v>
                      </c:pt>
                      <c:pt idx="234">
                        <c:v>11901770.833333356</c:v>
                      </c:pt>
                      <c:pt idx="235">
                        <c:v>11952416.66666669</c:v>
                      </c:pt>
                      <c:pt idx="236">
                        <c:v>12003062.500000024</c:v>
                      </c:pt>
                      <c:pt idx="237">
                        <c:v>12053708.333333358</c:v>
                      </c:pt>
                      <c:pt idx="238">
                        <c:v>12104354.166666692</c:v>
                      </c:pt>
                      <c:pt idx="239">
                        <c:v>12155000.000000026</c:v>
                      </c:pt>
                      <c:pt idx="240">
                        <c:v>12205645.83333336</c:v>
                      </c:pt>
                      <c:pt idx="241">
                        <c:v>12256291.666666694</c:v>
                      </c:pt>
                      <c:pt idx="242">
                        <c:v>12306937.500000028</c:v>
                      </c:pt>
                      <c:pt idx="243">
                        <c:v>12357583.333333362</c:v>
                      </c:pt>
                      <c:pt idx="244">
                        <c:v>12408229.166666696</c:v>
                      </c:pt>
                      <c:pt idx="245">
                        <c:v>12458875.00000003</c:v>
                      </c:pt>
                      <c:pt idx="246">
                        <c:v>12509520.833333364</c:v>
                      </c:pt>
                      <c:pt idx="247">
                        <c:v>12560166.666666698</c:v>
                      </c:pt>
                      <c:pt idx="248">
                        <c:v>12610812.500000032</c:v>
                      </c:pt>
                      <c:pt idx="249">
                        <c:v>12661458.333333366</c:v>
                      </c:pt>
                      <c:pt idx="250">
                        <c:v>12712104.1666667</c:v>
                      </c:pt>
                      <c:pt idx="251">
                        <c:v>12762750.000000034</c:v>
                      </c:pt>
                      <c:pt idx="252">
                        <c:v>12813395.833333367</c:v>
                      </c:pt>
                      <c:pt idx="253">
                        <c:v>12864041.666666701</c:v>
                      </c:pt>
                      <c:pt idx="254">
                        <c:v>12914687.500000035</c:v>
                      </c:pt>
                      <c:pt idx="255">
                        <c:v>12965333.333333369</c:v>
                      </c:pt>
                      <c:pt idx="256">
                        <c:v>13015979.166666703</c:v>
                      </c:pt>
                      <c:pt idx="257">
                        <c:v>13066625.000000037</c:v>
                      </c:pt>
                      <c:pt idx="258">
                        <c:v>13117270.833333371</c:v>
                      </c:pt>
                      <c:pt idx="259">
                        <c:v>13167916.666666705</c:v>
                      </c:pt>
                      <c:pt idx="260">
                        <c:v>13218562.500000039</c:v>
                      </c:pt>
                      <c:pt idx="261">
                        <c:v>13269208.333333373</c:v>
                      </c:pt>
                      <c:pt idx="262">
                        <c:v>13319854.166666707</c:v>
                      </c:pt>
                      <c:pt idx="263">
                        <c:v>13370500.000000041</c:v>
                      </c:pt>
                      <c:pt idx="264">
                        <c:v>13421145.833333375</c:v>
                      </c:pt>
                      <c:pt idx="265">
                        <c:v>13471791.666666709</c:v>
                      </c:pt>
                      <c:pt idx="266">
                        <c:v>13522437.500000043</c:v>
                      </c:pt>
                      <c:pt idx="267">
                        <c:v>13573083.333333377</c:v>
                      </c:pt>
                      <c:pt idx="268">
                        <c:v>13623729.166666711</c:v>
                      </c:pt>
                      <c:pt idx="269">
                        <c:v>13674375.000000045</c:v>
                      </c:pt>
                      <c:pt idx="270">
                        <c:v>13725020.833333379</c:v>
                      </c:pt>
                      <c:pt idx="271">
                        <c:v>13775666.666666713</c:v>
                      </c:pt>
                      <c:pt idx="272">
                        <c:v>13826312.500000047</c:v>
                      </c:pt>
                      <c:pt idx="273">
                        <c:v>13876958.333333381</c:v>
                      </c:pt>
                      <c:pt idx="274">
                        <c:v>13927604.166666714</c:v>
                      </c:pt>
                      <c:pt idx="275">
                        <c:v>13978250.000000048</c:v>
                      </c:pt>
                      <c:pt idx="276">
                        <c:v>14028895.833333382</c:v>
                      </c:pt>
                      <c:pt idx="277">
                        <c:v>14079541.666666716</c:v>
                      </c:pt>
                      <c:pt idx="278">
                        <c:v>14130187.50000005</c:v>
                      </c:pt>
                      <c:pt idx="279">
                        <c:v>14180833.333333384</c:v>
                      </c:pt>
                      <c:pt idx="280">
                        <c:v>14231479.166666718</c:v>
                      </c:pt>
                      <c:pt idx="281">
                        <c:v>14282125.000000052</c:v>
                      </c:pt>
                      <c:pt idx="282">
                        <c:v>14332770.833333386</c:v>
                      </c:pt>
                      <c:pt idx="283">
                        <c:v>14383416.66666672</c:v>
                      </c:pt>
                      <c:pt idx="284">
                        <c:v>14434062.500000054</c:v>
                      </c:pt>
                      <c:pt idx="285">
                        <c:v>14484708.333333388</c:v>
                      </c:pt>
                      <c:pt idx="286">
                        <c:v>14535354.166666722</c:v>
                      </c:pt>
                      <c:pt idx="287">
                        <c:v>14586000.000000056</c:v>
                      </c:pt>
                      <c:pt idx="288">
                        <c:v>14636645.83333339</c:v>
                      </c:pt>
                      <c:pt idx="289">
                        <c:v>14687291.666666724</c:v>
                      </c:pt>
                      <c:pt idx="290">
                        <c:v>14737937.500000058</c:v>
                      </c:pt>
                      <c:pt idx="291">
                        <c:v>14788583.333333392</c:v>
                      </c:pt>
                      <c:pt idx="292">
                        <c:v>14839229.166666726</c:v>
                      </c:pt>
                      <c:pt idx="293">
                        <c:v>14889875.00000006</c:v>
                      </c:pt>
                      <c:pt idx="294">
                        <c:v>14940520.833333394</c:v>
                      </c:pt>
                      <c:pt idx="295">
                        <c:v>14991166.666666728</c:v>
                      </c:pt>
                      <c:pt idx="296">
                        <c:v>15041812.500000061</c:v>
                      </c:pt>
                      <c:pt idx="297">
                        <c:v>15092458.333333395</c:v>
                      </c:pt>
                      <c:pt idx="298">
                        <c:v>15143104.166666729</c:v>
                      </c:pt>
                      <c:pt idx="299">
                        <c:v>15193750.000000063</c:v>
                      </c:pt>
                      <c:pt idx="300">
                        <c:v>15244395.833333397</c:v>
                      </c:pt>
                      <c:pt idx="301">
                        <c:v>15295041.666666731</c:v>
                      </c:pt>
                      <c:pt idx="302">
                        <c:v>15345687.500000065</c:v>
                      </c:pt>
                      <c:pt idx="303">
                        <c:v>15396333.333333399</c:v>
                      </c:pt>
                      <c:pt idx="304">
                        <c:v>15446979.166666733</c:v>
                      </c:pt>
                      <c:pt idx="305">
                        <c:v>15497625.000000067</c:v>
                      </c:pt>
                      <c:pt idx="306">
                        <c:v>15548270.833333401</c:v>
                      </c:pt>
                      <c:pt idx="307">
                        <c:v>15598916.666666735</c:v>
                      </c:pt>
                      <c:pt idx="308">
                        <c:v>15649562.500000069</c:v>
                      </c:pt>
                      <c:pt idx="309">
                        <c:v>15700208.333333403</c:v>
                      </c:pt>
                      <c:pt idx="310">
                        <c:v>15750854.166666737</c:v>
                      </c:pt>
                      <c:pt idx="311">
                        <c:v>15801500.000000071</c:v>
                      </c:pt>
                      <c:pt idx="312">
                        <c:v>15852145.833333405</c:v>
                      </c:pt>
                      <c:pt idx="313">
                        <c:v>15902791.666666739</c:v>
                      </c:pt>
                      <c:pt idx="314">
                        <c:v>15953437.500000073</c:v>
                      </c:pt>
                      <c:pt idx="315">
                        <c:v>16004083.333333407</c:v>
                      </c:pt>
                      <c:pt idx="316">
                        <c:v>16054729.166666741</c:v>
                      </c:pt>
                      <c:pt idx="317">
                        <c:v>16105375.000000075</c:v>
                      </c:pt>
                      <c:pt idx="318">
                        <c:v>16156020.833333408</c:v>
                      </c:pt>
                      <c:pt idx="319">
                        <c:v>16206666.666666742</c:v>
                      </c:pt>
                      <c:pt idx="320">
                        <c:v>16419647.033453057</c:v>
                      </c:pt>
                      <c:pt idx="321">
                        <c:v>16784329.666759774</c:v>
                      </c:pt>
                      <c:pt idx="322">
                        <c:v>17149012.300066493</c:v>
                      </c:pt>
                      <c:pt idx="323">
                        <c:v>17513694.933373213</c:v>
                      </c:pt>
                      <c:pt idx="324">
                        <c:v>17878377.566679932</c:v>
                      </c:pt>
                      <c:pt idx="325">
                        <c:v>18243060.199986652</c:v>
                      </c:pt>
                      <c:pt idx="326">
                        <c:v>18607742.833293371</c:v>
                      </c:pt>
                      <c:pt idx="327">
                        <c:v>18972425.46660009</c:v>
                      </c:pt>
                      <c:pt idx="328">
                        <c:v>19337108.09990681</c:v>
                      </c:pt>
                      <c:pt idx="329">
                        <c:v>19701790.733213529</c:v>
                      </c:pt>
                      <c:pt idx="330">
                        <c:v>20066473.366520248</c:v>
                      </c:pt>
                      <c:pt idx="331">
                        <c:v>20431155.999826968</c:v>
                      </c:pt>
                      <c:pt idx="332">
                        <c:v>20795838.633133687</c:v>
                      </c:pt>
                      <c:pt idx="333">
                        <c:v>21160521.266440406</c:v>
                      </c:pt>
                      <c:pt idx="334">
                        <c:v>21525203.899747126</c:v>
                      </c:pt>
                      <c:pt idx="335">
                        <c:v>21889886.533053845</c:v>
                      </c:pt>
                      <c:pt idx="336">
                        <c:v>22254569.166360565</c:v>
                      </c:pt>
                      <c:pt idx="337">
                        <c:v>22619251.799667284</c:v>
                      </c:pt>
                      <c:pt idx="338">
                        <c:v>22983934.432974003</c:v>
                      </c:pt>
                      <c:pt idx="339">
                        <c:v>23348617.066280723</c:v>
                      </c:pt>
                      <c:pt idx="340">
                        <c:v>23713299.699587442</c:v>
                      </c:pt>
                      <c:pt idx="341">
                        <c:v>24077982.332894161</c:v>
                      </c:pt>
                      <c:pt idx="342">
                        <c:v>24442664.966200881</c:v>
                      </c:pt>
                      <c:pt idx="343">
                        <c:v>24807347.5995076</c:v>
                      </c:pt>
                      <c:pt idx="344">
                        <c:v>25172030.232814319</c:v>
                      </c:pt>
                      <c:pt idx="345">
                        <c:v>25536712.866121039</c:v>
                      </c:pt>
                      <c:pt idx="346">
                        <c:v>25901395.499427758</c:v>
                      </c:pt>
                      <c:pt idx="347">
                        <c:v>26266078.132734478</c:v>
                      </c:pt>
                      <c:pt idx="348">
                        <c:v>26630760.766041197</c:v>
                      </c:pt>
                      <c:pt idx="349">
                        <c:v>26995443.399347916</c:v>
                      </c:pt>
                      <c:pt idx="350">
                        <c:v>27024418.813976109</c:v>
                      </c:pt>
                      <c:pt idx="351">
                        <c:v>27024418.813976109</c:v>
                      </c:pt>
                      <c:pt idx="352">
                        <c:v>27024418.813976109</c:v>
                      </c:pt>
                      <c:pt idx="353">
                        <c:v>27024418.813976109</c:v>
                      </c:pt>
                      <c:pt idx="354">
                        <c:v>27024418.813976109</c:v>
                      </c:pt>
                      <c:pt idx="355">
                        <c:v>27024418.813976109</c:v>
                      </c:pt>
                      <c:pt idx="356">
                        <c:v>27024418.813976109</c:v>
                      </c:pt>
                      <c:pt idx="357">
                        <c:v>27024418.813976109</c:v>
                      </c:pt>
                      <c:pt idx="358">
                        <c:v>27024418.813976109</c:v>
                      </c:pt>
                      <c:pt idx="359">
                        <c:v>27024418.813976109</c:v>
                      </c:pt>
                    </c:numCache>
                  </c:numRef>
                </c:val>
                <c:smooth val="0"/>
                <c:extLst xmlns:c15="http://schemas.microsoft.com/office/drawing/2012/chart">
                  <c:ext xmlns:c16="http://schemas.microsoft.com/office/drawing/2014/chart" uri="{C3380CC4-5D6E-409C-BE32-E72D297353CC}">
                    <c16:uniqueId val="{00000017-C3D9-4830-8746-0B2623BBC94A}"/>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'Cashflow Waterfall'!$AB$1</c15:sqref>
                        </c15:formulaRef>
                      </c:ext>
                    </c:extLst>
                    <c:strCache>
                      <c:ptCount val="1"/>
                      <c:pt idx="0">
                        <c:v>time weighted repayment</c:v>
                      </c:pt>
                    </c:strCache>
                  </c:strRef>
                </c:tx>
                <c:spPr>
                  <a:ln w="28575" cap="rnd">
                    <a:solidFill>
                      <a:schemeClr val="accent1">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Waterfall'!$AA$3:$AA$362</c15:sqref>
                        </c15:formulaRef>
                      </c:ext>
                    </c:extLst>
                    <c:numCache>
                      <c:formatCode>0.00</c:formatCode>
                      <c:ptCount val="360"/>
                      <c:pt idx="0">
                        <c:v>8.3333333333333329E-2</c:v>
                      </c:pt>
                      <c:pt idx="1">
                        <c:v>0.16666666666666666</c:v>
                      </c:pt>
                      <c:pt idx="2">
                        <c:v>0.25</c:v>
                      </c:pt>
                      <c:pt idx="3">
                        <c:v>0.33333333333333331</c:v>
                      </c:pt>
                      <c:pt idx="4">
                        <c:v>0.41666666666666669</c:v>
                      </c:pt>
                      <c:pt idx="5">
                        <c:v>0.5</c:v>
                      </c:pt>
                      <c:pt idx="6">
                        <c:v>0.58333333333333337</c:v>
                      </c:pt>
                      <c:pt idx="7">
                        <c:v>0.66666666666666663</c:v>
                      </c:pt>
                      <c:pt idx="8">
                        <c:v>0.75</c:v>
                      </c:pt>
                      <c:pt idx="9">
                        <c:v>0.83333333333333337</c:v>
                      </c:pt>
                      <c:pt idx="10">
                        <c:v>0.91666666666666663</c:v>
                      </c:pt>
                      <c:pt idx="11">
                        <c:v>1</c:v>
                      </c:pt>
                      <c:pt idx="12">
                        <c:v>1.0833333333333333</c:v>
                      </c:pt>
                      <c:pt idx="13">
                        <c:v>1.1666666666666667</c:v>
                      </c:pt>
                      <c:pt idx="14">
                        <c:v>1.25</c:v>
                      </c:pt>
                      <c:pt idx="15">
                        <c:v>1.3333333333333333</c:v>
                      </c:pt>
                      <c:pt idx="16">
                        <c:v>1.4166666666666667</c:v>
                      </c:pt>
                      <c:pt idx="17">
                        <c:v>1.5</c:v>
                      </c:pt>
                      <c:pt idx="18">
                        <c:v>1.5833333333333333</c:v>
                      </c:pt>
                      <c:pt idx="19">
                        <c:v>1.6666666666666667</c:v>
                      </c:pt>
                      <c:pt idx="20">
                        <c:v>1.75</c:v>
                      </c:pt>
                      <c:pt idx="21">
                        <c:v>1.8333333333333333</c:v>
                      </c:pt>
                      <c:pt idx="22">
                        <c:v>1.9166666666666667</c:v>
                      </c:pt>
                      <c:pt idx="23">
                        <c:v>2</c:v>
                      </c:pt>
                      <c:pt idx="24">
                        <c:v>2.0833333333333335</c:v>
                      </c:pt>
                      <c:pt idx="25">
                        <c:v>2.1666666666666665</c:v>
                      </c:pt>
                      <c:pt idx="26">
                        <c:v>2.25</c:v>
                      </c:pt>
                      <c:pt idx="27">
                        <c:v>2.3333333333333335</c:v>
                      </c:pt>
                      <c:pt idx="28">
                        <c:v>2.4166666666666665</c:v>
                      </c:pt>
                      <c:pt idx="29">
                        <c:v>2.5</c:v>
                      </c:pt>
                      <c:pt idx="30">
                        <c:v>2.5833333333333335</c:v>
                      </c:pt>
                      <c:pt idx="31">
                        <c:v>2.6666666666666665</c:v>
                      </c:pt>
                      <c:pt idx="32">
                        <c:v>2.75</c:v>
                      </c:pt>
                      <c:pt idx="33">
                        <c:v>2.8333333333333335</c:v>
                      </c:pt>
                      <c:pt idx="34">
                        <c:v>2.9166666666666665</c:v>
                      </c:pt>
                      <c:pt idx="35">
                        <c:v>3</c:v>
                      </c:pt>
                      <c:pt idx="36">
                        <c:v>3.0833333333333335</c:v>
                      </c:pt>
                      <c:pt idx="37">
                        <c:v>3.1666666666666665</c:v>
                      </c:pt>
                      <c:pt idx="38">
                        <c:v>3.25</c:v>
                      </c:pt>
                      <c:pt idx="39">
                        <c:v>3.3333333333333335</c:v>
                      </c:pt>
                      <c:pt idx="40">
                        <c:v>3.4166666666666665</c:v>
                      </c:pt>
                      <c:pt idx="41">
                        <c:v>3.5</c:v>
                      </c:pt>
                      <c:pt idx="42">
                        <c:v>3.5833333333333335</c:v>
                      </c:pt>
                      <c:pt idx="43">
                        <c:v>3.6666666666666665</c:v>
                      </c:pt>
                      <c:pt idx="44">
                        <c:v>3.75</c:v>
                      </c:pt>
                      <c:pt idx="45">
                        <c:v>3.8333333333333335</c:v>
                      </c:pt>
                      <c:pt idx="46">
                        <c:v>3.9166666666666665</c:v>
                      </c:pt>
                      <c:pt idx="47">
                        <c:v>4</c:v>
                      </c:pt>
                      <c:pt idx="48">
                        <c:v>4.083333333333333</c:v>
                      </c:pt>
                      <c:pt idx="49">
                        <c:v>4.166666666666667</c:v>
                      </c:pt>
                      <c:pt idx="50">
                        <c:v>4.25</c:v>
                      </c:pt>
                      <c:pt idx="51">
                        <c:v>4.333333333333333</c:v>
                      </c:pt>
                      <c:pt idx="52">
                        <c:v>4.416666666666667</c:v>
                      </c:pt>
                      <c:pt idx="53">
                        <c:v>4.5</c:v>
                      </c:pt>
                      <c:pt idx="54">
                        <c:v>4.583333333333333</c:v>
                      </c:pt>
                      <c:pt idx="55">
                        <c:v>4.666666666666667</c:v>
                      </c:pt>
                      <c:pt idx="56">
                        <c:v>4.75</c:v>
                      </c:pt>
                      <c:pt idx="57">
                        <c:v>4.833333333333333</c:v>
                      </c:pt>
                      <c:pt idx="58">
                        <c:v>4.916666666666667</c:v>
                      </c:pt>
                      <c:pt idx="59">
                        <c:v>5</c:v>
                      </c:pt>
                      <c:pt idx="60">
                        <c:v>5.083333333333333</c:v>
                      </c:pt>
                      <c:pt idx="61">
                        <c:v>5.166666666666667</c:v>
                      </c:pt>
                      <c:pt idx="62">
                        <c:v>5.25</c:v>
                      </c:pt>
                      <c:pt idx="63">
                        <c:v>5.333333333333333</c:v>
                      </c:pt>
                      <c:pt idx="64">
                        <c:v>5.416666666666667</c:v>
                      </c:pt>
                      <c:pt idx="65">
                        <c:v>5.5</c:v>
                      </c:pt>
                      <c:pt idx="66">
                        <c:v>5.583333333333333</c:v>
                      </c:pt>
                      <c:pt idx="67">
                        <c:v>5.666666666666667</c:v>
                      </c:pt>
                      <c:pt idx="68">
                        <c:v>5.75</c:v>
                      </c:pt>
                      <c:pt idx="69">
                        <c:v>5.833333333333333</c:v>
                      </c:pt>
                      <c:pt idx="70">
                        <c:v>5.916666666666667</c:v>
                      </c:pt>
                      <c:pt idx="71">
                        <c:v>6</c:v>
                      </c:pt>
                      <c:pt idx="72">
                        <c:v>6.083333333333333</c:v>
                      </c:pt>
                      <c:pt idx="73">
                        <c:v>6.166666666666667</c:v>
                      </c:pt>
                      <c:pt idx="74">
                        <c:v>6.25</c:v>
                      </c:pt>
                      <c:pt idx="75">
                        <c:v>6.333333333333333</c:v>
                      </c:pt>
                      <c:pt idx="76">
                        <c:v>6.416666666666667</c:v>
                      </c:pt>
                      <c:pt idx="77">
                        <c:v>6.5</c:v>
                      </c:pt>
                      <c:pt idx="78">
                        <c:v>6.583333333333333</c:v>
                      </c:pt>
                      <c:pt idx="79">
                        <c:v>6.666666666666667</c:v>
                      </c:pt>
                      <c:pt idx="80">
                        <c:v>6.75</c:v>
                      </c:pt>
                      <c:pt idx="81">
                        <c:v>6.833333333333333</c:v>
                      </c:pt>
                      <c:pt idx="82">
                        <c:v>6.916666666666667</c:v>
                      </c:pt>
                      <c:pt idx="83">
                        <c:v>7</c:v>
                      </c:pt>
                      <c:pt idx="84">
                        <c:v>7.083333333333333</c:v>
                      </c:pt>
                      <c:pt idx="85">
                        <c:v>7.166666666666667</c:v>
                      </c:pt>
                      <c:pt idx="86">
                        <c:v>7.25</c:v>
                      </c:pt>
                      <c:pt idx="87">
                        <c:v>7.333333333333333</c:v>
                      </c:pt>
                      <c:pt idx="88">
                        <c:v>7.416666666666667</c:v>
                      </c:pt>
                      <c:pt idx="89">
                        <c:v>7.5</c:v>
                      </c:pt>
                      <c:pt idx="90">
                        <c:v>7.583333333333333</c:v>
                      </c:pt>
                      <c:pt idx="91">
                        <c:v>7.666666666666667</c:v>
                      </c:pt>
                      <c:pt idx="92">
                        <c:v>7.75</c:v>
                      </c:pt>
                      <c:pt idx="93">
                        <c:v>7.833333333333333</c:v>
                      </c:pt>
                      <c:pt idx="94">
                        <c:v>7.916666666666667</c:v>
                      </c:pt>
                      <c:pt idx="95">
                        <c:v>8</c:v>
                      </c:pt>
                      <c:pt idx="96">
                        <c:v>8.0833333333333339</c:v>
                      </c:pt>
                      <c:pt idx="97">
                        <c:v>8.1666666666666661</c:v>
                      </c:pt>
                      <c:pt idx="98">
                        <c:v>8.25</c:v>
                      </c:pt>
                      <c:pt idx="99">
                        <c:v>8.3333333333333339</c:v>
                      </c:pt>
                      <c:pt idx="100">
                        <c:v>8.4166666666666661</c:v>
                      </c:pt>
                      <c:pt idx="101">
                        <c:v>8.5</c:v>
                      </c:pt>
                      <c:pt idx="102">
                        <c:v>8.5833333333333339</c:v>
                      </c:pt>
                      <c:pt idx="103">
                        <c:v>8.6666666666666661</c:v>
                      </c:pt>
                      <c:pt idx="104">
                        <c:v>8.75</c:v>
                      </c:pt>
                      <c:pt idx="105">
                        <c:v>8.8333333333333339</c:v>
                      </c:pt>
                      <c:pt idx="106">
                        <c:v>8.9166666666666661</c:v>
                      </c:pt>
                      <c:pt idx="107">
                        <c:v>9</c:v>
                      </c:pt>
                      <c:pt idx="108">
                        <c:v>9.0833333333333339</c:v>
                      </c:pt>
                      <c:pt idx="109">
                        <c:v>9.1666666666666661</c:v>
                      </c:pt>
                      <c:pt idx="110">
                        <c:v>9.25</c:v>
                      </c:pt>
                      <c:pt idx="111">
                        <c:v>9.3333333333333339</c:v>
                      </c:pt>
                      <c:pt idx="112">
                        <c:v>9.4166666666666661</c:v>
                      </c:pt>
                      <c:pt idx="113">
                        <c:v>9.5</c:v>
                      </c:pt>
                      <c:pt idx="114">
                        <c:v>9.5833333333333339</c:v>
                      </c:pt>
                      <c:pt idx="115">
                        <c:v>9.6666666666666661</c:v>
                      </c:pt>
                      <c:pt idx="116">
                        <c:v>9.75</c:v>
                      </c:pt>
                      <c:pt idx="117">
                        <c:v>9.8333333333333339</c:v>
                      </c:pt>
                      <c:pt idx="118">
                        <c:v>9.9166666666666661</c:v>
                      </c:pt>
                      <c:pt idx="119">
                        <c:v>10</c:v>
                      </c:pt>
                      <c:pt idx="120">
                        <c:v>10.083333333333334</c:v>
                      </c:pt>
                      <c:pt idx="121">
                        <c:v>10.166666666666666</c:v>
                      </c:pt>
                      <c:pt idx="122">
                        <c:v>10.25</c:v>
                      </c:pt>
                      <c:pt idx="123">
                        <c:v>10.333333333333334</c:v>
                      </c:pt>
                      <c:pt idx="124">
                        <c:v>10.416666666666666</c:v>
                      </c:pt>
                      <c:pt idx="125">
                        <c:v>10.5</c:v>
                      </c:pt>
                      <c:pt idx="126">
                        <c:v>10.583333333333334</c:v>
                      </c:pt>
                      <c:pt idx="127">
                        <c:v>10.666666666666666</c:v>
                      </c:pt>
                      <c:pt idx="128">
                        <c:v>10.75</c:v>
                      </c:pt>
                      <c:pt idx="129">
                        <c:v>10.833333333333334</c:v>
                      </c:pt>
                      <c:pt idx="130">
                        <c:v>10.916666666666666</c:v>
                      </c:pt>
                      <c:pt idx="131">
                        <c:v>11</c:v>
                      </c:pt>
                      <c:pt idx="132">
                        <c:v>11.083333333333334</c:v>
                      </c:pt>
                      <c:pt idx="133">
                        <c:v>11.166666666666666</c:v>
                      </c:pt>
                      <c:pt idx="134">
                        <c:v>11.25</c:v>
                      </c:pt>
                      <c:pt idx="135">
                        <c:v>11.333333333333334</c:v>
                      </c:pt>
                      <c:pt idx="136">
                        <c:v>11.416666666666666</c:v>
                      </c:pt>
                      <c:pt idx="137">
                        <c:v>11.5</c:v>
                      </c:pt>
                      <c:pt idx="138">
                        <c:v>11.583333333333334</c:v>
                      </c:pt>
                      <c:pt idx="139">
                        <c:v>11.666666666666666</c:v>
                      </c:pt>
                      <c:pt idx="140">
                        <c:v>11.75</c:v>
                      </c:pt>
                      <c:pt idx="141">
                        <c:v>11.833333333333334</c:v>
                      </c:pt>
                      <c:pt idx="142">
                        <c:v>11.916666666666666</c:v>
                      </c:pt>
                      <c:pt idx="143">
                        <c:v>12</c:v>
                      </c:pt>
                      <c:pt idx="144">
                        <c:v>12.083333333333334</c:v>
                      </c:pt>
                      <c:pt idx="145">
                        <c:v>12.166666666666666</c:v>
                      </c:pt>
                      <c:pt idx="146">
                        <c:v>12.25</c:v>
                      </c:pt>
                      <c:pt idx="147">
                        <c:v>12.333333333333334</c:v>
                      </c:pt>
                      <c:pt idx="148">
                        <c:v>12.416666666666666</c:v>
                      </c:pt>
                      <c:pt idx="149">
                        <c:v>12.5</c:v>
                      </c:pt>
                      <c:pt idx="150">
                        <c:v>12.583333333333334</c:v>
                      </c:pt>
                      <c:pt idx="151">
                        <c:v>12.666666666666666</c:v>
                      </c:pt>
                      <c:pt idx="152">
                        <c:v>12.75</c:v>
                      </c:pt>
                      <c:pt idx="153">
                        <c:v>12.833333333333334</c:v>
                      </c:pt>
                      <c:pt idx="154">
                        <c:v>12.916666666666666</c:v>
                      </c:pt>
                      <c:pt idx="155">
                        <c:v>13</c:v>
                      </c:pt>
                      <c:pt idx="156">
                        <c:v>13.083333333333334</c:v>
                      </c:pt>
                      <c:pt idx="157">
                        <c:v>13.166666666666666</c:v>
                      </c:pt>
                      <c:pt idx="158">
                        <c:v>13.25</c:v>
                      </c:pt>
                      <c:pt idx="159">
                        <c:v>13.333333333333334</c:v>
                      </c:pt>
                      <c:pt idx="160">
                        <c:v>13.416666666666666</c:v>
                      </c:pt>
                      <c:pt idx="161">
                        <c:v>13.5</c:v>
                      </c:pt>
                      <c:pt idx="162">
                        <c:v>13.583333333333334</c:v>
                      </c:pt>
                      <c:pt idx="163">
                        <c:v>13.666666666666666</c:v>
                      </c:pt>
                      <c:pt idx="164">
                        <c:v>13.75</c:v>
                      </c:pt>
                      <c:pt idx="165">
                        <c:v>13.833333333333334</c:v>
                      </c:pt>
                      <c:pt idx="166">
                        <c:v>13.916666666666666</c:v>
                      </c:pt>
                      <c:pt idx="167">
                        <c:v>14</c:v>
                      </c:pt>
                      <c:pt idx="168">
                        <c:v>14.083333333333334</c:v>
                      </c:pt>
                      <c:pt idx="169">
                        <c:v>14.166666666666666</c:v>
                      </c:pt>
                      <c:pt idx="170">
                        <c:v>14.25</c:v>
                      </c:pt>
                      <c:pt idx="171">
                        <c:v>14.333333333333334</c:v>
                      </c:pt>
                      <c:pt idx="172">
                        <c:v>14.416666666666666</c:v>
                      </c:pt>
                      <c:pt idx="173">
                        <c:v>14.5</c:v>
                      </c:pt>
                      <c:pt idx="174">
                        <c:v>14.583333333333334</c:v>
                      </c:pt>
                      <c:pt idx="175">
                        <c:v>14.666666666666666</c:v>
                      </c:pt>
                      <c:pt idx="176">
                        <c:v>14.75</c:v>
                      </c:pt>
                      <c:pt idx="177">
                        <c:v>14.833333333333334</c:v>
                      </c:pt>
                      <c:pt idx="178">
                        <c:v>14.916666666666666</c:v>
                      </c:pt>
                      <c:pt idx="179">
                        <c:v>15</c:v>
                      </c:pt>
                      <c:pt idx="180">
                        <c:v>15.083333333333334</c:v>
                      </c:pt>
                      <c:pt idx="181">
                        <c:v>15.166666666666666</c:v>
                      </c:pt>
                      <c:pt idx="182">
                        <c:v>15.25</c:v>
                      </c:pt>
                      <c:pt idx="183">
                        <c:v>15.333333333333334</c:v>
                      </c:pt>
                      <c:pt idx="184">
                        <c:v>15.416666666666666</c:v>
                      </c:pt>
                      <c:pt idx="185">
                        <c:v>15.5</c:v>
                      </c:pt>
                      <c:pt idx="186">
                        <c:v>15.583333333333334</c:v>
                      </c:pt>
                      <c:pt idx="187">
                        <c:v>15.666666666666666</c:v>
                      </c:pt>
                      <c:pt idx="188">
                        <c:v>15.75</c:v>
                      </c:pt>
                      <c:pt idx="189">
                        <c:v>15.833333333333334</c:v>
                      </c:pt>
                      <c:pt idx="190">
                        <c:v>15.916666666666666</c:v>
                      </c:pt>
                      <c:pt idx="191">
                        <c:v>16</c:v>
                      </c:pt>
                      <c:pt idx="192">
                        <c:v>16.083333333333332</c:v>
                      </c:pt>
                      <c:pt idx="193">
                        <c:v>16.166666666666668</c:v>
                      </c:pt>
                      <c:pt idx="194">
                        <c:v>16.25</c:v>
                      </c:pt>
                      <c:pt idx="195">
                        <c:v>16.333333333333332</c:v>
                      </c:pt>
                      <c:pt idx="196">
                        <c:v>16.416666666666668</c:v>
                      </c:pt>
                      <c:pt idx="197">
                        <c:v>16.5</c:v>
                      </c:pt>
                      <c:pt idx="198">
                        <c:v>16.583333333333332</c:v>
                      </c:pt>
                      <c:pt idx="199">
                        <c:v>16.666666666666668</c:v>
                      </c:pt>
                      <c:pt idx="200">
                        <c:v>16.75</c:v>
                      </c:pt>
                      <c:pt idx="201">
                        <c:v>16.833333333333332</c:v>
                      </c:pt>
                      <c:pt idx="202">
                        <c:v>16.916666666666668</c:v>
                      </c:pt>
                      <c:pt idx="203">
                        <c:v>17</c:v>
                      </c:pt>
                      <c:pt idx="204">
                        <c:v>17.083333333333332</c:v>
                      </c:pt>
                      <c:pt idx="205">
                        <c:v>17.166666666666668</c:v>
                      </c:pt>
                      <c:pt idx="206">
                        <c:v>17.25</c:v>
                      </c:pt>
                      <c:pt idx="207">
                        <c:v>17.333333333333332</c:v>
                      </c:pt>
                      <c:pt idx="208">
                        <c:v>17.416666666666668</c:v>
                      </c:pt>
                      <c:pt idx="209">
                        <c:v>17.5</c:v>
                      </c:pt>
                      <c:pt idx="210">
                        <c:v>17.583333333333332</c:v>
                      </c:pt>
                      <c:pt idx="211">
                        <c:v>17.666666666666668</c:v>
                      </c:pt>
                      <c:pt idx="212">
                        <c:v>17.75</c:v>
                      </c:pt>
                      <c:pt idx="213">
                        <c:v>17.833333333333332</c:v>
                      </c:pt>
                      <c:pt idx="214">
                        <c:v>17.916666666666668</c:v>
                      </c:pt>
                      <c:pt idx="215">
                        <c:v>18</c:v>
                      </c:pt>
                      <c:pt idx="216">
                        <c:v>18.083333333333332</c:v>
                      </c:pt>
                      <c:pt idx="217">
                        <c:v>18.166666666666668</c:v>
                      </c:pt>
                      <c:pt idx="218">
                        <c:v>18.25</c:v>
                      </c:pt>
                      <c:pt idx="219">
                        <c:v>18.333333333333332</c:v>
                      </c:pt>
                      <c:pt idx="220">
                        <c:v>18.416666666666668</c:v>
                      </c:pt>
                      <c:pt idx="221">
                        <c:v>18.5</c:v>
                      </c:pt>
                      <c:pt idx="222">
                        <c:v>18.583333333333332</c:v>
                      </c:pt>
                      <c:pt idx="223">
                        <c:v>18.666666666666668</c:v>
                      </c:pt>
                      <c:pt idx="224">
                        <c:v>18.75</c:v>
                      </c:pt>
                      <c:pt idx="225">
                        <c:v>18.833333333333332</c:v>
                      </c:pt>
                      <c:pt idx="226">
                        <c:v>18.916666666666668</c:v>
                      </c:pt>
                      <c:pt idx="227">
                        <c:v>19</c:v>
                      </c:pt>
                      <c:pt idx="228">
                        <c:v>19.083333333333332</c:v>
                      </c:pt>
                      <c:pt idx="229">
                        <c:v>19.166666666666668</c:v>
                      </c:pt>
                      <c:pt idx="230">
                        <c:v>19.25</c:v>
                      </c:pt>
                      <c:pt idx="231">
                        <c:v>19.333333333333332</c:v>
                      </c:pt>
                      <c:pt idx="232">
                        <c:v>19.416666666666668</c:v>
                      </c:pt>
                      <c:pt idx="233">
                        <c:v>19.5</c:v>
                      </c:pt>
                      <c:pt idx="234">
                        <c:v>19.583333333333332</c:v>
                      </c:pt>
                      <c:pt idx="235">
                        <c:v>19.666666666666668</c:v>
                      </c:pt>
                      <c:pt idx="236">
                        <c:v>19.75</c:v>
                      </c:pt>
                      <c:pt idx="237">
                        <c:v>19.833333333333332</c:v>
                      </c:pt>
                      <c:pt idx="238">
                        <c:v>19.916666666666668</c:v>
                      </c:pt>
                      <c:pt idx="239">
                        <c:v>20</c:v>
                      </c:pt>
                      <c:pt idx="240">
                        <c:v>20.083333333333332</c:v>
                      </c:pt>
                      <c:pt idx="241">
                        <c:v>20.166666666666668</c:v>
                      </c:pt>
                      <c:pt idx="242">
                        <c:v>20.25</c:v>
                      </c:pt>
                      <c:pt idx="243">
                        <c:v>20.333333333333332</c:v>
                      </c:pt>
                      <c:pt idx="244">
                        <c:v>20.416666666666668</c:v>
                      </c:pt>
                      <c:pt idx="245">
                        <c:v>20.5</c:v>
                      </c:pt>
                      <c:pt idx="246">
                        <c:v>20.583333333333332</c:v>
                      </c:pt>
                      <c:pt idx="247">
                        <c:v>20.666666666666668</c:v>
                      </c:pt>
                      <c:pt idx="248">
                        <c:v>20.75</c:v>
                      </c:pt>
                      <c:pt idx="249">
                        <c:v>20.833333333333332</c:v>
                      </c:pt>
                      <c:pt idx="250">
                        <c:v>20.916666666666668</c:v>
                      </c:pt>
                      <c:pt idx="251">
                        <c:v>21</c:v>
                      </c:pt>
                      <c:pt idx="252">
                        <c:v>21.083333333333332</c:v>
                      </c:pt>
                      <c:pt idx="253">
                        <c:v>21.166666666666668</c:v>
                      </c:pt>
                      <c:pt idx="254">
                        <c:v>21.25</c:v>
                      </c:pt>
                      <c:pt idx="255">
                        <c:v>21.333333333333332</c:v>
                      </c:pt>
                      <c:pt idx="256">
                        <c:v>21.416666666666668</c:v>
                      </c:pt>
                      <c:pt idx="257">
                        <c:v>21.5</c:v>
                      </c:pt>
                      <c:pt idx="258">
                        <c:v>21.583333333333332</c:v>
                      </c:pt>
                      <c:pt idx="259">
                        <c:v>21.666666666666668</c:v>
                      </c:pt>
                      <c:pt idx="260">
                        <c:v>21.75</c:v>
                      </c:pt>
                      <c:pt idx="261">
                        <c:v>21.833333333333332</c:v>
                      </c:pt>
                      <c:pt idx="262">
                        <c:v>21.916666666666668</c:v>
                      </c:pt>
                      <c:pt idx="263">
                        <c:v>22</c:v>
                      </c:pt>
                      <c:pt idx="264">
                        <c:v>22.083333333333332</c:v>
                      </c:pt>
                      <c:pt idx="265">
                        <c:v>22.166666666666668</c:v>
                      </c:pt>
                      <c:pt idx="266">
                        <c:v>22.25</c:v>
                      </c:pt>
                      <c:pt idx="267">
                        <c:v>22.333333333333332</c:v>
                      </c:pt>
                      <c:pt idx="268">
                        <c:v>22.416666666666668</c:v>
                      </c:pt>
                      <c:pt idx="269">
                        <c:v>22.5</c:v>
                      </c:pt>
                      <c:pt idx="270">
                        <c:v>22.583333333333332</c:v>
                      </c:pt>
                      <c:pt idx="271">
                        <c:v>22.666666666666668</c:v>
                      </c:pt>
                      <c:pt idx="272">
                        <c:v>22.75</c:v>
                      </c:pt>
                      <c:pt idx="273">
                        <c:v>22.833333333333332</c:v>
                      </c:pt>
                      <c:pt idx="274">
                        <c:v>22.916666666666668</c:v>
                      </c:pt>
                      <c:pt idx="275">
                        <c:v>23</c:v>
                      </c:pt>
                      <c:pt idx="276">
                        <c:v>23.083333333333332</c:v>
                      </c:pt>
                      <c:pt idx="277">
                        <c:v>23.166666666666668</c:v>
                      </c:pt>
                      <c:pt idx="278">
                        <c:v>23.25</c:v>
                      </c:pt>
                      <c:pt idx="279">
                        <c:v>23.333333333333332</c:v>
                      </c:pt>
                      <c:pt idx="280">
                        <c:v>23.416666666666668</c:v>
                      </c:pt>
                      <c:pt idx="281">
                        <c:v>23.5</c:v>
                      </c:pt>
                      <c:pt idx="282">
                        <c:v>23.583333333333332</c:v>
                      </c:pt>
                      <c:pt idx="283">
                        <c:v>23.666666666666668</c:v>
                      </c:pt>
                      <c:pt idx="284">
                        <c:v>23.75</c:v>
                      </c:pt>
                      <c:pt idx="285">
                        <c:v>23.833333333333332</c:v>
                      </c:pt>
                      <c:pt idx="286">
                        <c:v>23.916666666666668</c:v>
                      </c:pt>
                      <c:pt idx="287">
                        <c:v>24</c:v>
                      </c:pt>
                      <c:pt idx="288">
                        <c:v>24.083333333333332</c:v>
                      </c:pt>
                      <c:pt idx="289">
                        <c:v>24.166666666666668</c:v>
                      </c:pt>
                      <c:pt idx="290">
                        <c:v>24.25</c:v>
                      </c:pt>
                      <c:pt idx="291">
                        <c:v>24.333333333333332</c:v>
                      </c:pt>
                      <c:pt idx="292">
                        <c:v>24.416666666666668</c:v>
                      </c:pt>
                      <c:pt idx="293">
                        <c:v>24.5</c:v>
                      </c:pt>
                      <c:pt idx="294">
                        <c:v>24.583333333333332</c:v>
                      </c:pt>
                      <c:pt idx="295">
                        <c:v>24.666666666666668</c:v>
                      </c:pt>
                      <c:pt idx="296">
                        <c:v>24.75</c:v>
                      </c:pt>
                      <c:pt idx="297">
                        <c:v>24.833333333333332</c:v>
                      </c:pt>
                      <c:pt idx="298">
                        <c:v>24.916666666666668</c:v>
                      </c:pt>
                      <c:pt idx="299">
                        <c:v>25</c:v>
                      </c:pt>
                      <c:pt idx="300">
                        <c:v>25.083333333333332</c:v>
                      </c:pt>
                      <c:pt idx="301">
                        <c:v>25.166666666666668</c:v>
                      </c:pt>
                      <c:pt idx="302">
                        <c:v>25.25</c:v>
                      </c:pt>
                      <c:pt idx="303">
                        <c:v>25.333333333333332</c:v>
                      </c:pt>
                      <c:pt idx="304">
                        <c:v>25.416666666666668</c:v>
                      </c:pt>
                      <c:pt idx="305">
                        <c:v>25.5</c:v>
                      </c:pt>
                      <c:pt idx="306">
                        <c:v>25.583333333333332</c:v>
                      </c:pt>
                      <c:pt idx="307">
                        <c:v>25.666666666666668</c:v>
                      </c:pt>
                      <c:pt idx="308">
                        <c:v>25.75</c:v>
                      </c:pt>
                      <c:pt idx="309">
                        <c:v>25.833333333333332</c:v>
                      </c:pt>
                      <c:pt idx="310">
                        <c:v>25.916666666666668</c:v>
                      </c:pt>
                      <c:pt idx="311">
                        <c:v>26</c:v>
                      </c:pt>
                      <c:pt idx="312">
                        <c:v>26.083333333333332</c:v>
                      </c:pt>
                      <c:pt idx="313">
                        <c:v>26.166666666666668</c:v>
                      </c:pt>
                      <c:pt idx="314">
                        <c:v>26.25</c:v>
                      </c:pt>
                      <c:pt idx="315">
                        <c:v>26.333333333333332</c:v>
                      </c:pt>
                      <c:pt idx="316">
                        <c:v>26.416666666666668</c:v>
                      </c:pt>
                      <c:pt idx="317">
                        <c:v>26.5</c:v>
                      </c:pt>
                      <c:pt idx="318">
                        <c:v>26.583333333333332</c:v>
                      </c:pt>
                      <c:pt idx="319">
                        <c:v>26.666666666666668</c:v>
                      </c:pt>
                      <c:pt idx="320">
                        <c:v>26.75</c:v>
                      </c:pt>
                      <c:pt idx="321">
                        <c:v>26.833333333333332</c:v>
                      </c:pt>
                      <c:pt idx="322">
                        <c:v>26.916666666666668</c:v>
                      </c:pt>
                      <c:pt idx="323">
                        <c:v>27</c:v>
                      </c:pt>
                      <c:pt idx="324">
                        <c:v>27.083333333333332</c:v>
                      </c:pt>
                      <c:pt idx="325">
                        <c:v>27.166666666666668</c:v>
                      </c:pt>
                      <c:pt idx="326">
                        <c:v>27.25</c:v>
                      </c:pt>
                      <c:pt idx="327">
                        <c:v>27.333333333333332</c:v>
                      </c:pt>
                      <c:pt idx="328">
                        <c:v>27.416666666666668</c:v>
                      </c:pt>
                      <c:pt idx="329">
                        <c:v>27.5</c:v>
                      </c:pt>
                      <c:pt idx="330">
                        <c:v>27.583333333333332</c:v>
                      </c:pt>
                      <c:pt idx="331">
                        <c:v>27.666666666666668</c:v>
                      </c:pt>
                      <c:pt idx="332">
                        <c:v>27.75</c:v>
                      </c:pt>
                      <c:pt idx="333">
                        <c:v>27.833333333333332</c:v>
                      </c:pt>
                      <c:pt idx="334">
                        <c:v>27.916666666666668</c:v>
                      </c:pt>
                      <c:pt idx="335">
                        <c:v>28</c:v>
                      </c:pt>
                      <c:pt idx="336">
                        <c:v>28.083333333333332</c:v>
                      </c:pt>
                      <c:pt idx="337">
                        <c:v>28.166666666666668</c:v>
                      </c:pt>
                      <c:pt idx="338">
                        <c:v>28.25</c:v>
                      </c:pt>
                      <c:pt idx="339">
                        <c:v>28.333333333333332</c:v>
                      </c:pt>
                      <c:pt idx="340">
                        <c:v>28.416666666666668</c:v>
                      </c:pt>
                      <c:pt idx="341">
                        <c:v>28.5</c:v>
                      </c:pt>
                      <c:pt idx="342">
                        <c:v>28.583333333333332</c:v>
                      </c:pt>
                      <c:pt idx="343">
                        <c:v>28.666666666666668</c:v>
                      </c:pt>
                      <c:pt idx="344">
                        <c:v>28.75</c:v>
                      </c:pt>
                      <c:pt idx="345">
                        <c:v>28.833333333333332</c:v>
                      </c:pt>
                      <c:pt idx="346">
                        <c:v>28.916666666666668</c:v>
                      </c:pt>
                      <c:pt idx="347">
                        <c:v>29</c:v>
                      </c:pt>
                      <c:pt idx="348">
                        <c:v>29.083333333333332</c:v>
                      </c:pt>
                      <c:pt idx="349">
                        <c:v>29.166666666666668</c:v>
                      </c:pt>
                      <c:pt idx="350">
                        <c:v>29.25</c:v>
                      </c:pt>
                      <c:pt idx="351">
                        <c:v>29.333333333333332</c:v>
                      </c:pt>
                      <c:pt idx="352">
                        <c:v>29.416666666666668</c:v>
                      </c:pt>
                      <c:pt idx="353">
                        <c:v>29.5</c:v>
                      </c:pt>
                      <c:pt idx="354">
                        <c:v>29.583333333333332</c:v>
                      </c:pt>
                      <c:pt idx="355">
                        <c:v>29.666666666666668</c:v>
                      </c:pt>
                      <c:pt idx="356">
                        <c:v>29.75</c:v>
                      </c:pt>
                      <c:pt idx="357">
                        <c:v>29.833333333333332</c:v>
                      </c:pt>
                      <c:pt idx="358">
                        <c:v>29.916666666666668</c:v>
                      </c:pt>
                      <c:pt idx="359">
                        <c:v>30</c:v>
                      </c:pt>
                    </c:numCache>
                  </c:numRef>
                </c:val>
                <c:smooth val="0"/>
                <c:extLst xmlns:c15="http://schemas.microsoft.com/office/drawing/2012/chart">
                  <c:ext xmlns:c16="http://schemas.microsoft.com/office/drawing/2014/chart" uri="{C3380CC4-5D6E-409C-BE32-E72D297353CC}">
                    <c16:uniqueId val="{00000018-C3D9-4830-8746-0B2623BBC94A}"/>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'Cashflow Waterfall'!#REF!</c15:sqref>
                        </c15:formulaRef>
                      </c:ext>
                    </c:extLst>
                    <c:strCache>
                      <c:ptCount val="1"/>
                      <c:pt idx="0">
                        <c:v>#REF!</c:v>
                      </c:pt>
                    </c:strCache>
                  </c:strRef>
                </c:tx>
                <c:spPr>
                  <a:ln w="28575" cap="rnd">
                    <a:solidFill>
                      <a:schemeClr val="accent2">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Waterfall'!$AB$3:$AB$362</c15:sqref>
                        </c15:formulaRef>
                      </c:ext>
                    </c:extLst>
                    <c:numCache>
                      <c:formatCode>"$"#,##0.00_);[Red]\("$"#,##0.00\)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4342448.7698672367</c:v>
                      </c:pt>
                      <c:pt idx="321">
                        <c:v>8448715.3393492829</c:v>
                      </c:pt>
                      <c:pt idx="322">
                        <c:v>8517875.6944259144</c:v>
                      </c:pt>
                      <c:pt idx="323">
                        <c:v>8587519.8766807187</c:v>
                      </c:pt>
                      <c:pt idx="324">
                        <c:v>8657651.0129164122</c:v>
                      </c:pt>
                      <c:pt idx="325">
                        <c:v>8728272.2491974514</c:v>
                      </c:pt>
                      <c:pt idx="326">
                        <c:v>8799386.7509649303</c:v>
                      </c:pt>
                      <c:pt idx="327">
                        <c:v>8870997.7031521555</c:v>
                      </c:pt>
                      <c:pt idx="328">
                        <c:v>8943108.3103008866</c:v>
                      </c:pt>
                      <c:pt idx="329">
                        <c:v>9015721.796678273</c:v>
                      </c:pt>
                      <c:pt idx="330">
                        <c:v>9088841.4063944537</c:v>
                      </c:pt>
                      <c:pt idx="331">
                        <c:v>9162470.4035208318</c:v>
                      </c:pt>
                      <c:pt idx="332">
                        <c:v>9236612.0722090788</c:v>
                      </c:pt>
                      <c:pt idx="333">
                        <c:v>9311269.7168108001</c:v>
                      </c:pt>
                      <c:pt idx="334">
                        <c:v>9386446.6619978882</c:v>
                      </c:pt>
                      <c:pt idx="335">
                        <c:v>9462146.2528836206</c:v>
                      </c:pt>
                      <c:pt idx="336">
                        <c:v>9538371.8551444076</c:v>
                      </c:pt>
                      <c:pt idx="337">
                        <c:v>9615126.8551423103</c:v>
                      </c:pt>
                      <c:pt idx="338">
                        <c:v>9692414.6600482091</c:v>
                      </c:pt>
                      <c:pt idx="339">
                        <c:v>9770238.6979657318</c:v>
                      </c:pt>
                      <c:pt idx="340">
                        <c:v>9848602.4180558976</c:v>
                      </c:pt>
                      <c:pt idx="341">
                        <c:v>9927509.2906624656</c:v>
                      </c:pt>
                      <c:pt idx="342">
                        <c:v>10006962.807438046</c:v>
                      </c:pt>
                      <c:pt idx="343">
                        <c:v>10086966.481470902</c:v>
                      </c:pt>
                      <c:pt idx="344">
                        <c:v>10167523.847412542</c:v>
                      </c:pt>
                      <c:pt idx="345">
                        <c:v>10248638.461606</c:v>
                      </c:pt>
                      <c:pt idx="346">
                        <c:v>10330313.902214909</c:v>
                      </c:pt>
                      <c:pt idx="347">
                        <c:v>10412553.769353298</c:v>
                      </c:pt>
                      <c:pt idx="348">
                        <c:v>10495361.685216147</c:v>
                      </c:pt>
                      <c:pt idx="349">
                        <c:v>10578741.294210715</c:v>
                      </c:pt>
                      <c:pt idx="350">
                        <c:v>843260.11674172955</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9-C3D9-4830-8746-0B2623BBC94A}"/>
                  </c:ext>
                </c:extLst>
              </c15:ser>
            </c15:filteredLineSeries>
            <c15:filteredLineSeries>
              <c15:ser>
                <c:idx val="26"/>
                <c:order val="26"/>
                <c:tx>
                  <c:strRef>
                    <c:extLst xmlns:c15="http://schemas.microsoft.com/office/drawing/2012/chart">
                      <c:ext xmlns:c15="http://schemas.microsoft.com/office/drawing/2012/chart" uri="{02D57815-91ED-43cb-92C2-25804820EDAC}">
                        <c15:formulaRef>
                          <c15:sqref>'Cashflow Waterfall'!#REF!</c15:sqref>
                        </c15:formulaRef>
                      </c:ext>
                    </c:extLst>
                    <c:strCache>
                      <c:ptCount val="1"/>
                      <c:pt idx="0">
                        <c:v>#REF!</c:v>
                      </c:pt>
                    </c:strCache>
                  </c:strRef>
                </c:tx>
                <c:spPr>
                  <a:ln w="28575" cap="rnd">
                    <a:solidFill>
                      <a:schemeClr val="accent3">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Waterfall'!#REF!</c15:sqref>
                        </c15:formulaRef>
                      </c:ext>
                    </c:extLst>
                    <c:numCache>
                      <c:formatCode>General</c:formatCode>
                      <c:ptCount val="1"/>
                      <c:pt idx="0">
                        <c:v>1</c:v>
                      </c:pt>
                    </c:numCache>
                  </c:numRef>
                </c:val>
                <c:smooth val="0"/>
                <c:extLst xmlns:c15="http://schemas.microsoft.com/office/drawing/2012/chart">
                  <c:ext xmlns:c16="http://schemas.microsoft.com/office/drawing/2014/chart" uri="{C3380CC4-5D6E-409C-BE32-E72D297353CC}">
                    <c16:uniqueId val="{0000001A-C3D9-4830-8746-0B2623BBC94A}"/>
                  </c:ext>
                </c:extLst>
              </c15:ser>
            </c15:filteredLineSeries>
            <c15:filteredLineSeries>
              <c15:ser>
                <c:idx val="27"/>
                <c:order val="27"/>
                <c:tx>
                  <c:strRef>
                    <c:extLst xmlns:c15="http://schemas.microsoft.com/office/drawing/2012/chart">
                      <c:ext xmlns:c15="http://schemas.microsoft.com/office/drawing/2012/chart" uri="{02D57815-91ED-43cb-92C2-25804820EDAC}">
                        <c15:formulaRef>
                          <c15:sqref>'Cashflow Waterfall'!$AD$1</c15:sqref>
                        </c15:formulaRef>
                      </c:ext>
                    </c:extLst>
                    <c:strCache>
                      <c:ptCount val="1"/>
                      <c:pt idx="0">
                        <c:v>Residual cash</c:v>
                      </c:pt>
                    </c:strCache>
                  </c:strRef>
                </c:tx>
                <c:spPr>
                  <a:ln w="28575" cap="rnd">
                    <a:solidFill>
                      <a:schemeClr val="accent4">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Waterfall'!$AD$3:$AD$362</c15:sqref>
                        </c15:formulaRef>
                      </c:ext>
                    </c:extLst>
                    <c:numCache>
                      <c:formatCode>0.00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335707.21867852588</c:v>
                      </c:pt>
                      <c:pt idx="351">
                        <c:v>364682.6333067189</c:v>
                      </c:pt>
                      <c:pt idx="352">
                        <c:v>364682.63330671896</c:v>
                      </c:pt>
                      <c:pt idx="353">
                        <c:v>364682.6333067189</c:v>
                      </c:pt>
                      <c:pt idx="354">
                        <c:v>364682.63330671896</c:v>
                      </c:pt>
                      <c:pt idx="355">
                        <c:v>364682.6333067189</c:v>
                      </c:pt>
                      <c:pt idx="356">
                        <c:v>364682.6333067189</c:v>
                      </c:pt>
                      <c:pt idx="357">
                        <c:v>364682.6333067189</c:v>
                      </c:pt>
                      <c:pt idx="358">
                        <c:v>364682.63330671896</c:v>
                      </c:pt>
                      <c:pt idx="359">
                        <c:v>364682.6333067189</c:v>
                      </c:pt>
                    </c:numCache>
                  </c:numRef>
                </c:val>
                <c:smooth val="0"/>
                <c:extLst xmlns:c15="http://schemas.microsoft.com/office/drawing/2012/chart">
                  <c:ext xmlns:c16="http://schemas.microsoft.com/office/drawing/2014/chart" uri="{C3380CC4-5D6E-409C-BE32-E72D297353CC}">
                    <c16:uniqueId val="{0000001B-C3D9-4830-8746-0B2623BBC94A}"/>
                  </c:ext>
                </c:extLst>
              </c15:ser>
            </c15:filteredLineSeries>
            <c15:filteredLineSeries>
              <c15:ser>
                <c:idx val="28"/>
                <c:order val="28"/>
                <c:spPr>
                  <a:ln w="28575" cap="rnd">
                    <a:solidFill>
                      <a:schemeClr val="accent5">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Lit>
                    <c:ptCount val="0"/>
                  </c:numLit>
                </c:val>
                <c:smooth val="0"/>
                <c:extLst xmlns:c15="http://schemas.microsoft.com/office/drawing/2012/chart">
                  <c:ext xmlns:c16="http://schemas.microsoft.com/office/drawing/2014/chart" uri="{C3380CC4-5D6E-409C-BE32-E72D297353CC}">
                    <c16:uniqueId val="{0000001C-C3D9-4830-8746-0B2623BBC94A}"/>
                  </c:ext>
                </c:extLst>
              </c15:ser>
            </c15:filteredLineSeries>
          </c:ext>
        </c:extLst>
      </c:lineChart>
      <c:dateAx>
        <c:axId val="66290554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904824"/>
        <c:crosses val="autoZero"/>
        <c:auto val="0"/>
        <c:lblOffset val="100"/>
        <c:baseTimeUnit val="days"/>
        <c:majorUnit val="2"/>
        <c:majorTimeUnit val="days"/>
        <c:minorUnit val="50"/>
      </c:dateAx>
      <c:valAx>
        <c:axId val="662904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Principal</a:t>
                </a:r>
                <a:r>
                  <a:rPr lang="en-US" baseline="0"/>
                  <a:t> Remaining in $Millions</a:t>
                </a:r>
                <a:endParaRPr lang="en-US"/>
              </a:p>
            </c:rich>
          </c:tx>
          <c:layout>
            <c:manualLayout>
              <c:xMode val="edge"/>
              <c:yMode val="edge"/>
              <c:x val="9.4068373037343982E-3"/>
              <c:y val="0.196592456965548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905544"/>
        <c:crosses val="autoZero"/>
        <c:crossBetween val="midCat"/>
        <c:dispUnits>
          <c:builtInUnit val="millions"/>
        </c:dispUnits>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'Mortgage Amortization'!$G$1</c:f>
              <c:strCache>
                <c:ptCount val="1"/>
                <c:pt idx="0">
                  <c:v>1001</c:v>
                </c:pt>
              </c:strCache>
            </c:strRef>
          </c:tx>
          <c:spPr>
            <a:ln w="28575" cap="rnd">
              <a:solidFill>
                <a:schemeClr val="accent1"/>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Amortization'!$G$2:$G$366</c:f>
              <c:numCache>
                <c:formatCode>#,##0.00</c:formatCode>
                <c:ptCount val="365"/>
                <c:pt idx="0" formatCode="General">
                  <c:v>0</c:v>
                </c:pt>
                <c:pt idx="1">
                  <c:v>5000000</c:v>
                </c:pt>
                <c:pt idx="2">
                  <c:v>4982062.4939356102</c:v>
                </c:pt>
                <c:pt idx="3">
                  <c:v>4964042.774301758</c:v>
                </c:pt>
                <c:pt idx="4">
                  <c:v>4945940.464286251</c:v>
                </c:pt>
                <c:pt idx="5">
                  <c:v>4927755.1853498397</c:v>
                </c:pt>
                <c:pt idx="6">
                  <c:v>4909486.557218303</c:v>
                </c:pt>
                <c:pt idx="7">
                  <c:v>4891134.1978744967</c:v>
                </c:pt>
                <c:pt idx="8">
                  <c:v>4872697.7235503644</c:v>
                </c:pt>
                <c:pt idx="9">
                  <c:v>4854176.7487189136</c:v>
                </c:pt>
                <c:pt idx="10">
                  <c:v>4835570.8860861519</c:v>
                </c:pt>
                <c:pt idx="11">
                  <c:v>4816879.7465829896</c:v>
                </c:pt>
                <c:pt idx="12">
                  <c:v>4798102.9393571047</c:v>
                </c:pt>
                <c:pt idx="13">
                  <c:v>4779240.0717647681</c:v>
                </c:pt>
                <c:pt idx="14">
                  <c:v>4760290.7493626326</c:v>
                </c:pt>
                <c:pt idx="15">
                  <c:v>4741254.5758994874</c:v>
                </c:pt>
                <c:pt idx="16">
                  <c:v>4722131.1533079697</c:v>
                </c:pt>
                <c:pt idx="17">
                  <c:v>4702920.0816962412</c:v>
                </c:pt>
                <c:pt idx="18">
                  <c:v>4683620.9593396252</c:v>
                </c:pt>
                <c:pt idx="19">
                  <c:v>4664233.3826722084</c:v>
                </c:pt>
                <c:pt idx="20">
                  <c:v>4644756.9462783989</c:v>
                </c:pt>
                <c:pt idx="21">
                  <c:v>4625191.2428844515</c:v>
                </c:pt>
                <c:pt idx="22">
                  <c:v>4605535.8633499481</c:v>
                </c:pt>
                <c:pt idx="23">
                  <c:v>4585790.3966592448</c:v>
                </c:pt>
                <c:pt idx="24">
                  <c:v>4565954.4299128763</c:v>
                </c:pt>
                <c:pt idx="25">
                  <c:v>4546027.5483189197</c:v>
                </c:pt>
                <c:pt idx="26">
                  <c:v>4526009.3351843245</c:v>
                </c:pt>
                <c:pt idx="27">
                  <c:v>4505899.3719061958</c:v>
                </c:pt>
                <c:pt idx="28">
                  <c:v>4485697.2379630422</c:v>
                </c:pt>
                <c:pt idx="29">
                  <c:v>4465402.5109059829</c:v>
                </c:pt>
                <c:pt idx="30">
                  <c:v>4445014.7663499117</c:v>
                </c:pt>
                <c:pt idx="31">
                  <c:v>4424533.5779646253</c:v>
                </c:pt>
                <c:pt idx="32">
                  <c:v>4403958.5174659062</c:v>
                </c:pt>
                <c:pt idx="33">
                  <c:v>4383289.1546065677</c:v>
                </c:pt>
                <c:pt idx="34">
                  <c:v>4362525.0571674574</c:v>
                </c:pt>
                <c:pt idx="35">
                  <c:v>4341665.790948418</c:v>
                </c:pt>
                <c:pt idx="36">
                  <c:v>4320710.9197592083</c:v>
                </c:pt>
                <c:pt idx="37">
                  <c:v>4299660.0054103807</c:v>
                </c:pt>
                <c:pt idx="38">
                  <c:v>4278512.6077041216</c:v>
                </c:pt>
                <c:pt idx="39">
                  <c:v>4257268.2844250416</c:v>
                </c:pt>
                <c:pt idx="40">
                  <c:v>4235926.5913309325</c:v>
                </c:pt>
                <c:pt idx="41">
                  <c:v>4214487.0821434753</c:v>
                </c:pt>
                <c:pt idx="42">
                  <c:v>4192949.3085389091</c:v>
                </c:pt>
                <c:pt idx="43">
                  <c:v>4171312.8201386556</c:v>
                </c:pt>
                <c:pt idx="44">
                  <c:v>4149577.1644999008</c:v>
                </c:pt>
                <c:pt idx="45">
                  <c:v>4127741.887106135</c:v>
                </c:pt>
                <c:pt idx="46">
                  <c:v>4105806.5313576479</c:v>
                </c:pt>
                <c:pt idx="47">
                  <c:v>4083770.6385619803</c:v>
                </c:pt>
                <c:pt idx="48">
                  <c:v>4061633.7479243325</c:v>
                </c:pt>
                <c:pt idx="49">
                  <c:v>4039395.3965379288</c:v>
                </c:pt>
                <c:pt idx="50">
                  <c:v>4017055.1193743376</c:v>
                </c:pt>
                <c:pt idx="51">
                  <c:v>3994612.4492737465</c:v>
                </c:pt>
                <c:pt idx="52">
                  <c:v>3972066.9169351943</c:v>
                </c:pt>
                <c:pt idx="53">
                  <c:v>3949418.0509067569</c:v>
                </c:pt>
                <c:pt idx="54">
                  <c:v>3926665.3775756895</c:v>
                </c:pt>
                <c:pt idx="55">
                  <c:v>3903808.421158521</c:v>
                </c:pt>
                <c:pt idx="56">
                  <c:v>3880846.7036911072</c:v>
                </c:pt>
                <c:pt idx="57">
                  <c:v>3857779.7450186345</c:v>
                </c:pt>
                <c:pt idx="58">
                  <c:v>3834607.0627855798</c:v>
                </c:pt>
                <c:pt idx="59">
                  <c:v>3811328.1724256235</c:v>
                </c:pt>
                <c:pt idx="60">
                  <c:v>3787942.5871515172</c:v>
                </c:pt>
                <c:pt idx="61">
                  <c:v>3764449.8179449048</c:v>
                </c:pt>
                <c:pt idx="62">
                  <c:v>3740849.3735460951</c:v>
                </c:pt>
                <c:pt idx="63">
                  <c:v>3717140.7604437913</c:v>
                </c:pt>
                <c:pt idx="64">
                  <c:v>3693323.4828647682</c:v>
                </c:pt>
                <c:pt idx="65">
                  <c:v>3669397.0427635079</c:v>
                </c:pt>
                <c:pt idx="66">
                  <c:v>3645360.9398117838</c:v>
                </c:pt>
                <c:pt idx="67">
                  <c:v>3621214.6713881977</c:v>
                </c:pt>
                <c:pt idx="68">
                  <c:v>3596957.7325676698</c:v>
                </c:pt>
                <c:pt idx="69">
                  <c:v>3572589.6161108813</c:v>
                </c:pt>
                <c:pt idx="70">
                  <c:v>3548109.8124536658</c:v>
                </c:pt>
                <c:pt idx="71">
                  <c:v>3523517.8096963549</c:v>
                </c:pt>
                <c:pt idx="72">
                  <c:v>3498813.0935930731</c:v>
                </c:pt>
                <c:pt idx="73">
                  <c:v>3473995.1475409842</c:v>
                </c:pt>
                <c:pt idx="74">
                  <c:v>3449063.4525694903</c:v>
                </c:pt>
                <c:pt idx="75">
                  <c:v>3424017.4873293769</c:v>
                </c:pt>
                <c:pt idx="76">
                  <c:v>3398856.7280819127</c:v>
                </c:pt>
                <c:pt idx="77">
                  <c:v>3373580.6486878977</c:v>
                </c:pt>
                <c:pt idx="78">
                  <c:v>3348188.7205966604</c:v>
                </c:pt>
                <c:pt idx="79">
                  <c:v>3322680.4128350047</c:v>
                </c:pt>
                <c:pt idx="80">
                  <c:v>3297055.1919961083</c:v>
                </c:pt>
                <c:pt idx="81">
                  <c:v>3271312.5222283667</c:v>
                </c:pt>
                <c:pt idx="82">
                  <c:v>3245451.8652241896</c:v>
                </c:pt>
                <c:pt idx="83">
                  <c:v>3219472.6802087435</c:v>
                </c:pt>
                <c:pt idx="84">
                  <c:v>3193374.4239286431</c:v>
                </c:pt>
                <c:pt idx="85">
                  <c:v>3167156.5506405924</c:v>
                </c:pt>
                <c:pt idx="86">
                  <c:v>3140818.5120999715</c:v>
                </c:pt>
                <c:pt idx="87">
                  <c:v>3114359.757549373</c:v>
                </c:pt>
                <c:pt idx="88">
                  <c:v>3087779.7337070839</c:v>
                </c:pt>
                <c:pt idx="89">
                  <c:v>3061077.8847555178</c:v>
                </c:pt>
                <c:pt idx="90">
                  <c:v>3034253.6523295902</c:v>
                </c:pt>
                <c:pt idx="91">
                  <c:v>3007306.4755050438</c:v>
                </c:pt>
                <c:pt idx="92">
                  <c:v>2980235.790786718</c:v>
                </c:pt>
                <c:pt idx="93">
                  <c:v>2953041.0320967669</c:v>
                </c:pt>
                <c:pt idx="94">
                  <c:v>2925721.6307628201</c:v>
                </c:pt>
                <c:pt idx="95">
                  <c:v>2898277.0155060929</c:v>
                </c:pt>
                <c:pt idx="96">
                  <c:v>2870706.6124294391</c:v>
                </c:pt>
                <c:pt idx="97">
                  <c:v>2843009.8450053502</c:v>
                </c:pt>
                <c:pt idx="98">
                  <c:v>2815186.1340639009</c:v>
                </c:pt>
                <c:pt idx="99">
                  <c:v>2787234.8977806368</c:v>
                </c:pt>
                <c:pt idx="100">
                  <c:v>2759155.5516644078</c:v>
                </c:pt>
                <c:pt idx="101">
                  <c:v>2730947.5085451459</c:v>
                </c:pt>
                <c:pt idx="102">
                  <c:v>2702610.1785615874</c:v>
                </c:pt>
                <c:pt idx="103">
                  <c:v>2674142.9691489376</c:v>
                </c:pt>
                <c:pt idx="104">
                  <c:v>2645545.28502648</c:v>
                </c:pt>
                <c:pt idx="105">
                  <c:v>2616816.5281851278</c:v>
                </c:pt>
                <c:pt idx="106">
                  <c:v>2587956.0978749194</c:v>
                </c:pt>
                <c:pt idx="107">
                  <c:v>2558963.3905924559</c:v>
                </c:pt>
                <c:pt idx="108">
                  <c:v>2529837.8000682811</c:v>
                </c:pt>
                <c:pt idx="109">
                  <c:v>2500578.7172542037</c:v>
                </c:pt>
                <c:pt idx="110">
                  <c:v>2471185.5303105619</c:v>
                </c:pt>
                <c:pt idx="111">
                  <c:v>2441657.6245934283</c:v>
                </c:pt>
                <c:pt idx="112">
                  <c:v>2411994.3826417578</c:v>
                </c:pt>
                <c:pt idx="113">
                  <c:v>2382195.1841644756</c:v>
                </c:pt>
                <c:pt idx="114">
                  <c:v>2352259.4060275056</c:v>
                </c:pt>
                <c:pt idx="115">
                  <c:v>2322186.4222407416</c:v>
                </c:pt>
                <c:pt idx="116">
                  <c:v>2291975.6039449545</c:v>
                </c:pt>
                <c:pt idx="117">
                  <c:v>2261626.3193986453</c:v>
                </c:pt>
                <c:pt idx="118">
                  <c:v>2231137.9339648322</c:v>
                </c:pt>
                <c:pt idx="119">
                  <c:v>2200509.8100977805</c:v>
                </c:pt>
                <c:pt idx="120">
                  <c:v>2169741.3073296719</c:v>
                </c:pt>
                <c:pt idx="121">
                  <c:v>2138831.7822572091</c:v>
                </c:pt>
                <c:pt idx="122">
                  <c:v>2107780.5885281642</c:v>
                </c:pt>
                <c:pt idx="123">
                  <c:v>2076587.0768278614</c:v>
                </c:pt>
                <c:pt idx="124">
                  <c:v>2045250.5948655987</c:v>
                </c:pt>
                <c:pt idx="125">
                  <c:v>2013770.487361009</c:v>
                </c:pt>
                <c:pt idx="126">
                  <c:v>1982146.0960303566</c:v>
                </c:pt>
                <c:pt idx="127">
                  <c:v>1950376.7595727721</c:v>
                </c:pt>
                <c:pt idx="128">
                  <c:v>1918461.8136564237</c:v>
                </c:pt>
                <c:pt idx="129">
                  <c:v>1886400.5909046254</c:v>
                </c:pt>
                <c:pt idx="130">
                  <c:v>1854192.4208818814</c:v>
                </c:pt>
                <c:pt idx="131">
                  <c:v>1821836.6300798664</c:v>
                </c:pt>
                <c:pt idx="132">
                  <c:v>1789332.5419033421</c:v>
                </c:pt>
                <c:pt idx="133">
                  <c:v>1756679.4766560087</c:v>
                </c:pt>
                <c:pt idx="134">
                  <c:v>1723876.7515262917</c:v>
                </c:pt>
                <c:pt idx="135">
                  <c:v>1690923.6805730637</c:v>
                </c:pt>
                <c:pt idx="136">
                  <c:v>1657819.5747113</c:v>
                </c:pt>
                <c:pt idx="137">
                  <c:v>1624563.7416976697</c:v>
                </c:pt>
                <c:pt idx="138">
                  <c:v>1591155.4861160605</c:v>
                </c:pt>
                <c:pt idx="139">
                  <c:v>1557594.1093630355</c:v>
                </c:pt>
                <c:pt idx="140">
                  <c:v>1523878.9096332258</c:v>
                </c:pt>
                <c:pt idx="141">
                  <c:v>1490009.1819046545</c:v>
                </c:pt>
                <c:pt idx="142">
                  <c:v>1455984.2179239939</c:v>
                </c:pt>
                <c:pt idx="143">
                  <c:v>1421803.3061917552</c:v>
                </c:pt>
                <c:pt idx="144">
                  <c:v>1387465.7319474104</c:v>
                </c:pt>
                <c:pt idx="145">
                  <c:v>1352970.7771544456</c:v>
                </c:pt>
                <c:pt idx="146">
                  <c:v>1318317.7204853466</c:v>
                </c:pt>
                <c:pt idx="147">
                  <c:v>1283505.8373065141</c:v>
                </c:pt>
                <c:pt idx="148">
                  <c:v>1248534.3996631121</c:v>
                </c:pt>
                <c:pt idx="149">
                  <c:v>1213402.6762638444</c:v>
                </c:pt>
                <c:pt idx="150">
                  <c:v>1178109.9324656634</c:v>
                </c:pt>
                <c:pt idx="151">
                  <c:v>1142655.4302584075</c:v>
                </c:pt>
                <c:pt idx="152">
                  <c:v>1107038.4282493682</c:v>
                </c:pt>
                <c:pt idx="153">
                  <c:v>1071258.1816477876</c:v>
                </c:pt>
                <c:pt idx="154">
                  <c:v>1035313.942249283</c:v>
                </c:pt>
                <c:pt idx="155">
                  <c:v>999204.9584202019</c:v>
                </c:pt>
                <c:pt idx="156">
                  <c:v>962930.47508190421</c:v>
                </c:pt>
                <c:pt idx="157">
                  <c:v>926489.7336949727</c:v>
                </c:pt>
                <c:pt idx="158">
                  <c:v>889881.97224335105</c:v>
                </c:pt>
                <c:pt idx="159">
                  <c:v>853106.42521840939</c:v>
                </c:pt>
                <c:pt idx="160">
                  <c:v>816162.32360293681</c:v>
                </c:pt>
                <c:pt idx="161">
                  <c:v>779048.89485505992</c:v>
                </c:pt>
                <c:pt idx="162">
                  <c:v>741765.3628920886</c:v>
                </c:pt>
                <c:pt idx="163">
                  <c:v>704310.94807428704</c:v>
                </c:pt>
                <c:pt idx="164">
                  <c:v>666684.86718857056</c:v>
                </c:pt>
                <c:pt idx="165">
                  <c:v>628886.33343212784</c:v>
                </c:pt>
                <c:pt idx="166">
                  <c:v>590914.55639596819</c:v>
                </c:pt>
                <c:pt idx="167">
                  <c:v>552768.74204839277</c:v>
                </c:pt>
                <c:pt idx="168">
                  <c:v>514448.09271839092</c:v>
                </c:pt>
                <c:pt idx="169">
                  <c:v>475951.80707895989</c:v>
                </c:pt>
                <c:pt idx="170">
                  <c:v>437279.08013034816</c:v>
                </c:pt>
                <c:pt idx="171">
                  <c:v>398429.10318322195</c:v>
                </c:pt>
                <c:pt idx="172">
                  <c:v>359401.06384175475</c:v>
                </c:pt>
                <c:pt idx="173">
                  <c:v>320194.14598663914</c:v>
                </c:pt>
                <c:pt idx="174">
                  <c:v>280807.52975802094</c:v>
                </c:pt>
                <c:pt idx="175">
                  <c:v>241240.39153835492</c:v>
                </c:pt>
                <c:pt idx="176">
                  <c:v>201491.90393518208</c:v>
                </c:pt>
                <c:pt idx="177">
                  <c:v>161561.23576382804</c:v>
                </c:pt>
                <c:pt idx="178">
                  <c:v>121447.55203002195</c:v>
                </c:pt>
                <c:pt idx="179">
                  <c:v>81150.013912435912</c:v>
                </c:pt>
                <c:pt idx="180">
                  <c:v>40667.778745144278</c:v>
                </c:pt>
                <c:pt idx="181">
                  <c:v>2.5611370801925659E-9</c:v>
                </c:pt>
                <c:pt idx="182">
                  <c:v>2.5611370801925659E-9</c:v>
                </c:pt>
                <c:pt idx="183">
                  <c:v>2.5611370801925659E-9</c:v>
                </c:pt>
                <c:pt idx="184">
                  <c:v>2.5611370801925659E-9</c:v>
                </c:pt>
                <c:pt idx="185">
                  <c:v>2.5611370801925659E-9</c:v>
                </c:pt>
                <c:pt idx="186">
                  <c:v>2.5611370801925659E-9</c:v>
                </c:pt>
                <c:pt idx="187">
                  <c:v>2.5611370801925659E-9</c:v>
                </c:pt>
                <c:pt idx="188">
                  <c:v>2.5611370801925659E-9</c:v>
                </c:pt>
                <c:pt idx="189">
                  <c:v>2.5611370801925659E-9</c:v>
                </c:pt>
                <c:pt idx="190">
                  <c:v>2.5611370801925659E-9</c:v>
                </c:pt>
                <c:pt idx="191">
                  <c:v>2.5611370801925659E-9</c:v>
                </c:pt>
                <c:pt idx="192">
                  <c:v>2.5611370801925659E-9</c:v>
                </c:pt>
                <c:pt idx="193">
                  <c:v>2.5611370801925659E-9</c:v>
                </c:pt>
                <c:pt idx="194">
                  <c:v>2.5611370801925659E-9</c:v>
                </c:pt>
                <c:pt idx="195">
                  <c:v>2.5611370801925659E-9</c:v>
                </c:pt>
                <c:pt idx="196">
                  <c:v>2.5611370801925659E-9</c:v>
                </c:pt>
                <c:pt idx="197">
                  <c:v>2.5611370801925659E-9</c:v>
                </c:pt>
                <c:pt idx="198">
                  <c:v>2.5611370801925659E-9</c:v>
                </c:pt>
                <c:pt idx="199">
                  <c:v>2.5611370801925659E-9</c:v>
                </c:pt>
                <c:pt idx="200">
                  <c:v>2.5611370801925659E-9</c:v>
                </c:pt>
                <c:pt idx="201">
                  <c:v>2.5611370801925659E-9</c:v>
                </c:pt>
                <c:pt idx="202">
                  <c:v>2.5611370801925659E-9</c:v>
                </c:pt>
                <c:pt idx="203">
                  <c:v>2.5611370801925659E-9</c:v>
                </c:pt>
                <c:pt idx="204">
                  <c:v>2.5611370801925659E-9</c:v>
                </c:pt>
                <c:pt idx="205">
                  <c:v>2.5611370801925659E-9</c:v>
                </c:pt>
                <c:pt idx="206">
                  <c:v>2.5611370801925659E-9</c:v>
                </c:pt>
                <c:pt idx="207">
                  <c:v>2.5611370801925659E-9</c:v>
                </c:pt>
                <c:pt idx="208">
                  <c:v>2.5611370801925659E-9</c:v>
                </c:pt>
                <c:pt idx="209">
                  <c:v>2.5611370801925659E-9</c:v>
                </c:pt>
                <c:pt idx="210">
                  <c:v>2.5611370801925659E-9</c:v>
                </c:pt>
                <c:pt idx="211">
                  <c:v>2.5611370801925659E-9</c:v>
                </c:pt>
                <c:pt idx="212">
                  <c:v>2.5611370801925659E-9</c:v>
                </c:pt>
                <c:pt idx="213">
                  <c:v>2.5611370801925659E-9</c:v>
                </c:pt>
                <c:pt idx="214">
                  <c:v>2.5611370801925659E-9</c:v>
                </c:pt>
                <c:pt idx="215">
                  <c:v>2.5611370801925659E-9</c:v>
                </c:pt>
                <c:pt idx="216">
                  <c:v>2.5611370801925659E-9</c:v>
                </c:pt>
                <c:pt idx="217">
                  <c:v>2.5611370801925659E-9</c:v>
                </c:pt>
                <c:pt idx="218">
                  <c:v>2.5611370801925659E-9</c:v>
                </c:pt>
                <c:pt idx="219">
                  <c:v>2.5611370801925659E-9</c:v>
                </c:pt>
                <c:pt idx="220">
                  <c:v>2.5611370801925659E-9</c:v>
                </c:pt>
                <c:pt idx="221">
                  <c:v>2.5611370801925659E-9</c:v>
                </c:pt>
                <c:pt idx="222">
                  <c:v>2.5611370801925659E-9</c:v>
                </c:pt>
                <c:pt idx="223">
                  <c:v>2.5611370801925659E-9</c:v>
                </c:pt>
                <c:pt idx="224">
                  <c:v>2.5611370801925659E-9</c:v>
                </c:pt>
                <c:pt idx="225">
                  <c:v>2.5611370801925659E-9</c:v>
                </c:pt>
                <c:pt idx="226">
                  <c:v>2.5611370801925659E-9</c:v>
                </c:pt>
                <c:pt idx="227">
                  <c:v>2.5611370801925659E-9</c:v>
                </c:pt>
                <c:pt idx="228">
                  <c:v>2.5611370801925659E-9</c:v>
                </c:pt>
                <c:pt idx="229">
                  <c:v>2.5611370801925659E-9</c:v>
                </c:pt>
                <c:pt idx="230">
                  <c:v>2.5611370801925659E-9</c:v>
                </c:pt>
                <c:pt idx="231">
                  <c:v>2.5611370801925659E-9</c:v>
                </c:pt>
                <c:pt idx="232">
                  <c:v>2.5611370801925659E-9</c:v>
                </c:pt>
                <c:pt idx="233">
                  <c:v>2.5611370801925659E-9</c:v>
                </c:pt>
                <c:pt idx="234">
                  <c:v>2.5611370801925659E-9</c:v>
                </c:pt>
                <c:pt idx="235">
                  <c:v>2.5611370801925659E-9</c:v>
                </c:pt>
                <c:pt idx="236">
                  <c:v>2.5611370801925659E-9</c:v>
                </c:pt>
                <c:pt idx="237">
                  <c:v>2.5611370801925659E-9</c:v>
                </c:pt>
                <c:pt idx="238">
                  <c:v>2.5611370801925659E-9</c:v>
                </c:pt>
                <c:pt idx="239">
                  <c:v>2.5611370801925659E-9</c:v>
                </c:pt>
                <c:pt idx="240">
                  <c:v>2.5611370801925659E-9</c:v>
                </c:pt>
                <c:pt idx="241">
                  <c:v>2.5611370801925659E-9</c:v>
                </c:pt>
                <c:pt idx="242">
                  <c:v>2.5611370801925659E-9</c:v>
                </c:pt>
                <c:pt idx="243">
                  <c:v>2.5611370801925659E-9</c:v>
                </c:pt>
                <c:pt idx="244">
                  <c:v>2.5611370801925659E-9</c:v>
                </c:pt>
                <c:pt idx="245">
                  <c:v>2.5611370801925659E-9</c:v>
                </c:pt>
                <c:pt idx="246">
                  <c:v>2.5611370801925659E-9</c:v>
                </c:pt>
                <c:pt idx="247">
                  <c:v>2.5611370801925659E-9</c:v>
                </c:pt>
                <c:pt idx="248">
                  <c:v>2.5611370801925659E-9</c:v>
                </c:pt>
                <c:pt idx="249">
                  <c:v>2.5611370801925659E-9</c:v>
                </c:pt>
                <c:pt idx="250">
                  <c:v>2.5611370801925659E-9</c:v>
                </c:pt>
                <c:pt idx="251">
                  <c:v>2.5611370801925659E-9</c:v>
                </c:pt>
                <c:pt idx="252">
                  <c:v>2.5611370801925659E-9</c:v>
                </c:pt>
                <c:pt idx="253">
                  <c:v>2.5611370801925659E-9</c:v>
                </c:pt>
                <c:pt idx="254">
                  <c:v>2.5611370801925659E-9</c:v>
                </c:pt>
                <c:pt idx="255">
                  <c:v>2.5611370801925659E-9</c:v>
                </c:pt>
                <c:pt idx="256">
                  <c:v>2.5611370801925659E-9</c:v>
                </c:pt>
                <c:pt idx="257">
                  <c:v>2.5611370801925659E-9</c:v>
                </c:pt>
                <c:pt idx="258">
                  <c:v>2.5611370801925659E-9</c:v>
                </c:pt>
                <c:pt idx="259">
                  <c:v>2.5611370801925659E-9</c:v>
                </c:pt>
                <c:pt idx="260">
                  <c:v>2.5611370801925659E-9</c:v>
                </c:pt>
                <c:pt idx="261">
                  <c:v>2.5611370801925659E-9</c:v>
                </c:pt>
                <c:pt idx="262">
                  <c:v>2.5611370801925659E-9</c:v>
                </c:pt>
                <c:pt idx="263">
                  <c:v>2.5611370801925659E-9</c:v>
                </c:pt>
                <c:pt idx="264">
                  <c:v>2.5611370801925659E-9</c:v>
                </c:pt>
                <c:pt idx="265">
                  <c:v>2.5611370801925659E-9</c:v>
                </c:pt>
                <c:pt idx="266">
                  <c:v>2.5611370801925659E-9</c:v>
                </c:pt>
                <c:pt idx="267">
                  <c:v>2.5611370801925659E-9</c:v>
                </c:pt>
                <c:pt idx="268">
                  <c:v>2.5611370801925659E-9</c:v>
                </c:pt>
                <c:pt idx="269">
                  <c:v>2.5611370801925659E-9</c:v>
                </c:pt>
                <c:pt idx="270">
                  <c:v>2.5611370801925659E-9</c:v>
                </c:pt>
                <c:pt idx="271">
                  <c:v>2.5611370801925659E-9</c:v>
                </c:pt>
                <c:pt idx="272">
                  <c:v>2.5611370801925659E-9</c:v>
                </c:pt>
                <c:pt idx="273">
                  <c:v>2.5611370801925659E-9</c:v>
                </c:pt>
                <c:pt idx="274">
                  <c:v>2.5611370801925659E-9</c:v>
                </c:pt>
                <c:pt idx="275">
                  <c:v>2.5611370801925659E-9</c:v>
                </c:pt>
                <c:pt idx="276">
                  <c:v>2.5611370801925659E-9</c:v>
                </c:pt>
                <c:pt idx="277">
                  <c:v>2.5611370801925659E-9</c:v>
                </c:pt>
                <c:pt idx="278">
                  <c:v>2.5611370801925659E-9</c:v>
                </c:pt>
                <c:pt idx="279">
                  <c:v>2.5611370801925659E-9</c:v>
                </c:pt>
                <c:pt idx="280">
                  <c:v>2.5611370801925659E-9</c:v>
                </c:pt>
                <c:pt idx="281">
                  <c:v>2.5611370801925659E-9</c:v>
                </c:pt>
                <c:pt idx="282">
                  <c:v>2.5611370801925659E-9</c:v>
                </c:pt>
                <c:pt idx="283">
                  <c:v>2.5611370801925659E-9</c:v>
                </c:pt>
                <c:pt idx="284">
                  <c:v>2.5611370801925659E-9</c:v>
                </c:pt>
                <c:pt idx="285">
                  <c:v>2.5611370801925659E-9</c:v>
                </c:pt>
                <c:pt idx="286">
                  <c:v>2.5611370801925659E-9</c:v>
                </c:pt>
                <c:pt idx="287">
                  <c:v>2.5611370801925659E-9</c:v>
                </c:pt>
                <c:pt idx="288">
                  <c:v>2.5611370801925659E-9</c:v>
                </c:pt>
                <c:pt idx="289">
                  <c:v>2.5611370801925659E-9</c:v>
                </c:pt>
                <c:pt idx="290">
                  <c:v>2.5611370801925659E-9</c:v>
                </c:pt>
                <c:pt idx="291">
                  <c:v>2.5611370801925659E-9</c:v>
                </c:pt>
                <c:pt idx="292">
                  <c:v>2.5611370801925659E-9</c:v>
                </c:pt>
                <c:pt idx="293">
                  <c:v>2.5611370801925659E-9</c:v>
                </c:pt>
                <c:pt idx="294">
                  <c:v>2.5611370801925659E-9</c:v>
                </c:pt>
                <c:pt idx="295">
                  <c:v>2.5611370801925659E-9</c:v>
                </c:pt>
                <c:pt idx="296">
                  <c:v>2.5611370801925659E-9</c:v>
                </c:pt>
                <c:pt idx="297">
                  <c:v>2.5611370801925659E-9</c:v>
                </c:pt>
                <c:pt idx="298">
                  <c:v>2.5611370801925659E-9</c:v>
                </c:pt>
                <c:pt idx="299">
                  <c:v>2.5611370801925659E-9</c:v>
                </c:pt>
                <c:pt idx="300">
                  <c:v>2.5611370801925659E-9</c:v>
                </c:pt>
                <c:pt idx="301">
                  <c:v>2.5611370801925659E-9</c:v>
                </c:pt>
                <c:pt idx="302">
                  <c:v>2.5611370801925659E-9</c:v>
                </c:pt>
                <c:pt idx="303">
                  <c:v>2.5611370801925659E-9</c:v>
                </c:pt>
                <c:pt idx="304">
                  <c:v>2.5611370801925659E-9</c:v>
                </c:pt>
                <c:pt idx="305">
                  <c:v>2.5611370801925659E-9</c:v>
                </c:pt>
                <c:pt idx="306">
                  <c:v>2.5611370801925659E-9</c:v>
                </c:pt>
                <c:pt idx="307">
                  <c:v>2.5611370801925659E-9</c:v>
                </c:pt>
                <c:pt idx="308">
                  <c:v>2.5611370801925659E-9</c:v>
                </c:pt>
                <c:pt idx="309">
                  <c:v>2.5611370801925659E-9</c:v>
                </c:pt>
                <c:pt idx="310">
                  <c:v>2.5611370801925659E-9</c:v>
                </c:pt>
                <c:pt idx="311">
                  <c:v>2.5611370801925659E-9</c:v>
                </c:pt>
                <c:pt idx="312">
                  <c:v>2.5611370801925659E-9</c:v>
                </c:pt>
                <c:pt idx="313">
                  <c:v>2.5611370801925659E-9</c:v>
                </c:pt>
                <c:pt idx="314">
                  <c:v>2.5611370801925659E-9</c:v>
                </c:pt>
                <c:pt idx="315">
                  <c:v>2.5611370801925659E-9</c:v>
                </c:pt>
                <c:pt idx="316">
                  <c:v>2.5611370801925659E-9</c:v>
                </c:pt>
                <c:pt idx="317">
                  <c:v>2.5611370801925659E-9</c:v>
                </c:pt>
                <c:pt idx="318">
                  <c:v>2.5611370801925659E-9</c:v>
                </c:pt>
                <c:pt idx="319">
                  <c:v>2.5611370801925659E-9</c:v>
                </c:pt>
                <c:pt idx="320">
                  <c:v>2.5611370801925659E-9</c:v>
                </c:pt>
                <c:pt idx="321">
                  <c:v>2.5611370801925659E-9</c:v>
                </c:pt>
                <c:pt idx="322">
                  <c:v>2.5611370801925659E-9</c:v>
                </c:pt>
                <c:pt idx="323">
                  <c:v>2.5611370801925659E-9</c:v>
                </c:pt>
                <c:pt idx="324">
                  <c:v>2.5611370801925659E-9</c:v>
                </c:pt>
                <c:pt idx="325">
                  <c:v>2.5611370801925659E-9</c:v>
                </c:pt>
                <c:pt idx="326">
                  <c:v>2.5611370801925659E-9</c:v>
                </c:pt>
                <c:pt idx="327">
                  <c:v>2.5611370801925659E-9</c:v>
                </c:pt>
                <c:pt idx="328">
                  <c:v>2.5611370801925659E-9</c:v>
                </c:pt>
                <c:pt idx="329">
                  <c:v>2.5611370801925659E-9</c:v>
                </c:pt>
                <c:pt idx="330">
                  <c:v>2.5611370801925659E-9</c:v>
                </c:pt>
                <c:pt idx="331">
                  <c:v>2.5611370801925659E-9</c:v>
                </c:pt>
                <c:pt idx="332">
                  <c:v>2.5611370801925659E-9</c:v>
                </c:pt>
                <c:pt idx="333">
                  <c:v>2.5611370801925659E-9</c:v>
                </c:pt>
                <c:pt idx="334">
                  <c:v>2.5611370801925659E-9</c:v>
                </c:pt>
                <c:pt idx="335">
                  <c:v>2.5611370801925659E-9</c:v>
                </c:pt>
                <c:pt idx="336">
                  <c:v>2.5611370801925659E-9</c:v>
                </c:pt>
                <c:pt idx="337">
                  <c:v>2.5611370801925659E-9</c:v>
                </c:pt>
                <c:pt idx="338">
                  <c:v>2.5611370801925659E-9</c:v>
                </c:pt>
                <c:pt idx="339">
                  <c:v>2.5611370801925659E-9</c:v>
                </c:pt>
                <c:pt idx="340">
                  <c:v>2.5611370801925659E-9</c:v>
                </c:pt>
                <c:pt idx="341">
                  <c:v>2.5611370801925659E-9</c:v>
                </c:pt>
                <c:pt idx="342">
                  <c:v>2.5611370801925659E-9</c:v>
                </c:pt>
                <c:pt idx="343">
                  <c:v>2.5611370801925659E-9</c:v>
                </c:pt>
                <c:pt idx="344">
                  <c:v>2.5611370801925659E-9</c:v>
                </c:pt>
                <c:pt idx="345">
                  <c:v>2.5611370801925659E-9</c:v>
                </c:pt>
                <c:pt idx="346">
                  <c:v>2.5611370801925659E-9</c:v>
                </c:pt>
                <c:pt idx="347">
                  <c:v>2.5611370801925659E-9</c:v>
                </c:pt>
                <c:pt idx="348">
                  <c:v>2.5611370801925659E-9</c:v>
                </c:pt>
                <c:pt idx="349">
                  <c:v>2.5611370801925659E-9</c:v>
                </c:pt>
                <c:pt idx="350">
                  <c:v>2.5611370801925659E-9</c:v>
                </c:pt>
                <c:pt idx="351">
                  <c:v>2.5611370801925659E-9</c:v>
                </c:pt>
                <c:pt idx="352">
                  <c:v>2.5611370801925659E-9</c:v>
                </c:pt>
                <c:pt idx="353">
                  <c:v>2.5611370801925659E-9</c:v>
                </c:pt>
                <c:pt idx="354">
                  <c:v>2.5611370801925659E-9</c:v>
                </c:pt>
                <c:pt idx="355">
                  <c:v>2.5611370801925659E-9</c:v>
                </c:pt>
                <c:pt idx="356">
                  <c:v>2.5611370801925659E-9</c:v>
                </c:pt>
                <c:pt idx="357">
                  <c:v>2.5611370801925659E-9</c:v>
                </c:pt>
                <c:pt idx="358">
                  <c:v>2.5611370801925659E-9</c:v>
                </c:pt>
                <c:pt idx="359">
                  <c:v>2.5611370801925659E-9</c:v>
                </c:pt>
                <c:pt idx="360">
                  <c:v>2.5611370801925659E-9</c:v>
                </c:pt>
              </c:numCache>
            </c:numRef>
          </c:val>
          <c:smooth val="0"/>
          <c:extLst>
            <c:ext xmlns:c16="http://schemas.microsoft.com/office/drawing/2014/chart" uri="{C3380CC4-5D6E-409C-BE32-E72D297353CC}">
              <c16:uniqueId val="{00000000-7B5B-4A76-AF71-C1E679E5C1C5}"/>
            </c:ext>
          </c:extLst>
        </c:ser>
        <c:ser>
          <c:idx val="1"/>
          <c:order val="1"/>
          <c:tx>
            <c:strRef>
              <c:f>'Mortgage Amortization'!$M$1</c:f>
              <c:strCache>
                <c:ptCount val="1"/>
                <c:pt idx="0">
                  <c:v>1002</c:v>
                </c:pt>
              </c:strCache>
            </c:strRef>
          </c:tx>
          <c:spPr>
            <a:ln w="28575" cap="rnd">
              <a:solidFill>
                <a:schemeClr val="accent2"/>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Amortization'!$M$2:$M$366</c:f>
              <c:numCache>
                <c:formatCode>#,##0.00</c:formatCode>
                <c:ptCount val="365"/>
                <c:pt idx="0" formatCode="General">
                  <c:v>0</c:v>
                </c:pt>
                <c:pt idx="1">
                  <c:v>4000000</c:v>
                </c:pt>
                <c:pt idx="2">
                  <c:v>3996639.514119646</c:v>
                </c:pt>
                <c:pt idx="3">
                  <c:v>3993259.7754556024</c:v>
                </c:pt>
                <c:pt idx="4">
                  <c:v>3989860.6737054628</c:v>
                </c:pt>
                <c:pt idx="5">
                  <c:v>3986442.0979348798</c:v>
                </c:pt>
                <c:pt idx="6">
                  <c:v>3983003.9365739445</c:v>
                </c:pt>
                <c:pt idx="7">
                  <c:v>3979546.0774135455</c:v>
                </c:pt>
                <c:pt idx="8">
                  <c:v>3976068.4076017067</c:v>
                </c:pt>
                <c:pt idx="9">
                  <c:v>3972570.8136399044</c:v>
                </c:pt>
                <c:pt idx="10">
                  <c:v>3969053.1813793625</c:v>
                </c:pt>
                <c:pt idx="11">
                  <c:v>3965515.3960173279</c:v>
                </c:pt>
                <c:pt idx="12">
                  <c:v>3961957.3420933234</c:v>
                </c:pt>
                <c:pt idx="13">
                  <c:v>3958378.9034853792</c:v>
                </c:pt>
                <c:pt idx="14">
                  <c:v>3954779.9634062438</c:v>
                </c:pt>
                <c:pt idx="15">
                  <c:v>3951160.4043995715</c:v>
                </c:pt>
                <c:pt idx="16">
                  <c:v>3947520.1083360901</c:v>
                </c:pt>
                <c:pt idx="17">
                  <c:v>3943858.9564097449</c:v>
                </c:pt>
                <c:pt idx="18">
                  <c:v>3940176.8291338217</c:v>
                </c:pt>
                <c:pt idx="19">
                  <c:v>3936473.6063370472</c:v>
                </c:pt>
                <c:pt idx="20">
                  <c:v>3932749.1671596658</c:v>
                </c:pt>
                <c:pt idx="21">
                  <c:v>3929003.3900494976</c:v>
                </c:pt>
                <c:pt idx="22">
                  <c:v>3925236.1527579688</c:v>
                </c:pt>
                <c:pt idx="23">
                  <c:v>3921447.332336124</c:v>
                </c:pt>
                <c:pt idx="24">
                  <c:v>3917636.8051306126</c:v>
                </c:pt>
                <c:pt idx="25">
                  <c:v>3913804.446779653</c:v>
                </c:pt>
                <c:pt idx="26">
                  <c:v>3909950.1322089741</c:v>
                </c:pt>
                <c:pt idx="27">
                  <c:v>3906073.7356277341</c:v>
                </c:pt>
                <c:pt idx="28">
                  <c:v>3902175.1305244141</c:v>
                </c:pt>
                <c:pt idx="29">
                  <c:v>3898254.1896626898</c:v>
                </c:pt>
                <c:pt idx="30">
                  <c:v>3894310.7850772785</c:v>
                </c:pt>
                <c:pt idx="31">
                  <c:v>3890344.7880697632</c:v>
                </c:pt>
                <c:pt idx="32">
                  <c:v>3886356.0692043924</c:v>
                </c:pt>
                <c:pt idx="33">
                  <c:v>3882344.4983038553</c:v>
                </c:pt>
                <c:pt idx="34">
                  <c:v>3878309.944445034</c:v>
                </c:pt>
                <c:pt idx="35">
                  <c:v>3874252.2759547299</c:v>
                </c:pt>
                <c:pt idx="36">
                  <c:v>3870171.3604053669</c:v>
                </c:pt>
                <c:pt idx="37">
                  <c:v>3866067.0646106689</c:v>
                </c:pt>
                <c:pt idx="38">
                  <c:v>3861939.2546213139</c:v>
                </c:pt>
                <c:pt idx="39">
                  <c:v>3857787.7957205614</c:v>
                </c:pt>
                <c:pt idx="40">
                  <c:v>3853612.5524198567</c:v>
                </c:pt>
                <c:pt idx="41">
                  <c:v>3849413.3884544084</c:v>
                </c:pt>
                <c:pt idx="42">
                  <c:v>3845190.1667787414</c:v>
                </c:pt>
                <c:pt idx="43">
                  <c:v>3840942.7495622239</c:v>
                </c:pt>
                <c:pt idx="44">
                  <c:v>3836670.9981845701</c:v>
                </c:pt>
                <c:pt idx="45">
                  <c:v>3832374.7732313154</c:v>
                </c:pt>
                <c:pt idx="46">
                  <c:v>3828053.934489266</c:v>
                </c:pt>
                <c:pt idx="47">
                  <c:v>3823708.3409419237</c:v>
                </c:pt>
                <c:pt idx="48">
                  <c:v>3819337.8507648828</c:v>
                </c:pt>
                <c:pt idx="49">
                  <c:v>3814942.3213212024</c:v>
                </c:pt>
                <c:pt idx="50">
                  <c:v>3810521.6091567511</c:v>
                </c:pt>
                <c:pt idx="51">
                  <c:v>3806075.5699955244</c:v>
                </c:pt>
                <c:pt idx="52">
                  <c:v>3801604.0587349366</c:v>
                </c:pt>
                <c:pt idx="53">
                  <c:v>3797106.9294410851</c:v>
                </c:pt>
                <c:pt idx="54">
                  <c:v>3792584.0353439874</c:v>
                </c:pt>
                <c:pt idx="55">
                  <c:v>3788035.2288327916</c:v>
                </c:pt>
                <c:pt idx="56">
                  <c:v>3783460.361450959</c:v>
                </c:pt>
                <c:pt idx="57">
                  <c:v>3778859.283891418</c:v>
                </c:pt>
                <c:pt idx="58">
                  <c:v>3774231.845991692</c:v>
                </c:pt>
                <c:pt idx="59">
                  <c:v>3769577.896728999</c:v>
                </c:pt>
                <c:pt idx="60">
                  <c:v>3764897.2842153218</c:v>
                </c:pt>
                <c:pt idx="61">
                  <c:v>3760189.8556924514</c:v>
                </c:pt>
                <c:pt idx="62">
                  <c:v>3755455.4575270023</c:v>
                </c:pt>
                <c:pt idx="63">
                  <c:v>3750693.9352053967</c:v>
                </c:pt>
                <c:pt idx="64">
                  <c:v>3745905.1333288238</c:v>
                </c:pt>
                <c:pt idx="65">
                  <c:v>3741088.8956081662</c:v>
                </c:pt>
                <c:pt idx="66">
                  <c:v>3736245.0648589008</c:v>
                </c:pt>
                <c:pt idx="67">
                  <c:v>3731373.4829959678</c:v>
                </c:pt>
                <c:pt idx="68">
                  <c:v>3726473.9910286115</c:v>
                </c:pt>
                <c:pt idx="69">
                  <c:v>3721546.4290551925</c:v>
                </c:pt>
                <c:pt idx="70">
                  <c:v>3716590.6362579674</c:v>
                </c:pt>
                <c:pt idx="71">
                  <c:v>3711606.4508978417</c:v>
                </c:pt>
                <c:pt idx="72">
                  <c:v>3706593.7103090901</c:v>
                </c:pt>
                <c:pt idx="73">
                  <c:v>3701552.2508940487</c:v>
                </c:pt>
                <c:pt idx="74">
                  <c:v>3696481.9081177753</c:v>
                </c:pt>
                <c:pt idx="75">
                  <c:v>3691382.5165026793</c:v>
                </c:pt>
                <c:pt idx="76">
                  <c:v>3686253.9096231218</c:v>
                </c:pt>
                <c:pt idx="77">
                  <c:v>3681095.9200999839</c:v>
                </c:pt>
                <c:pt idx="78">
                  <c:v>3675908.3795952029</c:v>
                </c:pt>
                <c:pt idx="79">
                  <c:v>3670691.1188062797</c:v>
                </c:pt>
                <c:pt idx="80">
                  <c:v>3665443.9674607534</c:v>
                </c:pt>
                <c:pt idx="81">
                  <c:v>3660166.7543106433</c:v>
                </c:pt>
                <c:pt idx="82">
                  <c:v>3654859.3071268606</c:v>
                </c:pt>
                <c:pt idx="83">
                  <c:v>3649521.4526935876</c:v>
                </c:pt>
                <c:pt idx="84">
                  <c:v>3644153.0168026239</c:v>
                </c:pt>
                <c:pt idx="85">
                  <c:v>3638753.8242477016</c:v>
                </c:pt>
                <c:pt idx="86">
                  <c:v>3633323.698818767</c:v>
                </c:pt>
                <c:pt idx="87">
                  <c:v>3627862.463296229</c:v>
                </c:pt>
                <c:pt idx="88">
                  <c:v>3622369.9394451766</c:v>
                </c:pt>
                <c:pt idx="89">
                  <c:v>3616845.9480095608</c:v>
                </c:pt>
                <c:pt idx="90">
                  <c:v>3611290.308706345</c:v>
                </c:pt>
                <c:pt idx="91">
                  <c:v>3605702.8402196211</c:v>
                </c:pt>
                <c:pt idx="92">
                  <c:v>3600083.3601946919</c:v>
                </c:pt>
                <c:pt idx="93">
                  <c:v>3594431.6852321201</c:v>
                </c:pt>
                <c:pt idx="94">
                  <c:v>3588747.6308817421</c:v>
                </c:pt>
                <c:pt idx="95">
                  <c:v>3583031.0116366483</c:v>
                </c:pt>
                <c:pt idx="96">
                  <c:v>3577281.6409271294</c:v>
                </c:pt>
                <c:pt idx="97">
                  <c:v>3571499.3311145874</c:v>
                </c:pt>
                <c:pt idx="98">
                  <c:v>3565683.8934854106</c:v>
                </c:pt>
                <c:pt idx="99">
                  <c:v>3559835.138244817</c:v>
                </c:pt>
                <c:pt idx="100">
                  <c:v>3553952.8745106575</c:v>
                </c:pt>
                <c:pt idx="101">
                  <c:v>3548036.9103071876</c:v>
                </c:pt>
                <c:pt idx="102">
                  <c:v>3542087.0525588021</c:v>
                </c:pt>
                <c:pt idx="103">
                  <c:v>3536103.1070837332</c:v>
                </c:pt>
                <c:pt idx="104">
                  <c:v>3530084.878587713</c:v>
                </c:pt>
                <c:pt idx="105">
                  <c:v>3524032.1706576012</c:v>
                </c:pt>
                <c:pt idx="106">
                  <c:v>3517944.7857549731</c:v>
                </c:pt>
                <c:pt idx="107">
                  <c:v>3511822.5252096737</c:v>
                </c:pt>
                <c:pt idx="108">
                  <c:v>3505665.1892133337</c:v>
                </c:pt>
                <c:pt idx="109">
                  <c:v>3499472.576812848</c:v>
                </c:pt>
                <c:pt idx="110">
                  <c:v>3493244.4859038177</c:v>
                </c:pt>
                <c:pt idx="111">
                  <c:v>3486980.7132239547</c:v>
                </c:pt>
                <c:pt idx="112">
                  <c:v>3480681.0543464464</c:v>
                </c:pt>
                <c:pt idx="113">
                  <c:v>3474345.3036732855</c:v>
                </c:pt>
                <c:pt idx="114">
                  <c:v>3467973.2544285599</c:v>
                </c:pt>
                <c:pt idx="115">
                  <c:v>3461564.6986517031</c:v>
                </c:pt>
                <c:pt idx="116">
                  <c:v>3455119.427190708</c:v>
                </c:pt>
                <c:pt idx="117">
                  <c:v>3448637.229695301</c:v>
                </c:pt>
                <c:pt idx="118">
                  <c:v>3442117.8946100767</c:v>
                </c:pt>
                <c:pt idx="119">
                  <c:v>3435561.2091675932</c:v>
                </c:pt>
                <c:pt idx="120">
                  <c:v>3428966.9593814285</c:v>
                </c:pt>
                <c:pt idx="121">
                  <c:v>3422334.9300391972</c:v>
                </c:pt>
                <c:pt idx="122">
                  <c:v>3415664.9046955262</c:v>
                </c:pt>
                <c:pt idx="123">
                  <c:v>3408956.6656649904</c:v>
                </c:pt>
                <c:pt idx="124">
                  <c:v>3402209.9940150087</c:v>
                </c:pt>
                <c:pt idx="125">
                  <c:v>3395424.6695586992</c:v>
                </c:pt>
                <c:pt idx="126">
                  <c:v>3388600.4708476919</c:v>
                </c:pt>
                <c:pt idx="127">
                  <c:v>3381737.175164903</c:v>
                </c:pt>
                <c:pt idx="128">
                  <c:v>3374834.5585172647</c:v>
                </c:pt>
                <c:pt idx="129">
                  <c:v>3367892.395628416</c:v>
                </c:pt>
                <c:pt idx="130">
                  <c:v>3360910.4599313498</c:v>
                </c:pt>
                <c:pt idx="131">
                  <c:v>3353888.5235610195</c:v>
                </c:pt>
                <c:pt idx="132">
                  <c:v>3346826.3573469007</c:v>
                </c:pt>
                <c:pt idx="133">
                  <c:v>3339723.7308055134</c:v>
                </c:pt>
                <c:pt idx="134">
                  <c:v>3332580.4121328993</c:v>
                </c:pt>
                <c:pt idx="135">
                  <c:v>3325396.1681970567</c:v>
                </c:pt>
                <c:pt idx="136">
                  <c:v>3318170.7645303318</c:v>
                </c:pt>
                <c:pt idx="137">
                  <c:v>3310903.9653217662</c:v>
                </c:pt>
                <c:pt idx="138">
                  <c:v>3303595.5334094018</c:v>
                </c:pt>
                <c:pt idx="139">
                  <c:v>3296245.2302725394</c:v>
                </c:pt>
                <c:pt idx="140">
                  <c:v>3288852.8160239551</c:v>
                </c:pt>
                <c:pt idx="141">
                  <c:v>3281418.0494020716</c:v>
                </c:pt>
                <c:pt idx="142">
                  <c:v>3273940.6877630837</c:v>
                </c:pt>
                <c:pt idx="143">
                  <c:v>3266420.4870730392</c:v>
                </c:pt>
                <c:pt idx="144">
                  <c:v>3258857.2018998745</c:v>
                </c:pt>
                <c:pt idx="145">
                  <c:v>3251250.5854054051</c:v>
                </c:pt>
                <c:pt idx="146">
                  <c:v>3243600.3893372696</c:v>
                </c:pt>
                <c:pt idx="147">
                  <c:v>3235906.3640208272</c:v>
                </c:pt>
                <c:pt idx="148">
                  <c:v>3228168.2583510093</c:v>
                </c:pt>
                <c:pt idx="149">
                  <c:v>3220385.8197841248</c:v>
                </c:pt>
                <c:pt idx="150">
                  <c:v>3212558.7943296176</c:v>
                </c:pt>
                <c:pt idx="151">
                  <c:v>3204686.9265417773</c:v>
                </c:pt>
                <c:pt idx="152">
                  <c:v>3196769.9595114025</c:v>
                </c:pt>
                <c:pt idx="153">
                  <c:v>3188807.6348574162</c:v>
                </c:pt>
                <c:pt idx="154">
                  <c:v>3180799.6927184328</c:v>
                </c:pt>
                <c:pt idx="155">
                  <c:v>3172745.8717442784</c:v>
                </c:pt>
                <c:pt idx="156">
                  <c:v>3164645.9090874596</c:v>
                </c:pt>
                <c:pt idx="157">
                  <c:v>3156499.540394586</c:v>
                </c:pt>
                <c:pt idx="158">
                  <c:v>3148306.4997977428</c:v>
                </c:pt>
                <c:pt idx="159">
                  <c:v>3140066.5199058135</c:v>
                </c:pt>
                <c:pt idx="160">
                  <c:v>3131779.3317957534</c:v>
                </c:pt>
                <c:pt idx="161">
                  <c:v>3123444.6650038129</c:v>
                </c:pt>
                <c:pt idx="162">
                  <c:v>3115062.2475167098</c:v>
                </c:pt>
                <c:pt idx="163">
                  <c:v>3106631.8057627538</c:v>
                </c:pt>
                <c:pt idx="164">
                  <c:v>3098153.0646029157</c:v>
                </c:pt>
                <c:pt idx="165">
                  <c:v>3089625.7473218492</c:v>
                </c:pt>
                <c:pt idx="166">
                  <c:v>3081049.5756188603</c:v>
                </c:pt>
                <c:pt idx="167">
                  <c:v>3072424.269598823</c:v>
                </c:pt>
                <c:pt idx="168">
                  <c:v>3063749.5477630459</c:v>
                </c:pt>
                <c:pt idx="169">
                  <c:v>3055025.1270000846</c:v>
                </c:pt>
                <c:pt idx="170">
                  <c:v>3046250.7225765022</c:v>
                </c:pt>
                <c:pt idx="171">
                  <c:v>3037426.0481275762</c:v>
                </c:pt>
                <c:pt idx="172">
                  <c:v>3028550.8156479532</c:v>
                </c:pt>
                <c:pt idx="173">
                  <c:v>3019624.7354822489</c:v>
                </c:pt>
                <c:pt idx="174">
                  <c:v>3010647.5163155952</c:v>
                </c:pt>
                <c:pt idx="175">
                  <c:v>3001618.8651641328</c:v>
                </c:pt>
                <c:pt idx="176">
                  <c:v>2992538.4873654484</c:v>
                </c:pt>
                <c:pt idx="177">
                  <c:v>2983406.0865689591</c:v>
                </c:pt>
                <c:pt idx="178">
                  <c:v>2974221.3647262398</c:v>
                </c:pt>
                <c:pt idx="179">
                  <c:v>2964984.0220812969</c:v>
                </c:pt>
                <c:pt idx="180">
                  <c:v>2955693.7571607837</c:v>
                </c:pt>
                <c:pt idx="181">
                  <c:v>2946350.2667641635</c:v>
                </c:pt>
                <c:pt idx="182">
                  <c:v>2936953.2459538127</c:v>
                </c:pt>
                <c:pt idx="183">
                  <c:v>2927502.3880450693</c:v>
                </c:pt>
                <c:pt idx="184">
                  <c:v>2917997.3845962235</c:v>
                </c:pt>
                <c:pt idx="185">
                  <c:v>2908437.9253984522</c:v>
                </c:pt>
                <c:pt idx="186">
                  <c:v>2898823.6984656937</c:v>
                </c:pt>
                <c:pt idx="187">
                  <c:v>2889154.3900244664</c:v>
                </c:pt>
                <c:pt idx="188">
                  <c:v>2879429.6845036279</c:v>
                </c:pt>
                <c:pt idx="189">
                  <c:v>2869649.2645240761</c:v>
                </c:pt>
                <c:pt idx="190">
                  <c:v>2859812.8108883915</c:v>
                </c:pt>
                <c:pt idx="191">
                  <c:v>2849920.0025704191</c:v>
                </c:pt>
                <c:pt idx="192">
                  <c:v>2839970.5167047917</c:v>
                </c:pt>
                <c:pt idx="193">
                  <c:v>2829964.0285763922</c:v>
                </c:pt>
                <c:pt idx="194">
                  <c:v>2819900.211609757</c:v>
                </c:pt>
                <c:pt idx="195">
                  <c:v>2809778.7373584174</c:v>
                </c:pt>
                <c:pt idx="196">
                  <c:v>2799599.2754941792</c:v>
                </c:pt>
                <c:pt idx="197">
                  <c:v>2789361.4937963439</c:v>
                </c:pt>
                <c:pt idx="198">
                  <c:v>2779065.0581408651</c:v>
                </c:pt>
                <c:pt idx="199">
                  <c:v>2768709.6324894433</c:v>
                </c:pt>
                <c:pt idx="200">
                  <c:v>2758294.8788785604</c:v>
                </c:pt>
                <c:pt idx="201">
                  <c:v>2747820.4574084482</c:v>
                </c:pt>
                <c:pt idx="202">
                  <c:v>2737286.0262319967</c:v>
                </c:pt>
                <c:pt idx="203">
                  <c:v>2726691.2415435971</c:v>
                </c:pt>
                <c:pt idx="204">
                  <c:v>2716035.7575679203</c:v>
                </c:pt>
                <c:pt idx="205">
                  <c:v>2705319.2265486326</c:v>
                </c:pt>
                <c:pt idx="206">
                  <c:v>2694541.2987370468</c:v>
                </c:pt>
                <c:pt idx="207">
                  <c:v>2683701.6223807074</c:v>
                </c:pt>
                <c:pt idx="208">
                  <c:v>2672799.8437119098</c:v>
                </c:pt>
                <c:pt idx="209">
                  <c:v>2661835.6069361554</c:v>
                </c:pt>
                <c:pt idx="210">
                  <c:v>2650808.55422054</c:v>
                </c:pt>
                <c:pt idx="211">
                  <c:v>2639718.3256820748</c:v>
                </c:pt>
                <c:pt idx="212">
                  <c:v>2628564.5593759413</c:v>
                </c:pt>
                <c:pt idx="213">
                  <c:v>2617346.8912836788</c:v>
                </c:pt>
                <c:pt idx="214">
                  <c:v>2606064.9553013043</c:v>
                </c:pt>
                <c:pt idx="215">
                  <c:v>2594718.3832273642</c:v>
                </c:pt>
                <c:pt idx="216">
                  <c:v>2583306.804750917</c:v>
                </c:pt>
                <c:pt idx="217">
                  <c:v>2571829.8474394488</c:v>
                </c:pt>
                <c:pt idx="218">
                  <c:v>2560287.136726717</c:v>
                </c:pt>
                <c:pt idx="219">
                  <c:v>2548678.2959005265</c:v>
                </c:pt>
                <c:pt idx="220">
                  <c:v>2537002.9460904361</c:v>
                </c:pt>
                <c:pt idx="221">
                  <c:v>2525260.7062553922</c:v>
                </c:pt>
                <c:pt idx="222">
                  <c:v>2513451.193171293</c:v>
                </c:pt>
                <c:pt idx="223">
                  <c:v>2501574.021418483</c:v>
                </c:pt>
                <c:pt idx="224">
                  <c:v>2489628.8033691724</c:v>
                </c:pt>
                <c:pt idx="225">
                  <c:v>2477615.1491747876</c:v>
                </c:pt>
                <c:pt idx="226">
                  <c:v>2465532.6667532474</c:v>
                </c:pt>
                <c:pt idx="227">
                  <c:v>2453380.9617761672</c:v>
                </c:pt>
                <c:pt idx="228">
                  <c:v>2441159.6376559893</c:v>
                </c:pt>
                <c:pt idx="229">
                  <c:v>2428868.2955330396</c:v>
                </c:pt>
                <c:pt idx="230">
                  <c:v>2416506.5342625105</c:v>
                </c:pt>
                <c:pt idx="231">
                  <c:v>2404073.950401369</c:v>
                </c:pt>
                <c:pt idx="232">
                  <c:v>2391570.1381951896</c:v>
                </c:pt>
                <c:pt idx="233">
                  <c:v>2378994.6895649126</c:v>
                </c:pt>
                <c:pt idx="234">
                  <c:v>2366347.1940935245</c:v>
                </c:pt>
                <c:pt idx="235">
                  <c:v>2353627.2390126646</c:v>
                </c:pt>
                <c:pt idx="236">
                  <c:v>2340834.4091891539</c:v>
                </c:pt>
                <c:pt idx="237">
                  <c:v>2327968.2871114463</c:v>
                </c:pt>
                <c:pt idx="238">
                  <c:v>2315028.4528760016</c:v>
                </c:pt>
                <c:pt idx="239">
                  <c:v>2302014.4841735833</c:v>
                </c:pt>
                <c:pt idx="240">
                  <c:v>2288925.9562754738</c:v>
                </c:pt>
                <c:pt idx="241">
                  <c:v>2275762.4420196149</c:v>
                </c:pt>
                <c:pt idx="242">
                  <c:v>2262523.5117966649</c:v>
                </c:pt>
                <c:pt idx="243">
                  <c:v>2249208.7335359794</c:v>
                </c:pt>
                <c:pt idx="244">
                  <c:v>2235817.6726915087</c:v>
                </c:pt>
                <c:pt idx="245">
                  <c:v>2222349.8922276166</c:v>
                </c:pt>
                <c:pt idx="246">
                  <c:v>2208804.9526048168</c:v>
                </c:pt>
                <c:pt idx="247">
                  <c:v>2195182.4117654278</c:v>
                </c:pt>
                <c:pt idx="248">
                  <c:v>2181481.8251191466</c:v>
                </c:pt>
                <c:pt idx="249">
                  <c:v>2167702.7455285378</c:v>
                </c:pt>
                <c:pt idx="250">
                  <c:v>2153844.7232944411</c:v>
                </c:pt>
                <c:pt idx="251">
                  <c:v>2139907.306141295</c:v>
                </c:pt>
                <c:pt idx="252">
                  <c:v>2125890.0392023758</c:v>
                </c:pt>
                <c:pt idx="253">
                  <c:v>2111792.4650049522</c:v>
                </c:pt>
                <c:pt idx="254">
                  <c:v>2097614.1234553559</c:v>
                </c:pt>
                <c:pt idx="255">
                  <c:v>2083354.551823965</c:v>
                </c:pt>
                <c:pt idx="256">
                  <c:v>2069013.2847301026</c:v>
                </c:pt>
                <c:pt idx="257">
                  <c:v>2054589.8541268483</c:v>
                </c:pt>
                <c:pt idx="258">
                  <c:v>2040083.7892857627</c:v>
                </c:pt>
                <c:pt idx="259">
                  <c:v>2025494.6167815251</c:v>
                </c:pt>
                <c:pt idx="260">
                  <c:v>2010821.860476482</c:v>
                </c:pt>
                <c:pt idx="261">
                  <c:v>1996065.0415051079</c:v>
                </c:pt>
                <c:pt idx="262">
                  <c:v>1981223.6782583771</c:v>
                </c:pt>
                <c:pt idx="263">
                  <c:v>1966297.2863680453</c:v>
                </c:pt>
                <c:pt idx="264">
                  <c:v>1951285.3786908416</c:v>
                </c:pt>
                <c:pt idx="265">
                  <c:v>1936187.4652925706</c:v>
                </c:pt>
                <c:pt idx="266">
                  <c:v>1921003.0534321221</c:v>
                </c:pt>
                <c:pt idx="267">
                  <c:v>1905731.6475453898</c:v>
                </c:pt>
                <c:pt idx="268">
                  <c:v>1890372.749229098</c:v>
                </c:pt>
                <c:pt idx="269">
                  <c:v>1874925.8572245359</c:v>
                </c:pt>
                <c:pt idx="270">
                  <c:v>1859390.4674011976</c:v>
                </c:pt>
                <c:pt idx="271">
                  <c:v>1843766.0727403299</c:v>
                </c:pt>
                <c:pt idx="272">
                  <c:v>1828052.1633183842</c:v>
                </c:pt>
                <c:pt idx="273">
                  <c:v>1812248.2262903752</c:v>
                </c:pt>
                <c:pt idx="274">
                  <c:v>1796353.7458731432</c:v>
                </c:pt>
                <c:pt idx="275">
                  <c:v>1780368.2033285208</c:v>
                </c:pt>
                <c:pt idx="276">
                  <c:v>1764291.0769464031</c:v>
                </c:pt>
                <c:pt idx="277">
                  <c:v>1748121.8420277215</c:v>
                </c:pt>
                <c:pt idx="278">
                  <c:v>1731859.9708673181</c:v>
                </c:pt>
                <c:pt idx="279">
                  <c:v>1715504.9327367248</c:v>
                </c:pt>
                <c:pt idx="280">
                  <c:v>1699056.1938668417</c:v>
                </c:pt>
                <c:pt idx="281">
                  <c:v>1682513.2174305166</c:v>
                </c:pt>
                <c:pt idx="282">
                  <c:v>1665875.4635250252</c:v>
                </c:pt>
                <c:pt idx="283">
                  <c:v>1649142.38915445</c:v>
                </c:pt>
                <c:pt idx="284">
                  <c:v>1632313.4482119603</c:v>
                </c:pt>
                <c:pt idx="285">
                  <c:v>1615388.0914619875</c:v>
                </c:pt>
                <c:pt idx="286">
                  <c:v>1598365.7665223011</c:v>
                </c:pt>
                <c:pt idx="287">
                  <c:v>1581245.9178459812</c:v>
                </c:pt>
                <c:pt idx="288">
                  <c:v>1564027.9867032866</c:v>
                </c:pt>
                <c:pt idx="289">
                  <c:v>1546711.4111634204</c:v>
                </c:pt>
                <c:pt idx="290">
                  <c:v>1529295.6260761903</c:v>
                </c:pt>
                <c:pt idx="291">
                  <c:v>1511780.0630535646</c:v>
                </c:pt>
                <c:pt idx="292">
                  <c:v>1494164.1504511219</c:v>
                </c:pt>
                <c:pt idx="293">
                  <c:v>1476447.3133493941</c:v>
                </c:pt>
                <c:pt idx="294">
                  <c:v>1458628.9735351044</c:v>
                </c:pt>
                <c:pt idx="295">
                  <c:v>1440708.5494822953</c:v>
                </c:pt>
                <c:pt idx="296">
                  <c:v>1422685.4563333504</c:v>
                </c:pt>
                <c:pt idx="297">
                  <c:v>1404559.1058799063</c:v>
                </c:pt>
                <c:pt idx="298">
                  <c:v>1386328.906543656</c:v>
                </c:pt>
                <c:pt idx="299">
                  <c:v>1367994.2633570419</c:v>
                </c:pt>
                <c:pt idx="300">
                  <c:v>1349554.5779438377</c:v>
                </c:pt>
                <c:pt idx="301">
                  <c:v>1331009.2484996205</c:v>
                </c:pt>
                <c:pt idx="302">
                  <c:v>1312357.669772129</c:v>
                </c:pt>
                <c:pt idx="303">
                  <c:v>1293599.2330415114</c:v>
                </c:pt>
                <c:pt idx="304">
                  <c:v>1274733.3261004579</c:v>
                </c:pt>
                <c:pt idx="305">
                  <c:v>1255759.3332342212</c:v>
                </c:pt>
                <c:pt idx="306">
                  <c:v>1236676.6352005217</c:v>
                </c:pt>
                <c:pt idx="307">
                  <c:v>1217484.6092093375</c:v>
                </c:pt>
                <c:pt idx="308">
                  <c:v>1198182.6289025787</c:v>
                </c:pt>
                <c:pt idx="309">
                  <c:v>1178770.0643336459</c:v>
                </c:pt>
                <c:pt idx="310">
                  <c:v>1159246.2819468703</c:v>
                </c:pt>
                <c:pt idx="311">
                  <c:v>1139610.6445568369</c:v>
                </c:pt>
                <c:pt idx="312">
                  <c:v>1119862.5113275899</c:v>
                </c:pt>
                <c:pt idx="313">
                  <c:v>1100001.237751717</c:v>
                </c:pt>
                <c:pt idx="314">
                  <c:v>1080026.1756293157</c:v>
                </c:pt>
                <c:pt idx="315">
                  <c:v>1059936.673046838</c:v>
                </c:pt>
                <c:pt idx="316">
                  <c:v>1039732.074355815</c:v>
                </c:pt>
                <c:pt idx="317">
                  <c:v>1019411.7201514579</c:v>
                </c:pt>
                <c:pt idx="318">
                  <c:v>998974.94725113839</c:v>
                </c:pt>
                <c:pt idx="319">
                  <c:v>978421.08867274411</c:v>
                </c:pt>
                <c:pt idx="320">
                  <c:v>957749.47361291118</c:v>
                </c:pt>
                <c:pt idx="321">
                  <c:v>936959.42742513132</c:v>
                </c:pt>
                <c:pt idx="322">
                  <c:v>916050.27159773395</c:v>
                </c:pt>
                <c:pt idx="323">
                  <c:v>895021.3237317421</c:v>
                </c:pt>
                <c:pt idx="324">
                  <c:v>873871.89751860127</c:v>
                </c:pt>
                <c:pt idx="325">
                  <c:v>852601.30271778104</c:v>
                </c:pt>
                <c:pt idx="326">
                  <c:v>831208.84513424779</c:v>
                </c:pt>
                <c:pt idx="327">
                  <c:v>809693.82659580885</c:v>
                </c:pt>
                <c:pt idx="328">
                  <c:v>788055.54493032675</c:v>
                </c:pt>
                <c:pt idx="329">
                  <c:v>766293.29394280282</c:v>
                </c:pt>
                <c:pt idx="330">
                  <c:v>744406.36339232954</c:v>
                </c:pt>
                <c:pt idx="331">
                  <c:v>722394.03896891093</c:v>
                </c:pt>
                <c:pt idx="332">
                  <c:v>700255.60227014974</c:v>
                </c:pt>
                <c:pt idx="333">
                  <c:v>677990.33077780192</c:v>
                </c:pt>
                <c:pt idx="334">
                  <c:v>655597.49783419585</c:v>
                </c:pt>
                <c:pt idx="335">
                  <c:v>633076.37261851702</c:v>
                </c:pt>
                <c:pt idx="336">
                  <c:v>610426.22012295667</c:v>
                </c:pt>
                <c:pt idx="337">
                  <c:v>587646.30112872389</c:v>
                </c:pt>
                <c:pt idx="338">
                  <c:v>564735.87218191999</c:v>
                </c:pt>
                <c:pt idx="339">
                  <c:v>541694.18556927505</c:v>
                </c:pt>
                <c:pt idx="340">
                  <c:v>518520.48929374514</c:v>
                </c:pt>
                <c:pt idx="341">
                  <c:v>495214.02704997</c:v>
                </c:pt>
                <c:pt idx="342">
                  <c:v>471774.03819958988</c:v>
                </c:pt>
                <c:pt idx="343">
                  <c:v>448199.75774642115</c:v>
                </c:pt>
                <c:pt idx="344">
                  <c:v>424490.41631148948</c:v>
                </c:pt>
                <c:pt idx="345">
                  <c:v>400645.24010792014</c:v>
                </c:pt>
                <c:pt idx="346">
                  <c:v>376663.45091568457</c:v>
                </c:pt>
                <c:pt idx="347">
                  <c:v>352544.26605620177</c:v>
                </c:pt>
                <c:pt idx="348">
                  <c:v>328286.89836679486</c:v>
                </c:pt>
                <c:pt idx="349">
                  <c:v>303890.55617500073</c:v>
                </c:pt>
                <c:pt idx="350">
                  <c:v>279354.44327273278</c:v>
                </c:pt>
                <c:pt idx="351">
                  <c:v>254677.7588902956</c:v>
                </c:pt>
                <c:pt idx="352">
                  <c:v>229859.69767025069</c:v>
                </c:pt>
                <c:pt idx="353">
                  <c:v>204899.44964113261</c:v>
                </c:pt>
                <c:pt idx="354">
                  <c:v>179796.20019101439</c:v>
                </c:pt>
                <c:pt idx="355">
                  <c:v>154549.13004092153</c:v>
                </c:pt>
                <c:pt idx="356">
                  <c:v>129157.41521809375</c:v>
                </c:pt>
                <c:pt idx="357">
                  <c:v>103620.22702909353</c:v>
                </c:pt>
                <c:pt idx="358">
                  <c:v>77936.732032760483</c:v>
                </c:pt>
                <c:pt idx="359">
                  <c:v>52106.092013010959</c:v>
                </c:pt>
                <c:pt idx="360">
                  <c:v>26127.463951481615</c:v>
                </c:pt>
              </c:numCache>
            </c:numRef>
          </c:val>
          <c:smooth val="0"/>
          <c:extLst>
            <c:ext xmlns:c16="http://schemas.microsoft.com/office/drawing/2014/chart" uri="{C3380CC4-5D6E-409C-BE32-E72D297353CC}">
              <c16:uniqueId val="{00000001-7B5B-4A76-AF71-C1E679E5C1C5}"/>
            </c:ext>
          </c:extLst>
        </c:ser>
        <c:ser>
          <c:idx val="2"/>
          <c:order val="2"/>
          <c:tx>
            <c:strRef>
              <c:f>'Mortgage Amortization'!$S$1</c:f>
              <c:strCache>
                <c:ptCount val="1"/>
                <c:pt idx="0">
                  <c:v>1003</c:v>
                </c:pt>
              </c:strCache>
            </c:strRef>
          </c:tx>
          <c:spPr>
            <a:ln w="28575" cap="rnd">
              <a:solidFill>
                <a:schemeClr val="accent3"/>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Amortization'!$S$2:$S$366</c:f>
              <c:numCache>
                <c:formatCode>#,##0.00</c:formatCode>
                <c:ptCount val="365"/>
                <c:pt idx="0" formatCode="General">
                  <c:v>0</c:v>
                </c:pt>
                <c:pt idx="1">
                  <c:v>6500000</c:v>
                </c:pt>
                <c:pt idx="2">
                  <c:v>6494539.2104444252</c:v>
                </c:pt>
                <c:pt idx="3">
                  <c:v>6489047.1351153543</c:v>
                </c:pt>
                <c:pt idx="4">
                  <c:v>6483523.5947713777</c:v>
                </c:pt>
                <c:pt idx="5">
                  <c:v>6477968.4091441799</c:v>
                </c:pt>
                <c:pt idx="6">
                  <c:v>6472381.3969326597</c:v>
                </c:pt>
                <c:pt idx="7">
                  <c:v>6466762.375797011</c:v>
                </c:pt>
                <c:pt idx="8">
                  <c:v>6461111.1623527734</c:v>
                </c:pt>
                <c:pt idx="9">
                  <c:v>6455427.5721648447</c:v>
                </c:pt>
                <c:pt idx="10">
                  <c:v>6449711.4197414638</c:v>
                </c:pt>
                <c:pt idx="11">
                  <c:v>6443962.5185281578</c:v>
                </c:pt>
                <c:pt idx="12">
                  <c:v>6438180.6809016503</c:v>
                </c:pt>
                <c:pt idx="13">
                  <c:v>6432365.7181637408</c:v>
                </c:pt>
                <c:pt idx="14">
                  <c:v>6426517.4405351458</c:v>
                </c:pt>
                <c:pt idx="15">
                  <c:v>6420635.6571493037</c:v>
                </c:pt>
                <c:pt idx="16">
                  <c:v>6414720.1760461461</c:v>
                </c:pt>
                <c:pt idx="17">
                  <c:v>6408770.8041658355</c:v>
                </c:pt>
                <c:pt idx="18">
                  <c:v>6402787.3473424604</c:v>
                </c:pt>
                <c:pt idx="19">
                  <c:v>6396769.6102977013</c:v>
                </c:pt>
                <c:pt idx="20">
                  <c:v>6390717.3966344567</c:v>
                </c:pt>
                <c:pt idx="21">
                  <c:v>6384630.5088304328</c:v>
                </c:pt>
                <c:pt idx="22">
                  <c:v>6378508.7482316988</c:v>
                </c:pt>
                <c:pt idx="23">
                  <c:v>6372351.9150462011</c:v>
                </c:pt>
                <c:pt idx="24">
                  <c:v>6366159.8083372451</c:v>
                </c:pt>
                <c:pt idx="25">
                  <c:v>6359932.2260169359</c:v>
                </c:pt>
                <c:pt idx="26">
                  <c:v>6353668.9648395833</c:v>
                </c:pt>
                <c:pt idx="27">
                  <c:v>6347369.8203950683</c:v>
                </c:pt>
                <c:pt idx="28">
                  <c:v>6341034.5871021729</c:v>
                </c:pt>
                <c:pt idx="29">
                  <c:v>6334663.0582018709</c:v>
                </c:pt>
                <c:pt idx="30">
                  <c:v>6328255.0257505774</c:v>
                </c:pt>
                <c:pt idx="31">
                  <c:v>6321810.2806133647</c:v>
                </c:pt>
                <c:pt idx="32">
                  <c:v>6315328.6124571366</c:v>
                </c:pt>
                <c:pt idx="33">
                  <c:v>6308809.8097437639</c:v>
                </c:pt>
                <c:pt idx="34">
                  <c:v>6302253.6597231794</c:v>
                </c:pt>
                <c:pt idx="35">
                  <c:v>6295659.9484264348</c:v>
                </c:pt>
                <c:pt idx="36">
                  <c:v>6289028.4606587198</c:v>
                </c:pt>
                <c:pt idx="37">
                  <c:v>6282358.9799923357</c:v>
                </c:pt>
                <c:pt idx="38">
                  <c:v>6275651.288759633</c:v>
                </c:pt>
                <c:pt idx="39">
                  <c:v>6268905.1680459101</c:v>
                </c:pt>
                <c:pt idx="40">
                  <c:v>6262120.3976822644</c:v>
                </c:pt>
                <c:pt idx="41">
                  <c:v>6255296.7562384102</c:v>
                </c:pt>
                <c:pt idx="42">
                  <c:v>6248434.0210154513</c:v>
                </c:pt>
                <c:pt idx="43">
                  <c:v>6241531.9680386102</c:v>
                </c:pt>
                <c:pt idx="44">
                  <c:v>6234590.3720499231</c:v>
                </c:pt>
                <c:pt idx="45">
                  <c:v>6227609.006500884</c:v>
                </c:pt>
                <c:pt idx="46">
                  <c:v>6220587.6435450539</c:v>
                </c:pt>
                <c:pt idx="47">
                  <c:v>6213526.0540306224</c:v>
                </c:pt>
                <c:pt idx="48">
                  <c:v>6206424.0074929306</c:v>
                </c:pt>
                <c:pt idx="49">
                  <c:v>6199281.2721469505</c:v>
                </c:pt>
                <c:pt idx="50">
                  <c:v>6192097.6148797171</c:v>
                </c:pt>
                <c:pt idx="51">
                  <c:v>6184872.8012427241</c:v>
                </c:pt>
                <c:pt idx="52">
                  <c:v>6177606.5954442685</c:v>
                </c:pt>
                <c:pt idx="53">
                  <c:v>6170298.7603417598</c:v>
                </c:pt>
                <c:pt idx="54">
                  <c:v>6162949.0574339759</c:v>
                </c:pt>
                <c:pt idx="55">
                  <c:v>6155557.2468532827</c:v>
                </c:pt>
                <c:pt idx="56">
                  <c:v>6148123.0873578042</c:v>
                </c:pt>
                <c:pt idx="57">
                  <c:v>6140646.33632355</c:v>
                </c:pt>
                <c:pt idx="58">
                  <c:v>6133126.7497364953</c:v>
                </c:pt>
                <c:pt idx="59">
                  <c:v>6125564.0821846193</c:v>
                </c:pt>
                <c:pt idx="60">
                  <c:v>6117958.0868498934</c:v>
                </c:pt>
                <c:pt idx="61">
                  <c:v>6110308.5155002289</c:v>
                </c:pt>
                <c:pt idx="62">
                  <c:v>6102615.1184813734</c:v>
                </c:pt>
                <c:pt idx="63">
                  <c:v>6094877.6447087647</c:v>
                </c:pt>
                <c:pt idx="64">
                  <c:v>6087095.8416593336</c:v>
                </c:pt>
                <c:pt idx="65">
                  <c:v>6079269.4553632652</c:v>
                </c:pt>
                <c:pt idx="66">
                  <c:v>6071398.2303957092</c:v>
                </c:pt>
                <c:pt idx="67">
                  <c:v>6063481.9098684425</c:v>
                </c:pt>
                <c:pt idx="68">
                  <c:v>6055520.235421489</c:v>
                </c:pt>
                <c:pt idx="69">
                  <c:v>6047512.9472146826</c:v>
                </c:pt>
                <c:pt idx="70">
                  <c:v>6039459.7839191919</c:v>
                </c:pt>
                <c:pt idx="71">
                  <c:v>6031360.4827089868</c:v>
                </c:pt>
                <c:pt idx="72">
                  <c:v>6023214.7792522656</c:v>
                </c:pt>
                <c:pt idx="73">
                  <c:v>6015022.4077028232</c:v>
                </c:pt>
                <c:pt idx="74">
                  <c:v>6006783.100691379</c:v>
                </c:pt>
                <c:pt idx="75">
                  <c:v>5998496.5893168487</c:v>
                </c:pt>
                <c:pt idx="76">
                  <c:v>5990162.6031375676</c:v>
                </c:pt>
                <c:pt idx="77">
                  <c:v>5981780.8701624684</c:v>
                </c:pt>
                <c:pt idx="78">
                  <c:v>5973351.1168421991</c:v>
                </c:pt>
                <c:pt idx="79">
                  <c:v>5964873.0680601988</c:v>
                </c:pt>
                <c:pt idx="80">
                  <c:v>5956346.4471237184</c:v>
                </c:pt>
                <c:pt idx="81">
                  <c:v>5947770.97575479</c:v>
                </c:pt>
                <c:pt idx="82">
                  <c:v>5939146.3740811432</c:v>
                </c:pt>
                <c:pt idx="83">
                  <c:v>5930472.3606270747</c:v>
                </c:pt>
                <c:pt idx="84">
                  <c:v>5921748.6523042591</c:v>
                </c:pt>
                <c:pt idx="85">
                  <c:v>5912974.9644025108</c:v>
                </c:pt>
                <c:pt idx="86">
                  <c:v>5904151.0105804922</c:v>
                </c:pt>
                <c:pt idx="87">
                  <c:v>5895276.5028563682</c:v>
                </c:pt>
                <c:pt idx="88">
                  <c:v>5886351.1515984079</c:v>
                </c:pt>
                <c:pt idx="89">
                  <c:v>5877374.6655155318</c:v>
                </c:pt>
                <c:pt idx="90">
                  <c:v>5868346.7516478058</c:v>
                </c:pt>
                <c:pt idx="91">
                  <c:v>5859267.1153568793</c:v>
                </c:pt>
                <c:pt idx="92">
                  <c:v>5850135.4603163693</c:v>
                </c:pt>
                <c:pt idx="93">
                  <c:v>5840951.4885021904</c:v>
                </c:pt>
                <c:pt idx="94">
                  <c:v>5831714.9001828255</c:v>
                </c:pt>
                <c:pt idx="95">
                  <c:v>5822425.3939095475</c:v>
                </c:pt>
                <c:pt idx="96">
                  <c:v>5813082.6665065791</c:v>
                </c:pt>
                <c:pt idx="97">
                  <c:v>5803686.4130611978</c:v>
                </c:pt>
                <c:pt idx="98">
                  <c:v>5794236.3269137861</c:v>
                </c:pt>
                <c:pt idx="99">
                  <c:v>5784732.0996478209</c:v>
                </c:pt>
                <c:pt idx="100">
                  <c:v>5775173.4210798116</c:v>
                </c:pt>
                <c:pt idx="101">
                  <c:v>5765559.9792491728</c:v>
                </c:pt>
                <c:pt idx="102">
                  <c:v>5755891.4604080459</c:v>
                </c:pt>
                <c:pt idx="103">
                  <c:v>5746167.5490110582</c:v>
                </c:pt>
                <c:pt idx="104">
                  <c:v>5736387.9277050253</c:v>
                </c:pt>
                <c:pt idx="105">
                  <c:v>5726552.277318594</c:v>
                </c:pt>
                <c:pt idx="106">
                  <c:v>5716660.2768518236</c:v>
                </c:pt>
                <c:pt idx="107">
                  <c:v>5706711.6034657117</c:v>
                </c:pt>
                <c:pt idx="108">
                  <c:v>5696705.932471659</c:v>
                </c:pt>
                <c:pt idx="109">
                  <c:v>5686642.9373208694</c:v>
                </c:pt>
                <c:pt idx="110">
                  <c:v>5676522.2895936947</c:v>
                </c:pt>
                <c:pt idx="111">
                  <c:v>5666343.6589889172</c:v>
                </c:pt>
                <c:pt idx="112">
                  <c:v>5656106.7133129658</c:v>
                </c:pt>
                <c:pt idx="113">
                  <c:v>5645811.11846908</c:v>
                </c:pt>
                <c:pt idx="114">
                  <c:v>5635456.5384464003</c:v>
                </c:pt>
                <c:pt idx="115">
                  <c:v>5625042.635309008</c:v>
                </c:pt>
                <c:pt idx="116">
                  <c:v>5614569.0691848909</c:v>
                </c:pt>
                <c:pt idx="117">
                  <c:v>5604035.4982548542</c:v>
                </c:pt>
                <c:pt idx="118">
                  <c:v>5593441.5787413642</c:v>
                </c:pt>
                <c:pt idx="119">
                  <c:v>5582786.9648973281</c:v>
                </c:pt>
                <c:pt idx="120">
                  <c:v>5572071.308994811</c:v>
                </c:pt>
                <c:pt idx="121">
                  <c:v>5561294.2613136852</c:v>
                </c:pt>
                <c:pt idx="122">
                  <c:v>5550455.4701302201</c:v>
                </c:pt>
                <c:pt idx="123">
                  <c:v>5539554.5817055991</c:v>
                </c:pt>
                <c:pt idx="124">
                  <c:v>5528591.240274379</c:v>
                </c:pt>
                <c:pt idx="125">
                  <c:v>5517565.0880328761</c:v>
                </c:pt>
                <c:pt idx="126">
                  <c:v>5506475.7651274893</c:v>
                </c:pt>
                <c:pt idx="127">
                  <c:v>5495322.9096429572</c:v>
                </c:pt>
                <c:pt idx="128">
                  <c:v>5484106.1575905448</c:v>
                </c:pt>
                <c:pt idx="129">
                  <c:v>5472825.1428961651</c:v>
                </c:pt>
                <c:pt idx="130">
                  <c:v>5461479.4973884327</c:v>
                </c:pt>
                <c:pt idx="131">
                  <c:v>5450068.8507866459</c:v>
                </c:pt>
                <c:pt idx="132">
                  <c:v>5438592.8306887029</c:v>
                </c:pt>
                <c:pt idx="133">
                  <c:v>5427051.0625589481</c:v>
                </c:pt>
                <c:pt idx="134">
                  <c:v>5415443.1697159503</c:v>
                </c:pt>
                <c:pt idx="135">
                  <c:v>5403768.7733202064</c:v>
                </c:pt>
                <c:pt idx="136">
                  <c:v>5392027.4923617784</c:v>
                </c:pt>
                <c:pt idx="137">
                  <c:v>5380218.9436478596</c:v>
                </c:pt>
                <c:pt idx="138">
                  <c:v>5368342.7417902667</c:v>
                </c:pt>
                <c:pt idx="139">
                  <c:v>5356398.4991928646</c:v>
                </c:pt>
                <c:pt idx="140">
                  <c:v>5344385.8260389157</c:v>
                </c:pt>
                <c:pt idx="141">
                  <c:v>5332304.3302783556</c:v>
                </c:pt>
                <c:pt idx="142">
                  <c:v>5320153.6176150003</c:v>
                </c:pt>
                <c:pt idx="143">
                  <c:v>5307933.2914936775</c:v>
                </c:pt>
                <c:pt idx="144">
                  <c:v>5295642.9530872852</c:v>
                </c:pt>
                <c:pt idx="145">
                  <c:v>5283282.2012837725</c:v>
                </c:pt>
                <c:pt idx="146">
                  <c:v>5270850.6326730521</c:v>
                </c:pt>
                <c:pt idx="147">
                  <c:v>5258347.8415338332</c:v>
                </c:pt>
                <c:pt idx="148">
                  <c:v>5245773.4198203795</c:v>
                </c:pt>
                <c:pt idx="149">
                  <c:v>5233126.9571491918</c:v>
                </c:pt>
                <c:pt idx="150">
                  <c:v>5220408.0407856172</c:v>
                </c:pt>
                <c:pt idx="151">
                  <c:v>5207616.2556303767</c:v>
                </c:pt>
                <c:pt idx="152">
                  <c:v>5194751.1842060173</c:v>
                </c:pt>
                <c:pt idx="153">
                  <c:v>5181812.4066432891</c:v>
                </c:pt>
                <c:pt idx="154">
                  <c:v>5168799.5006674416</c:v>
                </c:pt>
                <c:pt idx="155">
                  <c:v>5155712.0415844405</c:v>
                </c:pt>
                <c:pt idx="156">
                  <c:v>5142549.6022671098</c:v>
                </c:pt>
                <c:pt idx="157">
                  <c:v>5129311.7531411899</c:v>
                </c:pt>
                <c:pt idx="158">
                  <c:v>5115998.0621713195</c:v>
                </c:pt>
                <c:pt idx="159">
                  <c:v>5102608.0948469341</c:v>
                </c:pt>
                <c:pt idx="160">
                  <c:v>5089141.4141680859</c:v>
                </c:pt>
                <c:pt idx="161">
                  <c:v>5075597.5806311825</c:v>
                </c:pt>
                <c:pt idx="162">
                  <c:v>5061976.1522146398</c:v>
                </c:pt>
                <c:pt idx="163">
                  <c:v>5048276.6843644613</c:v>
                </c:pt>
                <c:pt idx="164">
                  <c:v>5034498.7299797246</c:v>
                </c:pt>
                <c:pt idx="165">
                  <c:v>5020641.839397992</c:v>
                </c:pt>
                <c:pt idx="166">
                  <c:v>5006705.5603806349</c:v>
                </c:pt>
                <c:pt idx="167">
                  <c:v>4992689.4380980739</c:v>
                </c:pt>
                <c:pt idx="168">
                  <c:v>4978593.015114936</c:v>
                </c:pt>
                <c:pt idx="169">
                  <c:v>4964415.8313751239</c:v>
                </c:pt>
                <c:pt idx="170">
                  <c:v>4950157.4241868025</c:v>
                </c:pt>
                <c:pt idx="171">
                  <c:v>4935817.3282072973</c:v>
                </c:pt>
                <c:pt idx="172">
                  <c:v>4921395.0754279094</c:v>
                </c:pt>
                <c:pt idx="173">
                  <c:v>4906890.1951586399</c:v>
                </c:pt>
                <c:pt idx="174">
                  <c:v>4892302.2140128277</c:v>
                </c:pt>
                <c:pt idx="175">
                  <c:v>4877630.6558917016</c:v>
                </c:pt>
                <c:pt idx="176">
                  <c:v>4862875.0419688392</c:v>
                </c:pt>
                <c:pt idx="177">
                  <c:v>4848034.8906745436</c:v>
                </c:pt>
                <c:pt idx="178">
                  <c:v>4833109.7176801246</c:v>
                </c:pt>
                <c:pt idx="179">
                  <c:v>4818099.0358820921</c:v>
                </c:pt>
                <c:pt idx="180">
                  <c:v>4803002.3553862581</c:v>
                </c:pt>
                <c:pt idx="181">
                  <c:v>4787819.1834917497</c:v>
                </c:pt>
                <c:pt idx="182">
                  <c:v>4772549.0246749297</c:v>
                </c:pt>
                <c:pt idx="183">
                  <c:v>4757191.3805732215</c:v>
                </c:pt>
                <c:pt idx="184">
                  <c:v>4741745.7499688473</c:v>
                </c:pt>
                <c:pt idx="185">
                  <c:v>4726211.6287724683</c:v>
                </c:pt>
                <c:pt idx="186">
                  <c:v>4710588.5100067351</c:v>
                </c:pt>
                <c:pt idx="187">
                  <c:v>4694875.8837897405</c:v>
                </c:pt>
                <c:pt idx="188">
                  <c:v>4679073.2373183779</c:v>
                </c:pt>
                <c:pt idx="189">
                  <c:v>4663180.0548516065</c:v>
                </c:pt>
                <c:pt idx="190">
                  <c:v>4647195.8176936191</c:v>
                </c:pt>
                <c:pt idx="191">
                  <c:v>4631120.0041769138</c:v>
                </c:pt>
                <c:pt idx="192">
                  <c:v>4614952.0896452693</c:v>
                </c:pt>
                <c:pt idx="193">
                  <c:v>4598691.5464366199</c:v>
                </c:pt>
                <c:pt idx="194">
                  <c:v>4582337.8438658379</c:v>
                </c:pt>
                <c:pt idx="195">
                  <c:v>4565890.448207411</c:v>
                </c:pt>
                <c:pt idx="196">
                  <c:v>4549348.8226780239</c:v>
                </c:pt>
                <c:pt idx="197">
                  <c:v>4532712.4274190413</c:v>
                </c:pt>
                <c:pt idx="198">
                  <c:v>4515980.7194788875</c:v>
                </c:pt>
                <c:pt idx="199">
                  <c:v>4499153.1527953269</c:v>
                </c:pt>
                <c:pt idx="200">
                  <c:v>4482229.1781776417</c:v>
                </c:pt>
                <c:pt idx="201">
                  <c:v>4465208.2432887098</c:v>
                </c:pt>
                <c:pt idx="202">
                  <c:v>4448089.792626976</c:v>
                </c:pt>
                <c:pt idx="203">
                  <c:v>4430873.2675083261</c:v>
                </c:pt>
                <c:pt idx="204">
                  <c:v>4413558.106047851</c:v>
                </c:pt>
                <c:pt idx="205">
                  <c:v>4396143.7431415087</c:v>
                </c:pt>
                <c:pt idx="206">
                  <c:v>4378629.6104476815</c:v>
                </c:pt>
                <c:pt idx="207">
                  <c:v>4361015.1363686295</c:v>
                </c:pt>
                <c:pt idx="208">
                  <c:v>4343299.7460318329</c:v>
                </c:pt>
                <c:pt idx="209">
                  <c:v>4325482.8612712314</c:v>
                </c:pt>
                <c:pt idx="210">
                  <c:v>4307563.9006083561</c:v>
                </c:pt>
                <c:pt idx="211">
                  <c:v>4289542.2792333495</c:v>
                </c:pt>
                <c:pt idx="212">
                  <c:v>4271417.4089858821</c:v>
                </c:pt>
                <c:pt idx="213">
                  <c:v>4253188.6983359549</c:v>
                </c:pt>
                <c:pt idx="214">
                  <c:v>4234855.5523645962</c:v>
                </c:pt>
                <c:pt idx="215">
                  <c:v>4216417.3727444429</c:v>
                </c:pt>
                <c:pt idx="216">
                  <c:v>4197873.557720216</c:v>
                </c:pt>
                <c:pt idx="217">
                  <c:v>4179223.5020890795</c:v>
                </c:pt>
                <c:pt idx="218">
                  <c:v>4160466.5971808899</c:v>
                </c:pt>
                <c:pt idx="219">
                  <c:v>4141602.2308383305</c:v>
                </c:pt>
                <c:pt idx="220">
                  <c:v>4122629.7873969334</c:v>
                </c:pt>
                <c:pt idx="221">
                  <c:v>4103548.6476649866</c:v>
                </c:pt>
                <c:pt idx="222">
                  <c:v>4084358.1889033252</c:v>
                </c:pt>
                <c:pt idx="223">
                  <c:v>4065057.7848050087</c:v>
                </c:pt>
                <c:pt idx="224">
                  <c:v>4045646.8054748788</c:v>
                </c:pt>
                <c:pt idx="225">
                  <c:v>4026124.6174090034</c:v>
                </c:pt>
                <c:pt idx="226">
                  <c:v>4006490.5834740009</c:v>
                </c:pt>
                <c:pt idx="227">
                  <c:v>3986744.0628862455</c:v>
                </c:pt>
                <c:pt idx="228">
                  <c:v>3966884.4111909564</c:v>
                </c:pt>
                <c:pt idx="229">
                  <c:v>3946910.9802411627</c:v>
                </c:pt>
                <c:pt idx="230">
                  <c:v>3926823.1181765525</c:v>
                </c:pt>
                <c:pt idx="231">
                  <c:v>3906620.169402197</c:v>
                </c:pt>
                <c:pt idx="232">
                  <c:v>3886301.4745671554</c:v>
                </c:pt>
                <c:pt idx="233">
                  <c:v>3865866.3705429547</c:v>
                </c:pt>
                <c:pt idx="234">
                  <c:v>3845314.1904019485</c:v>
                </c:pt>
                <c:pt idx="235">
                  <c:v>3824644.2633955511</c:v>
                </c:pt>
                <c:pt idx="236">
                  <c:v>3803855.9149323464</c:v>
                </c:pt>
                <c:pt idx="237">
                  <c:v>3782948.4665560713</c:v>
                </c:pt>
                <c:pt idx="238">
                  <c:v>3761921.2359234737</c:v>
                </c:pt>
                <c:pt idx="239">
                  <c:v>3740773.5367820435</c:v>
                </c:pt>
                <c:pt idx="240">
                  <c:v>3719504.6789476154</c:v>
                </c:pt>
                <c:pt idx="241">
                  <c:v>3698113.9682818446</c:v>
                </c:pt>
                <c:pt idx="242">
                  <c:v>3676600.7066695509</c:v>
                </c:pt>
                <c:pt idx="243">
                  <c:v>3654964.1919959369</c:v>
                </c:pt>
                <c:pt idx="244">
                  <c:v>3633203.7181236721</c:v>
                </c:pt>
                <c:pt idx="245">
                  <c:v>3611318.5748698474</c:v>
                </c:pt>
                <c:pt idx="246">
                  <c:v>3589308.0479827975</c:v>
                </c:pt>
                <c:pt idx="247">
                  <c:v>3567171.4191187904</c:v>
                </c:pt>
                <c:pt idx="248">
                  <c:v>3544907.9658185835</c:v>
                </c:pt>
                <c:pt idx="249">
                  <c:v>3522516.9614838441</c:v>
                </c:pt>
                <c:pt idx="250">
                  <c:v>3499997.6753534367</c:v>
                </c:pt>
                <c:pt idx="251">
                  <c:v>3477349.3724795743</c:v>
                </c:pt>
                <c:pt idx="252">
                  <c:v>3454571.3137038299</c:v>
                </c:pt>
                <c:pt idx="253">
                  <c:v>3431662.7556330161</c:v>
                </c:pt>
                <c:pt idx="254">
                  <c:v>3408622.9506149217</c:v>
                </c:pt>
                <c:pt idx="255">
                  <c:v>3385451.1467139116</c:v>
                </c:pt>
                <c:pt idx="256">
                  <c:v>3362146.587686385</c:v>
                </c:pt>
                <c:pt idx="257">
                  <c:v>3338708.5129560963</c:v>
                </c:pt>
                <c:pt idx="258">
                  <c:v>3315136.1575893322</c:v>
                </c:pt>
                <c:pt idx="259">
                  <c:v>3291428.752269946</c:v>
                </c:pt>
                <c:pt idx="260">
                  <c:v>3267585.5232742508</c:v>
                </c:pt>
                <c:pt idx="261">
                  <c:v>3243605.6924457676</c:v>
                </c:pt>
                <c:pt idx="262">
                  <c:v>3219488.4771698299</c:v>
                </c:pt>
                <c:pt idx="263">
                  <c:v>3195233.0903480402</c:v>
                </c:pt>
                <c:pt idx="264">
                  <c:v>3170838.7403725842</c:v>
                </c:pt>
                <c:pt idx="265">
                  <c:v>3146304.6311003938</c:v>
                </c:pt>
                <c:pt idx="266">
                  <c:v>3121629.961827165</c:v>
                </c:pt>
                <c:pt idx="267">
                  <c:v>3096813.9272612249</c:v>
                </c:pt>
                <c:pt idx="268">
                  <c:v>3071855.7174972505</c:v>
                </c:pt>
                <c:pt idx="269">
                  <c:v>3046754.5179898366</c:v>
                </c:pt>
                <c:pt idx="270">
                  <c:v>3021509.5095269117</c:v>
                </c:pt>
                <c:pt idx="271">
                  <c:v>2996119.8682030011</c:v>
                </c:pt>
                <c:pt idx="272">
                  <c:v>2970584.7653923389</c:v>
                </c:pt>
                <c:pt idx="273">
                  <c:v>2944903.367721824</c:v>
                </c:pt>
                <c:pt idx="274">
                  <c:v>2919074.8370438218</c:v>
                </c:pt>
                <c:pt idx="275">
                  <c:v>2893098.3304088102</c:v>
                </c:pt>
                <c:pt idx="276">
                  <c:v>2866973.000037869</c:v>
                </c:pt>
                <c:pt idx="277">
                  <c:v>2840697.9932950106</c:v>
                </c:pt>
                <c:pt idx="278">
                  <c:v>2814272.452659355</c:v>
                </c:pt>
                <c:pt idx="279">
                  <c:v>2787695.5156971407</c:v>
                </c:pt>
                <c:pt idx="280">
                  <c:v>2760966.3150335806</c:v>
                </c:pt>
                <c:pt idx="281">
                  <c:v>2734083.9783245521</c:v>
                </c:pt>
                <c:pt idx="282">
                  <c:v>2707047.628228128</c:v>
                </c:pt>
                <c:pt idx="283">
                  <c:v>2679856.382375943</c:v>
                </c:pt>
                <c:pt idx="284">
                  <c:v>2652509.3533443967</c:v>
                </c:pt>
                <c:pt idx="285">
                  <c:v>2625005.6486256905</c:v>
                </c:pt>
                <c:pt idx="286">
                  <c:v>2597344.3705986999</c:v>
                </c:pt>
                <c:pt idx="287">
                  <c:v>2569524.6164996801</c:v>
                </c:pt>
                <c:pt idx="288">
                  <c:v>2541545.4783928012</c:v>
                </c:pt>
                <c:pt idx="289">
                  <c:v>2513406.0431405185</c:v>
                </c:pt>
                <c:pt idx="290">
                  <c:v>2485105.3923737691</c:v>
                </c:pt>
                <c:pt idx="291">
                  <c:v>2456642.6024620021</c:v>
                </c:pt>
                <c:pt idx="292">
                  <c:v>2428016.7444830323</c:v>
                </c:pt>
                <c:pt idx="293">
                  <c:v>2399226.8841927247</c:v>
                </c:pt>
                <c:pt idx="294">
                  <c:v>2370272.0819945037</c:v>
                </c:pt>
                <c:pt idx="295">
                  <c:v>2341151.3929086886</c:v>
                </c:pt>
                <c:pt idx="296">
                  <c:v>2311863.8665416529</c:v>
                </c:pt>
                <c:pt idx="297">
                  <c:v>2282408.5470548063</c:v>
                </c:pt>
                <c:pt idx="298">
                  <c:v>2252784.4731333992</c:v>
                </c:pt>
                <c:pt idx="299">
                  <c:v>2222990.6779551511</c:v>
                </c:pt>
                <c:pt idx="300">
                  <c:v>2193026.1891586939</c:v>
                </c:pt>
                <c:pt idx="301">
                  <c:v>2162890.0288118403</c:v>
                </c:pt>
                <c:pt idx="302">
                  <c:v>2132581.2133796662</c:v>
                </c:pt>
                <c:pt idx="303">
                  <c:v>2102098.7536924123</c:v>
                </c:pt>
                <c:pt idx="304">
                  <c:v>2071441.6549132001</c:v>
                </c:pt>
                <c:pt idx="305">
                  <c:v>2040608.9165055652</c:v>
                </c:pt>
                <c:pt idx="306">
                  <c:v>2009599.5322008033</c:v>
                </c:pt>
                <c:pt idx="307">
                  <c:v>1978412.4899651287</c:v>
                </c:pt>
                <c:pt idx="308">
                  <c:v>1947046.7719666455</c:v>
                </c:pt>
                <c:pt idx="309">
                  <c:v>1915501.3545421294</c:v>
                </c:pt>
                <c:pt idx="310">
                  <c:v>1883775.2081636186</c:v>
                </c:pt>
                <c:pt idx="311">
                  <c:v>1851867.2974048143</c:v>
                </c:pt>
                <c:pt idx="312">
                  <c:v>1819776.5809072875</c:v>
                </c:pt>
                <c:pt idx="313">
                  <c:v>1787502.0113464938</c:v>
                </c:pt>
                <c:pt idx="314">
                  <c:v>1755042.5353975913</c:v>
                </c:pt>
                <c:pt idx="315">
                  <c:v>1722397.0937010651</c:v>
                </c:pt>
                <c:pt idx="316">
                  <c:v>1689564.6208281524</c:v>
                </c:pt>
                <c:pt idx="317">
                  <c:v>1656544.0452460719</c:v>
                </c:pt>
                <c:pt idx="318">
                  <c:v>1623334.2892830526</c:v>
                </c:pt>
                <c:pt idx="319">
                  <c:v>1589934.2690931617</c:v>
                </c:pt>
                <c:pt idx="320">
                  <c:v>1556342.8946209329</c:v>
                </c:pt>
                <c:pt idx="321">
                  <c:v>1522559.0695657902</c:v>
                </c:pt>
                <c:pt idx="322">
                  <c:v>1488581.6913462691</c:v>
                </c:pt>
                <c:pt idx="323">
                  <c:v>1454409.651064032</c:v>
                </c:pt>
                <c:pt idx="324">
                  <c:v>1420041.8334676779</c:v>
                </c:pt>
                <c:pt idx="325">
                  <c:v>1385477.1169163447</c:v>
                </c:pt>
                <c:pt idx="326">
                  <c:v>1350714.3733431029</c:v>
                </c:pt>
                <c:pt idx="327">
                  <c:v>1315752.4682181394</c:v>
                </c:pt>
                <c:pt idx="328">
                  <c:v>1280590.2605117308</c:v>
                </c:pt>
                <c:pt idx="329">
                  <c:v>1245226.6026570043</c:v>
                </c:pt>
                <c:pt idx="330">
                  <c:v>1209660.340512485</c:v>
                </c:pt>
                <c:pt idx="331">
                  <c:v>1173890.3133244293</c:v>
                </c:pt>
                <c:pt idx="332">
                  <c:v>1137915.353688942</c:v>
                </c:pt>
                <c:pt idx="333">
                  <c:v>1101734.2875138766</c:v>
                </c:pt>
                <c:pt idx="334">
                  <c:v>1065345.9339805164</c:v>
                </c:pt>
                <c:pt idx="335">
                  <c:v>1028749.1055050381</c:v>
                </c:pt>
                <c:pt idx="336">
                  <c:v>991942.60769975232</c:v>
                </c:pt>
                <c:pt idx="337">
                  <c:v>954925.23933412379</c:v>
                </c:pt>
                <c:pt idx="338">
                  <c:v>917695.79229556711</c:v>
                </c:pt>
                <c:pt idx="339">
                  <c:v>880253.05155001872</c:v>
                </c:pt>
                <c:pt idx="340">
                  <c:v>842595.79510228231</c:v>
                </c:pt>
                <c:pt idx="341">
                  <c:v>804722.79395614739</c:v>
                </c:pt>
                <c:pt idx="342">
                  <c:v>766632.81207427941</c:v>
                </c:pt>
                <c:pt idx="343">
                  <c:v>728324.6063378799</c:v>
                </c:pt>
                <c:pt idx="344">
                  <c:v>689796.92650611559</c:v>
                </c:pt>
                <c:pt idx="345">
                  <c:v>651048.51517531509</c:v>
                </c:pt>
                <c:pt idx="346">
                  <c:v>612078.10773793189</c:v>
                </c:pt>
                <c:pt idx="347">
                  <c:v>572884.43234127201</c:v>
                </c:pt>
                <c:pt idx="348">
                  <c:v>533466.20984598552</c:v>
                </c:pt>
                <c:pt idx="349">
                  <c:v>493822.15378431976</c:v>
                </c:pt>
                <c:pt idx="350">
                  <c:v>453950.970318134</c:v>
                </c:pt>
                <c:pt idx="351">
                  <c:v>413851.35819667322</c:v>
                </c:pt>
                <c:pt idx="352">
                  <c:v>373522.00871409994</c:v>
                </c:pt>
                <c:pt idx="353">
                  <c:v>332961.60566678271</c:v>
                </c:pt>
                <c:pt idx="354">
                  <c:v>292168.82531034027</c:v>
                </c:pt>
                <c:pt idx="355">
                  <c:v>251142.33631643903</c:v>
                </c:pt>
                <c:pt idx="356">
                  <c:v>209880.79972934356</c:v>
                </c:pt>
                <c:pt idx="357">
                  <c:v>168382.86892221787</c:v>
                </c:pt>
                <c:pt idx="358">
                  <c:v>126647.18955317634</c:v>
                </c:pt>
                <c:pt idx="359">
                  <c:v>84672.399521083018</c:v>
                </c:pt>
                <c:pt idx="360">
                  <c:v>42457.128921097486</c:v>
                </c:pt>
              </c:numCache>
            </c:numRef>
          </c:val>
          <c:smooth val="0"/>
          <c:extLst>
            <c:ext xmlns:c16="http://schemas.microsoft.com/office/drawing/2014/chart" uri="{C3380CC4-5D6E-409C-BE32-E72D297353CC}">
              <c16:uniqueId val="{00000002-7B5B-4A76-AF71-C1E679E5C1C5}"/>
            </c:ext>
          </c:extLst>
        </c:ser>
        <c:ser>
          <c:idx val="3"/>
          <c:order val="3"/>
          <c:tx>
            <c:strRef>
              <c:f>'Mortgage Amortization'!$Y$1</c:f>
              <c:strCache>
                <c:ptCount val="1"/>
                <c:pt idx="0">
                  <c:v>1004</c:v>
                </c:pt>
              </c:strCache>
            </c:strRef>
          </c:tx>
          <c:spPr>
            <a:ln w="28575" cap="rnd">
              <a:solidFill>
                <a:schemeClr val="accent4"/>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Amortization'!$Y$2:$Y$366</c:f>
              <c:numCache>
                <c:formatCode>#,##0.00</c:formatCode>
                <c:ptCount val="365"/>
                <c:pt idx="0" formatCode="General">
                  <c:v>0</c:v>
                </c:pt>
                <c:pt idx="1">
                  <c:v>7750000</c:v>
                </c:pt>
                <c:pt idx="2">
                  <c:v>7721306.6258961977</c:v>
                </c:pt>
                <c:pt idx="3">
                  <c:v>7692490.7071738271</c:v>
                </c:pt>
                <c:pt idx="4">
                  <c:v>7663551.7204652466</c:v>
                </c:pt>
                <c:pt idx="5">
                  <c:v>7634489.1401675977</c:v>
                </c:pt>
                <c:pt idx="6">
                  <c:v>7605302.4384332616</c:v>
                </c:pt>
                <c:pt idx="7">
                  <c:v>7575991.0851602685</c:v>
                </c:pt>
                <c:pt idx="8">
                  <c:v>7546554.5479826713</c:v>
                </c:pt>
                <c:pt idx="9">
                  <c:v>7516992.2922608787</c:v>
                </c:pt>
                <c:pt idx="10">
                  <c:v>7487303.7810719404</c:v>
                </c:pt>
                <c:pt idx="11">
                  <c:v>7457488.4751998</c:v>
                </c:pt>
                <c:pt idx="12">
                  <c:v>7427545.8331254972</c:v>
                </c:pt>
                <c:pt idx="13">
                  <c:v>7397475.3110173354</c:v>
                </c:pt>
                <c:pt idx="14">
                  <c:v>7367276.3627210036</c:v>
                </c:pt>
                <c:pt idx="15">
                  <c:v>7336948.4397496562</c:v>
                </c:pt>
                <c:pt idx="16">
                  <c:v>7306490.9912739517</c:v>
                </c:pt>
                <c:pt idx="17">
                  <c:v>7275903.464112049</c:v>
                </c:pt>
                <c:pt idx="18">
                  <c:v>7245185.3027195586</c:v>
                </c:pt>
                <c:pt idx="19">
                  <c:v>7214335.9491794547</c:v>
                </c:pt>
                <c:pt idx="20">
                  <c:v>7183354.8431919394</c:v>
                </c:pt>
                <c:pt idx="21">
                  <c:v>7152241.4220642699</c:v>
                </c:pt>
                <c:pt idx="22">
                  <c:v>7120995.1207005335</c:v>
                </c:pt>
                <c:pt idx="23">
                  <c:v>7089615.3715913901</c:v>
                </c:pt>
                <c:pt idx="24">
                  <c:v>7058101.6048037596</c:v>
                </c:pt>
                <c:pt idx="25">
                  <c:v>7026453.247970474</c:v>
                </c:pt>
                <c:pt idx="26">
                  <c:v>6994669.726279879</c:v>
                </c:pt>
                <c:pt idx="27">
                  <c:v>6962750.4624653971</c:v>
                </c:pt>
                <c:pt idx="28">
                  <c:v>6930694.8767950414</c:v>
                </c:pt>
                <c:pt idx="29">
                  <c:v>6898502.3870608844</c:v>
                </c:pt>
                <c:pt idx="30">
                  <c:v>6866172.4085684884</c:v>
                </c:pt>
                <c:pt idx="31">
                  <c:v>6833704.3541262811</c:v>
                </c:pt>
                <c:pt idx="32">
                  <c:v>6801097.6340348935</c:v>
                </c:pt>
                <c:pt idx="33">
                  <c:v>6768351.656076449</c:v>
                </c:pt>
                <c:pt idx="34">
                  <c:v>6735465.8255038066</c:v>
                </c:pt>
                <c:pt idx="35">
                  <c:v>6702439.5450297603</c:v>
                </c:pt>
                <c:pt idx="36">
                  <c:v>6669272.2148161894</c:v>
                </c:pt>
                <c:pt idx="37">
                  <c:v>6635963.2324631652</c:v>
                </c:pt>
                <c:pt idx="38">
                  <c:v>6602511.9929980077</c:v>
                </c:pt>
                <c:pt idx="39">
                  <c:v>6568917.8888643011</c:v>
                </c:pt>
                <c:pt idx="40">
                  <c:v>6535180.3099108571</c:v>
                </c:pt>
                <c:pt idx="41">
                  <c:v>6501298.6433806326</c:v>
                </c:pt>
                <c:pt idx="42">
                  <c:v>6467272.2738996018</c:v>
                </c:pt>
                <c:pt idx="43">
                  <c:v>6433100.583465579</c:v>
                </c:pt>
                <c:pt idx="44">
                  <c:v>6398782.9514369946</c:v>
                </c:pt>
                <c:pt idx="45">
                  <c:v>6364318.7545216214</c:v>
                </c:pt>
                <c:pt idx="46">
                  <c:v>6329707.3667652551</c:v>
                </c:pt>
                <c:pt idx="47">
                  <c:v>6294948.1595403459</c:v>
                </c:pt>
                <c:pt idx="48">
                  <c:v>6260040.5015345803</c:v>
                </c:pt>
                <c:pt idx="49">
                  <c:v>6224983.7587394156</c:v>
                </c:pt>
                <c:pt idx="50">
                  <c:v>6189777.2944385633</c:v>
                </c:pt>
                <c:pt idx="51">
                  <c:v>6154420.4691964258</c:v>
                </c:pt>
                <c:pt idx="52">
                  <c:v>6118912.6408464834</c:v>
                </c:pt>
                <c:pt idx="53">
                  <c:v>6083253.1644796301</c:v>
                </c:pt>
                <c:pt idx="54">
                  <c:v>6047441.3924324596</c:v>
                </c:pt>
                <c:pt idx="55">
                  <c:v>6011476.6742755044</c:v>
                </c:pt>
                <c:pt idx="56">
                  <c:v>5975358.3568014205</c:v>
                </c:pt>
                <c:pt idx="57">
                  <c:v>5939085.7840131242</c:v>
                </c:pt>
                <c:pt idx="58">
                  <c:v>5902658.2971118782</c:v>
                </c:pt>
                <c:pt idx="59">
                  <c:v>5866075.2344853245</c:v>
                </c:pt>
                <c:pt idx="60">
                  <c:v>5829335.9316954697</c:v>
                </c:pt>
                <c:pt idx="61">
                  <c:v>5792439.7214666167</c:v>
                </c:pt>
                <c:pt idx="62">
                  <c:v>5755385.9336732449</c:v>
                </c:pt>
                <c:pt idx="63">
                  <c:v>5718173.8953278391</c:v>
                </c:pt>
                <c:pt idx="64">
                  <c:v>5680802.9305686662</c:v>
                </c:pt>
                <c:pt idx="65">
                  <c:v>5643272.3606475014</c:v>
                </c:pt>
                <c:pt idx="66">
                  <c:v>5605581.5039172983</c:v>
                </c:pt>
                <c:pt idx="67">
                  <c:v>5567729.6758198095</c:v>
                </c:pt>
                <c:pt idx="68">
                  <c:v>5529716.1888731541</c:v>
                </c:pt>
                <c:pt idx="69">
                  <c:v>5491540.3526593307</c:v>
                </c:pt>
                <c:pt idx="70">
                  <c:v>5453201.4738116777</c:v>
                </c:pt>
                <c:pt idx="71">
                  <c:v>5414698.8560022796</c:v>
                </c:pt>
                <c:pt idx="72">
                  <c:v>5376031.7999293208</c:v>
                </c:pt>
                <c:pt idx="73">
                  <c:v>5337199.6033043833</c:v>
                </c:pt>
                <c:pt idx="74">
                  <c:v>5298201.560839694</c:v>
                </c:pt>
                <c:pt idx="75">
                  <c:v>5259036.9642353114</c:v>
                </c:pt>
                <c:pt idx="76">
                  <c:v>5219705.1021662643</c:v>
                </c:pt>
                <c:pt idx="77">
                  <c:v>5180205.2602696307</c:v>
                </c:pt>
                <c:pt idx="78">
                  <c:v>5140536.7211315632</c:v>
                </c:pt>
                <c:pt idx="79">
                  <c:v>5100698.76427426</c:v>
                </c:pt>
                <c:pt idx="80">
                  <c:v>5060690.6661428791</c:v>
                </c:pt>
                <c:pt idx="81">
                  <c:v>5020511.7000923958</c:v>
                </c:pt>
                <c:pt idx="82">
                  <c:v>4980161.1363744047</c:v>
                </c:pt>
                <c:pt idx="83">
                  <c:v>4939638.2421238683</c:v>
                </c:pt>
                <c:pt idx="84">
                  <c:v>4898942.2813458033</c:v>
                </c:pt>
                <c:pt idx="85">
                  <c:v>4858072.5149019156</c:v>
                </c:pt>
                <c:pt idx="86">
                  <c:v>4817028.2004971737</c:v>
                </c:pt>
                <c:pt idx="87">
                  <c:v>4775808.592666328</c:v>
                </c:pt>
                <c:pt idx="88">
                  <c:v>4734412.9427603716</c:v>
                </c:pt>
                <c:pt idx="89">
                  <c:v>4692840.4989329418</c:v>
                </c:pt>
                <c:pt idx="90">
                  <c:v>4651090.5061266655</c:v>
                </c:pt>
                <c:pt idx="91">
                  <c:v>4609162.2060594456</c:v>
                </c:pt>
                <c:pt idx="92">
                  <c:v>4567054.8372106887</c:v>
                </c:pt>
                <c:pt idx="93">
                  <c:v>4524767.634807474</c:v>
                </c:pt>
                <c:pt idx="94">
                  <c:v>4482299.8308106624</c:v>
                </c:pt>
                <c:pt idx="95">
                  <c:v>4439650.6539009474</c:v>
                </c:pt>
                <c:pt idx="96">
                  <c:v>4396819.3294648472</c:v>
                </c:pt>
                <c:pt idx="97">
                  <c:v>4353805.0795806348</c:v>
                </c:pt>
                <c:pt idx="98">
                  <c:v>4310607.1230042083</c:v>
                </c:pt>
                <c:pt idx="99">
                  <c:v>4267224.675154903</c:v>
                </c:pt>
                <c:pt idx="100">
                  <c:v>4223656.9481012411</c:v>
                </c:pt>
                <c:pt idx="101">
                  <c:v>4179903.1505466215</c:v>
                </c:pt>
                <c:pt idx="102">
                  <c:v>4135962.4878149456</c:v>
                </c:pt>
                <c:pt idx="103">
                  <c:v>4091834.1618361864</c:v>
                </c:pt>
                <c:pt idx="104">
                  <c:v>4047517.3711318932</c:v>
                </c:pt>
                <c:pt idx="105">
                  <c:v>4003011.3108006334</c:v>
                </c:pt>
                <c:pt idx="106">
                  <c:v>3958315.1725033754</c:v>
                </c:pt>
                <c:pt idx="107">
                  <c:v>3913428.1444488065</c:v>
                </c:pt>
                <c:pt idx="108">
                  <c:v>3868349.4113785881</c:v>
                </c:pt>
                <c:pt idx="109">
                  <c:v>3823078.1545525487</c:v>
                </c:pt>
                <c:pt idx="110">
                  <c:v>3777613.5517338146</c:v>
                </c:pt>
                <c:pt idx="111">
                  <c:v>3731954.7771738758</c:v>
                </c:pt>
                <c:pt idx="112">
                  <c:v>3686101.001597587</c:v>
                </c:pt>
                <c:pt idx="113">
                  <c:v>3640051.3921881081</c:v>
                </c:pt>
                <c:pt idx="114">
                  <c:v>3593805.1125717759</c:v>
                </c:pt>
                <c:pt idx="115">
                  <c:v>3547361.3228029157</c:v>
                </c:pt>
                <c:pt idx="116">
                  <c:v>3500719.1793485843</c:v>
                </c:pt>
                <c:pt idx="117">
                  <c:v>3453877.8350732499</c:v>
                </c:pt>
                <c:pt idx="118">
                  <c:v>3406836.4392234064</c:v>
                </c:pt>
                <c:pt idx="119">
                  <c:v>3359594.1374121211</c:v>
                </c:pt>
                <c:pt idx="120">
                  <c:v>3312150.0716035166</c:v>
                </c:pt>
                <c:pt idx="121">
                  <c:v>3264503.3800971881</c:v>
                </c:pt>
                <c:pt idx="122">
                  <c:v>3216653.1975125512</c:v>
                </c:pt>
                <c:pt idx="123">
                  <c:v>3168598.6547731254</c:v>
                </c:pt>
                <c:pt idx="124">
                  <c:v>3120338.8790907501</c:v>
                </c:pt>
                <c:pt idx="125">
                  <c:v>3071872.9939497313</c:v>
                </c:pt>
                <c:pt idx="126">
                  <c:v>3023200.1190909231</c:v>
                </c:pt>
                <c:pt idx="127">
                  <c:v>2974319.3704957385</c:v>
                </c:pt>
                <c:pt idx="128">
                  <c:v>2925229.8603700954</c:v>
                </c:pt>
                <c:pt idx="129">
                  <c:v>2875930.6971282903</c:v>
                </c:pt>
                <c:pt idx="130">
                  <c:v>2826420.9853768069</c:v>
                </c:pt>
                <c:pt idx="131">
                  <c:v>2776699.8258980517</c:v>
                </c:pt>
                <c:pt idx="132">
                  <c:v>2726766.3156340225</c:v>
                </c:pt>
                <c:pt idx="133">
                  <c:v>2676619.5476699076</c:v>
                </c:pt>
                <c:pt idx="134">
                  <c:v>2626258.6112176124</c:v>
                </c:pt>
                <c:pt idx="135">
                  <c:v>2575682.591599219</c:v>
                </c:pt>
                <c:pt idx="136">
                  <c:v>2524890.5702303718</c:v>
                </c:pt>
                <c:pt idx="137">
                  <c:v>2473881.6246035951</c:v>
                </c:pt>
                <c:pt idx="138">
                  <c:v>2422654.8282715376</c:v>
                </c:pt>
                <c:pt idx="139">
                  <c:v>2371209.2508301451</c:v>
                </c:pt>
                <c:pt idx="140">
                  <c:v>2319543.9579017633</c:v>
                </c:pt>
                <c:pt idx="141">
                  <c:v>2267658.0111181666</c:v>
                </c:pt>
                <c:pt idx="142">
                  <c:v>2215550.468103515</c:v>
                </c:pt>
                <c:pt idx="143">
                  <c:v>2163220.3824572382</c:v>
                </c:pt>
                <c:pt idx="144">
                  <c:v>2110666.8037368474</c:v>
                </c:pt>
                <c:pt idx="145">
                  <c:v>2057888.7774406713</c:v>
                </c:pt>
                <c:pt idx="146">
                  <c:v>2004885.3449905221</c:v>
                </c:pt>
                <c:pt idx="147">
                  <c:v>1951655.5437142837</c:v>
                </c:pt>
                <c:pt idx="148">
                  <c:v>1898198.4068284282</c:v>
                </c:pt>
                <c:pt idx="149">
                  <c:v>1844512.9634204558</c:v>
                </c:pt>
                <c:pt idx="150">
                  <c:v>1790598.2384312619</c:v>
                </c:pt>
                <c:pt idx="151">
                  <c:v>1736453.2526374266</c:v>
                </c:pt>
                <c:pt idx="152">
                  <c:v>1682077.0226334301</c:v>
                </c:pt>
                <c:pt idx="153">
                  <c:v>1627468.5608137916</c:v>
                </c:pt>
                <c:pt idx="154">
                  <c:v>1572626.8753551317</c:v>
                </c:pt>
                <c:pt idx="155">
                  <c:v>1517550.9701981589</c:v>
                </c:pt>
                <c:pt idx="156">
                  <c:v>1462239.8450295781</c:v>
                </c:pt>
                <c:pt idx="157">
                  <c:v>1406692.4952639232</c:v>
                </c:pt>
                <c:pt idx="158">
                  <c:v>1350907.9120253108</c:v>
                </c:pt>
                <c:pt idx="159">
                  <c:v>1294885.0821291169</c:v>
                </c:pt>
                <c:pt idx="160">
                  <c:v>1238622.9880635745</c:v>
                </c:pt>
                <c:pt idx="161">
                  <c:v>1182120.6079712939</c:v>
                </c:pt>
                <c:pt idx="162">
                  <c:v>1125376.9156307024</c:v>
                </c:pt>
                <c:pt idx="163">
                  <c:v>1068390.8804374065</c:v>
                </c:pt>
                <c:pt idx="164">
                  <c:v>1011161.4673854725</c:v>
                </c:pt>
                <c:pt idx="165">
                  <c:v>953687.63704862923</c:v>
                </c:pt>
                <c:pt idx="166">
                  <c:v>895968.345561389</c:v>
                </c:pt>
                <c:pt idx="167">
                  <c:v>838002.54460008861</c:v>
                </c:pt>
                <c:pt idx="168">
                  <c:v>779789.18136384944</c:v>
                </c:pt>
                <c:pt idx="169">
                  <c:v>721327.19855545543</c:v>
                </c:pt>
                <c:pt idx="170">
                  <c:v>662615.53436215059</c:v>
                </c:pt>
                <c:pt idx="171">
                  <c:v>603653.12243635347</c:v>
                </c:pt>
                <c:pt idx="172">
                  <c:v>544438.89187628997</c:v>
                </c:pt>
                <c:pt idx="173">
                  <c:v>484971.76720654289</c:v>
                </c:pt>
                <c:pt idx="174">
                  <c:v>425250.66835851874</c:v>
                </c:pt>
                <c:pt idx="175">
                  <c:v>365274.51065083116</c:v>
                </c:pt>
                <c:pt idx="176">
                  <c:v>305042.2047696003</c:v>
                </c:pt>
                <c:pt idx="177">
                  <c:v>244552.65674866838</c:v>
                </c:pt>
                <c:pt idx="178">
                  <c:v>183804.76794973039</c:v>
                </c:pt>
                <c:pt idx="179">
                  <c:v>122797.43504238027</c:v>
                </c:pt>
                <c:pt idx="180">
                  <c:v>61529.549984071666</c:v>
                </c:pt>
                <c:pt idx="181">
                  <c:v>-6.7957444116473198E-9</c:v>
                </c:pt>
                <c:pt idx="182">
                  <c:v>-6.7957444116473198E-9</c:v>
                </c:pt>
                <c:pt idx="183">
                  <c:v>-6.7957444116473198E-9</c:v>
                </c:pt>
                <c:pt idx="184">
                  <c:v>-6.7957444116473198E-9</c:v>
                </c:pt>
                <c:pt idx="185">
                  <c:v>-6.7957444116473198E-9</c:v>
                </c:pt>
                <c:pt idx="186">
                  <c:v>-6.7957444116473198E-9</c:v>
                </c:pt>
                <c:pt idx="187">
                  <c:v>-6.7957444116473198E-9</c:v>
                </c:pt>
                <c:pt idx="188">
                  <c:v>-6.7957444116473198E-9</c:v>
                </c:pt>
                <c:pt idx="189">
                  <c:v>-6.7957444116473198E-9</c:v>
                </c:pt>
                <c:pt idx="190">
                  <c:v>-6.7957444116473198E-9</c:v>
                </c:pt>
                <c:pt idx="191">
                  <c:v>-6.7957444116473198E-9</c:v>
                </c:pt>
                <c:pt idx="192">
                  <c:v>-6.7957444116473198E-9</c:v>
                </c:pt>
                <c:pt idx="193">
                  <c:v>-6.7957444116473198E-9</c:v>
                </c:pt>
                <c:pt idx="194">
                  <c:v>-6.7957444116473198E-9</c:v>
                </c:pt>
                <c:pt idx="195">
                  <c:v>-6.7957444116473198E-9</c:v>
                </c:pt>
                <c:pt idx="196">
                  <c:v>-6.7957444116473198E-9</c:v>
                </c:pt>
                <c:pt idx="197">
                  <c:v>-6.7957444116473198E-9</c:v>
                </c:pt>
                <c:pt idx="198">
                  <c:v>-6.7957444116473198E-9</c:v>
                </c:pt>
                <c:pt idx="199">
                  <c:v>-6.7957444116473198E-9</c:v>
                </c:pt>
                <c:pt idx="200">
                  <c:v>-6.7957444116473198E-9</c:v>
                </c:pt>
                <c:pt idx="201">
                  <c:v>-6.7957444116473198E-9</c:v>
                </c:pt>
                <c:pt idx="202">
                  <c:v>-6.7957444116473198E-9</c:v>
                </c:pt>
                <c:pt idx="203">
                  <c:v>-6.7957444116473198E-9</c:v>
                </c:pt>
                <c:pt idx="204">
                  <c:v>-6.7957444116473198E-9</c:v>
                </c:pt>
                <c:pt idx="205">
                  <c:v>-6.7957444116473198E-9</c:v>
                </c:pt>
                <c:pt idx="206">
                  <c:v>-6.7957444116473198E-9</c:v>
                </c:pt>
                <c:pt idx="207">
                  <c:v>-6.7957444116473198E-9</c:v>
                </c:pt>
                <c:pt idx="208">
                  <c:v>-6.7957444116473198E-9</c:v>
                </c:pt>
                <c:pt idx="209">
                  <c:v>-6.7957444116473198E-9</c:v>
                </c:pt>
                <c:pt idx="210">
                  <c:v>-6.7957444116473198E-9</c:v>
                </c:pt>
                <c:pt idx="211">
                  <c:v>-6.7957444116473198E-9</c:v>
                </c:pt>
                <c:pt idx="212">
                  <c:v>-6.7957444116473198E-9</c:v>
                </c:pt>
                <c:pt idx="213">
                  <c:v>-6.7957444116473198E-9</c:v>
                </c:pt>
                <c:pt idx="214">
                  <c:v>-6.7957444116473198E-9</c:v>
                </c:pt>
                <c:pt idx="215">
                  <c:v>-6.7957444116473198E-9</c:v>
                </c:pt>
                <c:pt idx="216">
                  <c:v>-6.7957444116473198E-9</c:v>
                </c:pt>
                <c:pt idx="217">
                  <c:v>-6.7957444116473198E-9</c:v>
                </c:pt>
                <c:pt idx="218">
                  <c:v>-6.7957444116473198E-9</c:v>
                </c:pt>
                <c:pt idx="219">
                  <c:v>-6.7957444116473198E-9</c:v>
                </c:pt>
                <c:pt idx="220">
                  <c:v>-6.7957444116473198E-9</c:v>
                </c:pt>
                <c:pt idx="221">
                  <c:v>-6.7957444116473198E-9</c:v>
                </c:pt>
                <c:pt idx="222">
                  <c:v>-6.7957444116473198E-9</c:v>
                </c:pt>
                <c:pt idx="223">
                  <c:v>-6.7957444116473198E-9</c:v>
                </c:pt>
                <c:pt idx="224">
                  <c:v>-6.7957444116473198E-9</c:v>
                </c:pt>
                <c:pt idx="225">
                  <c:v>-6.7957444116473198E-9</c:v>
                </c:pt>
                <c:pt idx="226">
                  <c:v>-6.7957444116473198E-9</c:v>
                </c:pt>
                <c:pt idx="227">
                  <c:v>-6.7957444116473198E-9</c:v>
                </c:pt>
                <c:pt idx="228">
                  <c:v>-6.7957444116473198E-9</c:v>
                </c:pt>
                <c:pt idx="229">
                  <c:v>-6.7957444116473198E-9</c:v>
                </c:pt>
                <c:pt idx="230">
                  <c:v>-6.7957444116473198E-9</c:v>
                </c:pt>
                <c:pt idx="231">
                  <c:v>-6.7957444116473198E-9</c:v>
                </c:pt>
                <c:pt idx="232">
                  <c:v>-6.7957444116473198E-9</c:v>
                </c:pt>
                <c:pt idx="233">
                  <c:v>-6.7957444116473198E-9</c:v>
                </c:pt>
                <c:pt idx="234">
                  <c:v>-6.7957444116473198E-9</c:v>
                </c:pt>
                <c:pt idx="235">
                  <c:v>-6.7957444116473198E-9</c:v>
                </c:pt>
                <c:pt idx="236">
                  <c:v>-6.7957444116473198E-9</c:v>
                </c:pt>
                <c:pt idx="237">
                  <c:v>-6.7957444116473198E-9</c:v>
                </c:pt>
                <c:pt idx="238">
                  <c:v>-6.7957444116473198E-9</c:v>
                </c:pt>
                <c:pt idx="239">
                  <c:v>-6.7957444116473198E-9</c:v>
                </c:pt>
                <c:pt idx="240">
                  <c:v>-6.7957444116473198E-9</c:v>
                </c:pt>
                <c:pt idx="241">
                  <c:v>-6.7957444116473198E-9</c:v>
                </c:pt>
                <c:pt idx="242">
                  <c:v>-6.7957444116473198E-9</c:v>
                </c:pt>
                <c:pt idx="243">
                  <c:v>-6.7957444116473198E-9</c:v>
                </c:pt>
                <c:pt idx="244">
                  <c:v>-6.7957444116473198E-9</c:v>
                </c:pt>
                <c:pt idx="245">
                  <c:v>-6.7957444116473198E-9</c:v>
                </c:pt>
                <c:pt idx="246">
                  <c:v>-6.7957444116473198E-9</c:v>
                </c:pt>
                <c:pt idx="247">
                  <c:v>-6.7957444116473198E-9</c:v>
                </c:pt>
                <c:pt idx="248">
                  <c:v>-6.7957444116473198E-9</c:v>
                </c:pt>
                <c:pt idx="249">
                  <c:v>-6.7957444116473198E-9</c:v>
                </c:pt>
                <c:pt idx="250">
                  <c:v>-6.7957444116473198E-9</c:v>
                </c:pt>
                <c:pt idx="251">
                  <c:v>-6.7957444116473198E-9</c:v>
                </c:pt>
                <c:pt idx="252">
                  <c:v>-6.7957444116473198E-9</c:v>
                </c:pt>
                <c:pt idx="253">
                  <c:v>-6.7957444116473198E-9</c:v>
                </c:pt>
                <c:pt idx="254">
                  <c:v>-6.7957444116473198E-9</c:v>
                </c:pt>
                <c:pt idx="255">
                  <c:v>-6.7957444116473198E-9</c:v>
                </c:pt>
                <c:pt idx="256">
                  <c:v>-6.7957444116473198E-9</c:v>
                </c:pt>
                <c:pt idx="257">
                  <c:v>-6.7957444116473198E-9</c:v>
                </c:pt>
                <c:pt idx="258">
                  <c:v>-6.7957444116473198E-9</c:v>
                </c:pt>
                <c:pt idx="259">
                  <c:v>-6.7957444116473198E-9</c:v>
                </c:pt>
                <c:pt idx="260">
                  <c:v>-6.7957444116473198E-9</c:v>
                </c:pt>
                <c:pt idx="261">
                  <c:v>-6.7957444116473198E-9</c:v>
                </c:pt>
                <c:pt idx="262">
                  <c:v>-6.7957444116473198E-9</c:v>
                </c:pt>
                <c:pt idx="263">
                  <c:v>-6.7957444116473198E-9</c:v>
                </c:pt>
                <c:pt idx="264">
                  <c:v>-6.7957444116473198E-9</c:v>
                </c:pt>
                <c:pt idx="265">
                  <c:v>-6.7957444116473198E-9</c:v>
                </c:pt>
                <c:pt idx="266">
                  <c:v>-6.7957444116473198E-9</c:v>
                </c:pt>
                <c:pt idx="267">
                  <c:v>-6.7957444116473198E-9</c:v>
                </c:pt>
                <c:pt idx="268">
                  <c:v>-6.7957444116473198E-9</c:v>
                </c:pt>
                <c:pt idx="269">
                  <c:v>-6.7957444116473198E-9</c:v>
                </c:pt>
                <c:pt idx="270">
                  <c:v>-6.7957444116473198E-9</c:v>
                </c:pt>
                <c:pt idx="271">
                  <c:v>-6.7957444116473198E-9</c:v>
                </c:pt>
                <c:pt idx="272">
                  <c:v>-6.7957444116473198E-9</c:v>
                </c:pt>
                <c:pt idx="273">
                  <c:v>-6.7957444116473198E-9</c:v>
                </c:pt>
                <c:pt idx="274">
                  <c:v>-6.7957444116473198E-9</c:v>
                </c:pt>
                <c:pt idx="275">
                  <c:v>-6.7957444116473198E-9</c:v>
                </c:pt>
                <c:pt idx="276">
                  <c:v>-6.7957444116473198E-9</c:v>
                </c:pt>
                <c:pt idx="277">
                  <c:v>-6.7957444116473198E-9</c:v>
                </c:pt>
                <c:pt idx="278">
                  <c:v>-6.7957444116473198E-9</c:v>
                </c:pt>
                <c:pt idx="279">
                  <c:v>-6.7957444116473198E-9</c:v>
                </c:pt>
                <c:pt idx="280">
                  <c:v>-6.7957444116473198E-9</c:v>
                </c:pt>
                <c:pt idx="281">
                  <c:v>-6.7957444116473198E-9</c:v>
                </c:pt>
                <c:pt idx="282">
                  <c:v>-6.7957444116473198E-9</c:v>
                </c:pt>
                <c:pt idx="283">
                  <c:v>-6.7957444116473198E-9</c:v>
                </c:pt>
                <c:pt idx="284">
                  <c:v>-6.7957444116473198E-9</c:v>
                </c:pt>
                <c:pt idx="285">
                  <c:v>-6.7957444116473198E-9</c:v>
                </c:pt>
                <c:pt idx="286">
                  <c:v>-6.7957444116473198E-9</c:v>
                </c:pt>
                <c:pt idx="287">
                  <c:v>-6.7957444116473198E-9</c:v>
                </c:pt>
                <c:pt idx="288">
                  <c:v>-6.7957444116473198E-9</c:v>
                </c:pt>
                <c:pt idx="289">
                  <c:v>-6.7957444116473198E-9</c:v>
                </c:pt>
                <c:pt idx="290">
                  <c:v>-6.7957444116473198E-9</c:v>
                </c:pt>
                <c:pt idx="291">
                  <c:v>-6.7957444116473198E-9</c:v>
                </c:pt>
                <c:pt idx="292">
                  <c:v>-6.7957444116473198E-9</c:v>
                </c:pt>
                <c:pt idx="293">
                  <c:v>-6.7957444116473198E-9</c:v>
                </c:pt>
                <c:pt idx="294">
                  <c:v>-6.7957444116473198E-9</c:v>
                </c:pt>
                <c:pt idx="295">
                  <c:v>-6.7957444116473198E-9</c:v>
                </c:pt>
                <c:pt idx="296">
                  <c:v>-6.7957444116473198E-9</c:v>
                </c:pt>
                <c:pt idx="297">
                  <c:v>-6.7957444116473198E-9</c:v>
                </c:pt>
                <c:pt idx="298">
                  <c:v>-6.7957444116473198E-9</c:v>
                </c:pt>
                <c:pt idx="299">
                  <c:v>-6.7957444116473198E-9</c:v>
                </c:pt>
                <c:pt idx="300">
                  <c:v>-6.7957444116473198E-9</c:v>
                </c:pt>
                <c:pt idx="301">
                  <c:v>-6.7957444116473198E-9</c:v>
                </c:pt>
                <c:pt idx="302">
                  <c:v>-6.7957444116473198E-9</c:v>
                </c:pt>
                <c:pt idx="303">
                  <c:v>-6.7957444116473198E-9</c:v>
                </c:pt>
                <c:pt idx="304">
                  <c:v>-6.7957444116473198E-9</c:v>
                </c:pt>
                <c:pt idx="305">
                  <c:v>-6.7957444116473198E-9</c:v>
                </c:pt>
                <c:pt idx="306">
                  <c:v>-6.7957444116473198E-9</c:v>
                </c:pt>
                <c:pt idx="307">
                  <c:v>-6.7957444116473198E-9</c:v>
                </c:pt>
                <c:pt idx="308">
                  <c:v>-6.7957444116473198E-9</c:v>
                </c:pt>
                <c:pt idx="309">
                  <c:v>-6.7957444116473198E-9</c:v>
                </c:pt>
                <c:pt idx="310">
                  <c:v>-6.7957444116473198E-9</c:v>
                </c:pt>
                <c:pt idx="311">
                  <c:v>-6.7957444116473198E-9</c:v>
                </c:pt>
                <c:pt idx="312">
                  <c:v>-6.7957444116473198E-9</c:v>
                </c:pt>
                <c:pt idx="313">
                  <c:v>-6.7957444116473198E-9</c:v>
                </c:pt>
                <c:pt idx="314">
                  <c:v>-6.7957444116473198E-9</c:v>
                </c:pt>
                <c:pt idx="315">
                  <c:v>-6.7957444116473198E-9</c:v>
                </c:pt>
                <c:pt idx="316">
                  <c:v>-6.7957444116473198E-9</c:v>
                </c:pt>
                <c:pt idx="317">
                  <c:v>-6.7957444116473198E-9</c:v>
                </c:pt>
                <c:pt idx="318">
                  <c:v>-6.7957444116473198E-9</c:v>
                </c:pt>
                <c:pt idx="319">
                  <c:v>-6.7957444116473198E-9</c:v>
                </c:pt>
                <c:pt idx="320">
                  <c:v>-6.7957444116473198E-9</c:v>
                </c:pt>
                <c:pt idx="321">
                  <c:v>-6.7957444116473198E-9</c:v>
                </c:pt>
                <c:pt idx="322">
                  <c:v>-6.7957444116473198E-9</c:v>
                </c:pt>
                <c:pt idx="323">
                  <c:v>-6.7957444116473198E-9</c:v>
                </c:pt>
                <c:pt idx="324">
                  <c:v>-6.7957444116473198E-9</c:v>
                </c:pt>
                <c:pt idx="325">
                  <c:v>-6.7957444116473198E-9</c:v>
                </c:pt>
                <c:pt idx="326">
                  <c:v>-6.7957444116473198E-9</c:v>
                </c:pt>
                <c:pt idx="327">
                  <c:v>-6.7957444116473198E-9</c:v>
                </c:pt>
                <c:pt idx="328">
                  <c:v>-6.7957444116473198E-9</c:v>
                </c:pt>
                <c:pt idx="329">
                  <c:v>-6.7957444116473198E-9</c:v>
                </c:pt>
                <c:pt idx="330">
                  <c:v>-6.7957444116473198E-9</c:v>
                </c:pt>
                <c:pt idx="331">
                  <c:v>-6.7957444116473198E-9</c:v>
                </c:pt>
                <c:pt idx="332">
                  <c:v>-6.7957444116473198E-9</c:v>
                </c:pt>
                <c:pt idx="333">
                  <c:v>-6.7957444116473198E-9</c:v>
                </c:pt>
                <c:pt idx="334">
                  <c:v>-6.7957444116473198E-9</c:v>
                </c:pt>
                <c:pt idx="335">
                  <c:v>-6.7957444116473198E-9</c:v>
                </c:pt>
                <c:pt idx="336">
                  <c:v>-6.7957444116473198E-9</c:v>
                </c:pt>
                <c:pt idx="337">
                  <c:v>-6.7957444116473198E-9</c:v>
                </c:pt>
                <c:pt idx="338">
                  <c:v>-6.7957444116473198E-9</c:v>
                </c:pt>
                <c:pt idx="339">
                  <c:v>-6.7957444116473198E-9</c:v>
                </c:pt>
                <c:pt idx="340">
                  <c:v>-6.7957444116473198E-9</c:v>
                </c:pt>
                <c:pt idx="341">
                  <c:v>-6.7957444116473198E-9</c:v>
                </c:pt>
                <c:pt idx="342">
                  <c:v>-6.7957444116473198E-9</c:v>
                </c:pt>
                <c:pt idx="343">
                  <c:v>-6.7957444116473198E-9</c:v>
                </c:pt>
                <c:pt idx="344">
                  <c:v>-6.7957444116473198E-9</c:v>
                </c:pt>
                <c:pt idx="345">
                  <c:v>-6.7957444116473198E-9</c:v>
                </c:pt>
                <c:pt idx="346">
                  <c:v>-6.7957444116473198E-9</c:v>
                </c:pt>
                <c:pt idx="347">
                  <c:v>-6.7957444116473198E-9</c:v>
                </c:pt>
                <c:pt idx="348">
                  <c:v>-6.7957444116473198E-9</c:v>
                </c:pt>
                <c:pt idx="349">
                  <c:v>-6.7957444116473198E-9</c:v>
                </c:pt>
                <c:pt idx="350">
                  <c:v>-6.7957444116473198E-9</c:v>
                </c:pt>
                <c:pt idx="351">
                  <c:v>-6.7957444116473198E-9</c:v>
                </c:pt>
                <c:pt idx="352">
                  <c:v>-6.7957444116473198E-9</c:v>
                </c:pt>
                <c:pt idx="353">
                  <c:v>-6.7957444116473198E-9</c:v>
                </c:pt>
                <c:pt idx="354">
                  <c:v>-6.7957444116473198E-9</c:v>
                </c:pt>
                <c:pt idx="355">
                  <c:v>-6.7957444116473198E-9</c:v>
                </c:pt>
                <c:pt idx="356">
                  <c:v>-6.7957444116473198E-9</c:v>
                </c:pt>
                <c:pt idx="357">
                  <c:v>-6.7957444116473198E-9</c:v>
                </c:pt>
                <c:pt idx="358">
                  <c:v>-6.7957444116473198E-9</c:v>
                </c:pt>
                <c:pt idx="359">
                  <c:v>-6.7957444116473198E-9</c:v>
                </c:pt>
                <c:pt idx="360">
                  <c:v>-6.7957444116473198E-9</c:v>
                </c:pt>
              </c:numCache>
            </c:numRef>
          </c:val>
          <c:smooth val="0"/>
          <c:extLst>
            <c:ext xmlns:c16="http://schemas.microsoft.com/office/drawing/2014/chart" uri="{C3380CC4-5D6E-409C-BE32-E72D297353CC}">
              <c16:uniqueId val="{00000003-7B5B-4A76-AF71-C1E679E5C1C5}"/>
            </c:ext>
          </c:extLst>
        </c:ser>
        <c:ser>
          <c:idx val="4"/>
          <c:order val="4"/>
          <c:tx>
            <c:strRef>
              <c:f>'Mortgage Amortization'!$AE$1</c:f>
              <c:strCache>
                <c:ptCount val="1"/>
                <c:pt idx="0">
                  <c:v>1005</c:v>
                </c:pt>
              </c:strCache>
            </c:strRef>
          </c:tx>
          <c:spPr>
            <a:ln w="28575" cap="rnd">
              <a:solidFill>
                <a:schemeClr val="accent5"/>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Amortization'!$AE$2:$AE$366</c:f>
              <c:numCache>
                <c:formatCode>#,##0.00</c:formatCode>
                <c:ptCount val="365"/>
                <c:pt idx="0" formatCode="General">
                  <c:v>0</c:v>
                </c:pt>
                <c:pt idx="1">
                  <c:v>10000000</c:v>
                </c:pt>
                <c:pt idx="2">
                  <c:v>9991598.7852991149</c:v>
                </c:pt>
                <c:pt idx="3">
                  <c:v>9983149.4386390056</c:v>
                </c:pt>
                <c:pt idx="4">
                  <c:v>9974651.6842636578</c:v>
                </c:pt>
                <c:pt idx="5">
                  <c:v>9966105.2448372003</c:v>
                </c:pt>
                <c:pt idx="6">
                  <c:v>9957509.8414348625</c:v>
                </c:pt>
                <c:pt idx="7">
                  <c:v>9948865.1935338657</c:v>
                </c:pt>
                <c:pt idx="8">
                  <c:v>9940171.0190042686</c:v>
                </c:pt>
                <c:pt idx="9">
                  <c:v>9931427.0340997633</c:v>
                </c:pt>
                <c:pt idx="10">
                  <c:v>9922632.9534484092</c:v>
                </c:pt>
                <c:pt idx="11">
                  <c:v>9913788.4900433235</c:v>
                </c:pt>
                <c:pt idx="12">
                  <c:v>9904893.3552333117</c:v>
                </c:pt>
                <c:pt idx="13">
                  <c:v>9895947.2587134503</c:v>
                </c:pt>
                <c:pt idx="14">
                  <c:v>9886949.9085156117</c:v>
                </c:pt>
                <c:pt idx="15">
                  <c:v>9877901.0109989308</c:v>
                </c:pt>
                <c:pt idx="16">
                  <c:v>9868800.2708402276</c:v>
                </c:pt>
                <c:pt idx="17">
                  <c:v>9859647.3910243642</c:v>
                </c:pt>
                <c:pt idx="18">
                  <c:v>9850442.0728345569</c:v>
                </c:pt>
                <c:pt idx="19">
                  <c:v>9841184.0158426203</c:v>
                </c:pt>
                <c:pt idx="20">
                  <c:v>9831872.9178991672</c:v>
                </c:pt>
                <c:pt idx="21">
                  <c:v>9822508.4751237463</c:v>
                </c:pt>
                <c:pt idx="22">
                  <c:v>9813090.3818949256</c:v>
                </c:pt>
                <c:pt idx="23">
                  <c:v>9803618.3308403138</c:v>
                </c:pt>
                <c:pt idx="24">
                  <c:v>9794092.0128265359</c:v>
                </c:pt>
                <c:pt idx="25">
                  <c:v>9784511.1169491373</c:v>
                </c:pt>
                <c:pt idx="26">
                  <c:v>9774875.3305224404</c:v>
                </c:pt>
                <c:pt idx="27">
                  <c:v>9765184.3390693404</c:v>
                </c:pt>
                <c:pt idx="28">
                  <c:v>9755437.8263110407</c:v>
                </c:pt>
                <c:pt idx="29">
                  <c:v>9745635.4741567299</c:v>
                </c:pt>
                <c:pt idx="30">
                  <c:v>9735776.9626932014</c:v>
                </c:pt>
                <c:pt idx="31">
                  <c:v>9725861.9701744132</c:v>
                </c:pt>
                <c:pt idx="32">
                  <c:v>9715890.1730109863</c:v>
                </c:pt>
                <c:pt idx="33">
                  <c:v>9705861.2457596436</c:v>
                </c:pt>
                <c:pt idx="34">
                  <c:v>9695774.8611125909</c:v>
                </c:pt>
                <c:pt idx="35">
                  <c:v>9685630.6898868307</c:v>
                </c:pt>
                <c:pt idx="36">
                  <c:v>9675428.4010134228</c:v>
                </c:pt>
                <c:pt idx="37">
                  <c:v>9665167.6615266781</c:v>
                </c:pt>
                <c:pt idx="38">
                  <c:v>9654848.1365532894</c:v>
                </c:pt>
                <c:pt idx="39">
                  <c:v>9644469.4893014077</c:v>
                </c:pt>
                <c:pt idx="40">
                  <c:v>9634031.3810496461</c:v>
                </c:pt>
                <c:pt idx="41">
                  <c:v>9623533.4711360242</c:v>
                </c:pt>
                <c:pt idx="42">
                  <c:v>9612975.4169468563</c:v>
                </c:pt>
                <c:pt idx="43">
                  <c:v>9602356.8739055637</c:v>
                </c:pt>
                <c:pt idx="44">
                  <c:v>9591677.4954614304</c:v>
                </c:pt>
                <c:pt idx="45">
                  <c:v>9580936.9330782928</c:v>
                </c:pt>
                <c:pt idx="46">
                  <c:v>9570134.8362231683</c:v>
                </c:pt>
                <c:pt idx="47">
                  <c:v>9559270.8523548115</c:v>
                </c:pt>
                <c:pt idx="48">
                  <c:v>9548344.6269122101</c:v>
                </c:pt>
                <c:pt idx="49">
                  <c:v>9537355.8033030108</c:v>
                </c:pt>
                <c:pt idx="50">
                  <c:v>9526304.0228918828</c:v>
                </c:pt>
                <c:pt idx="51">
                  <c:v>9515188.9249888156</c:v>
                </c:pt>
                <c:pt idx="52">
                  <c:v>9504010.1468373463</c:v>
                </c:pt>
                <c:pt idx="53">
                  <c:v>9492767.3236027174</c:v>
                </c:pt>
                <c:pt idx="54">
                  <c:v>9481460.0883599725</c:v>
                </c:pt>
                <c:pt idx="55">
                  <c:v>9470088.0720819831</c:v>
                </c:pt>
                <c:pt idx="56">
                  <c:v>9458650.9036274012</c:v>
                </c:pt>
                <c:pt idx="57">
                  <c:v>9447148.2097285483</c:v>
                </c:pt>
                <c:pt idx="58">
                  <c:v>9435579.6149792336</c:v>
                </c:pt>
                <c:pt idx="59">
                  <c:v>9423944.7418225016</c:v>
                </c:pt>
                <c:pt idx="60">
                  <c:v>9412243.2105383091</c:v>
                </c:pt>
                <c:pt idx="61">
                  <c:v>9400474.6392311342</c:v>
                </c:pt>
                <c:pt idx="62">
                  <c:v>9388638.6438175105</c:v>
                </c:pt>
                <c:pt idx="63">
                  <c:v>9376734.8380134962</c:v>
                </c:pt>
                <c:pt idx="64">
                  <c:v>9364762.8333220631</c:v>
                </c:pt>
                <c:pt idx="65">
                  <c:v>9352722.2390204202</c:v>
                </c:pt>
                <c:pt idx="66">
                  <c:v>9340612.6621472575</c:v>
                </c:pt>
                <c:pt idx="67">
                  <c:v>9328433.7074899245</c:v>
                </c:pt>
                <c:pt idx="68">
                  <c:v>9316184.977571534</c:v>
                </c:pt>
                <c:pt idx="69">
                  <c:v>9303866.0726379864</c:v>
                </c:pt>
                <c:pt idx="70">
                  <c:v>9291476.590644924</c:v>
                </c:pt>
                <c:pt idx="71">
                  <c:v>9279016.1272446085</c:v>
                </c:pt>
                <c:pt idx="72">
                  <c:v>9266484.2757727299</c:v>
                </c:pt>
                <c:pt idx="73">
                  <c:v>9253880.6272351258</c:v>
                </c:pt>
                <c:pt idx="74">
                  <c:v>9241204.7702944428</c:v>
                </c:pt>
                <c:pt idx="75">
                  <c:v>9228456.2912567034</c:v>
                </c:pt>
                <c:pt idx="76">
                  <c:v>9215634.7740578111</c:v>
                </c:pt>
                <c:pt idx="77">
                  <c:v>9202739.8002499659</c:v>
                </c:pt>
                <c:pt idx="78">
                  <c:v>9189770.948988013</c:v>
                </c:pt>
                <c:pt idx="79">
                  <c:v>9176727.7970157061</c:v>
                </c:pt>
                <c:pt idx="80">
                  <c:v>9163609.91865189</c:v>
                </c:pt>
                <c:pt idx="81">
                  <c:v>9150416.8857766148</c:v>
                </c:pt>
                <c:pt idx="82">
                  <c:v>9137148.2678171583</c:v>
                </c:pt>
                <c:pt idx="83">
                  <c:v>9123803.6317339763</c:v>
                </c:pt>
                <c:pt idx="84">
                  <c:v>9110382.5420065671</c:v>
                </c:pt>
                <c:pt idx="85">
                  <c:v>9096884.5606192611</c:v>
                </c:pt>
                <c:pt idx="86">
                  <c:v>9083309.2470469251</c:v>
                </c:pt>
                <c:pt idx="87">
                  <c:v>9069656.1582405809</c:v>
                </c:pt>
                <c:pt idx="88">
                  <c:v>9055924.8486129493</c:v>
                </c:pt>
                <c:pt idx="89">
                  <c:v>9042114.87002391</c:v>
                </c:pt>
                <c:pt idx="90">
                  <c:v>9028225.771765871</c:v>
                </c:pt>
                <c:pt idx="91">
                  <c:v>9014257.1005490609</c:v>
                </c:pt>
                <c:pt idx="92">
                  <c:v>9000208.4004867394</c:v>
                </c:pt>
                <c:pt idx="93">
                  <c:v>8986079.2130803093</c:v>
                </c:pt>
                <c:pt idx="94">
                  <c:v>8971869.0772043634</c:v>
                </c:pt>
                <c:pt idx="95">
                  <c:v>8957577.5290916283</c:v>
                </c:pt>
                <c:pt idx="96">
                  <c:v>8943204.1023178305</c:v>
                </c:pt>
                <c:pt idx="97">
                  <c:v>8928748.3277864754</c:v>
                </c:pt>
                <c:pt idx="98">
                  <c:v>8914209.7337135337</c:v>
                </c:pt>
                <c:pt idx="99">
                  <c:v>8899587.8456120491</c:v>
                </c:pt>
                <c:pt idx="100">
                  <c:v>8884882.1862766501</c:v>
                </c:pt>
                <c:pt idx="101">
                  <c:v>8870092.2757679746</c:v>
                </c:pt>
                <c:pt idx="102">
                  <c:v>8855217.6313970108</c:v>
                </c:pt>
                <c:pt idx="103">
                  <c:v>8840257.7677093372</c:v>
                </c:pt>
                <c:pt idx="104">
                  <c:v>8825212.1964692865</c:v>
                </c:pt>
                <c:pt idx="105">
                  <c:v>8810080.4266440067</c:v>
                </c:pt>
                <c:pt idx="106">
                  <c:v>8794861.9643874373</c:v>
                </c:pt>
                <c:pt idx="107">
                  <c:v>8779556.3130241893</c:v>
                </c:pt>
                <c:pt idx="108">
                  <c:v>8764162.9730333388</c:v>
                </c:pt>
                <c:pt idx="109">
                  <c:v>8748681.4420321248</c:v>
                </c:pt>
                <c:pt idx="110">
                  <c:v>8733111.2147595491</c:v>
                </c:pt>
                <c:pt idx="111">
                  <c:v>8717451.7830598913</c:v>
                </c:pt>
                <c:pt idx="112">
                  <c:v>8701702.6358661205</c:v>
                </c:pt>
                <c:pt idx="113">
                  <c:v>8685863.2591832187</c:v>
                </c:pt>
                <c:pt idx="114">
                  <c:v>8669933.1360714044</c:v>
                </c:pt>
                <c:pt idx="115">
                  <c:v>8653911.7466292623</c:v>
                </c:pt>
                <c:pt idx="116">
                  <c:v>8637798.5679767746</c:v>
                </c:pt>
                <c:pt idx="117">
                  <c:v>8621593.0742382575</c:v>
                </c:pt>
                <c:pt idx="118">
                  <c:v>8605294.7365251966</c:v>
                </c:pt>
                <c:pt idx="119">
                  <c:v>8588903.022918988</c:v>
                </c:pt>
                <c:pt idx="120">
                  <c:v>8572417.3984535765</c:v>
                </c:pt>
                <c:pt idx="121">
                  <c:v>8555837.3250979986</c:v>
                </c:pt>
                <c:pt idx="122">
                  <c:v>8539162.2617388219</c:v>
                </c:pt>
                <c:pt idx="123">
                  <c:v>8522391.6641624831</c:v>
                </c:pt>
                <c:pt idx="124">
                  <c:v>8505524.9850375298</c:v>
                </c:pt>
                <c:pt idx="125">
                  <c:v>8488561.673896756</c:v>
                </c:pt>
                <c:pt idx="126">
                  <c:v>8471501.1771192383</c:v>
                </c:pt>
                <c:pt idx="127">
                  <c:v>8454342.9379122667</c:v>
                </c:pt>
                <c:pt idx="128">
                  <c:v>8437086.3962931708</c:v>
                </c:pt>
                <c:pt idx="129">
                  <c:v>8419730.9890710488</c:v>
                </c:pt>
                <c:pt idx="130">
                  <c:v>8402276.1498283837</c:v>
                </c:pt>
                <c:pt idx="131">
                  <c:v>8384721.308902557</c:v>
                </c:pt>
                <c:pt idx="132">
                  <c:v>8367065.8933672598</c:v>
                </c:pt>
                <c:pt idx="133">
                  <c:v>8349309.3270137915</c:v>
                </c:pt>
                <c:pt idx="134">
                  <c:v>8331451.030332257</c:v>
                </c:pt>
                <c:pt idx="135">
                  <c:v>8313490.4204926509</c:v>
                </c:pt>
                <c:pt idx="136">
                  <c:v>8295426.9113258384</c:v>
                </c:pt>
                <c:pt idx="137">
                  <c:v>8277259.9133044248</c:v>
                </c:pt>
                <c:pt idx="138">
                  <c:v>8258988.8335235137</c:v>
                </c:pt>
                <c:pt idx="139">
                  <c:v>8240613.0756813576</c:v>
                </c:pt>
                <c:pt idx="140">
                  <c:v>8222132.0400598971</c:v>
                </c:pt>
                <c:pt idx="141">
                  <c:v>8203545.1235051891</c:v>
                </c:pt>
                <c:pt idx="142">
                  <c:v>8184851.7194077196</c:v>
                </c:pt>
                <c:pt idx="143">
                  <c:v>8166051.2176826084</c:v>
                </c:pt>
                <c:pt idx="144">
                  <c:v>8147143.0047496967</c:v>
                </c:pt>
                <c:pt idx="145">
                  <c:v>8128126.4635135233</c:v>
                </c:pt>
                <c:pt idx="146">
                  <c:v>8109000.9733431851</c:v>
                </c:pt>
                <c:pt idx="147">
                  <c:v>8089765.9100520788</c:v>
                </c:pt>
                <c:pt idx="148">
                  <c:v>8070420.6458775345</c:v>
                </c:pt>
                <c:pt idx="149">
                  <c:v>8050964.5494603235</c:v>
                </c:pt>
                <c:pt idx="150">
                  <c:v>8031396.985824055</c:v>
                </c:pt>
                <c:pt idx="151">
                  <c:v>8011717.3163544536</c:v>
                </c:pt>
                <c:pt idx="152">
                  <c:v>7991924.8987785159</c:v>
                </c:pt>
                <c:pt idx="153">
                  <c:v>7972019.0871435497</c:v>
                </c:pt>
                <c:pt idx="154">
                  <c:v>7951999.2317960914</c:v>
                </c:pt>
                <c:pt idx="155">
                  <c:v>7931864.6793607054</c:v>
                </c:pt>
                <c:pt idx="156">
                  <c:v>7911614.7727186577</c:v>
                </c:pt>
                <c:pt idx="157">
                  <c:v>7891248.8509864733</c:v>
                </c:pt>
                <c:pt idx="158">
                  <c:v>7870766.2494943654</c:v>
                </c:pt>
                <c:pt idx="159">
                  <c:v>7850166.2997645419</c:v>
                </c:pt>
                <c:pt idx="160">
                  <c:v>7829448.3294893913</c:v>
                </c:pt>
                <c:pt idx="161">
                  <c:v>7808611.6625095392</c:v>
                </c:pt>
                <c:pt idx="162">
                  <c:v>7787655.6187917823</c:v>
                </c:pt>
                <c:pt idx="163">
                  <c:v>7766579.5144068925</c:v>
                </c:pt>
                <c:pt idx="164">
                  <c:v>7745382.6615072973</c:v>
                </c:pt>
                <c:pt idx="165">
                  <c:v>7724064.3683046317</c:v>
                </c:pt>
                <c:pt idx="166">
                  <c:v>7702623.9390471587</c:v>
                </c:pt>
                <c:pt idx="167">
                  <c:v>7681060.6739970651</c:v>
                </c:pt>
                <c:pt idx="168">
                  <c:v>7659373.8694076221</c:v>
                </c:pt>
                <c:pt idx="169">
                  <c:v>7637562.8175002187</c:v>
                </c:pt>
                <c:pt idx="170">
                  <c:v>7615626.8064412624</c:v>
                </c:pt>
                <c:pt idx="171">
                  <c:v>7593565.1203189474</c:v>
                </c:pt>
                <c:pt idx="172">
                  <c:v>7571377.03911989</c:v>
                </c:pt>
                <c:pt idx="173">
                  <c:v>7549061.83870563</c:v>
                </c:pt>
                <c:pt idx="174">
                  <c:v>7526618.790788996</c:v>
                </c:pt>
                <c:pt idx="175">
                  <c:v>7504047.1629103404</c:v>
                </c:pt>
                <c:pt idx="176">
                  <c:v>7481346.2184136296</c:v>
                </c:pt>
                <c:pt idx="177">
                  <c:v>7458515.216422406</c:v>
                </c:pt>
                <c:pt idx="178">
                  <c:v>7435553.4118156079</c:v>
                </c:pt>
                <c:pt idx="179">
                  <c:v>7412460.0552032497</c:v>
                </c:pt>
                <c:pt idx="180">
                  <c:v>7389234.3929019673</c:v>
                </c:pt>
                <c:pt idx="181">
                  <c:v>7365875.6669104164</c:v>
                </c:pt>
                <c:pt idx="182">
                  <c:v>7342383.1148845395</c:v>
                </c:pt>
                <c:pt idx="183">
                  <c:v>7318755.9701126805</c:v>
                </c:pt>
                <c:pt idx="184">
                  <c:v>7294993.4614905659</c:v>
                </c:pt>
                <c:pt idx="185">
                  <c:v>7271094.813496138</c:v>
                </c:pt>
                <c:pt idx="186">
                  <c:v>7247059.2461642418</c:v>
                </c:pt>
                <c:pt idx="187">
                  <c:v>7222885.9750611726</c:v>
                </c:pt>
                <c:pt idx="188">
                  <c:v>7198574.2112590754</c:v>
                </c:pt>
                <c:pt idx="189">
                  <c:v>7174123.1613101959</c:v>
                </c:pt>
                <c:pt idx="190">
                  <c:v>7149532.027220984</c:v>
                </c:pt>
                <c:pt idx="191">
                  <c:v>7124800.0064260531</c:v>
                </c:pt>
                <c:pt idx="192">
                  <c:v>7099926.2917619841</c:v>
                </c:pt>
                <c:pt idx="193">
                  <c:v>7074910.0714409854</c:v>
                </c:pt>
                <c:pt idx="194">
                  <c:v>7049750.529024398</c:v>
                </c:pt>
                <c:pt idx="195">
                  <c:v>7024446.843396049</c:v>
                </c:pt>
                <c:pt idx="196">
                  <c:v>6998998.1887354543</c:v>
                </c:pt>
                <c:pt idx="197">
                  <c:v>6973403.7344908668</c:v>
                </c:pt>
                <c:pt idx="198">
                  <c:v>6947662.6453521689</c:v>
                </c:pt>
                <c:pt idx="199">
                  <c:v>6921774.0812236145</c:v>
                </c:pt>
                <c:pt idx="200">
                  <c:v>6895737.1971964063</c:v>
                </c:pt>
                <c:pt idx="201">
                  <c:v>6869551.1435211264</c:v>
                </c:pt>
                <c:pt idx="202">
                  <c:v>6843215.0655799983</c:v>
                </c:pt>
                <c:pt idx="203">
                  <c:v>6816728.103858999</c:v>
                </c:pt>
                <c:pt idx="204">
                  <c:v>6790089.393919806</c:v>
                </c:pt>
                <c:pt idx="205">
                  <c:v>6763298.0663715871</c:v>
                </c:pt>
                <c:pt idx="206">
                  <c:v>6736353.2468426228</c:v>
                </c:pt>
                <c:pt idx="207">
                  <c:v>6709254.0559517741</c:v>
                </c:pt>
                <c:pt idx="208">
                  <c:v>6681999.6092797797</c:v>
                </c:pt>
                <c:pt idx="209">
                  <c:v>6654589.0173403937</c:v>
                </c:pt>
                <c:pt idx="210">
                  <c:v>6627021.3855513548</c:v>
                </c:pt>
                <c:pt idx="211">
                  <c:v>6599295.8142051911</c:v>
                </c:pt>
                <c:pt idx="212">
                  <c:v>6571411.3984398572</c:v>
                </c:pt>
                <c:pt idx="213">
                  <c:v>6543367.2282092012</c:v>
                </c:pt>
                <c:pt idx="214">
                  <c:v>6515162.3882532651</c:v>
                </c:pt>
                <c:pt idx="215">
                  <c:v>6486795.9580684146</c:v>
                </c:pt>
                <c:pt idx="216">
                  <c:v>6458267.0118772965</c:v>
                </c:pt>
                <c:pt idx="217">
                  <c:v>6429574.6185986251</c:v>
                </c:pt>
                <c:pt idx="218">
                  <c:v>6400717.8418167951</c:v>
                </c:pt>
                <c:pt idx="219">
                  <c:v>6371695.7397513194</c:v>
                </c:pt>
                <c:pt idx="220">
                  <c:v>6342507.3652260937</c:v>
                </c:pt>
                <c:pt idx="221">
                  <c:v>6313151.7656384837</c:v>
                </c:pt>
                <c:pt idx="222">
                  <c:v>6283627.982928236</c:v>
                </c:pt>
                <c:pt idx="223">
                  <c:v>6253935.0535462108</c:v>
                </c:pt>
                <c:pt idx="224">
                  <c:v>6224072.0084229345</c:v>
                </c:pt>
                <c:pt idx="225">
                  <c:v>6194037.8729369724</c:v>
                </c:pt>
                <c:pt idx="226">
                  <c:v>6163831.6668831222</c:v>
                </c:pt>
                <c:pt idx="227">
                  <c:v>6133452.4044404216</c:v>
                </c:pt>
                <c:pt idx="228">
                  <c:v>6102899.0941399764</c:v>
                </c:pt>
                <c:pt idx="229">
                  <c:v>6072170.7388326023</c:v>
                </c:pt>
                <c:pt idx="230">
                  <c:v>6041266.3356562797</c:v>
                </c:pt>
                <c:pt idx="231">
                  <c:v>6010184.8760034256</c:v>
                </c:pt>
                <c:pt idx="232">
                  <c:v>5978925.3454879774</c:v>
                </c:pt>
                <c:pt idx="233">
                  <c:v>5947486.7239122838</c:v>
                </c:pt>
                <c:pt idx="234">
                  <c:v>5915867.9852338135</c:v>
                </c:pt>
                <c:pt idx="235">
                  <c:v>5884068.0975316642</c:v>
                </c:pt>
                <c:pt idx="236">
                  <c:v>5852086.0229728883</c:v>
                </c:pt>
                <c:pt idx="237">
                  <c:v>5819920.7177786194</c:v>
                </c:pt>
                <c:pt idx="238">
                  <c:v>5787571.1321900077</c:v>
                </c:pt>
                <c:pt idx="239">
                  <c:v>5755036.2104339618</c:v>
                </c:pt>
                <c:pt idx="240">
                  <c:v>5722314.8906886885</c:v>
                </c:pt>
                <c:pt idx="241">
                  <c:v>5689406.1050490411</c:v>
                </c:pt>
                <c:pt idx="242">
                  <c:v>5656308.7794916667</c:v>
                </c:pt>
                <c:pt idx="243">
                  <c:v>5623021.8338399529</c:v>
                </c:pt>
                <c:pt idx="244">
                  <c:v>5589544.1817287765</c:v>
                </c:pt>
                <c:pt idx="245">
                  <c:v>5555874.730569046</c:v>
                </c:pt>
                <c:pt idx="246">
                  <c:v>5522012.3815120468</c:v>
                </c:pt>
                <c:pt idx="247">
                  <c:v>5487956.0294135753</c:v>
                </c:pt>
                <c:pt idx="248">
                  <c:v>5453704.5627978723</c:v>
                </c:pt>
                <c:pt idx="249">
                  <c:v>5419256.86382135</c:v>
                </c:pt>
                <c:pt idx="250">
                  <c:v>5384611.8082361082</c:v>
                </c:pt>
                <c:pt idx="251">
                  <c:v>5349768.2653532429</c:v>
                </c:pt>
                <c:pt idx="252">
                  <c:v>5314725.0980059449</c:v>
                </c:pt>
                <c:pt idx="253">
                  <c:v>5279481.1625123862</c:v>
                </c:pt>
                <c:pt idx="254">
                  <c:v>5244035.3086383957</c:v>
                </c:pt>
                <c:pt idx="255">
                  <c:v>5208386.3795599183</c:v>
                </c:pt>
                <c:pt idx="256">
                  <c:v>5172533.2118252628</c:v>
                </c:pt>
                <c:pt idx="257">
                  <c:v>5136474.6353171272</c:v>
                </c:pt>
                <c:pt idx="258">
                  <c:v>5100209.473214414</c:v>
                </c:pt>
                <c:pt idx="259">
                  <c:v>5063736.5419538198</c:v>
                </c:pt>
                <c:pt idx="260">
                  <c:v>5027054.6511912122</c:v>
                </c:pt>
                <c:pt idx="261">
                  <c:v>4990162.6037627775</c:v>
                </c:pt>
                <c:pt idx="262">
                  <c:v>4953059.1956459507</c:v>
                </c:pt>
                <c:pt idx="263">
                  <c:v>4915743.2159201205</c:v>
                </c:pt>
                <c:pt idx="264">
                  <c:v>4878213.446727111</c:v>
                </c:pt>
                <c:pt idx="265">
                  <c:v>4840468.6632314334</c:v>
                </c:pt>
                <c:pt idx="266">
                  <c:v>4802507.6335803121</c:v>
                </c:pt>
                <c:pt idx="267">
                  <c:v>4764329.1188634811</c:v>
                </c:pt>
                <c:pt idx="268">
                  <c:v>4725931.8730727518</c:v>
                </c:pt>
                <c:pt idx="269">
                  <c:v>4687314.6430613464</c:v>
                </c:pt>
                <c:pt idx="270">
                  <c:v>4648476.1685030004</c:v>
                </c:pt>
                <c:pt idx="271">
                  <c:v>4609415.181850831</c:v>
                </c:pt>
                <c:pt idx="272">
                  <c:v>4570130.4082959667</c:v>
                </c:pt>
                <c:pt idx="273">
                  <c:v>4530620.565725944</c:v>
                </c:pt>
                <c:pt idx="274">
                  <c:v>4490884.3646828644</c:v>
                </c:pt>
                <c:pt idx="275">
                  <c:v>4450920.5083213085</c:v>
                </c:pt>
                <c:pt idx="276">
                  <c:v>4410727.6923660142</c:v>
                </c:pt>
                <c:pt idx="277">
                  <c:v>4370304.6050693095</c:v>
                </c:pt>
                <c:pt idx="278">
                  <c:v>4329649.9271683013</c:v>
                </c:pt>
                <c:pt idx="279">
                  <c:v>4288762.3318418181</c:v>
                </c:pt>
                <c:pt idx="280">
                  <c:v>4247640.4846671103</c:v>
                </c:pt>
                <c:pt idx="281">
                  <c:v>4206283.0435762974</c:v>
                </c:pt>
                <c:pt idx="282">
                  <c:v>4164688.6588125685</c:v>
                </c:pt>
                <c:pt idx="283">
                  <c:v>4122855.9728861307</c:v>
                </c:pt>
                <c:pt idx="284">
                  <c:v>4080783.6205299059</c:v>
                </c:pt>
                <c:pt idx="285">
                  <c:v>4038470.2286549737</c:v>
                </c:pt>
                <c:pt idx="286">
                  <c:v>3995914.4163057581</c:v>
                </c:pt>
                <c:pt idx="287">
                  <c:v>3953114.7946149586</c:v>
                </c:pt>
                <c:pt idx="288">
                  <c:v>3910069.9667582219</c:v>
                </c:pt>
                <c:pt idx="289">
                  <c:v>3866778.5279085562</c:v>
                </c:pt>
                <c:pt idx="290">
                  <c:v>3823239.065190481</c:v>
                </c:pt>
                <c:pt idx="291">
                  <c:v>3779450.1576339169</c:v>
                </c:pt>
                <c:pt idx="292">
                  <c:v>3735410.3761278098</c:v>
                </c:pt>
                <c:pt idx="293">
                  <c:v>3691118.2833734904</c:v>
                </c:pt>
                <c:pt idx="294">
                  <c:v>3646572.4338377663</c:v>
                </c:pt>
                <c:pt idx="295">
                  <c:v>3601771.3737057438</c:v>
                </c:pt>
                <c:pt idx="296">
                  <c:v>3556713.6408333816</c:v>
                </c:pt>
                <c:pt idx="297">
                  <c:v>3511397.7646997715</c:v>
                </c:pt>
                <c:pt idx="298">
                  <c:v>3465822.2663591458</c:v>
                </c:pt>
                <c:pt idx="299">
                  <c:v>3419985.6583926105</c:v>
                </c:pt>
                <c:pt idx="300">
                  <c:v>3373886.4448596002</c:v>
                </c:pt>
                <c:pt idx="301">
                  <c:v>3327523.1212490569</c:v>
                </c:pt>
                <c:pt idx="302">
                  <c:v>3280894.1744303284</c:v>
                </c:pt>
                <c:pt idx="303">
                  <c:v>3233998.0826037843</c:v>
                </c:pt>
                <c:pt idx="304">
                  <c:v>3186833.3152511506</c:v>
                </c:pt>
                <c:pt idx="305">
                  <c:v>3139398.3330855588</c:v>
                </c:pt>
                <c:pt idx="306">
                  <c:v>3091691.5880013104</c:v>
                </c:pt>
                <c:pt idx="307">
                  <c:v>3043711.5230233497</c:v>
                </c:pt>
                <c:pt idx="308">
                  <c:v>2995456.5722564529</c:v>
                </c:pt>
                <c:pt idx="309">
                  <c:v>2946925.1608341206</c:v>
                </c:pt>
                <c:pt idx="310">
                  <c:v>2898115.7048671814</c:v>
                </c:pt>
                <c:pt idx="311">
                  <c:v>2849026.611392098</c:v>
                </c:pt>
                <c:pt idx="312">
                  <c:v>2799656.2783189807</c:v>
                </c:pt>
                <c:pt idx="313">
                  <c:v>2750003.0943792984</c:v>
                </c:pt>
                <c:pt idx="314">
                  <c:v>2700065.4390732949</c:v>
                </c:pt>
                <c:pt idx="315">
                  <c:v>2649841.6826171009</c:v>
                </c:pt>
                <c:pt idx="316">
                  <c:v>2599330.1858895435</c:v>
                </c:pt>
                <c:pt idx="317">
                  <c:v>2548529.3003786509</c:v>
                </c:pt>
                <c:pt idx="318">
                  <c:v>2497437.3681278522</c:v>
                </c:pt>
                <c:pt idx="319">
                  <c:v>2446052.7216818668</c:v>
                </c:pt>
                <c:pt idx="320">
                  <c:v>2394373.6840322847</c:v>
                </c:pt>
                <c:pt idx="321">
                  <c:v>2342398.568562835</c:v>
                </c:pt>
                <c:pt idx="322">
                  <c:v>2290125.6789943418</c:v>
                </c:pt>
                <c:pt idx="323">
                  <c:v>2237553.3093293621</c:v>
                </c:pt>
                <c:pt idx="324">
                  <c:v>2184679.7437965102</c:v>
                </c:pt>
                <c:pt idx="325">
                  <c:v>2131503.2567944597</c:v>
                </c:pt>
                <c:pt idx="326">
                  <c:v>2078022.1128356266</c:v>
                </c:pt>
                <c:pt idx="327">
                  <c:v>2024234.5664895293</c:v>
                </c:pt>
                <c:pt idx="328">
                  <c:v>1970138.8623258243</c:v>
                </c:pt>
                <c:pt idx="329">
                  <c:v>1915733.2348570146</c:v>
                </c:pt>
                <c:pt idx="330">
                  <c:v>1861015.9084808317</c:v>
                </c:pt>
                <c:pt idx="331">
                  <c:v>1805985.097422285</c:v>
                </c:pt>
                <c:pt idx="332">
                  <c:v>1750639.0056753822</c:v>
                </c:pt>
                <c:pt idx="333">
                  <c:v>1694975.8269445128</c:v>
                </c:pt>
                <c:pt idx="334">
                  <c:v>1638993.7445854978</c:v>
                </c:pt>
                <c:pt idx="335">
                  <c:v>1582690.9315463009</c:v>
                </c:pt>
                <c:pt idx="336">
                  <c:v>1526065.5503074003</c:v>
                </c:pt>
                <c:pt idx="337">
                  <c:v>1469115.7528218185</c:v>
                </c:pt>
                <c:pt idx="338">
                  <c:v>1411839.6804548088</c:v>
                </c:pt>
                <c:pt idx="339">
                  <c:v>1354235.4639231963</c:v>
                </c:pt>
                <c:pt idx="340">
                  <c:v>1296301.2232343715</c:v>
                </c:pt>
                <c:pt idx="341">
                  <c:v>1238035.0676249338</c:v>
                </c:pt>
                <c:pt idx="342">
                  <c:v>1179435.0954989835</c:v>
                </c:pt>
                <c:pt idx="343">
                  <c:v>1120499.3943660618</c:v>
                </c:pt>
                <c:pt idx="344">
                  <c:v>1061226.0407787326</c:v>
                </c:pt>
                <c:pt idx="345">
                  <c:v>1001613.1002698094</c:v>
                </c:pt>
                <c:pt idx="346">
                  <c:v>941658.62728922046</c:v>
                </c:pt>
                <c:pt idx="347">
                  <c:v>881360.66514051356</c:v>
                </c:pt>
                <c:pt idx="348">
                  <c:v>820717.24591699638</c:v>
                </c:pt>
                <c:pt idx="349">
                  <c:v>759726.39043751115</c:v>
                </c:pt>
                <c:pt idx="350">
                  <c:v>698386.10818184132</c:v>
                </c:pt>
                <c:pt idx="351">
                  <c:v>636694.3972257484</c:v>
                </c:pt>
                <c:pt idx="352">
                  <c:v>574649.24417563621</c:v>
                </c:pt>
                <c:pt idx="353">
                  <c:v>512248.62410284107</c:v>
                </c:pt>
                <c:pt idx="354">
                  <c:v>449490.50047754555</c:v>
                </c:pt>
                <c:pt idx="355">
                  <c:v>386372.82510231342</c:v>
                </c:pt>
                <c:pt idx="356">
                  <c:v>322893.53804524406</c:v>
                </c:pt>
                <c:pt idx="357">
                  <c:v>259050.56757274354</c:v>
                </c:pt>
                <c:pt idx="358">
                  <c:v>194841.830081911</c:v>
                </c:pt>
                <c:pt idx="359">
                  <c:v>130265.23003253723</c:v>
                </c:pt>
                <c:pt idx="360">
                  <c:v>65318.65987871393</c:v>
                </c:pt>
              </c:numCache>
            </c:numRef>
          </c:val>
          <c:smooth val="0"/>
          <c:extLst>
            <c:ext xmlns:c16="http://schemas.microsoft.com/office/drawing/2014/chart" uri="{C3380CC4-5D6E-409C-BE32-E72D297353CC}">
              <c16:uniqueId val="{00000004-7B5B-4A76-AF71-C1E679E5C1C5}"/>
            </c:ext>
          </c:extLst>
        </c:ser>
        <c:ser>
          <c:idx val="5"/>
          <c:order val="5"/>
          <c:tx>
            <c:strRef>
              <c:f>'Mortgage Amortization'!$AK$1</c:f>
              <c:strCache>
                <c:ptCount val="1"/>
                <c:pt idx="0">
                  <c:v>1006</c:v>
                </c:pt>
              </c:strCache>
            </c:strRef>
          </c:tx>
          <c:spPr>
            <a:ln w="28575" cap="rnd">
              <a:solidFill>
                <a:schemeClr val="accent6"/>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Amortization'!$AK$2:$AK$366</c:f>
              <c:numCache>
                <c:formatCode>#,##0.00</c:formatCode>
                <c:ptCount val="365"/>
                <c:pt idx="0" formatCode="General">
                  <c:v>0</c:v>
                </c:pt>
                <c:pt idx="1">
                  <c:v>2250000</c:v>
                </c:pt>
                <c:pt idx="2">
                  <c:v>2242426.7355037462</c:v>
                </c:pt>
                <c:pt idx="3">
                  <c:v>2234814.0269215745</c:v>
                </c:pt>
                <c:pt idx="4">
                  <c:v>2227161.6688155374</c:v>
                </c:pt>
                <c:pt idx="5">
                  <c:v>2219469.4546776977</c:v>
                </c:pt>
                <c:pt idx="6">
                  <c:v>2211737.176924557</c:v>
                </c:pt>
                <c:pt idx="7">
                  <c:v>2203964.6268914519</c:v>
                </c:pt>
                <c:pt idx="8">
                  <c:v>2196151.5948269246</c:v>
                </c:pt>
                <c:pt idx="9">
                  <c:v>2188297.869887061</c:v>
                </c:pt>
                <c:pt idx="10">
                  <c:v>2180403.2401298024</c:v>
                </c:pt>
                <c:pt idx="11">
                  <c:v>2172467.4925092245</c:v>
                </c:pt>
                <c:pt idx="12">
                  <c:v>2164490.4128697896</c:v>
                </c:pt>
                <c:pt idx="13">
                  <c:v>2156471.7859405661</c:v>
                </c:pt>
                <c:pt idx="14">
                  <c:v>2148411.3953294195</c:v>
                </c:pt>
                <c:pt idx="15">
                  <c:v>2140309.0235171732</c:v>
                </c:pt>
                <c:pt idx="16">
                  <c:v>2132164.4518517382</c:v>
                </c:pt>
                <c:pt idx="17">
                  <c:v>2123977.4605422122</c:v>
                </c:pt>
                <c:pt idx="18">
                  <c:v>2115747.8286529491</c:v>
                </c:pt>
                <c:pt idx="19">
                  <c:v>2107475.3340975959</c:v>
                </c:pt>
                <c:pt idx="20">
                  <c:v>2099159.7536331005</c:v>
                </c:pt>
                <c:pt idx="21">
                  <c:v>2090800.8628536859</c:v>
                </c:pt>
                <c:pt idx="22">
                  <c:v>2082398.4361847951</c:v>
                </c:pt>
                <c:pt idx="23">
                  <c:v>2073952.2468770039</c:v>
                </c:pt>
                <c:pt idx="24">
                  <c:v>2065462.0669999013</c:v>
                </c:pt>
                <c:pt idx="25">
                  <c:v>2056927.6674359387</c:v>
                </c:pt>
                <c:pt idx="26">
                  <c:v>2048348.8178742472</c:v>
                </c:pt>
                <c:pt idx="27">
                  <c:v>2039725.2868044218</c:v>
                </c:pt>
                <c:pt idx="28">
                  <c:v>2031056.8415102744</c:v>
                </c:pt>
                <c:pt idx="29">
                  <c:v>2022343.2480635534</c:v>
                </c:pt>
                <c:pt idx="30">
                  <c:v>2013584.2713176305</c:v>
                </c:pt>
                <c:pt idx="31">
                  <c:v>2004779.674901156</c:v>
                </c:pt>
                <c:pt idx="32">
                  <c:v>1995929.221211679</c:v>
                </c:pt>
                <c:pt idx="33">
                  <c:v>1987032.671409236</c:v>
                </c:pt>
                <c:pt idx="34">
                  <c:v>1978089.7854099055</c:v>
                </c:pt>
                <c:pt idx="35">
                  <c:v>1969100.3218793282</c:v>
                </c:pt>
                <c:pt idx="36">
                  <c:v>1960064.0382261961</c:v>
                </c:pt>
                <c:pt idx="37">
                  <c:v>1950980.6905957037</c:v>
                </c:pt>
                <c:pt idx="38">
                  <c:v>1941850.0338629691</c:v>
                </c:pt>
                <c:pt idx="39">
                  <c:v>1932671.8216264183</c:v>
                </c:pt>
                <c:pt idx="40">
                  <c:v>1923445.8062011355</c:v>
                </c:pt>
                <c:pt idx="41">
                  <c:v>1914171.7386121794</c:v>
                </c:pt>
                <c:pt idx="42">
                  <c:v>1904849.3685878641</c:v>
                </c:pt>
                <c:pt idx="43">
                  <c:v>1895478.4445530055</c:v>
                </c:pt>
                <c:pt idx="44">
                  <c:v>1886058.7136221321</c:v>
                </c:pt>
                <c:pt idx="45">
                  <c:v>1876589.9215926602</c:v>
                </c:pt>
                <c:pt idx="46">
                  <c:v>1867071.812938035</c:v>
                </c:pt>
                <c:pt idx="47">
                  <c:v>1857504.1308008335</c:v>
                </c:pt>
                <c:pt idx="48">
                  <c:v>1847886.616985834</c:v>
                </c:pt>
                <c:pt idx="49">
                  <c:v>1838219.0119530482</c:v>
                </c:pt>
                <c:pt idx="50">
                  <c:v>1828501.0548107165</c:v>
                </c:pt>
                <c:pt idx="51">
                  <c:v>1818732.4833082685</c:v>
                </c:pt>
                <c:pt idx="52">
                  <c:v>1808913.0338292453</c:v>
                </c:pt>
                <c:pt idx="53">
                  <c:v>1799042.4413841856</c:v>
                </c:pt>
                <c:pt idx="54">
                  <c:v>1789120.4396034745</c:v>
                </c:pt>
                <c:pt idx="55">
                  <c:v>1779146.7607301555</c:v>
                </c:pt>
                <c:pt idx="56">
                  <c:v>1769121.1356127046</c:v>
                </c:pt>
                <c:pt idx="57">
                  <c:v>1759043.293697767</c:v>
                </c:pt>
                <c:pt idx="58">
                  <c:v>1748912.9630228558</c:v>
                </c:pt>
                <c:pt idx="59">
                  <c:v>1738729.8702090126</c:v>
                </c:pt>
                <c:pt idx="60">
                  <c:v>1728493.7404534309</c:v>
                </c:pt>
                <c:pt idx="61">
                  <c:v>1718204.2975220387</c:v>
                </c:pt>
                <c:pt idx="62">
                  <c:v>1707861.2637420455</c:v>
                </c:pt>
                <c:pt idx="63">
                  <c:v>1697464.3599944483</c:v>
                </c:pt>
                <c:pt idx="64">
                  <c:v>1687013.3057064989</c:v>
                </c:pt>
                <c:pt idx="65">
                  <c:v>1676507.8188441331</c:v>
                </c:pt>
                <c:pt idx="66">
                  <c:v>1665947.6159043591</c:v>
                </c:pt>
                <c:pt idx="67">
                  <c:v>1655332.4119076072</c:v>
                </c:pt>
                <c:pt idx="68">
                  <c:v>1644661.920390039</c:v>
                </c:pt>
                <c:pt idx="69">
                  <c:v>1633935.8533958166</c:v>
                </c:pt>
                <c:pt idx="70">
                  <c:v>1623153.9214693327</c:v>
                </c:pt>
                <c:pt idx="71">
                  <c:v>1612315.8336473983</c:v>
                </c:pt>
                <c:pt idx="72">
                  <c:v>1601421.2974513914</c:v>
                </c:pt>
                <c:pt idx="73">
                  <c:v>1590470.0188793635</c:v>
                </c:pt>
                <c:pt idx="74">
                  <c:v>1579461.7023981065</c:v>
                </c:pt>
                <c:pt idx="75">
                  <c:v>1568396.0509351762</c:v>
                </c:pt>
                <c:pt idx="76">
                  <c:v>1557272.7658708764</c:v>
                </c:pt>
                <c:pt idx="77">
                  <c:v>1546091.5470302</c:v>
                </c:pt>
                <c:pt idx="78">
                  <c:v>1534852.0926747285</c:v>
                </c:pt>
                <c:pt idx="79">
                  <c:v>1523554.0994944889</c:v>
                </c:pt>
                <c:pt idx="80">
                  <c:v>1512197.262599769</c:v>
                </c:pt>
                <c:pt idx="81">
                  <c:v>1500781.275512889</c:v>
                </c:pt>
                <c:pt idx="82">
                  <c:v>1489305.8301599314</c:v>
                </c:pt>
                <c:pt idx="83">
                  <c:v>1477770.6168624272</c:v>
                </c:pt>
                <c:pt idx="84">
                  <c:v>1466175.3243289986</c:v>
                </c:pt>
                <c:pt idx="85">
                  <c:v>1454519.6396469583</c:v>
                </c:pt>
                <c:pt idx="86">
                  <c:v>1442803.2482738658</c:v>
                </c:pt>
                <c:pt idx="87">
                  <c:v>1431025.8340290384</c:v>
                </c:pt>
                <c:pt idx="88">
                  <c:v>1419187.0790850192</c:v>
                </c:pt>
                <c:pt idx="89">
                  <c:v>1407286.6639589998</c:v>
                </c:pt>
                <c:pt idx="90">
                  <c:v>1395324.2675041992</c:v>
                </c:pt>
                <c:pt idx="91">
                  <c:v>1383299.5669011965</c:v>
                </c:pt>
                <c:pt idx="92">
                  <c:v>1371212.2376492198</c:v>
                </c:pt>
                <c:pt idx="93">
                  <c:v>1359061.9535573891</c:v>
                </c:pt>
                <c:pt idx="94">
                  <c:v>1346848.3867359133</c:v>
                </c:pt>
                <c:pt idx="95">
                  <c:v>1334571.2075872424</c:v>
                </c:pt>
                <c:pt idx="96">
                  <c:v>1322230.0847971721</c:v>
                </c:pt>
                <c:pt idx="97">
                  <c:v>1309824.6853259036</c:v>
                </c:pt>
                <c:pt idx="98">
                  <c:v>1297354.6743990555</c:v>
                </c:pt>
                <c:pt idx="99">
                  <c:v>1284819.7154986302</c:v>
                </c:pt>
                <c:pt idx="100">
                  <c:v>1272219.4703539319</c:v>
                </c:pt>
                <c:pt idx="101">
                  <c:v>1259553.5989324381</c:v>
                </c:pt>
                <c:pt idx="102">
                  <c:v>1246821.7594306241</c:v>
                </c:pt>
                <c:pt idx="103">
                  <c:v>1234023.6082647382</c:v>
                </c:pt>
                <c:pt idx="104">
                  <c:v>1221158.80006153</c:v>
                </c:pt>
                <c:pt idx="105">
                  <c:v>1208226.9876489299</c:v>
                </c:pt>
                <c:pt idx="106">
                  <c:v>1195227.8220466811</c:v>
                </c:pt>
                <c:pt idx="107">
                  <c:v>1182160.9524569204</c:v>
                </c:pt>
                <c:pt idx="108">
                  <c:v>1169026.0262547131</c:v>
                </c:pt>
                <c:pt idx="109">
                  <c:v>1155822.6889785358</c:v>
                </c:pt>
                <c:pt idx="110">
                  <c:v>1142550.5843207119</c:v>
                </c:pt>
                <c:pt idx="111">
                  <c:v>1129209.3541177951</c:v>
                </c:pt>
                <c:pt idx="112">
                  <c:v>1115798.6383409048</c:v>
                </c:pt>
                <c:pt idx="113">
                  <c:v>1102318.0750860099</c:v>
                </c:pt>
                <c:pt idx="114">
                  <c:v>1088767.3005641624</c:v>
                </c:pt>
                <c:pt idx="115">
                  <c:v>1075145.9490916803</c:v>
                </c:pt>
                <c:pt idx="116">
                  <c:v>1061453.653080279</c:v>
                </c:pt>
                <c:pt idx="117">
                  <c:v>1047690.0430271517</c:v>
                </c:pt>
                <c:pt idx="118">
                  <c:v>1033854.7475049978</c:v>
                </c:pt>
                <c:pt idx="119">
                  <c:v>1019947.3931519992</c:v>
                </c:pt>
                <c:pt idx="120">
                  <c:v>1005967.6046617455</c:v>
                </c:pt>
                <c:pt idx="121">
                  <c:v>991915.00477310503</c:v>
                </c:pt>
                <c:pt idx="122">
                  <c:v>977789.21426004451</c:v>
                </c:pt>
                <c:pt idx="123">
                  <c:v>963589.85192139517</c:v>
                </c:pt>
                <c:pt idx="124">
                  <c:v>949316.53457056533</c:v>
                </c:pt>
                <c:pt idx="125">
                  <c:v>934968.87702519994</c:v>
                </c:pt>
                <c:pt idx="126">
                  <c:v>920546.49209678581</c:v>
                </c:pt>
                <c:pt idx="127">
                  <c:v>906048.99058020278</c:v>
                </c:pt>
                <c:pt idx="128">
                  <c:v>891475.98124322086</c:v>
                </c:pt>
                <c:pt idx="129">
                  <c:v>876827.07081594225</c:v>
                </c:pt>
                <c:pt idx="130">
                  <c:v>862101.86398018815</c:v>
                </c:pt>
                <c:pt idx="131">
                  <c:v>847299.96335883124</c:v>
                </c:pt>
                <c:pt idx="132">
                  <c:v>832420.96950507141</c:v>
                </c:pt>
                <c:pt idx="133">
                  <c:v>817464.4808916566</c:v>
                </c:pt>
                <c:pt idx="134">
                  <c:v>802430.09390004689</c:v>
                </c:pt>
                <c:pt idx="135">
                  <c:v>787317.40280952258</c:v>
                </c:pt>
                <c:pt idx="136">
                  <c:v>772125.99978623504</c:v>
                </c:pt>
                <c:pt idx="137">
                  <c:v>756855.47487220122</c:v>
                </c:pt>
                <c:pt idx="138">
                  <c:v>741505.41597424017</c:v>
                </c:pt>
                <c:pt idx="139">
                  <c:v>726075.40885285218</c:v>
                </c:pt>
                <c:pt idx="140">
                  <c:v>710565.03711104032</c:v>
                </c:pt>
                <c:pt idx="141">
                  <c:v>694973.8821830732</c:v>
                </c:pt>
                <c:pt idx="142">
                  <c:v>679301.52332318958</c:v>
                </c:pt>
                <c:pt idx="143">
                  <c:v>663547.53759424412</c:v>
                </c:pt>
                <c:pt idx="144">
                  <c:v>647711.49985629367</c:v>
                </c:pt>
                <c:pt idx="145">
                  <c:v>631792.9827551248</c:v>
                </c:pt>
                <c:pt idx="146">
                  <c:v>615791.55671072064</c:v>
                </c:pt>
                <c:pt idx="147">
                  <c:v>599706.78990566859</c:v>
                </c:pt>
                <c:pt idx="148">
                  <c:v>583538.24827350688</c:v>
                </c:pt>
                <c:pt idx="149">
                  <c:v>567285.49548701092</c:v>
                </c:pt>
                <c:pt idx="150">
                  <c:v>550948.09294641868</c:v>
                </c:pt>
                <c:pt idx="151">
                  <c:v>534525.59976759413</c:v>
                </c:pt>
                <c:pt idx="152">
                  <c:v>518017.57277012989</c:v>
                </c:pt>
                <c:pt idx="153">
                  <c:v>501423.56646538724</c:v>
                </c:pt>
                <c:pt idx="154">
                  <c:v>484743.13304447406</c:v>
                </c:pt>
                <c:pt idx="155">
                  <c:v>467975.82236616028</c:v>
                </c:pt>
                <c:pt idx="156">
                  <c:v>451121.18194473028</c:v>
                </c:pt>
                <c:pt idx="157">
                  <c:v>434178.75693777198</c:v>
                </c:pt>
                <c:pt idx="158">
                  <c:v>417148.09013390244</c:v>
                </c:pt>
                <c:pt idx="159">
                  <c:v>400028.72194042942</c:v>
                </c:pt>
                <c:pt idx="160">
                  <c:v>382820.19037094869</c:v>
                </c:pt>
                <c:pt idx="161">
                  <c:v>365522.03103287693</c:v>
                </c:pt>
                <c:pt idx="162">
                  <c:v>348133.77711491939</c:v>
                </c:pt>
                <c:pt idx="163">
                  <c:v>330654.9593744725</c:v>
                </c:pt>
                <c:pt idx="164">
                  <c:v>313085.10612496076</c:v>
                </c:pt>
                <c:pt idx="165">
                  <c:v>295423.74322310783</c:v>
                </c:pt>
                <c:pt idx="166">
                  <c:v>277670.39405614109</c:v>
                </c:pt>
                <c:pt idx="167">
                  <c:v>259824.57952892972</c:v>
                </c:pt>
                <c:pt idx="168">
                  <c:v>241885.8180510558</c:v>
                </c:pt>
                <c:pt idx="169">
                  <c:v>223853.62552381796</c:v>
                </c:pt>
                <c:pt idx="170">
                  <c:v>205727.51532716741</c:v>
                </c:pt>
                <c:pt idx="171">
                  <c:v>187506.99830657596</c:v>
                </c:pt>
                <c:pt idx="172">
                  <c:v>169191.58275983561</c:v>
                </c:pt>
                <c:pt idx="173">
                  <c:v>150780.77442378932</c:v>
                </c:pt>
                <c:pt idx="174">
                  <c:v>132274.0764609928</c:v>
                </c:pt>
                <c:pt idx="175">
                  <c:v>113670.9894463067</c:v>
                </c:pt>
                <c:pt idx="176">
                  <c:v>94971.011353419119</c:v>
                </c:pt>
                <c:pt idx="177">
                  <c:v>76173.637541297736</c:v>
                </c:pt>
                <c:pt idx="178">
                  <c:v>57278.360740571559</c:v>
                </c:pt>
                <c:pt idx="179">
                  <c:v>38284.671039841603</c:v>
                </c:pt>
                <c:pt idx="180">
                  <c:v>19192.055871920344</c:v>
                </c:pt>
                <c:pt idx="181">
                  <c:v>-5.056790541857481E-10</c:v>
                </c:pt>
                <c:pt idx="182">
                  <c:v>-5.056790541857481E-10</c:v>
                </c:pt>
                <c:pt idx="183">
                  <c:v>-5.056790541857481E-10</c:v>
                </c:pt>
                <c:pt idx="184">
                  <c:v>-5.056790541857481E-10</c:v>
                </c:pt>
                <c:pt idx="185">
                  <c:v>-5.056790541857481E-10</c:v>
                </c:pt>
                <c:pt idx="186">
                  <c:v>-5.056790541857481E-10</c:v>
                </c:pt>
                <c:pt idx="187">
                  <c:v>-5.056790541857481E-10</c:v>
                </c:pt>
                <c:pt idx="188">
                  <c:v>-5.056790541857481E-10</c:v>
                </c:pt>
                <c:pt idx="189">
                  <c:v>-5.056790541857481E-10</c:v>
                </c:pt>
                <c:pt idx="190">
                  <c:v>-5.056790541857481E-10</c:v>
                </c:pt>
                <c:pt idx="191">
                  <c:v>-5.056790541857481E-10</c:v>
                </c:pt>
                <c:pt idx="192">
                  <c:v>-5.056790541857481E-10</c:v>
                </c:pt>
                <c:pt idx="193">
                  <c:v>-5.056790541857481E-10</c:v>
                </c:pt>
                <c:pt idx="194">
                  <c:v>-5.056790541857481E-10</c:v>
                </c:pt>
                <c:pt idx="195">
                  <c:v>-5.056790541857481E-10</c:v>
                </c:pt>
                <c:pt idx="196">
                  <c:v>-5.056790541857481E-10</c:v>
                </c:pt>
                <c:pt idx="197">
                  <c:v>-5.056790541857481E-10</c:v>
                </c:pt>
                <c:pt idx="198">
                  <c:v>-5.056790541857481E-10</c:v>
                </c:pt>
                <c:pt idx="199">
                  <c:v>-5.056790541857481E-10</c:v>
                </c:pt>
                <c:pt idx="200">
                  <c:v>-5.056790541857481E-10</c:v>
                </c:pt>
                <c:pt idx="201">
                  <c:v>-5.056790541857481E-10</c:v>
                </c:pt>
                <c:pt idx="202">
                  <c:v>-5.056790541857481E-10</c:v>
                </c:pt>
                <c:pt idx="203">
                  <c:v>-5.056790541857481E-10</c:v>
                </c:pt>
                <c:pt idx="204">
                  <c:v>-5.056790541857481E-10</c:v>
                </c:pt>
                <c:pt idx="205">
                  <c:v>-5.056790541857481E-10</c:v>
                </c:pt>
                <c:pt idx="206">
                  <c:v>-5.056790541857481E-10</c:v>
                </c:pt>
                <c:pt idx="207">
                  <c:v>-5.056790541857481E-10</c:v>
                </c:pt>
                <c:pt idx="208">
                  <c:v>-5.056790541857481E-10</c:v>
                </c:pt>
                <c:pt idx="209">
                  <c:v>-5.056790541857481E-10</c:v>
                </c:pt>
                <c:pt idx="210">
                  <c:v>-5.056790541857481E-10</c:v>
                </c:pt>
                <c:pt idx="211">
                  <c:v>-5.056790541857481E-10</c:v>
                </c:pt>
                <c:pt idx="212">
                  <c:v>-5.056790541857481E-10</c:v>
                </c:pt>
                <c:pt idx="213">
                  <c:v>-5.056790541857481E-10</c:v>
                </c:pt>
                <c:pt idx="214">
                  <c:v>-5.056790541857481E-10</c:v>
                </c:pt>
                <c:pt idx="215">
                  <c:v>-5.056790541857481E-10</c:v>
                </c:pt>
                <c:pt idx="216">
                  <c:v>-5.056790541857481E-10</c:v>
                </c:pt>
                <c:pt idx="217">
                  <c:v>-5.056790541857481E-10</c:v>
                </c:pt>
                <c:pt idx="218">
                  <c:v>-5.056790541857481E-10</c:v>
                </c:pt>
                <c:pt idx="219">
                  <c:v>-5.056790541857481E-10</c:v>
                </c:pt>
                <c:pt idx="220">
                  <c:v>-5.056790541857481E-10</c:v>
                </c:pt>
                <c:pt idx="221">
                  <c:v>-5.056790541857481E-10</c:v>
                </c:pt>
                <c:pt idx="222">
                  <c:v>-5.056790541857481E-10</c:v>
                </c:pt>
                <c:pt idx="223">
                  <c:v>-5.056790541857481E-10</c:v>
                </c:pt>
                <c:pt idx="224">
                  <c:v>-5.056790541857481E-10</c:v>
                </c:pt>
                <c:pt idx="225">
                  <c:v>-5.056790541857481E-10</c:v>
                </c:pt>
                <c:pt idx="226">
                  <c:v>-5.056790541857481E-10</c:v>
                </c:pt>
                <c:pt idx="227">
                  <c:v>-5.056790541857481E-10</c:v>
                </c:pt>
                <c:pt idx="228">
                  <c:v>-5.056790541857481E-10</c:v>
                </c:pt>
                <c:pt idx="229">
                  <c:v>-5.056790541857481E-10</c:v>
                </c:pt>
                <c:pt idx="230">
                  <c:v>-5.056790541857481E-10</c:v>
                </c:pt>
                <c:pt idx="231">
                  <c:v>-5.056790541857481E-10</c:v>
                </c:pt>
                <c:pt idx="232">
                  <c:v>-5.056790541857481E-10</c:v>
                </c:pt>
                <c:pt idx="233">
                  <c:v>-5.056790541857481E-10</c:v>
                </c:pt>
                <c:pt idx="234">
                  <c:v>-5.056790541857481E-10</c:v>
                </c:pt>
                <c:pt idx="235">
                  <c:v>-5.056790541857481E-10</c:v>
                </c:pt>
                <c:pt idx="236">
                  <c:v>-5.056790541857481E-10</c:v>
                </c:pt>
                <c:pt idx="237">
                  <c:v>-5.056790541857481E-10</c:v>
                </c:pt>
                <c:pt idx="238">
                  <c:v>-5.056790541857481E-10</c:v>
                </c:pt>
                <c:pt idx="239">
                  <c:v>-5.056790541857481E-10</c:v>
                </c:pt>
                <c:pt idx="240">
                  <c:v>-5.056790541857481E-10</c:v>
                </c:pt>
                <c:pt idx="241">
                  <c:v>-5.056790541857481E-10</c:v>
                </c:pt>
                <c:pt idx="242">
                  <c:v>-5.056790541857481E-10</c:v>
                </c:pt>
                <c:pt idx="243">
                  <c:v>-5.056790541857481E-10</c:v>
                </c:pt>
                <c:pt idx="244">
                  <c:v>-5.056790541857481E-10</c:v>
                </c:pt>
                <c:pt idx="245">
                  <c:v>-5.056790541857481E-10</c:v>
                </c:pt>
                <c:pt idx="246">
                  <c:v>-5.056790541857481E-10</c:v>
                </c:pt>
                <c:pt idx="247">
                  <c:v>-5.056790541857481E-10</c:v>
                </c:pt>
                <c:pt idx="248">
                  <c:v>-5.056790541857481E-10</c:v>
                </c:pt>
                <c:pt idx="249">
                  <c:v>-5.056790541857481E-10</c:v>
                </c:pt>
                <c:pt idx="250">
                  <c:v>-5.056790541857481E-10</c:v>
                </c:pt>
                <c:pt idx="251">
                  <c:v>-5.056790541857481E-10</c:v>
                </c:pt>
                <c:pt idx="252">
                  <c:v>-5.056790541857481E-10</c:v>
                </c:pt>
                <c:pt idx="253">
                  <c:v>-5.056790541857481E-10</c:v>
                </c:pt>
                <c:pt idx="254">
                  <c:v>-5.056790541857481E-10</c:v>
                </c:pt>
                <c:pt idx="255">
                  <c:v>-5.056790541857481E-10</c:v>
                </c:pt>
                <c:pt idx="256">
                  <c:v>-5.056790541857481E-10</c:v>
                </c:pt>
                <c:pt idx="257">
                  <c:v>-5.056790541857481E-10</c:v>
                </c:pt>
                <c:pt idx="258">
                  <c:v>-5.056790541857481E-10</c:v>
                </c:pt>
                <c:pt idx="259">
                  <c:v>-5.056790541857481E-10</c:v>
                </c:pt>
                <c:pt idx="260">
                  <c:v>-5.056790541857481E-10</c:v>
                </c:pt>
                <c:pt idx="261">
                  <c:v>-5.056790541857481E-10</c:v>
                </c:pt>
                <c:pt idx="262">
                  <c:v>-5.056790541857481E-10</c:v>
                </c:pt>
                <c:pt idx="263">
                  <c:v>-5.056790541857481E-10</c:v>
                </c:pt>
                <c:pt idx="264">
                  <c:v>-5.056790541857481E-10</c:v>
                </c:pt>
                <c:pt idx="265">
                  <c:v>-5.056790541857481E-10</c:v>
                </c:pt>
                <c:pt idx="266">
                  <c:v>-5.056790541857481E-10</c:v>
                </c:pt>
                <c:pt idx="267">
                  <c:v>-5.056790541857481E-10</c:v>
                </c:pt>
                <c:pt idx="268">
                  <c:v>-5.056790541857481E-10</c:v>
                </c:pt>
                <c:pt idx="269">
                  <c:v>-5.056790541857481E-10</c:v>
                </c:pt>
                <c:pt idx="270">
                  <c:v>-5.056790541857481E-10</c:v>
                </c:pt>
                <c:pt idx="271">
                  <c:v>-5.056790541857481E-10</c:v>
                </c:pt>
                <c:pt idx="272">
                  <c:v>-5.056790541857481E-10</c:v>
                </c:pt>
                <c:pt idx="273">
                  <c:v>-5.056790541857481E-10</c:v>
                </c:pt>
                <c:pt idx="274">
                  <c:v>-5.056790541857481E-10</c:v>
                </c:pt>
                <c:pt idx="275">
                  <c:v>-5.056790541857481E-10</c:v>
                </c:pt>
                <c:pt idx="276">
                  <c:v>-5.056790541857481E-10</c:v>
                </c:pt>
                <c:pt idx="277">
                  <c:v>-5.056790541857481E-10</c:v>
                </c:pt>
                <c:pt idx="278">
                  <c:v>-5.056790541857481E-10</c:v>
                </c:pt>
                <c:pt idx="279">
                  <c:v>-5.056790541857481E-10</c:v>
                </c:pt>
                <c:pt idx="280">
                  <c:v>-5.056790541857481E-10</c:v>
                </c:pt>
                <c:pt idx="281">
                  <c:v>-5.056790541857481E-10</c:v>
                </c:pt>
                <c:pt idx="282">
                  <c:v>-5.056790541857481E-10</c:v>
                </c:pt>
                <c:pt idx="283">
                  <c:v>-5.056790541857481E-10</c:v>
                </c:pt>
                <c:pt idx="284">
                  <c:v>-5.056790541857481E-10</c:v>
                </c:pt>
                <c:pt idx="285">
                  <c:v>-5.056790541857481E-10</c:v>
                </c:pt>
                <c:pt idx="286">
                  <c:v>-5.056790541857481E-10</c:v>
                </c:pt>
                <c:pt idx="287">
                  <c:v>-5.056790541857481E-10</c:v>
                </c:pt>
                <c:pt idx="288">
                  <c:v>-5.056790541857481E-10</c:v>
                </c:pt>
                <c:pt idx="289">
                  <c:v>-5.056790541857481E-10</c:v>
                </c:pt>
                <c:pt idx="290">
                  <c:v>-5.056790541857481E-10</c:v>
                </c:pt>
                <c:pt idx="291">
                  <c:v>-5.056790541857481E-10</c:v>
                </c:pt>
                <c:pt idx="292">
                  <c:v>-5.056790541857481E-10</c:v>
                </c:pt>
                <c:pt idx="293">
                  <c:v>-5.056790541857481E-10</c:v>
                </c:pt>
                <c:pt idx="294">
                  <c:v>-5.056790541857481E-10</c:v>
                </c:pt>
                <c:pt idx="295">
                  <c:v>-5.056790541857481E-10</c:v>
                </c:pt>
                <c:pt idx="296">
                  <c:v>-5.056790541857481E-10</c:v>
                </c:pt>
                <c:pt idx="297">
                  <c:v>-5.056790541857481E-10</c:v>
                </c:pt>
                <c:pt idx="298">
                  <c:v>-5.056790541857481E-10</c:v>
                </c:pt>
                <c:pt idx="299">
                  <c:v>-5.056790541857481E-10</c:v>
                </c:pt>
                <c:pt idx="300">
                  <c:v>-5.056790541857481E-10</c:v>
                </c:pt>
                <c:pt idx="301">
                  <c:v>-5.056790541857481E-10</c:v>
                </c:pt>
                <c:pt idx="302">
                  <c:v>-5.056790541857481E-10</c:v>
                </c:pt>
                <c:pt idx="303">
                  <c:v>-5.056790541857481E-10</c:v>
                </c:pt>
                <c:pt idx="304">
                  <c:v>-5.056790541857481E-10</c:v>
                </c:pt>
                <c:pt idx="305">
                  <c:v>-5.056790541857481E-10</c:v>
                </c:pt>
                <c:pt idx="306">
                  <c:v>-5.056790541857481E-10</c:v>
                </c:pt>
                <c:pt idx="307">
                  <c:v>-5.056790541857481E-10</c:v>
                </c:pt>
                <c:pt idx="308">
                  <c:v>-5.056790541857481E-10</c:v>
                </c:pt>
                <c:pt idx="309">
                  <c:v>-5.056790541857481E-10</c:v>
                </c:pt>
                <c:pt idx="310">
                  <c:v>-5.056790541857481E-10</c:v>
                </c:pt>
                <c:pt idx="311">
                  <c:v>-5.056790541857481E-10</c:v>
                </c:pt>
                <c:pt idx="312">
                  <c:v>-5.056790541857481E-10</c:v>
                </c:pt>
                <c:pt idx="313">
                  <c:v>-5.056790541857481E-10</c:v>
                </c:pt>
                <c:pt idx="314">
                  <c:v>-5.056790541857481E-10</c:v>
                </c:pt>
                <c:pt idx="315">
                  <c:v>-5.056790541857481E-10</c:v>
                </c:pt>
                <c:pt idx="316">
                  <c:v>-5.056790541857481E-10</c:v>
                </c:pt>
                <c:pt idx="317">
                  <c:v>-5.056790541857481E-10</c:v>
                </c:pt>
                <c:pt idx="318">
                  <c:v>-5.056790541857481E-10</c:v>
                </c:pt>
                <c:pt idx="319">
                  <c:v>-5.056790541857481E-10</c:v>
                </c:pt>
                <c:pt idx="320">
                  <c:v>-5.056790541857481E-10</c:v>
                </c:pt>
                <c:pt idx="321">
                  <c:v>-5.056790541857481E-10</c:v>
                </c:pt>
                <c:pt idx="322">
                  <c:v>-5.056790541857481E-10</c:v>
                </c:pt>
                <c:pt idx="323">
                  <c:v>-5.056790541857481E-10</c:v>
                </c:pt>
                <c:pt idx="324">
                  <c:v>-5.056790541857481E-10</c:v>
                </c:pt>
                <c:pt idx="325">
                  <c:v>-5.056790541857481E-10</c:v>
                </c:pt>
                <c:pt idx="326">
                  <c:v>-5.056790541857481E-10</c:v>
                </c:pt>
                <c:pt idx="327">
                  <c:v>-5.056790541857481E-10</c:v>
                </c:pt>
                <c:pt idx="328">
                  <c:v>-5.056790541857481E-10</c:v>
                </c:pt>
                <c:pt idx="329">
                  <c:v>-5.056790541857481E-10</c:v>
                </c:pt>
                <c:pt idx="330">
                  <c:v>-5.056790541857481E-10</c:v>
                </c:pt>
                <c:pt idx="331">
                  <c:v>-5.056790541857481E-10</c:v>
                </c:pt>
                <c:pt idx="332">
                  <c:v>-5.056790541857481E-10</c:v>
                </c:pt>
                <c:pt idx="333">
                  <c:v>-5.056790541857481E-10</c:v>
                </c:pt>
                <c:pt idx="334">
                  <c:v>-5.056790541857481E-10</c:v>
                </c:pt>
                <c:pt idx="335">
                  <c:v>-5.056790541857481E-10</c:v>
                </c:pt>
                <c:pt idx="336">
                  <c:v>-5.056790541857481E-10</c:v>
                </c:pt>
                <c:pt idx="337">
                  <c:v>-5.056790541857481E-10</c:v>
                </c:pt>
                <c:pt idx="338">
                  <c:v>-5.056790541857481E-10</c:v>
                </c:pt>
                <c:pt idx="339">
                  <c:v>-5.056790541857481E-10</c:v>
                </c:pt>
                <c:pt idx="340">
                  <c:v>-5.056790541857481E-10</c:v>
                </c:pt>
                <c:pt idx="341">
                  <c:v>-5.056790541857481E-10</c:v>
                </c:pt>
                <c:pt idx="342">
                  <c:v>-5.056790541857481E-10</c:v>
                </c:pt>
                <c:pt idx="343">
                  <c:v>-5.056790541857481E-10</c:v>
                </c:pt>
                <c:pt idx="344">
                  <c:v>-5.056790541857481E-10</c:v>
                </c:pt>
                <c:pt idx="345">
                  <c:v>-5.056790541857481E-10</c:v>
                </c:pt>
                <c:pt idx="346">
                  <c:v>-5.056790541857481E-10</c:v>
                </c:pt>
                <c:pt idx="347">
                  <c:v>-5.056790541857481E-10</c:v>
                </c:pt>
                <c:pt idx="348">
                  <c:v>-5.056790541857481E-10</c:v>
                </c:pt>
                <c:pt idx="349">
                  <c:v>-5.056790541857481E-10</c:v>
                </c:pt>
                <c:pt idx="350">
                  <c:v>-5.056790541857481E-10</c:v>
                </c:pt>
                <c:pt idx="351">
                  <c:v>-5.056790541857481E-10</c:v>
                </c:pt>
                <c:pt idx="352">
                  <c:v>-5.056790541857481E-10</c:v>
                </c:pt>
                <c:pt idx="353">
                  <c:v>-5.056790541857481E-10</c:v>
                </c:pt>
                <c:pt idx="354">
                  <c:v>-5.056790541857481E-10</c:v>
                </c:pt>
                <c:pt idx="355">
                  <c:v>-5.056790541857481E-10</c:v>
                </c:pt>
                <c:pt idx="356">
                  <c:v>-5.056790541857481E-10</c:v>
                </c:pt>
                <c:pt idx="357">
                  <c:v>-5.056790541857481E-10</c:v>
                </c:pt>
                <c:pt idx="358">
                  <c:v>-5.056790541857481E-10</c:v>
                </c:pt>
                <c:pt idx="359">
                  <c:v>-5.056790541857481E-10</c:v>
                </c:pt>
                <c:pt idx="360">
                  <c:v>-5.056790541857481E-10</c:v>
                </c:pt>
              </c:numCache>
            </c:numRef>
          </c:val>
          <c:smooth val="0"/>
          <c:extLst>
            <c:ext xmlns:c16="http://schemas.microsoft.com/office/drawing/2014/chart" uri="{C3380CC4-5D6E-409C-BE32-E72D297353CC}">
              <c16:uniqueId val="{00000005-7B5B-4A76-AF71-C1E679E5C1C5}"/>
            </c:ext>
          </c:extLst>
        </c:ser>
        <c:ser>
          <c:idx val="6"/>
          <c:order val="6"/>
          <c:tx>
            <c:strRef>
              <c:f>'Mortgage Amortization'!$AQ$1</c:f>
              <c:strCache>
                <c:ptCount val="1"/>
                <c:pt idx="0">
                  <c:v>1007</c:v>
                </c:pt>
              </c:strCache>
            </c:strRef>
          </c:tx>
          <c:spPr>
            <a:ln w="28575" cap="rnd">
              <a:solidFill>
                <a:schemeClr val="accent1">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Amortization'!$AQ$2:$AQ$366</c:f>
              <c:numCache>
                <c:formatCode>#,##0.00</c:formatCode>
                <c:ptCount val="365"/>
                <c:pt idx="0" formatCode="General">
                  <c:v>0</c:v>
                </c:pt>
                <c:pt idx="1">
                  <c:v>7000000</c:v>
                </c:pt>
                <c:pt idx="2">
                  <c:v>6977186.2695136899</c:v>
                </c:pt>
                <c:pt idx="3">
                  <c:v>6954246.5882236538</c:v>
                </c:pt>
                <c:pt idx="4">
                  <c:v>6931180.2607764956</c:v>
                </c:pt>
                <c:pt idx="5">
                  <c:v>6907986.5879798895</c:v>
                </c:pt>
                <c:pt idx="6">
                  <c:v>6884664.8667813856</c:v>
                </c:pt>
                <c:pt idx="7">
                  <c:v>6861214.3902470982</c:v>
                </c:pt>
                <c:pt idx="8">
                  <c:v>6837634.4475402776</c:v>
                </c:pt>
                <c:pt idx="9">
                  <c:v>6813924.3238997627</c:v>
                </c:pt>
                <c:pt idx="10">
                  <c:v>6790083.300618316</c:v>
                </c:pt>
                <c:pt idx="11">
                  <c:v>6766110.6550208367</c:v>
                </c:pt>
                <c:pt idx="12">
                  <c:v>6742005.6604424547</c:v>
                </c:pt>
                <c:pt idx="13">
                  <c:v>6717767.5862065041</c:v>
                </c:pt>
                <c:pt idx="14">
                  <c:v>6693395.6976023763</c:v>
                </c:pt>
                <c:pt idx="15">
                  <c:v>6668889.2558632465</c:v>
                </c:pt>
                <c:pt idx="16">
                  <c:v>6644247.5181436818</c:v>
                </c:pt>
                <c:pt idx="17">
                  <c:v>6619469.7374971239</c:v>
                </c:pt>
                <c:pt idx="18">
                  <c:v>6594555.1628532466</c:v>
                </c:pt>
                <c:pt idx="19">
                  <c:v>6569503.0389951887</c:v>
                </c:pt>
                <c:pt idx="20">
                  <c:v>6544312.606536665</c:v>
                </c:pt>
                <c:pt idx="21">
                  <c:v>6518983.1018989431</c:v>
                </c:pt>
                <c:pt idx="22">
                  <c:v>6493513.7572877007</c:v>
                </c:pt>
                <c:pt idx="23">
                  <c:v>6467903.8006697502</c:v>
                </c:pt>
                <c:pt idx="24">
                  <c:v>6442152.4557496384</c:v>
                </c:pt>
                <c:pt idx="25">
                  <c:v>6416258.9419461135</c:v>
                </c:pt>
                <c:pt idx="26">
                  <c:v>6390222.4743684642</c:v>
                </c:pt>
                <c:pt idx="27">
                  <c:v>6364042.2637927299</c:v>
                </c:pt>
                <c:pt idx="28">
                  <c:v>6337717.516637776</c:v>
                </c:pt>
                <c:pt idx="29">
                  <c:v>6311247.4349412378</c:v>
                </c:pt>
                <c:pt idx="30">
                  <c:v>6284631.216335333</c:v>
                </c:pt>
                <c:pt idx="31">
                  <c:v>6257868.0540225413</c:v>
                </c:pt>
                <c:pt idx="32">
                  <c:v>6230957.1367511479</c:v>
                </c:pt>
                <c:pt idx="33">
                  <c:v>6203897.6487906519</c:v>
                </c:pt>
                <c:pt idx="34">
                  <c:v>6176688.7699070405</c:v>
                </c:pt>
                <c:pt idx="35">
                  <c:v>6149329.6753379256</c:v>
                </c:pt>
                <c:pt idx="36">
                  <c:v>6121819.5357675441</c:v>
                </c:pt>
                <c:pt idx="37">
                  <c:v>6094157.5173016172</c:v>
                </c:pt>
                <c:pt idx="38">
                  <c:v>6066342.7814420769</c:v>
                </c:pt>
                <c:pt idx="39">
                  <c:v>6038374.4850616455</c:v>
                </c:pt>
                <c:pt idx="40">
                  <c:v>6010251.7803782802</c:v>
                </c:pt>
                <c:pt idx="41">
                  <c:v>5981973.814929476</c:v>
                </c:pt>
                <c:pt idx="42">
                  <c:v>5953539.7315464225</c:v>
                </c:pt>
                <c:pt idx="43">
                  <c:v>5924948.6683280254</c:v>
                </c:pt>
                <c:pt idx="44">
                  <c:v>5896199.7586147767</c:v>
                </c:pt>
                <c:pt idx="45">
                  <c:v>5867292.1309624864</c:v>
                </c:pt>
                <c:pt idx="46">
                  <c:v>5838224.9091158658</c:v>
                </c:pt>
                <c:pt idx="47">
                  <c:v>5808997.2119819662</c:v>
                </c:pt>
                <c:pt idx="48">
                  <c:v>5779608.1536034737</c:v>
                </c:pt>
                <c:pt idx="49">
                  <c:v>5750056.8431318495</c:v>
                </c:pt>
                <c:pt idx="50">
                  <c:v>5720342.3848003298</c:v>
                </c:pt>
                <c:pt idx="51">
                  <c:v>5690463.8778967718</c:v>
                </c:pt>
                <c:pt idx="52">
                  <c:v>5660420.4167363504</c:v>
                </c:pt>
                <c:pt idx="53">
                  <c:v>5630211.0906341057</c:v>
                </c:pt>
                <c:pt idx="54">
                  <c:v>5599834.9838773385</c:v>
                </c:pt>
                <c:pt idx="55">
                  <c:v>5569291.1756978519</c:v>
                </c:pt>
                <c:pt idx="56">
                  <c:v>5538578.7402440412</c:v>
                </c:pt>
                <c:pt idx="57">
                  <c:v>5507696.7465528287</c:v>
                </c:pt>
                <c:pt idx="58">
                  <c:v>5476644.258521446</c:v>
                </c:pt>
                <c:pt idx="59">
                  <c:v>5445420.3348790566</c:v>
                </c:pt>
                <c:pt idx="60">
                  <c:v>5414024.0291582253</c:v>
                </c:pt>
                <c:pt idx="61">
                  <c:v>5382454.3896662267</c:v>
                </c:pt>
                <c:pt idx="62">
                  <c:v>5350710.4594561988</c:v>
                </c:pt>
                <c:pt idx="63">
                  <c:v>5318791.2762981365</c:v>
                </c:pt>
                <c:pt idx="64">
                  <c:v>5286695.8726497227</c:v>
                </c:pt>
                <c:pt idx="65">
                  <c:v>5254423.2756270003</c:v>
                </c:pt>
                <c:pt idx="66">
                  <c:v>5221972.5069748815</c:v>
                </c:pt>
                <c:pt idx="67">
                  <c:v>5189342.5830374956</c:v>
                </c:pt>
                <c:pt idx="68">
                  <c:v>5156532.514728372</c:v>
                </c:pt>
                <c:pt idx="69">
                  <c:v>5123541.3075004583</c:v>
                </c:pt>
                <c:pt idx="70">
                  <c:v>5090367.9613159737</c:v>
                </c:pt>
                <c:pt idx="71">
                  <c:v>5057011.4706160957</c:v>
                </c:pt>
                <c:pt idx="72">
                  <c:v>5023470.8242904786</c:v>
                </c:pt>
                <c:pt idx="73">
                  <c:v>4989745.005646606</c:v>
                </c:pt>
                <c:pt idx="74">
                  <c:v>4955832.9923789706</c:v>
                </c:pt>
                <c:pt idx="75">
                  <c:v>4921733.7565380866</c:v>
                </c:pt>
                <c:pt idx="76">
                  <c:v>4887446.2644993309</c:v>
                </c:pt>
                <c:pt idx="77">
                  <c:v>4852969.4769316111</c:v>
                </c:pt>
                <c:pt idx="78">
                  <c:v>4818302.3487658612</c:v>
                </c:pt>
                <c:pt idx="79">
                  <c:v>4783443.8291633632</c:v>
                </c:pt>
                <c:pt idx="80">
                  <c:v>4748392.8614838924</c:v>
                </c:pt>
                <c:pt idx="81">
                  <c:v>4713148.3832536917</c:v>
                </c:pt>
                <c:pt idx="82">
                  <c:v>4677709.3261332614</c:v>
                </c:pt>
                <c:pt idx="83">
                  <c:v>4642074.6158849793</c:v>
                </c:pt>
                <c:pt idx="84">
                  <c:v>4606243.1723405346</c:v>
                </c:pt>
                <c:pt idx="85">
                  <c:v>4570213.9093681881</c:v>
                </c:pt>
                <c:pt idx="86">
                  <c:v>4533985.7348398482</c:v>
                </c:pt>
                <c:pt idx="87">
                  <c:v>4497557.5505979666</c:v>
                </c:pt>
                <c:pt idx="88">
                  <c:v>4460928.2524222499</c:v>
                </c:pt>
                <c:pt idx="89">
                  <c:v>4424096.7299961876</c:v>
                </c:pt>
                <c:pt idx="90">
                  <c:v>4387061.8668733984</c:v>
                </c:pt>
                <c:pt idx="91">
                  <c:v>4349822.5404437855</c:v>
                </c:pt>
                <c:pt idx="92">
                  <c:v>4312377.6218995089</c:v>
                </c:pt>
                <c:pt idx="93">
                  <c:v>4274725.9762007697</c:v>
                </c:pt>
                <c:pt idx="94">
                  <c:v>4236866.4620414013</c:v>
                </c:pt>
                <c:pt idx="95">
                  <c:v>4198797.9318142785</c:v>
                </c:pt>
                <c:pt idx="96">
                  <c:v>4160519.2315765265</c:v>
                </c:pt>
                <c:pt idx="97">
                  <c:v>4122029.2010145457</c:v>
                </c:pt>
                <c:pt idx="98">
                  <c:v>4083326.6734088371</c:v>
                </c:pt>
                <c:pt idx="99">
                  <c:v>4044410.4755986384</c:v>
                </c:pt>
                <c:pt idx="100">
                  <c:v>4005279.4279463626</c:v>
                </c:pt>
                <c:pt idx="101">
                  <c:v>3965932.3443018403</c:v>
                </c:pt>
                <c:pt idx="102">
                  <c:v>3926368.0319663635</c:v>
                </c:pt>
                <c:pt idx="103">
                  <c:v>3886585.2916565347</c:v>
                </c:pt>
                <c:pt idx="104">
                  <c:v>3846582.9174679122</c:v>
                </c:pt>
                <c:pt idx="105">
                  <c:v>3806359.6968384567</c:v>
                </c:pt>
                <c:pt idx="106">
                  <c:v>3765914.4105117759</c:v>
                </c:pt>
                <c:pt idx="107">
                  <c:v>3725245.8325001667</c:v>
                </c:pt>
                <c:pt idx="108">
                  <c:v>3684352.7300474518</c:v>
                </c:pt>
                <c:pt idx="109">
                  <c:v>3643233.8635916123</c:v>
                </c:pt>
                <c:pt idx="110">
                  <c:v>3601887.9867272144</c:v>
                </c:pt>
                <c:pt idx="111">
                  <c:v>3560313.8461676277</c:v>
                </c:pt>
                <c:pt idx="112">
                  <c:v>3518510.1817070353</c:v>
                </c:pt>
                <c:pt idx="113">
                  <c:v>3476475.7261822331</c:v>
                </c:pt>
                <c:pt idx="114">
                  <c:v>3434209.2054342208</c:v>
                </c:pt>
                <c:pt idx="115">
                  <c:v>3391709.3382695792</c:v>
                </c:pt>
                <c:pt idx="116">
                  <c:v>3348974.8364216327</c:v>
                </c:pt>
                <c:pt idx="117">
                  <c:v>3306004.4045114005</c:v>
                </c:pt>
                <c:pt idx="118">
                  <c:v>3262796.7400083309</c:v>
                </c:pt>
                <c:pt idx="119">
                  <c:v>3219350.5331908171</c:v>
                </c:pt>
                <c:pt idx="120">
                  <c:v>3175664.4671064983</c:v>
                </c:pt>
                <c:pt idx="121">
                  <c:v>3131737.217532339</c:v>
                </c:pt>
                <c:pt idx="122">
                  <c:v>3087567.4529344891</c:v>
                </c:pt>
                <c:pt idx="123">
                  <c:v>3043153.834427922</c:v>
                </c:pt>
                <c:pt idx="124">
                  <c:v>2998495.0157358497</c:v>
                </c:pt>
                <c:pt idx="125">
                  <c:v>2953589.6431489149</c:v>
                </c:pt>
                <c:pt idx="126">
                  <c:v>2908436.3554841564</c:v>
                </c:pt>
                <c:pt idx="127">
                  <c:v>2863033.7840437489</c:v>
                </c:pt>
                <c:pt idx="128">
                  <c:v>2817380.5525735142</c:v>
                </c:pt>
                <c:pt idx="129">
                  <c:v>2771475.2772212042</c:v>
                </c:pt>
                <c:pt idx="130">
                  <c:v>2725316.5664945533</c:v>
                </c:pt>
                <c:pt idx="131">
                  <c:v>2678903.0212190989</c:v>
                </c:pt>
                <c:pt idx="132">
                  <c:v>2632233.2344957697</c:v>
                </c:pt>
                <c:pt idx="133">
                  <c:v>2585305.7916582385</c:v>
                </c:pt>
                <c:pt idx="134">
                  <c:v>2538119.2702300418</c:v>
                </c:pt>
                <c:pt idx="135">
                  <c:v>2490672.2398814606</c:v>
                </c:pt>
                <c:pt idx="136">
                  <c:v>2442963.2623861632</c:v>
                </c:pt>
                <c:pt idx="137">
                  <c:v>2394990.8915776103</c:v>
                </c:pt>
                <c:pt idx="138">
                  <c:v>2346753.6733052186</c:v>
                </c:pt>
                <c:pt idx="139">
                  <c:v>2298250.1453902815</c:v>
                </c:pt>
                <c:pt idx="140">
                  <c:v>2249478.8375816471</c:v>
                </c:pt>
                <c:pt idx="141">
                  <c:v>2200438.2715111529</c:v>
                </c:pt>
                <c:pt idx="142">
                  <c:v>2151126.960648811</c:v>
                </c:pt>
                <c:pt idx="143">
                  <c:v>2101543.4102577497</c:v>
                </c:pt>
                <c:pt idx="144">
                  <c:v>2051686.1173489047</c:v>
                </c:pt>
                <c:pt idx="145">
                  <c:v>2001553.5706354587</c:v>
                </c:pt>
                <c:pt idx="146">
                  <c:v>1951144.2504870321</c:v>
                </c:pt>
                <c:pt idx="147">
                  <c:v>1900456.6288836196</c:v>
                </c:pt>
                <c:pt idx="148">
                  <c:v>1849489.1693692715</c:v>
                </c:pt>
                <c:pt idx="149">
                  <c:v>1798240.3270055212</c:v>
                </c:pt>
                <c:pt idx="150">
                  <c:v>1746708.5483245545</c:v>
                </c:pt>
                <c:pt idx="151">
                  <c:v>1694892.2712821199</c:v>
                </c:pt>
                <c:pt idx="152">
                  <c:v>1642789.9252101802</c:v>
                </c:pt>
                <c:pt idx="153">
                  <c:v>1590399.9307693017</c:v>
                </c:pt>
                <c:pt idx="154">
                  <c:v>1537720.6999007808</c:v>
                </c:pt>
                <c:pt idx="155">
                  <c:v>1484750.6357785065</c:v>
                </c:pt>
                <c:pt idx="156">
                  <c:v>1431488.1327605573</c:v>
                </c:pt>
                <c:pt idx="157">
                  <c:v>1377931.5763405298</c:v>
                </c:pt>
                <c:pt idx="158">
                  <c:v>1324079.3430986002</c:v>
                </c:pt>
                <c:pt idx="159">
                  <c:v>1269929.800652314</c:v>
                </c:pt>
                <c:pt idx="160">
                  <c:v>1215481.3076071055</c:v>
                </c:pt>
                <c:pt idx="161">
                  <c:v>1160732.2135065433</c:v>
                </c:pt>
                <c:pt idx="162">
                  <c:v>1105680.858782301</c:v>
                </c:pt>
                <c:pt idx="163">
                  <c:v>1050325.5747038519</c:v>
                </c:pt>
                <c:pt idx="164">
                  <c:v>994664.68332788639</c:v>
                </c:pt>
                <c:pt idx="165">
                  <c:v>938696.49744744936</c:v>
                </c:pt>
                <c:pt idx="166">
                  <c:v>882419.32054079743</c:v>
                </c:pt>
                <c:pt idx="167">
                  <c:v>825831.44671997335</c:v>
                </c:pt>
                <c:pt idx="168">
                  <c:v>768931.16067909682</c:v>
                </c:pt>
                <c:pt idx="169">
                  <c:v>711716.73764236958</c:v>
                </c:pt>
                <c:pt idx="170">
                  <c:v>654186.44331179373</c:v>
                </c:pt>
                <c:pt idx="171">
                  <c:v>596338.53381460113</c:v>
                </c:pt>
                <c:pt idx="172">
                  <c:v>538171.25565039285</c:v>
                </c:pt>
                <c:pt idx="173">
                  <c:v>479682.84563798632</c:v>
                </c:pt>
                <c:pt idx="174">
                  <c:v>420871.53086196963</c:v>
                </c:pt>
                <c:pt idx="175">
                  <c:v>361735.52861896035</c:v>
                </c:pt>
                <c:pt idx="176">
                  <c:v>302273.04636356782</c:v>
                </c:pt>
                <c:pt idx="177">
                  <c:v>242482.28165405695</c:v>
                </c:pt>
                <c:pt idx="178">
                  <c:v>182361.42209771232</c:v>
                </c:pt>
                <c:pt idx="179">
                  <c:v>121908.64529590037</c:v>
                </c:pt>
                <c:pt idx="180">
                  <c:v>61122.118788828411</c:v>
                </c:pt>
                <c:pt idx="181">
                  <c:v>-1.3387762010097504E-9</c:v>
                </c:pt>
                <c:pt idx="182">
                  <c:v>-1.3387762010097504E-9</c:v>
                </c:pt>
                <c:pt idx="183">
                  <c:v>-1.3387762010097504E-9</c:v>
                </c:pt>
                <c:pt idx="184">
                  <c:v>-1.3387762010097504E-9</c:v>
                </c:pt>
                <c:pt idx="185">
                  <c:v>-1.3387762010097504E-9</c:v>
                </c:pt>
                <c:pt idx="186">
                  <c:v>-1.3387762010097504E-9</c:v>
                </c:pt>
                <c:pt idx="187">
                  <c:v>-1.3387762010097504E-9</c:v>
                </c:pt>
                <c:pt idx="188">
                  <c:v>-1.3387762010097504E-9</c:v>
                </c:pt>
                <c:pt idx="189">
                  <c:v>-1.3387762010097504E-9</c:v>
                </c:pt>
                <c:pt idx="190">
                  <c:v>-1.3387762010097504E-9</c:v>
                </c:pt>
                <c:pt idx="191">
                  <c:v>-1.3387762010097504E-9</c:v>
                </c:pt>
                <c:pt idx="192">
                  <c:v>-1.3387762010097504E-9</c:v>
                </c:pt>
                <c:pt idx="193">
                  <c:v>-1.3387762010097504E-9</c:v>
                </c:pt>
                <c:pt idx="194">
                  <c:v>-1.3387762010097504E-9</c:v>
                </c:pt>
                <c:pt idx="195">
                  <c:v>-1.3387762010097504E-9</c:v>
                </c:pt>
                <c:pt idx="196">
                  <c:v>-1.3387762010097504E-9</c:v>
                </c:pt>
                <c:pt idx="197">
                  <c:v>-1.3387762010097504E-9</c:v>
                </c:pt>
                <c:pt idx="198">
                  <c:v>-1.3387762010097504E-9</c:v>
                </c:pt>
                <c:pt idx="199">
                  <c:v>-1.3387762010097504E-9</c:v>
                </c:pt>
                <c:pt idx="200">
                  <c:v>-1.3387762010097504E-9</c:v>
                </c:pt>
                <c:pt idx="201">
                  <c:v>-1.3387762010097504E-9</c:v>
                </c:pt>
                <c:pt idx="202">
                  <c:v>-1.3387762010097504E-9</c:v>
                </c:pt>
                <c:pt idx="203">
                  <c:v>-1.3387762010097504E-9</c:v>
                </c:pt>
                <c:pt idx="204">
                  <c:v>-1.3387762010097504E-9</c:v>
                </c:pt>
                <c:pt idx="205">
                  <c:v>-1.3387762010097504E-9</c:v>
                </c:pt>
                <c:pt idx="206">
                  <c:v>-1.3387762010097504E-9</c:v>
                </c:pt>
                <c:pt idx="207">
                  <c:v>-1.3387762010097504E-9</c:v>
                </c:pt>
                <c:pt idx="208">
                  <c:v>-1.3387762010097504E-9</c:v>
                </c:pt>
                <c:pt idx="209">
                  <c:v>-1.3387762010097504E-9</c:v>
                </c:pt>
                <c:pt idx="210">
                  <c:v>-1.3387762010097504E-9</c:v>
                </c:pt>
                <c:pt idx="211">
                  <c:v>-1.3387762010097504E-9</c:v>
                </c:pt>
                <c:pt idx="212">
                  <c:v>-1.3387762010097504E-9</c:v>
                </c:pt>
                <c:pt idx="213">
                  <c:v>-1.3387762010097504E-9</c:v>
                </c:pt>
                <c:pt idx="214">
                  <c:v>-1.3387762010097504E-9</c:v>
                </c:pt>
                <c:pt idx="215">
                  <c:v>-1.3387762010097504E-9</c:v>
                </c:pt>
                <c:pt idx="216">
                  <c:v>-1.3387762010097504E-9</c:v>
                </c:pt>
                <c:pt idx="217">
                  <c:v>-1.3387762010097504E-9</c:v>
                </c:pt>
                <c:pt idx="218">
                  <c:v>-1.3387762010097504E-9</c:v>
                </c:pt>
                <c:pt idx="219">
                  <c:v>-1.3387762010097504E-9</c:v>
                </c:pt>
                <c:pt idx="220">
                  <c:v>-1.3387762010097504E-9</c:v>
                </c:pt>
                <c:pt idx="221">
                  <c:v>-1.3387762010097504E-9</c:v>
                </c:pt>
                <c:pt idx="222">
                  <c:v>-1.3387762010097504E-9</c:v>
                </c:pt>
                <c:pt idx="223">
                  <c:v>-1.3387762010097504E-9</c:v>
                </c:pt>
                <c:pt idx="224">
                  <c:v>-1.3387762010097504E-9</c:v>
                </c:pt>
                <c:pt idx="225">
                  <c:v>-1.3387762010097504E-9</c:v>
                </c:pt>
                <c:pt idx="226">
                  <c:v>-1.3387762010097504E-9</c:v>
                </c:pt>
                <c:pt idx="227">
                  <c:v>-1.3387762010097504E-9</c:v>
                </c:pt>
                <c:pt idx="228">
                  <c:v>-1.3387762010097504E-9</c:v>
                </c:pt>
                <c:pt idx="229">
                  <c:v>-1.3387762010097504E-9</c:v>
                </c:pt>
                <c:pt idx="230">
                  <c:v>-1.3387762010097504E-9</c:v>
                </c:pt>
                <c:pt idx="231">
                  <c:v>-1.3387762010097504E-9</c:v>
                </c:pt>
                <c:pt idx="232">
                  <c:v>-1.3387762010097504E-9</c:v>
                </c:pt>
                <c:pt idx="233">
                  <c:v>-1.3387762010097504E-9</c:v>
                </c:pt>
                <c:pt idx="234">
                  <c:v>-1.3387762010097504E-9</c:v>
                </c:pt>
                <c:pt idx="235">
                  <c:v>-1.3387762010097504E-9</c:v>
                </c:pt>
                <c:pt idx="236">
                  <c:v>-1.3387762010097504E-9</c:v>
                </c:pt>
                <c:pt idx="237">
                  <c:v>-1.3387762010097504E-9</c:v>
                </c:pt>
                <c:pt idx="238">
                  <c:v>-1.3387762010097504E-9</c:v>
                </c:pt>
                <c:pt idx="239">
                  <c:v>-1.3387762010097504E-9</c:v>
                </c:pt>
                <c:pt idx="240">
                  <c:v>-1.3387762010097504E-9</c:v>
                </c:pt>
                <c:pt idx="241">
                  <c:v>-1.3387762010097504E-9</c:v>
                </c:pt>
                <c:pt idx="242">
                  <c:v>-1.3387762010097504E-9</c:v>
                </c:pt>
                <c:pt idx="243">
                  <c:v>-1.3387762010097504E-9</c:v>
                </c:pt>
                <c:pt idx="244">
                  <c:v>-1.3387762010097504E-9</c:v>
                </c:pt>
                <c:pt idx="245">
                  <c:v>-1.3387762010097504E-9</c:v>
                </c:pt>
                <c:pt idx="246">
                  <c:v>-1.3387762010097504E-9</c:v>
                </c:pt>
                <c:pt idx="247">
                  <c:v>-1.3387762010097504E-9</c:v>
                </c:pt>
                <c:pt idx="248">
                  <c:v>-1.3387762010097504E-9</c:v>
                </c:pt>
                <c:pt idx="249">
                  <c:v>-1.3387762010097504E-9</c:v>
                </c:pt>
                <c:pt idx="250">
                  <c:v>-1.3387762010097504E-9</c:v>
                </c:pt>
                <c:pt idx="251">
                  <c:v>-1.3387762010097504E-9</c:v>
                </c:pt>
                <c:pt idx="252">
                  <c:v>-1.3387762010097504E-9</c:v>
                </c:pt>
                <c:pt idx="253">
                  <c:v>-1.3387762010097504E-9</c:v>
                </c:pt>
                <c:pt idx="254">
                  <c:v>-1.3387762010097504E-9</c:v>
                </c:pt>
                <c:pt idx="255">
                  <c:v>-1.3387762010097504E-9</c:v>
                </c:pt>
                <c:pt idx="256">
                  <c:v>-1.3387762010097504E-9</c:v>
                </c:pt>
                <c:pt idx="257">
                  <c:v>-1.3387762010097504E-9</c:v>
                </c:pt>
                <c:pt idx="258">
                  <c:v>-1.3387762010097504E-9</c:v>
                </c:pt>
                <c:pt idx="259">
                  <c:v>-1.3387762010097504E-9</c:v>
                </c:pt>
                <c:pt idx="260">
                  <c:v>-1.3387762010097504E-9</c:v>
                </c:pt>
                <c:pt idx="261">
                  <c:v>-1.3387762010097504E-9</c:v>
                </c:pt>
                <c:pt idx="262">
                  <c:v>-1.3387762010097504E-9</c:v>
                </c:pt>
                <c:pt idx="263">
                  <c:v>-1.3387762010097504E-9</c:v>
                </c:pt>
                <c:pt idx="264">
                  <c:v>-1.3387762010097504E-9</c:v>
                </c:pt>
                <c:pt idx="265">
                  <c:v>-1.3387762010097504E-9</c:v>
                </c:pt>
                <c:pt idx="266">
                  <c:v>-1.3387762010097504E-9</c:v>
                </c:pt>
                <c:pt idx="267">
                  <c:v>-1.3387762010097504E-9</c:v>
                </c:pt>
                <c:pt idx="268">
                  <c:v>-1.3387762010097504E-9</c:v>
                </c:pt>
                <c:pt idx="269">
                  <c:v>-1.3387762010097504E-9</c:v>
                </c:pt>
                <c:pt idx="270">
                  <c:v>-1.3387762010097504E-9</c:v>
                </c:pt>
                <c:pt idx="271">
                  <c:v>-1.3387762010097504E-9</c:v>
                </c:pt>
                <c:pt idx="272">
                  <c:v>-1.3387762010097504E-9</c:v>
                </c:pt>
                <c:pt idx="273">
                  <c:v>-1.3387762010097504E-9</c:v>
                </c:pt>
                <c:pt idx="274">
                  <c:v>-1.3387762010097504E-9</c:v>
                </c:pt>
                <c:pt idx="275">
                  <c:v>-1.3387762010097504E-9</c:v>
                </c:pt>
                <c:pt idx="276">
                  <c:v>-1.3387762010097504E-9</c:v>
                </c:pt>
                <c:pt idx="277">
                  <c:v>-1.3387762010097504E-9</c:v>
                </c:pt>
                <c:pt idx="278">
                  <c:v>-1.3387762010097504E-9</c:v>
                </c:pt>
                <c:pt idx="279">
                  <c:v>-1.3387762010097504E-9</c:v>
                </c:pt>
                <c:pt idx="280">
                  <c:v>-1.3387762010097504E-9</c:v>
                </c:pt>
                <c:pt idx="281">
                  <c:v>-1.3387762010097504E-9</c:v>
                </c:pt>
                <c:pt idx="282">
                  <c:v>-1.3387762010097504E-9</c:v>
                </c:pt>
                <c:pt idx="283">
                  <c:v>-1.3387762010097504E-9</c:v>
                </c:pt>
                <c:pt idx="284">
                  <c:v>-1.3387762010097504E-9</c:v>
                </c:pt>
                <c:pt idx="285">
                  <c:v>-1.3387762010097504E-9</c:v>
                </c:pt>
                <c:pt idx="286">
                  <c:v>-1.3387762010097504E-9</c:v>
                </c:pt>
                <c:pt idx="287">
                  <c:v>-1.3387762010097504E-9</c:v>
                </c:pt>
                <c:pt idx="288">
                  <c:v>-1.3387762010097504E-9</c:v>
                </c:pt>
                <c:pt idx="289">
                  <c:v>-1.3387762010097504E-9</c:v>
                </c:pt>
                <c:pt idx="290">
                  <c:v>-1.3387762010097504E-9</c:v>
                </c:pt>
                <c:pt idx="291">
                  <c:v>-1.3387762010097504E-9</c:v>
                </c:pt>
                <c:pt idx="292">
                  <c:v>-1.3387762010097504E-9</c:v>
                </c:pt>
                <c:pt idx="293">
                  <c:v>-1.3387762010097504E-9</c:v>
                </c:pt>
                <c:pt idx="294">
                  <c:v>-1.3387762010097504E-9</c:v>
                </c:pt>
                <c:pt idx="295">
                  <c:v>-1.3387762010097504E-9</c:v>
                </c:pt>
                <c:pt idx="296">
                  <c:v>-1.3387762010097504E-9</c:v>
                </c:pt>
                <c:pt idx="297">
                  <c:v>-1.3387762010097504E-9</c:v>
                </c:pt>
                <c:pt idx="298">
                  <c:v>-1.3387762010097504E-9</c:v>
                </c:pt>
                <c:pt idx="299">
                  <c:v>-1.3387762010097504E-9</c:v>
                </c:pt>
                <c:pt idx="300">
                  <c:v>-1.3387762010097504E-9</c:v>
                </c:pt>
                <c:pt idx="301">
                  <c:v>-1.3387762010097504E-9</c:v>
                </c:pt>
                <c:pt idx="302">
                  <c:v>-1.3387762010097504E-9</c:v>
                </c:pt>
                <c:pt idx="303">
                  <c:v>-1.3387762010097504E-9</c:v>
                </c:pt>
                <c:pt idx="304">
                  <c:v>-1.3387762010097504E-9</c:v>
                </c:pt>
                <c:pt idx="305">
                  <c:v>-1.3387762010097504E-9</c:v>
                </c:pt>
                <c:pt idx="306">
                  <c:v>-1.3387762010097504E-9</c:v>
                </c:pt>
                <c:pt idx="307">
                  <c:v>-1.3387762010097504E-9</c:v>
                </c:pt>
                <c:pt idx="308">
                  <c:v>-1.3387762010097504E-9</c:v>
                </c:pt>
                <c:pt idx="309">
                  <c:v>-1.3387762010097504E-9</c:v>
                </c:pt>
                <c:pt idx="310">
                  <c:v>-1.3387762010097504E-9</c:v>
                </c:pt>
                <c:pt idx="311">
                  <c:v>-1.3387762010097504E-9</c:v>
                </c:pt>
                <c:pt idx="312">
                  <c:v>-1.3387762010097504E-9</c:v>
                </c:pt>
                <c:pt idx="313">
                  <c:v>-1.3387762010097504E-9</c:v>
                </c:pt>
                <c:pt idx="314">
                  <c:v>-1.3387762010097504E-9</c:v>
                </c:pt>
                <c:pt idx="315">
                  <c:v>-1.3387762010097504E-9</c:v>
                </c:pt>
                <c:pt idx="316">
                  <c:v>-1.3387762010097504E-9</c:v>
                </c:pt>
                <c:pt idx="317">
                  <c:v>-1.3387762010097504E-9</c:v>
                </c:pt>
                <c:pt idx="318">
                  <c:v>-1.3387762010097504E-9</c:v>
                </c:pt>
                <c:pt idx="319">
                  <c:v>-1.3387762010097504E-9</c:v>
                </c:pt>
                <c:pt idx="320">
                  <c:v>-1.3387762010097504E-9</c:v>
                </c:pt>
                <c:pt idx="321">
                  <c:v>-1.3387762010097504E-9</c:v>
                </c:pt>
                <c:pt idx="322">
                  <c:v>-1.3387762010097504E-9</c:v>
                </c:pt>
                <c:pt idx="323">
                  <c:v>-1.3387762010097504E-9</c:v>
                </c:pt>
                <c:pt idx="324">
                  <c:v>-1.3387762010097504E-9</c:v>
                </c:pt>
                <c:pt idx="325">
                  <c:v>-1.3387762010097504E-9</c:v>
                </c:pt>
                <c:pt idx="326">
                  <c:v>-1.3387762010097504E-9</c:v>
                </c:pt>
                <c:pt idx="327">
                  <c:v>-1.3387762010097504E-9</c:v>
                </c:pt>
                <c:pt idx="328">
                  <c:v>-1.3387762010097504E-9</c:v>
                </c:pt>
                <c:pt idx="329">
                  <c:v>-1.3387762010097504E-9</c:v>
                </c:pt>
                <c:pt idx="330">
                  <c:v>-1.3387762010097504E-9</c:v>
                </c:pt>
                <c:pt idx="331">
                  <c:v>-1.3387762010097504E-9</c:v>
                </c:pt>
                <c:pt idx="332">
                  <c:v>-1.3387762010097504E-9</c:v>
                </c:pt>
                <c:pt idx="333">
                  <c:v>-1.3387762010097504E-9</c:v>
                </c:pt>
                <c:pt idx="334">
                  <c:v>-1.3387762010097504E-9</c:v>
                </c:pt>
                <c:pt idx="335">
                  <c:v>-1.3387762010097504E-9</c:v>
                </c:pt>
                <c:pt idx="336">
                  <c:v>-1.3387762010097504E-9</c:v>
                </c:pt>
                <c:pt idx="337">
                  <c:v>-1.3387762010097504E-9</c:v>
                </c:pt>
                <c:pt idx="338">
                  <c:v>-1.3387762010097504E-9</c:v>
                </c:pt>
                <c:pt idx="339">
                  <c:v>-1.3387762010097504E-9</c:v>
                </c:pt>
                <c:pt idx="340">
                  <c:v>-1.3387762010097504E-9</c:v>
                </c:pt>
                <c:pt idx="341">
                  <c:v>-1.3387762010097504E-9</c:v>
                </c:pt>
                <c:pt idx="342">
                  <c:v>-1.3387762010097504E-9</c:v>
                </c:pt>
                <c:pt idx="343">
                  <c:v>-1.3387762010097504E-9</c:v>
                </c:pt>
                <c:pt idx="344">
                  <c:v>-1.3387762010097504E-9</c:v>
                </c:pt>
                <c:pt idx="345">
                  <c:v>-1.3387762010097504E-9</c:v>
                </c:pt>
                <c:pt idx="346">
                  <c:v>-1.3387762010097504E-9</c:v>
                </c:pt>
                <c:pt idx="347">
                  <c:v>-1.3387762010097504E-9</c:v>
                </c:pt>
                <c:pt idx="348">
                  <c:v>-1.3387762010097504E-9</c:v>
                </c:pt>
                <c:pt idx="349">
                  <c:v>-1.3387762010097504E-9</c:v>
                </c:pt>
                <c:pt idx="350">
                  <c:v>-1.3387762010097504E-9</c:v>
                </c:pt>
                <c:pt idx="351">
                  <c:v>-1.3387762010097504E-9</c:v>
                </c:pt>
                <c:pt idx="352">
                  <c:v>-1.3387762010097504E-9</c:v>
                </c:pt>
                <c:pt idx="353">
                  <c:v>-1.3387762010097504E-9</c:v>
                </c:pt>
                <c:pt idx="354">
                  <c:v>-1.3387762010097504E-9</c:v>
                </c:pt>
                <c:pt idx="355">
                  <c:v>-1.3387762010097504E-9</c:v>
                </c:pt>
                <c:pt idx="356">
                  <c:v>-1.3387762010097504E-9</c:v>
                </c:pt>
                <c:pt idx="357">
                  <c:v>-1.3387762010097504E-9</c:v>
                </c:pt>
                <c:pt idx="358">
                  <c:v>-1.3387762010097504E-9</c:v>
                </c:pt>
                <c:pt idx="359">
                  <c:v>-1.3387762010097504E-9</c:v>
                </c:pt>
                <c:pt idx="360">
                  <c:v>-1.3387762010097504E-9</c:v>
                </c:pt>
              </c:numCache>
            </c:numRef>
          </c:val>
          <c:smooth val="0"/>
          <c:extLst>
            <c:ext xmlns:c16="http://schemas.microsoft.com/office/drawing/2014/chart" uri="{C3380CC4-5D6E-409C-BE32-E72D297353CC}">
              <c16:uniqueId val="{00000006-7B5B-4A76-AF71-C1E679E5C1C5}"/>
            </c:ext>
          </c:extLst>
        </c:ser>
        <c:ser>
          <c:idx val="7"/>
          <c:order val="7"/>
          <c:tx>
            <c:strRef>
              <c:f>'Mortgage Amortization'!$AW$1</c:f>
              <c:strCache>
                <c:ptCount val="1"/>
                <c:pt idx="0">
                  <c:v>1008</c:v>
                </c:pt>
              </c:strCache>
            </c:strRef>
          </c:tx>
          <c:spPr>
            <a:ln w="28575" cap="rnd">
              <a:solidFill>
                <a:schemeClr val="accent2">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Amortization'!$AW$2:$AW$366</c:f>
              <c:numCache>
                <c:formatCode>#,##0.00</c:formatCode>
                <c:ptCount val="365"/>
                <c:pt idx="0" formatCode="General">
                  <c:v>0</c:v>
                </c:pt>
                <c:pt idx="1">
                  <c:v>8000000</c:v>
                </c:pt>
                <c:pt idx="2">
                  <c:v>7991035.6342326635</c:v>
                </c:pt>
                <c:pt idx="3">
                  <c:v>7982031.1155769946</c:v>
                </c:pt>
                <c:pt idx="4">
                  <c:v>7972986.2641815133</c:v>
                </c:pt>
                <c:pt idx="5">
                  <c:v>7963900.8993891571</c:v>
                </c:pt>
                <c:pt idx="6">
                  <c:v>7954774.8397336677</c:v>
                </c:pt>
                <c:pt idx="7">
                  <c:v>7945607.9029359715</c:v>
                </c:pt>
                <c:pt idx="8">
                  <c:v>7936399.9059005361</c:v>
                </c:pt>
                <c:pt idx="9">
                  <c:v>7927150.6647117129</c:v>
                </c:pt>
                <c:pt idx="10">
                  <c:v>7917859.9946300639</c:v>
                </c:pt>
                <c:pt idx="11">
                  <c:v>7908527.7100886749</c:v>
                </c:pt>
                <c:pt idx="12">
                  <c:v>7899153.624689444</c:v>
                </c:pt>
                <c:pt idx="13">
                  <c:v>7889737.5511993626</c:v>
                </c:pt>
                <c:pt idx="14">
                  <c:v>7880279.3015467729</c:v>
                </c:pt>
                <c:pt idx="15">
                  <c:v>7870778.6868176144</c:v>
                </c:pt>
                <c:pt idx="16">
                  <c:v>7861235.5172516489</c:v>
                </c:pt>
                <c:pt idx="17">
                  <c:v>7851649.6022386691</c:v>
                </c:pt>
                <c:pt idx="18">
                  <c:v>7842020.750314693</c:v>
                </c:pt>
                <c:pt idx="19">
                  <c:v>7832348.7691581408</c:v>
                </c:pt>
                <c:pt idx="20">
                  <c:v>7822633.4655859917</c:v>
                </c:pt>
                <c:pt idx="21">
                  <c:v>7812874.645549926</c:v>
                </c:pt>
                <c:pt idx="22">
                  <c:v>7803072.114132449</c:v>
                </c:pt>
                <c:pt idx="23">
                  <c:v>7793225.6755429972</c:v>
                </c:pt>
                <c:pt idx="24">
                  <c:v>7783335.1331140306</c:v>
                </c:pt>
                <c:pt idx="25">
                  <c:v>7773400.2892971011</c:v>
                </c:pt>
                <c:pt idx="26">
                  <c:v>7763420.9456589082</c:v>
                </c:pt>
                <c:pt idx="27">
                  <c:v>7753396.9028773354</c:v>
                </c:pt>
                <c:pt idx="28">
                  <c:v>7743327.9607374705</c:v>
                </c:pt>
                <c:pt idx="29">
                  <c:v>7733213.9181276038</c:v>
                </c:pt>
                <c:pt idx="30">
                  <c:v>7723054.5730352141</c:v>
                </c:pt>
                <c:pt idx="31">
                  <c:v>7712849.7225429313</c:v>
                </c:pt>
                <c:pt idx="32">
                  <c:v>7702599.1628244855</c:v>
                </c:pt>
                <c:pt idx="33">
                  <c:v>7692302.6891406337</c:v>
                </c:pt>
                <c:pt idx="34">
                  <c:v>7681960.0958350729</c:v>
                </c:pt>
                <c:pt idx="35">
                  <c:v>7671571.1763303308</c:v>
                </c:pt>
                <c:pt idx="36">
                  <c:v>7661135.7231236408</c:v>
                </c:pt>
                <c:pt idx="37">
                  <c:v>7650653.527782796</c:v>
                </c:pt>
                <c:pt idx="38">
                  <c:v>7640124.380941987</c:v>
                </c:pt>
                <c:pt idx="39">
                  <c:v>7629548.0722976197</c:v>
                </c:pt>
                <c:pt idx="40">
                  <c:v>7618924.390604116</c:v>
                </c:pt>
                <c:pt idx="41">
                  <c:v>7608253.1236696942</c:v>
                </c:pt>
                <c:pt idx="42">
                  <c:v>7597534.0583521286</c:v>
                </c:pt>
                <c:pt idx="43">
                  <c:v>7586766.9805544941</c:v>
                </c:pt>
                <c:pt idx="44">
                  <c:v>7575951.6752208909</c:v>
                </c:pt>
                <c:pt idx="45">
                  <c:v>7565087.9263321478</c:v>
                </c:pt>
                <c:pt idx="46">
                  <c:v>7554175.516901507</c:v>
                </c:pt>
                <c:pt idx="47">
                  <c:v>7543214.228970292</c:v>
                </c:pt>
                <c:pt idx="48">
                  <c:v>7532203.8436035514</c:v>
                </c:pt>
                <c:pt idx="49">
                  <c:v>7521144.1408856893</c:v>
                </c:pt>
                <c:pt idx="50">
                  <c:v>7510034.8999160696</c:v>
                </c:pt>
                <c:pt idx="51">
                  <c:v>7498875.8988046069</c:v>
                </c:pt>
                <c:pt idx="52">
                  <c:v>7487666.9146673325</c:v>
                </c:pt>
                <c:pt idx="53">
                  <c:v>7476407.723621944</c:v>
                </c:pt>
                <c:pt idx="54">
                  <c:v>7465098.1007833304</c:v>
                </c:pt>
                <c:pt idx="55">
                  <c:v>7453737.8202590859</c:v>
                </c:pt>
                <c:pt idx="56">
                  <c:v>7442326.6551449932</c:v>
                </c:pt>
                <c:pt idx="57">
                  <c:v>7430864.3775204942</c:v>
                </c:pt>
                <c:pt idx="58">
                  <c:v>7419350.7584441351</c:v>
                </c:pt>
                <c:pt idx="59">
                  <c:v>7407785.5679489961</c:v>
                </c:pt>
                <c:pt idx="60">
                  <c:v>7396168.5750380978</c:v>
                </c:pt>
                <c:pt idx="61">
                  <c:v>7384499.5476797866</c:v>
                </c:pt>
                <c:pt idx="62">
                  <c:v>7372778.2528030993</c:v>
                </c:pt>
                <c:pt idx="63">
                  <c:v>7361004.4562931098</c:v>
                </c:pt>
                <c:pt idx="64">
                  <c:v>7349177.9229862532</c:v>
                </c:pt>
                <c:pt idx="65">
                  <c:v>7337298.4166656258</c:v>
                </c:pt>
                <c:pt idx="66">
                  <c:v>7325365.7000562707</c:v>
                </c:pt>
                <c:pt idx="67">
                  <c:v>7313379.5348204365</c:v>
                </c:pt>
                <c:pt idx="68">
                  <c:v>7301339.6815528162</c:v>
                </c:pt>
                <c:pt idx="69">
                  <c:v>7289245.8997757686</c:v>
                </c:pt>
                <c:pt idx="70">
                  <c:v>7277097.9479345111</c:v>
                </c:pt>
                <c:pt idx="71">
                  <c:v>7264895.5833922978</c:v>
                </c:pt>
                <c:pt idx="72">
                  <c:v>7252638.5624255724</c:v>
                </c:pt>
                <c:pt idx="73">
                  <c:v>7240326.6402191008</c:v>
                </c:pt>
                <c:pt idx="74">
                  <c:v>7227959.5708610788</c:v>
                </c:pt>
                <c:pt idx="75">
                  <c:v>7215537.1073382245</c:v>
                </c:pt>
                <c:pt idx="76">
                  <c:v>7203059.001530841</c:v>
                </c:pt>
                <c:pt idx="77">
                  <c:v>7190525.0042078616</c:v>
                </c:pt>
                <c:pt idx="78">
                  <c:v>7177934.8650218733</c:v>
                </c:pt>
                <c:pt idx="79">
                  <c:v>7165288.3325041141</c:v>
                </c:pt>
                <c:pt idx="80">
                  <c:v>7152585.154059452</c:v>
                </c:pt>
                <c:pt idx="81">
                  <c:v>7139825.0759613402</c:v>
                </c:pt>
                <c:pt idx="82">
                  <c:v>7127007.8433467476</c:v>
                </c:pt>
                <c:pt idx="83">
                  <c:v>7114133.2002110686</c:v>
                </c:pt>
                <c:pt idx="84">
                  <c:v>7101200.8894030107</c:v>
                </c:pt>
                <c:pt idx="85">
                  <c:v>7088210.6526194587</c:v>
                </c:pt>
                <c:pt idx="86">
                  <c:v>7075162.2304003136</c:v>
                </c:pt>
                <c:pt idx="87">
                  <c:v>7062055.3621233115</c:v>
                </c:pt>
                <c:pt idx="88">
                  <c:v>7048889.7859988194</c:v>
                </c:pt>
                <c:pt idx="89">
                  <c:v>7035665.2390646031</c:v>
                </c:pt>
                <c:pt idx="90">
                  <c:v>7022381.4571805773</c:v>
                </c:pt>
                <c:pt idx="91">
                  <c:v>7009038.1750235287</c:v>
                </c:pt>
                <c:pt idx="92">
                  <c:v>6995635.1260818187</c:v>
                </c:pt>
                <c:pt idx="93">
                  <c:v>6982172.042650057</c:v>
                </c:pt>
                <c:pt idx="94">
                  <c:v>6968648.6558237569</c:v>
                </c:pt>
                <c:pt idx="95">
                  <c:v>6955064.6954939645</c:v>
                </c:pt>
                <c:pt idx="96">
                  <c:v>6941419.8903418612</c:v>
                </c:pt>
                <c:pt idx="97">
                  <c:v>6927713.9678333476</c:v>
                </c:pt>
                <c:pt idx="98">
                  <c:v>6913946.654213598</c:v>
                </c:pt>
                <c:pt idx="99">
                  <c:v>6900117.6745015932</c:v>
                </c:pt>
                <c:pt idx="100">
                  <c:v>6886226.7524846289</c:v>
                </c:pt>
                <c:pt idx="101">
                  <c:v>6872273.6107127964</c:v>
                </c:pt>
                <c:pt idx="102">
                  <c:v>6858257.9704934442</c:v>
                </c:pt>
                <c:pt idx="103">
                  <c:v>6844179.5518856095</c:v>
                </c:pt>
                <c:pt idx="104">
                  <c:v>6830038.0736944275</c:v>
                </c:pt>
                <c:pt idx="105">
                  <c:v>6815833.2534655137</c:v>
                </c:pt>
                <c:pt idx="106">
                  <c:v>6801564.8074793248</c:v>
                </c:pt>
                <c:pt idx="107">
                  <c:v>6787232.4507454894</c:v>
                </c:pt>
                <c:pt idx="108">
                  <c:v>6772835.8969971174</c:v>
                </c:pt>
                <c:pt idx="109">
                  <c:v>6758374.8586850809</c:v>
                </c:pt>
                <c:pt idx="110">
                  <c:v>6743849.0469722711</c:v>
                </c:pt>
                <c:pt idx="111">
                  <c:v>6729258.1717278315</c:v>
                </c:pt>
                <c:pt idx="112">
                  <c:v>6714601.9415213596</c:v>
                </c:pt>
                <c:pt idx="113">
                  <c:v>6699880.0636170879</c:v>
                </c:pt>
                <c:pt idx="114">
                  <c:v>6685092.243968036</c:v>
                </c:pt>
                <c:pt idx="115">
                  <c:v>6670238.1872101398</c:v>
                </c:pt>
                <c:pt idx="116">
                  <c:v>6655317.5966563486</c:v>
                </c:pt>
                <c:pt idx="117">
                  <c:v>6640330.1742907017</c:v>
                </c:pt>
                <c:pt idx="118">
                  <c:v>6625275.6207623761</c:v>
                </c:pt>
                <c:pt idx="119">
                  <c:v>6610153.6353797046</c:v>
                </c:pt>
                <c:pt idx="120">
                  <c:v>6594963.9161041733</c:v>
                </c:pt>
                <c:pt idx="121">
                  <c:v>6579706.1595443869</c:v>
                </c:pt>
                <c:pt idx="122">
                  <c:v>6564380.0609500101</c:v>
                </c:pt>
                <c:pt idx="123">
                  <c:v>6548985.3142056791</c:v>
                </c:pt>
                <c:pt idx="124">
                  <c:v>6533521.6118248887</c:v>
                </c:pt>
                <c:pt idx="125">
                  <c:v>6517988.644943851</c:v>
                </c:pt>
                <c:pt idx="126">
                  <c:v>6502386.1033153255</c:v>
                </c:pt>
                <c:pt idx="127">
                  <c:v>6486713.6753024226</c:v>
                </c:pt>
                <c:pt idx="128">
                  <c:v>6470971.0478723785</c:v>
                </c:pt>
                <c:pt idx="129">
                  <c:v>6455157.9065903034</c:v>
                </c:pt>
                <c:pt idx="130">
                  <c:v>6439273.935612903</c:v>
                </c:pt>
                <c:pt idx="131">
                  <c:v>6423318.8176821657</c:v>
                </c:pt>
                <c:pt idx="132">
                  <c:v>6407292.2341190306</c:v>
                </c:pt>
                <c:pt idx="133">
                  <c:v>6391193.8648170186</c:v>
                </c:pt>
                <c:pt idx="134">
                  <c:v>6375023.3882358419</c:v>
                </c:pt>
                <c:pt idx="135">
                  <c:v>6358780.4813949782</c:v>
                </c:pt>
                <c:pt idx="136">
                  <c:v>6342464.8198672235</c:v>
                </c:pt>
                <c:pt idx="137">
                  <c:v>6326076.0777722094</c:v>
                </c:pt>
                <c:pt idx="138">
                  <c:v>6309613.9277698947</c:v>
                </c:pt>
                <c:pt idx="139">
                  <c:v>6293078.0410540272</c:v>
                </c:pt>
                <c:pt idx="140">
                  <c:v>6276468.0873455787</c:v>
                </c:pt>
                <c:pt idx="141">
                  <c:v>6259783.7348861443</c:v>
                </c:pt>
                <c:pt idx="142">
                  <c:v>6243024.6504313191</c:v>
                </c:pt>
                <c:pt idx="143">
                  <c:v>6226190.4992440399</c:v>
                </c:pt>
                <c:pt idx="144">
                  <c:v>6209280.9450879004</c:v>
                </c:pt>
                <c:pt idx="145">
                  <c:v>6192295.650220437</c:v>
                </c:pt>
                <c:pt idx="146">
                  <c:v>6175234.27538638</c:v>
                </c:pt>
                <c:pt idx="147">
                  <c:v>6158096.4798108786</c:v>
                </c:pt>
                <c:pt idx="148">
                  <c:v>6140881.9211926954</c:v>
                </c:pt>
                <c:pt idx="149">
                  <c:v>6123590.2556973677</c:v>
                </c:pt>
                <c:pt idx="150">
                  <c:v>6106221.1379503421</c:v>
                </c:pt>
                <c:pt idx="151">
                  <c:v>6088774.2210300751</c:v>
                </c:pt>
                <c:pt idx="152">
                  <c:v>6071249.1564611029</c:v>
                </c:pt>
                <c:pt idx="153">
                  <c:v>6053645.5942070819</c:v>
                </c:pt>
                <c:pt idx="154">
                  <c:v>6035963.1826637983</c:v>
                </c:pt>
                <c:pt idx="155">
                  <c:v>6018201.5686521437</c:v>
                </c:pt>
                <c:pt idx="156">
                  <c:v>6000360.3974110615</c:v>
                </c:pt>
                <c:pt idx="157">
                  <c:v>5982439.3125904622</c:v>
                </c:pt>
                <c:pt idx="158">
                  <c:v>5964437.9562441036</c:v>
                </c:pt>
                <c:pt idx="159">
                  <c:v>5946355.9688224439</c:v>
                </c:pt>
                <c:pt idx="160">
                  <c:v>5928192.9891654579</c:v>
                </c:pt>
                <c:pt idx="161">
                  <c:v>5909948.6544954255</c:v>
                </c:pt>
                <c:pt idx="162">
                  <c:v>5891622.6004096828</c:v>
                </c:pt>
                <c:pt idx="163">
                  <c:v>5873214.4608733477</c:v>
                </c:pt>
                <c:pt idx="164">
                  <c:v>5854723.8682120061</c:v>
                </c:pt>
                <c:pt idx="165">
                  <c:v>5836150.4531043693</c:v>
                </c:pt>
                <c:pt idx="166">
                  <c:v>5817493.8445748966</c:v>
                </c:pt>
                <c:pt idx="167">
                  <c:v>5798753.6699863849</c:v>
                </c:pt>
                <c:pt idx="168">
                  <c:v>5779929.5550325289</c:v>
                </c:pt>
                <c:pt idx="169">
                  <c:v>5761021.1237304425</c:v>
                </c:pt>
                <c:pt idx="170">
                  <c:v>5742027.9984131483</c:v>
                </c:pt>
                <c:pt idx="171">
                  <c:v>5722949.7997220373</c:v>
                </c:pt>
                <c:pt idx="172">
                  <c:v>5703786.146599289</c:v>
                </c:pt>
                <c:pt idx="173">
                  <c:v>5684536.6562802624</c:v>
                </c:pt>
                <c:pt idx="174">
                  <c:v>5665200.9442858482</c:v>
                </c:pt>
                <c:pt idx="175">
                  <c:v>5645778.6244147923</c:v>
                </c:pt>
                <c:pt idx="176">
                  <c:v>5626269.3087359807</c:v>
                </c:pt>
                <c:pt idx="177">
                  <c:v>5606672.6075806906</c:v>
                </c:pt>
                <c:pt idx="178">
                  <c:v>5586988.1295348099</c:v>
                </c:pt>
                <c:pt idx="179">
                  <c:v>5567215.4814310148</c:v>
                </c:pt>
                <c:pt idx="180">
                  <c:v>5547354.268340922</c:v>
                </c:pt>
                <c:pt idx="181">
                  <c:v>5527404.0935671963</c:v>
                </c:pt>
                <c:pt idx="182">
                  <c:v>5507364.5586356297</c:v>
                </c:pt>
                <c:pt idx="183">
                  <c:v>5487235.263287182</c:v>
                </c:pt>
                <c:pt idx="184">
                  <c:v>5467015.8054699861</c:v>
                </c:pt>
                <c:pt idx="185">
                  <c:v>5446705.7813313175</c:v>
                </c:pt>
                <c:pt idx="186">
                  <c:v>5426304.7852095272</c:v>
                </c:pt>
                <c:pt idx="187">
                  <c:v>5405812.4096259419</c:v>
                </c:pt>
                <c:pt idx="188">
                  <c:v>5385228.2452767221</c:v>
                </c:pt>
                <c:pt idx="189">
                  <c:v>5364551.8810246876</c:v>
                </c:pt>
                <c:pt idx="190">
                  <c:v>5343782.903891108</c:v>
                </c:pt>
                <c:pt idx="191">
                  <c:v>5322920.8990474502</c:v>
                </c:pt>
                <c:pt idx="192">
                  <c:v>5301965.4498070972</c:v>
                </c:pt>
                <c:pt idx="193">
                  <c:v>5280916.1376170218</c:v>
                </c:pt>
                <c:pt idx="194">
                  <c:v>5259772.5420494284</c:v>
                </c:pt>
                <c:pt idx="195">
                  <c:v>5238534.2407933548</c:v>
                </c:pt>
                <c:pt idx="196">
                  <c:v>5217200.8096462386</c:v>
                </c:pt>
                <c:pt idx="197">
                  <c:v>5195771.8225054424</c:v>
                </c:pt>
                <c:pt idx="198">
                  <c:v>5174246.8513597446</c:v>
                </c:pt>
                <c:pt idx="199">
                  <c:v>5152625.46628079</c:v>
                </c:pt>
                <c:pt idx="200">
                  <c:v>5130907.2354145031</c:v>
                </c:pt>
                <c:pt idx="201">
                  <c:v>5109091.7249724604</c:v>
                </c:pt>
                <c:pt idx="202">
                  <c:v>5087178.4992232295</c:v>
                </c:pt>
                <c:pt idx="203">
                  <c:v>5065167.1204836639</c:v>
                </c:pt>
                <c:pt idx="204">
                  <c:v>5043057.1491101608</c:v>
                </c:pt>
                <c:pt idx="205">
                  <c:v>5020848.1434898805</c:v>
                </c:pt>
                <c:pt idx="206">
                  <c:v>4998539.6600319259</c:v>
                </c:pt>
                <c:pt idx="207">
                  <c:v>4976131.2531584827</c:v>
                </c:pt>
                <c:pt idx="208">
                  <c:v>4953622.475295919</c:v>
                </c:pt>
                <c:pt idx="209">
                  <c:v>4931012.8768658452</c:v>
                </c:pt>
                <c:pt idx="210">
                  <c:v>4908302.0062761372</c:v>
                </c:pt>
                <c:pt idx="211">
                  <c:v>4885489.4099119129</c:v>
                </c:pt>
                <c:pt idx="212">
                  <c:v>4862574.6321264738</c:v>
                </c:pt>
                <c:pt idx="213">
                  <c:v>4839557.2152322037</c:v>
                </c:pt>
                <c:pt idx="214">
                  <c:v>4816436.6994914282</c:v>
                </c:pt>
                <c:pt idx="215">
                  <c:v>4793212.6231072303</c:v>
                </c:pt>
                <c:pt idx="216">
                  <c:v>4769884.5222142283</c:v>
                </c:pt>
                <c:pt idx="217">
                  <c:v>4746451.9308693102</c:v>
                </c:pt>
                <c:pt idx="218">
                  <c:v>4722914.3810423259</c:v>
                </c:pt>
                <c:pt idx="219">
                  <c:v>4699271.4026067415</c:v>
                </c:pt>
                <c:pt idx="220">
                  <c:v>4675522.523330248</c:v>
                </c:pt>
                <c:pt idx="221">
                  <c:v>4651667.2688653283</c:v>
                </c:pt>
                <c:pt idx="222">
                  <c:v>4627705.1627397845</c:v>
                </c:pt>
                <c:pt idx="223">
                  <c:v>4603635.7263472201</c:v>
                </c:pt>
                <c:pt idx="224">
                  <c:v>4579458.4789374806</c:v>
                </c:pt>
                <c:pt idx="225">
                  <c:v>4555172.9376070518</c:v>
                </c:pt>
                <c:pt idx="226">
                  <c:v>4530778.6172894137</c:v>
                </c:pt>
                <c:pt idx="227">
                  <c:v>4506275.0307453526</c:v>
                </c:pt>
                <c:pt idx="228">
                  <c:v>4481661.6885532299</c:v>
                </c:pt>
                <c:pt idx="229">
                  <c:v>4456938.0990992049</c:v>
                </c:pt>
                <c:pt idx="230">
                  <c:v>4432103.7685674168</c:v>
                </c:pt>
                <c:pt idx="231">
                  <c:v>4407158.2009301223</c:v>
                </c:pt>
                <c:pt idx="232">
                  <c:v>4382100.8979377858</c:v>
                </c:pt>
                <c:pt idx="233">
                  <c:v>4356931.3591091288</c:v>
                </c:pt>
                <c:pt idx="234">
                  <c:v>4331649.0817211354</c:v>
                </c:pt>
                <c:pt idx="235">
                  <c:v>4306253.5607990082</c:v>
                </c:pt>
                <c:pt idx="236">
                  <c:v>4280744.289106084</c:v>
                </c:pt>
                <c:pt idx="237">
                  <c:v>4255120.7571337018</c:v>
                </c:pt>
                <c:pt idx="238">
                  <c:v>4229382.4530910272</c:v>
                </c:pt>
                <c:pt idx="239">
                  <c:v>4203528.8628948275</c:v>
                </c:pt>
                <c:pt idx="240">
                  <c:v>4177559.4701592075</c:v>
                </c:pt>
                <c:pt idx="241">
                  <c:v>4151473.7561852927</c:v>
                </c:pt>
                <c:pt idx="242">
                  <c:v>4125271.1999508697</c:v>
                </c:pt>
                <c:pt idx="243">
                  <c:v>4098951.2780999797</c:v>
                </c:pt>
                <c:pt idx="244">
                  <c:v>4072513.4649324659</c:v>
                </c:pt>
                <c:pt idx="245">
                  <c:v>4045957.2323934729</c:v>
                </c:pt>
                <c:pt idx="246">
                  <c:v>4019282.050062899</c:v>
                </c:pt>
                <c:pt idx="247">
                  <c:v>3992487.3851448027</c:v>
                </c:pt>
                <c:pt idx="248">
                  <c:v>3965572.7024567607</c:v>
                </c:pt>
                <c:pt idx="249">
                  <c:v>3938537.4644191787</c:v>
                </c:pt>
                <c:pt idx="250">
                  <c:v>3911381.1310445531</c:v>
                </c:pt>
                <c:pt idx="251">
                  <c:v>3884103.1599266869</c:v>
                </c:pt>
                <c:pt idx="252">
                  <c:v>3856703.0062298556</c:v>
                </c:pt>
                <c:pt idx="253">
                  <c:v>3829180.1226779236</c:v>
                </c:pt>
                <c:pt idx="254">
                  <c:v>3801533.9595434153</c:v>
                </c:pt>
                <c:pt idx="255">
                  <c:v>3773763.964636534</c:v>
                </c:pt>
                <c:pt idx="256">
                  <c:v>3745869.5832941323</c:v>
                </c:pt>
                <c:pt idx="257">
                  <c:v>3717850.2583686342</c:v>
                </c:pt>
                <c:pt idx="258">
                  <c:v>3689705.4302169071</c:v>
                </c:pt>
                <c:pt idx="259">
                  <c:v>3661434.536689084</c:v>
                </c:pt>
                <c:pt idx="260">
                  <c:v>3633037.0131173343</c:v>
                </c:pt>
                <c:pt idx="261">
                  <c:v>3604512.2923045862</c:v>
                </c:pt>
                <c:pt idx="262">
                  <c:v>3575859.8045131974</c:v>
                </c:pt>
                <c:pt idx="263">
                  <c:v>3547078.9774535764</c:v>
                </c:pt>
                <c:pt idx="264">
                  <c:v>3518169.2362727509</c:v>
                </c:pt>
                <c:pt idx="265">
                  <c:v>3489130.0035428861</c:v>
                </c:pt>
                <c:pt idx="266">
                  <c:v>3459960.6992497523</c:v>
                </c:pt>
                <c:pt idx="267">
                  <c:v>3430660.7407811387</c:v>
                </c:pt>
                <c:pt idx="268">
                  <c:v>3401229.5429152176</c:v>
                </c:pt>
                <c:pt idx="269">
                  <c:v>3371666.5178088555</c:v>
                </c:pt>
                <c:pt idx="270">
                  <c:v>3341971.0749858711</c:v>
                </c:pt>
                <c:pt idx="271">
                  <c:v>3312142.6213252423</c:v>
                </c:pt>
                <c:pt idx="272">
                  <c:v>3282180.5610492583</c:v>
                </c:pt>
                <c:pt idx="273">
                  <c:v>3252084.2957116216</c:v>
                </c:pt>
                <c:pt idx="274">
                  <c:v>3221853.2241854933</c:v>
                </c:pt>
                <c:pt idx="275">
                  <c:v>3191486.7426514877</c:v>
                </c:pt>
                <c:pt idx="276">
                  <c:v>3160984.2445856109</c:v>
                </c:pt>
                <c:pt idx="277">
                  <c:v>3130345.1207471476</c:v>
                </c:pt>
                <c:pt idx="278">
                  <c:v>3099568.7591664912</c:v>
                </c:pt>
                <c:pt idx="279">
                  <c:v>3068654.5451329215</c:v>
                </c:pt>
                <c:pt idx="280">
                  <c:v>3037601.8611823265</c:v>
                </c:pt>
                <c:pt idx="281">
                  <c:v>3006410.0870848694</c:v>
                </c:pt>
                <c:pt idx="282">
                  <c:v>2975078.5998326004</c:v>
                </c:pt>
                <c:pt idx="283">
                  <c:v>2943606.7736270144</c:v>
                </c:pt>
                <c:pt idx="284">
                  <c:v>2911993.9798665489</c:v>
                </c:pt>
                <c:pt idx="285">
                  <c:v>2880239.5871340316</c:v>
                </c:pt>
                <c:pt idx="286">
                  <c:v>2848342.9611840663</c:v>
                </c:pt>
                <c:pt idx="287">
                  <c:v>2816303.4649303667</c:v>
                </c:pt>
                <c:pt idx="288">
                  <c:v>2784120.4584330311</c:v>
                </c:pt>
                <c:pt idx="289">
                  <c:v>2751793.2988857594</c:v>
                </c:pt>
                <c:pt idx="290">
                  <c:v>2719321.3406030154</c:v>
                </c:pt>
                <c:pt idx="291">
                  <c:v>2686703.9350071298</c:v>
                </c:pt>
                <c:pt idx="292">
                  <c:v>2653940.4306153459</c:v>
                </c:pt>
                <c:pt idx="293">
                  <c:v>2621030.1730268076</c:v>
                </c:pt>
                <c:pt idx="294">
                  <c:v>2587972.504909487</c:v>
                </c:pt>
                <c:pt idx="295">
                  <c:v>2554766.7659870577</c:v>
                </c:pt>
                <c:pt idx="296">
                  <c:v>2521412.293025705</c:v>
                </c:pt>
                <c:pt idx="297">
                  <c:v>2487908.4198208796</c:v>
                </c:pt>
                <c:pt idx="298">
                  <c:v>2454254.4771839906</c:v>
                </c:pt>
                <c:pt idx="299">
                  <c:v>2420449.7929290407</c:v>
                </c:pt>
                <c:pt idx="300">
                  <c:v>2386493.6918591992</c:v>
                </c:pt>
                <c:pt idx="301">
                  <c:v>2352385.4957533153</c:v>
                </c:pt>
                <c:pt idx="302">
                  <c:v>2318124.5233523739</c:v>
                </c:pt>
                <c:pt idx="303">
                  <c:v>2283710.0903458865</c:v>
                </c:pt>
                <c:pt idx="304">
                  <c:v>2249141.5093582245</c:v>
                </c:pt>
                <c:pt idx="305">
                  <c:v>2214418.0899348883</c:v>
                </c:pt>
                <c:pt idx="306">
                  <c:v>2179539.1385287186</c:v>
                </c:pt>
                <c:pt idx="307">
                  <c:v>2144503.958486042</c:v>
                </c:pt>
                <c:pt idx="308">
                  <c:v>2109311.8500327575</c:v>
                </c:pt>
                <c:pt idx="309">
                  <c:v>2073962.1102603595</c:v>
                </c:pt>
                <c:pt idx="310">
                  <c:v>2038454.0331118975</c:v>
                </c:pt>
                <c:pt idx="311">
                  <c:v>2002786.9093678747</c:v>
                </c:pt>
                <c:pt idx="312">
                  <c:v>1966960.026632082</c:v>
                </c:pt>
                <c:pt idx="313">
                  <c:v>1930972.6693173684</c:v>
                </c:pt>
                <c:pt idx="314">
                  <c:v>1894824.1186313494</c:v>
                </c:pt>
                <c:pt idx="315">
                  <c:v>1858513.6525620492</c:v>
                </c:pt>
                <c:pt idx="316">
                  <c:v>1822040.5458634803</c:v>
                </c:pt>
                <c:pt idx="317">
                  <c:v>1785404.0700411573</c:v>
                </c:pt>
                <c:pt idx="318">
                  <c:v>1748603.4933375469</c:v>
                </c:pt>
                <c:pt idx="319">
                  <c:v>1711638.0807174516</c:v>
                </c:pt>
                <c:pt idx="320">
                  <c:v>1674507.0938533288</c:v>
                </c:pt>
                <c:pt idx="321">
                  <c:v>1637209.7911105438</c:v>
                </c:pt>
                <c:pt idx="322">
                  <c:v>1599745.4275325567</c:v>
                </c:pt>
                <c:pt idx="323">
                  <c:v>1562113.2548260433</c:v>
                </c:pt>
                <c:pt idx="324">
                  <c:v>1524312.5213459486</c:v>
                </c:pt>
                <c:pt idx="325">
                  <c:v>1486342.4720804743</c:v>
                </c:pt>
                <c:pt idx="326">
                  <c:v>1448202.3486359983</c:v>
                </c:pt>
                <c:pt idx="327">
                  <c:v>1409891.3892219274</c:v>
                </c:pt>
                <c:pt idx="328">
                  <c:v>1371408.828635481</c:v>
                </c:pt>
                <c:pt idx="329">
                  <c:v>1332753.8982464075</c:v>
                </c:pt>
                <c:pt idx="330">
                  <c:v>1293925.825981633</c:v>
                </c:pt>
                <c:pt idx="331">
                  <c:v>1254923.8363098393</c:v>
                </c:pt>
                <c:pt idx="332">
                  <c:v>1215747.1502259739</c:v>
                </c:pt>
                <c:pt idx="333">
                  <c:v>1176394.9852356913</c:v>
                </c:pt>
                <c:pt idx="334">
                  <c:v>1136866.5553397231</c:v>
                </c:pt>
                <c:pt idx="335">
                  <c:v>1097161.0710181792</c:v>
                </c:pt>
                <c:pt idx="336">
                  <c:v>1057277.7392147784</c:v>
                </c:pt>
                <c:pt idx="337">
                  <c:v>1017215.7633210082</c:v>
                </c:pt>
                <c:pt idx="338">
                  <c:v>976974.34316021379</c:v>
                </c:pt>
                <c:pt idx="339">
                  <c:v>936552.67497161578</c:v>
                </c:pt>
                <c:pt idx="340">
                  <c:v>895949.95139425644</c:v>
                </c:pt>
                <c:pt idx="341">
                  <c:v>855165.36145087343</c:v>
                </c:pt>
                <c:pt idx="342">
                  <c:v>814198.09053170239</c:v>
                </c:pt>
                <c:pt idx="343">
                  <c:v>773047.32037820586</c:v>
                </c:pt>
                <c:pt idx="344">
                  <c:v>731712.22906673013</c:v>
                </c:pt>
                <c:pt idx="345">
                  <c:v>690191.99099208845</c:v>
                </c:pt>
                <c:pt idx="346">
                  <c:v>648485.77685107081</c:v>
                </c:pt>
                <c:pt idx="347">
                  <c:v>606592.75362587976</c:v>
                </c:pt>
                <c:pt idx="348">
                  <c:v>564512.08456749259</c:v>
                </c:pt>
                <c:pt idx="349">
                  <c:v>522242.92917894805</c:v>
                </c:pt>
                <c:pt idx="350">
                  <c:v>479784.44319855899</c:v>
                </c:pt>
                <c:pt idx="351">
                  <c:v>437135.77858304942</c:v>
                </c:pt>
                <c:pt idx="352">
                  <c:v>394296.08349061623</c:v>
                </c:pt>
                <c:pt idx="353">
                  <c:v>351264.50226391485</c:v>
                </c:pt>
                <c:pt idx="354">
                  <c:v>308040.17541296891</c:v>
                </c:pt>
                <c:pt idx="355">
                  <c:v>264622.2395980031</c:v>
                </c:pt>
                <c:pt idx="356">
                  <c:v>221009.82761219941</c:v>
                </c:pt>
                <c:pt idx="357">
                  <c:v>177202.06836437597</c:v>
                </c:pt>
                <c:pt idx="358">
                  <c:v>133198.08686158832</c:v>
                </c:pt>
                <c:pt idx="359">
                  <c:v>88997.00419165277</c:v>
                </c:pt>
                <c:pt idx="360">
                  <c:v>44597.937505591464</c:v>
                </c:pt>
              </c:numCache>
            </c:numRef>
          </c:val>
          <c:smooth val="0"/>
          <c:extLst>
            <c:ext xmlns:c16="http://schemas.microsoft.com/office/drawing/2014/chart" uri="{C3380CC4-5D6E-409C-BE32-E72D297353CC}">
              <c16:uniqueId val="{00000007-7B5B-4A76-AF71-C1E679E5C1C5}"/>
            </c:ext>
          </c:extLst>
        </c:ser>
        <c:ser>
          <c:idx val="8"/>
          <c:order val="8"/>
          <c:tx>
            <c:strRef>
              <c:f>'Mortgage Amortization'!$BC$1</c:f>
              <c:strCache>
                <c:ptCount val="1"/>
                <c:pt idx="0">
                  <c:v>1009</c:v>
                </c:pt>
              </c:strCache>
            </c:strRef>
          </c:tx>
          <c:spPr>
            <a:ln w="28575" cap="rnd">
              <a:solidFill>
                <a:schemeClr val="accent3">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Amortization'!$BC$2:$BC$366</c:f>
              <c:numCache>
                <c:formatCode>#,##0.00</c:formatCode>
                <c:ptCount val="365"/>
                <c:pt idx="0" formatCode="General">
                  <c:v>0</c:v>
                </c:pt>
                <c:pt idx="1">
                  <c:v>12500000</c:v>
                </c:pt>
                <c:pt idx="2">
                  <c:v>12489753.854769269</c:v>
                </c:pt>
                <c:pt idx="3">
                  <c:v>12479447.940358026</c:v>
                </c:pt>
                <c:pt idx="4">
                  <c:v>12469081.908112716</c:v>
                </c:pt>
                <c:pt idx="5">
                  <c:v>12458655.407345975</c:v>
                </c:pt>
                <c:pt idx="6">
                  <c:v>12448168.085324762</c:v>
                </c:pt>
                <c:pt idx="7">
                  <c:v>12437619.587258426</c:v>
                </c:pt>
                <c:pt idx="8">
                  <c:v>12427009.556286702</c:v>
                </c:pt>
                <c:pt idx="9">
                  <c:v>12416337.633467643</c:v>
                </c:pt>
                <c:pt idx="10">
                  <c:v>12405603.457765473</c:v>
                </c:pt>
                <c:pt idx="11">
                  <c:v>12394806.666038373</c:v>
                </c:pt>
                <c:pt idx="12">
                  <c:v>12383946.893026199</c:v>
                </c:pt>
                <c:pt idx="13">
                  <c:v>12373023.77133812</c:v>
                </c:pt>
                <c:pt idx="14">
                  <c:v>12362036.931440195</c:v>
                </c:pt>
                <c:pt idx="15">
                  <c:v>12350986.001642864</c:v>
                </c:pt>
                <c:pt idx="16">
                  <c:v>12339870.608088383</c:v>
                </c:pt>
                <c:pt idx="17">
                  <c:v>12328690.374738168</c:v>
                </c:pt>
                <c:pt idx="18">
                  <c:v>12317444.923360076</c:v>
                </c:pt>
                <c:pt idx="19">
                  <c:v>12306133.873515612</c:v>
                </c:pt>
                <c:pt idx="20">
                  <c:v>12294756.842547055</c:v>
                </c:pt>
                <c:pt idx="21">
                  <c:v>12283313.445564516</c:v>
                </c:pt>
                <c:pt idx="22">
                  <c:v>12271803.29543291</c:v>
                </c:pt>
                <c:pt idx="23">
                  <c:v>12260226.002758872</c:v>
                </c:pt>
                <c:pt idx="24">
                  <c:v>12248581.175877567</c:v>
                </c:pt>
                <c:pt idx="25">
                  <c:v>12236868.420839455</c:v>
                </c:pt>
                <c:pt idx="26">
                  <c:v>12225087.341396954</c:v>
                </c:pt>
                <c:pt idx="27">
                  <c:v>12213237.538991038</c:v>
                </c:pt>
                <c:pt idx="28">
                  <c:v>12201318.612737754</c:v>
                </c:pt>
                <c:pt idx="29">
                  <c:v>12189330.15941466</c:v>
                </c:pt>
                <c:pt idx="30">
                  <c:v>12177271.773447182</c:v>
                </c:pt>
                <c:pt idx="31">
                  <c:v>12165143.046894893</c:v>
                </c:pt>
                <c:pt idx="32">
                  <c:v>12152943.569437716</c:v>
                </c:pt>
                <c:pt idx="33">
                  <c:v>12140672.928362038</c:v>
                </c:pt>
                <c:pt idx="34">
                  <c:v>12128330.708546752</c:v>
                </c:pt>
                <c:pt idx="35">
                  <c:v>12115916.492449211</c:v>
                </c:pt>
                <c:pt idx="36">
                  <c:v>12103429.8600911</c:v>
                </c:pt>
                <c:pt idx="37">
                  <c:v>12090870.389044233</c:v>
                </c:pt>
                <c:pt idx="38">
                  <c:v>12078237.654416259</c:v>
                </c:pt>
                <c:pt idx="39">
                  <c:v>12065531.228836291</c:v>
                </c:pt>
                <c:pt idx="40">
                  <c:v>12052750.682440437</c:v>
                </c:pt>
                <c:pt idx="41">
                  <c:v>12039895.582857275</c:v>
                </c:pt>
                <c:pt idx="42">
                  <c:v>12026965.495193211</c:v>
                </c:pt>
                <c:pt idx="43">
                  <c:v>12013959.982017774</c:v>
                </c:pt>
                <c:pt idx="44">
                  <c:v>12000878.603348814</c:v>
                </c:pt>
                <c:pt idx="45">
                  <c:v>11987720.916637618</c:v>
                </c:pt>
                <c:pt idx="46">
                  <c:v>11974486.476753939</c:v>
                </c:pt>
                <c:pt idx="47">
                  <c:v>11961174.835970938</c:v>
                </c:pt>
                <c:pt idx="48">
                  <c:v>11947785.543950038</c:v>
                </c:pt>
                <c:pt idx="49">
                  <c:v>11934318.147725683</c:v>
                </c:pt>
                <c:pt idx="50">
                  <c:v>11920772.191690018</c:v>
                </c:pt>
                <c:pt idx="51">
                  <c:v>11907147.21757748</c:v>
                </c:pt>
                <c:pt idx="52">
                  <c:v>11893442.764449283</c:v>
                </c:pt>
                <c:pt idx="53">
                  <c:v>11879658.36867784</c:v>
                </c:pt>
                <c:pt idx="54">
                  <c:v>11865793.563931063</c:v>
                </c:pt>
                <c:pt idx="55">
                  <c:v>11851847.881156595</c:v>
                </c:pt>
                <c:pt idx="56">
                  <c:v>11837820.848565944</c:v>
                </c:pt>
                <c:pt idx="57">
                  <c:v>11823711.991618514</c:v>
                </c:pt>
                <c:pt idx="58">
                  <c:v>11809520.833005557</c:v>
                </c:pt>
                <c:pt idx="59">
                  <c:v>11795246.892634025</c:v>
                </c:pt>
                <c:pt idx="60">
                  <c:v>11780889.687610326</c:v>
                </c:pt>
                <c:pt idx="61">
                  <c:v>11766448.732223989</c:v>
                </c:pt>
                <c:pt idx="62">
                  <c:v>11751923.537931232</c:v>
                </c:pt>
                <c:pt idx="63">
                  <c:v>11737313.613338433</c:v>
                </c:pt>
                <c:pt idx="64">
                  <c:v>11722618.46418551</c:v>
                </c:pt>
                <c:pt idx="65">
                  <c:v>11707837.593329195</c:v>
                </c:pt>
                <c:pt idx="66">
                  <c:v>11692970.500726217</c:v>
                </c:pt>
                <c:pt idx="67">
                  <c:v>11678016.683416389</c:v>
                </c:pt>
                <c:pt idx="68">
                  <c:v>11662975.635505587</c:v>
                </c:pt>
                <c:pt idx="69">
                  <c:v>11647846.848148638</c:v>
                </c:pt>
                <c:pt idx="70">
                  <c:v>11632629.809532108</c:v>
                </c:pt>
                <c:pt idx="71">
                  <c:v>11617324.004856981</c:v>
                </c:pt>
                <c:pt idx="72">
                  <c:v>11601928.91632125</c:v>
                </c:pt>
                <c:pt idx="73">
                  <c:v>11586444.023102392</c:v>
                </c:pt>
                <c:pt idx="74">
                  <c:v>11570868.801339757</c:v>
                </c:pt>
                <c:pt idx="75">
                  <c:v>11555202.724116841</c:v>
                </c:pt>
                <c:pt idx="76">
                  <c:v>11539445.261443458</c:v>
                </c:pt>
                <c:pt idx="77">
                  <c:v>11523595.880237814</c:v>
                </c:pt>
                <c:pt idx="78">
                  <c:v>11507654.044308471</c:v>
                </c:pt>
                <c:pt idx="79">
                  <c:v>11491619.214336205</c:v>
                </c:pt>
                <c:pt idx="80">
                  <c:v>11475490.847855769</c:v>
                </c:pt>
                <c:pt idx="81">
                  <c:v>11459268.39923753</c:v>
                </c:pt>
                <c:pt idx="82">
                  <c:v>11442951.319669018</c:v>
                </c:pt>
                <c:pt idx="83">
                  <c:v>11426539.057136355</c:v>
                </c:pt>
                <c:pt idx="84">
                  <c:v>11410031.056405585</c:v>
                </c:pt>
                <c:pt idx="85">
                  <c:v>11393426.759003887</c:v>
                </c:pt>
                <c:pt idx="86">
                  <c:v>11376725.603200678</c:v>
                </c:pt>
                <c:pt idx="87">
                  <c:v>11359927.023988618</c:v>
                </c:pt>
                <c:pt idx="88">
                  <c:v>11343030.453064486</c:v>
                </c:pt>
                <c:pt idx="89">
                  <c:v>11326035.318809964</c:v>
                </c:pt>
                <c:pt idx="90">
                  <c:v>11308941.046272291</c:v>
                </c:pt>
                <c:pt idx="91">
                  <c:v>11291747.057144815</c:v>
                </c:pt>
                <c:pt idx="92">
                  <c:v>11274452.769747429</c:v>
                </c:pt>
                <c:pt idx="93">
                  <c:v>11257057.599006891</c:v>
                </c:pt>
                <c:pt idx="94">
                  <c:v>11239560.956437033</c:v>
                </c:pt>
                <c:pt idx="95">
                  <c:v>11221962.250118852</c:v>
                </c:pt>
                <c:pt idx="96">
                  <c:v>11204260.88468048</c:v>
                </c:pt>
                <c:pt idx="97">
                  <c:v>11186456.261277052</c:v>
                </c:pt>
                <c:pt idx="98">
                  <c:v>11168547.777570436</c:v>
                </c:pt>
                <c:pt idx="99">
                  <c:v>11150534.827708865</c:v>
                </c:pt>
                <c:pt idx="100">
                  <c:v>11132416.802306434</c:v>
                </c:pt>
                <c:pt idx="101">
                  <c:v>11114193.08842249</c:v>
                </c:pt>
                <c:pt idx="102">
                  <c:v>11095863.06954089</c:v>
                </c:pt>
                <c:pt idx="103">
                  <c:v>11077426.125549147</c:v>
                </c:pt>
                <c:pt idx="104">
                  <c:v>11058881.632717453</c:v>
                </c:pt>
                <c:pt idx="105">
                  <c:v>11040228.963677574</c:v>
                </c:pt>
                <c:pt idx="106">
                  <c:v>11021467.487401629</c:v>
                </c:pt>
                <c:pt idx="107">
                  <c:v>11002596.56918074</c:v>
                </c:pt>
                <c:pt idx="108">
                  <c:v>10983615.570603563</c:v>
                </c:pt>
                <c:pt idx="109">
                  <c:v>10964523.849534685</c:v>
                </c:pt>
                <c:pt idx="110">
                  <c:v>10945320.760092907</c:v>
                </c:pt>
                <c:pt idx="111">
                  <c:v>10926005.652629385</c:v>
                </c:pt>
                <c:pt idx="112">
                  <c:v>10906577.873705659</c:v>
                </c:pt>
                <c:pt idx="113">
                  <c:v>10887036.766071545</c:v>
                </c:pt>
                <c:pt idx="114">
                  <c:v>10867381.668642897</c:v>
                </c:pt>
                <c:pt idx="115">
                  <c:v>10847611.91647925</c:v>
                </c:pt>
                <c:pt idx="116">
                  <c:v>10827726.840761315</c:v>
                </c:pt>
                <c:pt idx="117">
                  <c:v>10807725.768768359</c:v>
                </c:pt>
                <c:pt idx="118">
                  <c:v>10787608.023855444</c:v>
                </c:pt>
                <c:pt idx="119">
                  <c:v>10767372.925430536</c:v>
                </c:pt>
                <c:pt idx="120">
                  <c:v>10747019.788931483</c:v>
                </c:pt>
                <c:pt idx="121">
                  <c:v>10726547.925802853</c:v>
                </c:pt>
                <c:pt idx="122">
                  <c:v>10705956.643472638</c:v>
                </c:pt>
                <c:pt idx="123">
                  <c:v>10685245.245328831</c:v>
                </c:pt>
                <c:pt idx="124">
                  <c:v>10664413.03069585</c:v>
                </c:pt>
                <c:pt idx="125">
                  <c:v>10643459.294810845</c:v>
                </c:pt>
                <c:pt idx="126">
                  <c:v>10622383.328799844</c:v>
                </c:pt>
                <c:pt idx="127">
                  <c:v>10601184.419653779</c:v>
                </c:pt>
                <c:pt idx="128">
                  <c:v>10579861.850204362</c:v>
                </c:pt>
                <c:pt idx="129">
                  <c:v>10558414.899099823</c:v>
                </c:pt>
                <c:pt idx="130">
                  <c:v>10536842.840780508</c:v>
                </c:pt>
                <c:pt idx="131">
                  <c:v>10515144.945454329</c:v>
                </c:pt>
                <c:pt idx="132">
                  <c:v>10493320.479072081</c:v>
                </c:pt>
                <c:pt idx="133">
                  <c:v>10471368.703302603</c:v>
                </c:pt>
                <c:pt idx="134">
                  <c:v>10449288.875507804</c:v>
                </c:pt>
                <c:pt idx="135">
                  <c:v>10427080.248717535</c:v>
                </c:pt>
                <c:pt idx="136">
                  <c:v>10404742.071604323</c:v>
                </c:pt>
                <c:pt idx="137">
                  <c:v>10382273.588457949</c:v>
                </c:pt>
                <c:pt idx="138">
                  <c:v>10359674.03915989</c:v>
                </c:pt>
                <c:pt idx="139">
                  <c:v>10336942.659157591</c:v>
                </c:pt>
                <c:pt idx="140">
                  <c:v>10314078.679438611</c:v>
                </c:pt>
                <c:pt idx="141">
                  <c:v>10291081.326504605</c:v>
                </c:pt>
                <c:pt idx="142">
                  <c:v>10267949.822345151</c:v>
                </c:pt>
                <c:pt idx="143">
                  <c:v>10244683.384411432</c:v>
                </c:pt>
                <c:pt idx="144">
                  <c:v>10221281.225589767</c:v>
                </c:pt>
                <c:pt idx="145">
                  <c:v>10197742.554174976</c:v>
                </c:pt>
                <c:pt idx="146">
                  <c:v>10174066.573843598</c:v>
                </c:pt>
                <c:pt idx="147">
                  <c:v>10150252.483626954</c:v>
                </c:pt>
                <c:pt idx="148">
                  <c:v>10126299.477884047</c:v>
                </c:pt>
                <c:pt idx="149">
                  <c:v>10102206.746274306</c:v>
                </c:pt>
                <c:pt idx="150">
                  <c:v>10077973.473730175</c:v>
                </c:pt>
                <c:pt idx="151">
                  <c:v>10053598.840429537</c:v>
                </c:pt>
                <c:pt idx="152">
                  <c:v>10029082.021767978</c:v>
                </c:pt>
                <c:pt idx="153">
                  <c:v>10004422.188330892</c:v>
                </c:pt>
                <c:pt idx="154">
                  <c:v>9979618.5058654249</c:v>
                </c:pt>
                <c:pt idx="155">
                  <c:v>9954670.135252241</c:v>
                </c:pt>
                <c:pt idx="156">
                  <c:v>9929576.2324771471</c:v>
                </c:pt>
                <c:pt idx="157">
                  <c:v>9904335.948602533</c:v>
                </c:pt>
                <c:pt idx="158">
                  <c:v>9878948.4297386501</c:v>
                </c:pt>
                <c:pt idx="159">
                  <c:v>9853412.8170147277</c:v>
                </c:pt>
                <c:pt idx="160">
                  <c:v>9827728.2465499155</c:v>
                </c:pt>
                <c:pt idx="161">
                  <c:v>9801893.8494240586</c:v>
                </c:pt>
                <c:pt idx="162">
                  <c:v>9775908.7516483013</c:v>
                </c:pt>
                <c:pt idx="163">
                  <c:v>9749772.0741355177</c:v>
                </c:pt>
                <c:pt idx="164">
                  <c:v>9723482.9326705765</c:v>
                </c:pt>
                <c:pt idx="165">
                  <c:v>9697040.4378804229</c:v>
                </c:pt>
                <c:pt idx="166">
                  <c:v>9670443.6952039935</c:v>
                </c:pt>
                <c:pt idx="167">
                  <c:v>9643691.8048619516</c:v>
                </c:pt>
                <c:pt idx="168">
                  <c:v>9616783.8618262485</c:v>
                </c:pt>
                <c:pt idx="169">
                  <c:v>9589718.9557895046</c:v>
                </c:pt>
                <c:pt idx="170">
                  <c:v>9562496.171134213</c:v>
                </c:pt>
                <c:pt idx="171">
                  <c:v>9535114.5869017653</c:v>
                </c:pt>
                <c:pt idx="172">
                  <c:v>9507573.2767612953</c:v>
                </c:pt>
                <c:pt idx="173">
                  <c:v>9479871.3089783378</c:v>
                </c:pt>
                <c:pt idx="174">
                  <c:v>9452007.7463833131</c:v>
                </c:pt>
                <c:pt idx="175">
                  <c:v>9423981.646339817</c:v>
                </c:pt>
                <c:pt idx="176">
                  <c:v>9395792.0607127342</c:v>
                </c:pt>
                <c:pt idx="177">
                  <c:v>9367438.0358361602</c:v>
                </c:pt>
                <c:pt idx="178">
                  <c:v>9338918.6124811396</c:v>
                </c:pt>
                <c:pt idx="179">
                  <c:v>9310232.8258232158</c:v>
                </c:pt>
                <c:pt idx="180">
                  <c:v>9281379.7054097857</c:v>
                </c:pt>
                <c:pt idx="181">
                  <c:v>9252358.2751272786</c:v>
                </c:pt>
                <c:pt idx="182">
                  <c:v>9223167.5531681236</c:v>
                </c:pt>
                <c:pt idx="183">
                  <c:v>9193806.5519975405</c:v>
                </c:pt>
                <c:pt idx="184">
                  <c:v>9164274.2783201281</c:v>
                </c:pt>
                <c:pt idx="185">
                  <c:v>9134569.7330462635</c:v>
                </c:pt>
                <c:pt idx="186">
                  <c:v>9104691.9112583026</c:v>
                </c:pt>
                <c:pt idx="187">
                  <c:v>9074639.802176578</c:v>
                </c:pt>
                <c:pt idx="188">
                  <c:v>9044412.3891252093</c:v>
                </c:pt>
                <c:pt idx="189">
                  <c:v>9014008.6494977083</c:v>
                </c:pt>
                <c:pt idx="190">
                  <c:v>8983427.5547223799</c:v>
                </c:pt>
                <c:pt idx="191">
                  <c:v>8952668.0702275299</c:v>
                </c:pt>
                <c:pt idx="192">
                  <c:v>8921729.1554064583</c:v>
                </c:pt>
                <c:pt idx="193">
                  <c:v>8890609.763582265</c:v>
                </c:pt>
                <c:pt idx="194">
                  <c:v>8859308.8419724312</c:v>
                </c:pt>
                <c:pt idx="195">
                  <c:v>8827825.3316532057</c:v>
                </c:pt>
                <c:pt idx="196">
                  <c:v>8796158.1675237846</c:v>
                </c:pt>
                <c:pt idx="197">
                  <c:v>8764306.2782702763</c:v>
                </c:pt>
                <c:pt idx="198">
                  <c:v>8732268.5863294546</c:v>
                </c:pt>
                <c:pt idx="199">
                  <c:v>8700044.0078523122</c:v>
                </c:pt>
                <c:pt idx="200">
                  <c:v>8667631.4526673853</c:v>
                </c:pt>
                <c:pt idx="201">
                  <c:v>8635029.8242438808</c:v>
                </c:pt>
                <c:pt idx="202">
                  <c:v>8602238.019654572</c:v>
                </c:pt>
                <c:pt idx="203">
                  <c:v>8569254.9295384921</c:v>
                </c:pt>
                <c:pt idx="204">
                  <c:v>8536079.4380634017</c:v>
                </c:pt>
                <c:pt idx="205">
                  <c:v>8502710.4228880405</c:v>
                </c:pt>
                <c:pt idx="206">
                  <c:v>8469146.7551241554</c:v>
                </c:pt>
                <c:pt idx="207">
                  <c:v>8435387.2992983144</c:v>
                </c:pt>
                <c:pt idx="208">
                  <c:v>8401430.9133134894</c:v>
                </c:pt>
                <c:pt idx="209">
                  <c:v>8367276.4484104197</c:v>
                </c:pt>
                <c:pt idx="210">
                  <c:v>8332922.7491287496</c:v>
                </c:pt>
                <c:pt idx="211">
                  <c:v>8298368.6532679358</c:v>
                </c:pt>
                <c:pt idx="212">
                  <c:v>8263612.9918479342</c:v>
                </c:pt>
                <c:pt idx="213">
                  <c:v>8228654.5890696496</c:v>
                </c:pt>
                <c:pt idx="214">
                  <c:v>8193492.2622751584</c:v>
                </c:pt>
                <c:pt idx="215">
                  <c:v>8158124.8219076991</c:v>
                </c:pt>
                <c:pt idx="216">
                  <c:v>8122551.0714714294</c:v>
                </c:pt>
                <c:pt idx="217">
                  <c:v>8086769.8074909486</c:v>
                </c:pt>
                <c:pt idx="218">
                  <c:v>8050779.8194705816</c:v>
                </c:pt>
                <c:pt idx="219">
                  <c:v>8014579.889853429</c:v>
                </c:pt>
                <c:pt idx="220">
                  <c:v>7978168.7939801766</c:v>
                </c:pt>
                <c:pt idx="221">
                  <c:v>7941545.300047663</c:v>
                </c:pt>
                <c:pt idx="222">
                  <c:v>7904708.1690672096</c:v>
                </c:pt>
                <c:pt idx="223">
                  <c:v>7867656.1548227035</c:v>
                </c:pt>
                <c:pt idx="224">
                  <c:v>7830388.003828438</c:v>
                </c:pt>
                <c:pt idx="225">
                  <c:v>7792902.4552867059</c:v>
                </c:pt>
                <c:pt idx="226">
                  <c:v>7755198.2410451472</c:v>
                </c:pt>
                <c:pt idx="227">
                  <c:v>7717274.0855538463</c:v>
                </c:pt>
                <c:pt idx="228">
                  <c:v>7679128.7058221791</c:v>
                </c:pt>
                <c:pt idx="229">
                  <c:v>7640760.8113754103</c:v>
                </c:pt>
                <c:pt idx="230">
                  <c:v>7602169.1042110352</c:v>
                </c:pt>
                <c:pt idx="231">
                  <c:v>7563352.2787548685</c:v>
                </c:pt>
                <c:pt idx="232">
                  <c:v>7524309.0218168739</c:v>
                </c:pt>
                <c:pt idx="233">
                  <c:v>7485038.0125467414</c:v>
                </c:pt>
                <c:pt idx="234">
                  <c:v>7445537.9223892</c:v>
                </c:pt>
                <c:pt idx="235">
                  <c:v>7405807.4150390727</c:v>
                </c:pt>
                <c:pt idx="236">
                  <c:v>7365845.1463960698</c:v>
                </c:pt>
                <c:pt idx="237">
                  <c:v>7325649.7645193152</c:v>
                </c:pt>
                <c:pt idx="238">
                  <c:v>7285219.9095816137</c:v>
                </c:pt>
                <c:pt idx="239">
                  <c:v>7244554.2138234423</c:v>
                </c:pt>
                <c:pt idx="240">
                  <c:v>7203651.3015066814</c:v>
                </c:pt>
                <c:pt idx="241">
                  <c:v>7162509.7888680724</c:v>
                </c:pt>
                <c:pt idx="242">
                  <c:v>7121128.2840724047</c:v>
                </c:pt>
                <c:pt idx="243">
                  <c:v>7079505.3871654291</c:v>
                </c:pt>
                <c:pt idx="244">
                  <c:v>7037639.6900264965</c:v>
                </c:pt>
                <c:pt idx="245">
                  <c:v>6995529.7763209203</c:v>
                </c:pt>
                <c:pt idx="246">
                  <c:v>6953174.2214520611</c:v>
                </c:pt>
                <c:pt idx="247">
                  <c:v>6910571.5925131338</c:v>
                </c:pt>
                <c:pt idx="248">
                  <c:v>6867720.4482387295</c:v>
                </c:pt>
                <c:pt idx="249">
                  <c:v>6824619.3389560571</c:v>
                </c:pt>
                <c:pt idx="250">
                  <c:v>6781266.8065359024</c:v>
                </c:pt>
                <c:pt idx="251">
                  <c:v>6737661.3843432972</c:v>
                </c:pt>
                <c:pt idx="252">
                  <c:v>6693801.5971879018</c:v>
                </c:pt>
                <c:pt idx="253">
                  <c:v>6649685.9612741005</c:v>
                </c:pt>
                <c:pt idx="254">
                  <c:v>6605312.9841508018</c:v>
                </c:pt>
                <c:pt idx="255">
                  <c:v>6560681.1646609502</c:v>
                </c:pt>
                <c:pt idx="256">
                  <c:v>6515788.9928907407</c:v>
                </c:pt>
                <c:pt idx="257">
                  <c:v>6470634.9501185389</c:v>
                </c:pt>
                <c:pt idx="258">
                  <c:v>6425217.5087634996</c:v>
                </c:pt>
                <c:pt idx="259">
                  <c:v>6379535.1323338887</c:v>
                </c:pt>
                <c:pt idx="260">
                  <c:v>6333586.2753751054</c:v>
                </c:pt>
                <c:pt idx="261">
                  <c:v>6287369.3834173959</c:v>
                </c:pt>
                <c:pt idx="262">
                  <c:v>6240882.8929232657</c:v>
                </c:pt>
                <c:pt idx="263">
                  <c:v>6194125.2312345868</c:v>
                </c:pt>
                <c:pt idx="264">
                  <c:v>6147094.8165193908</c:v>
                </c:pt>
                <c:pt idx="265">
                  <c:v>6099790.0577183561</c:v>
                </c:pt>
                <c:pt idx="266">
                  <c:v>6052209.3544909824</c:v>
                </c:pt>
                <c:pt idx="267">
                  <c:v>6004351.0971614486</c:v>
                </c:pt>
                <c:pt idx="268">
                  <c:v>5956213.6666641589</c:v>
                </c:pt>
                <c:pt idx="269">
                  <c:v>5907795.4344889689</c:v>
                </c:pt>
                <c:pt idx="270">
                  <c:v>5859094.7626260901</c:v>
                </c:pt>
                <c:pt idx="271">
                  <c:v>5810110.0035106773</c:v>
                </c:pt>
                <c:pt idx="272">
                  <c:v>5760839.4999670917</c:v>
                </c:pt>
                <c:pt idx="273">
                  <c:v>5711281.5851528356</c:v>
                </c:pt>
                <c:pt idx="274">
                  <c:v>5661434.582502163</c:v>
                </c:pt>
                <c:pt idx="275">
                  <c:v>5611296.8056693608</c:v>
                </c:pt>
                <c:pt idx="276">
                  <c:v>5560866.5584717011</c:v>
                </c:pt>
                <c:pt idx="277">
                  <c:v>5510142.1348320544</c:v>
                </c:pt>
                <c:pt idx="278">
                  <c:v>5459121.8187211771</c:v>
                </c:pt>
                <c:pt idx="279">
                  <c:v>5407803.884099653</c:v>
                </c:pt>
                <c:pt idx="280">
                  <c:v>5356186.5948595032</c:v>
                </c:pt>
                <c:pt idx="281">
                  <c:v>5304268.2047654521</c:v>
                </c:pt>
                <c:pt idx="282">
                  <c:v>5252046.9573958525</c:v>
                </c:pt>
                <c:pt idx="283">
                  <c:v>5199521.0860832641</c:v>
                </c:pt>
                <c:pt idx="284">
                  <c:v>5146688.8138546851</c:v>
                </c:pt>
                <c:pt idx="285">
                  <c:v>5093548.3533714395</c:v>
                </c:pt>
                <c:pt idx="286">
                  <c:v>5040097.9068687083</c:v>
                </c:pt>
                <c:pt idx="287">
                  <c:v>4986335.6660947111</c:v>
                </c:pt>
                <c:pt idx="288">
                  <c:v>4932259.812249532</c:v>
                </c:pt>
                <c:pt idx="289">
                  <c:v>4877868.5159235895</c:v>
                </c:pt>
                <c:pt idx="290">
                  <c:v>4823159.9370357459</c:v>
                </c:pt>
                <c:pt idx="291">
                  <c:v>4768132.2247710563</c:v>
                </c:pt>
                <c:pt idx="292">
                  <c:v>4712783.5175181562</c:v>
                </c:pt>
                <c:pt idx="293">
                  <c:v>4657111.9428062811</c:v>
                </c:pt>
                <c:pt idx="294">
                  <c:v>4601115.61724192</c:v>
                </c:pt>
                <c:pt idx="295">
                  <c:v>4544792.6464451002</c:v>
                </c:pt>
                <c:pt idx="296">
                  <c:v>4488141.1249852991</c:v>
                </c:pt>
                <c:pt idx="297">
                  <c:v>4431159.1363169821</c:v>
                </c:pt>
                <c:pt idx="298">
                  <c:v>4373844.7527147662</c:v>
                </c:pt>
                <c:pt idx="299">
                  <c:v>4316196.0352082048</c:v>
                </c:pt>
                <c:pt idx="300">
                  <c:v>4258211.0335161882</c:v>
                </c:pt>
                <c:pt idx="301">
                  <c:v>4199887.7859809678</c:v>
                </c:pt>
                <c:pt idx="302">
                  <c:v>4141224.3195017921</c:v>
                </c:pt>
                <c:pt idx="303">
                  <c:v>4082218.6494681546</c:v>
                </c:pt>
                <c:pt idx="304">
                  <c:v>4022868.7796926545</c:v>
                </c:pt>
                <c:pt idx="305">
                  <c:v>3963172.7023434639</c:v>
                </c:pt>
                <c:pt idx="306">
                  <c:v>3903128.3978764028</c:v>
                </c:pt>
                <c:pt idx="307">
                  <c:v>3842733.8349666172</c:v>
                </c:pt>
                <c:pt idx="308">
                  <c:v>3781986.9704398578</c:v>
                </c:pt>
                <c:pt idx="309">
                  <c:v>3720885.7492033592</c:v>
                </c:pt>
                <c:pt idx="310">
                  <c:v>3659428.1041763141</c:v>
                </c:pt>
                <c:pt idx="311">
                  <c:v>3597611.9562199446</c:v>
                </c:pt>
                <c:pt idx="312">
                  <c:v>3535435.2140671629</c:v>
                </c:pt>
                <c:pt idx="313">
                  <c:v>3472895.7742518233</c:v>
                </c:pt>
                <c:pt idx="314">
                  <c:v>3409991.5210375609</c:v>
                </c:pt>
                <c:pt idx="315">
                  <c:v>3346720.3263462153</c:v>
                </c:pt>
                <c:pt idx="316">
                  <c:v>3283080.0496858372</c:v>
                </c:pt>
                <c:pt idx="317">
                  <c:v>3219068.5380782732</c:v>
                </c:pt>
                <c:pt idx="318">
                  <c:v>3154683.6259863321</c:v>
                </c:pt>
                <c:pt idx="319">
                  <c:v>3089923.1352405213</c:v>
                </c:pt>
                <c:pt idx="320">
                  <c:v>3024784.8749653599</c:v>
                </c:pt>
                <c:pt idx="321">
                  <c:v>2959266.64150526</c:v>
                </c:pt>
                <c:pt idx="322">
                  <c:v>2893366.218349976</c:v>
                </c:pt>
                <c:pt idx="323">
                  <c:v>2827081.3760596197</c:v>
                </c:pt>
                <c:pt idx="324">
                  <c:v>2760409.8721892363</c:v>
                </c:pt>
                <c:pt idx="325">
                  <c:v>2693349.4512129421</c:v>
                </c:pt>
                <c:pt idx="326">
                  <c:v>2625897.8444476197</c:v>
                </c:pt>
                <c:pt idx="327">
                  <c:v>2558052.7699761661</c:v>
                </c:pt>
                <c:pt idx="328">
                  <c:v>2489811.9325702959</c:v>
                </c:pt>
                <c:pt idx="329">
                  <c:v>2421173.0236128913</c:v>
                </c:pt>
                <c:pt idx="330">
                  <c:v>2352133.7210199018</c:v>
                </c:pt>
                <c:pt idx="331">
                  <c:v>2282691.6891617868</c:v>
                </c:pt>
                <c:pt idx="332">
                  <c:v>2212844.5787844993</c:v>
                </c:pt>
                <c:pt idx="333">
                  <c:v>2142590.0269300109</c:v>
                </c:pt>
                <c:pt idx="334">
                  <c:v>2071925.6568563713</c:v>
                </c:pt>
                <c:pt idx="335">
                  <c:v>2000849.0779573023</c:v>
                </c:pt>
                <c:pt idx="336">
                  <c:v>1929357.8856813221</c:v>
                </c:pt>
                <c:pt idx="337">
                  <c:v>1857449.6614503986</c:v>
                </c:pt>
                <c:pt idx="338">
                  <c:v>1785121.9725781281</c:v>
                </c:pt>
                <c:pt idx="339">
                  <c:v>1712372.3721874359</c:v>
                </c:pt>
                <c:pt idx="340">
                  <c:v>1639198.3991277979</c:v>
                </c:pt>
                <c:pt idx="341">
                  <c:v>1565597.5778919789</c:v>
                </c:pt>
                <c:pt idx="342">
                  <c:v>1491567.4185322842</c:v>
                </c:pt>
                <c:pt idx="343">
                  <c:v>1417105.4165763247</c:v>
                </c:pt>
                <c:pt idx="344">
                  <c:v>1342209.0529422888</c:v>
                </c:pt>
                <c:pt idx="345">
                  <c:v>1266875.7938537209</c:v>
                </c:pt>
                <c:pt idx="346">
                  <c:v>1191103.090753803</c:v>
                </c:pt>
                <c:pt idx="347">
                  <c:v>1114888.3802191357</c:v>
                </c:pt>
                <c:pt idx="348">
                  <c:v>1038229.0838730161</c:v>
                </c:pt>
                <c:pt idx="349">
                  <c:v>961122.60829821078</c:v>
                </c:pt>
                <c:pt idx="350">
                  <c:v>883566.34494921914</c:v>
                </c:pt>
                <c:pt idx="351">
                  <c:v>805557.67006402498</c:v>
                </c:pt>
                <c:pt idx="352">
                  <c:v>727093.94457533385</c:v>
                </c:pt>
                <c:pt idx="353">
                  <c:v>648172.5140212921</c:v>
                </c:pt>
                <c:pt idx="354">
                  <c:v>568790.70845568506</c:v>
                </c:pt>
                <c:pt idx="355">
                  <c:v>488945.84235761198</c:v>
                </c:pt>
                <c:pt idx="356">
                  <c:v>408635.21454063349</c:v>
                </c:pt>
                <c:pt idx="357">
                  <c:v>327856.1080613893</c:v>
                </c:pt>
                <c:pt idx="358">
                  <c:v>246605.79012768285</c:v>
                </c:pt>
                <c:pt idx="359">
                  <c:v>164881.51200602978</c:v>
                </c:pt>
                <c:pt idx="360">
                  <c:v>82680.508928667055</c:v>
                </c:pt>
              </c:numCache>
            </c:numRef>
          </c:val>
          <c:smooth val="0"/>
          <c:extLst>
            <c:ext xmlns:c16="http://schemas.microsoft.com/office/drawing/2014/chart" uri="{C3380CC4-5D6E-409C-BE32-E72D297353CC}">
              <c16:uniqueId val="{00000008-7B5B-4A76-AF71-C1E679E5C1C5}"/>
            </c:ext>
          </c:extLst>
        </c:ser>
        <c:ser>
          <c:idx val="9"/>
          <c:order val="9"/>
          <c:tx>
            <c:strRef>
              <c:f>'Mortgage Amortization'!$BI$1</c:f>
              <c:strCache>
                <c:ptCount val="1"/>
                <c:pt idx="0">
                  <c:v>1010</c:v>
                </c:pt>
              </c:strCache>
            </c:strRef>
          </c:tx>
          <c:spPr>
            <a:ln w="28575" cap="rnd">
              <a:solidFill>
                <a:schemeClr val="accent4">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Amortization'!$BI$2:$BI$366</c:f>
              <c:numCache>
                <c:formatCode>#,##0.00</c:formatCode>
                <c:ptCount val="365"/>
                <c:pt idx="0" formatCode="General">
                  <c:v>0</c:v>
                </c:pt>
                <c:pt idx="1">
                  <c:v>6750000</c:v>
                </c:pt>
                <c:pt idx="2">
                  <c:v>6743118.075985793</c:v>
                </c:pt>
                <c:pt idx="3">
                  <c:v>6736202.4592185998</c:v>
                </c:pt>
                <c:pt idx="4">
                  <c:v>6729252.9847443169</c:v>
                </c:pt>
                <c:pt idx="5">
                  <c:v>6722269.4868012536</c:v>
                </c:pt>
                <c:pt idx="6">
                  <c:v>6715251.7988161771</c:v>
                </c:pt>
                <c:pt idx="7">
                  <c:v>6708199.7534003407</c:v>
                </c:pt>
                <c:pt idx="8">
                  <c:v>6701113.182345489</c:v>
                </c:pt>
                <c:pt idx="9">
                  <c:v>6693991.9166198485</c:v>
                </c:pt>
                <c:pt idx="10">
                  <c:v>6686835.7863640925</c:v>
                </c:pt>
                <c:pt idx="11">
                  <c:v>6679644.6208872925</c:v>
                </c:pt>
                <c:pt idx="12">
                  <c:v>6672418.2486628462</c:v>
                </c:pt>
                <c:pt idx="13">
                  <c:v>6665156.4973243838</c:v>
                </c:pt>
                <c:pt idx="14">
                  <c:v>6657859.19366166</c:v>
                </c:pt>
                <c:pt idx="15">
                  <c:v>6650526.1636164207</c:v>
                </c:pt>
                <c:pt idx="16">
                  <c:v>6643157.232278252</c:v>
                </c:pt>
                <c:pt idx="17">
                  <c:v>6635752.2238804065</c:v>
                </c:pt>
                <c:pt idx="18">
                  <c:v>6628310.9617956132</c:v>
                </c:pt>
                <c:pt idx="19">
                  <c:v>6620833.2685318636</c:v>
                </c:pt>
                <c:pt idx="20">
                  <c:v>6613318.9657281768</c:v>
                </c:pt>
                <c:pt idx="21">
                  <c:v>6605767.874150347</c:v>
                </c:pt>
                <c:pt idx="22">
                  <c:v>6598179.813686667</c:v>
                </c:pt>
                <c:pt idx="23">
                  <c:v>6590554.6033436339</c:v>
                </c:pt>
                <c:pt idx="24">
                  <c:v>6582892.0612416295</c:v>
                </c:pt>
                <c:pt idx="25">
                  <c:v>6575192.0046105841</c:v>
                </c:pt>
                <c:pt idx="26">
                  <c:v>6567454.2497856161</c:v>
                </c:pt>
                <c:pt idx="27">
                  <c:v>6559678.6122026509</c:v>
                </c:pt>
                <c:pt idx="28">
                  <c:v>6551864.9063940188</c:v>
                </c:pt>
                <c:pt idx="29">
                  <c:v>6544012.945984032</c:v>
                </c:pt>
                <c:pt idx="30">
                  <c:v>6536122.5436845385</c:v>
                </c:pt>
                <c:pt idx="31">
                  <c:v>6528193.5112904534</c:v>
                </c:pt>
                <c:pt idx="32">
                  <c:v>6520225.6596752722</c:v>
                </c:pt>
                <c:pt idx="33">
                  <c:v>6512218.7987865582</c:v>
                </c:pt>
                <c:pt idx="34">
                  <c:v>6504172.73764141</c:v>
                </c:pt>
                <c:pt idx="35">
                  <c:v>6496087.2843219051</c:v>
                </c:pt>
                <c:pt idx="36">
                  <c:v>6487962.2459705239</c:v>
                </c:pt>
                <c:pt idx="37">
                  <c:v>6479797.4287855476</c:v>
                </c:pt>
                <c:pt idx="38">
                  <c:v>6471592.6380164362</c:v>
                </c:pt>
                <c:pt idx="39">
                  <c:v>6463347.6779591842</c:v>
                </c:pt>
                <c:pt idx="40">
                  <c:v>6455062.3519516522</c:v>
                </c:pt>
                <c:pt idx="41">
                  <c:v>6446736.4623688748</c:v>
                </c:pt>
                <c:pt idx="42">
                  <c:v>6438369.8106183484</c:v>
                </c:pt>
                <c:pt idx="43">
                  <c:v>6429962.1971352929</c:v>
                </c:pt>
                <c:pt idx="44">
                  <c:v>6421513.4213778935</c:v>
                </c:pt>
                <c:pt idx="45">
                  <c:v>6413023.2818225157</c:v>
                </c:pt>
                <c:pt idx="46">
                  <c:v>6404491.5759588974</c:v>
                </c:pt>
                <c:pt idx="47">
                  <c:v>6395918.1002853224</c:v>
                </c:pt>
                <c:pt idx="48">
                  <c:v>6387302.6503037615</c:v>
                </c:pt>
                <c:pt idx="49">
                  <c:v>6378645.0205149995</c:v>
                </c:pt>
                <c:pt idx="50">
                  <c:v>6369945.0044137305</c:v>
                </c:pt>
                <c:pt idx="51">
                  <c:v>6361202.3944836324</c:v>
                </c:pt>
                <c:pt idx="52">
                  <c:v>6352416.9821924176</c:v>
                </c:pt>
                <c:pt idx="53">
                  <c:v>6343588.5579868602</c:v>
                </c:pt>
                <c:pt idx="54">
                  <c:v>6334716.9112877967</c:v>
                </c:pt>
                <c:pt idx="55">
                  <c:v>6325801.8304851027</c:v>
                </c:pt>
                <c:pt idx="56">
                  <c:v>6316843.102932645</c:v>
                </c:pt>
                <c:pt idx="57">
                  <c:v>6307840.5149432123</c:v>
                </c:pt>
                <c:pt idx="58">
                  <c:v>6298793.8517834144</c:v>
                </c:pt>
                <c:pt idx="59">
                  <c:v>6289702.8976685638</c:v>
                </c:pt>
                <c:pt idx="60">
                  <c:v>6280567.4357575253</c:v>
                </c:pt>
                <c:pt idx="61">
                  <c:v>6271387.2481475472</c:v>
                </c:pt>
                <c:pt idx="62">
                  <c:v>6262162.115869062</c:v>
                </c:pt>
                <c:pt idx="63">
                  <c:v>6252891.818880464</c:v>
                </c:pt>
                <c:pt idx="64">
                  <c:v>6243576.1360628586</c:v>
                </c:pt>
                <c:pt idx="65">
                  <c:v>6234214.8452147925</c:v>
                </c:pt>
                <c:pt idx="66">
                  <c:v>6224807.7230469491</c:v>
                </c:pt>
                <c:pt idx="67">
                  <c:v>6215354.5451768255</c:v>
                </c:pt>
                <c:pt idx="68">
                  <c:v>6205855.0861233799</c:v>
                </c:pt>
                <c:pt idx="69">
                  <c:v>6196309.1193016516</c:v>
                </c:pt>
                <c:pt idx="70">
                  <c:v>6186716.4170173584</c:v>
                </c:pt>
                <c:pt idx="71">
                  <c:v>6177076.7504614647</c:v>
                </c:pt>
                <c:pt idx="72">
                  <c:v>6167389.8897047248</c:v>
                </c:pt>
                <c:pt idx="73">
                  <c:v>6157655.6036921972</c:v>
                </c:pt>
                <c:pt idx="74">
                  <c:v>6147873.6602377333</c:v>
                </c:pt>
                <c:pt idx="75">
                  <c:v>6138043.8260184396</c:v>
                </c:pt>
                <c:pt idx="76">
                  <c:v>6128165.8665691139</c:v>
                </c:pt>
                <c:pt idx="77">
                  <c:v>6118239.5462766513</c:v>
                </c:pt>
                <c:pt idx="78">
                  <c:v>6108264.6283744238</c:v>
                </c:pt>
                <c:pt idx="79">
                  <c:v>6098240.8749366328</c:v>
                </c:pt>
                <c:pt idx="80">
                  <c:v>6088168.0468726363</c:v>
                </c:pt>
                <c:pt idx="81">
                  <c:v>6078045.9039212428</c:v>
                </c:pt>
                <c:pt idx="82">
                  <c:v>6067874.2046449836</c:v>
                </c:pt>
                <c:pt idx="83">
                  <c:v>6057652.7064243509</c:v>
                </c:pt>
                <c:pt idx="84">
                  <c:v>6047381.1654520128</c:v>
                </c:pt>
                <c:pt idx="85">
                  <c:v>6037059.336726998</c:v>
                </c:pt>
                <c:pt idx="86">
                  <c:v>6026686.9740488501</c:v>
                </c:pt>
                <c:pt idx="87">
                  <c:v>6016263.8300117571</c:v>
                </c:pt>
                <c:pt idx="88">
                  <c:v>6005789.6559986491</c:v>
                </c:pt>
                <c:pt idx="89">
                  <c:v>5995264.202175268</c:v>
                </c:pt>
                <c:pt idx="90">
                  <c:v>5984687.2174842106</c:v>
                </c:pt>
                <c:pt idx="91">
                  <c:v>5974058.4496389367</c:v>
                </c:pt>
                <c:pt idx="92">
                  <c:v>5963377.6451177532</c:v>
                </c:pt>
                <c:pt idx="93">
                  <c:v>5952644.5491577685</c:v>
                </c:pt>
                <c:pt idx="94">
                  <c:v>5941858.9057488125</c:v>
                </c:pt>
                <c:pt idx="95">
                  <c:v>5931020.4576273337</c:v>
                </c:pt>
                <c:pt idx="96">
                  <c:v>5920128.94627026</c:v>
                </c:pt>
                <c:pt idx="97">
                  <c:v>5909184.1118888343</c:v>
                </c:pt>
                <c:pt idx="98">
                  <c:v>5898185.6934224162</c:v>
                </c:pt>
                <c:pt idx="99">
                  <c:v>5887133.4285322558</c:v>
                </c:pt>
                <c:pt idx="100">
                  <c:v>5876027.0535952374</c:v>
                </c:pt>
                <c:pt idx="101">
                  <c:v>5864866.3036975898</c:v>
                </c:pt>
                <c:pt idx="102">
                  <c:v>5853650.9126285687</c:v>
                </c:pt>
                <c:pt idx="103">
                  <c:v>5842380.6128741056</c:v>
                </c:pt>
                <c:pt idx="104">
                  <c:v>5831055.1356104277</c:v>
                </c:pt>
                <c:pt idx="105">
                  <c:v>5819674.2106976463</c:v>
                </c:pt>
                <c:pt idx="106">
                  <c:v>5808237.5666733123</c:v>
                </c:pt>
                <c:pt idx="107">
                  <c:v>5796744.9307459434</c:v>
                </c:pt>
                <c:pt idx="108">
                  <c:v>5785196.0287885135</c:v>
                </c:pt>
                <c:pt idx="109">
                  <c:v>5773590.5853319168</c:v>
                </c:pt>
                <c:pt idx="110">
                  <c:v>5761928.3235583967</c:v>
                </c:pt>
                <c:pt idx="111">
                  <c:v>5750208.9652949441</c:v>
                </c:pt>
                <c:pt idx="112">
                  <c:v>5738432.2310066596</c:v>
                </c:pt>
                <c:pt idx="113">
                  <c:v>5726597.8397900891</c:v>
                </c:pt>
                <c:pt idx="114">
                  <c:v>5714705.5093665207</c:v>
                </c:pt>
                <c:pt idx="115">
                  <c:v>5702754.9560752539</c:v>
                </c:pt>
                <c:pt idx="116">
                  <c:v>5690745.8948668316</c:v>
                </c:pt>
                <c:pt idx="117">
                  <c:v>5678678.0392962433</c:v>
                </c:pt>
                <c:pt idx="118">
                  <c:v>5666551.1015160903</c:v>
                </c:pt>
                <c:pt idx="119">
                  <c:v>5654364.7922697226</c:v>
                </c:pt>
                <c:pt idx="120">
                  <c:v>5642118.8208843358</c:v>
                </c:pt>
                <c:pt idx="121">
                  <c:v>5629812.8952640416</c:v>
                </c:pt>
                <c:pt idx="122">
                  <c:v>5617446.7218828974</c:v>
                </c:pt>
                <c:pt idx="123">
                  <c:v>5605020.0057779085</c:v>
                </c:pt>
                <c:pt idx="124">
                  <c:v>5592532.4505419889</c:v>
                </c:pt>
                <c:pt idx="125">
                  <c:v>5579983.7583168931</c:v>
                </c:pt>
                <c:pt idx="126">
                  <c:v>5567373.6297861123</c:v>
                </c:pt>
                <c:pt idx="127">
                  <c:v>5554701.7641677326</c:v>
                </c:pt>
                <c:pt idx="128">
                  <c:v>5541967.8592072632</c:v>
                </c:pt>
                <c:pt idx="129">
                  <c:v>5529171.6111704251</c:v>
                </c:pt>
                <c:pt idx="130">
                  <c:v>5516312.7148359064</c:v>
                </c:pt>
                <c:pt idx="131">
                  <c:v>5503390.8634880828</c:v>
                </c:pt>
                <c:pt idx="132">
                  <c:v>5490405.7489097025</c:v>
                </c:pt>
                <c:pt idx="133">
                  <c:v>5477357.0613745321</c:v>
                </c:pt>
                <c:pt idx="134">
                  <c:v>5464244.4896399705</c:v>
                </c:pt>
                <c:pt idx="135">
                  <c:v>5451067.7209396251</c:v>
                </c:pt>
                <c:pt idx="136">
                  <c:v>5437826.4409758514</c:v>
                </c:pt>
                <c:pt idx="137">
                  <c:v>5424520.3339122552</c:v>
                </c:pt>
                <c:pt idx="138">
                  <c:v>5411149.0823661601</c:v>
                </c:pt>
                <c:pt idx="139">
                  <c:v>5397712.3674010374</c:v>
                </c:pt>
                <c:pt idx="140">
                  <c:v>5384209.8685188973</c:v>
                </c:pt>
                <c:pt idx="141">
                  <c:v>5370641.2636526469</c:v>
                </c:pt>
                <c:pt idx="142">
                  <c:v>5357006.2291584052</c:v>
                </c:pt>
                <c:pt idx="143">
                  <c:v>5343304.4398077857</c:v>
                </c:pt>
                <c:pt idx="144">
                  <c:v>5329535.5687801372</c:v>
                </c:pt>
                <c:pt idx="145">
                  <c:v>5315699.2876547491</c:v>
                </c:pt>
                <c:pt idx="146">
                  <c:v>5301795.2664030185</c:v>
                </c:pt>
                <c:pt idx="147">
                  <c:v>5287823.1733805761</c:v>
                </c:pt>
                <c:pt idx="148">
                  <c:v>5273782.6753193773</c:v>
                </c:pt>
                <c:pt idx="149">
                  <c:v>5259673.4373197546</c:v>
                </c:pt>
                <c:pt idx="150">
                  <c:v>5245495.1228424255</c:v>
                </c:pt>
                <c:pt idx="151">
                  <c:v>5231247.3937004674</c:v>
                </c:pt>
                <c:pt idx="152">
                  <c:v>5216929.9100512518</c:v>
                </c:pt>
                <c:pt idx="153">
                  <c:v>5202542.3303883374</c:v>
                </c:pt>
                <c:pt idx="154">
                  <c:v>5188084.3115333226</c:v>
                </c:pt>
                <c:pt idx="155">
                  <c:v>5173555.5086276634</c:v>
                </c:pt>
                <c:pt idx="156">
                  <c:v>5158955.5751244454</c:v>
                </c:pt>
                <c:pt idx="157">
                  <c:v>5144284.1627801182</c:v>
                </c:pt>
                <c:pt idx="158">
                  <c:v>5129540.921646188</c:v>
                </c:pt>
                <c:pt idx="159">
                  <c:v>5114725.5000608731</c:v>
                </c:pt>
                <c:pt idx="160">
                  <c:v>5099837.5446407134</c:v>
                </c:pt>
                <c:pt idx="161">
                  <c:v>5084876.7002721429</c:v>
                </c:pt>
                <c:pt idx="162">
                  <c:v>5069842.6101030177</c:v>
                </c:pt>
                <c:pt idx="163">
                  <c:v>5054734.9155341061</c:v>
                </c:pt>
                <c:pt idx="164">
                  <c:v>5039553.2562105348</c:v>
                </c:pt>
                <c:pt idx="165">
                  <c:v>5024297.2700131917</c:v>
                </c:pt>
                <c:pt idx="166">
                  <c:v>5008966.5930500906</c:v>
                </c:pt>
                <c:pt idx="167">
                  <c:v>4993560.8596476912</c:v>
                </c:pt>
                <c:pt idx="168">
                  <c:v>4978079.7023421759</c:v>
                </c:pt>
                <c:pt idx="169">
                  <c:v>4962522.7518706853</c:v>
                </c:pt>
                <c:pt idx="170">
                  <c:v>4946889.6371625112</c:v>
                </c:pt>
                <c:pt idx="171">
                  <c:v>4931179.9853302455</c:v>
                </c:pt>
                <c:pt idx="172">
                  <c:v>4915393.4216608843</c:v>
                </c:pt>
                <c:pt idx="173">
                  <c:v>4899529.5696068918</c:v>
                </c:pt>
                <c:pt idx="174">
                  <c:v>4883588.0507772183</c:v>
                </c:pt>
                <c:pt idx="175">
                  <c:v>4867568.4849282745</c:v>
                </c:pt>
                <c:pt idx="176">
                  <c:v>4851470.4899548618</c:v>
                </c:pt>
                <c:pt idx="177">
                  <c:v>4835293.681881058</c:v>
                </c:pt>
                <c:pt idx="178">
                  <c:v>4819037.6748510599</c:v>
                </c:pt>
                <c:pt idx="179">
                  <c:v>4802702.0811199779</c:v>
                </c:pt>
                <c:pt idx="180">
                  <c:v>4786286.511044587</c:v>
                </c:pt>
                <c:pt idx="181">
                  <c:v>4769790.5730740353</c:v>
                </c:pt>
                <c:pt idx="182">
                  <c:v>4753213.8737405026</c:v>
                </c:pt>
                <c:pt idx="183">
                  <c:v>4736556.0176498163</c:v>
                </c:pt>
                <c:pt idx="184">
                  <c:v>4719816.6074720193</c:v>
                </c:pt>
                <c:pt idx="185">
                  <c:v>4702995.2439318933</c:v>
                </c:pt>
                <c:pt idx="186">
                  <c:v>4686091.5257994356</c:v>
                </c:pt>
                <c:pt idx="187">
                  <c:v>4669105.0498802876</c:v>
                </c:pt>
                <c:pt idx="188">
                  <c:v>4652035.4110061191</c:v>
                </c:pt>
                <c:pt idx="189">
                  <c:v>4634882.2020249628</c:v>
                </c:pt>
                <c:pt idx="190">
                  <c:v>4617645.0137915025</c:v>
                </c:pt>
                <c:pt idx="191">
                  <c:v>4600323.4351573158</c:v>
                </c:pt>
                <c:pt idx="192">
                  <c:v>4582917.0529610664</c:v>
                </c:pt>
                <c:pt idx="193">
                  <c:v>4565425.4520186475</c:v>
                </c:pt>
                <c:pt idx="194">
                  <c:v>4547848.2151132813</c:v>
                </c:pt>
                <c:pt idx="195">
                  <c:v>4530184.9229855658</c:v>
                </c:pt>
                <c:pt idx="196">
                  <c:v>4512435.1543234754</c:v>
                </c:pt>
                <c:pt idx="197">
                  <c:v>4494598.4857523097</c:v>
                </c:pt>
                <c:pt idx="198">
                  <c:v>4476674.4918245981</c:v>
                </c:pt>
                <c:pt idx="199">
                  <c:v>4458662.7450099485</c:v>
                </c:pt>
                <c:pt idx="200">
                  <c:v>4440562.8156848522</c:v>
                </c:pt>
                <c:pt idx="201">
                  <c:v>4422374.2721224353</c:v>
                </c:pt>
                <c:pt idx="202">
                  <c:v>4404096.6804821603</c:v>
                </c:pt>
                <c:pt idx="203">
                  <c:v>4385729.6047994802</c:v>
                </c:pt>
                <c:pt idx="204">
                  <c:v>4367272.6069754371</c:v>
                </c:pt>
                <c:pt idx="205">
                  <c:v>4348725.2467662133</c:v>
                </c:pt>
                <c:pt idx="206">
                  <c:v>4330087.081772632</c:v>
                </c:pt>
                <c:pt idx="207">
                  <c:v>4311357.6674296027</c:v>
                </c:pt>
                <c:pt idx="208">
                  <c:v>4292536.5569955194</c:v>
                </c:pt>
                <c:pt idx="209">
                  <c:v>4273623.3015416022</c:v>
                </c:pt>
                <c:pt idx="210">
                  <c:v>4254617.4499411928</c:v>
                </c:pt>
                <c:pt idx="211">
                  <c:v>4235518.548858989</c:v>
                </c:pt>
                <c:pt idx="212">
                  <c:v>4216326.1427402375</c:v>
                </c:pt>
                <c:pt idx="213">
                  <c:v>4197039.7737998627</c:v>
                </c:pt>
                <c:pt idx="214">
                  <c:v>4177658.9820115506</c:v>
                </c:pt>
                <c:pt idx="215">
                  <c:v>4158183.3050967748</c:v>
                </c:pt>
                <c:pt idx="216">
                  <c:v>4138612.2785137706</c:v>
                </c:pt>
                <c:pt idx="217">
                  <c:v>4118945.4354464537</c:v>
                </c:pt>
                <c:pt idx="218">
                  <c:v>4099182.3067932865</c:v>
                </c:pt>
                <c:pt idx="219">
                  <c:v>4079322.4211560879</c:v>
                </c:pt>
                <c:pt idx="220">
                  <c:v>4059365.3048287905</c:v>
                </c:pt>
                <c:pt idx="221">
                  <c:v>4039310.4817861407</c:v>
                </c:pt>
                <c:pt idx="222">
                  <c:v>4019157.4736723448</c:v>
                </c:pt>
                <c:pt idx="223">
                  <c:v>3998905.7997896583</c:v>
                </c:pt>
                <c:pt idx="224">
                  <c:v>3978554.9770869212</c:v>
                </c:pt>
                <c:pt idx="225">
                  <c:v>3958104.5201480351</c:v>
                </c:pt>
                <c:pt idx="226">
                  <c:v>3937553.9411803856</c:v>
                </c:pt>
                <c:pt idx="227">
                  <c:v>3916902.7500032075</c:v>
                </c:pt>
                <c:pt idx="228">
                  <c:v>3896150.4540358908</c:v>
                </c:pt>
                <c:pt idx="229">
                  <c:v>3875296.5582862343</c:v>
                </c:pt>
                <c:pt idx="230">
                  <c:v>3854340.5653386367</c:v>
                </c:pt>
                <c:pt idx="231">
                  <c:v>3833281.9753422332</c:v>
                </c:pt>
                <c:pt idx="232">
                  <c:v>3812120.2859989721</c:v>
                </c:pt>
                <c:pt idx="233">
                  <c:v>3790854.9925516346</c:v>
                </c:pt>
                <c:pt idx="234">
                  <c:v>3769485.5877717948</c:v>
                </c:pt>
                <c:pt idx="235">
                  <c:v>3748011.5619477201</c:v>
                </c:pt>
                <c:pt idx="236">
                  <c:v>3726432.402872215</c:v>
                </c:pt>
                <c:pt idx="237">
                  <c:v>3704747.5958304028</c:v>
                </c:pt>
                <c:pt idx="238">
                  <c:v>3682956.6235874486</c:v>
                </c:pt>
                <c:pt idx="239">
                  <c:v>3661058.9663762213</c:v>
                </c:pt>
                <c:pt idx="240">
                  <c:v>3639054.1018848973</c:v>
                </c:pt>
                <c:pt idx="241">
                  <c:v>3616941.5052445014</c:v>
                </c:pt>
                <c:pt idx="242">
                  <c:v>3594720.6490163868</c:v>
                </c:pt>
                <c:pt idx="243">
                  <c:v>3572391.0031796554</c:v>
                </c:pt>
                <c:pt idx="244">
                  <c:v>3549952.0351185151</c:v>
                </c:pt>
                <c:pt idx="245">
                  <c:v>3527403.2096095756</c:v>
                </c:pt>
                <c:pt idx="246">
                  <c:v>3504743.9888090817</c:v>
                </c:pt>
                <c:pt idx="247">
                  <c:v>3481973.8322400856</c:v>
                </c:pt>
                <c:pt idx="248">
                  <c:v>3459092.1967795538</c:v>
                </c:pt>
                <c:pt idx="249">
                  <c:v>3436098.5366454129</c:v>
                </c:pt>
                <c:pt idx="250">
                  <c:v>3412992.303383532</c:v>
                </c:pt>
                <c:pt idx="251">
                  <c:v>3389772.9458546396</c:v>
                </c:pt>
                <c:pt idx="252">
                  <c:v>3366439.910221179</c:v>
                </c:pt>
                <c:pt idx="253">
                  <c:v>3342992.639934096</c:v>
                </c:pt>
                <c:pt idx="254">
                  <c:v>3319430.5757195661</c:v>
                </c:pt>
                <c:pt idx="255">
                  <c:v>3295753.1555656525</c:v>
                </c:pt>
                <c:pt idx="256">
                  <c:v>3271959.814708902</c:v>
                </c:pt>
                <c:pt idx="257">
                  <c:v>3248049.9856208735</c:v>
                </c:pt>
                <c:pt idx="258">
                  <c:v>3224023.0979946018</c:v>
                </c:pt>
                <c:pt idx="259">
                  <c:v>3199878.578730993</c:v>
                </c:pt>
                <c:pt idx="260">
                  <c:v>3175615.8519251561</c:v>
                </c:pt>
                <c:pt idx="261">
                  <c:v>3151234.3388526659</c:v>
                </c:pt>
                <c:pt idx="262">
                  <c:v>3126733.4579557581</c:v>
                </c:pt>
                <c:pt idx="263">
                  <c:v>3102112.624829459</c:v>
                </c:pt>
                <c:pt idx="264">
                  <c:v>3077371.2522076457</c:v>
                </c:pt>
                <c:pt idx="265">
                  <c:v>3052508.749949038</c:v>
                </c:pt>
                <c:pt idx="266">
                  <c:v>3027524.5250231228</c:v>
                </c:pt>
                <c:pt idx="267">
                  <c:v>3002417.9814960076</c:v>
                </c:pt>
                <c:pt idx="268">
                  <c:v>2977188.5205162079</c:v>
                </c:pt>
                <c:pt idx="269">
                  <c:v>2951835.5403003613</c:v>
                </c:pt>
                <c:pt idx="270">
                  <c:v>2926358.4361188747</c:v>
                </c:pt>
                <c:pt idx="271">
                  <c:v>2900756.6002814993</c:v>
                </c:pt>
                <c:pt idx="272">
                  <c:v>2875029.4221228366</c:v>
                </c:pt>
                <c:pt idx="273">
                  <c:v>2849176.2879877724</c:v>
                </c:pt>
                <c:pt idx="274">
                  <c:v>2823196.5812168387</c:v>
                </c:pt>
                <c:pt idx="275">
                  <c:v>2797089.6821315056</c:v>
                </c:pt>
                <c:pt idx="276">
                  <c:v>2770854.9680194003</c:v>
                </c:pt>
                <c:pt idx="277">
                  <c:v>2744491.8131194543</c:v>
                </c:pt>
                <c:pt idx="278">
                  <c:v>2717999.5886069778</c:v>
                </c:pt>
                <c:pt idx="279">
                  <c:v>2691377.6625786587</c:v>
                </c:pt>
                <c:pt idx="280">
                  <c:v>2664625.4000374926</c:v>
                </c:pt>
                <c:pt idx="281">
                  <c:v>2637742.1628776356</c:v>
                </c:pt>
                <c:pt idx="282">
                  <c:v>2610727.3098691832</c:v>
                </c:pt>
                <c:pt idx="283">
                  <c:v>2583580.1966428771</c:v>
                </c:pt>
                <c:pt idx="284">
                  <c:v>2556300.1756747337</c:v>
                </c:pt>
                <c:pt idx="285">
                  <c:v>2528886.5962706003</c:v>
                </c:pt>
                <c:pt idx="286">
                  <c:v>2501338.8045506342</c:v>
                </c:pt>
                <c:pt idx="287">
                  <c:v>2473656.1434337059</c:v>
                </c:pt>
                <c:pt idx="288">
                  <c:v>2445837.9526217259</c:v>
                </c:pt>
                <c:pt idx="289">
                  <c:v>2417883.5685838959</c:v>
                </c:pt>
                <c:pt idx="290">
                  <c:v>2389792.3245408805</c:v>
                </c:pt>
                <c:pt idx="291">
                  <c:v>2361563.5504489047</c:v>
                </c:pt>
                <c:pt idx="292">
                  <c:v>2333196.5729837702</c:v>
                </c:pt>
                <c:pt idx="293">
                  <c:v>2304690.7155247959</c:v>
                </c:pt>
                <c:pt idx="294">
                  <c:v>2276045.2981386785</c:v>
                </c:pt>
                <c:pt idx="295">
                  <c:v>2247259.6375632752</c:v>
                </c:pt>
                <c:pt idx="296">
                  <c:v>2218333.0471913046</c:v>
                </c:pt>
                <c:pt idx="297">
                  <c:v>2189264.8370539714</c:v>
                </c:pt>
                <c:pt idx="298">
                  <c:v>2160054.3138045073</c:v>
                </c:pt>
                <c:pt idx="299">
                  <c:v>2130700.7807016345</c:v>
                </c:pt>
                <c:pt idx="300">
                  <c:v>2101203.5375929456</c:v>
                </c:pt>
                <c:pt idx="301">
                  <c:v>2071561.8808982037</c:v>
                </c:pt>
                <c:pt idx="302">
                  <c:v>2041775.1035925604</c:v>
                </c:pt>
                <c:pt idx="303">
                  <c:v>2011842.4951896917</c:v>
                </c:pt>
                <c:pt idx="304">
                  <c:v>1981763.3417248505</c:v>
                </c:pt>
                <c:pt idx="305">
                  <c:v>1951536.9257378378</c:v>
                </c:pt>
                <c:pt idx="306">
                  <c:v>1921162.5262558886</c:v>
                </c:pt>
                <c:pt idx="307">
                  <c:v>1890639.4187764758</c:v>
                </c:pt>
                <c:pt idx="308">
                  <c:v>1859966.8752500282</c:v>
                </c:pt>
                <c:pt idx="309">
                  <c:v>1829144.1640625659</c:v>
                </c:pt>
                <c:pt idx="310">
                  <c:v>1798170.5500182481</c:v>
                </c:pt>
                <c:pt idx="311">
                  <c:v>1767045.2943218385</c:v>
                </c:pt>
                <c:pt idx="312">
                  <c:v>1735767.6545610819</c:v>
                </c:pt>
                <c:pt idx="313">
                  <c:v>1704336.8846889965</c:v>
                </c:pt>
                <c:pt idx="314">
                  <c:v>1672752.2350060791</c:v>
                </c:pt>
                <c:pt idx="315">
                  <c:v>1641012.9521424223</c:v>
                </c:pt>
                <c:pt idx="316">
                  <c:v>1609118.2790397457</c:v>
                </c:pt>
                <c:pt idx="317">
                  <c:v>1577067.4549333372</c:v>
                </c:pt>
                <c:pt idx="318">
                  <c:v>1544859.7153339076</c:v>
                </c:pt>
                <c:pt idx="319">
                  <c:v>1512494.292009356</c:v>
                </c:pt>
                <c:pt idx="320">
                  <c:v>1479970.4129664444</c:v>
                </c:pt>
                <c:pt idx="321">
                  <c:v>1447287.3024323853</c:v>
                </c:pt>
                <c:pt idx="322">
                  <c:v>1414444.1808363365</c:v>
                </c:pt>
                <c:pt idx="323">
                  <c:v>1381440.2647908069</c:v>
                </c:pt>
                <c:pt idx="324">
                  <c:v>1348274.7670729712</c:v>
                </c:pt>
                <c:pt idx="325">
                  <c:v>1314946.8966058919</c:v>
                </c:pt>
                <c:pt idx="326">
                  <c:v>1281455.8584396509</c:v>
                </c:pt>
                <c:pt idx="327">
                  <c:v>1247800.8537323875</c:v>
                </c:pt>
                <c:pt idx="328">
                  <c:v>1213981.0797312451</c:v>
                </c:pt>
                <c:pt idx="329">
                  <c:v>1179995.7297532219</c:v>
                </c:pt>
                <c:pt idx="330">
                  <c:v>1145843.9931659312</c:v>
                </c:pt>
                <c:pt idx="331">
                  <c:v>1111525.0553682654</c:v>
                </c:pt>
                <c:pt idx="332">
                  <c:v>1077038.0977709652</c:v>
                </c:pt>
                <c:pt idx="333">
                  <c:v>1042382.2977770949</c:v>
                </c:pt>
                <c:pt idx="334">
                  <c:v>1007556.8287624212</c:v>
                </c:pt>
                <c:pt idx="335">
                  <c:v>972560.86005569645</c:v>
                </c:pt>
                <c:pt idx="336">
                  <c:v>937393.55691884505</c:v>
                </c:pt>
                <c:pt idx="337">
                  <c:v>902054.08052705287</c:v>
                </c:pt>
                <c:pt idx="338">
                  <c:v>866541.5879487592</c:v>
                </c:pt>
                <c:pt idx="339">
                  <c:v>830855.23212555097</c:v>
                </c:pt>
                <c:pt idx="340">
                  <c:v>794994.16185195826</c:v>
                </c:pt>
                <c:pt idx="341">
                  <c:v>758957.5217551511</c:v>
                </c:pt>
                <c:pt idx="342">
                  <c:v>722744.45227453671</c:v>
                </c:pt>
                <c:pt idx="343">
                  <c:v>686354.08964125672</c:v>
                </c:pt>
                <c:pt idx="344">
                  <c:v>649785.5658575847</c:v>
                </c:pt>
                <c:pt idx="345">
                  <c:v>613038.00867622183</c:v>
                </c:pt>
                <c:pt idx="346">
                  <c:v>576110.54157949181</c:v>
                </c:pt>
                <c:pt idx="347">
                  <c:v>539002.283758434</c:v>
                </c:pt>
                <c:pt idx="348">
                  <c:v>501712.35009179398</c:v>
                </c:pt>
                <c:pt idx="349">
                  <c:v>464239.85112491105</c:v>
                </c:pt>
                <c:pt idx="350">
                  <c:v>426583.89304850274</c:v>
                </c:pt>
                <c:pt idx="351">
                  <c:v>388743.57767734537</c:v>
                </c:pt>
                <c:pt idx="352">
                  <c:v>350718.00242885004</c:v>
                </c:pt>
                <c:pt idx="353">
                  <c:v>312506.26030153391</c:v>
                </c:pt>
                <c:pt idx="354">
                  <c:v>274107.43985338614</c:v>
                </c:pt>
                <c:pt idx="355">
                  <c:v>235520.62518012765</c:v>
                </c:pt>
                <c:pt idx="356">
                  <c:v>196744.89589336468</c:v>
                </c:pt>
                <c:pt idx="357">
                  <c:v>157779.32709863526</c:v>
                </c:pt>
                <c:pt idx="358">
                  <c:v>118622.9893733483</c:v>
                </c:pt>
                <c:pt idx="359">
                  <c:v>79274.948744614638</c:v>
                </c:pt>
                <c:pt idx="360">
                  <c:v>39734.266666969452</c:v>
                </c:pt>
              </c:numCache>
            </c:numRef>
          </c:val>
          <c:smooth val="0"/>
          <c:extLst>
            <c:ext xmlns:c16="http://schemas.microsoft.com/office/drawing/2014/chart" uri="{C3380CC4-5D6E-409C-BE32-E72D297353CC}">
              <c16:uniqueId val="{00000009-7B5B-4A76-AF71-C1E679E5C1C5}"/>
            </c:ext>
          </c:extLst>
        </c:ser>
        <c:ser>
          <c:idx val="10"/>
          <c:order val="10"/>
          <c:tx>
            <c:strRef>
              <c:f>'Mortgage Amortization'!$BO$1</c:f>
              <c:strCache>
                <c:ptCount val="1"/>
                <c:pt idx="0">
                  <c:v>1011</c:v>
                </c:pt>
              </c:strCache>
            </c:strRef>
          </c:tx>
          <c:spPr>
            <a:ln w="28575" cap="rnd">
              <a:solidFill>
                <a:schemeClr val="accent5">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Amortization'!$BO$2:$BO$366</c:f>
              <c:numCache>
                <c:formatCode>#,##0.00</c:formatCode>
                <c:ptCount val="365"/>
                <c:pt idx="0" formatCode="General">
                  <c:v>0</c:v>
                </c:pt>
                <c:pt idx="1">
                  <c:v>9250000</c:v>
                </c:pt>
                <c:pt idx="2">
                  <c:v>9239389.9075518735</c:v>
                </c:pt>
                <c:pt idx="3">
                  <c:v>9228733.3959492873</c:v>
                </c:pt>
                <c:pt idx="4">
                  <c:v>9218030.2621084396</c:v>
                </c:pt>
                <c:pt idx="5">
                  <c:v>9207280.302057039</c:v>
                </c:pt>
                <c:pt idx="6">
                  <c:v>9196483.3109304123</c:v>
                </c:pt>
                <c:pt idx="7">
                  <c:v>9185639.0829676073</c:v>
                </c:pt>
                <c:pt idx="8">
                  <c:v>9174747.4115074649</c:v>
                </c:pt>
                <c:pt idx="9">
                  <c:v>9163808.088984685</c:v>
                </c:pt>
                <c:pt idx="10">
                  <c:v>9152820.9069258682</c:v>
                </c:pt>
                <c:pt idx="11">
                  <c:v>9141785.6559455432</c:v>
                </c:pt>
                <c:pt idx="12">
                  <c:v>9130702.1257421803</c:v>
                </c:pt>
                <c:pt idx="13">
                  <c:v>9119570.1050941758</c:v>
                </c:pt>
                <c:pt idx="14">
                  <c:v>9108389.381855838</c:v>
                </c:pt>
                <c:pt idx="15">
                  <c:v>9097159.7429533321</c:v>
                </c:pt>
                <c:pt idx="16">
                  <c:v>9085880.9743806273</c:v>
                </c:pt>
                <c:pt idx="17">
                  <c:v>9074552.8611954171</c:v>
                </c:pt>
                <c:pt idx="18">
                  <c:v>9063175.1875150222</c:v>
                </c:pt>
                <c:pt idx="19">
                  <c:v>9051747.7365122754</c:v>
                </c:pt>
                <c:pt idx="20">
                  <c:v>9040270.2904113904</c:v>
                </c:pt>
                <c:pt idx="21">
                  <c:v>9028742.6304838154</c:v>
                </c:pt>
                <c:pt idx="22">
                  <c:v>9017164.5370440558</c:v>
                </c:pt>
                <c:pt idx="23">
                  <c:v>9005535.7894454971</c:v>
                </c:pt>
                <c:pt idx="24">
                  <c:v>8993856.1660761964</c:v>
                </c:pt>
                <c:pt idx="25">
                  <c:v>8982125.4443546534</c:v>
                </c:pt>
                <c:pt idx="26">
                  <c:v>8970343.4007255789</c:v>
                </c:pt>
                <c:pt idx="27">
                  <c:v>8958509.8106556274</c:v>
                </c:pt>
                <c:pt idx="28">
                  <c:v>8946624.4486291204</c:v>
                </c:pt>
                <c:pt idx="29">
                  <c:v>8934687.0881437473</c:v>
                </c:pt>
                <c:pt idx="30">
                  <c:v>8922697.50170625</c:v>
                </c:pt>
                <c:pt idx="31">
                  <c:v>8910655.4608280901</c:v>
                </c:pt>
                <c:pt idx="32">
                  <c:v>8898560.7360210866</c:v>
                </c:pt>
                <c:pt idx="33">
                  <c:v>8886413.0967930537</c:v>
                </c:pt>
                <c:pt idx="34">
                  <c:v>8874212.3116433974</c:v>
                </c:pt>
                <c:pt idx="35">
                  <c:v>8861958.1480587125</c:v>
                </c:pt>
                <c:pt idx="36">
                  <c:v>8849650.3725083433</c:v>
                </c:pt>
                <c:pt idx="37">
                  <c:v>8837288.7504399419</c:v>
                </c:pt>
                <c:pt idx="38">
                  <c:v>8824873.0462749917</c:v>
                </c:pt>
                <c:pt idx="39">
                  <c:v>8812403.0234043188</c:v>
                </c:pt>
                <c:pt idx="40">
                  <c:v>8799878.444183588</c:v>
                </c:pt>
                <c:pt idx="41">
                  <c:v>8787299.0699287653</c:v>
                </c:pt>
                <c:pt idx="42">
                  <c:v>8774664.6609115787</c:v>
                </c:pt>
                <c:pt idx="43">
                  <c:v>8761974.9763549417</c:v>
                </c:pt>
                <c:pt idx="44">
                  <c:v>8749229.7744283695</c:v>
                </c:pt>
                <c:pt idx="45">
                  <c:v>8736428.8122433685</c:v>
                </c:pt>
                <c:pt idx="46">
                  <c:v>8723571.8458488081</c:v>
                </c:pt>
                <c:pt idx="47">
                  <c:v>8710658.6302262712</c:v>
                </c:pt>
                <c:pt idx="48">
                  <c:v>8697688.9192853849</c:v>
                </c:pt>
                <c:pt idx="49">
                  <c:v>8684662.4658591338</c:v>
                </c:pt>
                <c:pt idx="50">
                  <c:v>8671579.0216991417</c:v>
                </c:pt>
                <c:pt idx="51">
                  <c:v>8658438.3374709506</c:v>
                </c:pt>
                <c:pt idx="52">
                  <c:v>8645240.1627492607</c:v>
                </c:pt>
                <c:pt idx="53">
                  <c:v>8631984.2460131627</c:v>
                </c:pt>
                <c:pt idx="54">
                  <c:v>8618670.3346413448</c:v>
                </c:pt>
                <c:pt idx="55">
                  <c:v>8605298.1749072745</c:v>
                </c:pt>
                <c:pt idx="56">
                  <c:v>8591867.5119743682</c:v>
                </c:pt>
                <c:pt idx="57">
                  <c:v>8578378.0898911301</c:v>
                </c:pt>
                <c:pt idx="58">
                  <c:v>8564829.6515862774</c:v>
                </c:pt>
                <c:pt idx="59">
                  <c:v>8551221.9388638418</c:v>
                </c:pt>
                <c:pt idx="60">
                  <c:v>8537554.6923982464</c:v>
                </c:pt>
                <c:pt idx="61">
                  <c:v>8523827.6517293639</c:v>
                </c:pt>
                <c:pt idx="62">
                  <c:v>8510040.5552575551</c:v>
                </c:pt>
                <c:pt idx="63">
                  <c:v>8496193.1402386818</c:v>
                </c:pt>
                <c:pt idx="64">
                  <c:v>8482285.1427791007</c:v>
                </c:pt>
                <c:pt idx="65">
                  <c:v>8468316.2978306338</c:v>
                </c:pt>
                <c:pt idx="66">
                  <c:v>8454286.3391855173</c:v>
                </c:pt>
                <c:pt idx="67">
                  <c:v>8440194.9994713292</c:v>
                </c:pt>
                <c:pt idx="68">
                  <c:v>8426042.0101458915</c:v>
                </c:pt>
                <c:pt idx="69">
                  <c:v>8411827.1014921535</c:v>
                </c:pt>
                <c:pt idx="70">
                  <c:v>8397550.0026130565</c:v>
                </c:pt>
                <c:pt idx="71">
                  <c:v>8383210.4414263628</c:v>
                </c:pt>
                <c:pt idx="72">
                  <c:v>8368808.1446594773</c:v>
                </c:pt>
                <c:pt idx="73">
                  <c:v>8354342.8378442368</c:v>
                </c:pt>
                <c:pt idx="74">
                  <c:v>8339814.2453116793</c:v>
                </c:pt>
                <c:pt idx="75">
                  <c:v>8325222.0901867924</c:v>
                </c:pt>
                <c:pt idx="76">
                  <c:v>8310566.0943832342</c:v>
                </c:pt>
                <c:pt idx="77">
                  <c:v>8295845.9785980349</c:v>
                </c:pt>
                <c:pt idx="78">
                  <c:v>8281061.462306276</c:v>
                </c:pt>
                <c:pt idx="79">
                  <c:v>8266212.2637557406</c:v>
                </c:pt>
                <c:pt idx="80">
                  <c:v>8251298.0999615462</c:v>
                </c:pt>
                <c:pt idx="81">
                  <c:v>8236318.686700752</c:v>
                </c:pt>
                <c:pt idx="82">
                  <c:v>8221273.7385069421</c:v>
                </c:pt>
                <c:pt idx="83">
                  <c:v>8206162.968664784</c:v>
                </c:pt>
                <c:pt idx="84">
                  <c:v>8190986.0892045666</c:v>
                </c:pt>
                <c:pt idx="85">
                  <c:v>8175742.8108967105</c:v>
                </c:pt>
                <c:pt idx="86">
                  <c:v>8160432.8432462579</c:v>
                </c:pt>
                <c:pt idx="87">
                  <c:v>8145055.8944873344</c:v>
                </c:pt>
                <c:pt idx="88">
                  <c:v>8129611.6715775905</c:v>
                </c:pt>
                <c:pt idx="89">
                  <c:v>8114099.880192617</c:v>
                </c:pt>
                <c:pt idx="90">
                  <c:v>8098520.2247203337</c:v>
                </c:pt>
                <c:pt idx="91">
                  <c:v>8082872.4082553592</c:v>
                </c:pt>
                <c:pt idx="92">
                  <c:v>8067156.1325933505</c:v>
                </c:pt>
                <c:pt idx="93">
                  <c:v>8051371.0982253207</c:v>
                </c:pt>
                <c:pt idx="94">
                  <c:v>8035517.0043319305</c:v>
                </c:pt>
                <c:pt idx="95">
                  <c:v>8019593.5487777572</c:v>
                </c:pt>
                <c:pt idx="96">
                  <c:v>8003600.4281055341</c:v>
                </c:pt>
                <c:pt idx="97">
                  <c:v>7987537.3375303699</c:v>
                </c:pt>
                <c:pt idx="98">
                  <c:v>7971403.9709339393</c:v>
                </c:pt>
                <c:pt idx="99">
                  <c:v>7955200.0208586501</c:v>
                </c:pt>
                <c:pt idx="100">
                  <c:v>7938925.1785017811</c:v>
                </c:pt>
                <c:pt idx="101">
                  <c:v>7922579.1337096011</c:v>
                </c:pt>
                <c:pt idx="102">
                  <c:v>7906161.5749714551</c:v>
                </c:pt>
                <c:pt idx="103">
                  <c:v>7889672.1894138297</c:v>
                </c:pt>
                <c:pt idx="104">
                  <c:v>7873110.6627943898</c:v>
                </c:pt>
                <c:pt idx="105">
                  <c:v>7856476.6794959893</c:v>
                </c:pt>
                <c:pt idx="106">
                  <c:v>7839769.9225206589</c:v>
                </c:pt>
                <c:pt idx="107">
                  <c:v>7822990.0734835612</c:v>
                </c:pt>
                <c:pt idx="108">
                  <c:v>7806136.8126069261</c:v>
                </c:pt>
                <c:pt idx="109">
                  <c:v>7789209.8187139556</c:v>
                </c:pt>
                <c:pt idx="110">
                  <c:v>7772208.7692227038</c:v>
                </c:pt>
                <c:pt idx="111">
                  <c:v>7755133.3401399273</c:v>
                </c:pt>
                <c:pt idx="112">
                  <c:v>7737983.2060549138</c:v>
                </c:pt>
                <c:pt idx="113">
                  <c:v>7720758.0401332788</c:v>
                </c:pt>
                <c:pt idx="114">
                  <c:v>7703457.5141107365</c:v>
                </c:pt>
                <c:pt idx="115">
                  <c:v>7686081.298286845</c:v>
                </c:pt>
                <c:pt idx="116">
                  <c:v>7668629.0615187241</c:v>
                </c:pt>
                <c:pt idx="117">
                  <c:v>7651100.4712147433</c:v>
                </c:pt>
                <c:pt idx="118">
                  <c:v>7633495.1933281822</c:v>
                </c:pt>
                <c:pt idx="119">
                  <c:v>7615812.8923508674</c:v>
                </c:pt>
                <c:pt idx="120">
                  <c:v>7598053.2313067764</c:v>
                </c:pt>
                <c:pt idx="121">
                  <c:v>7580215.8717456181</c:v>
                </c:pt>
                <c:pt idx="122">
                  <c:v>7562300.4737363793</c:v>
                </c:pt>
                <c:pt idx="123">
                  <c:v>7544306.6958608506</c:v>
                </c:pt>
                <c:pt idx="124">
                  <c:v>7526234.1952071162</c:v>
                </c:pt>
                <c:pt idx="125">
                  <c:v>7508082.6273630215</c:v>
                </c:pt>
                <c:pt idx="126">
                  <c:v>7489851.6464096094</c:v>
                </c:pt>
                <c:pt idx="127">
                  <c:v>7471540.9049145253</c:v>
                </c:pt>
                <c:pt idx="128">
                  <c:v>7453150.0539254006</c:v>
                </c:pt>
                <c:pt idx="129">
                  <c:v>7434678.7429631986</c:v>
                </c:pt>
                <c:pt idx="130">
                  <c:v>7416126.6200155374</c:v>
                </c:pt>
                <c:pt idx="131">
                  <c:v>7397493.3315299796</c:v>
                </c:pt>
                <c:pt idx="132">
                  <c:v>7378778.522407298</c:v>
                </c:pt>
                <c:pt idx="133">
                  <c:v>7359981.8359947046</c:v>
                </c:pt>
                <c:pt idx="134">
                  <c:v>7341102.9140790561</c:v>
                </c:pt>
                <c:pt idx="135">
                  <c:v>7322141.396880026</c:v>
                </c:pt>
                <c:pt idx="136">
                  <c:v>7303096.9230432501</c:v>
                </c:pt>
                <c:pt idx="137">
                  <c:v>7283969.1296334388</c:v>
                </c:pt>
                <c:pt idx="138">
                  <c:v>7264757.6521274596</c:v>
                </c:pt>
                <c:pt idx="139">
                  <c:v>7245462.124407392</c:v>
                </c:pt>
                <c:pt idx="140">
                  <c:v>7226082.1787535483</c:v>
                </c:pt>
                <c:pt idx="141">
                  <c:v>7206617.4458374698</c:v>
                </c:pt>
                <c:pt idx="142">
                  <c:v>7187067.5547148827</c:v>
                </c:pt>
                <c:pt idx="143">
                  <c:v>7167432.1328186346</c:v>
                </c:pt>
                <c:pt idx="144">
                  <c:v>7147710.8059515906</c:v>
                </c:pt>
                <c:pt idx="145">
                  <c:v>7127903.1982795028</c:v>
                </c:pt>
                <c:pt idx="146">
                  <c:v>7108008.9323238498</c:v>
                </c:pt>
                <c:pt idx="147">
                  <c:v>7088027.6289546406</c:v>
                </c:pt>
                <c:pt idx="148">
                  <c:v>7067958.9073831914</c:v>
                </c:pt>
                <c:pt idx="149">
                  <c:v>7047802.3851548675</c:v>
                </c:pt>
                <c:pt idx="150">
                  <c:v>7027557.6781417942</c:v>
                </c:pt>
                <c:pt idx="151">
                  <c:v>7007224.4005355388</c:v>
                </c:pt>
                <c:pt idx="152">
                  <c:v>6986802.1648397557</c:v>
                </c:pt>
                <c:pt idx="153">
                  <c:v>6966290.5818628045</c:v>
                </c:pt>
                <c:pt idx="154">
                  <c:v>6945689.2607103288</c:v>
                </c:pt>
                <c:pt idx="155">
                  <c:v>6924997.808777811</c:v>
                </c:pt>
                <c:pt idx="156">
                  <c:v>6904215.8317430886</c:v>
                </c:pt>
                <c:pt idx="157">
                  <c:v>6883342.9335588394</c:v>
                </c:pt>
                <c:pt idx="158">
                  <c:v>6862378.7164450334</c:v>
                </c:pt>
                <c:pt idx="159">
                  <c:v>6841322.7808813546</c:v>
                </c:pt>
                <c:pt idx="160">
                  <c:v>6820174.7255995851</c:v>
                </c:pt>
                <c:pt idx="161">
                  <c:v>6798934.1475759577</c:v>
                </c:pt>
                <c:pt idx="162">
                  <c:v>6777600.6420234768</c:v>
                </c:pt>
                <c:pt idx="163">
                  <c:v>6756173.8023842042</c:v>
                </c:pt>
                <c:pt idx="164">
                  <c:v>6734653.22032151</c:v>
                </c:pt>
                <c:pt idx="165">
                  <c:v>6713038.4857122907</c:v>
                </c:pt>
                <c:pt idx="166">
                  <c:v>6691329.1866391562</c:v>
                </c:pt>
                <c:pt idx="167">
                  <c:v>6669524.9093825771</c:v>
                </c:pt>
                <c:pt idx="168">
                  <c:v>6647625.2384130005</c:v>
                </c:pt>
                <c:pt idx="169">
                  <c:v>6625629.756382932</c:v>
                </c:pt>
                <c:pt idx="170">
                  <c:v>6603538.0441189818</c:v>
                </c:pt>
                <c:pt idx="171">
                  <c:v>6581349.6806138763</c:v>
                </c:pt>
                <c:pt idx="172">
                  <c:v>6559064.2430184362</c:v>
                </c:pt>
                <c:pt idx="173">
                  <c:v>6536681.3066335162</c:v>
                </c:pt>
                <c:pt idx="174">
                  <c:v>6514200.4449019125</c:v>
                </c:pt>
                <c:pt idx="175">
                  <c:v>6491621.2294002324</c:v>
                </c:pt>
                <c:pt idx="176">
                  <c:v>6468943.2298307326</c:v>
                </c:pt>
                <c:pt idx="177">
                  <c:v>6446166.0140131162</c:v>
                </c:pt>
                <c:pt idx="178">
                  <c:v>6423289.1478762981</c:v>
                </c:pt>
                <c:pt idx="179">
                  <c:v>6400312.1954501309</c:v>
                </c:pt>
                <c:pt idx="180">
                  <c:v>6377234.7188570993</c:v>
                </c:pt>
                <c:pt idx="181">
                  <c:v>6354056.2783039734</c:v>
                </c:pt>
                <c:pt idx="182">
                  <c:v>6330776.4320734274</c:v>
                </c:pt>
                <c:pt idx="183">
                  <c:v>6307394.7365156226</c:v>
                </c:pt>
                <c:pt idx="184">
                  <c:v>6283910.7460397528</c:v>
                </c:pt>
                <c:pt idx="185">
                  <c:v>6260324.0131055508</c:v>
                </c:pt>
                <c:pt idx="186">
                  <c:v>6236634.0882147616</c:v>
                </c:pt>
                <c:pt idx="187">
                  <c:v>6212840.5199025758</c:v>
                </c:pt>
                <c:pt idx="188">
                  <c:v>6188942.8547290238</c:v>
                </c:pt>
                <c:pt idx="189">
                  <c:v>6164940.6372703379</c:v>
                </c:pt>
                <c:pt idx="190">
                  <c:v>6140833.4101102697</c:v>
                </c:pt>
                <c:pt idx="191">
                  <c:v>6116620.7138313763</c:v>
                </c:pt>
                <c:pt idx="192">
                  <c:v>6092302.0870062625</c:v>
                </c:pt>
                <c:pt idx="193">
                  <c:v>6067877.066188789</c:v>
                </c:pt>
                <c:pt idx="194">
                  <c:v>6043345.1859052395</c:v>
                </c:pt>
                <c:pt idx="195">
                  <c:v>6018705.9786454495</c:v>
                </c:pt>
                <c:pt idx="196">
                  <c:v>5993958.9748538975</c:v>
                </c:pt>
                <c:pt idx="197">
                  <c:v>5969103.7029207572</c:v>
                </c:pt>
                <c:pt idx="198">
                  <c:v>5944139.6891729096</c:v>
                </c:pt>
                <c:pt idx="199">
                  <c:v>5919066.457864915</c:v>
                </c:pt>
                <c:pt idx="200">
                  <c:v>5893883.5311699482</c:v>
                </c:pt>
                <c:pt idx="201">
                  <c:v>5868590.4291706914</c:v>
                </c:pt>
                <c:pt idx="202">
                  <c:v>5843186.6698501874</c:v>
                </c:pt>
                <c:pt idx="203">
                  <c:v>5817671.7690826561</c:v>
                </c:pt>
                <c:pt idx="204">
                  <c:v>5792045.2406242676</c:v>
                </c:pt>
                <c:pt idx="205">
                  <c:v>5766306.5961038731</c:v>
                </c:pt>
                <c:pt idx="206">
                  <c:v>5740455.3450137023</c:v>
                </c:pt>
                <c:pt idx="207">
                  <c:v>5714490.9947000118</c:v>
                </c:pt>
                <c:pt idx="208">
                  <c:v>5688413.0503536984</c:v>
                </c:pt>
                <c:pt idx="209">
                  <c:v>5662221.0150008705</c:v>
                </c:pt>
                <c:pt idx="210">
                  <c:v>5635914.3894933732</c:v>
                </c:pt>
                <c:pt idx="211">
                  <c:v>5609492.6724992814</c:v>
                </c:pt>
                <c:pt idx="212">
                  <c:v>5582955.3604933405</c:v>
                </c:pt>
                <c:pt idx="213">
                  <c:v>5556301.947747373</c:v>
                </c:pt>
                <c:pt idx="214">
                  <c:v>5529531.9263206422</c:v>
                </c:pt>
                <c:pt idx="215">
                  <c:v>5502644.7860501697</c:v>
                </c:pt>
                <c:pt idx="216">
                  <c:v>5475640.0145410132</c:v>
                </c:pt>
                <c:pt idx="217">
                  <c:v>5448517.0971565042</c:v>
                </c:pt>
                <c:pt idx="218">
                  <c:v>5421275.5170084387</c:v>
                </c:pt>
                <c:pt idx="219">
                  <c:v>5393914.7549472246</c:v>
                </c:pt>
                <c:pt idx="220">
                  <c:v>5366434.2895519929</c:v>
                </c:pt>
                <c:pt idx="221">
                  <c:v>5338833.5971206576</c:v>
                </c:pt>
                <c:pt idx="222">
                  <c:v>5311112.1516599348</c:v>
                </c:pt>
                <c:pt idx="223">
                  <c:v>5283269.4248753218</c:v>
                </c:pt>
                <c:pt idx="224">
                  <c:v>5255304.8861610256</c:v>
                </c:pt>
                <c:pt idx="225">
                  <c:v>5227218.0025898544</c:v>
                </c:pt>
                <c:pt idx="226">
                  <c:v>5199008.2389030596</c:v>
                </c:pt>
                <c:pt idx="227">
                  <c:v>5170675.0575001352</c:v>
                </c:pt>
                <c:pt idx="228">
                  <c:v>5142217.9184285728</c:v>
                </c:pt>
                <c:pt idx="229">
                  <c:v>5113636.2793735722</c:v>
                </c:pt>
                <c:pt idx="230">
                  <c:v>5084929.5956477057</c:v>
                </c:pt>
                <c:pt idx="231">
                  <c:v>5056097.320180539</c:v>
                </c:pt>
                <c:pt idx="232">
                  <c:v>5027138.9035082031</c:v>
                </c:pt>
                <c:pt idx="233">
                  <c:v>4998053.793762926</c:v>
                </c:pt>
                <c:pt idx="234">
                  <c:v>4968841.4366625128</c:v>
                </c:pt>
                <c:pt idx="235">
                  <c:v>4939501.2754997853</c:v>
                </c:pt>
                <c:pt idx="236">
                  <c:v>4910032.7511319714</c:v>
                </c:pt>
                <c:pt idx="237">
                  <c:v>4880435.3019700479</c:v>
                </c:pt>
                <c:pt idx="238">
                  <c:v>4850708.3639680408</c:v>
                </c:pt>
                <c:pt idx="239">
                  <c:v>4820851.3706122758</c:v>
                </c:pt>
                <c:pt idx="240">
                  <c:v>4790863.7529105786</c:v>
                </c:pt>
                <c:pt idx="241">
                  <c:v>4760744.9393814364</c:v>
                </c:pt>
                <c:pt idx="242">
                  <c:v>4730494.356043105</c:v>
                </c:pt>
                <c:pt idx="243">
                  <c:v>4700111.4264026675</c:v>
                </c:pt>
                <c:pt idx="244">
                  <c:v>4669595.5714450534</c:v>
                </c:pt>
                <c:pt idx="245">
                  <c:v>4638946.2096220003</c:v>
                </c:pt>
                <c:pt idx="246">
                  <c:v>4608162.7568409713</c:v>
                </c:pt>
                <c:pt idx="247">
                  <c:v>4577244.6264540246</c:v>
                </c:pt>
                <c:pt idx="248">
                  <c:v>4546191.229246635</c:v>
                </c:pt>
                <c:pt idx="249">
                  <c:v>4515001.9734264631</c:v>
                </c:pt>
                <c:pt idx="250">
                  <c:v>4483676.2646120787</c:v>
                </c:pt>
                <c:pt idx="251">
                  <c:v>4452213.5058216313</c:v>
                </c:pt>
                <c:pt idx="252">
                  <c:v>4420613.0974614751</c:v>
                </c:pt>
                <c:pt idx="253">
                  <c:v>4388874.4373147432</c:v>
                </c:pt>
                <c:pt idx="254">
                  <c:v>4356996.9205298694</c:v>
                </c:pt>
                <c:pt idx="255">
                  <c:v>4324979.9396090619</c:v>
                </c:pt>
                <c:pt idx="256">
                  <c:v>4292822.8843967263</c:v>
                </c:pt>
                <c:pt idx="257">
                  <c:v>4260525.1420678366</c:v>
                </c:pt>
                <c:pt idx="258">
                  <c:v>4228086.097116258</c:v>
                </c:pt>
                <c:pt idx="259">
                  <c:v>4195505.1313430164</c:v>
                </c:pt>
                <c:pt idx="260">
                  <c:v>4162781.6238445165</c:v>
                </c:pt>
                <c:pt idx="261">
                  <c:v>4129914.9510007105</c:v>
                </c:pt>
                <c:pt idx="262">
                  <c:v>4096904.4864632129</c:v>
                </c:pt>
                <c:pt idx="263">
                  <c:v>4063749.6011433639</c:v>
                </c:pt>
                <c:pt idx="264">
                  <c:v>4030449.6632002406</c:v>
                </c:pt>
                <c:pt idx="265">
                  <c:v>3997004.038028616</c:v>
                </c:pt>
                <c:pt idx="266">
                  <c:v>3963412.0882468657</c:v>
                </c:pt>
                <c:pt idx="267">
                  <c:v>3929673.1736848201</c:v>
                </c:pt>
                <c:pt idx="268">
                  <c:v>3895786.6513715656</c:v>
                </c:pt>
                <c:pt idx="269">
                  <c:v>3861751.8755231905</c:v>
                </c:pt>
                <c:pt idx="270">
                  <c:v>3827568.1975304787</c:v>
                </c:pt>
                <c:pt idx="271">
                  <c:v>3793234.9659465491</c:v>
                </c:pt>
                <c:pt idx="272">
                  <c:v>3758751.5264744395</c:v>
                </c:pt>
                <c:pt idx="273">
                  <c:v>3724117.2219546395</c:v>
                </c:pt>
                <c:pt idx="274">
                  <c:v>3689331.3923525657</c:v>
                </c:pt>
                <c:pt idx="275">
                  <c:v>3654393.3747459827</c:v>
                </c:pt>
                <c:pt idx="276">
                  <c:v>3619302.5033123707</c:v>
                </c:pt>
                <c:pt idx="277">
                  <c:v>3584058.1093162368</c:v>
                </c:pt>
                <c:pt idx="278">
                  <c:v>3548659.5210963697</c:v>
                </c:pt>
                <c:pt idx="279">
                  <c:v>3513106.0640530409</c:v>
                </c:pt>
                <c:pt idx="280">
                  <c:v>3477397.0606351476</c:v>
                </c:pt>
                <c:pt idx="281">
                  <c:v>3441531.8303273008</c:v>
                </c:pt>
                <c:pt idx="282">
                  <c:v>3405509.6896368572</c:v>
                </c:pt>
                <c:pt idx="283">
                  <c:v>3369329.9520808929</c:v>
                </c:pt>
                <c:pt idx="284">
                  <c:v>3332991.9281731211</c:v>
                </c:pt>
                <c:pt idx="285">
                  <c:v>3296494.9254107527</c:v>
                </c:pt>
                <c:pt idx="286">
                  <c:v>3259838.248261299</c:v>
                </c:pt>
                <c:pt idx="287">
                  <c:v>3223021.1981493165</c:v>
                </c:pt>
                <c:pt idx="288">
                  <c:v>3186043.0734430943</c:v>
                </c:pt>
                <c:pt idx="289">
                  <c:v>3148903.1694412823</c:v>
                </c:pt>
                <c:pt idx="290">
                  <c:v>3111600.7783594625</c:v>
                </c:pt>
                <c:pt idx="291">
                  <c:v>3074135.1893166597</c:v>
                </c:pt>
                <c:pt idx="292">
                  <c:v>3036505.6883217944</c:v>
                </c:pt>
                <c:pt idx="293">
                  <c:v>2998711.5582600767</c:v>
                </c:pt>
                <c:pt idx="294">
                  <c:v>2960752.0788793387</c:v>
                </c:pt>
                <c:pt idx="295">
                  <c:v>2922626.5267763101</c:v>
                </c:pt>
                <c:pt idx="296">
                  <c:v>2884334.1753828307</c:v>
                </c:pt>
                <c:pt idx="297">
                  <c:v>2845874.2949520051</c:v>
                </c:pt>
                <c:pt idx="298">
                  <c:v>2807246.1525442945</c:v>
                </c:pt>
                <c:pt idx="299">
                  <c:v>2768449.0120135504</c:v>
                </c:pt>
                <c:pt idx="300">
                  <c:v>2729482.133992984</c:v>
                </c:pt>
                <c:pt idx="301">
                  <c:v>2690344.7758810776</c:v>
                </c:pt>
                <c:pt idx="302">
                  <c:v>2651036.1918274318</c:v>
                </c:pt>
                <c:pt idx="303">
                  <c:v>2611555.632718551</c:v>
                </c:pt>
                <c:pt idx="304">
                  <c:v>2571902.346163569</c:v>
                </c:pt>
                <c:pt idx="305">
                  <c:v>2532075.576479909</c:v>
                </c:pt>
                <c:pt idx="306">
                  <c:v>2492074.5646788832</c:v>
                </c:pt>
                <c:pt idx="307">
                  <c:v>2451898.5484512276</c:v>
                </c:pt>
                <c:pt idx="308">
                  <c:v>2411546.7621525764</c:v>
                </c:pt>
                <c:pt idx="309">
                  <c:v>2371018.4367888682</c:v>
                </c:pt>
                <c:pt idx="310">
                  <c:v>2330312.8000016939</c:v>
                </c:pt>
                <c:pt idx="311">
                  <c:v>2289429.0760535756</c:v>
                </c:pt>
                <c:pt idx="312">
                  <c:v>2248366.4858131846</c:v>
                </c:pt>
                <c:pt idx="313">
                  <c:v>2207124.2467404916</c:v>
                </c:pt>
                <c:pt idx="314">
                  <c:v>2165701.5728718555</c:v>
                </c:pt>
                <c:pt idx="315">
                  <c:v>2124097.6748050442</c:v>
                </c:pt>
                <c:pt idx="316">
                  <c:v>2082311.7596841906</c:v>
                </c:pt>
                <c:pt idx="317">
                  <c:v>2040343.0311846833</c:v>
                </c:pt>
                <c:pt idx="318">
                  <c:v>1998190.6894979908</c:v>
                </c:pt>
                <c:pt idx="319">
                  <c:v>1955853.9313164188</c:v>
                </c:pt>
                <c:pt idx="320">
                  <c:v>1913331.9498178025</c:v>
                </c:pt>
                <c:pt idx="321">
                  <c:v>1870623.9346501299</c:v>
                </c:pt>
                <c:pt idx="322">
                  <c:v>1827729.0719160987</c:v>
                </c:pt>
                <c:pt idx="323">
                  <c:v>1784646.5441576061</c:v>
                </c:pt>
                <c:pt idx="324">
                  <c:v>1741375.53034017</c:v>
                </c:pt>
                <c:pt idx="325">
                  <c:v>1697915.2058372826</c:v>
                </c:pt>
                <c:pt idx="326">
                  <c:v>1654264.7424146952</c:v>
                </c:pt>
                <c:pt idx="327">
                  <c:v>1610423.308214634</c:v>
                </c:pt>
                <c:pt idx="328">
                  <c:v>1566390.0677399475</c:v>
                </c:pt>
                <c:pt idx="329">
                  <c:v>1522164.1818381841</c:v>
                </c:pt>
                <c:pt idx="330">
                  <c:v>1477744.8076856006</c:v>
                </c:pt>
                <c:pt idx="331">
                  <c:v>1433131.0987710995</c:v>
                </c:pt>
                <c:pt idx="332">
                  <c:v>1388322.2048800974</c:v>
                </c:pt>
                <c:pt idx="333">
                  <c:v>1343317.2720783222</c:v>
                </c:pt>
                <c:pt idx="334">
                  <c:v>1298115.4426955392</c:v>
                </c:pt>
                <c:pt idx="335">
                  <c:v>1252715.8553092065</c:v>
                </c:pt>
                <c:pt idx="336">
                  <c:v>1207117.6447280587</c:v>
                </c:pt>
                <c:pt idx="337">
                  <c:v>1161319.9419756185</c:v>
                </c:pt>
                <c:pt idx="338">
                  <c:v>1115321.8742736361</c:v>
                </c:pt>
                <c:pt idx="339">
                  <c:v>1069122.5650254576</c:v>
                </c:pt>
                <c:pt idx="340">
                  <c:v>1022721.1337993185</c:v>
                </c:pt>
                <c:pt idx="341">
                  <c:v>976116.69631156488</c:v>
                </c:pt>
                <c:pt idx="342">
                  <c:v>929308.36440980237</c:v>
                </c:pt>
                <c:pt idx="343">
                  <c:v>882295.24605596962</c:v>
                </c:pt>
                <c:pt idx="344">
                  <c:v>835076.44530933886</c:v>
                </c:pt>
                <c:pt idx="345">
                  <c:v>787651.06230944162</c:v>
                </c:pt>
                <c:pt idx="346">
                  <c:v>740018.19325891987</c:v>
                </c:pt>
                <c:pt idx="347">
                  <c:v>692176.9304063021</c:v>
                </c:pt>
                <c:pt idx="348">
                  <c:v>644126.36202870402</c:v>
                </c:pt>
                <c:pt idx="349">
                  <c:v>595865.57241445407</c:v>
                </c:pt>
                <c:pt idx="350">
                  <c:v>547393.64184564166</c:v>
                </c:pt>
                <c:pt idx="351">
                  <c:v>498709.64658059075</c:v>
                </c:pt>
                <c:pt idx="352">
                  <c:v>449812.65883625526</c:v>
                </c:pt>
                <c:pt idx="353">
                  <c:v>400701.74677053827</c:v>
                </c:pt>
                <c:pt idx="354">
                  <c:v>351375.97446453379</c:v>
                </c:pt>
                <c:pt idx="355">
                  <c:v>301834.40190469055</c:v>
                </c:pt>
                <c:pt idx="356">
                  <c:v>252076.08496489798</c:v>
                </c:pt>
                <c:pt idx="357">
                  <c:v>202100.07538849383</c:v>
                </c:pt>
                <c:pt idx="358">
                  <c:v>151905.4207701929</c:v>
                </c:pt>
                <c:pt idx="359">
                  <c:v>101491.1645379369</c:v>
                </c:pt>
                <c:pt idx="360">
                  <c:v>50856.34593466478</c:v>
                </c:pt>
              </c:numCache>
            </c:numRef>
          </c:val>
          <c:smooth val="0"/>
          <c:extLst>
            <c:ext xmlns:c16="http://schemas.microsoft.com/office/drawing/2014/chart" uri="{C3380CC4-5D6E-409C-BE32-E72D297353CC}">
              <c16:uniqueId val="{0000000A-7B5B-4A76-AF71-C1E679E5C1C5}"/>
            </c:ext>
          </c:extLst>
        </c:ser>
        <c:ser>
          <c:idx val="11"/>
          <c:order val="11"/>
          <c:tx>
            <c:strRef>
              <c:f>'Mortgage Amortization'!$BU$1</c:f>
              <c:strCache>
                <c:ptCount val="1"/>
                <c:pt idx="0">
                  <c:v>1012</c:v>
                </c:pt>
              </c:strCache>
            </c:strRef>
          </c:tx>
          <c:spPr>
            <a:ln w="28575" cap="rnd">
              <a:solidFill>
                <a:schemeClr val="accent6">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Amortization'!$BU$2:$BU$366</c:f>
              <c:numCache>
                <c:formatCode>#,##0.00</c:formatCode>
                <c:ptCount val="365"/>
                <c:pt idx="0" formatCode="General">
                  <c:v>0</c:v>
                </c:pt>
                <c:pt idx="1">
                  <c:v>4500000</c:v>
                </c:pt>
                <c:pt idx="2">
                  <c:v>4485014.9837251762</c:v>
                </c:pt>
                <c:pt idx="3">
                  <c:v>4469950.3595513925</c:v>
                </c:pt>
                <c:pt idx="4">
                  <c:v>4454805.7045616852</c:v>
                </c:pt>
                <c:pt idx="5">
                  <c:v>4439580.5935923448</c:v>
                </c:pt>
                <c:pt idx="6">
                  <c:v>4424274.59922098</c:v>
                </c:pt>
                <c:pt idx="7">
                  <c:v>4408887.2917545177</c:v>
                </c:pt>
                <c:pt idx="8">
                  <c:v>4393418.2392171398</c:v>
                </c:pt>
                <c:pt idx="9">
                  <c:v>4377867.0073381569</c:v>
                </c:pt>
                <c:pt idx="10">
                  <c:v>4362233.1595398169</c:v>
                </c:pt>
                <c:pt idx="11">
                  <c:v>4346516.2569250483</c:v>
                </c:pt>
                <c:pt idx="12">
                  <c:v>4330715.8582651382</c:v>
                </c:pt>
                <c:pt idx="13">
                  <c:v>4314831.5199873475</c:v>
                </c:pt>
                <c:pt idx="14">
                  <c:v>4298862.7961624563</c:v>
                </c:pt>
                <c:pt idx="15">
                  <c:v>4282809.2384922449</c:v>
                </c:pt>
                <c:pt idx="16">
                  <c:v>4266670.3962969109</c:v>
                </c:pt>
                <c:pt idx="17">
                  <c:v>4250445.8165024146</c:v>
                </c:pt>
                <c:pt idx="18">
                  <c:v>4234135.0436277594</c:v>
                </c:pt>
                <c:pt idx="19">
                  <c:v>4217737.6197722079</c:v>
                </c:pt>
                <c:pt idx="20">
                  <c:v>4201253.0846024239</c:v>
                </c:pt>
                <c:pt idx="21">
                  <c:v>4184680.9753395505</c:v>
                </c:pt>
                <c:pt idx="22">
                  <c:v>4168020.8267462179</c:v>
                </c:pt>
                <c:pt idx="23">
                  <c:v>4151272.1711134831</c:v>
                </c:pt>
                <c:pt idx="24">
                  <c:v>4134434.5382476994</c:v>
                </c:pt>
                <c:pt idx="25">
                  <c:v>4117507.4554573162</c:v>
                </c:pt>
                <c:pt idx="26">
                  <c:v>4100490.4475396094</c:v>
                </c:pt>
                <c:pt idx="27">
                  <c:v>4083383.0367673393</c:v>
                </c:pt>
                <c:pt idx="28">
                  <c:v>4066184.7428753418</c:v>
                </c:pt>
                <c:pt idx="29">
                  <c:v>4048895.0830470431</c:v>
                </c:pt>
                <c:pt idx="30">
                  <c:v>4031513.5719009065</c:v>
                </c:pt>
                <c:pt idx="31">
                  <c:v>4014039.7214768059</c:v>
                </c:pt>
                <c:pt idx="32">
                  <c:v>3996473.0412223274</c:v>
                </c:pt>
                <c:pt idx="33">
                  <c:v>3978813.037978997</c:v>
                </c:pt>
                <c:pt idx="34">
                  <c:v>3961059.2159684366</c:v>
                </c:pt>
                <c:pt idx="35">
                  <c:v>3943211.0767784449</c:v>
                </c:pt>
                <c:pt idx="36">
                  <c:v>3925268.1193490066</c:v>
                </c:pt>
                <c:pt idx="37">
                  <c:v>3907229.839958224</c:v>
                </c:pt>
                <c:pt idx="38">
                  <c:v>3889095.7322081779</c:v>
                </c:pt>
                <c:pt idx="39">
                  <c:v>3870865.2870107098</c:v>
                </c:pt>
                <c:pt idx="40">
                  <c:v>3852537.9925731299</c:v>
                </c:pt>
                <c:pt idx="41">
                  <c:v>3834113.3343838505</c:v>
                </c:pt>
                <c:pt idx="42">
                  <c:v>3815590.7951979404</c:v>
                </c:pt>
                <c:pt idx="43">
                  <c:v>3796969.8550226055</c:v>
                </c:pt>
                <c:pt idx="44">
                  <c:v>3778249.9911025893</c:v>
                </c:pt>
                <c:pt idx="45">
                  <c:v>3759430.6779054976</c:v>
                </c:pt>
                <c:pt idx="46">
                  <c:v>3740511.3871070463</c:v>
                </c:pt>
                <c:pt idx="47">
                  <c:v>3721491.5875762287</c:v>
                </c:pt>
                <c:pt idx="48">
                  <c:v>3702370.7453604033</c:v>
                </c:pt>
                <c:pt idx="49">
                  <c:v>3683148.3236703062</c:v>
                </c:pt>
                <c:pt idx="50">
                  <c:v>3663823.7828649809</c:v>
                </c:pt>
                <c:pt idx="51">
                  <c:v>3644396.5804366269</c:v>
                </c:pt>
                <c:pt idx="52">
                  <c:v>3624866.1709953723</c:v>
                </c:pt>
                <c:pt idx="53">
                  <c:v>3605232.0062539615</c:v>
                </c:pt>
                <c:pt idx="54">
                  <c:v>3585493.5350123616</c:v>
                </c:pt>
                <c:pt idx="55">
                  <c:v>3565650.2031422909</c:v>
                </c:pt>
                <c:pt idx="56">
                  <c:v>3545701.4535716604</c:v>
                </c:pt>
                <c:pt idx="57">
                  <c:v>3525646.7262689359</c:v>
                </c:pt>
                <c:pt idx="58">
                  <c:v>3505485.4582274156</c:v>
                </c:pt>
                <c:pt idx="59">
                  <c:v>3485217.0834494247</c:v>
                </c:pt>
                <c:pt idx="60">
                  <c:v>3464841.0329304258</c:v>
                </c:pt>
                <c:pt idx="61">
                  <c:v>3444356.7346430449</c:v>
                </c:pt>
                <c:pt idx="62">
                  <c:v>3423763.613521012</c:v>
                </c:pt>
                <c:pt idx="63">
                  <c:v>3403061.0914430185</c:v>
                </c:pt>
                <c:pt idx="64">
                  <c:v>3382248.5872164858</c:v>
                </c:pt>
                <c:pt idx="65">
                  <c:v>3361325.5165612493</c:v>
                </c:pt>
                <c:pt idx="66">
                  <c:v>3340291.2920931568</c:v>
                </c:pt>
                <c:pt idx="67">
                  <c:v>3319145.3233075775</c:v>
                </c:pt>
                <c:pt idx="68">
                  <c:v>3297887.0165628251</c:v>
                </c:pt>
                <c:pt idx="69">
                  <c:v>3276515.775063491</c:v>
                </c:pt>
                <c:pt idx="70">
                  <c:v>3255030.9988436918</c:v>
                </c:pt>
                <c:pt idx="71">
                  <c:v>3233432.0847502248</c:v>
                </c:pt>
                <c:pt idx="72">
                  <c:v>3211718.4264256363</c:v>
                </c:pt>
                <c:pt idx="73">
                  <c:v>3189889.4142911984</c:v>
                </c:pt>
                <c:pt idx="74">
                  <c:v>3167944.4355297964</c:v>
                </c:pt>
                <c:pt idx="75">
                  <c:v>3145882.8740687245</c:v>
                </c:pt>
                <c:pt idx="76">
                  <c:v>3123704.1105623906</c:v>
                </c:pt>
                <c:pt idx="77">
                  <c:v>3101407.5223749294</c:v>
                </c:pt>
                <c:pt idx="78">
                  <c:v>3078992.4835627223</c:v>
                </c:pt>
                <c:pt idx="79">
                  <c:v>3056458.3648568252</c:v>
                </c:pt>
                <c:pt idx="80">
                  <c:v>3033804.533645303</c:v>
                </c:pt>
                <c:pt idx="81">
                  <c:v>3011030.3539554696</c:v>
                </c:pt>
                <c:pt idx="82">
                  <c:v>2988135.1864360338</c:v>
                </c:pt>
                <c:pt idx="83">
                  <c:v>2965118.3883391512</c:v>
                </c:pt>
                <c:pt idx="84">
                  <c:v>2941979.3135023788</c:v>
                </c:pt>
                <c:pt idx="85">
                  <c:v>2918717.3123305361</c:v>
                </c:pt>
                <c:pt idx="86">
                  <c:v>2895331.7317774682</c:v>
                </c:pt>
                <c:pt idx="87">
                  <c:v>2871821.915327712</c:v>
                </c:pt>
                <c:pt idx="88">
                  <c:v>2848187.2029780666</c:v>
                </c:pt>
                <c:pt idx="89">
                  <c:v>2824426.9312190637</c:v>
                </c:pt>
                <c:pt idx="90">
                  <c:v>2800540.4330163412</c:v>
                </c:pt>
                <c:pt idx="91">
                  <c:v>2776527.0377919166</c:v>
                </c:pt>
                <c:pt idx="92">
                  <c:v>2752386.0714053623</c:v>
                </c:pt>
                <c:pt idx="93">
                  <c:v>2728116.8561348794</c:v>
                </c:pt>
                <c:pt idx="94">
                  <c:v>2703718.7106582718</c:v>
                </c:pt>
                <c:pt idx="95">
                  <c:v>2679190.9500338198</c:v>
                </c:pt>
                <c:pt idx="96">
                  <c:v>2654532.8856810504</c:v>
                </c:pt>
                <c:pt idx="97">
                  <c:v>2629743.8253614069</c:v>
                </c:pt>
                <c:pt idx="98">
                  <c:v>2604823.0731588155</c:v>
                </c:pt>
                <c:pt idx="99">
                  <c:v>2579769.9294601479</c:v>
                </c:pt>
                <c:pt idx="100">
                  <c:v>2554583.690935581</c:v>
                </c:pt>
                <c:pt idx="101">
                  <c:v>2529263.6505188523</c:v>
                </c:pt>
                <c:pt idx="102">
                  <c:v>2503809.0973874098</c:v>
                </c:pt>
                <c:pt idx="103">
                  <c:v>2478219.3169424562</c:v>
                </c:pt>
                <c:pt idx="104">
                  <c:v>2452493.5907888887</c:v>
                </c:pt>
                <c:pt idx="105">
                  <c:v>2426631.1967151305</c:v>
                </c:pt>
                <c:pt idx="106">
                  <c:v>2400631.4086728557</c:v>
                </c:pt>
                <c:pt idx="107">
                  <c:v>2374493.4967566063</c:v>
                </c:pt>
                <c:pt idx="108">
                  <c:v>2348216.7271833019</c:v>
                </c:pt>
                <c:pt idx="109">
                  <c:v>2321800.3622716391</c:v>
                </c:pt>
                <c:pt idx="110">
                  <c:v>2295243.6604213831</c:v>
                </c:pt>
                <c:pt idx="111">
                  <c:v>2268545.8760925476</c:v>
                </c:pt>
                <c:pt idx="112">
                  <c:v>2241706.2597844652</c:v>
                </c:pt>
                <c:pt idx="113">
                  <c:v>2214724.0580147463</c:v>
                </c:pt>
                <c:pt idx="114">
                  <c:v>2187598.5132981255</c:v>
                </c:pt>
                <c:pt idx="115">
                  <c:v>2160328.8641251978</c:v>
                </c:pt>
                <c:pt idx="116">
                  <c:v>2132914.3449410386</c:v>
                </c:pt>
                <c:pt idx="117">
                  <c:v>2105354.1861237139</c:v>
                </c:pt>
                <c:pt idx="118">
                  <c:v>2077647.613962672</c:v>
                </c:pt>
                <c:pt idx="119">
                  <c:v>2049793.8506370247</c:v>
                </c:pt>
                <c:pt idx="120">
                  <c:v>2021792.1141937098</c:v>
                </c:pt>
                <c:pt idx="121">
                  <c:v>1993641.6185255398</c:v>
                </c:pt>
                <c:pt idx="122">
                  <c:v>1965341.5733491327</c:v>
                </c:pt>
                <c:pt idx="123">
                  <c:v>1936891.1841827258</c:v>
                </c:pt>
                <c:pt idx="124">
                  <c:v>1908289.6523238725</c:v>
                </c:pt>
                <c:pt idx="125">
                  <c:v>1879536.1748270192</c:v>
                </c:pt>
                <c:pt idx="126">
                  <c:v>1850629.9444809637</c:v>
                </c:pt>
                <c:pt idx="127">
                  <c:v>1821570.1497861948</c:v>
                </c:pt>
                <c:pt idx="128">
                  <c:v>1792355.9749321099</c:v>
                </c:pt>
                <c:pt idx="129">
                  <c:v>1762986.5997741127</c:v>
                </c:pt>
                <c:pt idx="130">
                  <c:v>1733461.1998105887</c:v>
                </c:pt>
                <c:pt idx="131">
                  <c:v>1703778.9461597584</c:v>
                </c:pt>
                <c:pt idx="132">
                  <c:v>1673939.0055364082</c:v>
                </c:pt>
                <c:pt idx="133">
                  <c:v>1643940.5402284963</c:v>
                </c:pt>
                <c:pt idx="134">
                  <c:v>1613782.7080736363</c:v>
                </c:pt>
                <c:pt idx="135">
                  <c:v>1583464.6624354534</c:v>
                </c:pt>
                <c:pt idx="136">
                  <c:v>1552985.5521798178</c:v>
                </c:pt>
                <c:pt idx="137">
                  <c:v>1522344.521650949</c:v>
                </c:pt>
                <c:pt idx="138">
                  <c:v>1491540.7106473956</c:v>
                </c:pt>
                <c:pt idx="139">
                  <c:v>1460573.2543978859</c:v>
                </c:pt>
                <c:pt idx="140">
                  <c:v>1429441.2835370507</c:v>
                </c:pt>
                <c:pt idx="141">
                  <c:v>1398143.9240810173</c:v>
                </c:pt>
                <c:pt idx="142">
                  <c:v>1366680.2974028736</c:v>
                </c:pt>
                <c:pt idx="143">
                  <c:v>1335049.5202080023</c:v>
                </c:pt>
                <c:pt idx="144">
                  <c:v>1303250.7045092832</c:v>
                </c:pt>
                <c:pt idx="145">
                  <c:v>1271282.9576021647</c:v>
                </c:pt>
                <c:pt idx="146">
                  <c:v>1239145.3820396021</c:v>
                </c:pt>
                <c:pt idx="147">
                  <c:v>1206837.0756068635</c:v>
                </c:pt>
                <c:pt idx="148">
                  <c:v>1174357.1312962009</c:v>
                </c:pt>
                <c:pt idx="149">
                  <c:v>1141704.637281388</c:v>
                </c:pt>
                <c:pt idx="150">
                  <c:v>1108878.6768921213</c:v>
                </c:pt>
                <c:pt idx="151">
                  <c:v>1075878.3285882866</c:v>
                </c:pt>
                <c:pt idx="152">
                  <c:v>1042702.6659340879</c:v>
                </c:pt>
                <c:pt idx="153">
                  <c:v>1009350.7575720388</c:v>
                </c:pt>
                <c:pt idx="154">
                  <c:v>975821.66719681618</c:v>
                </c:pt>
                <c:pt idx="155">
                  <c:v>942114.45352897525</c:v>
                </c:pt>
                <c:pt idx="156">
                  <c:v>908228.17028852389</c:v>
                </c:pt>
                <c:pt idx="157">
                  <c:v>874161.86616835766</c:v>
                </c:pt>
                <c:pt idx="158">
                  <c:v>839914.5848075531</c:v>
                </c:pt>
                <c:pt idx="159">
                  <c:v>805485.36476451915</c:v>
                </c:pt>
                <c:pt idx="160">
                  <c:v>770873.23949000658</c:v>
                </c:pt>
                <c:pt idx="161">
                  <c:v>736077.23729997326</c:v>
                </c:pt>
                <c:pt idx="162">
                  <c:v>701096.38134830538</c:v>
                </c:pt>
                <c:pt idx="163">
                  <c:v>665929.68959939422</c:v>
                </c:pt>
                <c:pt idx="164">
                  <c:v>630576.17480056698</c:v>
                </c:pt>
                <c:pt idx="165">
                  <c:v>595034.84445437102</c:v>
                </c:pt>
                <c:pt idx="166">
                  <c:v>559304.70079071086</c:v>
                </c:pt>
                <c:pt idx="167">
                  <c:v>523384.74073883751</c:v>
                </c:pt>
                <c:pt idx="168">
                  <c:v>487273.95589918859</c:v>
                </c:pt>
                <c:pt idx="169">
                  <c:v>450971.332515079</c:v>
                </c:pt>
                <c:pt idx="170">
                  <c:v>414475.85144424136</c:v>
                </c:pt>
                <c:pt idx="171">
                  <c:v>377786.48813021486</c:v>
                </c:pt>
                <c:pt idx="172">
                  <c:v>340902.2125735826</c:v>
                </c:pt>
                <c:pt idx="173">
                  <c:v>303821.98930305574</c:v>
                </c:pt>
                <c:pt idx="174">
                  <c:v>266544.77734640421</c:v>
                </c:pt>
                <c:pt idx="175">
                  <c:v>229069.53020123296</c:v>
                </c:pt>
                <c:pt idx="176">
                  <c:v>191395.195805603</c:v>
                </c:pt>
                <c:pt idx="177">
                  <c:v>153520.71650849626</c:v>
                </c:pt>
                <c:pt idx="178">
                  <c:v>115445.02904012363</c:v>
                </c:pt>
                <c:pt idx="179">
                  <c:v>77167.064482075264</c:v>
                </c:pt>
                <c:pt idx="180">
                  <c:v>38685.748237312269</c:v>
                </c:pt>
                <c:pt idx="181">
                  <c:v>-1.0259100235998631E-9</c:v>
                </c:pt>
                <c:pt idx="182">
                  <c:v>-1.0259100235998631E-9</c:v>
                </c:pt>
                <c:pt idx="183">
                  <c:v>-1.0259100235998631E-9</c:v>
                </c:pt>
                <c:pt idx="184">
                  <c:v>-1.0259100235998631E-9</c:v>
                </c:pt>
                <c:pt idx="185">
                  <c:v>-1.0259100235998631E-9</c:v>
                </c:pt>
                <c:pt idx="186">
                  <c:v>-1.0259100235998631E-9</c:v>
                </c:pt>
                <c:pt idx="187">
                  <c:v>-1.0259100235998631E-9</c:v>
                </c:pt>
                <c:pt idx="188">
                  <c:v>-1.0259100235998631E-9</c:v>
                </c:pt>
                <c:pt idx="189">
                  <c:v>-1.0259100235998631E-9</c:v>
                </c:pt>
                <c:pt idx="190">
                  <c:v>-1.0259100235998631E-9</c:v>
                </c:pt>
                <c:pt idx="191">
                  <c:v>-1.0259100235998631E-9</c:v>
                </c:pt>
                <c:pt idx="192">
                  <c:v>-1.0259100235998631E-9</c:v>
                </c:pt>
                <c:pt idx="193">
                  <c:v>-1.0259100235998631E-9</c:v>
                </c:pt>
                <c:pt idx="194">
                  <c:v>-1.0259100235998631E-9</c:v>
                </c:pt>
                <c:pt idx="195">
                  <c:v>-1.0259100235998631E-9</c:v>
                </c:pt>
                <c:pt idx="196">
                  <c:v>-1.0259100235998631E-9</c:v>
                </c:pt>
                <c:pt idx="197">
                  <c:v>-1.0259100235998631E-9</c:v>
                </c:pt>
                <c:pt idx="198">
                  <c:v>-1.0259100235998631E-9</c:v>
                </c:pt>
                <c:pt idx="199">
                  <c:v>-1.0259100235998631E-9</c:v>
                </c:pt>
                <c:pt idx="200">
                  <c:v>-1.0259100235998631E-9</c:v>
                </c:pt>
                <c:pt idx="201">
                  <c:v>-1.0259100235998631E-9</c:v>
                </c:pt>
                <c:pt idx="202">
                  <c:v>-1.0259100235998631E-9</c:v>
                </c:pt>
                <c:pt idx="203">
                  <c:v>-1.0259100235998631E-9</c:v>
                </c:pt>
                <c:pt idx="204">
                  <c:v>-1.0259100235998631E-9</c:v>
                </c:pt>
                <c:pt idx="205">
                  <c:v>-1.0259100235998631E-9</c:v>
                </c:pt>
                <c:pt idx="206">
                  <c:v>-1.0259100235998631E-9</c:v>
                </c:pt>
                <c:pt idx="207">
                  <c:v>-1.0259100235998631E-9</c:v>
                </c:pt>
                <c:pt idx="208">
                  <c:v>-1.0259100235998631E-9</c:v>
                </c:pt>
                <c:pt idx="209">
                  <c:v>-1.0259100235998631E-9</c:v>
                </c:pt>
                <c:pt idx="210">
                  <c:v>-1.0259100235998631E-9</c:v>
                </c:pt>
                <c:pt idx="211">
                  <c:v>-1.0259100235998631E-9</c:v>
                </c:pt>
                <c:pt idx="212">
                  <c:v>-1.0259100235998631E-9</c:v>
                </c:pt>
                <c:pt idx="213">
                  <c:v>-1.0259100235998631E-9</c:v>
                </c:pt>
                <c:pt idx="214">
                  <c:v>-1.0259100235998631E-9</c:v>
                </c:pt>
                <c:pt idx="215">
                  <c:v>-1.0259100235998631E-9</c:v>
                </c:pt>
                <c:pt idx="216">
                  <c:v>-1.0259100235998631E-9</c:v>
                </c:pt>
                <c:pt idx="217">
                  <c:v>-1.0259100235998631E-9</c:v>
                </c:pt>
                <c:pt idx="218">
                  <c:v>-1.0259100235998631E-9</c:v>
                </c:pt>
                <c:pt idx="219">
                  <c:v>-1.0259100235998631E-9</c:v>
                </c:pt>
                <c:pt idx="220">
                  <c:v>-1.0259100235998631E-9</c:v>
                </c:pt>
                <c:pt idx="221">
                  <c:v>-1.0259100235998631E-9</c:v>
                </c:pt>
                <c:pt idx="222">
                  <c:v>-1.0259100235998631E-9</c:v>
                </c:pt>
                <c:pt idx="223">
                  <c:v>-1.0259100235998631E-9</c:v>
                </c:pt>
                <c:pt idx="224">
                  <c:v>-1.0259100235998631E-9</c:v>
                </c:pt>
                <c:pt idx="225">
                  <c:v>-1.0259100235998631E-9</c:v>
                </c:pt>
                <c:pt idx="226">
                  <c:v>-1.0259100235998631E-9</c:v>
                </c:pt>
                <c:pt idx="227">
                  <c:v>-1.0259100235998631E-9</c:v>
                </c:pt>
                <c:pt idx="228">
                  <c:v>-1.0259100235998631E-9</c:v>
                </c:pt>
                <c:pt idx="229">
                  <c:v>-1.0259100235998631E-9</c:v>
                </c:pt>
                <c:pt idx="230">
                  <c:v>-1.0259100235998631E-9</c:v>
                </c:pt>
                <c:pt idx="231">
                  <c:v>-1.0259100235998631E-9</c:v>
                </c:pt>
                <c:pt idx="232">
                  <c:v>-1.0259100235998631E-9</c:v>
                </c:pt>
                <c:pt idx="233">
                  <c:v>-1.0259100235998631E-9</c:v>
                </c:pt>
                <c:pt idx="234">
                  <c:v>-1.0259100235998631E-9</c:v>
                </c:pt>
                <c:pt idx="235">
                  <c:v>-1.0259100235998631E-9</c:v>
                </c:pt>
                <c:pt idx="236">
                  <c:v>-1.0259100235998631E-9</c:v>
                </c:pt>
                <c:pt idx="237">
                  <c:v>-1.0259100235998631E-9</c:v>
                </c:pt>
                <c:pt idx="238">
                  <c:v>-1.0259100235998631E-9</c:v>
                </c:pt>
                <c:pt idx="239">
                  <c:v>-1.0259100235998631E-9</c:v>
                </c:pt>
                <c:pt idx="240">
                  <c:v>-1.0259100235998631E-9</c:v>
                </c:pt>
                <c:pt idx="241">
                  <c:v>-1.0259100235998631E-9</c:v>
                </c:pt>
                <c:pt idx="242">
                  <c:v>-1.0259100235998631E-9</c:v>
                </c:pt>
                <c:pt idx="243">
                  <c:v>-1.0259100235998631E-9</c:v>
                </c:pt>
                <c:pt idx="244">
                  <c:v>-1.0259100235998631E-9</c:v>
                </c:pt>
                <c:pt idx="245">
                  <c:v>-1.0259100235998631E-9</c:v>
                </c:pt>
                <c:pt idx="246">
                  <c:v>-1.0259100235998631E-9</c:v>
                </c:pt>
                <c:pt idx="247">
                  <c:v>-1.0259100235998631E-9</c:v>
                </c:pt>
                <c:pt idx="248">
                  <c:v>-1.0259100235998631E-9</c:v>
                </c:pt>
                <c:pt idx="249">
                  <c:v>-1.0259100235998631E-9</c:v>
                </c:pt>
                <c:pt idx="250">
                  <c:v>-1.0259100235998631E-9</c:v>
                </c:pt>
                <c:pt idx="251">
                  <c:v>-1.0259100235998631E-9</c:v>
                </c:pt>
                <c:pt idx="252">
                  <c:v>-1.0259100235998631E-9</c:v>
                </c:pt>
                <c:pt idx="253">
                  <c:v>-1.0259100235998631E-9</c:v>
                </c:pt>
                <c:pt idx="254">
                  <c:v>-1.0259100235998631E-9</c:v>
                </c:pt>
                <c:pt idx="255">
                  <c:v>-1.0259100235998631E-9</c:v>
                </c:pt>
                <c:pt idx="256">
                  <c:v>-1.0259100235998631E-9</c:v>
                </c:pt>
                <c:pt idx="257">
                  <c:v>-1.0259100235998631E-9</c:v>
                </c:pt>
                <c:pt idx="258">
                  <c:v>-1.0259100235998631E-9</c:v>
                </c:pt>
                <c:pt idx="259">
                  <c:v>-1.0259100235998631E-9</c:v>
                </c:pt>
                <c:pt idx="260">
                  <c:v>-1.0259100235998631E-9</c:v>
                </c:pt>
                <c:pt idx="261">
                  <c:v>-1.0259100235998631E-9</c:v>
                </c:pt>
                <c:pt idx="262">
                  <c:v>-1.0259100235998631E-9</c:v>
                </c:pt>
                <c:pt idx="263">
                  <c:v>-1.0259100235998631E-9</c:v>
                </c:pt>
                <c:pt idx="264">
                  <c:v>-1.0259100235998631E-9</c:v>
                </c:pt>
                <c:pt idx="265">
                  <c:v>-1.0259100235998631E-9</c:v>
                </c:pt>
                <c:pt idx="266">
                  <c:v>-1.0259100235998631E-9</c:v>
                </c:pt>
                <c:pt idx="267">
                  <c:v>-1.0259100235998631E-9</c:v>
                </c:pt>
                <c:pt idx="268">
                  <c:v>-1.0259100235998631E-9</c:v>
                </c:pt>
                <c:pt idx="269">
                  <c:v>-1.0259100235998631E-9</c:v>
                </c:pt>
                <c:pt idx="270">
                  <c:v>-1.0259100235998631E-9</c:v>
                </c:pt>
                <c:pt idx="271">
                  <c:v>-1.0259100235998631E-9</c:v>
                </c:pt>
                <c:pt idx="272">
                  <c:v>-1.0259100235998631E-9</c:v>
                </c:pt>
                <c:pt idx="273">
                  <c:v>-1.0259100235998631E-9</c:v>
                </c:pt>
                <c:pt idx="274">
                  <c:v>-1.0259100235998631E-9</c:v>
                </c:pt>
                <c:pt idx="275">
                  <c:v>-1.0259100235998631E-9</c:v>
                </c:pt>
                <c:pt idx="276">
                  <c:v>-1.0259100235998631E-9</c:v>
                </c:pt>
                <c:pt idx="277">
                  <c:v>-1.0259100235998631E-9</c:v>
                </c:pt>
                <c:pt idx="278">
                  <c:v>-1.0259100235998631E-9</c:v>
                </c:pt>
                <c:pt idx="279">
                  <c:v>-1.0259100235998631E-9</c:v>
                </c:pt>
                <c:pt idx="280">
                  <c:v>-1.0259100235998631E-9</c:v>
                </c:pt>
                <c:pt idx="281">
                  <c:v>-1.0259100235998631E-9</c:v>
                </c:pt>
                <c:pt idx="282">
                  <c:v>-1.0259100235998631E-9</c:v>
                </c:pt>
                <c:pt idx="283">
                  <c:v>-1.0259100235998631E-9</c:v>
                </c:pt>
                <c:pt idx="284">
                  <c:v>-1.0259100235998631E-9</c:v>
                </c:pt>
                <c:pt idx="285">
                  <c:v>-1.0259100235998631E-9</c:v>
                </c:pt>
                <c:pt idx="286">
                  <c:v>-1.0259100235998631E-9</c:v>
                </c:pt>
                <c:pt idx="287">
                  <c:v>-1.0259100235998631E-9</c:v>
                </c:pt>
                <c:pt idx="288">
                  <c:v>-1.0259100235998631E-9</c:v>
                </c:pt>
                <c:pt idx="289">
                  <c:v>-1.0259100235998631E-9</c:v>
                </c:pt>
                <c:pt idx="290">
                  <c:v>-1.0259100235998631E-9</c:v>
                </c:pt>
                <c:pt idx="291">
                  <c:v>-1.0259100235998631E-9</c:v>
                </c:pt>
                <c:pt idx="292">
                  <c:v>-1.0259100235998631E-9</c:v>
                </c:pt>
                <c:pt idx="293">
                  <c:v>-1.0259100235998631E-9</c:v>
                </c:pt>
                <c:pt idx="294">
                  <c:v>-1.0259100235998631E-9</c:v>
                </c:pt>
                <c:pt idx="295">
                  <c:v>-1.0259100235998631E-9</c:v>
                </c:pt>
                <c:pt idx="296">
                  <c:v>-1.0259100235998631E-9</c:v>
                </c:pt>
                <c:pt idx="297">
                  <c:v>-1.0259100235998631E-9</c:v>
                </c:pt>
                <c:pt idx="298">
                  <c:v>-1.0259100235998631E-9</c:v>
                </c:pt>
                <c:pt idx="299">
                  <c:v>-1.0259100235998631E-9</c:v>
                </c:pt>
                <c:pt idx="300">
                  <c:v>-1.0259100235998631E-9</c:v>
                </c:pt>
                <c:pt idx="301">
                  <c:v>-1.0259100235998631E-9</c:v>
                </c:pt>
                <c:pt idx="302">
                  <c:v>-1.0259100235998631E-9</c:v>
                </c:pt>
                <c:pt idx="303">
                  <c:v>-1.0259100235998631E-9</c:v>
                </c:pt>
                <c:pt idx="304">
                  <c:v>-1.0259100235998631E-9</c:v>
                </c:pt>
                <c:pt idx="305">
                  <c:v>-1.0259100235998631E-9</c:v>
                </c:pt>
                <c:pt idx="306">
                  <c:v>-1.0259100235998631E-9</c:v>
                </c:pt>
                <c:pt idx="307">
                  <c:v>-1.0259100235998631E-9</c:v>
                </c:pt>
                <c:pt idx="308">
                  <c:v>-1.0259100235998631E-9</c:v>
                </c:pt>
                <c:pt idx="309">
                  <c:v>-1.0259100235998631E-9</c:v>
                </c:pt>
                <c:pt idx="310">
                  <c:v>-1.0259100235998631E-9</c:v>
                </c:pt>
                <c:pt idx="311">
                  <c:v>-1.0259100235998631E-9</c:v>
                </c:pt>
                <c:pt idx="312">
                  <c:v>-1.0259100235998631E-9</c:v>
                </c:pt>
                <c:pt idx="313">
                  <c:v>-1.0259100235998631E-9</c:v>
                </c:pt>
                <c:pt idx="314">
                  <c:v>-1.0259100235998631E-9</c:v>
                </c:pt>
                <c:pt idx="315">
                  <c:v>-1.0259100235998631E-9</c:v>
                </c:pt>
                <c:pt idx="316">
                  <c:v>-1.0259100235998631E-9</c:v>
                </c:pt>
                <c:pt idx="317">
                  <c:v>-1.0259100235998631E-9</c:v>
                </c:pt>
                <c:pt idx="318">
                  <c:v>-1.0259100235998631E-9</c:v>
                </c:pt>
                <c:pt idx="319">
                  <c:v>-1.0259100235998631E-9</c:v>
                </c:pt>
                <c:pt idx="320">
                  <c:v>-1.0259100235998631E-9</c:v>
                </c:pt>
                <c:pt idx="321">
                  <c:v>-1.0259100235998631E-9</c:v>
                </c:pt>
                <c:pt idx="322">
                  <c:v>-1.0259100235998631E-9</c:v>
                </c:pt>
                <c:pt idx="323">
                  <c:v>-1.0259100235998631E-9</c:v>
                </c:pt>
                <c:pt idx="324">
                  <c:v>-1.0259100235998631E-9</c:v>
                </c:pt>
                <c:pt idx="325">
                  <c:v>-1.0259100235998631E-9</c:v>
                </c:pt>
                <c:pt idx="326">
                  <c:v>-1.0259100235998631E-9</c:v>
                </c:pt>
                <c:pt idx="327">
                  <c:v>-1.0259100235998631E-9</c:v>
                </c:pt>
                <c:pt idx="328">
                  <c:v>-1.0259100235998631E-9</c:v>
                </c:pt>
                <c:pt idx="329">
                  <c:v>-1.0259100235998631E-9</c:v>
                </c:pt>
                <c:pt idx="330">
                  <c:v>-1.0259100235998631E-9</c:v>
                </c:pt>
                <c:pt idx="331">
                  <c:v>-1.0259100235998631E-9</c:v>
                </c:pt>
                <c:pt idx="332">
                  <c:v>-1.0259100235998631E-9</c:v>
                </c:pt>
                <c:pt idx="333">
                  <c:v>-1.0259100235998631E-9</c:v>
                </c:pt>
                <c:pt idx="334">
                  <c:v>-1.0259100235998631E-9</c:v>
                </c:pt>
                <c:pt idx="335">
                  <c:v>-1.0259100235998631E-9</c:v>
                </c:pt>
                <c:pt idx="336">
                  <c:v>-1.0259100235998631E-9</c:v>
                </c:pt>
                <c:pt idx="337">
                  <c:v>-1.0259100235998631E-9</c:v>
                </c:pt>
                <c:pt idx="338">
                  <c:v>-1.0259100235998631E-9</c:v>
                </c:pt>
                <c:pt idx="339">
                  <c:v>-1.0259100235998631E-9</c:v>
                </c:pt>
                <c:pt idx="340">
                  <c:v>-1.0259100235998631E-9</c:v>
                </c:pt>
                <c:pt idx="341">
                  <c:v>-1.0259100235998631E-9</c:v>
                </c:pt>
                <c:pt idx="342">
                  <c:v>-1.0259100235998631E-9</c:v>
                </c:pt>
                <c:pt idx="343">
                  <c:v>-1.0259100235998631E-9</c:v>
                </c:pt>
                <c:pt idx="344">
                  <c:v>-1.0259100235998631E-9</c:v>
                </c:pt>
                <c:pt idx="345">
                  <c:v>-1.0259100235998631E-9</c:v>
                </c:pt>
                <c:pt idx="346">
                  <c:v>-1.0259100235998631E-9</c:v>
                </c:pt>
                <c:pt idx="347">
                  <c:v>-1.0259100235998631E-9</c:v>
                </c:pt>
                <c:pt idx="348">
                  <c:v>-1.0259100235998631E-9</c:v>
                </c:pt>
                <c:pt idx="349">
                  <c:v>-1.0259100235998631E-9</c:v>
                </c:pt>
                <c:pt idx="350">
                  <c:v>-1.0259100235998631E-9</c:v>
                </c:pt>
                <c:pt idx="351">
                  <c:v>-1.0259100235998631E-9</c:v>
                </c:pt>
                <c:pt idx="352">
                  <c:v>-1.0259100235998631E-9</c:v>
                </c:pt>
                <c:pt idx="353">
                  <c:v>-1.0259100235998631E-9</c:v>
                </c:pt>
                <c:pt idx="354">
                  <c:v>-1.0259100235998631E-9</c:v>
                </c:pt>
                <c:pt idx="355">
                  <c:v>-1.0259100235998631E-9</c:v>
                </c:pt>
                <c:pt idx="356">
                  <c:v>-1.0259100235998631E-9</c:v>
                </c:pt>
                <c:pt idx="357">
                  <c:v>-1.0259100235998631E-9</c:v>
                </c:pt>
                <c:pt idx="358">
                  <c:v>-1.0259100235998631E-9</c:v>
                </c:pt>
                <c:pt idx="359">
                  <c:v>-1.0259100235998631E-9</c:v>
                </c:pt>
                <c:pt idx="360">
                  <c:v>-1.0259100235998631E-9</c:v>
                </c:pt>
              </c:numCache>
            </c:numRef>
          </c:val>
          <c:smooth val="0"/>
          <c:extLst>
            <c:ext xmlns:c16="http://schemas.microsoft.com/office/drawing/2014/chart" uri="{C3380CC4-5D6E-409C-BE32-E72D297353CC}">
              <c16:uniqueId val="{0000000B-7B5B-4A76-AF71-C1E679E5C1C5}"/>
            </c:ext>
          </c:extLst>
        </c:ser>
        <c:ser>
          <c:idx val="12"/>
          <c:order val="12"/>
          <c:tx>
            <c:strRef>
              <c:f>'Mortgage Amortization'!$CA$1</c:f>
              <c:strCache>
                <c:ptCount val="1"/>
                <c:pt idx="0">
                  <c:v>1013</c:v>
                </c:pt>
              </c:strCache>
            </c:strRef>
          </c:tx>
          <c:spPr>
            <a:ln w="28575" cap="rnd">
              <a:solidFill>
                <a:schemeClr val="accent1">
                  <a:lumMod val="80000"/>
                  <a:lumOff val="2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Amortization'!$CA$2:$CA$366</c:f>
              <c:numCache>
                <c:formatCode>#,##0.00</c:formatCode>
                <c:ptCount val="365"/>
                <c:pt idx="0" formatCode="General">
                  <c:v>0</c:v>
                </c:pt>
                <c:pt idx="1">
                  <c:v>6000000</c:v>
                </c:pt>
                <c:pt idx="2">
                  <c:v>5978925.3947788198</c:v>
                </c:pt>
                <c:pt idx="3">
                  <c:v>5957749.8070742879</c:v>
                </c:pt>
                <c:pt idx="4">
                  <c:v>5936472.7530120052</c:v>
                </c:pt>
                <c:pt idx="5">
                  <c:v>5915093.7463990077</c:v>
                </c:pt>
                <c:pt idx="6">
                  <c:v>5893612.2987126559</c:v>
                </c:pt>
                <c:pt idx="7">
                  <c:v>5872027.9190894738</c:v>
                </c:pt>
                <c:pt idx="8">
                  <c:v>5850340.1143139312</c:v>
                </c:pt>
                <c:pt idx="9">
                  <c:v>5828548.388807172</c:v>
                </c:pt>
                <c:pt idx="10">
                  <c:v>5806652.2446156926</c:v>
                </c:pt>
                <c:pt idx="11">
                  <c:v>5784651.1813999629</c:v>
                </c:pt>
                <c:pt idx="12">
                  <c:v>5762544.6964229913</c:v>
                </c:pt>
                <c:pt idx="13">
                  <c:v>5740332.2845388381</c:v>
                </c:pt>
                <c:pt idx="14">
                  <c:v>5718013.4381810734</c:v>
                </c:pt>
                <c:pt idx="15">
                  <c:v>5695587.6473511774</c:v>
                </c:pt>
                <c:pt idx="16">
                  <c:v>5673054.3996068882</c:v>
                </c:pt>
                <c:pt idx="17">
                  <c:v>5650413.1800504914</c:v>
                </c:pt>
                <c:pt idx="18">
                  <c:v>5627663.4713170538</c:v>
                </c:pt>
                <c:pt idx="19">
                  <c:v>5604804.7535626013</c:v>
                </c:pt>
                <c:pt idx="20">
                  <c:v>5581836.5044522425</c:v>
                </c:pt>
                <c:pt idx="21">
                  <c:v>5558758.1991482293</c:v>
                </c:pt>
                <c:pt idx="22">
                  <c:v>5535569.3102979679</c:v>
                </c:pt>
                <c:pt idx="23">
                  <c:v>5512269.3080219654</c:v>
                </c:pt>
                <c:pt idx="24">
                  <c:v>5488857.6599017242</c:v>
                </c:pt>
                <c:pt idx="25">
                  <c:v>5465333.8309675734</c:v>
                </c:pt>
                <c:pt idx="26">
                  <c:v>5441697.283686446</c:v>
                </c:pt>
                <c:pt idx="27">
                  <c:v>5417947.4779495969</c:v>
                </c:pt>
                <c:pt idx="28">
                  <c:v>5394083.8710602587</c:v>
                </c:pt>
                <c:pt idx="29">
                  <c:v>5370105.9177212426</c:v>
                </c:pt>
                <c:pt idx="30">
                  <c:v>5346013.0700224768</c:v>
                </c:pt>
                <c:pt idx="31">
                  <c:v>5321804.7774284882</c:v>
                </c:pt>
                <c:pt idx="32">
                  <c:v>5297480.4867658196</c:v>
                </c:pt>
                <c:pt idx="33">
                  <c:v>5273039.6422103923</c:v>
                </c:pt>
                <c:pt idx="34">
                  <c:v>5248481.685274804</c:v>
                </c:pt>
                <c:pt idx="35">
                  <c:v>5223806.054795566</c:v>
                </c:pt>
                <c:pt idx="36">
                  <c:v>5199012.1869202815</c:v>
                </c:pt>
                <c:pt idx="37">
                  <c:v>5174099.5150947608</c:v>
                </c:pt>
                <c:pt idx="38">
                  <c:v>5149067.470050077</c:v>
                </c:pt>
                <c:pt idx="39">
                  <c:v>5123915.4797895532</c:v>
                </c:pt>
                <c:pt idx="40">
                  <c:v>5098642.9695756985</c:v>
                </c:pt>
                <c:pt idx="41">
                  <c:v>5073249.3619170692</c:v>
                </c:pt>
                <c:pt idx="42">
                  <c:v>5047734.0765550751</c:v>
                </c:pt>
                <c:pt idx="43">
                  <c:v>5022096.5304507213</c:v>
                </c:pt>
                <c:pt idx="44">
                  <c:v>4996336.1377712842</c:v>
                </c:pt>
                <c:pt idx="45">
                  <c:v>4970452.3098769253</c:v>
                </c:pt>
                <c:pt idx="46">
                  <c:v>4944444.4553072387</c:v>
                </c:pt>
                <c:pt idx="47">
                  <c:v>4918311.9797677388</c:v>
                </c:pt>
                <c:pt idx="48">
                  <c:v>4892054.2861162797</c:v>
                </c:pt>
                <c:pt idx="49">
                  <c:v>4865670.7743494073</c:v>
                </c:pt>
                <c:pt idx="50">
                  <c:v>4839160.8415886518</c:v>
                </c:pt>
                <c:pt idx="51">
                  <c:v>4812523.8820667509</c:v>
                </c:pt>
                <c:pt idx="52">
                  <c:v>4785759.2871138072</c:v>
                </c:pt>
                <c:pt idx="53">
                  <c:v>4758866.4451433811</c:v>
                </c:pt>
                <c:pt idx="54">
                  <c:v>4731844.7416385133</c:v>
                </c:pt>
                <c:pt idx="55">
                  <c:v>4704693.5591376843</c:v>
                </c:pt>
                <c:pt idx="56">
                  <c:v>4677412.2772207055</c:v>
                </c:pt>
                <c:pt idx="57">
                  <c:v>4650000.2724945415</c:v>
                </c:pt>
                <c:pt idx="58">
                  <c:v>4622456.9185790643</c:v>
                </c:pt>
                <c:pt idx="59">
                  <c:v>4594781.5860927422</c:v>
                </c:pt>
                <c:pt idx="60">
                  <c:v>4566973.6426382568</c:v>
                </c:pt>
                <c:pt idx="61">
                  <c:v>4539032.4527880521</c:v>
                </c:pt>
                <c:pt idx="62">
                  <c:v>4510957.3780698152</c:v>
                </c:pt>
                <c:pt idx="63">
                  <c:v>4482747.7769518867</c:v>
                </c:pt>
                <c:pt idx="64">
                  <c:v>4454403.0048286011</c:v>
                </c:pt>
                <c:pt idx="65">
                  <c:v>4425922.414005558</c:v>
                </c:pt>
                <c:pt idx="66">
                  <c:v>4397305.3536848212</c:v>
                </c:pt>
                <c:pt idx="67">
                  <c:v>4368551.1699500475</c:v>
                </c:pt>
                <c:pt idx="68">
                  <c:v>4339659.2057515448</c:v>
                </c:pt>
                <c:pt idx="69">
                  <c:v>4310628.8008912578</c:v>
                </c:pt>
                <c:pt idx="70">
                  <c:v>4281459.2920076819</c:v>
                </c:pt>
                <c:pt idx="71">
                  <c:v>4252150.0125607057</c:v>
                </c:pt>
                <c:pt idx="72">
                  <c:v>4222700.2928163791</c:v>
                </c:pt>
                <c:pt idx="73">
                  <c:v>4193109.4598316108</c:v>
                </c:pt>
                <c:pt idx="74">
                  <c:v>4163376.8374387906</c:v>
                </c:pt>
                <c:pt idx="75">
                  <c:v>4133501.7462303382</c:v>
                </c:pt>
                <c:pt idx="76">
                  <c:v>4103483.5035431786</c:v>
                </c:pt>
                <c:pt idx="77">
                  <c:v>4073321.4234431428</c:v>
                </c:pt>
                <c:pt idx="78">
                  <c:v>4043014.8167092944</c:v>
                </c:pt>
                <c:pt idx="79">
                  <c:v>4012562.9908181797</c:v>
                </c:pt>
                <c:pt idx="80">
                  <c:v>3981965.2499280036</c:v>
                </c:pt>
                <c:pt idx="81">
                  <c:v>3951220.8948627287</c:v>
                </c:pt>
                <c:pt idx="82">
                  <c:v>3920329.2230960992</c:v>
                </c:pt>
                <c:pt idx="83">
                  <c:v>3889289.5287355883</c:v>
                </c:pt>
                <c:pt idx="84">
                  <c:v>3858101.1025062664</c:v>
                </c:pt>
                <c:pt idx="85">
                  <c:v>3826763.2317345957</c:v>
                </c:pt>
                <c:pt idx="86">
                  <c:v>3795275.2003321443</c:v>
                </c:pt>
                <c:pt idx="87">
                  <c:v>3763636.2887792224</c:v>
                </c:pt>
                <c:pt idx="88">
                  <c:v>3731845.7741084429</c:v>
                </c:pt>
                <c:pt idx="89">
                  <c:v>3699902.9298881991</c:v>
                </c:pt>
                <c:pt idx="90">
                  <c:v>3667807.0262060668</c:v>
                </c:pt>
                <c:pt idx="91">
                  <c:v>3635557.3296521241</c:v>
                </c:pt>
                <c:pt idx="92">
                  <c:v>3603153.1033021938</c:v>
                </c:pt>
                <c:pt idx="93">
                  <c:v>3570593.6067010034</c:v>
                </c:pt>
                <c:pt idx="94">
                  <c:v>3537878.0958452658</c:v>
                </c:pt>
                <c:pt idx="95">
                  <c:v>3505005.8231666777</c:v>
                </c:pt>
                <c:pt idx="96">
                  <c:v>3471976.0375148379</c:v>
                </c:pt>
                <c:pt idx="97">
                  <c:v>3438787.9841400832</c:v>
                </c:pt>
                <c:pt idx="98">
                  <c:v>3405440.9046762413</c:v>
                </c:pt>
                <c:pt idx="99">
                  <c:v>3371934.0371233015</c:v>
                </c:pt>
                <c:pt idx="100">
                  <c:v>3338266.6158300042</c:v>
                </c:pt>
                <c:pt idx="101">
                  <c:v>3304437.8714763429</c:v>
                </c:pt>
                <c:pt idx="102">
                  <c:v>3270447.0310559869</c:v>
                </c:pt>
                <c:pt idx="103">
                  <c:v>3236293.3178586168</c:v>
                </c:pt>
                <c:pt idx="104">
                  <c:v>3201975.9514521761</c:v>
                </c:pt>
                <c:pt idx="105">
                  <c:v>3167494.1476650378</c:v>
                </c:pt>
                <c:pt idx="106">
                  <c:v>3132847.1185680861</c:v>
                </c:pt>
                <c:pt idx="107">
                  <c:v>3098034.0724567114</c:v>
                </c:pt>
                <c:pt idx="108">
                  <c:v>3063054.2138327197</c:v>
                </c:pt>
                <c:pt idx="109">
                  <c:v>3027906.743386155</c:v>
                </c:pt>
                <c:pt idx="110">
                  <c:v>2992590.8579770336</c:v>
                </c:pt>
                <c:pt idx="111">
                  <c:v>2957105.7506169938</c:v>
                </c:pt>
                <c:pt idx="112">
                  <c:v>2921450.6104508536</c:v>
                </c:pt>
                <c:pt idx="113">
                  <c:v>2885624.6227380838</c:v>
                </c:pt>
                <c:pt idx="114">
                  <c:v>2849626.9688341906</c:v>
                </c:pt>
                <c:pt idx="115">
                  <c:v>2813456.8261720077</c:v>
                </c:pt>
                <c:pt idx="116">
                  <c:v>2777113.3682429017</c:v>
                </c:pt>
                <c:pt idx="117">
                  <c:v>2740595.7645778856</c:v>
                </c:pt>
                <c:pt idx="118">
                  <c:v>2703903.1807286413</c:v>
                </c:pt>
                <c:pt idx="119">
                  <c:v>2667034.7782484526</c:v>
                </c:pt>
                <c:pt idx="120">
                  <c:v>2629989.7146730465</c:v>
                </c:pt>
                <c:pt idx="121">
                  <c:v>2592767.1435013413</c:v>
                </c:pt>
                <c:pt idx="122">
                  <c:v>2555366.2141761053</c:v>
                </c:pt>
                <c:pt idx="123">
                  <c:v>2517786.0720645194</c:v>
                </c:pt>
                <c:pt idx="124">
                  <c:v>2480025.8584386487</c:v>
                </c:pt>
                <c:pt idx="125">
                  <c:v>2442084.7104558204</c:v>
                </c:pt>
                <c:pt idx="126">
                  <c:v>2403961.7611389081</c:v>
                </c:pt>
                <c:pt idx="127">
                  <c:v>2365656.1393565186</c:v>
                </c:pt>
                <c:pt idx="128">
                  <c:v>2327166.9698030888</c:v>
                </c:pt>
                <c:pt idx="129">
                  <c:v>2288493.3729788819</c:v>
                </c:pt>
                <c:pt idx="130">
                  <c:v>2249634.4651698926</c:v>
                </c:pt>
                <c:pt idx="131">
                  <c:v>2210589.3584276517</c:v>
                </c:pt>
                <c:pt idx="132">
                  <c:v>2171357.1605489375</c:v>
                </c:pt>
                <c:pt idx="133">
                  <c:v>2131936.9750553877</c:v>
                </c:pt>
                <c:pt idx="134">
                  <c:v>2092327.9011730149</c:v>
                </c:pt>
                <c:pt idx="135">
                  <c:v>2052529.0338116223</c:v>
                </c:pt>
                <c:pt idx="136">
                  <c:v>2012539.4635441231</c:v>
                </c:pt>
                <c:pt idx="137">
                  <c:v>1972358.2765857587</c:v>
                </c:pt>
                <c:pt idx="138">
                  <c:v>1931984.5547732187</c:v>
                </c:pt>
                <c:pt idx="139">
                  <c:v>1891417.3755436605</c:v>
                </c:pt>
                <c:pt idx="140">
                  <c:v>1850655.8119136272</c:v>
                </c:pt>
                <c:pt idx="141">
                  <c:v>1809698.9324578666</c:v>
                </c:pt>
                <c:pt idx="142">
                  <c:v>1768545.8012880473</c:v>
                </c:pt>
                <c:pt idx="143">
                  <c:v>1727195.4780313727</c:v>
                </c:pt>
                <c:pt idx="144">
                  <c:v>1685647.017809093</c:v>
                </c:pt>
                <c:pt idx="145">
                  <c:v>1643899.4712149149</c:v>
                </c:pt>
                <c:pt idx="146">
                  <c:v>1601951.8842933064</c:v>
                </c:pt>
                <c:pt idx="147">
                  <c:v>1559803.2985176984</c:v>
                </c:pt>
                <c:pt idx="148">
                  <c:v>1517452.7507685823</c:v>
                </c:pt>
                <c:pt idx="149">
                  <c:v>1474899.2733115018</c:v>
                </c:pt>
                <c:pt idx="150">
                  <c:v>1432141.8937749395</c:v>
                </c:pt>
                <c:pt idx="151">
                  <c:v>1389179.6351280978</c:v>
                </c:pt>
                <c:pt idx="152">
                  <c:v>1346011.5156585732</c:v>
                </c:pt>
                <c:pt idx="153">
                  <c:v>1302636.5489499241</c:v>
                </c:pt>
                <c:pt idx="154">
                  <c:v>1259053.7438591293</c:v>
                </c:pt>
                <c:pt idx="155">
                  <c:v>1215262.1044939409</c:v>
                </c:pt>
                <c:pt idx="156">
                  <c:v>1171260.6301901278</c:v>
                </c:pt>
                <c:pt idx="157">
                  <c:v>1127048.3154886088</c:v>
                </c:pt>
                <c:pt idx="158">
                  <c:v>1082624.1501124785</c:v>
                </c:pt>
                <c:pt idx="159">
                  <c:v>1037987.1189439208</c:v>
                </c:pt>
                <c:pt idx="160">
                  <c:v>993136.20200101379</c:v>
                </c:pt>
                <c:pt idx="161">
                  <c:v>948070.37441442208</c:v>
                </c:pt>
                <c:pt idx="162">
                  <c:v>902788.60640397784</c:v>
                </c:pt>
                <c:pt idx="163">
                  <c:v>857289.86325515027</c:v>
                </c:pt>
                <c:pt idx="164">
                  <c:v>811573.1052954013</c:v>
                </c:pt>
                <c:pt idx="165">
                  <c:v>765637.28787042852</c:v>
                </c:pt>
                <c:pt idx="166">
                  <c:v>719481.36132029432</c:v>
                </c:pt>
                <c:pt idx="167">
                  <c:v>673104.27095544082</c:v>
                </c:pt>
                <c:pt idx="168">
                  <c:v>626504.95703258901</c:v>
                </c:pt>
                <c:pt idx="169">
                  <c:v>579682.35473052354</c:v>
                </c:pt>
                <c:pt idx="170">
                  <c:v>532635.39412576065</c:v>
                </c:pt>
                <c:pt idx="171">
                  <c:v>485363.00016809994</c:v>
                </c:pt>
                <c:pt idx="172">
                  <c:v>437864.09265605878</c:v>
                </c:pt>
                <c:pt idx="173">
                  <c:v>390137.58621218911</c:v>
                </c:pt>
                <c:pt idx="174">
                  <c:v>342182.3902582759</c:v>
                </c:pt>
                <c:pt idx="175">
                  <c:v>293997.40899041685</c:v>
                </c:pt>
                <c:pt idx="176">
                  <c:v>245581.54135398264</c:v>
                </c:pt>
                <c:pt idx="177">
                  <c:v>196933.6810184572</c:v>
                </c:pt>
                <c:pt idx="178">
                  <c:v>148052.71635215735</c:v>
                </c:pt>
                <c:pt idx="179">
                  <c:v>98937.530396831484</c:v>
                </c:pt>
                <c:pt idx="180">
                  <c:v>49587.000842136345</c:v>
                </c:pt>
                <c:pt idx="181">
                  <c:v>-8.3746272139251232E-9</c:v>
                </c:pt>
                <c:pt idx="182">
                  <c:v>-8.3746272139251232E-9</c:v>
                </c:pt>
                <c:pt idx="183">
                  <c:v>-8.3746272139251232E-9</c:v>
                </c:pt>
                <c:pt idx="184">
                  <c:v>-8.3746272139251232E-9</c:v>
                </c:pt>
                <c:pt idx="185">
                  <c:v>-8.3746272139251232E-9</c:v>
                </c:pt>
                <c:pt idx="186">
                  <c:v>-8.3746272139251232E-9</c:v>
                </c:pt>
                <c:pt idx="187">
                  <c:v>-8.3746272139251232E-9</c:v>
                </c:pt>
                <c:pt idx="188">
                  <c:v>-8.3746272139251232E-9</c:v>
                </c:pt>
                <c:pt idx="189">
                  <c:v>-8.3746272139251232E-9</c:v>
                </c:pt>
                <c:pt idx="190">
                  <c:v>-8.3746272139251232E-9</c:v>
                </c:pt>
                <c:pt idx="191">
                  <c:v>-8.3746272139251232E-9</c:v>
                </c:pt>
                <c:pt idx="192">
                  <c:v>-8.3746272139251232E-9</c:v>
                </c:pt>
                <c:pt idx="193">
                  <c:v>-8.3746272139251232E-9</c:v>
                </c:pt>
                <c:pt idx="194">
                  <c:v>-8.3746272139251232E-9</c:v>
                </c:pt>
                <c:pt idx="195">
                  <c:v>-8.3746272139251232E-9</c:v>
                </c:pt>
                <c:pt idx="196">
                  <c:v>-8.3746272139251232E-9</c:v>
                </c:pt>
                <c:pt idx="197">
                  <c:v>-8.3746272139251232E-9</c:v>
                </c:pt>
                <c:pt idx="198">
                  <c:v>-8.3746272139251232E-9</c:v>
                </c:pt>
                <c:pt idx="199">
                  <c:v>-8.3746272139251232E-9</c:v>
                </c:pt>
                <c:pt idx="200">
                  <c:v>-8.3746272139251232E-9</c:v>
                </c:pt>
                <c:pt idx="201">
                  <c:v>-8.3746272139251232E-9</c:v>
                </c:pt>
                <c:pt idx="202">
                  <c:v>-8.3746272139251232E-9</c:v>
                </c:pt>
                <c:pt idx="203">
                  <c:v>-8.3746272139251232E-9</c:v>
                </c:pt>
                <c:pt idx="204">
                  <c:v>-8.3746272139251232E-9</c:v>
                </c:pt>
                <c:pt idx="205">
                  <c:v>-8.3746272139251232E-9</c:v>
                </c:pt>
                <c:pt idx="206">
                  <c:v>-8.3746272139251232E-9</c:v>
                </c:pt>
                <c:pt idx="207">
                  <c:v>-8.3746272139251232E-9</c:v>
                </c:pt>
                <c:pt idx="208">
                  <c:v>-8.3746272139251232E-9</c:v>
                </c:pt>
                <c:pt idx="209">
                  <c:v>-8.3746272139251232E-9</c:v>
                </c:pt>
                <c:pt idx="210">
                  <c:v>-8.3746272139251232E-9</c:v>
                </c:pt>
                <c:pt idx="211">
                  <c:v>-8.3746272139251232E-9</c:v>
                </c:pt>
                <c:pt idx="212">
                  <c:v>-8.3746272139251232E-9</c:v>
                </c:pt>
                <c:pt idx="213">
                  <c:v>-8.3746272139251232E-9</c:v>
                </c:pt>
                <c:pt idx="214">
                  <c:v>-8.3746272139251232E-9</c:v>
                </c:pt>
                <c:pt idx="215">
                  <c:v>-8.3746272139251232E-9</c:v>
                </c:pt>
                <c:pt idx="216">
                  <c:v>-8.3746272139251232E-9</c:v>
                </c:pt>
                <c:pt idx="217">
                  <c:v>-8.3746272139251232E-9</c:v>
                </c:pt>
                <c:pt idx="218">
                  <c:v>-8.3746272139251232E-9</c:v>
                </c:pt>
                <c:pt idx="219">
                  <c:v>-8.3746272139251232E-9</c:v>
                </c:pt>
                <c:pt idx="220">
                  <c:v>-8.3746272139251232E-9</c:v>
                </c:pt>
                <c:pt idx="221">
                  <c:v>-8.3746272139251232E-9</c:v>
                </c:pt>
                <c:pt idx="222">
                  <c:v>-8.3746272139251232E-9</c:v>
                </c:pt>
                <c:pt idx="223">
                  <c:v>-8.3746272139251232E-9</c:v>
                </c:pt>
                <c:pt idx="224">
                  <c:v>-8.3746272139251232E-9</c:v>
                </c:pt>
                <c:pt idx="225">
                  <c:v>-8.3746272139251232E-9</c:v>
                </c:pt>
                <c:pt idx="226">
                  <c:v>-8.3746272139251232E-9</c:v>
                </c:pt>
                <c:pt idx="227">
                  <c:v>-8.3746272139251232E-9</c:v>
                </c:pt>
                <c:pt idx="228">
                  <c:v>-8.3746272139251232E-9</c:v>
                </c:pt>
                <c:pt idx="229">
                  <c:v>-8.3746272139251232E-9</c:v>
                </c:pt>
                <c:pt idx="230">
                  <c:v>-8.3746272139251232E-9</c:v>
                </c:pt>
                <c:pt idx="231">
                  <c:v>-8.3746272139251232E-9</c:v>
                </c:pt>
                <c:pt idx="232">
                  <c:v>-8.3746272139251232E-9</c:v>
                </c:pt>
                <c:pt idx="233">
                  <c:v>-8.3746272139251232E-9</c:v>
                </c:pt>
                <c:pt idx="234">
                  <c:v>-8.3746272139251232E-9</c:v>
                </c:pt>
                <c:pt idx="235">
                  <c:v>-8.3746272139251232E-9</c:v>
                </c:pt>
                <c:pt idx="236">
                  <c:v>-8.3746272139251232E-9</c:v>
                </c:pt>
                <c:pt idx="237">
                  <c:v>-8.3746272139251232E-9</c:v>
                </c:pt>
                <c:pt idx="238">
                  <c:v>-8.3746272139251232E-9</c:v>
                </c:pt>
                <c:pt idx="239">
                  <c:v>-8.3746272139251232E-9</c:v>
                </c:pt>
                <c:pt idx="240">
                  <c:v>-8.3746272139251232E-9</c:v>
                </c:pt>
                <c:pt idx="241">
                  <c:v>-8.3746272139251232E-9</c:v>
                </c:pt>
                <c:pt idx="242">
                  <c:v>-8.3746272139251232E-9</c:v>
                </c:pt>
                <c:pt idx="243">
                  <c:v>-8.3746272139251232E-9</c:v>
                </c:pt>
                <c:pt idx="244">
                  <c:v>-8.3746272139251232E-9</c:v>
                </c:pt>
                <c:pt idx="245">
                  <c:v>-8.3746272139251232E-9</c:v>
                </c:pt>
                <c:pt idx="246">
                  <c:v>-8.3746272139251232E-9</c:v>
                </c:pt>
                <c:pt idx="247">
                  <c:v>-8.3746272139251232E-9</c:v>
                </c:pt>
                <c:pt idx="248">
                  <c:v>-8.3746272139251232E-9</c:v>
                </c:pt>
                <c:pt idx="249">
                  <c:v>-8.3746272139251232E-9</c:v>
                </c:pt>
                <c:pt idx="250">
                  <c:v>-8.3746272139251232E-9</c:v>
                </c:pt>
                <c:pt idx="251">
                  <c:v>-8.3746272139251232E-9</c:v>
                </c:pt>
                <c:pt idx="252">
                  <c:v>-8.3746272139251232E-9</c:v>
                </c:pt>
                <c:pt idx="253">
                  <c:v>-8.3746272139251232E-9</c:v>
                </c:pt>
                <c:pt idx="254">
                  <c:v>-8.3746272139251232E-9</c:v>
                </c:pt>
                <c:pt idx="255">
                  <c:v>-8.3746272139251232E-9</c:v>
                </c:pt>
                <c:pt idx="256">
                  <c:v>-8.3746272139251232E-9</c:v>
                </c:pt>
                <c:pt idx="257">
                  <c:v>-8.3746272139251232E-9</c:v>
                </c:pt>
                <c:pt idx="258">
                  <c:v>-8.3746272139251232E-9</c:v>
                </c:pt>
                <c:pt idx="259">
                  <c:v>-8.3746272139251232E-9</c:v>
                </c:pt>
                <c:pt idx="260">
                  <c:v>-8.3746272139251232E-9</c:v>
                </c:pt>
                <c:pt idx="261">
                  <c:v>-8.3746272139251232E-9</c:v>
                </c:pt>
                <c:pt idx="262">
                  <c:v>-8.3746272139251232E-9</c:v>
                </c:pt>
                <c:pt idx="263">
                  <c:v>-8.3746272139251232E-9</c:v>
                </c:pt>
                <c:pt idx="264">
                  <c:v>-8.3746272139251232E-9</c:v>
                </c:pt>
                <c:pt idx="265">
                  <c:v>-8.3746272139251232E-9</c:v>
                </c:pt>
                <c:pt idx="266">
                  <c:v>-8.3746272139251232E-9</c:v>
                </c:pt>
                <c:pt idx="267">
                  <c:v>-8.3746272139251232E-9</c:v>
                </c:pt>
                <c:pt idx="268">
                  <c:v>-8.3746272139251232E-9</c:v>
                </c:pt>
                <c:pt idx="269">
                  <c:v>-8.3746272139251232E-9</c:v>
                </c:pt>
                <c:pt idx="270">
                  <c:v>-8.3746272139251232E-9</c:v>
                </c:pt>
                <c:pt idx="271">
                  <c:v>-8.3746272139251232E-9</c:v>
                </c:pt>
                <c:pt idx="272">
                  <c:v>-8.3746272139251232E-9</c:v>
                </c:pt>
                <c:pt idx="273">
                  <c:v>-8.3746272139251232E-9</c:v>
                </c:pt>
                <c:pt idx="274">
                  <c:v>-8.3746272139251232E-9</c:v>
                </c:pt>
                <c:pt idx="275">
                  <c:v>-8.3746272139251232E-9</c:v>
                </c:pt>
                <c:pt idx="276">
                  <c:v>-8.3746272139251232E-9</c:v>
                </c:pt>
                <c:pt idx="277">
                  <c:v>-8.3746272139251232E-9</c:v>
                </c:pt>
                <c:pt idx="278">
                  <c:v>-8.3746272139251232E-9</c:v>
                </c:pt>
                <c:pt idx="279">
                  <c:v>-8.3746272139251232E-9</c:v>
                </c:pt>
                <c:pt idx="280">
                  <c:v>-8.3746272139251232E-9</c:v>
                </c:pt>
                <c:pt idx="281">
                  <c:v>-8.3746272139251232E-9</c:v>
                </c:pt>
                <c:pt idx="282">
                  <c:v>-8.3746272139251232E-9</c:v>
                </c:pt>
                <c:pt idx="283">
                  <c:v>-8.3746272139251232E-9</c:v>
                </c:pt>
                <c:pt idx="284">
                  <c:v>-8.3746272139251232E-9</c:v>
                </c:pt>
                <c:pt idx="285">
                  <c:v>-8.3746272139251232E-9</c:v>
                </c:pt>
                <c:pt idx="286">
                  <c:v>-8.3746272139251232E-9</c:v>
                </c:pt>
                <c:pt idx="287">
                  <c:v>-8.3746272139251232E-9</c:v>
                </c:pt>
                <c:pt idx="288">
                  <c:v>-8.3746272139251232E-9</c:v>
                </c:pt>
                <c:pt idx="289">
                  <c:v>-8.3746272139251232E-9</c:v>
                </c:pt>
                <c:pt idx="290">
                  <c:v>-8.3746272139251232E-9</c:v>
                </c:pt>
                <c:pt idx="291">
                  <c:v>-8.3746272139251232E-9</c:v>
                </c:pt>
                <c:pt idx="292">
                  <c:v>-8.3746272139251232E-9</c:v>
                </c:pt>
                <c:pt idx="293">
                  <c:v>-8.3746272139251232E-9</c:v>
                </c:pt>
                <c:pt idx="294">
                  <c:v>-8.3746272139251232E-9</c:v>
                </c:pt>
                <c:pt idx="295">
                  <c:v>-8.3746272139251232E-9</c:v>
                </c:pt>
                <c:pt idx="296">
                  <c:v>-8.3746272139251232E-9</c:v>
                </c:pt>
                <c:pt idx="297">
                  <c:v>-8.3746272139251232E-9</c:v>
                </c:pt>
                <c:pt idx="298">
                  <c:v>-8.3746272139251232E-9</c:v>
                </c:pt>
                <c:pt idx="299">
                  <c:v>-8.3746272139251232E-9</c:v>
                </c:pt>
                <c:pt idx="300">
                  <c:v>-8.3746272139251232E-9</c:v>
                </c:pt>
                <c:pt idx="301">
                  <c:v>-8.3746272139251232E-9</c:v>
                </c:pt>
                <c:pt idx="302">
                  <c:v>-8.3746272139251232E-9</c:v>
                </c:pt>
                <c:pt idx="303">
                  <c:v>-8.3746272139251232E-9</c:v>
                </c:pt>
                <c:pt idx="304">
                  <c:v>-8.3746272139251232E-9</c:v>
                </c:pt>
                <c:pt idx="305">
                  <c:v>-8.3746272139251232E-9</c:v>
                </c:pt>
                <c:pt idx="306">
                  <c:v>-8.3746272139251232E-9</c:v>
                </c:pt>
                <c:pt idx="307">
                  <c:v>-8.3746272139251232E-9</c:v>
                </c:pt>
                <c:pt idx="308">
                  <c:v>-8.3746272139251232E-9</c:v>
                </c:pt>
                <c:pt idx="309">
                  <c:v>-8.3746272139251232E-9</c:v>
                </c:pt>
                <c:pt idx="310">
                  <c:v>-8.3746272139251232E-9</c:v>
                </c:pt>
                <c:pt idx="311">
                  <c:v>-8.3746272139251232E-9</c:v>
                </c:pt>
                <c:pt idx="312">
                  <c:v>-8.3746272139251232E-9</c:v>
                </c:pt>
                <c:pt idx="313">
                  <c:v>-8.3746272139251232E-9</c:v>
                </c:pt>
                <c:pt idx="314">
                  <c:v>-8.3746272139251232E-9</c:v>
                </c:pt>
                <c:pt idx="315">
                  <c:v>-8.3746272139251232E-9</c:v>
                </c:pt>
                <c:pt idx="316">
                  <c:v>-8.3746272139251232E-9</c:v>
                </c:pt>
                <c:pt idx="317">
                  <c:v>-8.3746272139251232E-9</c:v>
                </c:pt>
                <c:pt idx="318">
                  <c:v>-8.3746272139251232E-9</c:v>
                </c:pt>
                <c:pt idx="319">
                  <c:v>-8.3746272139251232E-9</c:v>
                </c:pt>
                <c:pt idx="320">
                  <c:v>-8.3746272139251232E-9</c:v>
                </c:pt>
                <c:pt idx="321">
                  <c:v>-8.3746272139251232E-9</c:v>
                </c:pt>
                <c:pt idx="322">
                  <c:v>-8.3746272139251232E-9</c:v>
                </c:pt>
                <c:pt idx="323">
                  <c:v>-8.3746272139251232E-9</c:v>
                </c:pt>
                <c:pt idx="324">
                  <c:v>-8.3746272139251232E-9</c:v>
                </c:pt>
                <c:pt idx="325">
                  <c:v>-8.3746272139251232E-9</c:v>
                </c:pt>
                <c:pt idx="326">
                  <c:v>-8.3746272139251232E-9</c:v>
                </c:pt>
                <c:pt idx="327">
                  <c:v>-8.3746272139251232E-9</c:v>
                </c:pt>
                <c:pt idx="328">
                  <c:v>-8.3746272139251232E-9</c:v>
                </c:pt>
                <c:pt idx="329">
                  <c:v>-8.3746272139251232E-9</c:v>
                </c:pt>
                <c:pt idx="330">
                  <c:v>-8.3746272139251232E-9</c:v>
                </c:pt>
                <c:pt idx="331">
                  <c:v>-8.3746272139251232E-9</c:v>
                </c:pt>
                <c:pt idx="332">
                  <c:v>-8.3746272139251232E-9</c:v>
                </c:pt>
                <c:pt idx="333">
                  <c:v>-8.3746272139251232E-9</c:v>
                </c:pt>
                <c:pt idx="334">
                  <c:v>-8.3746272139251232E-9</c:v>
                </c:pt>
                <c:pt idx="335">
                  <c:v>-8.3746272139251232E-9</c:v>
                </c:pt>
                <c:pt idx="336">
                  <c:v>-8.3746272139251232E-9</c:v>
                </c:pt>
                <c:pt idx="337">
                  <c:v>-8.3746272139251232E-9</c:v>
                </c:pt>
                <c:pt idx="338">
                  <c:v>-8.3746272139251232E-9</c:v>
                </c:pt>
                <c:pt idx="339">
                  <c:v>-8.3746272139251232E-9</c:v>
                </c:pt>
                <c:pt idx="340">
                  <c:v>-8.3746272139251232E-9</c:v>
                </c:pt>
                <c:pt idx="341">
                  <c:v>-8.3746272139251232E-9</c:v>
                </c:pt>
                <c:pt idx="342">
                  <c:v>-8.3746272139251232E-9</c:v>
                </c:pt>
                <c:pt idx="343">
                  <c:v>-8.3746272139251232E-9</c:v>
                </c:pt>
                <c:pt idx="344">
                  <c:v>-8.3746272139251232E-9</c:v>
                </c:pt>
                <c:pt idx="345">
                  <c:v>-8.3746272139251232E-9</c:v>
                </c:pt>
                <c:pt idx="346">
                  <c:v>-8.3746272139251232E-9</c:v>
                </c:pt>
                <c:pt idx="347">
                  <c:v>-8.3746272139251232E-9</c:v>
                </c:pt>
                <c:pt idx="348">
                  <c:v>-8.3746272139251232E-9</c:v>
                </c:pt>
                <c:pt idx="349">
                  <c:v>-8.3746272139251232E-9</c:v>
                </c:pt>
                <c:pt idx="350">
                  <c:v>-8.3746272139251232E-9</c:v>
                </c:pt>
                <c:pt idx="351">
                  <c:v>-8.3746272139251232E-9</c:v>
                </c:pt>
                <c:pt idx="352">
                  <c:v>-8.3746272139251232E-9</c:v>
                </c:pt>
                <c:pt idx="353">
                  <c:v>-8.3746272139251232E-9</c:v>
                </c:pt>
                <c:pt idx="354">
                  <c:v>-8.3746272139251232E-9</c:v>
                </c:pt>
                <c:pt idx="355">
                  <c:v>-8.3746272139251232E-9</c:v>
                </c:pt>
                <c:pt idx="356">
                  <c:v>-8.3746272139251232E-9</c:v>
                </c:pt>
                <c:pt idx="357">
                  <c:v>-8.3746272139251232E-9</c:v>
                </c:pt>
                <c:pt idx="358">
                  <c:v>-8.3746272139251232E-9</c:v>
                </c:pt>
                <c:pt idx="359">
                  <c:v>-8.3746272139251232E-9</c:v>
                </c:pt>
                <c:pt idx="360">
                  <c:v>-8.3746272139251232E-9</c:v>
                </c:pt>
              </c:numCache>
            </c:numRef>
          </c:val>
          <c:smooth val="0"/>
          <c:extLst>
            <c:ext xmlns:c16="http://schemas.microsoft.com/office/drawing/2014/chart" uri="{C3380CC4-5D6E-409C-BE32-E72D297353CC}">
              <c16:uniqueId val="{0000000C-7B5B-4A76-AF71-C1E679E5C1C5}"/>
            </c:ext>
          </c:extLst>
        </c:ser>
        <c:ser>
          <c:idx val="13"/>
          <c:order val="13"/>
          <c:tx>
            <c:strRef>
              <c:f>'Mortgage Amortization'!$CG$1</c:f>
              <c:strCache>
                <c:ptCount val="1"/>
                <c:pt idx="0">
                  <c:v>1014</c:v>
                </c:pt>
              </c:strCache>
            </c:strRef>
          </c:tx>
          <c:spPr>
            <a:ln w="28575" cap="rnd">
              <a:solidFill>
                <a:schemeClr val="accent2">
                  <a:lumMod val="80000"/>
                  <a:lumOff val="2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Amortization'!$CG$2:$CG$366</c:f>
              <c:numCache>
                <c:formatCode>#,##0.00</c:formatCode>
                <c:ptCount val="365"/>
                <c:pt idx="0" formatCode="General">
                  <c:v>0</c:v>
                </c:pt>
                <c:pt idx="1">
                  <c:v>8500000</c:v>
                </c:pt>
                <c:pt idx="2">
                  <c:v>8469506.2396905366</c:v>
                </c:pt>
                <c:pt idx="3">
                  <c:v>8438872.7163129877</c:v>
                </c:pt>
                <c:pt idx="4">
                  <c:v>8408098.7892866246</c:v>
                </c:pt>
                <c:pt idx="5">
                  <c:v>8377183.8150947252</c:v>
                </c:pt>
                <c:pt idx="6">
                  <c:v>8346127.1472711125</c:v>
                </c:pt>
                <c:pt idx="7">
                  <c:v>8314928.1363866413</c:v>
                </c:pt>
                <c:pt idx="8">
                  <c:v>8283586.1300356165</c:v>
                </c:pt>
                <c:pt idx="9">
                  <c:v>8252100.4728221493</c:v>
                </c:pt>
                <c:pt idx="10">
                  <c:v>8220470.5063464539</c:v>
                </c:pt>
                <c:pt idx="11">
                  <c:v>8188695.5691910787</c:v>
                </c:pt>
                <c:pt idx="12">
                  <c:v>8156774.996907074</c:v>
                </c:pt>
                <c:pt idx="13">
                  <c:v>8124708.122000101</c:v>
                </c:pt>
                <c:pt idx="14">
                  <c:v>8092494.2739164717</c:v>
                </c:pt>
                <c:pt idx="15">
                  <c:v>8060132.7790291253</c:v>
                </c:pt>
                <c:pt idx="16">
                  <c:v>8027622.9606235456</c:v>
                </c:pt>
                <c:pt idx="17">
                  <c:v>7994964.1388836065</c:v>
                </c:pt>
                <c:pt idx="18">
                  <c:v>7962155.6308773598</c:v>
                </c:pt>
                <c:pt idx="19">
                  <c:v>7929196.7505427506</c:v>
                </c:pt>
                <c:pt idx="20">
                  <c:v>7896086.8086732747</c:v>
                </c:pt>
                <c:pt idx="21">
                  <c:v>7862825.1129035633</c:v>
                </c:pt>
                <c:pt idx="22">
                  <c:v>7829410.9676949074</c:v>
                </c:pt>
                <c:pt idx="23">
                  <c:v>7795843.6743207127</c:v>
                </c:pt>
                <c:pt idx="24">
                  <c:v>7762122.5308518857</c:v>
                </c:pt>
                <c:pt idx="25">
                  <c:v>7728246.8321421603</c:v>
                </c:pt>
                <c:pt idx="26">
                  <c:v>7694215.8698133482</c:v>
                </c:pt>
                <c:pt idx="27">
                  <c:v>7660028.932240529</c:v>
                </c:pt>
                <c:pt idx="28">
                  <c:v>7625685.3045371678</c:v>
                </c:pt>
                <c:pt idx="29">
                  <c:v>7591184.2685401663</c:v>
                </c:pt>
                <c:pt idx="30">
                  <c:v>7556525.1027948456</c:v>
                </c:pt>
                <c:pt idx="31">
                  <c:v>7521707.0825398583</c:v>
                </c:pt>
                <c:pt idx="32">
                  <c:v>7486729.4796920363</c:v>
                </c:pt>
                <c:pt idx="33">
                  <c:v>7451591.5628311615</c:v>
                </c:pt>
                <c:pt idx="34">
                  <c:v>7416292.5971846739</c:v>
                </c:pt>
                <c:pt idx="35">
                  <c:v>7380831.8446123069</c:v>
                </c:pt>
                <c:pt idx="36">
                  <c:v>7345208.5635906495</c:v>
                </c:pt>
                <c:pt idx="37">
                  <c:v>7309422.009197643</c:v>
                </c:pt>
                <c:pt idx="38">
                  <c:v>7273471.4330970021</c:v>
                </c:pt>
                <c:pt idx="39">
                  <c:v>7237356.0835225666</c:v>
                </c:pt>
                <c:pt idx="40">
                  <c:v>7201075.2052625818</c:v>
                </c:pt>
                <c:pt idx="41">
                  <c:v>7164628.0396439051</c:v>
                </c:pt>
                <c:pt idx="42">
                  <c:v>7128013.8245161427</c:v>
                </c:pt>
                <c:pt idx="43">
                  <c:v>7091231.7942357119</c:v>
                </c:pt>
                <c:pt idx="44">
                  <c:v>7054281.1796498289</c:v>
                </c:pt>
                <c:pt idx="45">
                  <c:v>7017161.2080804268</c:v>
                </c:pt>
                <c:pt idx="46">
                  <c:v>6979871.1033079987</c:v>
                </c:pt>
                <c:pt idx="47">
                  <c:v>6942410.0855553634</c:v>
                </c:pt>
                <c:pt idx="48">
                  <c:v>6904777.3714713622</c:v>
                </c:pt>
                <c:pt idx="49">
                  <c:v>6866972.174114476</c:v>
                </c:pt>
                <c:pt idx="50">
                  <c:v>6828993.7029363709</c:v>
                </c:pt>
                <c:pt idx="51">
                  <c:v>6790841.1637653662</c:v>
                </c:pt>
                <c:pt idx="52">
                  <c:v>6752513.7587898271</c:v>
                </c:pt>
                <c:pt idx="53">
                  <c:v>6714010.6865414837</c:v>
                </c:pt>
                <c:pt idx="54">
                  <c:v>6675331.1418786692</c:v>
                </c:pt>
                <c:pt idx="55">
                  <c:v>6636474.315969483</c:v>
                </c:pt>
                <c:pt idx="56">
                  <c:v>6597439.3962748796</c:v>
                </c:pt>
                <c:pt idx="57">
                  <c:v>6558225.5665316759</c:v>
                </c:pt>
                <c:pt idx="58">
                  <c:v>6518832.0067354823</c:v>
                </c:pt>
                <c:pt idx="59">
                  <c:v>6479257.8931235559</c:v>
                </c:pt>
                <c:pt idx="60">
                  <c:v>6439502.3981575752</c:v>
                </c:pt>
                <c:pt idx="61">
                  <c:v>6399564.6905063335</c:v>
                </c:pt>
                <c:pt idx="62">
                  <c:v>6359443.9350283574</c:v>
                </c:pt>
                <c:pt idx="63">
                  <c:v>6319139.2927544406</c:v>
                </c:pt>
                <c:pt idx="64">
                  <c:v>6278649.920870102</c:v>
                </c:pt>
                <c:pt idx="65">
                  <c:v>6237974.9726979602</c:v>
                </c:pt>
                <c:pt idx="66">
                  <c:v>6197113.5976800295</c:v>
                </c:pt>
                <c:pt idx="67">
                  <c:v>6156064.9413599325</c:v>
                </c:pt>
                <c:pt idx="68">
                  <c:v>6114828.1453650352</c:v>
                </c:pt>
                <c:pt idx="69">
                  <c:v>6073402.3473884948</c:v>
                </c:pt>
                <c:pt idx="70">
                  <c:v>6031786.6811712282</c:v>
                </c:pt>
                <c:pt idx="71">
                  <c:v>5989980.2764837993</c:v>
                </c:pt>
                <c:pt idx="72">
                  <c:v>5947982.2591082202</c:v>
                </c:pt>
                <c:pt idx="73">
                  <c:v>5905791.7508196691</c:v>
                </c:pt>
                <c:pt idx="74">
                  <c:v>5863407.8693681294</c:v>
                </c:pt>
                <c:pt idx="75">
                  <c:v>5820829.7284599366</c:v>
                </c:pt>
                <c:pt idx="76">
                  <c:v>5778056.4377392475</c:v>
                </c:pt>
                <c:pt idx="77">
                  <c:v>5735087.1027694223</c:v>
                </c:pt>
                <c:pt idx="78">
                  <c:v>5691920.8250143183</c:v>
                </c:pt>
                <c:pt idx="79">
                  <c:v>5648556.7018195037</c:v>
                </c:pt>
                <c:pt idx="80">
                  <c:v>5604993.8263933798</c:v>
                </c:pt>
                <c:pt idx="81">
                  <c:v>5561231.2877882197</c:v>
                </c:pt>
                <c:pt idx="82">
                  <c:v>5517268.1708811186</c:v>
                </c:pt>
                <c:pt idx="83">
                  <c:v>5473103.5563548598</c:v>
                </c:pt>
                <c:pt idx="84">
                  <c:v>5428736.5206786897</c:v>
                </c:pt>
                <c:pt idx="85">
                  <c:v>5384166.1360890036</c:v>
                </c:pt>
                <c:pt idx="86">
                  <c:v>5339391.4705699477</c:v>
                </c:pt>
                <c:pt idx="87">
                  <c:v>5294411.5878339298</c:v>
                </c:pt>
                <c:pt idx="88">
                  <c:v>5249225.5473020384</c:v>
                </c:pt>
                <c:pt idx="89">
                  <c:v>5203832.4040843761</c:v>
                </c:pt>
                <c:pt idx="90">
                  <c:v>5158231.2089602994</c:v>
                </c:pt>
                <c:pt idx="91">
                  <c:v>5112421.0083585707</c:v>
                </c:pt>
                <c:pt idx="92">
                  <c:v>5066400.8443374177</c:v>
                </c:pt>
                <c:pt idx="93">
                  <c:v>5020169.7545645004</c:v>
                </c:pt>
                <c:pt idx="94">
                  <c:v>4973726.772296791</c:v>
                </c:pt>
                <c:pt idx="95">
                  <c:v>4927070.9263603548</c:v>
                </c:pt>
                <c:pt idx="96">
                  <c:v>4880201.2411300428</c:v>
                </c:pt>
                <c:pt idx="97">
                  <c:v>4833116.7365090922</c:v>
                </c:pt>
                <c:pt idx="98">
                  <c:v>4785816.4279086282</c:v>
                </c:pt>
                <c:pt idx="99">
                  <c:v>4738299.3262270791</c:v>
                </c:pt>
                <c:pt idx="100">
                  <c:v>4690564.4378294898</c:v>
                </c:pt>
                <c:pt idx="101">
                  <c:v>4642610.7645267444</c:v>
                </c:pt>
                <c:pt idx="102">
                  <c:v>4594437.3035546951</c:v>
                </c:pt>
                <c:pt idx="103">
                  <c:v>4546043.047553191</c:v>
                </c:pt>
                <c:pt idx="104">
                  <c:v>4497426.9845450129</c:v>
                </c:pt>
                <c:pt idx="105">
                  <c:v>4448588.0979147144</c:v>
                </c:pt>
                <c:pt idx="106">
                  <c:v>4399525.3663873598</c:v>
                </c:pt>
                <c:pt idx="107">
                  <c:v>4350237.7640071716</c:v>
                </c:pt>
                <c:pt idx="108">
                  <c:v>4300724.2601160742</c:v>
                </c:pt>
                <c:pt idx="109">
                  <c:v>4250983.8193321424</c:v>
                </c:pt>
                <c:pt idx="110">
                  <c:v>4201015.4015279515</c:v>
                </c:pt>
                <c:pt idx="111">
                  <c:v>4150817.9618088244</c:v>
                </c:pt>
                <c:pt idx="112">
                  <c:v>4100390.4504909846</c:v>
                </c:pt>
                <c:pt idx="113">
                  <c:v>4049731.8130796049</c:v>
                </c:pt>
                <c:pt idx="114">
                  <c:v>3998840.9902467565</c:v>
                </c:pt>
                <c:pt idx="115">
                  <c:v>3947716.9178092573</c:v>
                </c:pt>
                <c:pt idx="116">
                  <c:v>3896358.5267064194</c:v>
                </c:pt>
                <c:pt idx="117">
                  <c:v>3844764.7429776937</c:v>
                </c:pt>
                <c:pt idx="118">
                  <c:v>3792934.4877402112</c:v>
                </c:pt>
                <c:pt idx="119">
                  <c:v>3740866.6771662235</c:v>
                </c:pt>
                <c:pt idx="120">
                  <c:v>3688560.2224604385</c:v>
                </c:pt>
                <c:pt idx="121">
                  <c:v>3636014.0298372521</c:v>
                </c:pt>
                <c:pt idx="122">
                  <c:v>3583227.0004978762</c:v>
                </c:pt>
                <c:pt idx="123">
                  <c:v>3530198.0306073613</c:v>
                </c:pt>
                <c:pt idx="124">
                  <c:v>3476926.0112715149</c:v>
                </c:pt>
                <c:pt idx="125">
                  <c:v>3423409.8285137126</c:v>
                </c:pt>
                <c:pt idx="126">
                  <c:v>3369648.3632516037</c:v>
                </c:pt>
                <c:pt idx="127">
                  <c:v>3315640.49127371</c:v>
                </c:pt>
                <c:pt idx="128">
                  <c:v>3261385.0832159179</c:v>
                </c:pt>
                <c:pt idx="129">
                  <c:v>3206881.0045378609</c:v>
                </c:pt>
                <c:pt idx="130">
                  <c:v>3152127.1154991961</c:v>
                </c:pt>
                <c:pt idx="131">
                  <c:v>3097122.2711357707</c:v>
                </c:pt>
                <c:pt idx="132">
                  <c:v>3041865.3212356796</c:v>
                </c:pt>
                <c:pt idx="133">
                  <c:v>2986355.110315213</c:v>
                </c:pt>
                <c:pt idx="134">
                  <c:v>2930590.4775946941</c:v>
                </c:pt>
                <c:pt idx="135">
                  <c:v>2874570.2569742063</c:v>
                </c:pt>
                <c:pt idx="136">
                  <c:v>2818293.2770092078</c:v>
                </c:pt>
                <c:pt idx="137">
                  <c:v>2761758.3608860364</c:v>
                </c:pt>
                <c:pt idx="138">
                  <c:v>2704964.3263973007</c:v>
                </c:pt>
                <c:pt idx="139">
                  <c:v>2647909.985917158</c:v>
                </c:pt>
                <c:pt idx="140">
                  <c:v>2590594.1463764813</c:v>
                </c:pt>
                <c:pt idx="141">
                  <c:v>2533015.6092379098</c:v>
                </c:pt>
                <c:pt idx="142">
                  <c:v>2475173.1704707867</c:v>
                </c:pt>
                <c:pt idx="143">
                  <c:v>2417065.6205259808</c:v>
                </c:pt>
                <c:pt idx="144">
                  <c:v>2358691.7443105946</c:v>
                </c:pt>
                <c:pt idx="145">
                  <c:v>2300050.3211625549</c:v>
                </c:pt>
                <c:pt idx="146">
                  <c:v>2241140.1248250864</c:v>
                </c:pt>
                <c:pt idx="147">
                  <c:v>2181959.9234210714</c:v>
                </c:pt>
                <c:pt idx="148">
                  <c:v>2122508.4794272878</c:v>
                </c:pt>
                <c:pt idx="149">
                  <c:v>2062784.5496485326</c:v>
                </c:pt>
                <c:pt idx="150">
                  <c:v>2002786.885191625</c:v>
                </c:pt>
                <c:pt idx="151">
                  <c:v>1942514.2314392899</c:v>
                </c:pt>
                <c:pt idx="152">
                  <c:v>1881965.3280239231</c:v>
                </c:pt>
                <c:pt idx="153">
                  <c:v>1821138.908801236</c:v>
                </c:pt>
                <c:pt idx="154">
                  <c:v>1760033.7018237782</c:v>
                </c:pt>
                <c:pt idx="155">
                  <c:v>1698648.4293143405</c:v>
                </c:pt>
                <c:pt idx="156">
                  <c:v>1636981.8076392345</c:v>
                </c:pt>
                <c:pt idx="157">
                  <c:v>1575032.5472814508</c:v>
                </c:pt>
                <c:pt idx="158">
                  <c:v>1512799.3528136939</c:v>
                </c:pt>
                <c:pt idx="159">
                  <c:v>1450280.9228712933</c:v>
                </c:pt>
                <c:pt idx="160">
                  <c:v>1387475.95012499</c:v>
                </c:pt>
                <c:pt idx="161">
                  <c:v>1324383.1212535994</c:v>
                </c:pt>
                <c:pt idx="162">
                  <c:v>1261001.1169165482</c:v>
                </c:pt>
                <c:pt idx="163">
                  <c:v>1197328.6117262857</c:v>
                </c:pt>
                <c:pt idx="164">
                  <c:v>1133364.2742205677</c:v>
                </c:pt>
                <c:pt idx="165">
                  <c:v>1069106.766834615</c:v>
                </c:pt>
                <c:pt idx="166">
                  <c:v>1004554.7458731435</c:v>
                </c:pt>
                <c:pt idx="167">
                  <c:v>939706.86148226529</c:v>
                </c:pt>
                <c:pt idx="168">
                  <c:v>874561.75762126222</c:v>
                </c:pt>
                <c:pt idx="169">
                  <c:v>809118.07203422952</c:v>
                </c:pt>
                <c:pt idx="170">
                  <c:v>743374.43622158957</c:v>
                </c:pt>
                <c:pt idx="171">
                  <c:v>677329.47541147505</c:v>
                </c:pt>
                <c:pt idx="172">
                  <c:v>610981.80853098084</c:v>
                </c:pt>
                <c:pt idx="173">
                  <c:v>544330.0481772843</c:v>
                </c:pt>
                <c:pt idx="174">
                  <c:v>477372.8005886334</c:v>
                </c:pt>
                <c:pt idx="175">
                  <c:v>410108.66561520111</c:v>
                </c:pt>
                <c:pt idx="176">
                  <c:v>342536.23668980727</c:v>
                </c:pt>
                <c:pt idx="177">
                  <c:v>274654.10079850536</c:v>
                </c:pt>
                <c:pt idx="178">
                  <c:v>206460.83845103503</c:v>
                </c:pt>
                <c:pt idx="179">
                  <c:v>137955.02365113876</c:v>
                </c:pt>
                <c:pt idx="180">
                  <c:v>69135.223866742992</c:v>
                </c:pt>
                <c:pt idx="181">
                  <c:v>2.066371962428093E-9</c:v>
                </c:pt>
                <c:pt idx="182">
                  <c:v>2.066371962428093E-9</c:v>
                </c:pt>
                <c:pt idx="183">
                  <c:v>2.066371962428093E-9</c:v>
                </c:pt>
                <c:pt idx="184">
                  <c:v>2.066371962428093E-9</c:v>
                </c:pt>
                <c:pt idx="185">
                  <c:v>2.066371962428093E-9</c:v>
                </c:pt>
                <c:pt idx="186">
                  <c:v>2.066371962428093E-9</c:v>
                </c:pt>
                <c:pt idx="187">
                  <c:v>2.066371962428093E-9</c:v>
                </c:pt>
                <c:pt idx="188">
                  <c:v>2.066371962428093E-9</c:v>
                </c:pt>
                <c:pt idx="189">
                  <c:v>2.066371962428093E-9</c:v>
                </c:pt>
                <c:pt idx="190">
                  <c:v>2.066371962428093E-9</c:v>
                </c:pt>
                <c:pt idx="191">
                  <c:v>2.066371962428093E-9</c:v>
                </c:pt>
                <c:pt idx="192">
                  <c:v>2.066371962428093E-9</c:v>
                </c:pt>
                <c:pt idx="193">
                  <c:v>2.066371962428093E-9</c:v>
                </c:pt>
                <c:pt idx="194">
                  <c:v>2.066371962428093E-9</c:v>
                </c:pt>
                <c:pt idx="195">
                  <c:v>2.066371962428093E-9</c:v>
                </c:pt>
                <c:pt idx="196">
                  <c:v>2.066371962428093E-9</c:v>
                </c:pt>
                <c:pt idx="197">
                  <c:v>2.066371962428093E-9</c:v>
                </c:pt>
                <c:pt idx="198">
                  <c:v>2.066371962428093E-9</c:v>
                </c:pt>
                <c:pt idx="199">
                  <c:v>2.066371962428093E-9</c:v>
                </c:pt>
                <c:pt idx="200">
                  <c:v>2.066371962428093E-9</c:v>
                </c:pt>
                <c:pt idx="201">
                  <c:v>2.066371962428093E-9</c:v>
                </c:pt>
                <c:pt idx="202">
                  <c:v>2.066371962428093E-9</c:v>
                </c:pt>
                <c:pt idx="203">
                  <c:v>2.066371962428093E-9</c:v>
                </c:pt>
                <c:pt idx="204">
                  <c:v>2.066371962428093E-9</c:v>
                </c:pt>
                <c:pt idx="205">
                  <c:v>2.066371962428093E-9</c:v>
                </c:pt>
                <c:pt idx="206">
                  <c:v>2.066371962428093E-9</c:v>
                </c:pt>
                <c:pt idx="207">
                  <c:v>2.066371962428093E-9</c:v>
                </c:pt>
                <c:pt idx="208">
                  <c:v>2.066371962428093E-9</c:v>
                </c:pt>
                <c:pt idx="209">
                  <c:v>2.066371962428093E-9</c:v>
                </c:pt>
                <c:pt idx="210">
                  <c:v>2.066371962428093E-9</c:v>
                </c:pt>
                <c:pt idx="211">
                  <c:v>2.066371962428093E-9</c:v>
                </c:pt>
                <c:pt idx="212">
                  <c:v>2.066371962428093E-9</c:v>
                </c:pt>
                <c:pt idx="213">
                  <c:v>2.066371962428093E-9</c:v>
                </c:pt>
                <c:pt idx="214">
                  <c:v>2.066371962428093E-9</c:v>
                </c:pt>
                <c:pt idx="215">
                  <c:v>2.066371962428093E-9</c:v>
                </c:pt>
                <c:pt idx="216">
                  <c:v>2.066371962428093E-9</c:v>
                </c:pt>
                <c:pt idx="217">
                  <c:v>2.066371962428093E-9</c:v>
                </c:pt>
                <c:pt idx="218">
                  <c:v>2.066371962428093E-9</c:v>
                </c:pt>
                <c:pt idx="219">
                  <c:v>2.066371962428093E-9</c:v>
                </c:pt>
                <c:pt idx="220">
                  <c:v>2.066371962428093E-9</c:v>
                </c:pt>
                <c:pt idx="221">
                  <c:v>2.066371962428093E-9</c:v>
                </c:pt>
                <c:pt idx="222">
                  <c:v>2.066371962428093E-9</c:v>
                </c:pt>
                <c:pt idx="223">
                  <c:v>2.066371962428093E-9</c:v>
                </c:pt>
                <c:pt idx="224">
                  <c:v>2.066371962428093E-9</c:v>
                </c:pt>
                <c:pt idx="225">
                  <c:v>2.066371962428093E-9</c:v>
                </c:pt>
                <c:pt idx="226">
                  <c:v>2.066371962428093E-9</c:v>
                </c:pt>
                <c:pt idx="227">
                  <c:v>2.066371962428093E-9</c:v>
                </c:pt>
                <c:pt idx="228">
                  <c:v>2.066371962428093E-9</c:v>
                </c:pt>
                <c:pt idx="229">
                  <c:v>2.066371962428093E-9</c:v>
                </c:pt>
                <c:pt idx="230">
                  <c:v>2.066371962428093E-9</c:v>
                </c:pt>
                <c:pt idx="231">
                  <c:v>2.066371962428093E-9</c:v>
                </c:pt>
                <c:pt idx="232">
                  <c:v>2.066371962428093E-9</c:v>
                </c:pt>
                <c:pt idx="233">
                  <c:v>2.066371962428093E-9</c:v>
                </c:pt>
                <c:pt idx="234">
                  <c:v>2.066371962428093E-9</c:v>
                </c:pt>
                <c:pt idx="235">
                  <c:v>2.066371962428093E-9</c:v>
                </c:pt>
                <c:pt idx="236">
                  <c:v>2.066371962428093E-9</c:v>
                </c:pt>
                <c:pt idx="237">
                  <c:v>2.066371962428093E-9</c:v>
                </c:pt>
                <c:pt idx="238">
                  <c:v>2.066371962428093E-9</c:v>
                </c:pt>
                <c:pt idx="239">
                  <c:v>2.066371962428093E-9</c:v>
                </c:pt>
                <c:pt idx="240">
                  <c:v>2.066371962428093E-9</c:v>
                </c:pt>
                <c:pt idx="241">
                  <c:v>2.066371962428093E-9</c:v>
                </c:pt>
                <c:pt idx="242">
                  <c:v>2.066371962428093E-9</c:v>
                </c:pt>
                <c:pt idx="243">
                  <c:v>2.066371962428093E-9</c:v>
                </c:pt>
                <c:pt idx="244">
                  <c:v>2.066371962428093E-9</c:v>
                </c:pt>
                <c:pt idx="245">
                  <c:v>2.066371962428093E-9</c:v>
                </c:pt>
                <c:pt idx="246">
                  <c:v>2.066371962428093E-9</c:v>
                </c:pt>
                <c:pt idx="247">
                  <c:v>2.066371962428093E-9</c:v>
                </c:pt>
                <c:pt idx="248">
                  <c:v>2.066371962428093E-9</c:v>
                </c:pt>
                <c:pt idx="249">
                  <c:v>2.066371962428093E-9</c:v>
                </c:pt>
                <c:pt idx="250">
                  <c:v>2.066371962428093E-9</c:v>
                </c:pt>
                <c:pt idx="251">
                  <c:v>2.066371962428093E-9</c:v>
                </c:pt>
                <c:pt idx="252">
                  <c:v>2.066371962428093E-9</c:v>
                </c:pt>
                <c:pt idx="253">
                  <c:v>2.066371962428093E-9</c:v>
                </c:pt>
                <c:pt idx="254">
                  <c:v>2.066371962428093E-9</c:v>
                </c:pt>
                <c:pt idx="255">
                  <c:v>2.066371962428093E-9</c:v>
                </c:pt>
                <c:pt idx="256">
                  <c:v>2.066371962428093E-9</c:v>
                </c:pt>
                <c:pt idx="257">
                  <c:v>2.066371962428093E-9</c:v>
                </c:pt>
                <c:pt idx="258">
                  <c:v>2.066371962428093E-9</c:v>
                </c:pt>
                <c:pt idx="259">
                  <c:v>2.066371962428093E-9</c:v>
                </c:pt>
                <c:pt idx="260">
                  <c:v>2.066371962428093E-9</c:v>
                </c:pt>
                <c:pt idx="261">
                  <c:v>2.066371962428093E-9</c:v>
                </c:pt>
                <c:pt idx="262">
                  <c:v>2.066371962428093E-9</c:v>
                </c:pt>
                <c:pt idx="263">
                  <c:v>2.066371962428093E-9</c:v>
                </c:pt>
                <c:pt idx="264">
                  <c:v>2.066371962428093E-9</c:v>
                </c:pt>
                <c:pt idx="265">
                  <c:v>2.066371962428093E-9</c:v>
                </c:pt>
                <c:pt idx="266">
                  <c:v>2.066371962428093E-9</c:v>
                </c:pt>
                <c:pt idx="267">
                  <c:v>2.066371962428093E-9</c:v>
                </c:pt>
                <c:pt idx="268">
                  <c:v>2.066371962428093E-9</c:v>
                </c:pt>
                <c:pt idx="269">
                  <c:v>2.066371962428093E-9</c:v>
                </c:pt>
                <c:pt idx="270">
                  <c:v>2.066371962428093E-9</c:v>
                </c:pt>
                <c:pt idx="271">
                  <c:v>2.066371962428093E-9</c:v>
                </c:pt>
                <c:pt idx="272">
                  <c:v>2.066371962428093E-9</c:v>
                </c:pt>
                <c:pt idx="273">
                  <c:v>2.066371962428093E-9</c:v>
                </c:pt>
                <c:pt idx="274">
                  <c:v>2.066371962428093E-9</c:v>
                </c:pt>
                <c:pt idx="275">
                  <c:v>2.066371962428093E-9</c:v>
                </c:pt>
                <c:pt idx="276">
                  <c:v>2.066371962428093E-9</c:v>
                </c:pt>
                <c:pt idx="277">
                  <c:v>2.066371962428093E-9</c:v>
                </c:pt>
                <c:pt idx="278">
                  <c:v>2.066371962428093E-9</c:v>
                </c:pt>
                <c:pt idx="279">
                  <c:v>2.066371962428093E-9</c:v>
                </c:pt>
                <c:pt idx="280">
                  <c:v>2.066371962428093E-9</c:v>
                </c:pt>
                <c:pt idx="281">
                  <c:v>2.066371962428093E-9</c:v>
                </c:pt>
                <c:pt idx="282">
                  <c:v>2.066371962428093E-9</c:v>
                </c:pt>
                <c:pt idx="283">
                  <c:v>2.066371962428093E-9</c:v>
                </c:pt>
                <c:pt idx="284">
                  <c:v>2.066371962428093E-9</c:v>
                </c:pt>
                <c:pt idx="285">
                  <c:v>2.066371962428093E-9</c:v>
                </c:pt>
                <c:pt idx="286">
                  <c:v>2.066371962428093E-9</c:v>
                </c:pt>
                <c:pt idx="287">
                  <c:v>2.066371962428093E-9</c:v>
                </c:pt>
                <c:pt idx="288">
                  <c:v>2.066371962428093E-9</c:v>
                </c:pt>
                <c:pt idx="289">
                  <c:v>2.066371962428093E-9</c:v>
                </c:pt>
                <c:pt idx="290">
                  <c:v>2.066371962428093E-9</c:v>
                </c:pt>
                <c:pt idx="291">
                  <c:v>2.066371962428093E-9</c:v>
                </c:pt>
                <c:pt idx="292">
                  <c:v>2.066371962428093E-9</c:v>
                </c:pt>
                <c:pt idx="293">
                  <c:v>2.066371962428093E-9</c:v>
                </c:pt>
                <c:pt idx="294">
                  <c:v>2.066371962428093E-9</c:v>
                </c:pt>
                <c:pt idx="295">
                  <c:v>2.066371962428093E-9</c:v>
                </c:pt>
                <c:pt idx="296">
                  <c:v>2.066371962428093E-9</c:v>
                </c:pt>
                <c:pt idx="297">
                  <c:v>2.066371962428093E-9</c:v>
                </c:pt>
                <c:pt idx="298">
                  <c:v>2.066371962428093E-9</c:v>
                </c:pt>
                <c:pt idx="299">
                  <c:v>2.066371962428093E-9</c:v>
                </c:pt>
                <c:pt idx="300">
                  <c:v>2.066371962428093E-9</c:v>
                </c:pt>
                <c:pt idx="301">
                  <c:v>2.066371962428093E-9</c:v>
                </c:pt>
                <c:pt idx="302">
                  <c:v>2.066371962428093E-9</c:v>
                </c:pt>
                <c:pt idx="303">
                  <c:v>2.066371962428093E-9</c:v>
                </c:pt>
                <c:pt idx="304">
                  <c:v>2.066371962428093E-9</c:v>
                </c:pt>
                <c:pt idx="305">
                  <c:v>2.066371962428093E-9</c:v>
                </c:pt>
                <c:pt idx="306">
                  <c:v>2.066371962428093E-9</c:v>
                </c:pt>
                <c:pt idx="307">
                  <c:v>2.066371962428093E-9</c:v>
                </c:pt>
                <c:pt idx="308">
                  <c:v>2.066371962428093E-9</c:v>
                </c:pt>
                <c:pt idx="309">
                  <c:v>2.066371962428093E-9</c:v>
                </c:pt>
                <c:pt idx="310">
                  <c:v>2.066371962428093E-9</c:v>
                </c:pt>
                <c:pt idx="311">
                  <c:v>2.066371962428093E-9</c:v>
                </c:pt>
                <c:pt idx="312">
                  <c:v>2.066371962428093E-9</c:v>
                </c:pt>
                <c:pt idx="313">
                  <c:v>2.066371962428093E-9</c:v>
                </c:pt>
                <c:pt idx="314">
                  <c:v>2.066371962428093E-9</c:v>
                </c:pt>
                <c:pt idx="315">
                  <c:v>2.066371962428093E-9</c:v>
                </c:pt>
                <c:pt idx="316">
                  <c:v>2.066371962428093E-9</c:v>
                </c:pt>
                <c:pt idx="317">
                  <c:v>2.066371962428093E-9</c:v>
                </c:pt>
                <c:pt idx="318">
                  <c:v>2.066371962428093E-9</c:v>
                </c:pt>
                <c:pt idx="319">
                  <c:v>2.066371962428093E-9</c:v>
                </c:pt>
                <c:pt idx="320">
                  <c:v>2.066371962428093E-9</c:v>
                </c:pt>
                <c:pt idx="321">
                  <c:v>2.066371962428093E-9</c:v>
                </c:pt>
                <c:pt idx="322">
                  <c:v>2.066371962428093E-9</c:v>
                </c:pt>
                <c:pt idx="323">
                  <c:v>2.066371962428093E-9</c:v>
                </c:pt>
                <c:pt idx="324">
                  <c:v>2.066371962428093E-9</c:v>
                </c:pt>
                <c:pt idx="325">
                  <c:v>2.066371962428093E-9</c:v>
                </c:pt>
                <c:pt idx="326">
                  <c:v>2.066371962428093E-9</c:v>
                </c:pt>
                <c:pt idx="327">
                  <c:v>2.066371962428093E-9</c:v>
                </c:pt>
                <c:pt idx="328">
                  <c:v>2.066371962428093E-9</c:v>
                </c:pt>
                <c:pt idx="329">
                  <c:v>2.066371962428093E-9</c:v>
                </c:pt>
                <c:pt idx="330">
                  <c:v>2.066371962428093E-9</c:v>
                </c:pt>
                <c:pt idx="331">
                  <c:v>2.066371962428093E-9</c:v>
                </c:pt>
                <c:pt idx="332">
                  <c:v>2.066371962428093E-9</c:v>
                </c:pt>
                <c:pt idx="333">
                  <c:v>2.066371962428093E-9</c:v>
                </c:pt>
                <c:pt idx="334">
                  <c:v>2.066371962428093E-9</c:v>
                </c:pt>
                <c:pt idx="335">
                  <c:v>2.066371962428093E-9</c:v>
                </c:pt>
                <c:pt idx="336">
                  <c:v>2.066371962428093E-9</c:v>
                </c:pt>
                <c:pt idx="337">
                  <c:v>2.066371962428093E-9</c:v>
                </c:pt>
                <c:pt idx="338">
                  <c:v>2.066371962428093E-9</c:v>
                </c:pt>
                <c:pt idx="339">
                  <c:v>2.066371962428093E-9</c:v>
                </c:pt>
                <c:pt idx="340">
                  <c:v>2.066371962428093E-9</c:v>
                </c:pt>
                <c:pt idx="341">
                  <c:v>2.066371962428093E-9</c:v>
                </c:pt>
                <c:pt idx="342">
                  <c:v>2.066371962428093E-9</c:v>
                </c:pt>
                <c:pt idx="343">
                  <c:v>2.066371962428093E-9</c:v>
                </c:pt>
                <c:pt idx="344">
                  <c:v>2.066371962428093E-9</c:v>
                </c:pt>
                <c:pt idx="345">
                  <c:v>2.066371962428093E-9</c:v>
                </c:pt>
                <c:pt idx="346">
                  <c:v>2.066371962428093E-9</c:v>
                </c:pt>
                <c:pt idx="347">
                  <c:v>2.066371962428093E-9</c:v>
                </c:pt>
                <c:pt idx="348">
                  <c:v>2.066371962428093E-9</c:v>
                </c:pt>
                <c:pt idx="349">
                  <c:v>2.066371962428093E-9</c:v>
                </c:pt>
                <c:pt idx="350">
                  <c:v>2.066371962428093E-9</c:v>
                </c:pt>
                <c:pt idx="351">
                  <c:v>2.066371962428093E-9</c:v>
                </c:pt>
                <c:pt idx="352">
                  <c:v>2.066371962428093E-9</c:v>
                </c:pt>
                <c:pt idx="353">
                  <c:v>2.066371962428093E-9</c:v>
                </c:pt>
                <c:pt idx="354">
                  <c:v>2.066371962428093E-9</c:v>
                </c:pt>
                <c:pt idx="355">
                  <c:v>2.066371962428093E-9</c:v>
                </c:pt>
                <c:pt idx="356">
                  <c:v>2.066371962428093E-9</c:v>
                </c:pt>
                <c:pt idx="357">
                  <c:v>2.066371962428093E-9</c:v>
                </c:pt>
                <c:pt idx="358">
                  <c:v>2.066371962428093E-9</c:v>
                </c:pt>
                <c:pt idx="359">
                  <c:v>2.066371962428093E-9</c:v>
                </c:pt>
                <c:pt idx="360">
                  <c:v>2.066371962428093E-9</c:v>
                </c:pt>
              </c:numCache>
            </c:numRef>
          </c:val>
          <c:smooth val="0"/>
          <c:extLst>
            <c:ext xmlns:c16="http://schemas.microsoft.com/office/drawing/2014/chart" uri="{C3380CC4-5D6E-409C-BE32-E72D297353CC}">
              <c16:uniqueId val="{0000000D-7B5B-4A76-AF71-C1E679E5C1C5}"/>
            </c:ext>
          </c:extLst>
        </c:ser>
        <c:ser>
          <c:idx val="14"/>
          <c:order val="14"/>
          <c:tx>
            <c:strRef>
              <c:f>'Mortgage Amortization'!$CM$1</c:f>
              <c:strCache>
                <c:ptCount val="1"/>
                <c:pt idx="0">
                  <c:v>1015</c:v>
                </c:pt>
              </c:strCache>
            </c:strRef>
          </c:tx>
          <c:spPr>
            <a:ln w="28575" cap="rnd">
              <a:solidFill>
                <a:schemeClr val="accent3">
                  <a:lumMod val="80000"/>
                  <a:lumOff val="2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Amortization'!$CM$2:$CM$366</c:f>
              <c:numCache>
                <c:formatCode>#,##0.00</c:formatCode>
                <c:ptCount val="365"/>
                <c:pt idx="0" formatCode="General">
                  <c:v>0</c:v>
                </c:pt>
                <c:pt idx="1">
                  <c:v>2000000</c:v>
                </c:pt>
                <c:pt idx="2">
                  <c:v>1997705.9259571619</c:v>
                </c:pt>
                <c:pt idx="3">
                  <c:v>1995401.8153403865</c:v>
                </c:pt>
                <c:pt idx="4">
                  <c:v>1993087.6242396627</c:v>
                </c:pt>
                <c:pt idx="5">
                  <c:v>1990763.3085528733</c:v>
                </c:pt>
                <c:pt idx="6">
                  <c:v>1988428.8239849543</c:v>
                </c:pt>
                <c:pt idx="7">
                  <c:v>1986084.1260470506</c:v>
                </c:pt>
                <c:pt idx="8">
                  <c:v>1983729.1700556686</c:v>
                </c:pt>
                <c:pt idx="9">
                  <c:v>1981363.9111318241</c:v>
                </c:pt>
                <c:pt idx="10">
                  <c:v>1978988.3042001878</c:v>
                </c:pt>
                <c:pt idx="11">
                  <c:v>1976602.3039882258</c:v>
                </c:pt>
                <c:pt idx="12">
                  <c:v>1974205.8650253364</c:v>
                </c:pt>
                <c:pt idx="13">
                  <c:v>1971798.9416419843</c:v>
                </c:pt>
                <c:pt idx="14">
                  <c:v>1969381.4879688299</c:v>
                </c:pt>
                <c:pt idx="15">
                  <c:v>1966953.4579358555</c:v>
                </c:pt>
                <c:pt idx="16">
                  <c:v>1964514.805271487</c:v>
                </c:pt>
                <c:pt idx="17">
                  <c:v>1962065.4835017119</c:v>
                </c:pt>
                <c:pt idx="18">
                  <c:v>1959605.4459491938</c:v>
                </c:pt>
                <c:pt idx="19">
                  <c:v>1957134.6457323835</c:v>
                </c:pt>
                <c:pt idx="20">
                  <c:v>1954653.0357646246</c:v>
                </c:pt>
                <c:pt idx="21">
                  <c:v>1952160.5687532569</c:v>
                </c:pt>
                <c:pt idx="22">
                  <c:v>1949657.1971987144</c:v>
                </c:pt>
                <c:pt idx="23">
                  <c:v>1947142.8733936208</c:v>
                </c:pt>
                <c:pt idx="24">
                  <c:v>1944617.5494218799</c:v>
                </c:pt>
                <c:pt idx="25">
                  <c:v>1942081.1771577627</c:v>
                </c:pt>
                <c:pt idx="26">
                  <c:v>1939533.70826499</c:v>
                </c:pt>
                <c:pt idx="27">
                  <c:v>1936975.0941958113</c:v>
                </c:pt>
                <c:pt idx="28">
                  <c:v>1934405.28619008</c:v>
                </c:pt>
                <c:pt idx="29">
                  <c:v>1931824.2352743237</c:v>
                </c:pt>
                <c:pt idx="30">
                  <c:v>1929231.8922608108</c:v>
                </c:pt>
                <c:pt idx="31">
                  <c:v>1926628.207746614</c:v>
                </c:pt>
                <c:pt idx="32">
                  <c:v>1924013.1321126674</c:v>
                </c:pt>
                <c:pt idx="33">
                  <c:v>1921386.6155228224</c:v>
                </c:pt>
                <c:pt idx="34">
                  <c:v>1918748.6079228967</c:v>
                </c:pt>
                <c:pt idx="35">
                  <c:v>1916099.0590397215</c:v>
                </c:pt>
                <c:pt idx="36">
                  <c:v>1913437.9183801822</c:v>
                </c:pt>
                <c:pt idx="37">
                  <c:v>1910765.1352302576</c:v>
                </c:pt>
                <c:pt idx="38">
                  <c:v>1908080.6586540521</c:v>
                </c:pt>
                <c:pt idx="39">
                  <c:v>1905384.4374928256</c:v>
                </c:pt>
                <c:pt idx="40">
                  <c:v>1902676.4203640188</c:v>
                </c:pt>
                <c:pt idx="41">
                  <c:v>1899956.5556602734</c:v>
                </c:pt>
                <c:pt idx="42">
                  <c:v>1897224.7915484491</c:v>
                </c:pt>
                <c:pt idx="43">
                  <c:v>1894481.0759686355</c:v>
                </c:pt>
                <c:pt idx="44">
                  <c:v>1891725.3566331603</c:v>
                </c:pt>
                <c:pt idx="45">
                  <c:v>1888957.5810255923</c:v>
                </c:pt>
                <c:pt idx="46">
                  <c:v>1886177.6963997413</c:v>
                </c:pt>
                <c:pt idx="47">
                  <c:v>1883385.6497786522</c:v>
                </c:pt>
                <c:pt idx="48">
                  <c:v>1880581.387953596</c:v>
                </c:pt>
                <c:pt idx="49">
                  <c:v>1877764.857483055</c:v>
                </c:pt>
                <c:pt idx="50">
                  <c:v>1874936.0046917053</c:v>
                </c:pt>
                <c:pt idx="51">
                  <c:v>1872094.7756693936</c:v>
                </c:pt>
                <c:pt idx="52">
                  <c:v>1869241.1162701093</c:v>
                </c:pt>
                <c:pt idx="53">
                  <c:v>1866374.9721109532</c:v>
                </c:pt>
                <c:pt idx="54">
                  <c:v>1863496.2885711007</c:v>
                </c:pt>
                <c:pt idx="55">
                  <c:v>1860605.0107907613</c:v>
                </c:pt>
                <c:pt idx="56">
                  <c:v>1857701.083670133</c:v>
                </c:pt>
                <c:pt idx="57">
                  <c:v>1854784.4518683518</c:v>
                </c:pt>
                <c:pt idx="58">
                  <c:v>1851855.0598024379</c:v>
                </c:pt>
                <c:pt idx="59">
                  <c:v>1848912.8516462357</c:v>
                </c:pt>
                <c:pt idx="60">
                  <c:v>1845957.7713293501</c:v>
                </c:pt>
                <c:pt idx="61">
                  <c:v>1842989.762536078</c:v>
                </c:pt>
                <c:pt idx="62">
                  <c:v>1840008.7687043354</c:v>
                </c:pt>
                <c:pt idx="63">
                  <c:v>1837014.733024579</c:v>
                </c:pt>
                <c:pt idx="64">
                  <c:v>1834007.5984387235</c:v>
                </c:pt>
                <c:pt idx="65">
                  <c:v>1830987.307639055</c:v>
                </c:pt>
                <c:pt idx="66">
                  <c:v>1827953.803067138</c:v>
                </c:pt>
                <c:pt idx="67">
                  <c:v>1824907.0269127188</c:v>
                </c:pt>
                <c:pt idx="68">
                  <c:v>1821846.921112624</c:v>
                </c:pt>
                <c:pt idx="69">
                  <c:v>1818773.4273496538</c:v>
                </c:pt>
                <c:pt idx="70">
                  <c:v>1815686.4870514707</c:v>
                </c:pt>
                <c:pt idx="71">
                  <c:v>1812586.0413894828</c:v>
                </c:pt>
                <c:pt idx="72">
                  <c:v>1809472.0312777238</c:v>
                </c:pt>
                <c:pt idx="73">
                  <c:v>1806344.3973717259</c:v>
                </c:pt>
                <c:pt idx="74">
                  <c:v>1803203.0800673892</c:v>
                </c:pt>
                <c:pt idx="75">
                  <c:v>1800048.019499846</c:v>
                </c:pt>
                <c:pt idx="76">
                  <c:v>1796879.1555423199</c:v>
                </c:pt>
                <c:pt idx="77">
                  <c:v>1793696.4278049795</c:v>
                </c:pt>
                <c:pt idx="78">
                  <c:v>1790499.7756337882</c:v>
                </c:pt>
                <c:pt idx="79">
                  <c:v>1787289.138109348</c:v>
                </c:pt>
                <c:pt idx="80">
                  <c:v>1784064.4540457386</c:v>
                </c:pt>
                <c:pt idx="81">
                  <c:v>1780825.6619893508</c:v>
                </c:pt>
                <c:pt idx="82">
                  <c:v>1777572.7002177162</c:v>
                </c:pt>
                <c:pt idx="83">
                  <c:v>1774305.5067383307</c:v>
                </c:pt>
                <c:pt idx="84">
                  <c:v>1771024.0192874728</c:v>
                </c:pt>
                <c:pt idx="85">
                  <c:v>1767728.1753290175</c:v>
                </c:pt>
                <c:pt idx="86">
                  <c:v>1764417.912053244</c:v>
                </c:pt>
                <c:pt idx="87">
                  <c:v>1761093.1663756389</c:v>
                </c:pt>
                <c:pt idx="88">
                  <c:v>1757753.8749356943</c:v>
                </c:pt>
                <c:pt idx="89">
                  <c:v>1754399.9740957001</c:v>
                </c:pt>
                <c:pt idx="90">
                  <c:v>1751031.3999395308</c:v>
                </c:pt>
                <c:pt idx="91">
                  <c:v>1747648.0882714281</c:v>
                </c:pt>
                <c:pt idx="92">
                  <c:v>1744249.9746147776</c:v>
                </c:pt>
                <c:pt idx="93">
                  <c:v>1740836.9942108793</c:v>
                </c:pt>
                <c:pt idx="94">
                  <c:v>1737409.0820177139</c:v>
                </c:pt>
                <c:pt idx="95">
                  <c:v>1733966.1727087034</c:v>
                </c:pt>
                <c:pt idx="96">
                  <c:v>1730508.2006714661</c:v>
                </c:pt>
                <c:pt idx="97">
                  <c:v>1727035.1000065657</c:v>
                </c:pt>
                <c:pt idx="98">
                  <c:v>1723546.8045262564</c:v>
                </c:pt>
                <c:pt idx="99">
                  <c:v>1720043.2477532208</c:v>
                </c:pt>
                <c:pt idx="100">
                  <c:v>1716524.3629193031</c:v>
                </c:pt>
                <c:pt idx="101">
                  <c:v>1712990.0829642371</c:v>
                </c:pt>
                <c:pt idx="102">
                  <c:v>1709440.3405343676</c:v>
                </c:pt>
                <c:pt idx="103">
                  <c:v>1705875.0679813675</c:v>
                </c:pt>
                <c:pt idx="104">
                  <c:v>1702294.197360948</c:v>
                </c:pt>
                <c:pt idx="105">
                  <c:v>1698697.6604315641</c:v>
                </c:pt>
                <c:pt idx="106">
                  <c:v>1695085.3886531142</c:v>
                </c:pt>
                <c:pt idx="107">
                  <c:v>1691457.3131856336</c:v>
                </c:pt>
                <c:pt idx="108">
                  <c:v>1687813.3648879828</c:v>
                </c:pt>
                <c:pt idx="109">
                  <c:v>1684153.4743165297</c:v>
                </c:pt>
                <c:pt idx="110">
                  <c:v>1680477.5717238265</c:v>
                </c:pt>
                <c:pt idx="111">
                  <c:v>1676785.5870572801</c:v>
                </c:pt>
                <c:pt idx="112">
                  <c:v>1673077.4499578178</c:v>
                </c:pt>
                <c:pt idx="113">
                  <c:v>1669353.0897585454</c:v>
                </c:pt>
                <c:pt idx="114">
                  <c:v>1665612.4354834012</c:v>
                </c:pt>
                <c:pt idx="115">
                  <c:v>1661855.415845803</c:v>
                </c:pt>
                <c:pt idx="116">
                  <c:v>1658081.9592472904</c:v>
                </c:pt>
                <c:pt idx="117">
                  <c:v>1654291.9937761594</c:v>
                </c:pt>
                <c:pt idx="118">
                  <c:v>1650485.4472060921</c:v>
                </c:pt>
                <c:pt idx="119">
                  <c:v>1646662.2469947808</c:v>
                </c:pt>
                <c:pt idx="120">
                  <c:v>1642822.3202825449</c:v>
                </c:pt>
                <c:pt idx="121">
                  <c:v>1638965.5938909431</c:v>
                </c:pt>
                <c:pt idx="122">
                  <c:v>1635091.9943213779</c:v>
                </c:pt>
                <c:pt idx="123">
                  <c:v>1631201.447753696</c:v>
                </c:pt>
                <c:pt idx="124">
                  <c:v>1627293.8800447804</c:v>
                </c:pt>
                <c:pt idx="125">
                  <c:v>1623369.2167271385</c:v>
                </c:pt>
                <c:pt idx="126">
                  <c:v>1619427.3830074817</c:v>
                </c:pt>
                <c:pt idx="127">
                  <c:v>1615468.3037653014</c:v>
                </c:pt>
                <c:pt idx="128">
                  <c:v>1611491.9035514365</c:v>
                </c:pt>
                <c:pt idx="129">
                  <c:v>1607498.106586636</c:v>
                </c:pt>
                <c:pt idx="130">
                  <c:v>1603486.8367601146</c:v>
                </c:pt>
                <c:pt idx="131">
                  <c:v>1599458.0176281021</c:v>
                </c:pt>
                <c:pt idx="132">
                  <c:v>1595411.572412387</c:v>
                </c:pt>
                <c:pt idx="133">
                  <c:v>1591347.4239988532</c:v>
                </c:pt>
                <c:pt idx="134">
                  <c:v>1587265.4949360101</c:v>
                </c:pt>
                <c:pt idx="135">
                  <c:v>1583165.7074335171</c:v>
                </c:pt>
                <c:pt idx="136">
                  <c:v>1579047.9833607008</c:v>
                </c:pt>
                <c:pt idx="137">
                  <c:v>1574912.2442450658</c:v>
                </c:pt>
                <c:pt idx="138">
                  <c:v>1570758.4112708</c:v>
                </c:pt>
                <c:pt idx="139">
                  <c:v>1566586.4052772718</c:v>
                </c:pt>
                <c:pt idx="140">
                  <c:v>1562396.1467575219</c:v>
                </c:pt>
                <c:pt idx="141">
                  <c:v>1558187.555856748</c:v>
                </c:pt>
                <c:pt idx="142">
                  <c:v>1553960.5523707834</c:v>
                </c:pt>
                <c:pt idx="143">
                  <c:v>1549715.0557445677</c:v>
                </c:pt>
                <c:pt idx="144">
                  <c:v>1545450.9850706123</c:v>
                </c:pt>
                <c:pt idx="145">
                  <c:v>1541168.2590874583</c:v>
                </c:pt>
                <c:pt idx="146">
                  <c:v>1536866.7961781279</c:v>
                </c:pt>
                <c:pt idx="147">
                  <c:v>1532546.5143685692</c:v>
                </c:pt>
                <c:pt idx="148">
                  <c:v>1528207.3313260938</c:v>
                </c:pt>
                <c:pt idx="149">
                  <c:v>1523849.1643578075</c:v>
                </c:pt>
                <c:pt idx="150">
                  <c:v>1519471.9304090349</c:v>
                </c:pt>
                <c:pt idx="151">
                  <c:v>1515075.5460617365</c:v>
                </c:pt>
                <c:pt idx="152">
                  <c:v>1510659.9275329188</c:v>
                </c:pt>
                <c:pt idx="153">
                  <c:v>1506224.9906730372</c:v>
                </c:pt>
                <c:pt idx="154">
                  <c:v>1501770.6509643937</c:v>
                </c:pt>
                <c:pt idx="155">
                  <c:v>1497296.8235195249</c:v>
                </c:pt>
                <c:pt idx="156">
                  <c:v>1492803.4230795847</c:v>
                </c:pt>
                <c:pt idx="157">
                  <c:v>1488290.3640127198</c:v>
                </c:pt>
                <c:pt idx="158">
                  <c:v>1483757.5603124376</c:v>
                </c:pt>
                <c:pt idx="159">
                  <c:v>1479204.9255959666</c:v>
                </c:pt>
                <c:pt idx="160">
                  <c:v>1474632.3731026109</c:v>
                </c:pt>
                <c:pt idx="161">
                  <c:v>1470039.8156920969</c:v>
                </c:pt>
                <c:pt idx="162">
                  <c:v>1465427.1658429119</c:v>
                </c:pt>
                <c:pt idx="163">
                  <c:v>1460794.3356506368</c:v>
                </c:pt>
                <c:pt idx="164">
                  <c:v>1456141.2368262704</c:v>
                </c:pt>
                <c:pt idx="165">
                  <c:v>1451467.7806945473</c:v>
                </c:pt>
                <c:pt idx="166">
                  <c:v>1446773.8781922481</c:v>
                </c:pt>
                <c:pt idx="167">
                  <c:v>1442059.4398665011</c:v>
                </c:pt>
                <c:pt idx="168">
                  <c:v>1437324.3758730791</c:v>
                </c:pt>
                <c:pt idx="169">
                  <c:v>1432568.5959746859</c:v>
                </c:pt>
                <c:pt idx="170">
                  <c:v>1427792.0095392372</c:v>
                </c:pt>
                <c:pt idx="171">
                  <c:v>1422994.5255381335</c:v>
                </c:pt>
                <c:pt idx="172">
                  <c:v>1418176.0525445249</c:v>
                </c:pt>
                <c:pt idx="173">
                  <c:v>1413336.4987315692</c:v>
                </c:pt>
                <c:pt idx="174">
                  <c:v>1408475.7718706818</c:v>
                </c:pt>
                <c:pt idx="175">
                  <c:v>1403593.7793297782</c:v>
                </c:pt>
                <c:pt idx="176">
                  <c:v>1398690.428071508</c:v>
                </c:pt>
                <c:pt idx="177">
                  <c:v>1393765.6246514828</c:v>
                </c:pt>
                <c:pt idx="178">
                  <c:v>1388819.2752164952</c:v>
                </c:pt>
                <c:pt idx="179">
                  <c:v>1383851.2855027292</c:v>
                </c:pt>
                <c:pt idx="180">
                  <c:v>1378861.5608339657</c:v>
                </c:pt>
                <c:pt idx="181">
                  <c:v>1373850.0061197763</c:v>
                </c:pt>
                <c:pt idx="182">
                  <c:v>1368816.5258537123</c:v>
                </c:pt>
                <c:pt idx="183">
                  <c:v>1363761.0241114844</c:v>
                </c:pt>
                <c:pt idx="184">
                  <c:v>1358683.4045491342</c:v>
                </c:pt>
                <c:pt idx="185">
                  <c:v>1353583.5704011987</c:v>
                </c:pt>
                <c:pt idx="186">
                  <c:v>1348461.4244788659</c:v>
                </c:pt>
                <c:pt idx="187">
                  <c:v>1343316.869168123</c:v>
                </c:pt>
                <c:pt idx="188">
                  <c:v>1338149.8064278956</c:v>
                </c:pt>
                <c:pt idx="189">
                  <c:v>1332960.1377881796</c:v>
                </c:pt>
                <c:pt idx="190">
                  <c:v>1327747.7643481649</c:v>
                </c:pt>
                <c:pt idx="191">
                  <c:v>1322512.5867743501</c:v>
                </c:pt>
                <c:pt idx="192">
                  <c:v>1317254.5052986499</c:v>
                </c:pt>
                <c:pt idx="193">
                  <c:v>1311973.4197164935</c:v>
                </c:pt>
                <c:pt idx="194">
                  <c:v>1306669.2293849152</c:v>
                </c:pt>
                <c:pt idx="195">
                  <c:v>1301341.8332206362</c:v>
                </c:pt>
                <c:pt idx="196">
                  <c:v>1295991.1296981385</c:v>
                </c:pt>
                <c:pt idx="197">
                  <c:v>1290617.0168477299</c:v>
                </c:pt>
                <c:pt idx="198">
                  <c:v>1285219.3922536008</c:v>
                </c:pt>
                <c:pt idx="199">
                  <c:v>1279798.1530518723</c:v>
                </c:pt>
                <c:pt idx="200">
                  <c:v>1274353.1959286362</c:v>
                </c:pt>
                <c:pt idx="201">
                  <c:v>1268884.4171179861</c:v>
                </c:pt>
                <c:pt idx="202">
                  <c:v>1263391.7124000394</c:v>
                </c:pt>
                <c:pt idx="203">
                  <c:v>1257874.9770989516</c:v>
                </c:pt>
                <c:pt idx="204">
                  <c:v>1252334.1060809216</c:v>
                </c:pt>
                <c:pt idx="205">
                  <c:v>1246768.9937521876</c:v>
                </c:pt>
                <c:pt idx="206">
                  <c:v>1241179.5340570156</c:v>
                </c:pt>
                <c:pt idx="207">
                  <c:v>1235565.6204756771</c:v>
                </c:pt>
                <c:pt idx="208">
                  <c:v>1229927.1460224201</c:v>
                </c:pt>
                <c:pt idx="209">
                  <c:v>1224264.0032434303</c:v>
                </c:pt>
                <c:pt idx="210">
                  <c:v>1218576.0842147823</c:v>
                </c:pt>
                <c:pt idx="211">
                  <c:v>1212863.2805403841</c:v>
                </c:pt>
                <c:pt idx="212">
                  <c:v>1207125.4833499102</c:v>
                </c:pt>
                <c:pt idx="213">
                  <c:v>1201362.5832967281</c:v>
                </c:pt>
                <c:pt idx="214">
                  <c:v>1195574.4705558133</c:v>
                </c:pt>
                <c:pt idx="215">
                  <c:v>1189761.034821657</c:v>
                </c:pt>
                <c:pt idx="216">
                  <c:v>1183922.1653061637</c:v>
                </c:pt>
                <c:pt idx="217">
                  <c:v>1178057.7507365402</c:v>
                </c:pt>
                <c:pt idx="218">
                  <c:v>1172167.6793531745</c:v>
                </c:pt>
                <c:pt idx="219">
                  <c:v>1166251.8389075068</c:v>
                </c:pt>
                <c:pt idx="220">
                  <c:v>1160310.1166598892</c:v>
                </c:pt>
                <c:pt idx="221">
                  <c:v>1154342.3993774382</c:v>
                </c:pt>
                <c:pt idx="222">
                  <c:v>1148348.5733318767</c:v>
                </c:pt>
                <c:pt idx="223">
                  <c:v>1142328.5242973657</c:v>
                </c:pt>
                <c:pt idx="224">
                  <c:v>1136282.1375483286</c:v>
                </c:pt>
                <c:pt idx="225">
                  <c:v>1130209.2978572645</c:v>
                </c:pt>
                <c:pt idx="226">
                  <c:v>1124109.889492552</c:v>
                </c:pt>
                <c:pt idx="227">
                  <c:v>1117983.7962162439</c:v>
                </c:pt>
                <c:pt idx="228">
                  <c:v>1111830.901281852</c:v>
                </c:pt>
                <c:pt idx="229">
                  <c:v>1105651.0874321221</c:v>
                </c:pt>
                <c:pt idx="230">
                  <c:v>1099444.2368967996</c:v>
                </c:pt>
                <c:pt idx="231">
                  <c:v>1093210.2313903852</c:v>
                </c:pt>
                <c:pt idx="232">
                  <c:v>1086948.95210988</c:v>
                </c:pt>
                <c:pt idx="233">
                  <c:v>1080660.2797325228</c:v>
                </c:pt>
                <c:pt idx="234">
                  <c:v>1074344.0944135147</c:v>
                </c:pt>
                <c:pt idx="235">
                  <c:v>1068000.2757837358</c:v>
                </c:pt>
                <c:pt idx="236">
                  <c:v>1061628.7029474517</c:v>
                </c:pt>
                <c:pt idx="237">
                  <c:v>1055229.254480009</c:v>
                </c:pt>
                <c:pt idx="238">
                  <c:v>1048801.808425521</c:v>
                </c:pt>
                <c:pt idx="239">
                  <c:v>1042346.2422945447</c:v>
                </c:pt>
                <c:pt idx="240">
                  <c:v>1035862.4330617454</c:v>
                </c:pt>
                <c:pt idx="241">
                  <c:v>1029350.2571635526</c:v>
                </c:pt>
                <c:pt idx="242">
                  <c:v>1022809.5904958051</c:v>
                </c:pt>
                <c:pt idx="243">
                  <c:v>1016240.3084113863</c:v>
                </c:pt>
                <c:pt idx="244">
                  <c:v>1009642.2857178482</c:v>
                </c:pt>
                <c:pt idx="245">
                  <c:v>1003015.3966750258</c:v>
                </c:pt>
                <c:pt idx="246">
                  <c:v>996359.51499264105</c:v>
                </c:pt>
                <c:pt idx="247">
                  <c:v>989674.51382789586</c:v>
                </c:pt>
                <c:pt idx="248">
                  <c:v>982960.26578305499</c:v>
                </c:pt>
                <c:pt idx="249">
                  <c:v>976216.64290301793</c:v>
                </c:pt>
                <c:pt idx="250">
                  <c:v>969443.51667288062</c:v>
                </c:pt>
                <c:pt idx="251">
                  <c:v>962640.75801548653</c:v>
                </c:pt>
                <c:pt idx="252">
                  <c:v>955808.23728896631</c:v>
                </c:pt>
                <c:pt idx="253">
                  <c:v>948945.82428426761</c:v>
                </c:pt>
                <c:pt idx="254">
                  <c:v>942053.38822267333</c:v>
                </c:pt>
                <c:pt idx="255">
                  <c:v>935130.7977533096</c:v>
                </c:pt>
                <c:pt idx="256">
                  <c:v>928177.92095064232</c:v>
                </c:pt>
                <c:pt idx="257">
                  <c:v>921194.62531196338</c:v>
                </c:pt>
                <c:pt idx="258">
                  <c:v>914180.77775486524</c:v>
                </c:pt>
                <c:pt idx="259">
                  <c:v>907136.24461470486</c:v>
                </c:pt>
                <c:pt idx="260">
                  <c:v>900060.89164205617</c:v>
                </c:pt>
                <c:pt idx="261">
                  <c:v>892954.58400015219</c:v>
                </c:pt>
                <c:pt idx="262">
                  <c:v>885817.18626231491</c:v>
                </c:pt>
                <c:pt idx="263">
                  <c:v>878648.56240937451</c:v>
                </c:pt>
                <c:pt idx="264">
                  <c:v>871448.57582707761</c:v>
                </c:pt>
                <c:pt idx="265">
                  <c:v>864217.08930348314</c:v>
                </c:pt>
                <c:pt idx="266">
                  <c:v>856953.9650263479</c:v>
                </c:pt>
                <c:pt idx="267">
                  <c:v>849659.06458050024</c:v>
                </c:pt>
                <c:pt idx="268">
                  <c:v>842332.24894520198</c:v>
                </c:pt>
                <c:pt idx="269">
                  <c:v>834973.37849149923</c:v>
                </c:pt>
                <c:pt idx="270">
                  <c:v>827582.31297956163</c:v>
                </c:pt>
                <c:pt idx="271">
                  <c:v>820158.9115560092</c:v>
                </c:pt>
                <c:pt idx="272">
                  <c:v>812703.03275122878</c:v>
                </c:pt>
                <c:pt idx="273">
                  <c:v>805214.53447667742</c:v>
                </c:pt>
                <c:pt idx="274">
                  <c:v>797693.27402217488</c:v>
                </c:pt>
                <c:pt idx="275">
                  <c:v>790139.10805318388</c:v>
                </c:pt>
                <c:pt idx="276">
                  <c:v>782551.89260807855</c:v>
                </c:pt>
                <c:pt idx="277">
                  <c:v>774931.48309540097</c:v>
                </c:pt>
                <c:pt idx="278">
                  <c:v>767277.73429110541</c:v>
                </c:pt>
                <c:pt idx="279">
                  <c:v>759590.50033579103</c:v>
                </c:pt>
                <c:pt idx="280">
                  <c:v>751869.63473192218</c:v>
                </c:pt>
                <c:pt idx="281">
                  <c:v>744114.99034103635</c:v>
                </c:pt>
                <c:pt idx="282">
                  <c:v>736326.41938094038</c:v>
                </c:pt>
                <c:pt idx="283">
                  <c:v>728503.77342289407</c:v>
                </c:pt>
                <c:pt idx="284">
                  <c:v>720646.90338878124</c:v>
                </c:pt>
                <c:pt idx="285">
                  <c:v>712755.65954826924</c:v>
                </c:pt>
                <c:pt idx="286">
                  <c:v>704829.89151595498</c:v>
                </c:pt>
                <c:pt idx="287">
                  <c:v>696869.44824849931</c:v>
                </c:pt>
                <c:pt idx="288">
                  <c:v>688874.17804174847</c:v>
                </c:pt>
                <c:pt idx="289">
                  <c:v>680843.92852784321</c:v>
                </c:pt>
                <c:pt idx="290">
                  <c:v>672778.54667231452</c:v>
                </c:pt>
                <c:pt idx="291">
                  <c:v>664677.87877116795</c:v>
                </c:pt>
                <c:pt idx="292">
                  <c:v>656541.77044795384</c:v>
                </c:pt>
                <c:pt idx="293">
                  <c:v>648370.06665082567</c:v>
                </c:pt>
                <c:pt idx="294">
                  <c:v>640162.61164958507</c:v>
                </c:pt>
                <c:pt idx="295">
                  <c:v>631919.24903271405</c:v>
                </c:pt>
                <c:pt idx="296">
                  <c:v>623639.82170439418</c:v>
                </c:pt>
                <c:pt idx="297">
                  <c:v>615324.17188151297</c:v>
                </c:pt>
                <c:pt idx="298">
                  <c:v>606972.14109065663</c:v>
                </c:pt>
                <c:pt idx="299">
                  <c:v>598583.57016509026</c:v>
                </c:pt>
                <c:pt idx="300">
                  <c:v>590158.29924172454</c:v>
                </c:pt>
                <c:pt idx="301">
                  <c:v>581696.16775806912</c:v>
                </c:pt>
                <c:pt idx="302">
                  <c:v>573197.01444917265</c:v>
                </c:pt>
                <c:pt idx="303">
                  <c:v>564660.6773445498</c:v>
                </c:pt>
                <c:pt idx="304">
                  <c:v>556086.9937650942</c:v>
                </c:pt>
                <c:pt idx="305">
                  <c:v>547475.8003199785</c:v>
                </c:pt>
                <c:pt idx="306">
                  <c:v>538826.93290354044</c:v>
                </c:pt>
                <c:pt idx="307">
                  <c:v>530140.22669215547</c:v>
                </c:pt>
                <c:pt idx="308">
                  <c:v>521415.51614109566</c:v>
                </c:pt>
                <c:pt idx="309">
                  <c:v>512652.63498137501</c:v>
                </c:pt>
                <c:pt idx="310">
                  <c:v>503851.41621658055</c:v>
                </c:pt>
                <c:pt idx="311">
                  <c:v>495011.69211969012</c:v>
                </c:pt>
                <c:pt idx="312">
                  <c:v>486133.29422987578</c:v>
                </c:pt>
                <c:pt idx="313">
                  <c:v>477216.05334929354</c:v>
                </c:pt>
                <c:pt idx="314">
                  <c:v>468259.79953985871</c:v>
                </c:pt>
                <c:pt idx="315">
                  <c:v>459264.36212000763</c:v>
                </c:pt>
                <c:pt idx="316">
                  <c:v>450229.56966144469</c:v>
                </c:pt>
                <c:pt idx="317">
                  <c:v>441155.24998587556</c:v>
                </c:pt>
                <c:pt idx="318">
                  <c:v>432041.23016172578</c:v>
                </c:pt>
                <c:pt idx="319">
                  <c:v>422887.33650084538</c:v>
                </c:pt>
                <c:pt idx="320">
                  <c:v>413693.39455519861</c:v>
                </c:pt>
                <c:pt idx="321">
                  <c:v>404459.22911353962</c:v>
                </c:pt>
                <c:pt idx="322">
                  <c:v>395184.66419807338</c:v>
                </c:pt>
                <c:pt idx="323">
                  <c:v>385869.52306110197</c:v>
                </c:pt>
                <c:pt idx="324">
                  <c:v>376513.6281816563</c:v>
                </c:pt>
                <c:pt idx="325">
                  <c:v>367116.80126211309</c:v>
                </c:pt>
                <c:pt idx="326">
                  <c:v>357678.86322479689</c:v>
                </c:pt>
                <c:pt idx="327">
                  <c:v>348199.63420856744</c:v>
                </c:pt>
                <c:pt idx="328">
                  <c:v>338678.93356539193</c:v>
                </c:pt>
                <c:pt idx="329">
                  <c:v>329116.57985690254</c:v>
                </c:pt>
                <c:pt idx="330">
                  <c:v>319512.39085093851</c:v>
                </c:pt>
                <c:pt idx="331">
                  <c:v>309866.18351807341</c:v>
                </c:pt>
                <c:pt idx="332">
                  <c:v>300177.77402812702</c:v>
                </c:pt>
                <c:pt idx="333">
                  <c:v>290446.9777466621</c:v>
                </c:pt>
                <c:pt idx="334">
                  <c:v>280673.60923146579</c:v>
                </c:pt>
                <c:pt idx="335">
                  <c:v>270857.4822290155</c:v>
                </c:pt>
                <c:pt idx="336">
                  <c:v>260998.40967092948</c:v>
                </c:pt>
                <c:pt idx="337">
                  <c:v>251096.20367040182</c:v>
                </c:pt>
                <c:pt idx="338">
                  <c:v>241150.67551862187</c:v>
                </c:pt>
                <c:pt idx="339">
                  <c:v>231161.63568117787</c:v>
                </c:pt>
                <c:pt idx="340">
                  <c:v>221128.89379444506</c:v>
                </c:pt>
                <c:pt idx="341">
                  <c:v>211052.25866195778</c:v>
                </c:pt>
                <c:pt idx="342">
                  <c:v>200931.53825076588</c:v>
                </c:pt>
                <c:pt idx="343">
                  <c:v>190766.53968777502</c:v>
                </c:pt>
                <c:pt idx="344">
                  <c:v>180557.06925607106</c:v>
                </c:pt>
                <c:pt idx="345">
                  <c:v>170302.93239122842</c:v>
                </c:pt>
                <c:pt idx="346">
                  <c:v>160003.93367760206</c:v>
                </c:pt>
                <c:pt idx="347">
                  <c:v>149659.8768446036</c:v>
                </c:pt>
                <c:pt idx="348">
                  <c:v>139270.56476296077</c:v>
                </c:pt>
                <c:pt idx="349">
                  <c:v>128835.79944096075</c:v>
                </c:pt>
                <c:pt idx="350">
                  <c:v>118355.38202067699</c:v>
                </c:pt>
                <c:pt idx="351">
                  <c:v>107829.11277417949</c:v>
                </c:pt>
                <c:pt idx="352">
                  <c:v>97256.791099728565</c:v>
                </c:pt>
                <c:pt idx="353">
                  <c:v>86638.215517951903</c:v>
                </c:pt>
                <c:pt idx="354">
                  <c:v>75973.183668004975</c:v>
                </c:pt>
                <c:pt idx="355">
                  <c:v>65261.492303714527</c:v>
                </c:pt>
                <c:pt idx="356">
                  <c:v>54502.937289705311</c:v>
                </c:pt>
                <c:pt idx="357">
                  <c:v>43697.313597509805</c:v>
                </c:pt>
                <c:pt idx="358">
                  <c:v>32844.415301660942</c:v>
                </c:pt>
                <c:pt idx="359">
                  <c:v>21944.035575767739</c:v>
                </c:pt>
                <c:pt idx="360">
                  <c:v>10995.966688573755</c:v>
                </c:pt>
              </c:numCache>
            </c:numRef>
          </c:val>
          <c:smooth val="0"/>
          <c:extLst>
            <c:ext xmlns:c16="http://schemas.microsoft.com/office/drawing/2014/chart" uri="{C3380CC4-5D6E-409C-BE32-E72D297353CC}">
              <c16:uniqueId val="{0000000E-7B5B-4A76-AF71-C1E679E5C1C5}"/>
            </c:ext>
          </c:extLst>
        </c:ser>
        <c:dLbls>
          <c:showLegendKey val="0"/>
          <c:showVal val="0"/>
          <c:showCatName val="0"/>
          <c:showSerName val="0"/>
          <c:showPercent val="0"/>
          <c:showBubbleSize val="0"/>
        </c:dLbls>
        <c:smooth val="0"/>
        <c:axId val="1068268424"/>
        <c:axId val="1068265904"/>
      </c:lineChart>
      <c:catAx>
        <c:axId val="106826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265904"/>
        <c:crosses val="autoZero"/>
        <c:auto val="1"/>
        <c:lblAlgn val="ctr"/>
        <c:lblOffset val="100"/>
        <c:noMultiLvlLbl val="0"/>
      </c:catAx>
      <c:valAx>
        <c:axId val="10682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268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Remaining</a:t>
            </a:r>
            <a:r>
              <a:rPr lang="en-US" baseline="0"/>
              <a:t> Mortgage Balances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'Mortgage Amortization'!$E$2</c:f>
              <c:strCache>
                <c:ptCount val="1"/>
                <c:pt idx="0">
                  <c:v>0</c:v>
                </c:pt>
              </c:strCache>
            </c:strRef>
          </c:tx>
          <c:spPr>
            <a:ln w="28575" cap="rnd">
              <a:solidFill>
                <a:schemeClr val="accent1"/>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Amortization'!$E$3:$E$362</c:f>
              <c:numCache>
                <c:formatCode>General</c:formatCode>
                <c:ptCount val="360"/>
                <c:pt idx="11">
                  <c:v>1</c:v>
                </c:pt>
                <c:pt idx="23">
                  <c:v>2</c:v>
                </c:pt>
                <c:pt idx="35">
                  <c:v>3</c:v>
                </c:pt>
                <c:pt idx="47">
                  <c:v>4</c:v>
                </c:pt>
                <c:pt idx="59">
                  <c:v>5</c:v>
                </c:pt>
                <c:pt idx="71">
                  <c:v>6</c:v>
                </c:pt>
                <c:pt idx="83">
                  <c:v>7</c:v>
                </c:pt>
                <c:pt idx="95">
                  <c:v>8</c:v>
                </c:pt>
                <c:pt idx="107">
                  <c:v>9</c:v>
                </c:pt>
                <c:pt idx="119">
                  <c:v>10</c:v>
                </c:pt>
                <c:pt idx="131">
                  <c:v>11</c:v>
                </c:pt>
                <c:pt idx="143">
                  <c:v>12</c:v>
                </c:pt>
                <c:pt idx="155">
                  <c:v>13</c:v>
                </c:pt>
                <c:pt idx="167">
                  <c:v>14</c:v>
                </c:pt>
                <c:pt idx="179">
                  <c:v>15</c:v>
                </c:pt>
                <c:pt idx="191">
                  <c:v>16</c:v>
                </c:pt>
                <c:pt idx="203">
                  <c:v>17</c:v>
                </c:pt>
                <c:pt idx="215">
                  <c:v>18</c:v>
                </c:pt>
                <c:pt idx="227">
                  <c:v>19</c:v>
                </c:pt>
                <c:pt idx="239">
                  <c:v>20</c:v>
                </c:pt>
                <c:pt idx="251">
                  <c:v>21</c:v>
                </c:pt>
                <c:pt idx="263">
                  <c:v>22</c:v>
                </c:pt>
                <c:pt idx="275">
                  <c:v>23</c:v>
                </c:pt>
                <c:pt idx="287">
                  <c:v>24</c:v>
                </c:pt>
                <c:pt idx="299">
                  <c:v>25</c:v>
                </c:pt>
                <c:pt idx="311">
                  <c:v>26</c:v>
                </c:pt>
                <c:pt idx="323">
                  <c:v>27</c:v>
                </c:pt>
                <c:pt idx="335">
                  <c:v>28</c:v>
                </c:pt>
                <c:pt idx="347">
                  <c:v>29</c:v>
                </c:pt>
                <c:pt idx="359">
                  <c:v>30</c:v>
                </c:pt>
              </c:numCache>
            </c:numRef>
          </c:val>
          <c:smooth val="0"/>
          <c:extLst>
            <c:ext xmlns:c16="http://schemas.microsoft.com/office/drawing/2014/chart" uri="{C3380CC4-5D6E-409C-BE32-E72D297353CC}">
              <c16:uniqueId val="{00000000-239C-4B47-88D2-641E64C71930}"/>
            </c:ext>
          </c:extLst>
        </c:ser>
        <c:ser>
          <c:idx val="2"/>
          <c:order val="1"/>
          <c:tx>
            <c:strRef>
              <c:f>'Mortgage Amortization'!$G$2</c:f>
              <c:strCache>
                <c:ptCount val="1"/>
                <c:pt idx="0">
                  <c:v>Beginning balance 1001</c:v>
                </c:pt>
              </c:strCache>
            </c:strRef>
          </c:tx>
          <c:spPr>
            <a:ln w="28575" cap="rnd">
              <a:solidFill>
                <a:srgbClr val="7030A0"/>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Amortization'!$G$3:$G$362</c:f>
              <c:numCache>
                <c:formatCode>#,##0.00</c:formatCode>
                <c:ptCount val="360"/>
                <c:pt idx="0">
                  <c:v>5000000</c:v>
                </c:pt>
                <c:pt idx="1">
                  <c:v>4982062.4939356102</c:v>
                </c:pt>
                <c:pt idx="2">
                  <c:v>4964042.774301758</c:v>
                </c:pt>
                <c:pt idx="3">
                  <c:v>4945940.464286251</c:v>
                </c:pt>
                <c:pt idx="4">
                  <c:v>4927755.1853498397</c:v>
                </c:pt>
                <c:pt idx="5">
                  <c:v>4909486.557218303</c:v>
                </c:pt>
                <c:pt idx="6">
                  <c:v>4891134.1978744967</c:v>
                </c:pt>
                <c:pt idx="7">
                  <c:v>4872697.7235503644</c:v>
                </c:pt>
                <c:pt idx="8">
                  <c:v>4854176.7487189136</c:v>
                </c:pt>
                <c:pt idx="9">
                  <c:v>4835570.8860861519</c:v>
                </c:pt>
                <c:pt idx="10">
                  <c:v>4816879.7465829896</c:v>
                </c:pt>
                <c:pt idx="11">
                  <c:v>4798102.9393571047</c:v>
                </c:pt>
                <c:pt idx="12">
                  <c:v>4779240.0717647681</c:v>
                </c:pt>
                <c:pt idx="13">
                  <c:v>4760290.7493626326</c:v>
                </c:pt>
                <c:pt idx="14">
                  <c:v>4741254.5758994874</c:v>
                </c:pt>
                <c:pt idx="15">
                  <c:v>4722131.1533079697</c:v>
                </c:pt>
                <c:pt idx="16">
                  <c:v>4702920.0816962412</c:v>
                </c:pt>
                <c:pt idx="17">
                  <c:v>4683620.9593396252</c:v>
                </c:pt>
                <c:pt idx="18">
                  <c:v>4664233.3826722084</c:v>
                </c:pt>
                <c:pt idx="19">
                  <c:v>4644756.9462783989</c:v>
                </c:pt>
                <c:pt idx="20">
                  <c:v>4625191.2428844515</c:v>
                </c:pt>
                <c:pt idx="21">
                  <c:v>4605535.8633499481</c:v>
                </c:pt>
                <c:pt idx="22">
                  <c:v>4585790.3966592448</c:v>
                </c:pt>
                <c:pt idx="23">
                  <c:v>4565954.4299128763</c:v>
                </c:pt>
                <c:pt idx="24">
                  <c:v>4546027.5483189197</c:v>
                </c:pt>
                <c:pt idx="25">
                  <c:v>4526009.3351843245</c:v>
                </c:pt>
                <c:pt idx="26">
                  <c:v>4505899.3719061958</c:v>
                </c:pt>
                <c:pt idx="27">
                  <c:v>4485697.2379630422</c:v>
                </c:pt>
                <c:pt idx="28">
                  <c:v>4465402.5109059829</c:v>
                </c:pt>
                <c:pt idx="29">
                  <c:v>4445014.7663499117</c:v>
                </c:pt>
                <c:pt idx="30">
                  <c:v>4424533.5779646253</c:v>
                </c:pt>
                <c:pt idx="31">
                  <c:v>4403958.5174659062</c:v>
                </c:pt>
                <c:pt idx="32">
                  <c:v>4383289.1546065677</c:v>
                </c:pt>
                <c:pt idx="33">
                  <c:v>4362525.0571674574</c:v>
                </c:pt>
                <c:pt idx="34">
                  <c:v>4341665.790948418</c:v>
                </c:pt>
                <c:pt idx="35">
                  <c:v>4320710.9197592083</c:v>
                </c:pt>
                <c:pt idx="36">
                  <c:v>4299660.0054103807</c:v>
                </c:pt>
                <c:pt idx="37">
                  <c:v>4278512.6077041216</c:v>
                </c:pt>
                <c:pt idx="38">
                  <c:v>4257268.2844250416</c:v>
                </c:pt>
                <c:pt idx="39">
                  <c:v>4235926.5913309325</c:v>
                </c:pt>
                <c:pt idx="40">
                  <c:v>4214487.0821434753</c:v>
                </c:pt>
                <c:pt idx="41">
                  <c:v>4192949.3085389091</c:v>
                </c:pt>
                <c:pt idx="42">
                  <c:v>4171312.8201386556</c:v>
                </c:pt>
                <c:pt idx="43">
                  <c:v>4149577.1644999008</c:v>
                </c:pt>
                <c:pt idx="44">
                  <c:v>4127741.887106135</c:v>
                </c:pt>
                <c:pt idx="45">
                  <c:v>4105806.5313576479</c:v>
                </c:pt>
                <c:pt idx="46">
                  <c:v>4083770.6385619803</c:v>
                </c:pt>
                <c:pt idx="47">
                  <c:v>4061633.7479243325</c:v>
                </c:pt>
                <c:pt idx="48">
                  <c:v>4039395.3965379288</c:v>
                </c:pt>
                <c:pt idx="49">
                  <c:v>4017055.1193743376</c:v>
                </c:pt>
                <c:pt idx="50">
                  <c:v>3994612.4492737465</c:v>
                </c:pt>
                <c:pt idx="51">
                  <c:v>3972066.9169351943</c:v>
                </c:pt>
                <c:pt idx="52">
                  <c:v>3949418.0509067569</c:v>
                </c:pt>
                <c:pt idx="53">
                  <c:v>3926665.3775756895</c:v>
                </c:pt>
                <c:pt idx="54">
                  <c:v>3903808.421158521</c:v>
                </c:pt>
                <c:pt idx="55">
                  <c:v>3880846.7036911072</c:v>
                </c:pt>
                <c:pt idx="56">
                  <c:v>3857779.7450186345</c:v>
                </c:pt>
                <c:pt idx="57">
                  <c:v>3834607.0627855798</c:v>
                </c:pt>
                <c:pt idx="58">
                  <c:v>3811328.1724256235</c:v>
                </c:pt>
                <c:pt idx="59">
                  <c:v>3787942.5871515172</c:v>
                </c:pt>
                <c:pt idx="60">
                  <c:v>3764449.8179449048</c:v>
                </c:pt>
                <c:pt idx="61">
                  <c:v>3740849.3735460951</c:v>
                </c:pt>
                <c:pt idx="62">
                  <c:v>3717140.7604437913</c:v>
                </c:pt>
                <c:pt idx="63">
                  <c:v>3693323.4828647682</c:v>
                </c:pt>
                <c:pt idx="64">
                  <c:v>3669397.0427635079</c:v>
                </c:pt>
                <c:pt idx="65">
                  <c:v>3645360.9398117838</c:v>
                </c:pt>
                <c:pt idx="66">
                  <c:v>3621214.6713881977</c:v>
                </c:pt>
                <c:pt idx="67">
                  <c:v>3596957.7325676698</c:v>
                </c:pt>
                <c:pt idx="68">
                  <c:v>3572589.6161108813</c:v>
                </c:pt>
                <c:pt idx="69">
                  <c:v>3548109.8124536658</c:v>
                </c:pt>
                <c:pt idx="70">
                  <c:v>3523517.8096963549</c:v>
                </c:pt>
                <c:pt idx="71">
                  <c:v>3498813.0935930731</c:v>
                </c:pt>
                <c:pt idx="72">
                  <c:v>3473995.1475409842</c:v>
                </c:pt>
                <c:pt idx="73">
                  <c:v>3449063.4525694903</c:v>
                </c:pt>
                <c:pt idx="74">
                  <c:v>3424017.4873293769</c:v>
                </c:pt>
                <c:pt idx="75">
                  <c:v>3398856.7280819127</c:v>
                </c:pt>
                <c:pt idx="76">
                  <c:v>3373580.6486878977</c:v>
                </c:pt>
                <c:pt idx="77">
                  <c:v>3348188.7205966604</c:v>
                </c:pt>
                <c:pt idx="78">
                  <c:v>3322680.4128350047</c:v>
                </c:pt>
                <c:pt idx="79">
                  <c:v>3297055.1919961083</c:v>
                </c:pt>
                <c:pt idx="80">
                  <c:v>3271312.5222283667</c:v>
                </c:pt>
                <c:pt idx="81">
                  <c:v>3245451.8652241896</c:v>
                </c:pt>
                <c:pt idx="82">
                  <c:v>3219472.6802087435</c:v>
                </c:pt>
                <c:pt idx="83">
                  <c:v>3193374.4239286431</c:v>
                </c:pt>
                <c:pt idx="84">
                  <c:v>3167156.5506405924</c:v>
                </c:pt>
                <c:pt idx="85">
                  <c:v>3140818.5120999715</c:v>
                </c:pt>
                <c:pt idx="86">
                  <c:v>3114359.757549373</c:v>
                </c:pt>
                <c:pt idx="87">
                  <c:v>3087779.7337070839</c:v>
                </c:pt>
                <c:pt idx="88">
                  <c:v>3061077.8847555178</c:v>
                </c:pt>
                <c:pt idx="89">
                  <c:v>3034253.6523295902</c:v>
                </c:pt>
                <c:pt idx="90">
                  <c:v>3007306.4755050438</c:v>
                </c:pt>
                <c:pt idx="91">
                  <c:v>2980235.790786718</c:v>
                </c:pt>
                <c:pt idx="92">
                  <c:v>2953041.0320967669</c:v>
                </c:pt>
                <c:pt idx="93">
                  <c:v>2925721.6307628201</c:v>
                </c:pt>
                <c:pt idx="94">
                  <c:v>2898277.0155060929</c:v>
                </c:pt>
                <c:pt idx="95">
                  <c:v>2870706.6124294391</c:v>
                </c:pt>
                <c:pt idx="96">
                  <c:v>2843009.8450053502</c:v>
                </c:pt>
                <c:pt idx="97">
                  <c:v>2815186.1340639009</c:v>
                </c:pt>
                <c:pt idx="98">
                  <c:v>2787234.8977806368</c:v>
                </c:pt>
                <c:pt idx="99">
                  <c:v>2759155.5516644078</c:v>
                </c:pt>
                <c:pt idx="100">
                  <c:v>2730947.5085451459</c:v>
                </c:pt>
                <c:pt idx="101">
                  <c:v>2702610.1785615874</c:v>
                </c:pt>
                <c:pt idx="102">
                  <c:v>2674142.9691489376</c:v>
                </c:pt>
                <c:pt idx="103">
                  <c:v>2645545.28502648</c:v>
                </c:pt>
                <c:pt idx="104">
                  <c:v>2616816.5281851278</c:v>
                </c:pt>
                <c:pt idx="105">
                  <c:v>2587956.0978749194</c:v>
                </c:pt>
                <c:pt idx="106">
                  <c:v>2558963.3905924559</c:v>
                </c:pt>
                <c:pt idx="107">
                  <c:v>2529837.8000682811</c:v>
                </c:pt>
                <c:pt idx="108">
                  <c:v>2500578.7172542037</c:v>
                </c:pt>
                <c:pt idx="109">
                  <c:v>2471185.5303105619</c:v>
                </c:pt>
                <c:pt idx="110">
                  <c:v>2441657.6245934283</c:v>
                </c:pt>
                <c:pt idx="111">
                  <c:v>2411994.3826417578</c:v>
                </c:pt>
                <c:pt idx="112">
                  <c:v>2382195.1841644756</c:v>
                </c:pt>
                <c:pt idx="113">
                  <c:v>2352259.4060275056</c:v>
                </c:pt>
                <c:pt idx="114">
                  <c:v>2322186.4222407416</c:v>
                </c:pt>
                <c:pt idx="115">
                  <c:v>2291975.6039449545</c:v>
                </c:pt>
                <c:pt idx="116">
                  <c:v>2261626.3193986453</c:v>
                </c:pt>
                <c:pt idx="117">
                  <c:v>2231137.9339648322</c:v>
                </c:pt>
                <c:pt idx="118">
                  <c:v>2200509.8100977805</c:v>
                </c:pt>
                <c:pt idx="119">
                  <c:v>2169741.3073296719</c:v>
                </c:pt>
                <c:pt idx="120">
                  <c:v>2138831.7822572091</c:v>
                </c:pt>
                <c:pt idx="121">
                  <c:v>2107780.5885281642</c:v>
                </c:pt>
                <c:pt idx="122">
                  <c:v>2076587.0768278614</c:v>
                </c:pt>
                <c:pt idx="123">
                  <c:v>2045250.5948655987</c:v>
                </c:pt>
                <c:pt idx="124">
                  <c:v>2013770.487361009</c:v>
                </c:pt>
                <c:pt idx="125">
                  <c:v>1982146.0960303566</c:v>
                </c:pt>
                <c:pt idx="126">
                  <c:v>1950376.7595727721</c:v>
                </c:pt>
                <c:pt idx="127">
                  <c:v>1918461.8136564237</c:v>
                </c:pt>
                <c:pt idx="128">
                  <c:v>1886400.5909046254</c:v>
                </c:pt>
                <c:pt idx="129">
                  <c:v>1854192.4208818814</c:v>
                </c:pt>
                <c:pt idx="130">
                  <c:v>1821836.6300798664</c:v>
                </c:pt>
                <c:pt idx="131">
                  <c:v>1789332.5419033421</c:v>
                </c:pt>
                <c:pt idx="132">
                  <c:v>1756679.4766560087</c:v>
                </c:pt>
                <c:pt idx="133">
                  <c:v>1723876.7515262917</c:v>
                </c:pt>
                <c:pt idx="134">
                  <c:v>1690923.6805730637</c:v>
                </c:pt>
                <c:pt idx="135">
                  <c:v>1657819.5747113</c:v>
                </c:pt>
                <c:pt idx="136">
                  <c:v>1624563.7416976697</c:v>
                </c:pt>
                <c:pt idx="137">
                  <c:v>1591155.4861160605</c:v>
                </c:pt>
                <c:pt idx="138">
                  <c:v>1557594.1093630355</c:v>
                </c:pt>
                <c:pt idx="139">
                  <c:v>1523878.9096332258</c:v>
                </c:pt>
                <c:pt idx="140">
                  <c:v>1490009.1819046545</c:v>
                </c:pt>
                <c:pt idx="141">
                  <c:v>1455984.2179239939</c:v>
                </c:pt>
                <c:pt idx="142">
                  <c:v>1421803.3061917552</c:v>
                </c:pt>
                <c:pt idx="143">
                  <c:v>1387465.7319474104</c:v>
                </c:pt>
                <c:pt idx="144">
                  <c:v>1352970.7771544456</c:v>
                </c:pt>
                <c:pt idx="145">
                  <c:v>1318317.7204853466</c:v>
                </c:pt>
                <c:pt idx="146">
                  <c:v>1283505.8373065141</c:v>
                </c:pt>
                <c:pt idx="147">
                  <c:v>1248534.3996631121</c:v>
                </c:pt>
                <c:pt idx="148">
                  <c:v>1213402.6762638444</c:v>
                </c:pt>
                <c:pt idx="149">
                  <c:v>1178109.9324656634</c:v>
                </c:pt>
                <c:pt idx="150">
                  <c:v>1142655.4302584075</c:v>
                </c:pt>
                <c:pt idx="151">
                  <c:v>1107038.4282493682</c:v>
                </c:pt>
                <c:pt idx="152">
                  <c:v>1071258.1816477876</c:v>
                </c:pt>
                <c:pt idx="153">
                  <c:v>1035313.942249283</c:v>
                </c:pt>
                <c:pt idx="154">
                  <c:v>999204.9584202019</c:v>
                </c:pt>
                <c:pt idx="155">
                  <c:v>962930.47508190421</c:v>
                </c:pt>
                <c:pt idx="156">
                  <c:v>926489.7336949727</c:v>
                </c:pt>
                <c:pt idx="157">
                  <c:v>889881.97224335105</c:v>
                </c:pt>
                <c:pt idx="158">
                  <c:v>853106.42521840939</c:v>
                </c:pt>
                <c:pt idx="159">
                  <c:v>816162.32360293681</c:v>
                </c:pt>
                <c:pt idx="160">
                  <c:v>779048.89485505992</c:v>
                </c:pt>
                <c:pt idx="161">
                  <c:v>741765.3628920886</c:v>
                </c:pt>
                <c:pt idx="162">
                  <c:v>704310.94807428704</c:v>
                </c:pt>
                <c:pt idx="163">
                  <c:v>666684.86718857056</c:v>
                </c:pt>
                <c:pt idx="164">
                  <c:v>628886.33343212784</c:v>
                </c:pt>
                <c:pt idx="165">
                  <c:v>590914.55639596819</c:v>
                </c:pt>
                <c:pt idx="166">
                  <c:v>552768.74204839277</c:v>
                </c:pt>
                <c:pt idx="167">
                  <c:v>514448.09271839092</c:v>
                </c:pt>
                <c:pt idx="168">
                  <c:v>475951.80707895989</c:v>
                </c:pt>
                <c:pt idx="169">
                  <c:v>437279.08013034816</c:v>
                </c:pt>
                <c:pt idx="170">
                  <c:v>398429.10318322195</c:v>
                </c:pt>
                <c:pt idx="171">
                  <c:v>359401.06384175475</c:v>
                </c:pt>
                <c:pt idx="172">
                  <c:v>320194.14598663914</c:v>
                </c:pt>
                <c:pt idx="173">
                  <c:v>280807.52975802094</c:v>
                </c:pt>
                <c:pt idx="174">
                  <c:v>241240.39153835492</c:v>
                </c:pt>
                <c:pt idx="175">
                  <c:v>201491.90393518208</c:v>
                </c:pt>
                <c:pt idx="176">
                  <c:v>161561.23576382804</c:v>
                </c:pt>
                <c:pt idx="177">
                  <c:v>121447.55203002195</c:v>
                </c:pt>
                <c:pt idx="178">
                  <c:v>81150.013912435912</c:v>
                </c:pt>
                <c:pt idx="179">
                  <c:v>40667.778745144278</c:v>
                </c:pt>
                <c:pt idx="180">
                  <c:v>2.5611370801925659E-9</c:v>
                </c:pt>
                <c:pt idx="181">
                  <c:v>2.5611370801925659E-9</c:v>
                </c:pt>
                <c:pt idx="182">
                  <c:v>2.5611370801925659E-9</c:v>
                </c:pt>
                <c:pt idx="183">
                  <c:v>2.5611370801925659E-9</c:v>
                </c:pt>
                <c:pt idx="184">
                  <c:v>2.5611370801925659E-9</c:v>
                </c:pt>
                <c:pt idx="185">
                  <c:v>2.5611370801925659E-9</c:v>
                </c:pt>
                <c:pt idx="186">
                  <c:v>2.5611370801925659E-9</c:v>
                </c:pt>
                <c:pt idx="187">
                  <c:v>2.5611370801925659E-9</c:v>
                </c:pt>
                <c:pt idx="188">
                  <c:v>2.5611370801925659E-9</c:v>
                </c:pt>
                <c:pt idx="189">
                  <c:v>2.5611370801925659E-9</c:v>
                </c:pt>
                <c:pt idx="190">
                  <c:v>2.5611370801925659E-9</c:v>
                </c:pt>
                <c:pt idx="191">
                  <c:v>2.5611370801925659E-9</c:v>
                </c:pt>
                <c:pt idx="192">
                  <c:v>2.5611370801925659E-9</c:v>
                </c:pt>
                <c:pt idx="193">
                  <c:v>2.5611370801925659E-9</c:v>
                </c:pt>
                <c:pt idx="194">
                  <c:v>2.5611370801925659E-9</c:v>
                </c:pt>
                <c:pt idx="195">
                  <c:v>2.5611370801925659E-9</c:v>
                </c:pt>
                <c:pt idx="196">
                  <c:v>2.5611370801925659E-9</c:v>
                </c:pt>
                <c:pt idx="197">
                  <c:v>2.5611370801925659E-9</c:v>
                </c:pt>
                <c:pt idx="198">
                  <c:v>2.5611370801925659E-9</c:v>
                </c:pt>
                <c:pt idx="199">
                  <c:v>2.5611370801925659E-9</c:v>
                </c:pt>
                <c:pt idx="200">
                  <c:v>2.5611370801925659E-9</c:v>
                </c:pt>
                <c:pt idx="201">
                  <c:v>2.5611370801925659E-9</c:v>
                </c:pt>
                <c:pt idx="202">
                  <c:v>2.5611370801925659E-9</c:v>
                </c:pt>
                <c:pt idx="203">
                  <c:v>2.5611370801925659E-9</c:v>
                </c:pt>
                <c:pt idx="204">
                  <c:v>2.5611370801925659E-9</c:v>
                </c:pt>
                <c:pt idx="205">
                  <c:v>2.5611370801925659E-9</c:v>
                </c:pt>
                <c:pt idx="206">
                  <c:v>2.5611370801925659E-9</c:v>
                </c:pt>
                <c:pt idx="207">
                  <c:v>2.5611370801925659E-9</c:v>
                </c:pt>
                <c:pt idx="208">
                  <c:v>2.5611370801925659E-9</c:v>
                </c:pt>
                <c:pt idx="209">
                  <c:v>2.5611370801925659E-9</c:v>
                </c:pt>
                <c:pt idx="210">
                  <c:v>2.5611370801925659E-9</c:v>
                </c:pt>
                <c:pt idx="211">
                  <c:v>2.5611370801925659E-9</c:v>
                </c:pt>
                <c:pt idx="212">
                  <c:v>2.5611370801925659E-9</c:v>
                </c:pt>
                <c:pt idx="213">
                  <c:v>2.5611370801925659E-9</c:v>
                </c:pt>
                <c:pt idx="214">
                  <c:v>2.5611370801925659E-9</c:v>
                </c:pt>
                <c:pt idx="215">
                  <c:v>2.5611370801925659E-9</c:v>
                </c:pt>
                <c:pt idx="216">
                  <c:v>2.5611370801925659E-9</c:v>
                </c:pt>
                <c:pt idx="217">
                  <c:v>2.5611370801925659E-9</c:v>
                </c:pt>
                <c:pt idx="218">
                  <c:v>2.5611370801925659E-9</c:v>
                </c:pt>
                <c:pt idx="219">
                  <c:v>2.5611370801925659E-9</c:v>
                </c:pt>
                <c:pt idx="220">
                  <c:v>2.5611370801925659E-9</c:v>
                </c:pt>
                <c:pt idx="221">
                  <c:v>2.5611370801925659E-9</c:v>
                </c:pt>
                <c:pt idx="222">
                  <c:v>2.5611370801925659E-9</c:v>
                </c:pt>
                <c:pt idx="223">
                  <c:v>2.5611370801925659E-9</c:v>
                </c:pt>
                <c:pt idx="224">
                  <c:v>2.5611370801925659E-9</c:v>
                </c:pt>
                <c:pt idx="225">
                  <c:v>2.5611370801925659E-9</c:v>
                </c:pt>
                <c:pt idx="226">
                  <c:v>2.5611370801925659E-9</c:v>
                </c:pt>
                <c:pt idx="227">
                  <c:v>2.5611370801925659E-9</c:v>
                </c:pt>
                <c:pt idx="228">
                  <c:v>2.5611370801925659E-9</c:v>
                </c:pt>
                <c:pt idx="229">
                  <c:v>2.5611370801925659E-9</c:v>
                </c:pt>
                <c:pt idx="230">
                  <c:v>2.5611370801925659E-9</c:v>
                </c:pt>
                <c:pt idx="231">
                  <c:v>2.5611370801925659E-9</c:v>
                </c:pt>
                <c:pt idx="232">
                  <c:v>2.5611370801925659E-9</c:v>
                </c:pt>
                <c:pt idx="233">
                  <c:v>2.5611370801925659E-9</c:v>
                </c:pt>
                <c:pt idx="234">
                  <c:v>2.5611370801925659E-9</c:v>
                </c:pt>
                <c:pt idx="235">
                  <c:v>2.5611370801925659E-9</c:v>
                </c:pt>
                <c:pt idx="236">
                  <c:v>2.5611370801925659E-9</c:v>
                </c:pt>
                <c:pt idx="237">
                  <c:v>2.5611370801925659E-9</c:v>
                </c:pt>
                <c:pt idx="238">
                  <c:v>2.5611370801925659E-9</c:v>
                </c:pt>
                <c:pt idx="239">
                  <c:v>2.5611370801925659E-9</c:v>
                </c:pt>
                <c:pt idx="240">
                  <c:v>2.5611370801925659E-9</c:v>
                </c:pt>
                <c:pt idx="241">
                  <c:v>2.5611370801925659E-9</c:v>
                </c:pt>
                <c:pt idx="242">
                  <c:v>2.5611370801925659E-9</c:v>
                </c:pt>
                <c:pt idx="243">
                  <c:v>2.5611370801925659E-9</c:v>
                </c:pt>
                <c:pt idx="244">
                  <c:v>2.5611370801925659E-9</c:v>
                </c:pt>
                <c:pt idx="245">
                  <c:v>2.5611370801925659E-9</c:v>
                </c:pt>
                <c:pt idx="246">
                  <c:v>2.5611370801925659E-9</c:v>
                </c:pt>
                <c:pt idx="247">
                  <c:v>2.5611370801925659E-9</c:v>
                </c:pt>
                <c:pt idx="248">
                  <c:v>2.5611370801925659E-9</c:v>
                </c:pt>
                <c:pt idx="249">
                  <c:v>2.5611370801925659E-9</c:v>
                </c:pt>
                <c:pt idx="250">
                  <c:v>2.5611370801925659E-9</c:v>
                </c:pt>
                <c:pt idx="251">
                  <c:v>2.5611370801925659E-9</c:v>
                </c:pt>
                <c:pt idx="252">
                  <c:v>2.5611370801925659E-9</c:v>
                </c:pt>
                <c:pt idx="253">
                  <c:v>2.5611370801925659E-9</c:v>
                </c:pt>
                <c:pt idx="254">
                  <c:v>2.5611370801925659E-9</c:v>
                </c:pt>
                <c:pt idx="255">
                  <c:v>2.5611370801925659E-9</c:v>
                </c:pt>
                <c:pt idx="256">
                  <c:v>2.5611370801925659E-9</c:v>
                </c:pt>
                <c:pt idx="257">
                  <c:v>2.5611370801925659E-9</c:v>
                </c:pt>
                <c:pt idx="258">
                  <c:v>2.5611370801925659E-9</c:v>
                </c:pt>
                <c:pt idx="259">
                  <c:v>2.5611370801925659E-9</c:v>
                </c:pt>
                <c:pt idx="260">
                  <c:v>2.5611370801925659E-9</c:v>
                </c:pt>
                <c:pt idx="261">
                  <c:v>2.5611370801925659E-9</c:v>
                </c:pt>
                <c:pt idx="262">
                  <c:v>2.5611370801925659E-9</c:v>
                </c:pt>
                <c:pt idx="263">
                  <c:v>2.5611370801925659E-9</c:v>
                </c:pt>
                <c:pt idx="264">
                  <c:v>2.5611370801925659E-9</c:v>
                </c:pt>
                <c:pt idx="265">
                  <c:v>2.5611370801925659E-9</c:v>
                </c:pt>
                <c:pt idx="266">
                  <c:v>2.5611370801925659E-9</c:v>
                </c:pt>
                <c:pt idx="267">
                  <c:v>2.5611370801925659E-9</c:v>
                </c:pt>
                <c:pt idx="268">
                  <c:v>2.5611370801925659E-9</c:v>
                </c:pt>
                <c:pt idx="269">
                  <c:v>2.5611370801925659E-9</c:v>
                </c:pt>
                <c:pt idx="270">
                  <c:v>2.5611370801925659E-9</c:v>
                </c:pt>
                <c:pt idx="271">
                  <c:v>2.5611370801925659E-9</c:v>
                </c:pt>
                <c:pt idx="272">
                  <c:v>2.5611370801925659E-9</c:v>
                </c:pt>
                <c:pt idx="273">
                  <c:v>2.5611370801925659E-9</c:v>
                </c:pt>
                <c:pt idx="274">
                  <c:v>2.5611370801925659E-9</c:v>
                </c:pt>
                <c:pt idx="275">
                  <c:v>2.5611370801925659E-9</c:v>
                </c:pt>
                <c:pt idx="276">
                  <c:v>2.5611370801925659E-9</c:v>
                </c:pt>
                <c:pt idx="277">
                  <c:v>2.5611370801925659E-9</c:v>
                </c:pt>
                <c:pt idx="278">
                  <c:v>2.5611370801925659E-9</c:v>
                </c:pt>
                <c:pt idx="279">
                  <c:v>2.5611370801925659E-9</c:v>
                </c:pt>
                <c:pt idx="280">
                  <c:v>2.5611370801925659E-9</c:v>
                </c:pt>
                <c:pt idx="281">
                  <c:v>2.5611370801925659E-9</c:v>
                </c:pt>
                <c:pt idx="282">
                  <c:v>2.5611370801925659E-9</c:v>
                </c:pt>
                <c:pt idx="283">
                  <c:v>2.5611370801925659E-9</c:v>
                </c:pt>
                <c:pt idx="284">
                  <c:v>2.5611370801925659E-9</c:v>
                </c:pt>
                <c:pt idx="285">
                  <c:v>2.5611370801925659E-9</c:v>
                </c:pt>
                <c:pt idx="286">
                  <c:v>2.5611370801925659E-9</c:v>
                </c:pt>
                <c:pt idx="287">
                  <c:v>2.5611370801925659E-9</c:v>
                </c:pt>
                <c:pt idx="288">
                  <c:v>2.5611370801925659E-9</c:v>
                </c:pt>
                <c:pt idx="289">
                  <c:v>2.5611370801925659E-9</c:v>
                </c:pt>
                <c:pt idx="290">
                  <c:v>2.5611370801925659E-9</c:v>
                </c:pt>
                <c:pt idx="291">
                  <c:v>2.5611370801925659E-9</c:v>
                </c:pt>
                <c:pt idx="292">
                  <c:v>2.5611370801925659E-9</c:v>
                </c:pt>
                <c:pt idx="293">
                  <c:v>2.5611370801925659E-9</c:v>
                </c:pt>
                <c:pt idx="294">
                  <c:v>2.5611370801925659E-9</c:v>
                </c:pt>
                <c:pt idx="295">
                  <c:v>2.5611370801925659E-9</c:v>
                </c:pt>
                <c:pt idx="296">
                  <c:v>2.5611370801925659E-9</c:v>
                </c:pt>
                <c:pt idx="297">
                  <c:v>2.5611370801925659E-9</c:v>
                </c:pt>
                <c:pt idx="298">
                  <c:v>2.5611370801925659E-9</c:v>
                </c:pt>
                <c:pt idx="299">
                  <c:v>2.5611370801925659E-9</c:v>
                </c:pt>
                <c:pt idx="300">
                  <c:v>2.5611370801925659E-9</c:v>
                </c:pt>
                <c:pt idx="301">
                  <c:v>2.5611370801925659E-9</c:v>
                </c:pt>
                <c:pt idx="302">
                  <c:v>2.5611370801925659E-9</c:v>
                </c:pt>
                <c:pt idx="303">
                  <c:v>2.5611370801925659E-9</c:v>
                </c:pt>
                <c:pt idx="304">
                  <c:v>2.5611370801925659E-9</c:v>
                </c:pt>
                <c:pt idx="305">
                  <c:v>2.5611370801925659E-9</c:v>
                </c:pt>
                <c:pt idx="306">
                  <c:v>2.5611370801925659E-9</c:v>
                </c:pt>
                <c:pt idx="307">
                  <c:v>2.5611370801925659E-9</c:v>
                </c:pt>
                <c:pt idx="308">
                  <c:v>2.5611370801925659E-9</c:v>
                </c:pt>
                <c:pt idx="309">
                  <c:v>2.5611370801925659E-9</c:v>
                </c:pt>
                <c:pt idx="310">
                  <c:v>2.5611370801925659E-9</c:v>
                </c:pt>
                <c:pt idx="311">
                  <c:v>2.5611370801925659E-9</c:v>
                </c:pt>
                <c:pt idx="312">
                  <c:v>2.5611370801925659E-9</c:v>
                </c:pt>
                <c:pt idx="313">
                  <c:v>2.5611370801925659E-9</c:v>
                </c:pt>
                <c:pt idx="314">
                  <c:v>2.5611370801925659E-9</c:v>
                </c:pt>
                <c:pt idx="315">
                  <c:v>2.5611370801925659E-9</c:v>
                </c:pt>
                <c:pt idx="316">
                  <c:v>2.5611370801925659E-9</c:v>
                </c:pt>
                <c:pt idx="317">
                  <c:v>2.5611370801925659E-9</c:v>
                </c:pt>
                <c:pt idx="318">
                  <c:v>2.5611370801925659E-9</c:v>
                </c:pt>
                <c:pt idx="319">
                  <c:v>2.5611370801925659E-9</c:v>
                </c:pt>
                <c:pt idx="320">
                  <c:v>2.5611370801925659E-9</c:v>
                </c:pt>
                <c:pt idx="321">
                  <c:v>2.5611370801925659E-9</c:v>
                </c:pt>
                <c:pt idx="322">
                  <c:v>2.5611370801925659E-9</c:v>
                </c:pt>
                <c:pt idx="323">
                  <c:v>2.5611370801925659E-9</c:v>
                </c:pt>
                <c:pt idx="324">
                  <c:v>2.5611370801925659E-9</c:v>
                </c:pt>
                <c:pt idx="325">
                  <c:v>2.5611370801925659E-9</c:v>
                </c:pt>
                <c:pt idx="326">
                  <c:v>2.5611370801925659E-9</c:v>
                </c:pt>
                <c:pt idx="327">
                  <c:v>2.5611370801925659E-9</c:v>
                </c:pt>
                <c:pt idx="328">
                  <c:v>2.5611370801925659E-9</c:v>
                </c:pt>
                <c:pt idx="329">
                  <c:v>2.5611370801925659E-9</c:v>
                </c:pt>
                <c:pt idx="330">
                  <c:v>2.5611370801925659E-9</c:v>
                </c:pt>
                <c:pt idx="331">
                  <c:v>2.5611370801925659E-9</c:v>
                </c:pt>
                <c:pt idx="332">
                  <c:v>2.5611370801925659E-9</c:v>
                </c:pt>
                <c:pt idx="333">
                  <c:v>2.5611370801925659E-9</c:v>
                </c:pt>
                <c:pt idx="334">
                  <c:v>2.5611370801925659E-9</c:v>
                </c:pt>
                <c:pt idx="335">
                  <c:v>2.5611370801925659E-9</c:v>
                </c:pt>
                <c:pt idx="336">
                  <c:v>2.5611370801925659E-9</c:v>
                </c:pt>
                <c:pt idx="337">
                  <c:v>2.5611370801925659E-9</c:v>
                </c:pt>
                <c:pt idx="338">
                  <c:v>2.5611370801925659E-9</c:v>
                </c:pt>
                <c:pt idx="339">
                  <c:v>2.5611370801925659E-9</c:v>
                </c:pt>
                <c:pt idx="340">
                  <c:v>2.5611370801925659E-9</c:v>
                </c:pt>
                <c:pt idx="341">
                  <c:v>2.5611370801925659E-9</c:v>
                </c:pt>
                <c:pt idx="342">
                  <c:v>2.5611370801925659E-9</c:v>
                </c:pt>
                <c:pt idx="343">
                  <c:v>2.5611370801925659E-9</c:v>
                </c:pt>
                <c:pt idx="344">
                  <c:v>2.5611370801925659E-9</c:v>
                </c:pt>
                <c:pt idx="345">
                  <c:v>2.5611370801925659E-9</c:v>
                </c:pt>
                <c:pt idx="346">
                  <c:v>2.5611370801925659E-9</c:v>
                </c:pt>
                <c:pt idx="347">
                  <c:v>2.5611370801925659E-9</c:v>
                </c:pt>
                <c:pt idx="348">
                  <c:v>2.5611370801925659E-9</c:v>
                </c:pt>
                <c:pt idx="349">
                  <c:v>2.5611370801925659E-9</c:v>
                </c:pt>
                <c:pt idx="350">
                  <c:v>2.5611370801925659E-9</c:v>
                </c:pt>
                <c:pt idx="351">
                  <c:v>2.5611370801925659E-9</c:v>
                </c:pt>
                <c:pt idx="352">
                  <c:v>2.5611370801925659E-9</c:v>
                </c:pt>
                <c:pt idx="353">
                  <c:v>2.5611370801925659E-9</c:v>
                </c:pt>
                <c:pt idx="354">
                  <c:v>2.5611370801925659E-9</c:v>
                </c:pt>
                <c:pt idx="355">
                  <c:v>2.5611370801925659E-9</c:v>
                </c:pt>
                <c:pt idx="356">
                  <c:v>2.5611370801925659E-9</c:v>
                </c:pt>
                <c:pt idx="357">
                  <c:v>2.5611370801925659E-9</c:v>
                </c:pt>
                <c:pt idx="358">
                  <c:v>2.5611370801925659E-9</c:v>
                </c:pt>
                <c:pt idx="359">
                  <c:v>2.5611370801925659E-9</c:v>
                </c:pt>
              </c:numCache>
            </c:numRef>
          </c:val>
          <c:smooth val="0"/>
          <c:extLst>
            <c:ext xmlns:c16="http://schemas.microsoft.com/office/drawing/2014/chart" uri="{C3380CC4-5D6E-409C-BE32-E72D297353CC}">
              <c16:uniqueId val="{00000002-239C-4B47-88D2-641E64C71930}"/>
            </c:ext>
          </c:extLst>
        </c:ser>
        <c:ser>
          <c:idx val="8"/>
          <c:order val="2"/>
          <c:tx>
            <c:strRef>
              <c:f>'Mortgage Amortization'!$M$2</c:f>
              <c:strCache>
                <c:ptCount val="1"/>
                <c:pt idx="0">
                  <c:v>Beginning balance 1002</c:v>
                </c:pt>
              </c:strCache>
            </c:strRef>
          </c:tx>
          <c:spPr>
            <a:ln w="28575" cap="rnd">
              <a:solidFill>
                <a:schemeClr val="accent1"/>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Amortization'!$M$3:$M$362</c:f>
              <c:numCache>
                <c:formatCode>#,##0.00</c:formatCode>
                <c:ptCount val="360"/>
                <c:pt idx="0">
                  <c:v>4000000</c:v>
                </c:pt>
                <c:pt idx="1">
                  <c:v>3996639.514119646</c:v>
                </c:pt>
                <c:pt idx="2">
                  <c:v>3993259.7754556024</c:v>
                </c:pt>
                <c:pt idx="3">
                  <c:v>3989860.6737054628</c:v>
                </c:pt>
                <c:pt idx="4">
                  <c:v>3986442.0979348798</c:v>
                </c:pt>
                <c:pt idx="5">
                  <c:v>3983003.9365739445</c:v>
                </c:pt>
                <c:pt idx="6">
                  <c:v>3979546.0774135455</c:v>
                </c:pt>
                <c:pt idx="7">
                  <c:v>3976068.4076017067</c:v>
                </c:pt>
                <c:pt idx="8">
                  <c:v>3972570.8136399044</c:v>
                </c:pt>
                <c:pt idx="9">
                  <c:v>3969053.1813793625</c:v>
                </c:pt>
                <c:pt idx="10">
                  <c:v>3965515.3960173279</c:v>
                </c:pt>
                <c:pt idx="11">
                  <c:v>3961957.3420933234</c:v>
                </c:pt>
                <c:pt idx="12">
                  <c:v>3958378.9034853792</c:v>
                </c:pt>
                <c:pt idx="13">
                  <c:v>3954779.9634062438</c:v>
                </c:pt>
                <c:pt idx="14">
                  <c:v>3951160.4043995715</c:v>
                </c:pt>
                <c:pt idx="15">
                  <c:v>3947520.1083360901</c:v>
                </c:pt>
                <c:pt idx="16">
                  <c:v>3943858.9564097449</c:v>
                </c:pt>
                <c:pt idx="17">
                  <c:v>3940176.8291338217</c:v>
                </c:pt>
                <c:pt idx="18">
                  <c:v>3936473.6063370472</c:v>
                </c:pt>
                <c:pt idx="19">
                  <c:v>3932749.1671596658</c:v>
                </c:pt>
                <c:pt idx="20">
                  <c:v>3929003.3900494976</c:v>
                </c:pt>
                <c:pt idx="21">
                  <c:v>3925236.1527579688</c:v>
                </c:pt>
                <c:pt idx="22">
                  <c:v>3921447.332336124</c:v>
                </c:pt>
                <c:pt idx="23">
                  <c:v>3917636.8051306126</c:v>
                </c:pt>
                <c:pt idx="24">
                  <c:v>3913804.446779653</c:v>
                </c:pt>
                <c:pt idx="25">
                  <c:v>3909950.1322089741</c:v>
                </c:pt>
                <c:pt idx="26">
                  <c:v>3906073.7356277341</c:v>
                </c:pt>
                <c:pt idx="27">
                  <c:v>3902175.1305244141</c:v>
                </c:pt>
                <c:pt idx="28">
                  <c:v>3898254.1896626898</c:v>
                </c:pt>
                <c:pt idx="29">
                  <c:v>3894310.7850772785</c:v>
                </c:pt>
                <c:pt idx="30">
                  <c:v>3890344.7880697632</c:v>
                </c:pt>
                <c:pt idx="31">
                  <c:v>3886356.0692043924</c:v>
                </c:pt>
                <c:pt idx="32">
                  <c:v>3882344.4983038553</c:v>
                </c:pt>
                <c:pt idx="33">
                  <c:v>3878309.944445034</c:v>
                </c:pt>
                <c:pt idx="34">
                  <c:v>3874252.2759547299</c:v>
                </c:pt>
                <c:pt idx="35">
                  <c:v>3870171.3604053669</c:v>
                </c:pt>
                <c:pt idx="36">
                  <c:v>3866067.0646106689</c:v>
                </c:pt>
                <c:pt idx="37">
                  <c:v>3861939.2546213139</c:v>
                </c:pt>
                <c:pt idx="38">
                  <c:v>3857787.7957205614</c:v>
                </c:pt>
                <c:pt idx="39">
                  <c:v>3853612.5524198567</c:v>
                </c:pt>
                <c:pt idx="40">
                  <c:v>3849413.3884544084</c:v>
                </c:pt>
                <c:pt idx="41">
                  <c:v>3845190.1667787414</c:v>
                </c:pt>
                <c:pt idx="42">
                  <c:v>3840942.7495622239</c:v>
                </c:pt>
                <c:pt idx="43">
                  <c:v>3836670.9981845701</c:v>
                </c:pt>
                <c:pt idx="44">
                  <c:v>3832374.7732313154</c:v>
                </c:pt>
                <c:pt idx="45">
                  <c:v>3828053.934489266</c:v>
                </c:pt>
                <c:pt idx="46">
                  <c:v>3823708.3409419237</c:v>
                </c:pt>
                <c:pt idx="47">
                  <c:v>3819337.8507648828</c:v>
                </c:pt>
                <c:pt idx="48">
                  <c:v>3814942.3213212024</c:v>
                </c:pt>
                <c:pt idx="49">
                  <c:v>3810521.6091567511</c:v>
                </c:pt>
                <c:pt idx="50">
                  <c:v>3806075.5699955244</c:v>
                </c:pt>
                <c:pt idx="51">
                  <c:v>3801604.0587349366</c:v>
                </c:pt>
                <c:pt idx="52">
                  <c:v>3797106.9294410851</c:v>
                </c:pt>
                <c:pt idx="53">
                  <c:v>3792584.0353439874</c:v>
                </c:pt>
                <c:pt idx="54">
                  <c:v>3788035.2288327916</c:v>
                </c:pt>
                <c:pt idx="55">
                  <c:v>3783460.361450959</c:v>
                </c:pt>
                <c:pt idx="56">
                  <c:v>3778859.283891418</c:v>
                </c:pt>
                <c:pt idx="57">
                  <c:v>3774231.845991692</c:v>
                </c:pt>
                <c:pt idx="58">
                  <c:v>3769577.896728999</c:v>
                </c:pt>
                <c:pt idx="59">
                  <c:v>3764897.2842153218</c:v>
                </c:pt>
                <c:pt idx="60">
                  <c:v>3760189.8556924514</c:v>
                </c:pt>
                <c:pt idx="61">
                  <c:v>3755455.4575270023</c:v>
                </c:pt>
                <c:pt idx="62">
                  <c:v>3750693.9352053967</c:v>
                </c:pt>
                <c:pt idx="63">
                  <c:v>3745905.1333288238</c:v>
                </c:pt>
                <c:pt idx="64">
                  <c:v>3741088.8956081662</c:v>
                </c:pt>
                <c:pt idx="65">
                  <c:v>3736245.0648589008</c:v>
                </c:pt>
                <c:pt idx="66">
                  <c:v>3731373.4829959678</c:v>
                </c:pt>
                <c:pt idx="67">
                  <c:v>3726473.9910286115</c:v>
                </c:pt>
                <c:pt idx="68">
                  <c:v>3721546.4290551925</c:v>
                </c:pt>
                <c:pt idx="69">
                  <c:v>3716590.6362579674</c:v>
                </c:pt>
                <c:pt idx="70">
                  <c:v>3711606.4508978417</c:v>
                </c:pt>
                <c:pt idx="71">
                  <c:v>3706593.7103090901</c:v>
                </c:pt>
                <c:pt idx="72">
                  <c:v>3701552.2508940487</c:v>
                </c:pt>
                <c:pt idx="73">
                  <c:v>3696481.9081177753</c:v>
                </c:pt>
                <c:pt idx="74">
                  <c:v>3691382.5165026793</c:v>
                </c:pt>
                <c:pt idx="75">
                  <c:v>3686253.9096231218</c:v>
                </c:pt>
                <c:pt idx="76">
                  <c:v>3681095.9200999839</c:v>
                </c:pt>
                <c:pt idx="77">
                  <c:v>3675908.3795952029</c:v>
                </c:pt>
                <c:pt idx="78">
                  <c:v>3670691.1188062797</c:v>
                </c:pt>
                <c:pt idx="79">
                  <c:v>3665443.9674607534</c:v>
                </c:pt>
                <c:pt idx="80">
                  <c:v>3660166.7543106433</c:v>
                </c:pt>
                <c:pt idx="81">
                  <c:v>3654859.3071268606</c:v>
                </c:pt>
                <c:pt idx="82">
                  <c:v>3649521.4526935876</c:v>
                </c:pt>
                <c:pt idx="83">
                  <c:v>3644153.0168026239</c:v>
                </c:pt>
                <c:pt idx="84">
                  <c:v>3638753.8242477016</c:v>
                </c:pt>
                <c:pt idx="85">
                  <c:v>3633323.698818767</c:v>
                </c:pt>
                <c:pt idx="86">
                  <c:v>3627862.463296229</c:v>
                </c:pt>
                <c:pt idx="87">
                  <c:v>3622369.9394451766</c:v>
                </c:pt>
                <c:pt idx="88">
                  <c:v>3616845.9480095608</c:v>
                </c:pt>
                <c:pt idx="89">
                  <c:v>3611290.308706345</c:v>
                </c:pt>
                <c:pt idx="90">
                  <c:v>3605702.8402196211</c:v>
                </c:pt>
                <c:pt idx="91">
                  <c:v>3600083.3601946919</c:v>
                </c:pt>
                <c:pt idx="92">
                  <c:v>3594431.6852321201</c:v>
                </c:pt>
                <c:pt idx="93">
                  <c:v>3588747.6308817421</c:v>
                </c:pt>
                <c:pt idx="94">
                  <c:v>3583031.0116366483</c:v>
                </c:pt>
                <c:pt idx="95">
                  <c:v>3577281.6409271294</c:v>
                </c:pt>
                <c:pt idx="96">
                  <c:v>3571499.3311145874</c:v>
                </c:pt>
                <c:pt idx="97">
                  <c:v>3565683.8934854106</c:v>
                </c:pt>
                <c:pt idx="98">
                  <c:v>3559835.138244817</c:v>
                </c:pt>
                <c:pt idx="99">
                  <c:v>3553952.8745106575</c:v>
                </c:pt>
                <c:pt idx="100">
                  <c:v>3548036.9103071876</c:v>
                </c:pt>
                <c:pt idx="101">
                  <c:v>3542087.0525588021</c:v>
                </c:pt>
                <c:pt idx="102">
                  <c:v>3536103.1070837332</c:v>
                </c:pt>
                <c:pt idx="103">
                  <c:v>3530084.878587713</c:v>
                </c:pt>
                <c:pt idx="104">
                  <c:v>3524032.1706576012</c:v>
                </c:pt>
                <c:pt idx="105">
                  <c:v>3517944.7857549731</c:v>
                </c:pt>
                <c:pt idx="106">
                  <c:v>3511822.5252096737</c:v>
                </c:pt>
                <c:pt idx="107">
                  <c:v>3505665.1892133337</c:v>
                </c:pt>
                <c:pt idx="108">
                  <c:v>3499472.576812848</c:v>
                </c:pt>
                <c:pt idx="109">
                  <c:v>3493244.4859038177</c:v>
                </c:pt>
                <c:pt idx="110">
                  <c:v>3486980.7132239547</c:v>
                </c:pt>
                <c:pt idx="111">
                  <c:v>3480681.0543464464</c:v>
                </c:pt>
                <c:pt idx="112">
                  <c:v>3474345.3036732855</c:v>
                </c:pt>
                <c:pt idx="113">
                  <c:v>3467973.2544285599</c:v>
                </c:pt>
                <c:pt idx="114">
                  <c:v>3461564.6986517031</c:v>
                </c:pt>
                <c:pt idx="115">
                  <c:v>3455119.427190708</c:v>
                </c:pt>
                <c:pt idx="116">
                  <c:v>3448637.229695301</c:v>
                </c:pt>
                <c:pt idx="117">
                  <c:v>3442117.8946100767</c:v>
                </c:pt>
                <c:pt idx="118">
                  <c:v>3435561.2091675932</c:v>
                </c:pt>
                <c:pt idx="119">
                  <c:v>3428966.9593814285</c:v>
                </c:pt>
                <c:pt idx="120">
                  <c:v>3422334.9300391972</c:v>
                </c:pt>
                <c:pt idx="121">
                  <c:v>3415664.9046955262</c:v>
                </c:pt>
                <c:pt idx="122">
                  <c:v>3408956.6656649904</c:v>
                </c:pt>
                <c:pt idx="123">
                  <c:v>3402209.9940150087</c:v>
                </c:pt>
                <c:pt idx="124">
                  <c:v>3395424.6695586992</c:v>
                </c:pt>
                <c:pt idx="125">
                  <c:v>3388600.4708476919</c:v>
                </c:pt>
                <c:pt idx="126">
                  <c:v>3381737.175164903</c:v>
                </c:pt>
                <c:pt idx="127">
                  <c:v>3374834.5585172647</c:v>
                </c:pt>
                <c:pt idx="128">
                  <c:v>3367892.395628416</c:v>
                </c:pt>
                <c:pt idx="129">
                  <c:v>3360910.4599313498</c:v>
                </c:pt>
                <c:pt idx="130">
                  <c:v>3353888.5235610195</c:v>
                </c:pt>
                <c:pt idx="131">
                  <c:v>3346826.3573469007</c:v>
                </c:pt>
                <c:pt idx="132">
                  <c:v>3339723.7308055134</c:v>
                </c:pt>
                <c:pt idx="133">
                  <c:v>3332580.4121328993</c:v>
                </c:pt>
                <c:pt idx="134">
                  <c:v>3325396.1681970567</c:v>
                </c:pt>
                <c:pt idx="135">
                  <c:v>3318170.7645303318</c:v>
                </c:pt>
                <c:pt idx="136">
                  <c:v>3310903.9653217662</c:v>
                </c:pt>
                <c:pt idx="137">
                  <c:v>3303595.5334094018</c:v>
                </c:pt>
                <c:pt idx="138">
                  <c:v>3296245.2302725394</c:v>
                </c:pt>
                <c:pt idx="139">
                  <c:v>3288852.8160239551</c:v>
                </c:pt>
                <c:pt idx="140">
                  <c:v>3281418.0494020716</c:v>
                </c:pt>
                <c:pt idx="141">
                  <c:v>3273940.6877630837</c:v>
                </c:pt>
                <c:pt idx="142">
                  <c:v>3266420.4870730392</c:v>
                </c:pt>
                <c:pt idx="143">
                  <c:v>3258857.2018998745</c:v>
                </c:pt>
                <c:pt idx="144">
                  <c:v>3251250.5854054051</c:v>
                </c:pt>
                <c:pt idx="145">
                  <c:v>3243600.3893372696</c:v>
                </c:pt>
                <c:pt idx="146">
                  <c:v>3235906.3640208272</c:v>
                </c:pt>
                <c:pt idx="147">
                  <c:v>3228168.2583510093</c:v>
                </c:pt>
                <c:pt idx="148">
                  <c:v>3220385.8197841248</c:v>
                </c:pt>
                <c:pt idx="149">
                  <c:v>3212558.7943296176</c:v>
                </c:pt>
                <c:pt idx="150">
                  <c:v>3204686.9265417773</c:v>
                </c:pt>
                <c:pt idx="151">
                  <c:v>3196769.9595114025</c:v>
                </c:pt>
                <c:pt idx="152">
                  <c:v>3188807.6348574162</c:v>
                </c:pt>
                <c:pt idx="153">
                  <c:v>3180799.6927184328</c:v>
                </c:pt>
                <c:pt idx="154">
                  <c:v>3172745.8717442784</c:v>
                </c:pt>
                <c:pt idx="155">
                  <c:v>3164645.9090874596</c:v>
                </c:pt>
                <c:pt idx="156">
                  <c:v>3156499.540394586</c:v>
                </c:pt>
                <c:pt idx="157">
                  <c:v>3148306.4997977428</c:v>
                </c:pt>
                <c:pt idx="158">
                  <c:v>3140066.5199058135</c:v>
                </c:pt>
                <c:pt idx="159">
                  <c:v>3131779.3317957534</c:v>
                </c:pt>
                <c:pt idx="160">
                  <c:v>3123444.6650038129</c:v>
                </c:pt>
                <c:pt idx="161">
                  <c:v>3115062.2475167098</c:v>
                </c:pt>
                <c:pt idx="162">
                  <c:v>3106631.8057627538</c:v>
                </c:pt>
                <c:pt idx="163">
                  <c:v>3098153.0646029157</c:v>
                </c:pt>
                <c:pt idx="164">
                  <c:v>3089625.7473218492</c:v>
                </c:pt>
                <c:pt idx="165">
                  <c:v>3081049.5756188603</c:v>
                </c:pt>
                <c:pt idx="166">
                  <c:v>3072424.269598823</c:v>
                </c:pt>
                <c:pt idx="167">
                  <c:v>3063749.5477630459</c:v>
                </c:pt>
                <c:pt idx="168">
                  <c:v>3055025.1270000846</c:v>
                </c:pt>
                <c:pt idx="169">
                  <c:v>3046250.7225765022</c:v>
                </c:pt>
                <c:pt idx="170">
                  <c:v>3037426.0481275762</c:v>
                </c:pt>
                <c:pt idx="171">
                  <c:v>3028550.8156479532</c:v>
                </c:pt>
                <c:pt idx="172">
                  <c:v>3019624.7354822489</c:v>
                </c:pt>
                <c:pt idx="173">
                  <c:v>3010647.5163155952</c:v>
                </c:pt>
                <c:pt idx="174">
                  <c:v>3001618.8651641328</c:v>
                </c:pt>
                <c:pt idx="175">
                  <c:v>2992538.4873654484</c:v>
                </c:pt>
                <c:pt idx="176">
                  <c:v>2983406.0865689591</c:v>
                </c:pt>
                <c:pt idx="177">
                  <c:v>2974221.3647262398</c:v>
                </c:pt>
                <c:pt idx="178">
                  <c:v>2964984.0220812969</c:v>
                </c:pt>
                <c:pt idx="179">
                  <c:v>2955693.7571607837</c:v>
                </c:pt>
                <c:pt idx="180">
                  <c:v>2946350.2667641635</c:v>
                </c:pt>
                <c:pt idx="181">
                  <c:v>2936953.2459538127</c:v>
                </c:pt>
                <c:pt idx="182">
                  <c:v>2927502.3880450693</c:v>
                </c:pt>
                <c:pt idx="183">
                  <c:v>2917997.3845962235</c:v>
                </c:pt>
                <c:pt idx="184">
                  <c:v>2908437.9253984522</c:v>
                </c:pt>
                <c:pt idx="185">
                  <c:v>2898823.6984656937</c:v>
                </c:pt>
                <c:pt idx="186">
                  <c:v>2889154.3900244664</c:v>
                </c:pt>
                <c:pt idx="187">
                  <c:v>2879429.6845036279</c:v>
                </c:pt>
                <c:pt idx="188">
                  <c:v>2869649.2645240761</c:v>
                </c:pt>
                <c:pt idx="189">
                  <c:v>2859812.8108883915</c:v>
                </c:pt>
                <c:pt idx="190">
                  <c:v>2849920.0025704191</c:v>
                </c:pt>
                <c:pt idx="191">
                  <c:v>2839970.5167047917</c:v>
                </c:pt>
                <c:pt idx="192">
                  <c:v>2829964.0285763922</c:v>
                </c:pt>
                <c:pt idx="193">
                  <c:v>2819900.211609757</c:v>
                </c:pt>
                <c:pt idx="194">
                  <c:v>2809778.7373584174</c:v>
                </c:pt>
                <c:pt idx="195">
                  <c:v>2799599.2754941792</c:v>
                </c:pt>
                <c:pt idx="196">
                  <c:v>2789361.4937963439</c:v>
                </c:pt>
                <c:pt idx="197">
                  <c:v>2779065.0581408651</c:v>
                </c:pt>
                <c:pt idx="198">
                  <c:v>2768709.6324894433</c:v>
                </c:pt>
                <c:pt idx="199">
                  <c:v>2758294.8788785604</c:v>
                </c:pt>
                <c:pt idx="200">
                  <c:v>2747820.4574084482</c:v>
                </c:pt>
                <c:pt idx="201">
                  <c:v>2737286.0262319967</c:v>
                </c:pt>
                <c:pt idx="202">
                  <c:v>2726691.2415435971</c:v>
                </c:pt>
                <c:pt idx="203">
                  <c:v>2716035.7575679203</c:v>
                </c:pt>
                <c:pt idx="204">
                  <c:v>2705319.2265486326</c:v>
                </c:pt>
                <c:pt idx="205">
                  <c:v>2694541.2987370468</c:v>
                </c:pt>
                <c:pt idx="206">
                  <c:v>2683701.6223807074</c:v>
                </c:pt>
                <c:pt idx="207">
                  <c:v>2672799.8437119098</c:v>
                </c:pt>
                <c:pt idx="208">
                  <c:v>2661835.6069361554</c:v>
                </c:pt>
                <c:pt idx="209">
                  <c:v>2650808.55422054</c:v>
                </c:pt>
                <c:pt idx="210">
                  <c:v>2639718.3256820748</c:v>
                </c:pt>
                <c:pt idx="211">
                  <c:v>2628564.5593759413</c:v>
                </c:pt>
                <c:pt idx="212">
                  <c:v>2617346.8912836788</c:v>
                </c:pt>
                <c:pt idx="213">
                  <c:v>2606064.9553013043</c:v>
                </c:pt>
                <c:pt idx="214">
                  <c:v>2594718.3832273642</c:v>
                </c:pt>
                <c:pt idx="215">
                  <c:v>2583306.804750917</c:v>
                </c:pt>
                <c:pt idx="216">
                  <c:v>2571829.8474394488</c:v>
                </c:pt>
                <c:pt idx="217">
                  <c:v>2560287.136726717</c:v>
                </c:pt>
                <c:pt idx="218">
                  <c:v>2548678.2959005265</c:v>
                </c:pt>
                <c:pt idx="219">
                  <c:v>2537002.9460904361</c:v>
                </c:pt>
                <c:pt idx="220">
                  <c:v>2525260.7062553922</c:v>
                </c:pt>
                <c:pt idx="221">
                  <c:v>2513451.193171293</c:v>
                </c:pt>
                <c:pt idx="222">
                  <c:v>2501574.021418483</c:v>
                </c:pt>
                <c:pt idx="223">
                  <c:v>2489628.8033691724</c:v>
                </c:pt>
                <c:pt idx="224">
                  <c:v>2477615.1491747876</c:v>
                </c:pt>
                <c:pt idx="225">
                  <c:v>2465532.6667532474</c:v>
                </c:pt>
                <c:pt idx="226">
                  <c:v>2453380.9617761672</c:v>
                </c:pt>
                <c:pt idx="227">
                  <c:v>2441159.6376559893</c:v>
                </c:pt>
                <c:pt idx="228">
                  <c:v>2428868.2955330396</c:v>
                </c:pt>
                <c:pt idx="229">
                  <c:v>2416506.5342625105</c:v>
                </c:pt>
                <c:pt idx="230">
                  <c:v>2404073.950401369</c:v>
                </c:pt>
                <c:pt idx="231">
                  <c:v>2391570.1381951896</c:v>
                </c:pt>
                <c:pt idx="232">
                  <c:v>2378994.6895649126</c:v>
                </c:pt>
                <c:pt idx="233">
                  <c:v>2366347.1940935245</c:v>
                </c:pt>
                <c:pt idx="234">
                  <c:v>2353627.2390126646</c:v>
                </c:pt>
                <c:pt idx="235">
                  <c:v>2340834.4091891539</c:v>
                </c:pt>
                <c:pt idx="236">
                  <c:v>2327968.2871114463</c:v>
                </c:pt>
                <c:pt idx="237">
                  <c:v>2315028.4528760016</c:v>
                </c:pt>
                <c:pt idx="238">
                  <c:v>2302014.4841735833</c:v>
                </c:pt>
                <c:pt idx="239">
                  <c:v>2288925.9562754738</c:v>
                </c:pt>
                <c:pt idx="240">
                  <c:v>2275762.4420196149</c:v>
                </c:pt>
                <c:pt idx="241">
                  <c:v>2262523.5117966649</c:v>
                </c:pt>
                <c:pt idx="242">
                  <c:v>2249208.7335359794</c:v>
                </c:pt>
                <c:pt idx="243">
                  <c:v>2235817.6726915087</c:v>
                </c:pt>
                <c:pt idx="244">
                  <c:v>2222349.8922276166</c:v>
                </c:pt>
                <c:pt idx="245">
                  <c:v>2208804.9526048168</c:v>
                </c:pt>
                <c:pt idx="246">
                  <c:v>2195182.4117654278</c:v>
                </c:pt>
                <c:pt idx="247">
                  <c:v>2181481.8251191466</c:v>
                </c:pt>
                <c:pt idx="248">
                  <c:v>2167702.7455285378</c:v>
                </c:pt>
                <c:pt idx="249">
                  <c:v>2153844.7232944411</c:v>
                </c:pt>
                <c:pt idx="250">
                  <c:v>2139907.306141295</c:v>
                </c:pt>
                <c:pt idx="251">
                  <c:v>2125890.0392023758</c:v>
                </c:pt>
                <c:pt idx="252">
                  <c:v>2111792.4650049522</c:v>
                </c:pt>
                <c:pt idx="253">
                  <c:v>2097614.1234553559</c:v>
                </c:pt>
                <c:pt idx="254">
                  <c:v>2083354.551823965</c:v>
                </c:pt>
                <c:pt idx="255">
                  <c:v>2069013.2847301026</c:v>
                </c:pt>
                <c:pt idx="256">
                  <c:v>2054589.8541268483</c:v>
                </c:pt>
                <c:pt idx="257">
                  <c:v>2040083.7892857627</c:v>
                </c:pt>
                <c:pt idx="258">
                  <c:v>2025494.6167815251</c:v>
                </c:pt>
                <c:pt idx="259">
                  <c:v>2010821.860476482</c:v>
                </c:pt>
                <c:pt idx="260">
                  <c:v>1996065.0415051079</c:v>
                </c:pt>
                <c:pt idx="261">
                  <c:v>1981223.6782583771</c:v>
                </c:pt>
                <c:pt idx="262">
                  <c:v>1966297.2863680453</c:v>
                </c:pt>
                <c:pt idx="263">
                  <c:v>1951285.3786908416</c:v>
                </c:pt>
                <c:pt idx="264">
                  <c:v>1936187.4652925706</c:v>
                </c:pt>
                <c:pt idx="265">
                  <c:v>1921003.0534321221</c:v>
                </c:pt>
                <c:pt idx="266">
                  <c:v>1905731.6475453898</c:v>
                </c:pt>
                <c:pt idx="267">
                  <c:v>1890372.749229098</c:v>
                </c:pt>
                <c:pt idx="268">
                  <c:v>1874925.8572245359</c:v>
                </c:pt>
                <c:pt idx="269">
                  <c:v>1859390.4674011976</c:v>
                </c:pt>
                <c:pt idx="270">
                  <c:v>1843766.0727403299</c:v>
                </c:pt>
                <c:pt idx="271">
                  <c:v>1828052.1633183842</c:v>
                </c:pt>
                <c:pt idx="272">
                  <c:v>1812248.2262903752</c:v>
                </c:pt>
                <c:pt idx="273">
                  <c:v>1796353.7458731432</c:v>
                </c:pt>
                <c:pt idx="274">
                  <c:v>1780368.2033285208</c:v>
                </c:pt>
                <c:pt idx="275">
                  <c:v>1764291.0769464031</c:v>
                </c:pt>
                <c:pt idx="276">
                  <c:v>1748121.8420277215</c:v>
                </c:pt>
                <c:pt idx="277">
                  <c:v>1731859.9708673181</c:v>
                </c:pt>
                <c:pt idx="278">
                  <c:v>1715504.9327367248</c:v>
                </c:pt>
                <c:pt idx="279">
                  <c:v>1699056.1938668417</c:v>
                </c:pt>
                <c:pt idx="280">
                  <c:v>1682513.2174305166</c:v>
                </c:pt>
                <c:pt idx="281">
                  <c:v>1665875.4635250252</c:v>
                </c:pt>
                <c:pt idx="282">
                  <c:v>1649142.38915445</c:v>
                </c:pt>
                <c:pt idx="283">
                  <c:v>1632313.4482119603</c:v>
                </c:pt>
                <c:pt idx="284">
                  <c:v>1615388.0914619875</c:v>
                </c:pt>
                <c:pt idx="285">
                  <c:v>1598365.7665223011</c:v>
                </c:pt>
                <c:pt idx="286">
                  <c:v>1581245.9178459812</c:v>
                </c:pt>
                <c:pt idx="287">
                  <c:v>1564027.9867032866</c:v>
                </c:pt>
                <c:pt idx="288">
                  <c:v>1546711.4111634204</c:v>
                </c:pt>
                <c:pt idx="289">
                  <c:v>1529295.6260761903</c:v>
                </c:pt>
                <c:pt idx="290">
                  <c:v>1511780.0630535646</c:v>
                </c:pt>
                <c:pt idx="291">
                  <c:v>1494164.1504511219</c:v>
                </c:pt>
                <c:pt idx="292">
                  <c:v>1476447.3133493941</c:v>
                </c:pt>
                <c:pt idx="293">
                  <c:v>1458628.9735351044</c:v>
                </c:pt>
                <c:pt idx="294">
                  <c:v>1440708.5494822953</c:v>
                </c:pt>
                <c:pt idx="295">
                  <c:v>1422685.4563333504</c:v>
                </c:pt>
                <c:pt idx="296">
                  <c:v>1404559.1058799063</c:v>
                </c:pt>
                <c:pt idx="297">
                  <c:v>1386328.906543656</c:v>
                </c:pt>
                <c:pt idx="298">
                  <c:v>1367994.2633570419</c:v>
                </c:pt>
                <c:pt idx="299">
                  <c:v>1349554.5779438377</c:v>
                </c:pt>
                <c:pt idx="300">
                  <c:v>1331009.2484996205</c:v>
                </c:pt>
                <c:pt idx="301">
                  <c:v>1312357.669772129</c:v>
                </c:pt>
                <c:pt idx="302">
                  <c:v>1293599.2330415114</c:v>
                </c:pt>
                <c:pt idx="303">
                  <c:v>1274733.3261004579</c:v>
                </c:pt>
                <c:pt idx="304">
                  <c:v>1255759.3332342212</c:v>
                </c:pt>
                <c:pt idx="305">
                  <c:v>1236676.6352005217</c:v>
                </c:pt>
                <c:pt idx="306">
                  <c:v>1217484.6092093375</c:v>
                </c:pt>
                <c:pt idx="307">
                  <c:v>1198182.6289025787</c:v>
                </c:pt>
                <c:pt idx="308">
                  <c:v>1178770.0643336459</c:v>
                </c:pt>
                <c:pt idx="309">
                  <c:v>1159246.2819468703</c:v>
                </c:pt>
                <c:pt idx="310">
                  <c:v>1139610.6445568369</c:v>
                </c:pt>
                <c:pt idx="311">
                  <c:v>1119862.5113275899</c:v>
                </c:pt>
                <c:pt idx="312">
                  <c:v>1100001.237751717</c:v>
                </c:pt>
                <c:pt idx="313">
                  <c:v>1080026.1756293157</c:v>
                </c:pt>
                <c:pt idx="314">
                  <c:v>1059936.673046838</c:v>
                </c:pt>
                <c:pt idx="315">
                  <c:v>1039732.074355815</c:v>
                </c:pt>
                <c:pt idx="316">
                  <c:v>1019411.7201514579</c:v>
                </c:pt>
                <c:pt idx="317">
                  <c:v>998974.94725113839</c:v>
                </c:pt>
                <c:pt idx="318">
                  <c:v>978421.08867274411</c:v>
                </c:pt>
                <c:pt idx="319">
                  <c:v>957749.47361291118</c:v>
                </c:pt>
                <c:pt idx="320">
                  <c:v>936959.42742513132</c:v>
                </c:pt>
                <c:pt idx="321">
                  <c:v>916050.27159773395</c:v>
                </c:pt>
                <c:pt idx="322">
                  <c:v>895021.3237317421</c:v>
                </c:pt>
                <c:pt idx="323">
                  <c:v>873871.89751860127</c:v>
                </c:pt>
                <c:pt idx="324">
                  <c:v>852601.30271778104</c:v>
                </c:pt>
                <c:pt idx="325">
                  <c:v>831208.84513424779</c:v>
                </c:pt>
                <c:pt idx="326">
                  <c:v>809693.82659580885</c:v>
                </c:pt>
                <c:pt idx="327">
                  <c:v>788055.54493032675</c:v>
                </c:pt>
                <c:pt idx="328">
                  <c:v>766293.29394280282</c:v>
                </c:pt>
                <c:pt idx="329">
                  <c:v>744406.36339232954</c:v>
                </c:pt>
                <c:pt idx="330">
                  <c:v>722394.03896891093</c:v>
                </c:pt>
                <c:pt idx="331">
                  <c:v>700255.60227014974</c:v>
                </c:pt>
                <c:pt idx="332">
                  <c:v>677990.33077780192</c:v>
                </c:pt>
                <c:pt idx="333">
                  <c:v>655597.49783419585</c:v>
                </c:pt>
                <c:pt idx="334">
                  <c:v>633076.37261851702</c:v>
                </c:pt>
                <c:pt idx="335">
                  <c:v>610426.22012295667</c:v>
                </c:pt>
                <c:pt idx="336">
                  <c:v>587646.30112872389</c:v>
                </c:pt>
                <c:pt idx="337">
                  <c:v>564735.87218191999</c:v>
                </c:pt>
                <c:pt idx="338">
                  <c:v>541694.18556927505</c:v>
                </c:pt>
                <c:pt idx="339">
                  <c:v>518520.48929374514</c:v>
                </c:pt>
                <c:pt idx="340">
                  <c:v>495214.02704997</c:v>
                </c:pt>
                <c:pt idx="341">
                  <c:v>471774.03819958988</c:v>
                </c:pt>
                <c:pt idx="342">
                  <c:v>448199.75774642115</c:v>
                </c:pt>
                <c:pt idx="343">
                  <c:v>424490.41631148948</c:v>
                </c:pt>
                <c:pt idx="344">
                  <c:v>400645.24010792014</c:v>
                </c:pt>
                <c:pt idx="345">
                  <c:v>376663.45091568457</c:v>
                </c:pt>
                <c:pt idx="346">
                  <c:v>352544.26605620177</c:v>
                </c:pt>
                <c:pt idx="347">
                  <c:v>328286.89836679486</c:v>
                </c:pt>
                <c:pt idx="348">
                  <c:v>303890.55617500073</c:v>
                </c:pt>
                <c:pt idx="349">
                  <c:v>279354.44327273278</c:v>
                </c:pt>
                <c:pt idx="350">
                  <c:v>254677.7588902956</c:v>
                </c:pt>
                <c:pt idx="351">
                  <c:v>229859.69767025069</c:v>
                </c:pt>
                <c:pt idx="352">
                  <c:v>204899.44964113261</c:v>
                </c:pt>
                <c:pt idx="353">
                  <c:v>179796.20019101439</c:v>
                </c:pt>
                <c:pt idx="354">
                  <c:v>154549.13004092153</c:v>
                </c:pt>
                <c:pt idx="355">
                  <c:v>129157.41521809375</c:v>
                </c:pt>
                <c:pt idx="356">
                  <c:v>103620.22702909353</c:v>
                </c:pt>
                <c:pt idx="357">
                  <c:v>77936.732032760483</c:v>
                </c:pt>
                <c:pt idx="358">
                  <c:v>52106.092013010959</c:v>
                </c:pt>
                <c:pt idx="359">
                  <c:v>26127.463951481615</c:v>
                </c:pt>
              </c:numCache>
            </c:numRef>
          </c:val>
          <c:smooth val="0"/>
          <c:extLst>
            <c:ext xmlns:c16="http://schemas.microsoft.com/office/drawing/2014/chart" uri="{C3380CC4-5D6E-409C-BE32-E72D297353CC}">
              <c16:uniqueId val="{00000008-239C-4B47-88D2-641E64C71930}"/>
            </c:ext>
          </c:extLst>
        </c:ser>
        <c:ser>
          <c:idx val="14"/>
          <c:order val="3"/>
          <c:tx>
            <c:strRef>
              <c:f>'Mortgage Amortization'!$S$2</c:f>
              <c:strCache>
                <c:ptCount val="1"/>
                <c:pt idx="0">
                  <c:v>Beginning balance 1003</c:v>
                </c:pt>
              </c:strCache>
            </c:strRef>
          </c:tx>
          <c:spPr>
            <a:ln w="28575" cap="rnd">
              <a:solidFill>
                <a:schemeClr val="accent3">
                  <a:lumMod val="80000"/>
                  <a:lumOff val="20000"/>
                </a:schemeClr>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Amortization'!$S$3:$S$362</c:f>
              <c:numCache>
                <c:formatCode>#,##0.00</c:formatCode>
                <c:ptCount val="360"/>
                <c:pt idx="0">
                  <c:v>6500000</c:v>
                </c:pt>
                <c:pt idx="1">
                  <c:v>6494539.2104444252</c:v>
                </c:pt>
                <c:pt idx="2">
                  <c:v>6489047.1351153543</c:v>
                </c:pt>
                <c:pt idx="3">
                  <c:v>6483523.5947713777</c:v>
                </c:pt>
                <c:pt idx="4">
                  <c:v>6477968.4091441799</c:v>
                </c:pt>
                <c:pt idx="5">
                  <c:v>6472381.3969326597</c:v>
                </c:pt>
                <c:pt idx="6">
                  <c:v>6466762.375797011</c:v>
                </c:pt>
                <c:pt idx="7">
                  <c:v>6461111.1623527734</c:v>
                </c:pt>
                <c:pt idx="8">
                  <c:v>6455427.5721648447</c:v>
                </c:pt>
                <c:pt idx="9">
                  <c:v>6449711.4197414638</c:v>
                </c:pt>
                <c:pt idx="10">
                  <c:v>6443962.5185281578</c:v>
                </c:pt>
                <c:pt idx="11">
                  <c:v>6438180.6809016503</c:v>
                </c:pt>
                <c:pt idx="12">
                  <c:v>6432365.7181637408</c:v>
                </c:pt>
                <c:pt idx="13">
                  <c:v>6426517.4405351458</c:v>
                </c:pt>
                <c:pt idx="14">
                  <c:v>6420635.6571493037</c:v>
                </c:pt>
                <c:pt idx="15">
                  <c:v>6414720.1760461461</c:v>
                </c:pt>
                <c:pt idx="16">
                  <c:v>6408770.8041658355</c:v>
                </c:pt>
                <c:pt idx="17">
                  <c:v>6402787.3473424604</c:v>
                </c:pt>
                <c:pt idx="18">
                  <c:v>6396769.6102977013</c:v>
                </c:pt>
                <c:pt idx="19">
                  <c:v>6390717.3966344567</c:v>
                </c:pt>
                <c:pt idx="20">
                  <c:v>6384630.5088304328</c:v>
                </c:pt>
                <c:pt idx="21">
                  <c:v>6378508.7482316988</c:v>
                </c:pt>
                <c:pt idx="22">
                  <c:v>6372351.9150462011</c:v>
                </c:pt>
                <c:pt idx="23">
                  <c:v>6366159.8083372451</c:v>
                </c:pt>
                <c:pt idx="24">
                  <c:v>6359932.2260169359</c:v>
                </c:pt>
                <c:pt idx="25">
                  <c:v>6353668.9648395833</c:v>
                </c:pt>
                <c:pt idx="26">
                  <c:v>6347369.8203950683</c:v>
                </c:pt>
                <c:pt idx="27">
                  <c:v>6341034.5871021729</c:v>
                </c:pt>
                <c:pt idx="28">
                  <c:v>6334663.0582018709</c:v>
                </c:pt>
                <c:pt idx="29">
                  <c:v>6328255.0257505774</c:v>
                </c:pt>
                <c:pt idx="30">
                  <c:v>6321810.2806133647</c:v>
                </c:pt>
                <c:pt idx="31">
                  <c:v>6315328.6124571366</c:v>
                </c:pt>
                <c:pt idx="32">
                  <c:v>6308809.8097437639</c:v>
                </c:pt>
                <c:pt idx="33">
                  <c:v>6302253.6597231794</c:v>
                </c:pt>
                <c:pt idx="34">
                  <c:v>6295659.9484264348</c:v>
                </c:pt>
                <c:pt idx="35">
                  <c:v>6289028.4606587198</c:v>
                </c:pt>
                <c:pt idx="36">
                  <c:v>6282358.9799923357</c:v>
                </c:pt>
                <c:pt idx="37">
                  <c:v>6275651.288759633</c:v>
                </c:pt>
                <c:pt idx="38">
                  <c:v>6268905.1680459101</c:v>
                </c:pt>
                <c:pt idx="39">
                  <c:v>6262120.3976822644</c:v>
                </c:pt>
                <c:pt idx="40">
                  <c:v>6255296.7562384102</c:v>
                </c:pt>
                <c:pt idx="41">
                  <c:v>6248434.0210154513</c:v>
                </c:pt>
                <c:pt idx="42">
                  <c:v>6241531.9680386102</c:v>
                </c:pt>
                <c:pt idx="43">
                  <c:v>6234590.3720499231</c:v>
                </c:pt>
                <c:pt idx="44">
                  <c:v>6227609.006500884</c:v>
                </c:pt>
                <c:pt idx="45">
                  <c:v>6220587.6435450539</c:v>
                </c:pt>
                <c:pt idx="46">
                  <c:v>6213526.0540306224</c:v>
                </c:pt>
                <c:pt idx="47">
                  <c:v>6206424.0074929306</c:v>
                </c:pt>
                <c:pt idx="48">
                  <c:v>6199281.2721469505</c:v>
                </c:pt>
                <c:pt idx="49">
                  <c:v>6192097.6148797171</c:v>
                </c:pt>
                <c:pt idx="50">
                  <c:v>6184872.8012427241</c:v>
                </c:pt>
                <c:pt idx="51">
                  <c:v>6177606.5954442685</c:v>
                </c:pt>
                <c:pt idx="52">
                  <c:v>6170298.7603417598</c:v>
                </c:pt>
                <c:pt idx="53">
                  <c:v>6162949.0574339759</c:v>
                </c:pt>
                <c:pt idx="54">
                  <c:v>6155557.2468532827</c:v>
                </c:pt>
                <c:pt idx="55">
                  <c:v>6148123.0873578042</c:v>
                </c:pt>
                <c:pt idx="56">
                  <c:v>6140646.33632355</c:v>
                </c:pt>
                <c:pt idx="57">
                  <c:v>6133126.7497364953</c:v>
                </c:pt>
                <c:pt idx="58">
                  <c:v>6125564.0821846193</c:v>
                </c:pt>
                <c:pt idx="59">
                  <c:v>6117958.0868498934</c:v>
                </c:pt>
                <c:pt idx="60">
                  <c:v>6110308.5155002289</c:v>
                </c:pt>
                <c:pt idx="61">
                  <c:v>6102615.1184813734</c:v>
                </c:pt>
                <c:pt idx="62">
                  <c:v>6094877.6447087647</c:v>
                </c:pt>
                <c:pt idx="63">
                  <c:v>6087095.8416593336</c:v>
                </c:pt>
                <c:pt idx="64">
                  <c:v>6079269.4553632652</c:v>
                </c:pt>
                <c:pt idx="65">
                  <c:v>6071398.2303957092</c:v>
                </c:pt>
                <c:pt idx="66">
                  <c:v>6063481.9098684425</c:v>
                </c:pt>
                <c:pt idx="67">
                  <c:v>6055520.235421489</c:v>
                </c:pt>
                <c:pt idx="68">
                  <c:v>6047512.9472146826</c:v>
                </c:pt>
                <c:pt idx="69">
                  <c:v>6039459.7839191919</c:v>
                </c:pt>
                <c:pt idx="70">
                  <c:v>6031360.4827089868</c:v>
                </c:pt>
                <c:pt idx="71">
                  <c:v>6023214.7792522656</c:v>
                </c:pt>
                <c:pt idx="72">
                  <c:v>6015022.4077028232</c:v>
                </c:pt>
                <c:pt idx="73">
                  <c:v>6006783.100691379</c:v>
                </c:pt>
                <c:pt idx="74">
                  <c:v>5998496.5893168487</c:v>
                </c:pt>
                <c:pt idx="75">
                  <c:v>5990162.6031375676</c:v>
                </c:pt>
                <c:pt idx="76">
                  <c:v>5981780.8701624684</c:v>
                </c:pt>
                <c:pt idx="77">
                  <c:v>5973351.1168421991</c:v>
                </c:pt>
                <c:pt idx="78">
                  <c:v>5964873.0680601988</c:v>
                </c:pt>
                <c:pt idx="79">
                  <c:v>5956346.4471237184</c:v>
                </c:pt>
                <c:pt idx="80">
                  <c:v>5947770.97575479</c:v>
                </c:pt>
                <c:pt idx="81">
                  <c:v>5939146.3740811432</c:v>
                </c:pt>
                <c:pt idx="82">
                  <c:v>5930472.3606270747</c:v>
                </c:pt>
                <c:pt idx="83">
                  <c:v>5921748.6523042591</c:v>
                </c:pt>
                <c:pt idx="84">
                  <c:v>5912974.9644025108</c:v>
                </c:pt>
                <c:pt idx="85">
                  <c:v>5904151.0105804922</c:v>
                </c:pt>
                <c:pt idx="86">
                  <c:v>5895276.5028563682</c:v>
                </c:pt>
                <c:pt idx="87">
                  <c:v>5886351.1515984079</c:v>
                </c:pt>
                <c:pt idx="88">
                  <c:v>5877374.6655155318</c:v>
                </c:pt>
                <c:pt idx="89">
                  <c:v>5868346.7516478058</c:v>
                </c:pt>
                <c:pt idx="90">
                  <c:v>5859267.1153568793</c:v>
                </c:pt>
                <c:pt idx="91">
                  <c:v>5850135.4603163693</c:v>
                </c:pt>
                <c:pt idx="92">
                  <c:v>5840951.4885021904</c:v>
                </c:pt>
                <c:pt idx="93">
                  <c:v>5831714.9001828255</c:v>
                </c:pt>
                <c:pt idx="94">
                  <c:v>5822425.3939095475</c:v>
                </c:pt>
                <c:pt idx="95">
                  <c:v>5813082.6665065791</c:v>
                </c:pt>
                <c:pt idx="96">
                  <c:v>5803686.4130611978</c:v>
                </c:pt>
                <c:pt idx="97">
                  <c:v>5794236.3269137861</c:v>
                </c:pt>
                <c:pt idx="98">
                  <c:v>5784732.0996478209</c:v>
                </c:pt>
                <c:pt idx="99">
                  <c:v>5775173.4210798116</c:v>
                </c:pt>
                <c:pt idx="100">
                  <c:v>5765559.9792491728</c:v>
                </c:pt>
                <c:pt idx="101">
                  <c:v>5755891.4604080459</c:v>
                </c:pt>
                <c:pt idx="102">
                  <c:v>5746167.5490110582</c:v>
                </c:pt>
                <c:pt idx="103">
                  <c:v>5736387.9277050253</c:v>
                </c:pt>
                <c:pt idx="104">
                  <c:v>5726552.277318594</c:v>
                </c:pt>
                <c:pt idx="105">
                  <c:v>5716660.2768518236</c:v>
                </c:pt>
                <c:pt idx="106">
                  <c:v>5706711.6034657117</c:v>
                </c:pt>
                <c:pt idx="107">
                  <c:v>5696705.932471659</c:v>
                </c:pt>
                <c:pt idx="108">
                  <c:v>5686642.9373208694</c:v>
                </c:pt>
                <c:pt idx="109">
                  <c:v>5676522.2895936947</c:v>
                </c:pt>
                <c:pt idx="110">
                  <c:v>5666343.6589889172</c:v>
                </c:pt>
                <c:pt idx="111">
                  <c:v>5656106.7133129658</c:v>
                </c:pt>
                <c:pt idx="112">
                  <c:v>5645811.11846908</c:v>
                </c:pt>
                <c:pt idx="113">
                  <c:v>5635456.5384464003</c:v>
                </c:pt>
                <c:pt idx="114">
                  <c:v>5625042.635309008</c:v>
                </c:pt>
                <c:pt idx="115">
                  <c:v>5614569.0691848909</c:v>
                </c:pt>
                <c:pt idx="116">
                  <c:v>5604035.4982548542</c:v>
                </c:pt>
                <c:pt idx="117">
                  <c:v>5593441.5787413642</c:v>
                </c:pt>
                <c:pt idx="118">
                  <c:v>5582786.9648973281</c:v>
                </c:pt>
                <c:pt idx="119">
                  <c:v>5572071.308994811</c:v>
                </c:pt>
                <c:pt idx="120">
                  <c:v>5561294.2613136852</c:v>
                </c:pt>
                <c:pt idx="121">
                  <c:v>5550455.4701302201</c:v>
                </c:pt>
                <c:pt idx="122">
                  <c:v>5539554.5817055991</c:v>
                </c:pt>
                <c:pt idx="123">
                  <c:v>5528591.240274379</c:v>
                </c:pt>
                <c:pt idx="124">
                  <c:v>5517565.0880328761</c:v>
                </c:pt>
                <c:pt idx="125">
                  <c:v>5506475.7651274893</c:v>
                </c:pt>
                <c:pt idx="126">
                  <c:v>5495322.9096429572</c:v>
                </c:pt>
                <c:pt idx="127">
                  <c:v>5484106.1575905448</c:v>
                </c:pt>
                <c:pt idx="128">
                  <c:v>5472825.1428961651</c:v>
                </c:pt>
                <c:pt idx="129">
                  <c:v>5461479.4973884327</c:v>
                </c:pt>
                <c:pt idx="130">
                  <c:v>5450068.8507866459</c:v>
                </c:pt>
                <c:pt idx="131">
                  <c:v>5438592.8306887029</c:v>
                </c:pt>
                <c:pt idx="132">
                  <c:v>5427051.0625589481</c:v>
                </c:pt>
                <c:pt idx="133">
                  <c:v>5415443.1697159503</c:v>
                </c:pt>
                <c:pt idx="134">
                  <c:v>5403768.7733202064</c:v>
                </c:pt>
                <c:pt idx="135">
                  <c:v>5392027.4923617784</c:v>
                </c:pt>
                <c:pt idx="136">
                  <c:v>5380218.9436478596</c:v>
                </c:pt>
                <c:pt idx="137">
                  <c:v>5368342.7417902667</c:v>
                </c:pt>
                <c:pt idx="138">
                  <c:v>5356398.4991928646</c:v>
                </c:pt>
                <c:pt idx="139">
                  <c:v>5344385.8260389157</c:v>
                </c:pt>
                <c:pt idx="140">
                  <c:v>5332304.3302783556</c:v>
                </c:pt>
                <c:pt idx="141">
                  <c:v>5320153.6176150003</c:v>
                </c:pt>
                <c:pt idx="142">
                  <c:v>5307933.2914936775</c:v>
                </c:pt>
                <c:pt idx="143">
                  <c:v>5295642.9530872852</c:v>
                </c:pt>
                <c:pt idx="144">
                  <c:v>5283282.2012837725</c:v>
                </c:pt>
                <c:pt idx="145">
                  <c:v>5270850.6326730521</c:v>
                </c:pt>
                <c:pt idx="146">
                  <c:v>5258347.8415338332</c:v>
                </c:pt>
                <c:pt idx="147">
                  <c:v>5245773.4198203795</c:v>
                </c:pt>
                <c:pt idx="148">
                  <c:v>5233126.9571491918</c:v>
                </c:pt>
                <c:pt idx="149">
                  <c:v>5220408.0407856172</c:v>
                </c:pt>
                <c:pt idx="150">
                  <c:v>5207616.2556303767</c:v>
                </c:pt>
                <c:pt idx="151">
                  <c:v>5194751.1842060173</c:v>
                </c:pt>
                <c:pt idx="152">
                  <c:v>5181812.4066432891</c:v>
                </c:pt>
                <c:pt idx="153">
                  <c:v>5168799.5006674416</c:v>
                </c:pt>
                <c:pt idx="154">
                  <c:v>5155712.0415844405</c:v>
                </c:pt>
                <c:pt idx="155">
                  <c:v>5142549.6022671098</c:v>
                </c:pt>
                <c:pt idx="156">
                  <c:v>5129311.7531411899</c:v>
                </c:pt>
                <c:pt idx="157">
                  <c:v>5115998.0621713195</c:v>
                </c:pt>
                <c:pt idx="158">
                  <c:v>5102608.0948469341</c:v>
                </c:pt>
                <c:pt idx="159">
                  <c:v>5089141.4141680859</c:v>
                </c:pt>
                <c:pt idx="160">
                  <c:v>5075597.5806311825</c:v>
                </c:pt>
                <c:pt idx="161">
                  <c:v>5061976.1522146398</c:v>
                </c:pt>
                <c:pt idx="162">
                  <c:v>5048276.6843644613</c:v>
                </c:pt>
                <c:pt idx="163">
                  <c:v>5034498.7299797246</c:v>
                </c:pt>
                <c:pt idx="164">
                  <c:v>5020641.839397992</c:v>
                </c:pt>
                <c:pt idx="165">
                  <c:v>5006705.5603806349</c:v>
                </c:pt>
                <c:pt idx="166">
                  <c:v>4992689.4380980739</c:v>
                </c:pt>
                <c:pt idx="167">
                  <c:v>4978593.015114936</c:v>
                </c:pt>
                <c:pt idx="168">
                  <c:v>4964415.8313751239</c:v>
                </c:pt>
                <c:pt idx="169">
                  <c:v>4950157.4241868025</c:v>
                </c:pt>
                <c:pt idx="170">
                  <c:v>4935817.3282072973</c:v>
                </c:pt>
                <c:pt idx="171">
                  <c:v>4921395.0754279094</c:v>
                </c:pt>
                <c:pt idx="172">
                  <c:v>4906890.1951586399</c:v>
                </c:pt>
                <c:pt idx="173">
                  <c:v>4892302.2140128277</c:v>
                </c:pt>
                <c:pt idx="174">
                  <c:v>4877630.6558917016</c:v>
                </c:pt>
                <c:pt idx="175">
                  <c:v>4862875.0419688392</c:v>
                </c:pt>
                <c:pt idx="176">
                  <c:v>4848034.8906745436</c:v>
                </c:pt>
                <c:pt idx="177">
                  <c:v>4833109.7176801246</c:v>
                </c:pt>
                <c:pt idx="178">
                  <c:v>4818099.0358820921</c:v>
                </c:pt>
                <c:pt idx="179">
                  <c:v>4803002.3553862581</c:v>
                </c:pt>
                <c:pt idx="180">
                  <c:v>4787819.1834917497</c:v>
                </c:pt>
                <c:pt idx="181">
                  <c:v>4772549.0246749297</c:v>
                </c:pt>
                <c:pt idx="182">
                  <c:v>4757191.3805732215</c:v>
                </c:pt>
                <c:pt idx="183">
                  <c:v>4741745.7499688473</c:v>
                </c:pt>
                <c:pt idx="184">
                  <c:v>4726211.6287724683</c:v>
                </c:pt>
                <c:pt idx="185">
                  <c:v>4710588.5100067351</c:v>
                </c:pt>
                <c:pt idx="186">
                  <c:v>4694875.8837897405</c:v>
                </c:pt>
                <c:pt idx="187">
                  <c:v>4679073.2373183779</c:v>
                </c:pt>
                <c:pt idx="188">
                  <c:v>4663180.0548516065</c:v>
                </c:pt>
                <c:pt idx="189">
                  <c:v>4647195.8176936191</c:v>
                </c:pt>
                <c:pt idx="190">
                  <c:v>4631120.0041769138</c:v>
                </c:pt>
                <c:pt idx="191">
                  <c:v>4614952.0896452693</c:v>
                </c:pt>
                <c:pt idx="192">
                  <c:v>4598691.5464366199</c:v>
                </c:pt>
                <c:pt idx="193">
                  <c:v>4582337.8438658379</c:v>
                </c:pt>
                <c:pt idx="194">
                  <c:v>4565890.448207411</c:v>
                </c:pt>
                <c:pt idx="195">
                  <c:v>4549348.8226780239</c:v>
                </c:pt>
                <c:pt idx="196">
                  <c:v>4532712.4274190413</c:v>
                </c:pt>
                <c:pt idx="197">
                  <c:v>4515980.7194788875</c:v>
                </c:pt>
                <c:pt idx="198">
                  <c:v>4499153.1527953269</c:v>
                </c:pt>
                <c:pt idx="199">
                  <c:v>4482229.1781776417</c:v>
                </c:pt>
                <c:pt idx="200">
                  <c:v>4465208.2432887098</c:v>
                </c:pt>
                <c:pt idx="201">
                  <c:v>4448089.792626976</c:v>
                </c:pt>
                <c:pt idx="202">
                  <c:v>4430873.2675083261</c:v>
                </c:pt>
                <c:pt idx="203">
                  <c:v>4413558.106047851</c:v>
                </c:pt>
                <c:pt idx="204">
                  <c:v>4396143.7431415087</c:v>
                </c:pt>
                <c:pt idx="205">
                  <c:v>4378629.6104476815</c:v>
                </c:pt>
                <c:pt idx="206">
                  <c:v>4361015.1363686295</c:v>
                </c:pt>
                <c:pt idx="207">
                  <c:v>4343299.7460318329</c:v>
                </c:pt>
                <c:pt idx="208">
                  <c:v>4325482.8612712314</c:v>
                </c:pt>
                <c:pt idx="209">
                  <c:v>4307563.9006083561</c:v>
                </c:pt>
                <c:pt idx="210">
                  <c:v>4289542.2792333495</c:v>
                </c:pt>
                <c:pt idx="211">
                  <c:v>4271417.4089858821</c:v>
                </c:pt>
                <c:pt idx="212">
                  <c:v>4253188.6983359549</c:v>
                </c:pt>
                <c:pt idx="213">
                  <c:v>4234855.5523645962</c:v>
                </c:pt>
                <c:pt idx="214">
                  <c:v>4216417.3727444429</c:v>
                </c:pt>
                <c:pt idx="215">
                  <c:v>4197873.557720216</c:v>
                </c:pt>
                <c:pt idx="216">
                  <c:v>4179223.5020890795</c:v>
                </c:pt>
                <c:pt idx="217">
                  <c:v>4160466.5971808899</c:v>
                </c:pt>
                <c:pt idx="218">
                  <c:v>4141602.2308383305</c:v>
                </c:pt>
                <c:pt idx="219">
                  <c:v>4122629.7873969334</c:v>
                </c:pt>
                <c:pt idx="220">
                  <c:v>4103548.6476649866</c:v>
                </c:pt>
                <c:pt idx="221">
                  <c:v>4084358.1889033252</c:v>
                </c:pt>
                <c:pt idx="222">
                  <c:v>4065057.7848050087</c:v>
                </c:pt>
                <c:pt idx="223">
                  <c:v>4045646.8054748788</c:v>
                </c:pt>
                <c:pt idx="224">
                  <c:v>4026124.6174090034</c:v>
                </c:pt>
                <c:pt idx="225">
                  <c:v>4006490.5834740009</c:v>
                </c:pt>
                <c:pt idx="226">
                  <c:v>3986744.0628862455</c:v>
                </c:pt>
                <c:pt idx="227">
                  <c:v>3966884.4111909564</c:v>
                </c:pt>
                <c:pt idx="228">
                  <c:v>3946910.9802411627</c:v>
                </c:pt>
                <c:pt idx="229">
                  <c:v>3926823.1181765525</c:v>
                </c:pt>
                <c:pt idx="230">
                  <c:v>3906620.169402197</c:v>
                </c:pt>
                <c:pt idx="231">
                  <c:v>3886301.4745671554</c:v>
                </c:pt>
                <c:pt idx="232">
                  <c:v>3865866.3705429547</c:v>
                </c:pt>
                <c:pt idx="233">
                  <c:v>3845314.1904019485</c:v>
                </c:pt>
                <c:pt idx="234">
                  <c:v>3824644.2633955511</c:v>
                </c:pt>
                <c:pt idx="235">
                  <c:v>3803855.9149323464</c:v>
                </c:pt>
                <c:pt idx="236">
                  <c:v>3782948.4665560713</c:v>
                </c:pt>
                <c:pt idx="237">
                  <c:v>3761921.2359234737</c:v>
                </c:pt>
                <c:pt idx="238">
                  <c:v>3740773.5367820435</c:v>
                </c:pt>
                <c:pt idx="239">
                  <c:v>3719504.6789476154</c:v>
                </c:pt>
                <c:pt idx="240">
                  <c:v>3698113.9682818446</c:v>
                </c:pt>
                <c:pt idx="241">
                  <c:v>3676600.7066695509</c:v>
                </c:pt>
                <c:pt idx="242">
                  <c:v>3654964.1919959369</c:v>
                </c:pt>
                <c:pt idx="243">
                  <c:v>3633203.7181236721</c:v>
                </c:pt>
                <c:pt idx="244">
                  <c:v>3611318.5748698474</c:v>
                </c:pt>
                <c:pt idx="245">
                  <c:v>3589308.0479827975</c:v>
                </c:pt>
                <c:pt idx="246">
                  <c:v>3567171.4191187904</c:v>
                </c:pt>
                <c:pt idx="247">
                  <c:v>3544907.9658185835</c:v>
                </c:pt>
                <c:pt idx="248">
                  <c:v>3522516.9614838441</c:v>
                </c:pt>
                <c:pt idx="249">
                  <c:v>3499997.6753534367</c:v>
                </c:pt>
                <c:pt idx="250">
                  <c:v>3477349.3724795743</c:v>
                </c:pt>
                <c:pt idx="251">
                  <c:v>3454571.3137038299</c:v>
                </c:pt>
                <c:pt idx="252">
                  <c:v>3431662.7556330161</c:v>
                </c:pt>
                <c:pt idx="253">
                  <c:v>3408622.9506149217</c:v>
                </c:pt>
                <c:pt idx="254">
                  <c:v>3385451.1467139116</c:v>
                </c:pt>
                <c:pt idx="255">
                  <c:v>3362146.587686385</c:v>
                </c:pt>
                <c:pt idx="256">
                  <c:v>3338708.5129560963</c:v>
                </c:pt>
                <c:pt idx="257">
                  <c:v>3315136.1575893322</c:v>
                </c:pt>
                <c:pt idx="258">
                  <c:v>3291428.752269946</c:v>
                </c:pt>
                <c:pt idx="259">
                  <c:v>3267585.5232742508</c:v>
                </c:pt>
                <c:pt idx="260">
                  <c:v>3243605.6924457676</c:v>
                </c:pt>
                <c:pt idx="261">
                  <c:v>3219488.4771698299</c:v>
                </c:pt>
                <c:pt idx="262">
                  <c:v>3195233.0903480402</c:v>
                </c:pt>
                <c:pt idx="263">
                  <c:v>3170838.7403725842</c:v>
                </c:pt>
                <c:pt idx="264">
                  <c:v>3146304.6311003938</c:v>
                </c:pt>
                <c:pt idx="265">
                  <c:v>3121629.961827165</c:v>
                </c:pt>
                <c:pt idx="266">
                  <c:v>3096813.9272612249</c:v>
                </c:pt>
                <c:pt idx="267">
                  <c:v>3071855.7174972505</c:v>
                </c:pt>
                <c:pt idx="268">
                  <c:v>3046754.5179898366</c:v>
                </c:pt>
                <c:pt idx="269">
                  <c:v>3021509.5095269117</c:v>
                </c:pt>
                <c:pt idx="270">
                  <c:v>2996119.8682030011</c:v>
                </c:pt>
                <c:pt idx="271">
                  <c:v>2970584.7653923389</c:v>
                </c:pt>
                <c:pt idx="272">
                  <c:v>2944903.367721824</c:v>
                </c:pt>
                <c:pt idx="273">
                  <c:v>2919074.8370438218</c:v>
                </c:pt>
                <c:pt idx="274">
                  <c:v>2893098.3304088102</c:v>
                </c:pt>
                <c:pt idx="275">
                  <c:v>2866973.000037869</c:v>
                </c:pt>
                <c:pt idx="276">
                  <c:v>2840697.9932950106</c:v>
                </c:pt>
                <c:pt idx="277">
                  <c:v>2814272.452659355</c:v>
                </c:pt>
                <c:pt idx="278">
                  <c:v>2787695.5156971407</c:v>
                </c:pt>
                <c:pt idx="279">
                  <c:v>2760966.3150335806</c:v>
                </c:pt>
                <c:pt idx="280">
                  <c:v>2734083.9783245521</c:v>
                </c:pt>
                <c:pt idx="281">
                  <c:v>2707047.628228128</c:v>
                </c:pt>
                <c:pt idx="282">
                  <c:v>2679856.382375943</c:v>
                </c:pt>
                <c:pt idx="283">
                  <c:v>2652509.3533443967</c:v>
                </c:pt>
                <c:pt idx="284">
                  <c:v>2625005.6486256905</c:v>
                </c:pt>
                <c:pt idx="285">
                  <c:v>2597344.3705986999</c:v>
                </c:pt>
                <c:pt idx="286">
                  <c:v>2569524.6164996801</c:v>
                </c:pt>
                <c:pt idx="287">
                  <c:v>2541545.4783928012</c:v>
                </c:pt>
                <c:pt idx="288">
                  <c:v>2513406.0431405185</c:v>
                </c:pt>
                <c:pt idx="289">
                  <c:v>2485105.3923737691</c:v>
                </c:pt>
                <c:pt idx="290">
                  <c:v>2456642.6024620021</c:v>
                </c:pt>
                <c:pt idx="291">
                  <c:v>2428016.7444830323</c:v>
                </c:pt>
                <c:pt idx="292">
                  <c:v>2399226.8841927247</c:v>
                </c:pt>
                <c:pt idx="293">
                  <c:v>2370272.0819945037</c:v>
                </c:pt>
                <c:pt idx="294">
                  <c:v>2341151.3929086886</c:v>
                </c:pt>
                <c:pt idx="295">
                  <c:v>2311863.8665416529</c:v>
                </c:pt>
                <c:pt idx="296">
                  <c:v>2282408.5470548063</c:v>
                </c:pt>
                <c:pt idx="297">
                  <c:v>2252784.4731333992</c:v>
                </c:pt>
                <c:pt idx="298">
                  <c:v>2222990.6779551511</c:v>
                </c:pt>
                <c:pt idx="299">
                  <c:v>2193026.1891586939</c:v>
                </c:pt>
                <c:pt idx="300">
                  <c:v>2162890.0288118403</c:v>
                </c:pt>
                <c:pt idx="301">
                  <c:v>2132581.2133796662</c:v>
                </c:pt>
                <c:pt idx="302">
                  <c:v>2102098.7536924123</c:v>
                </c:pt>
                <c:pt idx="303">
                  <c:v>2071441.6549132001</c:v>
                </c:pt>
                <c:pt idx="304">
                  <c:v>2040608.9165055652</c:v>
                </c:pt>
                <c:pt idx="305">
                  <c:v>2009599.5322008033</c:v>
                </c:pt>
                <c:pt idx="306">
                  <c:v>1978412.4899651287</c:v>
                </c:pt>
                <c:pt idx="307">
                  <c:v>1947046.7719666455</c:v>
                </c:pt>
                <c:pt idx="308">
                  <c:v>1915501.3545421294</c:v>
                </c:pt>
                <c:pt idx="309">
                  <c:v>1883775.2081636186</c:v>
                </c:pt>
                <c:pt idx="310">
                  <c:v>1851867.2974048143</c:v>
                </c:pt>
                <c:pt idx="311">
                  <c:v>1819776.5809072875</c:v>
                </c:pt>
                <c:pt idx="312">
                  <c:v>1787502.0113464938</c:v>
                </c:pt>
                <c:pt idx="313">
                  <c:v>1755042.5353975913</c:v>
                </c:pt>
                <c:pt idx="314">
                  <c:v>1722397.0937010651</c:v>
                </c:pt>
                <c:pt idx="315">
                  <c:v>1689564.6208281524</c:v>
                </c:pt>
                <c:pt idx="316">
                  <c:v>1656544.0452460719</c:v>
                </c:pt>
                <c:pt idx="317">
                  <c:v>1623334.2892830526</c:v>
                </c:pt>
                <c:pt idx="318">
                  <c:v>1589934.2690931617</c:v>
                </c:pt>
                <c:pt idx="319">
                  <c:v>1556342.8946209329</c:v>
                </c:pt>
                <c:pt idx="320">
                  <c:v>1522559.0695657902</c:v>
                </c:pt>
                <c:pt idx="321">
                  <c:v>1488581.6913462691</c:v>
                </c:pt>
                <c:pt idx="322">
                  <c:v>1454409.651064032</c:v>
                </c:pt>
                <c:pt idx="323">
                  <c:v>1420041.8334676779</c:v>
                </c:pt>
                <c:pt idx="324">
                  <c:v>1385477.1169163447</c:v>
                </c:pt>
                <c:pt idx="325">
                  <c:v>1350714.3733431029</c:v>
                </c:pt>
                <c:pt idx="326">
                  <c:v>1315752.4682181394</c:v>
                </c:pt>
                <c:pt idx="327">
                  <c:v>1280590.2605117308</c:v>
                </c:pt>
                <c:pt idx="328">
                  <c:v>1245226.6026570043</c:v>
                </c:pt>
                <c:pt idx="329">
                  <c:v>1209660.340512485</c:v>
                </c:pt>
                <c:pt idx="330">
                  <c:v>1173890.3133244293</c:v>
                </c:pt>
                <c:pt idx="331">
                  <c:v>1137915.353688942</c:v>
                </c:pt>
                <c:pt idx="332">
                  <c:v>1101734.2875138766</c:v>
                </c:pt>
                <c:pt idx="333">
                  <c:v>1065345.9339805164</c:v>
                </c:pt>
                <c:pt idx="334">
                  <c:v>1028749.1055050381</c:v>
                </c:pt>
                <c:pt idx="335">
                  <c:v>991942.60769975232</c:v>
                </c:pt>
                <c:pt idx="336">
                  <c:v>954925.23933412379</c:v>
                </c:pt>
                <c:pt idx="337">
                  <c:v>917695.79229556711</c:v>
                </c:pt>
                <c:pt idx="338">
                  <c:v>880253.05155001872</c:v>
                </c:pt>
                <c:pt idx="339">
                  <c:v>842595.79510228231</c:v>
                </c:pt>
                <c:pt idx="340">
                  <c:v>804722.79395614739</c:v>
                </c:pt>
                <c:pt idx="341">
                  <c:v>766632.81207427941</c:v>
                </c:pt>
                <c:pt idx="342">
                  <c:v>728324.6063378799</c:v>
                </c:pt>
                <c:pt idx="343">
                  <c:v>689796.92650611559</c:v>
                </c:pt>
                <c:pt idx="344">
                  <c:v>651048.51517531509</c:v>
                </c:pt>
                <c:pt idx="345">
                  <c:v>612078.10773793189</c:v>
                </c:pt>
                <c:pt idx="346">
                  <c:v>572884.43234127201</c:v>
                </c:pt>
                <c:pt idx="347">
                  <c:v>533466.20984598552</c:v>
                </c:pt>
                <c:pt idx="348">
                  <c:v>493822.15378431976</c:v>
                </c:pt>
                <c:pt idx="349">
                  <c:v>453950.970318134</c:v>
                </c:pt>
                <c:pt idx="350">
                  <c:v>413851.35819667322</c:v>
                </c:pt>
                <c:pt idx="351">
                  <c:v>373522.00871409994</c:v>
                </c:pt>
                <c:pt idx="352">
                  <c:v>332961.60566678271</c:v>
                </c:pt>
                <c:pt idx="353">
                  <c:v>292168.82531034027</c:v>
                </c:pt>
                <c:pt idx="354">
                  <c:v>251142.33631643903</c:v>
                </c:pt>
                <c:pt idx="355">
                  <c:v>209880.79972934356</c:v>
                </c:pt>
                <c:pt idx="356">
                  <c:v>168382.86892221787</c:v>
                </c:pt>
                <c:pt idx="357">
                  <c:v>126647.18955317634</c:v>
                </c:pt>
                <c:pt idx="358">
                  <c:v>84672.399521083018</c:v>
                </c:pt>
                <c:pt idx="359">
                  <c:v>42457.128921097486</c:v>
                </c:pt>
              </c:numCache>
            </c:numRef>
          </c:val>
          <c:smooth val="0"/>
          <c:extLst>
            <c:ext xmlns:c16="http://schemas.microsoft.com/office/drawing/2014/chart" uri="{C3380CC4-5D6E-409C-BE32-E72D297353CC}">
              <c16:uniqueId val="{0000000E-239C-4B47-88D2-641E64C71930}"/>
            </c:ext>
          </c:extLst>
        </c:ser>
        <c:ser>
          <c:idx val="20"/>
          <c:order val="4"/>
          <c:tx>
            <c:strRef>
              <c:f>'Mortgage Amortization'!$Y$2</c:f>
              <c:strCache>
                <c:ptCount val="1"/>
                <c:pt idx="0">
                  <c:v>Beginning balance 1004</c:v>
                </c:pt>
              </c:strCache>
            </c:strRef>
          </c:tx>
          <c:spPr>
            <a:ln w="28575" cap="rnd">
              <a:solidFill>
                <a:schemeClr val="accent3">
                  <a:lumMod val="80000"/>
                </a:schemeClr>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Amortization'!$Y$3:$Y$362</c:f>
              <c:numCache>
                <c:formatCode>#,##0.00</c:formatCode>
                <c:ptCount val="360"/>
                <c:pt idx="0">
                  <c:v>7750000</c:v>
                </c:pt>
                <c:pt idx="1">
                  <c:v>7721306.6258961977</c:v>
                </c:pt>
                <c:pt idx="2">
                  <c:v>7692490.7071738271</c:v>
                </c:pt>
                <c:pt idx="3">
                  <c:v>7663551.7204652466</c:v>
                </c:pt>
                <c:pt idx="4">
                  <c:v>7634489.1401675977</c:v>
                </c:pt>
                <c:pt idx="5">
                  <c:v>7605302.4384332616</c:v>
                </c:pt>
                <c:pt idx="6">
                  <c:v>7575991.0851602685</c:v>
                </c:pt>
                <c:pt idx="7">
                  <c:v>7546554.5479826713</c:v>
                </c:pt>
                <c:pt idx="8">
                  <c:v>7516992.2922608787</c:v>
                </c:pt>
                <c:pt idx="9">
                  <c:v>7487303.7810719404</c:v>
                </c:pt>
                <c:pt idx="10">
                  <c:v>7457488.4751998</c:v>
                </c:pt>
                <c:pt idx="11">
                  <c:v>7427545.8331254972</c:v>
                </c:pt>
                <c:pt idx="12">
                  <c:v>7397475.3110173354</c:v>
                </c:pt>
                <c:pt idx="13">
                  <c:v>7367276.3627210036</c:v>
                </c:pt>
                <c:pt idx="14">
                  <c:v>7336948.4397496562</c:v>
                </c:pt>
                <c:pt idx="15">
                  <c:v>7306490.9912739517</c:v>
                </c:pt>
                <c:pt idx="16">
                  <c:v>7275903.464112049</c:v>
                </c:pt>
                <c:pt idx="17">
                  <c:v>7245185.3027195586</c:v>
                </c:pt>
                <c:pt idx="18">
                  <c:v>7214335.9491794547</c:v>
                </c:pt>
                <c:pt idx="19">
                  <c:v>7183354.8431919394</c:v>
                </c:pt>
                <c:pt idx="20">
                  <c:v>7152241.4220642699</c:v>
                </c:pt>
                <c:pt idx="21">
                  <c:v>7120995.1207005335</c:v>
                </c:pt>
                <c:pt idx="22">
                  <c:v>7089615.3715913901</c:v>
                </c:pt>
                <c:pt idx="23">
                  <c:v>7058101.6048037596</c:v>
                </c:pt>
                <c:pt idx="24">
                  <c:v>7026453.247970474</c:v>
                </c:pt>
                <c:pt idx="25">
                  <c:v>6994669.726279879</c:v>
                </c:pt>
                <c:pt idx="26">
                  <c:v>6962750.4624653971</c:v>
                </c:pt>
                <c:pt idx="27">
                  <c:v>6930694.8767950414</c:v>
                </c:pt>
                <c:pt idx="28">
                  <c:v>6898502.3870608844</c:v>
                </c:pt>
                <c:pt idx="29">
                  <c:v>6866172.4085684884</c:v>
                </c:pt>
                <c:pt idx="30">
                  <c:v>6833704.3541262811</c:v>
                </c:pt>
                <c:pt idx="31">
                  <c:v>6801097.6340348935</c:v>
                </c:pt>
                <c:pt idx="32">
                  <c:v>6768351.656076449</c:v>
                </c:pt>
                <c:pt idx="33">
                  <c:v>6735465.8255038066</c:v>
                </c:pt>
                <c:pt idx="34">
                  <c:v>6702439.5450297603</c:v>
                </c:pt>
                <c:pt idx="35">
                  <c:v>6669272.2148161894</c:v>
                </c:pt>
                <c:pt idx="36">
                  <c:v>6635963.2324631652</c:v>
                </c:pt>
                <c:pt idx="37">
                  <c:v>6602511.9929980077</c:v>
                </c:pt>
                <c:pt idx="38">
                  <c:v>6568917.8888643011</c:v>
                </c:pt>
                <c:pt idx="39">
                  <c:v>6535180.3099108571</c:v>
                </c:pt>
                <c:pt idx="40">
                  <c:v>6501298.6433806326</c:v>
                </c:pt>
                <c:pt idx="41">
                  <c:v>6467272.2738996018</c:v>
                </c:pt>
                <c:pt idx="42">
                  <c:v>6433100.583465579</c:v>
                </c:pt>
                <c:pt idx="43">
                  <c:v>6398782.9514369946</c:v>
                </c:pt>
                <c:pt idx="44">
                  <c:v>6364318.7545216214</c:v>
                </c:pt>
                <c:pt idx="45">
                  <c:v>6329707.3667652551</c:v>
                </c:pt>
                <c:pt idx="46">
                  <c:v>6294948.1595403459</c:v>
                </c:pt>
                <c:pt idx="47">
                  <c:v>6260040.5015345803</c:v>
                </c:pt>
                <c:pt idx="48">
                  <c:v>6224983.7587394156</c:v>
                </c:pt>
                <c:pt idx="49">
                  <c:v>6189777.2944385633</c:v>
                </c:pt>
                <c:pt idx="50">
                  <c:v>6154420.4691964258</c:v>
                </c:pt>
                <c:pt idx="51">
                  <c:v>6118912.6408464834</c:v>
                </c:pt>
                <c:pt idx="52">
                  <c:v>6083253.1644796301</c:v>
                </c:pt>
                <c:pt idx="53">
                  <c:v>6047441.3924324596</c:v>
                </c:pt>
                <c:pt idx="54">
                  <c:v>6011476.6742755044</c:v>
                </c:pt>
                <c:pt idx="55">
                  <c:v>5975358.3568014205</c:v>
                </c:pt>
                <c:pt idx="56">
                  <c:v>5939085.7840131242</c:v>
                </c:pt>
                <c:pt idx="57">
                  <c:v>5902658.2971118782</c:v>
                </c:pt>
                <c:pt idx="58">
                  <c:v>5866075.2344853245</c:v>
                </c:pt>
                <c:pt idx="59">
                  <c:v>5829335.9316954697</c:v>
                </c:pt>
                <c:pt idx="60">
                  <c:v>5792439.7214666167</c:v>
                </c:pt>
                <c:pt idx="61">
                  <c:v>5755385.9336732449</c:v>
                </c:pt>
                <c:pt idx="62">
                  <c:v>5718173.8953278391</c:v>
                </c:pt>
                <c:pt idx="63">
                  <c:v>5680802.9305686662</c:v>
                </c:pt>
                <c:pt idx="64">
                  <c:v>5643272.3606475014</c:v>
                </c:pt>
                <c:pt idx="65">
                  <c:v>5605581.5039172983</c:v>
                </c:pt>
                <c:pt idx="66">
                  <c:v>5567729.6758198095</c:v>
                </c:pt>
                <c:pt idx="67">
                  <c:v>5529716.1888731541</c:v>
                </c:pt>
                <c:pt idx="68">
                  <c:v>5491540.3526593307</c:v>
                </c:pt>
                <c:pt idx="69">
                  <c:v>5453201.4738116777</c:v>
                </c:pt>
                <c:pt idx="70">
                  <c:v>5414698.8560022796</c:v>
                </c:pt>
                <c:pt idx="71">
                  <c:v>5376031.7999293208</c:v>
                </c:pt>
                <c:pt idx="72">
                  <c:v>5337199.6033043833</c:v>
                </c:pt>
                <c:pt idx="73">
                  <c:v>5298201.560839694</c:v>
                </c:pt>
                <c:pt idx="74">
                  <c:v>5259036.9642353114</c:v>
                </c:pt>
                <c:pt idx="75">
                  <c:v>5219705.1021662643</c:v>
                </c:pt>
                <c:pt idx="76">
                  <c:v>5180205.2602696307</c:v>
                </c:pt>
                <c:pt idx="77">
                  <c:v>5140536.7211315632</c:v>
                </c:pt>
                <c:pt idx="78">
                  <c:v>5100698.76427426</c:v>
                </c:pt>
                <c:pt idx="79">
                  <c:v>5060690.6661428791</c:v>
                </c:pt>
                <c:pt idx="80">
                  <c:v>5020511.7000923958</c:v>
                </c:pt>
                <c:pt idx="81">
                  <c:v>4980161.1363744047</c:v>
                </c:pt>
                <c:pt idx="82">
                  <c:v>4939638.2421238683</c:v>
                </c:pt>
                <c:pt idx="83">
                  <c:v>4898942.2813458033</c:v>
                </c:pt>
                <c:pt idx="84">
                  <c:v>4858072.5149019156</c:v>
                </c:pt>
                <c:pt idx="85">
                  <c:v>4817028.2004971737</c:v>
                </c:pt>
                <c:pt idx="86">
                  <c:v>4775808.592666328</c:v>
                </c:pt>
                <c:pt idx="87">
                  <c:v>4734412.9427603716</c:v>
                </c:pt>
                <c:pt idx="88">
                  <c:v>4692840.4989329418</c:v>
                </c:pt>
                <c:pt idx="89">
                  <c:v>4651090.5061266655</c:v>
                </c:pt>
                <c:pt idx="90">
                  <c:v>4609162.2060594456</c:v>
                </c:pt>
                <c:pt idx="91">
                  <c:v>4567054.8372106887</c:v>
                </c:pt>
                <c:pt idx="92">
                  <c:v>4524767.634807474</c:v>
                </c:pt>
                <c:pt idx="93">
                  <c:v>4482299.8308106624</c:v>
                </c:pt>
                <c:pt idx="94">
                  <c:v>4439650.6539009474</c:v>
                </c:pt>
                <c:pt idx="95">
                  <c:v>4396819.3294648472</c:v>
                </c:pt>
                <c:pt idx="96">
                  <c:v>4353805.0795806348</c:v>
                </c:pt>
                <c:pt idx="97">
                  <c:v>4310607.1230042083</c:v>
                </c:pt>
                <c:pt idx="98">
                  <c:v>4267224.675154903</c:v>
                </c:pt>
                <c:pt idx="99">
                  <c:v>4223656.9481012411</c:v>
                </c:pt>
                <c:pt idx="100">
                  <c:v>4179903.1505466215</c:v>
                </c:pt>
                <c:pt idx="101">
                  <c:v>4135962.4878149456</c:v>
                </c:pt>
                <c:pt idx="102">
                  <c:v>4091834.1618361864</c:v>
                </c:pt>
                <c:pt idx="103">
                  <c:v>4047517.3711318932</c:v>
                </c:pt>
                <c:pt idx="104">
                  <c:v>4003011.3108006334</c:v>
                </c:pt>
                <c:pt idx="105">
                  <c:v>3958315.1725033754</c:v>
                </c:pt>
                <c:pt idx="106">
                  <c:v>3913428.1444488065</c:v>
                </c:pt>
                <c:pt idx="107">
                  <c:v>3868349.4113785881</c:v>
                </c:pt>
                <c:pt idx="108">
                  <c:v>3823078.1545525487</c:v>
                </c:pt>
                <c:pt idx="109">
                  <c:v>3777613.5517338146</c:v>
                </c:pt>
                <c:pt idx="110">
                  <c:v>3731954.7771738758</c:v>
                </c:pt>
                <c:pt idx="111">
                  <c:v>3686101.001597587</c:v>
                </c:pt>
                <c:pt idx="112">
                  <c:v>3640051.3921881081</c:v>
                </c:pt>
                <c:pt idx="113">
                  <c:v>3593805.1125717759</c:v>
                </c:pt>
                <c:pt idx="114">
                  <c:v>3547361.3228029157</c:v>
                </c:pt>
                <c:pt idx="115">
                  <c:v>3500719.1793485843</c:v>
                </c:pt>
                <c:pt idx="116">
                  <c:v>3453877.8350732499</c:v>
                </c:pt>
                <c:pt idx="117">
                  <c:v>3406836.4392234064</c:v>
                </c:pt>
                <c:pt idx="118">
                  <c:v>3359594.1374121211</c:v>
                </c:pt>
                <c:pt idx="119">
                  <c:v>3312150.0716035166</c:v>
                </c:pt>
                <c:pt idx="120">
                  <c:v>3264503.3800971881</c:v>
                </c:pt>
                <c:pt idx="121">
                  <c:v>3216653.1975125512</c:v>
                </c:pt>
                <c:pt idx="122">
                  <c:v>3168598.6547731254</c:v>
                </c:pt>
                <c:pt idx="123">
                  <c:v>3120338.8790907501</c:v>
                </c:pt>
                <c:pt idx="124">
                  <c:v>3071872.9939497313</c:v>
                </c:pt>
                <c:pt idx="125">
                  <c:v>3023200.1190909231</c:v>
                </c:pt>
                <c:pt idx="126">
                  <c:v>2974319.3704957385</c:v>
                </c:pt>
                <c:pt idx="127">
                  <c:v>2925229.8603700954</c:v>
                </c:pt>
                <c:pt idx="128">
                  <c:v>2875930.6971282903</c:v>
                </c:pt>
                <c:pt idx="129">
                  <c:v>2826420.9853768069</c:v>
                </c:pt>
                <c:pt idx="130">
                  <c:v>2776699.8258980517</c:v>
                </c:pt>
                <c:pt idx="131">
                  <c:v>2726766.3156340225</c:v>
                </c:pt>
                <c:pt idx="132">
                  <c:v>2676619.5476699076</c:v>
                </c:pt>
                <c:pt idx="133">
                  <c:v>2626258.6112176124</c:v>
                </c:pt>
                <c:pt idx="134">
                  <c:v>2575682.591599219</c:v>
                </c:pt>
                <c:pt idx="135">
                  <c:v>2524890.5702303718</c:v>
                </c:pt>
                <c:pt idx="136">
                  <c:v>2473881.6246035951</c:v>
                </c:pt>
                <c:pt idx="137">
                  <c:v>2422654.8282715376</c:v>
                </c:pt>
                <c:pt idx="138">
                  <c:v>2371209.2508301451</c:v>
                </c:pt>
                <c:pt idx="139">
                  <c:v>2319543.9579017633</c:v>
                </c:pt>
                <c:pt idx="140">
                  <c:v>2267658.0111181666</c:v>
                </c:pt>
                <c:pt idx="141">
                  <c:v>2215550.468103515</c:v>
                </c:pt>
                <c:pt idx="142">
                  <c:v>2163220.3824572382</c:v>
                </c:pt>
                <c:pt idx="143">
                  <c:v>2110666.8037368474</c:v>
                </c:pt>
                <c:pt idx="144">
                  <c:v>2057888.7774406713</c:v>
                </c:pt>
                <c:pt idx="145">
                  <c:v>2004885.3449905221</c:v>
                </c:pt>
                <c:pt idx="146">
                  <c:v>1951655.5437142837</c:v>
                </c:pt>
                <c:pt idx="147">
                  <c:v>1898198.4068284282</c:v>
                </c:pt>
                <c:pt idx="148">
                  <c:v>1844512.9634204558</c:v>
                </c:pt>
                <c:pt idx="149">
                  <c:v>1790598.2384312619</c:v>
                </c:pt>
                <c:pt idx="150">
                  <c:v>1736453.2526374266</c:v>
                </c:pt>
                <c:pt idx="151">
                  <c:v>1682077.0226334301</c:v>
                </c:pt>
                <c:pt idx="152">
                  <c:v>1627468.5608137916</c:v>
                </c:pt>
                <c:pt idx="153">
                  <c:v>1572626.8753551317</c:v>
                </c:pt>
                <c:pt idx="154">
                  <c:v>1517550.9701981589</c:v>
                </c:pt>
                <c:pt idx="155">
                  <c:v>1462239.8450295781</c:v>
                </c:pt>
                <c:pt idx="156">
                  <c:v>1406692.4952639232</c:v>
                </c:pt>
                <c:pt idx="157">
                  <c:v>1350907.9120253108</c:v>
                </c:pt>
                <c:pt idx="158">
                  <c:v>1294885.0821291169</c:v>
                </c:pt>
                <c:pt idx="159">
                  <c:v>1238622.9880635745</c:v>
                </c:pt>
                <c:pt idx="160">
                  <c:v>1182120.6079712939</c:v>
                </c:pt>
                <c:pt idx="161">
                  <c:v>1125376.9156307024</c:v>
                </c:pt>
                <c:pt idx="162">
                  <c:v>1068390.8804374065</c:v>
                </c:pt>
                <c:pt idx="163">
                  <c:v>1011161.4673854725</c:v>
                </c:pt>
                <c:pt idx="164">
                  <c:v>953687.63704862923</c:v>
                </c:pt>
                <c:pt idx="165">
                  <c:v>895968.345561389</c:v>
                </c:pt>
                <c:pt idx="166">
                  <c:v>838002.54460008861</c:v>
                </c:pt>
                <c:pt idx="167">
                  <c:v>779789.18136384944</c:v>
                </c:pt>
                <c:pt idx="168">
                  <c:v>721327.19855545543</c:v>
                </c:pt>
                <c:pt idx="169">
                  <c:v>662615.53436215059</c:v>
                </c:pt>
                <c:pt idx="170">
                  <c:v>603653.12243635347</c:v>
                </c:pt>
                <c:pt idx="171">
                  <c:v>544438.89187628997</c:v>
                </c:pt>
                <c:pt idx="172">
                  <c:v>484971.76720654289</c:v>
                </c:pt>
                <c:pt idx="173">
                  <c:v>425250.66835851874</c:v>
                </c:pt>
                <c:pt idx="174">
                  <c:v>365274.51065083116</c:v>
                </c:pt>
                <c:pt idx="175">
                  <c:v>305042.2047696003</c:v>
                </c:pt>
                <c:pt idx="176">
                  <c:v>244552.65674866838</c:v>
                </c:pt>
                <c:pt idx="177">
                  <c:v>183804.76794973039</c:v>
                </c:pt>
                <c:pt idx="178">
                  <c:v>122797.43504238027</c:v>
                </c:pt>
                <c:pt idx="179">
                  <c:v>61529.549984071666</c:v>
                </c:pt>
                <c:pt idx="180">
                  <c:v>-6.7957444116473198E-9</c:v>
                </c:pt>
                <c:pt idx="181">
                  <c:v>-6.7957444116473198E-9</c:v>
                </c:pt>
                <c:pt idx="182">
                  <c:v>-6.7957444116473198E-9</c:v>
                </c:pt>
                <c:pt idx="183">
                  <c:v>-6.7957444116473198E-9</c:v>
                </c:pt>
                <c:pt idx="184">
                  <c:v>-6.7957444116473198E-9</c:v>
                </c:pt>
                <c:pt idx="185">
                  <c:v>-6.7957444116473198E-9</c:v>
                </c:pt>
                <c:pt idx="186">
                  <c:v>-6.7957444116473198E-9</c:v>
                </c:pt>
                <c:pt idx="187">
                  <c:v>-6.7957444116473198E-9</c:v>
                </c:pt>
                <c:pt idx="188">
                  <c:v>-6.7957444116473198E-9</c:v>
                </c:pt>
                <c:pt idx="189">
                  <c:v>-6.7957444116473198E-9</c:v>
                </c:pt>
                <c:pt idx="190">
                  <c:v>-6.7957444116473198E-9</c:v>
                </c:pt>
                <c:pt idx="191">
                  <c:v>-6.7957444116473198E-9</c:v>
                </c:pt>
                <c:pt idx="192">
                  <c:v>-6.7957444116473198E-9</c:v>
                </c:pt>
                <c:pt idx="193">
                  <c:v>-6.7957444116473198E-9</c:v>
                </c:pt>
                <c:pt idx="194">
                  <c:v>-6.7957444116473198E-9</c:v>
                </c:pt>
                <c:pt idx="195">
                  <c:v>-6.7957444116473198E-9</c:v>
                </c:pt>
                <c:pt idx="196">
                  <c:v>-6.7957444116473198E-9</c:v>
                </c:pt>
                <c:pt idx="197">
                  <c:v>-6.7957444116473198E-9</c:v>
                </c:pt>
                <c:pt idx="198">
                  <c:v>-6.7957444116473198E-9</c:v>
                </c:pt>
                <c:pt idx="199">
                  <c:v>-6.7957444116473198E-9</c:v>
                </c:pt>
                <c:pt idx="200">
                  <c:v>-6.7957444116473198E-9</c:v>
                </c:pt>
                <c:pt idx="201">
                  <c:v>-6.7957444116473198E-9</c:v>
                </c:pt>
                <c:pt idx="202">
                  <c:v>-6.7957444116473198E-9</c:v>
                </c:pt>
                <c:pt idx="203">
                  <c:v>-6.7957444116473198E-9</c:v>
                </c:pt>
                <c:pt idx="204">
                  <c:v>-6.7957444116473198E-9</c:v>
                </c:pt>
                <c:pt idx="205">
                  <c:v>-6.7957444116473198E-9</c:v>
                </c:pt>
                <c:pt idx="206">
                  <c:v>-6.7957444116473198E-9</c:v>
                </c:pt>
                <c:pt idx="207">
                  <c:v>-6.7957444116473198E-9</c:v>
                </c:pt>
                <c:pt idx="208">
                  <c:v>-6.7957444116473198E-9</c:v>
                </c:pt>
                <c:pt idx="209">
                  <c:v>-6.7957444116473198E-9</c:v>
                </c:pt>
                <c:pt idx="210">
                  <c:v>-6.7957444116473198E-9</c:v>
                </c:pt>
                <c:pt idx="211">
                  <c:v>-6.7957444116473198E-9</c:v>
                </c:pt>
                <c:pt idx="212">
                  <c:v>-6.7957444116473198E-9</c:v>
                </c:pt>
                <c:pt idx="213">
                  <c:v>-6.7957444116473198E-9</c:v>
                </c:pt>
                <c:pt idx="214">
                  <c:v>-6.7957444116473198E-9</c:v>
                </c:pt>
                <c:pt idx="215">
                  <c:v>-6.7957444116473198E-9</c:v>
                </c:pt>
                <c:pt idx="216">
                  <c:v>-6.7957444116473198E-9</c:v>
                </c:pt>
                <c:pt idx="217">
                  <c:v>-6.7957444116473198E-9</c:v>
                </c:pt>
                <c:pt idx="218">
                  <c:v>-6.7957444116473198E-9</c:v>
                </c:pt>
                <c:pt idx="219">
                  <c:v>-6.7957444116473198E-9</c:v>
                </c:pt>
                <c:pt idx="220">
                  <c:v>-6.7957444116473198E-9</c:v>
                </c:pt>
                <c:pt idx="221">
                  <c:v>-6.7957444116473198E-9</c:v>
                </c:pt>
                <c:pt idx="222">
                  <c:v>-6.7957444116473198E-9</c:v>
                </c:pt>
                <c:pt idx="223">
                  <c:v>-6.7957444116473198E-9</c:v>
                </c:pt>
                <c:pt idx="224">
                  <c:v>-6.7957444116473198E-9</c:v>
                </c:pt>
                <c:pt idx="225">
                  <c:v>-6.7957444116473198E-9</c:v>
                </c:pt>
                <c:pt idx="226">
                  <c:v>-6.7957444116473198E-9</c:v>
                </c:pt>
                <c:pt idx="227">
                  <c:v>-6.7957444116473198E-9</c:v>
                </c:pt>
                <c:pt idx="228">
                  <c:v>-6.7957444116473198E-9</c:v>
                </c:pt>
                <c:pt idx="229">
                  <c:v>-6.7957444116473198E-9</c:v>
                </c:pt>
                <c:pt idx="230">
                  <c:v>-6.7957444116473198E-9</c:v>
                </c:pt>
                <c:pt idx="231">
                  <c:v>-6.7957444116473198E-9</c:v>
                </c:pt>
                <c:pt idx="232">
                  <c:v>-6.7957444116473198E-9</c:v>
                </c:pt>
                <c:pt idx="233">
                  <c:v>-6.7957444116473198E-9</c:v>
                </c:pt>
                <c:pt idx="234">
                  <c:v>-6.7957444116473198E-9</c:v>
                </c:pt>
                <c:pt idx="235">
                  <c:v>-6.7957444116473198E-9</c:v>
                </c:pt>
                <c:pt idx="236">
                  <c:v>-6.7957444116473198E-9</c:v>
                </c:pt>
                <c:pt idx="237">
                  <c:v>-6.7957444116473198E-9</c:v>
                </c:pt>
                <c:pt idx="238">
                  <c:v>-6.7957444116473198E-9</c:v>
                </c:pt>
                <c:pt idx="239">
                  <c:v>-6.7957444116473198E-9</c:v>
                </c:pt>
                <c:pt idx="240">
                  <c:v>-6.7957444116473198E-9</c:v>
                </c:pt>
                <c:pt idx="241">
                  <c:v>-6.7957444116473198E-9</c:v>
                </c:pt>
                <c:pt idx="242">
                  <c:v>-6.7957444116473198E-9</c:v>
                </c:pt>
                <c:pt idx="243">
                  <c:v>-6.7957444116473198E-9</c:v>
                </c:pt>
                <c:pt idx="244">
                  <c:v>-6.7957444116473198E-9</c:v>
                </c:pt>
                <c:pt idx="245">
                  <c:v>-6.7957444116473198E-9</c:v>
                </c:pt>
                <c:pt idx="246">
                  <c:v>-6.7957444116473198E-9</c:v>
                </c:pt>
                <c:pt idx="247">
                  <c:v>-6.7957444116473198E-9</c:v>
                </c:pt>
                <c:pt idx="248">
                  <c:v>-6.7957444116473198E-9</c:v>
                </c:pt>
                <c:pt idx="249">
                  <c:v>-6.7957444116473198E-9</c:v>
                </c:pt>
                <c:pt idx="250">
                  <c:v>-6.7957444116473198E-9</c:v>
                </c:pt>
                <c:pt idx="251">
                  <c:v>-6.7957444116473198E-9</c:v>
                </c:pt>
                <c:pt idx="252">
                  <c:v>-6.7957444116473198E-9</c:v>
                </c:pt>
                <c:pt idx="253">
                  <c:v>-6.7957444116473198E-9</c:v>
                </c:pt>
                <c:pt idx="254">
                  <c:v>-6.7957444116473198E-9</c:v>
                </c:pt>
                <c:pt idx="255">
                  <c:v>-6.7957444116473198E-9</c:v>
                </c:pt>
                <c:pt idx="256">
                  <c:v>-6.7957444116473198E-9</c:v>
                </c:pt>
                <c:pt idx="257">
                  <c:v>-6.7957444116473198E-9</c:v>
                </c:pt>
                <c:pt idx="258">
                  <c:v>-6.7957444116473198E-9</c:v>
                </c:pt>
                <c:pt idx="259">
                  <c:v>-6.7957444116473198E-9</c:v>
                </c:pt>
                <c:pt idx="260">
                  <c:v>-6.7957444116473198E-9</c:v>
                </c:pt>
                <c:pt idx="261">
                  <c:v>-6.7957444116473198E-9</c:v>
                </c:pt>
                <c:pt idx="262">
                  <c:v>-6.7957444116473198E-9</c:v>
                </c:pt>
                <c:pt idx="263">
                  <c:v>-6.7957444116473198E-9</c:v>
                </c:pt>
                <c:pt idx="264">
                  <c:v>-6.7957444116473198E-9</c:v>
                </c:pt>
                <c:pt idx="265">
                  <c:v>-6.7957444116473198E-9</c:v>
                </c:pt>
                <c:pt idx="266">
                  <c:v>-6.7957444116473198E-9</c:v>
                </c:pt>
                <c:pt idx="267">
                  <c:v>-6.7957444116473198E-9</c:v>
                </c:pt>
                <c:pt idx="268">
                  <c:v>-6.7957444116473198E-9</c:v>
                </c:pt>
                <c:pt idx="269">
                  <c:v>-6.7957444116473198E-9</c:v>
                </c:pt>
                <c:pt idx="270">
                  <c:v>-6.7957444116473198E-9</c:v>
                </c:pt>
                <c:pt idx="271">
                  <c:v>-6.7957444116473198E-9</c:v>
                </c:pt>
                <c:pt idx="272">
                  <c:v>-6.7957444116473198E-9</c:v>
                </c:pt>
                <c:pt idx="273">
                  <c:v>-6.7957444116473198E-9</c:v>
                </c:pt>
                <c:pt idx="274">
                  <c:v>-6.7957444116473198E-9</c:v>
                </c:pt>
                <c:pt idx="275">
                  <c:v>-6.7957444116473198E-9</c:v>
                </c:pt>
                <c:pt idx="276">
                  <c:v>-6.7957444116473198E-9</c:v>
                </c:pt>
                <c:pt idx="277">
                  <c:v>-6.7957444116473198E-9</c:v>
                </c:pt>
                <c:pt idx="278">
                  <c:v>-6.7957444116473198E-9</c:v>
                </c:pt>
                <c:pt idx="279">
                  <c:v>-6.7957444116473198E-9</c:v>
                </c:pt>
                <c:pt idx="280">
                  <c:v>-6.7957444116473198E-9</c:v>
                </c:pt>
                <c:pt idx="281">
                  <c:v>-6.7957444116473198E-9</c:v>
                </c:pt>
                <c:pt idx="282">
                  <c:v>-6.7957444116473198E-9</c:v>
                </c:pt>
                <c:pt idx="283">
                  <c:v>-6.7957444116473198E-9</c:v>
                </c:pt>
                <c:pt idx="284">
                  <c:v>-6.7957444116473198E-9</c:v>
                </c:pt>
                <c:pt idx="285">
                  <c:v>-6.7957444116473198E-9</c:v>
                </c:pt>
                <c:pt idx="286">
                  <c:v>-6.7957444116473198E-9</c:v>
                </c:pt>
                <c:pt idx="287">
                  <c:v>-6.7957444116473198E-9</c:v>
                </c:pt>
                <c:pt idx="288">
                  <c:v>-6.7957444116473198E-9</c:v>
                </c:pt>
                <c:pt idx="289">
                  <c:v>-6.7957444116473198E-9</c:v>
                </c:pt>
                <c:pt idx="290">
                  <c:v>-6.7957444116473198E-9</c:v>
                </c:pt>
                <c:pt idx="291">
                  <c:v>-6.7957444116473198E-9</c:v>
                </c:pt>
                <c:pt idx="292">
                  <c:v>-6.7957444116473198E-9</c:v>
                </c:pt>
                <c:pt idx="293">
                  <c:v>-6.7957444116473198E-9</c:v>
                </c:pt>
                <c:pt idx="294">
                  <c:v>-6.7957444116473198E-9</c:v>
                </c:pt>
                <c:pt idx="295">
                  <c:v>-6.7957444116473198E-9</c:v>
                </c:pt>
                <c:pt idx="296">
                  <c:v>-6.7957444116473198E-9</c:v>
                </c:pt>
                <c:pt idx="297">
                  <c:v>-6.7957444116473198E-9</c:v>
                </c:pt>
                <c:pt idx="298">
                  <c:v>-6.7957444116473198E-9</c:v>
                </c:pt>
                <c:pt idx="299">
                  <c:v>-6.7957444116473198E-9</c:v>
                </c:pt>
                <c:pt idx="300">
                  <c:v>-6.7957444116473198E-9</c:v>
                </c:pt>
                <c:pt idx="301">
                  <c:v>-6.7957444116473198E-9</c:v>
                </c:pt>
                <c:pt idx="302">
                  <c:v>-6.7957444116473198E-9</c:v>
                </c:pt>
                <c:pt idx="303">
                  <c:v>-6.7957444116473198E-9</c:v>
                </c:pt>
                <c:pt idx="304">
                  <c:v>-6.7957444116473198E-9</c:v>
                </c:pt>
                <c:pt idx="305">
                  <c:v>-6.7957444116473198E-9</c:v>
                </c:pt>
                <c:pt idx="306">
                  <c:v>-6.7957444116473198E-9</c:v>
                </c:pt>
                <c:pt idx="307">
                  <c:v>-6.7957444116473198E-9</c:v>
                </c:pt>
                <c:pt idx="308">
                  <c:v>-6.7957444116473198E-9</c:v>
                </c:pt>
                <c:pt idx="309">
                  <c:v>-6.7957444116473198E-9</c:v>
                </c:pt>
                <c:pt idx="310">
                  <c:v>-6.7957444116473198E-9</c:v>
                </c:pt>
                <c:pt idx="311">
                  <c:v>-6.7957444116473198E-9</c:v>
                </c:pt>
                <c:pt idx="312">
                  <c:v>-6.7957444116473198E-9</c:v>
                </c:pt>
                <c:pt idx="313">
                  <c:v>-6.7957444116473198E-9</c:v>
                </c:pt>
                <c:pt idx="314">
                  <c:v>-6.7957444116473198E-9</c:v>
                </c:pt>
                <c:pt idx="315">
                  <c:v>-6.7957444116473198E-9</c:v>
                </c:pt>
                <c:pt idx="316">
                  <c:v>-6.7957444116473198E-9</c:v>
                </c:pt>
                <c:pt idx="317">
                  <c:v>-6.7957444116473198E-9</c:v>
                </c:pt>
                <c:pt idx="318">
                  <c:v>-6.7957444116473198E-9</c:v>
                </c:pt>
                <c:pt idx="319">
                  <c:v>-6.7957444116473198E-9</c:v>
                </c:pt>
                <c:pt idx="320">
                  <c:v>-6.7957444116473198E-9</c:v>
                </c:pt>
                <c:pt idx="321">
                  <c:v>-6.7957444116473198E-9</c:v>
                </c:pt>
                <c:pt idx="322">
                  <c:v>-6.7957444116473198E-9</c:v>
                </c:pt>
                <c:pt idx="323">
                  <c:v>-6.7957444116473198E-9</c:v>
                </c:pt>
                <c:pt idx="324">
                  <c:v>-6.7957444116473198E-9</c:v>
                </c:pt>
                <c:pt idx="325">
                  <c:v>-6.7957444116473198E-9</c:v>
                </c:pt>
                <c:pt idx="326">
                  <c:v>-6.7957444116473198E-9</c:v>
                </c:pt>
                <c:pt idx="327">
                  <c:v>-6.7957444116473198E-9</c:v>
                </c:pt>
                <c:pt idx="328">
                  <c:v>-6.7957444116473198E-9</c:v>
                </c:pt>
                <c:pt idx="329">
                  <c:v>-6.7957444116473198E-9</c:v>
                </c:pt>
                <c:pt idx="330">
                  <c:v>-6.7957444116473198E-9</c:v>
                </c:pt>
                <c:pt idx="331">
                  <c:v>-6.7957444116473198E-9</c:v>
                </c:pt>
                <c:pt idx="332">
                  <c:v>-6.7957444116473198E-9</c:v>
                </c:pt>
                <c:pt idx="333">
                  <c:v>-6.7957444116473198E-9</c:v>
                </c:pt>
                <c:pt idx="334">
                  <c:v>-6.7957444116473198E-9</c:v>
                </c:pt>
                <c:pt idx="335">
                  <c:v>-6.7957444116473198E-9</c:v>
                </c:pt>
                <c:pt idx="336">
                  <c:v>-6.7957444116473198E-9</c:v>
                </c:pt>
                <c:pt idx="337">
                  <c:v>-6.7957444116473198E-9</c:v>
                </c:pt>
                <c:pt idx="338">
                  <c:v>-6.7957444116473198E-9</c:v>
                </c:pt>
                <c:pt idx="339">
                  <c:v>-6.7957444116473198E-9</c:v>
                </c:pt>
                <c:pt idx="340">
                  <c:v>-6.7957444116473198E-9</c:v>
                </c:pt>
                <c:pt idx="341">
                  <c:v>-6.7957444116473198E-9</c:v>
                </c:pt>
                <c:pt idx="342">
                  <c:v>-6.7957444116473198E-9</c:v>
                </c:pt>
                <c:pt idx="343">
                  <c:v>-6.7957444116473198E-9</c:v>
                </c:pt>
                <c:pt idx="344">
                  <c:v>-6.7957444116473198E-9</c:v>
                </c:pt>
                <c:pt idx="345">
                  <c:v>-6.7957444116473198E-9</c:v>
                </c:pt>
                <c:pt idx="346">
                  <c:v>-6.7957444116473198E-9</c:v>
                </c:pt>
                <c:pt idx="347">
                  <c:v>-6.7957444116473198E-9</c:v>
                </c:pt>
                <c:pt idx="348">
                  <c:v>-6.7957444116473198E-9</c:v>
                </c:pt>
                <c:pt idx="349">
                  <c:v>-6.7957444116473198E-9</c:v>
                </c:pt>
                <c:pt idx="350">
                  <c:v>-6.7957444116473198E-9</c:v>
                </c:pt>
                <c:pt idx="351">
                  <c:v>-6.7957444116473198E-9</c:v>
                </c:pt>
                <c:pt idx="352">
                  <c:v>-6.7957444116473198E-9</c:v>
                </c:pt>
                <c:pt idx="353">
                  <c:v>-6.7957444116473198E-9</c:v>
                </c:pt>
                <c:pt idx="354">
                  <c:v>-6.7957444116473198E-9</c:v>
                </c:pt>
                <c:pt idx="355">
                  <c:v>-6.7957444116473198E-9</c:v>
                </c:pt>
                <c:pt idx="356">
                  <c:v>-6.7957444116473198E-9</c:v>
                </c:pt>
                <c:pt idx="357">
                  <c:v>-6.7957444116473198E-9</c:v>
                </c:pt>
                <c:pt idx="358">
                  <c:v>-6.7957444116473198E-9</c:v>
                </c:pt>
                <c:pt idx="359">
                  <c:v>-6.7957444116473198E-9</c:v>
                </c:pt>
              </c:numCache>
            </c:numRef>
          </c:val>
          <c:smooth val="0"/>
          <c:extLst>
            <c:ext xmlns:c16="http://schemas.microsoft.com/office/drawing/2014/chart" uri="{C3380CC4-5D6E-409C-BE32-E72D297353CC}">
              <c16:uniqueId val="{00000014-239C-4B47-88D2-641E64C71930}"/>
            </c:ext>
          </c:extLst>
        </c:ser>
        <c:ser>
          <c:idx val="26"/>
          <c:order val="5"/>
          <c:tx>
            <c:strRef>
              <c:f>'Mortgage Amortization'!$AE$2</c:f>
              <c:strCache>
                <c:ptCount val="1"/>
                <c:pt idx="0">
                  <c:v>Beginning balance 1005</c:v>
                </c:pt>
              </c:strCache>
            </c:strRef>
          </c:tx>
          <c:spPr>
            <a:ln w="28575" cap="rnd">
              <a:solidFill>
                <a:schemeClr val="accent5"/>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Amortization'!$AE$3:$AE$362</c:f>
              <c:numCache>
                <c:formatCode>#,##0.00</c:formatCode>
                <c:ptCount val="360"/>
                <c:pt idx="0">
                  <c:v>10000000</c:v>
                </c:pt>
                <c:pt idx="1">
                  <c:v>9991598.7852991149</c:v>
                </c:pt>
                <c:pt idx="2">
                  <c:v>9983149.4386390056</c:v>
                </c:pt>
                <c:pt idx="3">
                  <c:v>9974651.6842636578</c:v>
                </c:pt>
                <c:pt idx="4">
                  <c:v>9966105.2448372003</c:v>
                </c:pt>
                <c:pt idx="5">
                  <c:v>9957509.8414348625</c:v>
                </c:pt>
                <c:pt idx="6">
                  <c:v>9948865.1935338657</c:v>
                </c:pt>
                <c:pt idx="7">
                  <c:v>9940171.0190042686</c:v>
                </c:pt>
                <c:pt idx="8">
                  <c:v>9931427.0340997633</c:v>
                </c:pt>
                <c:pt idx="9">
                  <c:v>9922632.9534484092</c:v>
                </c:pt>
                <c:pt idx="10">
                  <c:v>9913788.4900433235</c:v>
                </c:pt>
                <c:pt idx="11">
                  <c:v>9904893.3552333117</c:v>
                </c:pt>
                <c:pt idx="12">
                  <c:v>9895947.2587134503</c:v>
                </c:pt>
                <c:pt idx="13">
                  <c:v>9886949.9085156117</c:v>
                </c:pt>
                <c:pt idx="14">
                  <c:v>9877901.0109989308</c:v>
                </c:pt>
                <c:pt idx="15">
                  <c:v>9868800.2708402276</c:v>
                </c:pt>
                <c:pt idx="16">
                  <c:v>9859647.3910243642</c:v>
                </c:pt>
                <c:pt idx="17">
                  <c:v>9850442.0728345569</c:v>
                </c:pt>
                <c:pt idx="18">
                  <c:v>9841184.0158426203</c:v>
                </c:pt>
                <c:pt idx="19">
                  <c:v>9831872.9178991672</c:v>
                </c:pt>
                <c:pt idx="20">
                  <c:v>9822508.4751237463</c:v>
                </c:pt>
                <c:pt idx="21">
                  <c:v>9813090.3818949256</c:v>
                </c:pt>
                <c:pt idx="22">
                  <c:v>9803618.3308403138</c:v>
                </c:pt>
                <c:pt idx="23">
                  <c:v>9794092.0128265359</c:v>
                </c:pt>
                <c:pt idx="24">
                  <c:v>9784511.1169491373</c:v>
                </c:pt>
                <c:pt idx="25">
                  <c:v>9774875.3305224404</c:v>
                </c:pt>
                <c:pt idx="26">
                  <c:v>9765184.3390693404</c:v>
                </c:pt>
                <c:pt idx="27">
                  <c:v>9755437.8263110407</c:v>
                </c:pt>
                <c:pt idx="28">
                  <c:v>9745635.4741567299</c:v>
                </c:pt>
                <c:pt idx="29">
                  <c:v>9735776.9626932014</c:v>
                </c:pt>
                <c:pt idx="30">
                  <c:v>9725861.9701744132</c:v>
                </c:pt>
                <c:pt idx="31">
                  <c:v>9715890.1730109863</c:v>
                </c:pt>
                <c:pt idx="32">
                  <c:v>9705861.2457596436</c:v>
                </c:pt>
                <c:pt idx="33">
                  <c:v>9695774.8611125909</c:v>
                </c:pt>
                <c:pt idx="34">
                  <c:v>9685630.6898868307</c:v>
                </c:pt>
                <c:pt idx="35">
                  <c:v>9675428.4010134228</c:v>
                </c:pt>
                <c:pt idx="36">
                  <c:v>9665167.6615266781</c:v>
                </c:pt>
                <c:pt idx="37">
                  <c:v>9654848.1365532894</c:v>
                </c:pt>
                <c:pt idx="38">
                  <c:v>9644469.4893014077</c:v>
                </c:pt>
                <c:pt idx="39">
                  <c:v>9634031.3810496461</c:v>
                </c:pt>
                <c:pt idx="40">
                  <c:v>9623533.4711360242</c:v>
                </c:pt>
                <c:pt idx="41">
                  <c:v>9612975.4169468563</c:v>
                </c:pt>
                <c:pt idx="42">
                  <c:v>9602356.8739055637</c:v>
                </c:pt>
                <c:pt idx="43">
                  <c:v>9591677.4954614304</c:v>
                </c:pt>
                <c:pt idx="44">
                  <c:v>9580936.9330782928</c:v>
                </c:pt>
                <c:pt idx="45">
                  <c:v>9570134.8362231683</c:v>
                </c:pt>
                <c:pt idx="46">
                  <c:v>9559270.8523548115</c:v>
                </c:pt>
                <c:pt idx="47">
                  <c:v>9548344.6269122101</c:v>
                </c:pt>
                <c:pt idx="48">
                  <c:v>9537355.8033030108</c:v>
                </c:pt>
                <c:pt idx="49">
                  <c:v>9526304.0228918828</c:v>
                </c:pt>
                <c:pt idx="50">
                  <c:v>9515188.9249888156</c:v>
                </c:pt>
                <c:pt idx="51">
                  <c:v>9504010.1468373463</c:v>
                </c:pt>
                <c:pt idx="52">
                  <c:v>9492767.3236027174</c:v>
                </c:pt>
                <c:pt idx="53">
                  <c:v>9481460.0883599725</c:v>
                </c:pt>
                <c:pt idx="54">
                  <c:v>9470088.0720819831</c:v>
                </c:pt>
                <c:pt idx="55">
                  <c:v>9458650.9036274012</c:v>
                </c:pt>
                <c:pt idx="56">
                  <c:v>9447148.2097285483</c:v>
                </c:pt>
                <c:pt idx="57">
                  <c:v>9435579.6149792336</c:v>
                </c:pt>
                <c:pt idx="58">
                  <c:v>9423944.7418225016</c:v>
                </c:pt>
                <c:pt idx="59">
                  <c:v>9412243.2105383091</c:v>
                </c:pt>
                <c:pt idx="60">
                  <c:v>9400474.6392311342</c:v>
                </c:pt>
                <c:pt idx="61">
                  <c:v>9388638.6438175105</c:v>
                </c:pt>
                <c:pt idx="62">
                  <c:v>9376734.8380134962</c:v>
                </c:pt>
                <c:pt idx="63">
                  <c:v>9364762.8333220631</c:v>
                </c:pt>
                <c:pt idx="64">
                  <c:v>9352722.2390204202</c:v>
                </c:pt>
                <c:pt idx="65">
                  <c:v>9340612.6621472575</c:v>
                </c:pt>
                <c:pt idx="66">
                  <c:v>9328433.7074899245</c:v>
                </c:pt>
                <c:pt idx="67">
                  <c:v>9316184.977571534</c:v>
                </c:pt>
                <c:pt idx="68">
                  <c:v>9303866.0726379864</c:v>
                </c:pt>
                <c:pt idx="69">
                  <c:v>9291476.590644924</c:v>
                </c:pt>
                <c:pt idx="70">
                  <c:v>9279016.1272446085</c:v>
                </c:pt>
                <c:pt idx="71">
                  <c:v>9266484.2757727299</c:v>
                </c:pt>
                <c:pt idx="72">
                  <c:v>9253880.6272351258</c:v>
                </c:pt>
                <c:pt idx="73">
                  <c:v>9241204.7702944428</c:v>
                </c:pt>
                <c:pt idx="74">
                  <c:v>9228456.2912567034</c:v>
                </c:pt>
                <c:pt idx="75">
                  <c:v>9215634.7740578111</c:v>
                </c:pt>
                <c:pt idx="76">
                  <c:v>9202739.8002499659</c:v>
                </c:pt>
                <c:pt idx="77">
                  <c:v>9189770.948988013</c:v>
                </c:pt>
                <c:pt idx="78">
                  <c:v>9176727.7970157061</c:v>
                </c:pt>
                <c:pt idx="79">
                  <c:v>9163609.91865189</c:v>
                </c:pt>
                <c:pt idx="80">
                  <c:v>9150416.8857766148</c:v>
                </c:pt>
                <c:pt idx="81">
                  <c:v>9137148.2678171583</c:v>
                </c:pt>
                <c:pt idx="82">
                  <c:v>9123803.6317339763</c:v>
                </c:pt>
                <c:pt idx="83">
                  <c:v>9110382.5420065671</c:v>
                </c:pt>
                <c:pt idx="84">
                  <c:v>9096884.5606192611</c:v>
                </c:pt>
                <c:pt idx="85">
                  <c:v>9083309.2470469251</c:v>
                </c:pt>
                <c:pt idx="86">
                  <c:v>9069656.1582405809</c:v>
                </c:pt>
                <c:pt idx="87">
                  <c:v>9055924.8486129493</c:v>
                </c:pt>
                <c:pt idx="88">
                  <c:v>9042114.87002391</c:v>
                </c:pt>
                <c:pt idx="89">
                  <c:v>9028225.771765871</c:v>
                </c:pt>
                <c:pt idx="90">
                  <c:v>9014257.1005490609</c:v>
                </c:pt>
                <c:pt idx="91">
                  <c:v>9000208.4004867394</c:v>
                </c:pt>
                <c:pt idx="92">
                  <c:v>8986079.2130803093</c:v>
                </c:pt>
                <c:pt idx="93">
                  <c:v>8971869.0772043634</c:v>
                </c:pt>
                <c:pt idx="94">
                  <c:v>8957577.5290916283</c:v>
                </c:pt>
                <c:pt idx="95">
                  <c:v>8943204.1023178305</c:v>
                </c:pt>
                <c:pt idx="96">
                  <c:v>8928748.3277864754</c:v>
                </c:pt>
                <c:pt idx="97">
                  <c:v>8914209.7337135337</c:v>
                </c:pt>
                <c:pt idx="98">
                  <c:v>8899587.8456120491</c:v>
                </c:pt>
                <c:pt idx="99">
                  <c:v>8884882.1862766501</c:v>
                </c:pt>
                <c:pt idx="100">
                  <c:v>8870092.2757679746</c:v>
                </c:pt>
                <c:pt idx="101">
                  <c:v>8855217.6313970108</c:v>
                </c:pt>
                <c:pt idx="102">
                  <c:v>8840257.7677093372</c:v>
                </c:pt>
                <c:pt idx="103">
                  <c:v>8825212.1964692865</c:v>
                </c:pt>
                <c:pt idx="104">
                  <c:v>8810080.4266440067</c:v>
                </c:pt>
                <c:pt idx="105">
                  <c:v>8794861.9643874373</c:v>
                </c:pt>
                <c:pt idx="106">
                  <c:v>8779556.3130241893</c:v>
                </c:pt>
                <c:pt idx="107">
                  <c:v>8764162.9730333388</c:v>
                </c:pt>
                <c:pt idx="108">
                  <c:v>8748681.4420321248</c:v>
                </c:pt>
                <c:pt idx="109">
                  <c:v>8733111.2147595491</c:v>
                </c:pt>
                <c:pt idx="110">
                  <c:v>8717451.7830598913</c:v>
                </c:pt>
                <c:pt idx="111">
                  <c:v>8701702.6358661205</c:v>
                </c:pt>
                <c:pt idx="112">
                  <c:v>8685863.2591832187</c:v>
                </c:pt>
                <c:pt idx="113">
                  <c:v>8669933.1360714044</c:v>
                </c:pt>
                <c:pt idx="114">
                  <c:v>8653911.7466292623</c:v>
                </c:pt>
                <c:pt idx="115">
                  <c:v>8637798.5679767746</c:v>
                </c:pt>
                <c:pt idx="116">
                  <c:v>8621593.0742382575</c:v>
                </c:pt>
                <c:pt idx="117">
                  <c:v>8605294.7365251966</c:v>
                </c:pt>
                <c:pt idx="118">
                  <c:v>8588903.022918988</c:v>
                </c:pt>
                <c:pt idx="119">
                  <c:v>8572417.3984535765</c:v>
                </c:pt>
                <c:pt idx="120">
                  <c:v>8555837.3250979986</c:v>
                </c:pt>
                <c:pt idx="121">
                  <c:v>8539162.2617388219</c:v>
                </c:pt>
                <c:pt idx="122">
                  <c:v>8522391.6641624831</c:v>
                </c:pt>
                <c:pt idx="123">
                  <c:v>8505524.9850375298</c:v>
                </c:pt>
                <c:pt idx="124">
                  <c:v>8488561.673896756</c:v>
                </c:pt>
                <c:pt idx="125">
                  <c:v>8471501.1771192383</c:v>
                </c:pt>
                <c:pt idx="126">
                  <c:v>8454342.9379122667</c:v>
                </c:pt>
                <c:pt idx="127">
                  <c:v>8437086.3962931708</c:v>
                </c:pt>
                <c:pt idx="128">
                  <c:v>8419730.9890710488</c:v>
                </c:pt>
                <c:pt idx="129">
                  <c:v>8402276.1498283837</c:v>
                </c:pt>
                <c:pt idx="130">
                  <c:v>8384721.308902557</c:v>
                </c:pt>
                <c:pt idx="131">
                  <c:v>8367065.8933672598</c:v>
                </c:pt>
                <c:pt idx="132">
                  <c:v>8349309.3270137915</c:v>
                </c:pt>
                <c:pt idx="133">
                  <c:v>8331451.030332257</c:v>
                </c:pt>
                <c:pt idx="134">
                  <c:v>8313490.4204926509</c:v>
                </c:pt>
                <c:pt idx="135">
                  <c:v>8295426.9113258384</c:v>
                </c:pt>
                <c:pt idx="136">
                  <c:v>8277259.9133044248</c:v>
                </c:pt>
                <c:pt idx="137">
                  <c:v>8258988.8335235137</c:v>
                </c:pt>
                <c:pt idx="138">
                  <c:v>8240613.0756813576</c:v>
                </c:pt>
                <c:pt idx="139">
                  <c:v>8222132.0400598971</c:v>
                </c:pt>
                <c:pt idx="140">
                  <c:v>8203545.1235051891</c:v>
                </c:pt>
                <c:pt idx="141">
                  <c:v>8184851.7194077196</c:v>
                </c:pt>
                <c:pt idx="142">
                  <c:v>8166051.2176826084</c:v>
                </c:pt>
                <c:pt idx="143">
                  <c:v>8147143.0047496967</c:v>
                </c:pt>
                <c:pt idx="144">
                  <c:v>8128126.4635135233</c:v>
                </c:pt>
                <c:pt idx="145">
                  <c:v>8109000.9733431851</c:v>
                </c:pt>
                <c:pt idx="146">
                  <c:v>8089765.9100520788</c:v>
                </c:pt>
                <c:pt idx="147">
                  <c:v>8070420.6458775345</c:v>
                </c:pt>
                <c:pt idx="148">
                  <c:v>8050964.5494603235</c:v>
                </c:pt>
                <c:pt idx="149">
                  <c:v>8031396.985824055</c:v>
                </c:pt>
                <c:pt idx="150">
                  <c:v>8011717.3163544536</c:v>
                </c:pt>
                <c:pt idx="151">
                  <c:v>7991924.8987785159</c:v>
                </c:pt>
                <c:pt idx="152">
                  <c:v>7972019.0871435497</c:v>
                </c:pt>
                <c:pt idx="153">
                  <c:v>7951999.2317960914</c:v>
                </c:pt>
                <c:pt idx="154">
                  <c:v>7931864.6793607054</c:v>
                </c:pt>
                <c:pt idx="155">
                  <c:v>7911614.7727186577</c:v>
                </c:pt>
                <c:pt idx="156">
                  <c:v>7891248.8509864733</c:v>
                </c:pt>
                <c:pt idx="157">
                  <c:v>7870766.2494943654</c:v>
                </c:pt>
                <c:pt idx="158">
                  <c:v>7850166.2997645419</c:v>
                </c:pt>
                <c:pt idx="159">
                  <c:v>7829448.3294893913</c:v>
                </c:pt>
                <c:pt idx="160">
                  <c:v>7808611.6625095392</c:v>
                </c:pt>
                <c:pt idx="161">
                  <c:v>7787655.6187917823</c:v>
                </c:pt>
                <c:pt idx="162">
                  <c:v>7766579.5144068925</c:v>
                </c:pt>
                <c:pt idx="163">
                  <c:v>7745382.6615072973</c:v>
                </c:pt>
                <c:pt idx="164">
                  <c:v>7724064.3683046317</c:v>
                </c:pt>
                <c:pt idx="165">
                  <c:v>7702623.9390471587</c:v>
                </c:pt>
                <c:pt idx="166">
                  <c:v>7681060.6739970651</c:v>
                </c:pt>
                <c:pt idx="167">
                  <c:v>7659373.8694076221</c:v>
                </c:pt>
                <c:pt idx="168">
                  <c:v>7637562.8175002187</c:v>
                </c:pt>
                <c:pt idx="169">
                  <c:v>7615626.8064412624</c:v>
                </c:pt>
                <c:pt idx="170">
                  <c:v>7593565.1203189474</c:v>
                </c:pt>
                <c:pt idx="171">
                  <c:v>7571377.03911989</c:v>
                </c:pt>
                <c:pt idx="172">
                  <c:v>7549061.83870563</c:v>
                </c:pt>
                <c:pt idx="173">
                  <c:v>7526618.790788996</c:v>
                </c:pt>
                <c:pt idx="174">
                  <c:v>7504047.1629103404</c:v>
                </c:pt>
                <c:pt idx="175">
                  <c:v>7481346.2184136296</c:v>
                </c:pt>
                <c:pt idx="176">
                  <c:v>7458515.216422406</c:v>
                </c:pt>
                <c:pt idx="177">
                  <c:v>7435553.4118156079</c:v>
                </c:pt>
                <c:pt idx="178">
                  <c:v>7412460.0552032497</c:v>
                </c:pt>
                <c:pt idx="179">
                  <c:v>7389234.3929019673</c:v>
                </c:pt>
                <c:pt idx="180">
                  <c:v>7365875.6669104164</c:v>
                </c:pt>
                <c:pt idx="181">
                  <c:v>7342383.1148845395</c:v>
                </c:pt>
                <c:pt idx="182">
                  <c:v>7318755.9701126805</c:v>
                </c:pt>
                <c:pt idx="183">
                  <c:v>7294993.4614905659</c:v>
                </c:pt>
                <c:pt idx="184">
                  <c:v>7271094.813496138</c:v>
                </c:pt>
                <c:pt idx="185">
                  <c:v>7247059.2461642418</c:v>
                </c:pt>
                <c:pt idx="186">
                  <c:v>7222885.9750611726</c:v>
                </c:pt>
                <c:pt idx="187">
                  <c:v>7198574.2112590754</c:v>
                </c:pt>
                <c:pt idx="188">
                  <c:v>7174123.1613101959</c:v>
                </c:pt>
                <c:pt idx="189">
                  <c:v>7149532.027220984</c:v>
                </c:pt>
                <c:pt idx="190">
                  <c:v>7124800.0064260531</c:v>
                </c:pt>
                <c:pt idx="191">
                  <c:v>7099926.2917619841</c:v>
                </c:pt>
                <c:pt idx="192">
                  <c:v>7074910.0714409854</c:v>
                </c:pt>
                <c:pt idx="193">
                  <c:v>7049750.529024398</c:v>
                </c:pt>
                <c:pt idx="194">
                  <c:v>7024446.843396049</c:v>
                </c:pt>
                <c:pt idx="195">
                  <c:v>6998998.1887354543</c:v>
                </c:pt>
                <c:pt idx="196">
                  <c:v>6973403.7344908668</c:v>
                </c:pt>
                <c:pt idx="197">
                  <c:v>6947662.6453521689</c:v>
                </c:pt>
                <c:pt idx="198">
                  <c:v>6921774.0812236145</c:v>
                </c:pt>
                <c:pt idx="199">
                  <c:v>6895737.1971964063</c:v>
                </c:pt>
                <c:pt idx="200">
                  <c:v>6869551.1435211264</c:v>
                </c:pt>
                <c:pt idx="201">
                  <c:v>6843215.0655799983</c:v>
                </c:pt>
                <c:pt idx="202">
                  <c:v>6816728.103858999</c:v>
                </c:pt>
                <c:pt idx="203">
                  <c:v>6790089.393919806</c:v>
                </c:pt>
                <c:pt idx="204">
                  <c:v>6763298.0663715871</c:v>
                </c:pt>
                <c:pt idx="205">
                  <c:v>6736353.2468426228</c:v>
                </c:pt>
                <c:pt idx="206">
                  <c:v>6709254.0559517741</c:v>
                </c:pt>
                <c:pt idx="207">
                  <c:v>6681999.6092797797</c:v>
                </c:pt>
                <c:pt idx="208">
                  <c:v>6654589.0173403937</c:v>
                </c:pt>
                <c:pt idx="209">
                  <c:v>6627021.3855513548</c:v>
                </c:pt>
                <c:pt idx="210">
                  <c:v>6599295.8142051911</c:v>
                </c:pt>
                <c:pt idx="211">
                  <c:v>6571411.3984398572</c:v>
                </c:pt>
                <c:pt idx="212">
                  <c:v>6543367.2282092012</c:v>
                </c:pt>
                <c:pt idx="213">
                  <c:v>6515162.3882532651</c:v>
                </c:pt>
                <c:pt idx="214">
                  <c:v>6486795.9580684146</c:v>
                </c:pt>
                <c:pt idx="215">
                  <c:v>6458267.0118772965</c:v>
                </c:pt>
                <c:pt idx="216">
                  <c:v>6429574.6185986251</c:v>
                </c:pt>
                <c:pt idx="217">
                  <c:v>6400717.8418167951</c:v>
                </c:pt>
                <c:pt idx="218">
                  <c:v>6371695.7397513194</c:v>
                </c:pt>
                <c:pt idx="219">
                  <c:v>6342507.3652260937</c:v>
                </c:pt>
                <c:pt idx="220">
                  <c:v>6313151.7656384837</c:v>
                </c:pt>
                <c:pt idx="221">
                  <c:v>6283627.982928236</c:v>
                </c:pt>
                <c:pt idx="222">
                  <c:v>6253935.0535462108</c:v>
                </c:pt>
                <c:pt idx="223">
                  <c:v>6224072.0084229345</c:v>
                </c:pt>
                <c:pt idx="224">
                  <c:v>6194037.8729369724</c:v>
                </c:pt>
                <c:pt idx="225">
                  <c:v>6163831.6668831222</c:v>
                </c:pt>
                <c:pt idx="226">
                  <c:v>6133452.4044404216</c:v>
                </c:pt>
                <c:pt idx="227">
                  <c:v>6102899.0941399764</c:v>
                </c:pt>
                <c:pt idx="228">
                  <c:v>6072170.7388326023</c:v>
                </c:pt>
                <c:pt idx="229">
                  <c:v>6041266.3356562797</c:v>
                </c:pt>
                <c:pt idx="230">
                  <c:v>6010184.8760034256</c:v>
                </c:pt>
                <c:pt idx="231">
                  <c:v>5978925.3454879774</c:v>
                </c:pt>
                <c:pt idx="232">
                  <c:v>5947486.7239122838</c:v>
                </c:pt>
                <c:pt idx="233">
                  <c:v>5915867.9852338135</c:v>
                </c:pt>
                <c:pt idx="234">
                  <c:v>5884068.0975316642</c:v>
                </c:pt>
                <c:pt idx="235">
                  <c:v>5852086.0229728883</c:v>
                </c:pt>
                <c:pt idx="236">
                  <c:v>5819920.7177786194</c:v>
                </c:pt>
                <c:pt idx="237">
                  <c:v>5787571.1321900077</c:v>
                </c:pt>
                <c:pt idx="238">
                  <c:v>5755036.2104339618</c:v>
                </c:pt>
                <c:pt idx="239">
                  <c:v>5722314.8906886885</c:v>
                </c:pt>
                <c:pt idx="240">
                  <c:v>5689406.1050490411</c:v>
                </c:pt>
                <c:pt idx="241">
                  <c:v>5656308.7794916667</c:v>
                </c:pt>
                <c:pt idx="242">
                  <c:v>5623021.8338399529</c:v>
                </c:pt>
                <c:pt idx="243">
                  <c:v>5589544.1817287765</c:v>
                </c:pt>
                <c:pt idx="244">
                  <c:v>5555874.730569046</c:v>
                </c:pt>
                <c:pt idx="245">
                  <c:v>5522012.3815120468</c:v>
                </c:pt>
                <c:pt idx="246">
                  <c:v>5487956.0294135753</c:v>
                </c:pt>
                <c:pt idx="247">
                  <c:v>5453704.5627978723</c:v>
                </c:pt>
                <c:pt idx="248">
                  <c:v>5419256.86382135</c:v>
                </c:pt>
                <c:pt idx="249">
                  <c:v>5384611.8082361082</c:v>
                </c:pt>
                <c:pt idx="250">
                  <c:v>5349768.2653532429</c:v>
                </c:pt>
                <c:pt idx="251">
                  <c:v>5314725.0980059449</c:v>
                </c:pt>
                <c:pt idx="252">
                  <c:v>5279481.1625123862</c:v>
                </c:pt>
                <c:pt idx="253">
                  <c:v>5244035.3086383957</c:v>
                </c:pt>
                <c:pt idx="254">
                  <c:v>5208386.3795599183</c:v>
                </c:pt>
                <c:pt idx="255">
                  <c:v>5172533.2118252628</c:v>
                </c:pt>
                <c:pt idx="256">
                  <c:v>5136474.6353171272</c:v>
                </c:pt>
                <c:pt idx="257">
                  <c:v>5100209.473214414</c:v>
                </c:pt>
                <c:pt idx="258">
                  <c:v>5063736.5419538198</c:v>
                </c:pt>
                <c:pt idx="259">
                  <c:v>5027054.6511912122</c:v>
                </c:pt>
                <c:pt idx="260">
                  <c:v>4990162.6037627775</c:v>
                </c:pt>
                <c:pt idx="261">
                  <c:v>4953059.1956459507</c:v>
                </c:pt>
                <c:pt idx="262">
                  <c:v>4915743.2159201205</c:v>
                </c:pt>
                <c:pt idx="263">
                  <c:v>4878213.446727111</c:v>
                </c:pt>
                <c:pt idx="264">
                  <c:v>4840468.6632314334</c:v>
                </c:pt>
                <c:pt idx="265">
                  <c:v>4802507.6335803121</c:v>
                </c:pt>
                <c:pt idx="266">
                  <c:v>4764329.1188634811</c:v>
                </c:pt>
                <c:pt idx="267">
                  <c:v>4725931.8730727518</c:v>
                </c:pt>
                <c:pt idx="268">
                  <c:v>4687314.6430613464</c:v>
                </c:pt>
                <c:pt idx="269">
                  <c:v>4648476.1685030004</c:v>
                </c:pt>
                <c:pt idx="270">
                  <c:v>4609415.181850831</c:v>
                </c:pt>
                <c:pt idx="271">
                  <c:v>4570130.4082959667</c:v>
                </c:pt>
                <c:pt idx="272">
                  <c:v>4530620.565725944</c:v>
                </c:pt>
                <c:pt idx="273">
                  <c:v>4490884.3646828644</c:v>
                </c:pt>
                <c:pt idx="274">
                  <c:v>4450920.5083213085</c:v>
                </c:pt>
                <c:pt idx="275">
                  <c:v>4410727.6923660142</c:v>
                </c:pt>
                <c:pt idx="276">
                  <c:v>4370304.6050693095</c:v>
                </c:pt>
                <c:pt idx="277">
                  <c:v>4329649.9271683013</c:v>
                </c:pt>
                <c:pt idx="278">
                  <c:v>4288762.3318418181</c:v>
                </c:pt>
                <c:pt idx="279">
                  <c:v>4247640.4846671103</c:v>
                </c:pt>
                <c:pt idx="280">
                  <c:v>4206283.0435762974</c:v>
                </c:pt>
                <c:pt idx="281">
                  <c:v>4164688.6588125685</c:v>
                </c:pt>
                <c:pt idx="282">
                  <c:v>4122855.9728861307</c:v>
                </c:pt>
                <c:pt idx="283">
                  <c:v>4080783.6205299059</c:v>
                </c:pt>
                <c:pt idx="284">
                  <c:v>4038470.2286549737</c:v>
                </c:pt>
                <c:pt idx="285">
                  <c:v>3995914.4163057581</c:v>
                </c:pt>
                <c:pt idx="286">
                  <c:v>3953114.7946149586</c:v>
                </c:pt>
                <c:pt idx="287">
                  <c:v>3910069.9667582219</c:v>
                </c:pt>
                <c:pt idx="288">
                  <c:v>3866778.5279085562</c:v>
                </c:pt>
                <c:pt idx="289">
                  <c:v>3823239.065190481</c:v>
                </c:pt>
                <c:pt idx="290">
                  <c:v>3779450.1576339169</c:v>
                </c:pt>
                <c:pt idx="291">
                  <c:v>3735410.3761278098</c:v>
                </c:pt>
                <c:pt idx="292">
                  <c:v>3691118.2833734904</c:v>
                </c:pt>
                <c:pt idx="293">
                  <c:v>3646572.4338377663</c:v>
                </c:pt>
                <c:pt idx="294">
                  <c:v>3601771.3737057438</c:v>
                </c:pt>
                <c:pt idx="295">
                  <c:v>3556713.6408333816</c:v>
                </c:pt>
                <c:pt idx="296">
                  <c:v>3511397.7646997715</c:v>
                </c:pt>
                <c:pt idx="297">
                  <c:v>3465822.2663591458</c:v>
                </c:pt>
                <c:pt idx="298">
                  <c:v>3419985.6583926105</c:v>
                </c:pt>
                <c:pt idx="299">
                  <c:v>3373886.4448596002</c:v>
                </c:pt>
                <c:pt idx="300">
                  <c:v>3327523.1212490569</c:v>
                </c:pt>
                <c:pt idx="301">
                  <c:v>3280894.1744303284</c:v>
                </c:pt>
                <c:pt idx="302">
                  <c:v>3233998.0826037843</c:v>
                </c:pt>
                <c:pt idx="303">
                  <c:v>3186833.3152511506</c:v>
                </c:pt>
                <c:pt idx="304">
                  <c:v>3139398.3330855588</c:v>
                </c:pt>
                <c:pt idx="305">
                  <c:v>3091691.5880013104</c:v>
                </c:pt>
                <c:pt idx="306">
                  <c:v>3043711.5230233497</c:v>
                </c:pt>
                <c:pt idx="307">
                  <c:v>2995456.5722564529</c:v>
                </c:pt>
                <c:pt idx="308">
                  <c:v>2946925.1608341206</c:v>
                </c:pt>
                <c:pt idx="309">
                  <c:v>2898115.7048671814</c:v>
                </c:pt>
                <c:pt idx="310">
                  <c:v>2849026.611392098</c:v>
                </c:pt>
                <c:pt idx="311">
                  <c:v>2799656.2783189807</c:v>
                </c:pt>
                <c:pt idx="312">
                  <c:v>2750003.0943792984</c:v>
                </c:pt>
                <c:pt idx="313">
                  <c:v>2700065.4390732949</c:v>
                </c:pt>
                <c:pt idx="314">
                  <c:v>2649841.6826171009</c:v>
                </c:pt>
                <c:pt idx="315">
                  <c:v>2599330.1858895435</c:v>
                </c:pt>
                <c:pt idx="316">
                  <c:v>2548529.3003786509</c:v>
                </c:pt>
                <c:pt idx="317">
                  <c:v>2497437.3681278522</c:v>
                </c:pt>
                <c:pt idx="318">
                  <c:v>2446052.7216818668</c:v>
                </c:pt>
                <c:pt idx="319">
                  <c:v>2394373.6840322847</c:v>
                </c:pt>
                <c:pt idx="320">
                  <c:v>2342398.568562835</c:v>
                </c:pt>
                <c:pt idx="321">
                  <c:v>2290125.6789943418</c:v>
                </c:pt>
                <c:pt idx="322">
                  <c:v>2237553.3093293621</c:v>
                </c:pt>
                <c:pt idx="323">
                  <c:v>2184679.7437965102</c:v>
                </c:pt>
                <c:pt idx="324">
                  <c:v>2131503.2567944597</c:v>
                </c:pt>
                <c:pt idx="325">
                  <c:v>2078022.1128356266</c:v>
                </c:pt>
                <c:pt idx="326">
                  <c:v>2024234.5664895293</c:v>
                </c:pt>
                <c:pt idx="327">
                  <c:v>1970138.8623258243</c:v>
                </c:pt>
                <c:pt idx="328">
                  <c:v>1915733.2348570146</c:v>
                </c:pt>
                <c:pt idx="329">
                  <c:v>1861015.9084808317</c:v>
                </c:pt>
                <c:pt idx="330">
                  <c:v>1805985.097422285</c:v>
                </c:pt>
                <c:pt idx="331">
                  <c:v>1750639.0056753822</c:v>
                </c:pt>
                <c:pt idx="332">
                  <c:v>1694975.8269445128</c:v>
                </c:pt>
                <c:pt idx="333">
                  <c:v>1638993.7445854978</c:v>
                </c:pt>
                <c:pt idx="334">
                  <c:v>1582690.9315463009</c:v>
                </c:pt>
                <c:pt idx="335">
                  <c:v>1526065.5503074003</c:v>
                </c:pt>
                <c:pt idx="336">
                  <c:v>1469115.7528218185</c:v>
                </c:pt>
                <c:pt idx="337">
                  <c:v>1411839.6804548088</c:v>
                </c:pt>
                <c:pt idx="338">
                  <c:v>1354235.4639231963</c:v>
                </c:pt>
                <c:pt idx="339">
                  <c:v>1296301.2232343715</c:v>
                </c:pt>
                <c:pt idx="340">
                  <c:v>1238035.0676249338</c:v>
                </c:pt>
                <c:pt idx="341">
                  <c:v>1179435.0954989835</c:v>
                </c:pt>
                <c:pt idx="342">
                  <c:v>1120499.3943660618</c:v>
                </c:pt>
                <c:pt idx="343">
                  <c:v>1061226.0407787326</c:v>
                </c:pt>
                <c:pt idx="344">
                  <c:v>1001613.1002698094</c:v>
                </c:pt>
                <c:pt idx="345">
                  <c:v>941658.62728922046</c:v>
                </c:pt>
                <c:pt idx="346">
                  <c:v>881360.66514051356</c:v>
                </c:pt>
                <c:pt idx="347">
                  <c:v>820717.24591699638</c:v>
                </c:pt>
                <c:pt idx="348">
                  <c:v>759726.39043751115</c:v>
                </c:pt>
                <c:pt idx="349">
                  <c:v>698386.10818184132</c:v>
                </c:pt>
                <c:pt idx="350">
                  <c:v>636694.3972257484</c:v>
                </c:pt>
                <c:pt idx="351">
                  <c:v>574649.24417563621</c:v>
                </c:pt>
                <c:pt idx="352">
                  <c:v>512248.62410284107</c:v>
                </c:pt>
                <c:pt idx="353">
                  <c:v>449490.50047754555</c:v>
                </c:pt>
                <c:pt idx="354">
                  <c:v>386372.82510231342</c:v>
                </c:pt>
                <c:pt idx="355">
                  <c:v>322893.53804524406</c:v>
                </c:pt>
                <c:pt idx="356">
                  <c:v>259050.56757274354</c:v>
                </c:pt>
                <c:pt idx="357">
                  <c:v>194841.830081911</c:v>
                </c:pt>
                <c:pt idx="358">
                  <c:v>130265.23003253723</c:v>
                </c:pt>
                <c:pt idx="359">
                  <c:v>65318.65987871393</c:v>
                </c:pt>
              </c:numCache>
            </c:numRef>
          </c:val>
          <c:smooth val="0"/>
          <c:extLst>
            <c:ext xmlns:c16="http://schemas.microsoft.com/office/drawing/2014/chart" uri="{C3380CC4-5D6E-409C-BE32-E72D297353CC}">
              <c16:uniqueId val="{0000001A-239C-4B47-88D2-641E64C71930}"/>
            </c:ext>
          </c:extLst>
        </c:ser>
        <c:ser>
          <c:idx val="32"/>
          <c:order val="6"/>
          <c:tx>
            <c:strRef>
              <c:f>'Mortgage Amortization'!$AK$2</c:f>
              <c:strCache>
                <c:ptCount val="1"/>
                <c:pt idx="0">
                  <c:v>Beginning balance 1006</c:v>
                </c:pt>
              </c:strCache>
            </c:strRef>
          </c:tx>
          <c:spPr>
            <a:ln w="28575" cap="rnd">
              <a:solidFill>
                <a:schemeClr val="accent3">
                  <a:lumMod val="50000"/>
                </a:schemeClr>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Amortization'!$AK$3:$AK$362</c:f>
              <c:numCache>
                <c:formatCode>#,##0.00</c:formatCode>
                <c:ptCount val="360"/>
                <c:pt idx="0">
                  <c:v>2250000</c:v>
                </c:pt>
                <c:pt idx="1">
                  <c:v>2242426.7355037462</c:v>
                </c:pt>
                <c:pt idx="2">
                  <c:v>2234814.0269215745</c:v>
                </c:pt>
                <c:pt idx="3">
                  <c:v>2227161.6688155374</c:v>
                </c:pt>
                <c:pt idx="4">
                  <c:v>2219469.4546776977</c:v>
                </c:pt>
                <c:pt idx="5">
                  <c:v>2211737.176924557</c:v>
                </c:pt>
                <c:pt idx="6">
                  <c:v>2203964.6268914519</c:v>
                </c:pt>
                <c:pt idx="7">
                  <c:v>2196151.5948269246</c:v>
                </c:pt>
                <c:pt idx="8">
                  <c:v>2188297.869887061</c:v>
                </c:pt>
                <c:pt idx="9">
                  <c:v>2180403.2401298024</c:v>
                </c:pt>
                <c:pt idx="10">
                  <c:v>2172467.4925092245</c:v>
                </c:pt>
                <c:pt idx="11">
                  <c:v>2164490.4128697896</c:v>
                </c:pt>
                <c:pt idx="12">
                  <c:v>2156471.7859405661</c:v>
                </c:pt>
                <c:pt idx="13">
                  <c:v>2148411.3953294195</c:v>
                </c:pt>
                <c:pt idx="14">
                  <c:v>2140309.0235171732</c:v>
                </c:pt>
                <c:pt idx="15">
                  <c:v>2132164.4518517382</c:v>
                </c:pt>
                <c:pt idx="16">
                  <c:v>2123977.4605422122</c:v>
                </c:pt>
                <c:pt idx="17">
                  <c:v>2115747.8286529491</c:v>
                </c:pt>
                <c:pt idx="18">
                  <c:v>2107475.3340975959</c:v>
                </c:pt>
                <c:pt idx="19">
                  <c:v>2099159.7536331005</c:v>
                </c:pt>
                <c:pt idx="20">
                  <c:v>2090800.8628536859</c:v>
                </c:pt>
                <c:pt idx="21">
                  <c:v>2082398.4361847951</c:v>
                </c:pt>
                <c:pt idx="22">
                  <c:v>2073952.2468770039</c:v>
                </c:pt>
                <c:pt idx="23">
                  <c:v>2065462.0669999013</c:v>
                </c:pt>
                <c:pt idx="24">
                  <c:v>2056927.6674359387</c:v>
                </c:pt>
                <c:pt idx="25">
                  <c:v>2048348.8178742472</c:v>
                </c:pt>
                <c:pt idx="26">
                  <c:v>2039725.2868044218</c:v>
                </c:pt>
                <c:pt idx="27">
                  <c:v>2031056.8415102744</c:v>
                </c:pt>
                <c:pt idx="28">
                  <c:v>2022343.2480635534</c:v>
                </c:pt>
                <c:pt idx="29">
                  <c:v>2013584.2713176305</c:v>
                </c:pt>
                <c:pt idx="30">
                  <c:v>2004779.674901156</c:v>
                </c:pt>
                <c:pt idx="31">
                  <c:v>1995929.221211679</c:v>
                </c:pt>
                <c:pt idx="32">
                  <c:v>1987032.671409236</c:v>
                </c:pt>
                <c:pt idx="33">
                  <c:v>1978089.7854099055</c:v>
                </c:pt>
                <c:pt idx="34">
                  <c:v>1969100.3218793282</c:v>
                </c:pt>
                <c:pt idx="35">
                  <c:v>1960064.0382261961</c:v>
                </c:pt>
                <c:pt idx="36">
                  <c:v>1950980.6905957037</c:v>
                </c:pt>
                <c:pt idx="37">
                  <c:v>1941850.0338629691</c:v>
                </c:pt>
                <c:pt idx="38">
                  <c:v>1932671.8216264183</c:v>
                </c:pt>
                <c:pt idx="39">
                  <c:v>1923445.8062011355</c:v>
                </c:pt>
                <c:pt idx="40">
                  <c:v>1914171.7386121794</c:v>
                </c:pt>
                <c:pt idx="41">
                  <c:v>1904849.3685878641</c:v>
                </c:pt>
                <c:pt idx="42">
                  <c:v>1895478.4445530055</c:v>
                </c:pt>
                <c:pt idx="43">
                  <c:v>1886058.7136221321</c:v>
                </c:pt>
                <c:pt idx="44">
                  <c:v>1876589.9215926602</c:v>
                </c:pt>
                <c:pt idx="45">
                  <c:v>1867071.812938035</c:v>
                </c:pt>
                <c:pt idx="46">
                  <c:v>1857504.1308008335</c:v>
                </c:pt>
                <c:pt idx="47">
                  <c:v>1847886.616985834</c:v>
                </c:pt>
                <c:pt idx="48">
                  <c:v>1838219.0119530482</c:v>
                </c:pt>
                <c:pt idx="49">
                  <c:v>1828501.0548107165</c:v>
                </c:pt>
                <c:pt idx="50">
                  <c:v>1818732.4833082685</c:v>
                </c:pt>
                <c:pt idx="51">
                  <c:v>1808913.0338292453</c:v>
                </c:pt>
                <c:pt idx="52">
                  <c:v>1799042.4413841856</c:v>
                </c:pt>
                <c:pt idx="53">
                  <c:v>1789120.4396034745</c:v>
                </c:pt>
                <c:pt idx="54">
                  <c:v>1779146.7607301555</c:v>
                </c:pt>
                <c:pt idx="55">
                  <c:v>1769121.1356127046</c:v>
                </c:pt>
                <c:pt idx="56">
                  <c:v>1759043.293697767</c:v>
                </c:pt>
                <c:pt idx="57">
                  <c:v>1748912.9630228558</c:v>
                </c:pt>
                <c:pt idx="58">
                  <c:v>1738729.8702090126</c:v>
                </c:pt>
                <c:pt idx="59">
                  <c:v>1728493.7404534309</c:v>
                </c:pt>
                <c:pt idx="60">
                  <c:v>1718204.2975220387</c:v>
                </c:pt>
                <c:pt idx="61">
                  <c:v>1707861.2637420455</c:v>
                </c:pt>
                <c:pt idx="62">
                  <c:v>1697464.3599944483</c:v>
                </c:pt>
                <c:pt idx="63">
                  <c:v>1687013.3057064989</c:v>
                </c:pt>
                <c:pt idx="64">
                  <c:v>1676507.8188441331</c:v>
                </c:pt>
                <c:pt idx="65">
                  <c:v>1665947.6159043591</c:v>
                </c:pt>
                <c:pt idx="66">
                  <c:v>1655332.4119076072</c:v>
                </c:pt>
                <c:pt idx="67">
                  <c:v>1644661.920390039</c:v>
                </c:pt>
                <c:pt idx="68">
                  <c:v>1633935.8533958166</c:v>
                </c:pt>
                <c:pt idx="69">
                  <c:v>1623153.9214693327</c:v>
                </c:pt>
                <c:pt idx="70">
                  <c:v>1612315.8336473983</c:v>
                </c:pt>
                <c:pt idx="71">
                  <c:v>1601421.2974513914</c:v>
                </c:pt>
                <c:pt idx="72">
                  <c:v>1590470.0188793635</c:v>
                </c:pt>
                <c:pt idx="73">
                  <c:v>1579461.7023981065</c:v>
                </c:pt>
                <c:pt idx="74">
                  <c:v>1568396.0509351762</c:v>
                </c:pt>
                <c:pt idx="75">
                  <c:v>1557272.7658708764</c:v>
                </c:pt>
                <c:pt idx="76">
                  <c:v>1546091.5470302</c:v>
                </c:pt>
                <c:pt idx="77">
                  <c:v>1534852.0926747285</c:v>
                </c:pt>
                <c:pt idx="78">
                  <c:v>1523554.0994944889</c:v>
                </c:pt>
                <c:pt idx="79">
                  <c:v>1512197.262599769</c:v>
                </c:pt>
                <c:pt idx="80">
                  <c:v>1500781.275512889</c:v>
                </c:pt>
                <c:pt idx="81">
                  <c:v>1489305.8301599314</c:v>
                </c:pt>
                <c:pt idx="82">
                  <c:v>1477770.6168624272</c:v>
                </c:pt>
                <c:pt idx="83">
                  <c:v>1466175.3243289986</c:v>
                </c:pt>
                <c:pt idx="84">
                  <c:v>1454519.6396469583</c:v>
                </c:pt>
                <c:pt idx="85">
                  <c:v>1442803.2482738658</c:v>
                </c:pt>
                <c:pt idx="86">
                  <c:v>1431025.8340290384</c:v>
                </c:pt>
                <c:pt idx="87">
                  <c:v>1419187.0790850192</c:v>
                </c:pt>
                <c:pt idx="88">
                  <c:v>1407286.6639589998</c:v>
                </c:pt>
                <c:pt idx="89">
                  <c:v>1395324.2675041992</c:v>
                </c:pt>
                <c:pt idx="90">
                  <c:v>1383299.5669011965</c:v>
                </c:pt>
                <c:pt idx="91">
                  <c:v>1371212.2376492198</c:v>
                </c:pt>
                <c:pt idx="92">
                  <c:v>1359061.9535573891</c:v>
                </c:pt>
                <c:pt idx="93">
                  <c:v>1346848.3867359133</c:v>
                </c:pt>
                <c:pt idx="94">
                  <c:v>1334571.2075872424</c:v>
                </c:pt>
                <c:pt idx="95">
                  <c:v>1322230.0847971721</c:v>
                </c:pt>
                <c:pt idx="96">
                  <c:v>1309824.6853259036</c:v>
                </c:pt>
                <c:pt idx="97">
                  <c:v>1297354.6743990555</c:v>
                </c:pt>
                <c:pt idx="98">
                  <c:v>1284819.7154986302</c:v>
                </c:pt>
                <c:pt idx="99">
                  <c:v>1272219.4703539319</c:v>
                </c:pt>
                <c:pt idx="100">
                  <c:v>1259553.5989324381</c:v>
                </c:pt>
                <c:pt idx="101">
                  <c:v>1246821.7594306241</c:v>
                </c:pt>
                <c:pt idx="102">
                  <c:v>1234023.6082647382</c:v>
                </c:pt>
                <c:pt idx="103">
                  <c:v>1221158.80006153</c:v>
                </c:pt>
                <c:pt idx="104">
                  <c:v>1208226.9876489299</c:v>
                </c:pt>
                <c:pt idx="105">
                  <c:v>1195227.8220466811</c:v>
                </c:pt>
                <c:pt idx="106">
                  <c:v>1182160.9524569204</c:v>
                </c:pt>
                <c:pt idx="107">
                  <c:v>1169026.0262547131</c:v>
                </c:pt>
                <c:pt idx="108">
                  <c:v>1155822.6889785358</c:v>
                </c:pt>
                <c:pt idx="109">
                  <c:v>1142550.5843207119</c:v>
                </c:pt>
                <c:pt idx="110">
                  <c:v>1129209.3541177951</c:v>
                </c:pt>
                <c:pt idx="111">
                  <c:v>1115798.6383409048</c:v>
                </c:pt>
                <c:pt idx="112">
                  <c:v>1102318.0750860099</c:v>
                </c:pt>
                <c:pt idx="113">
                  <c:v>1088767.3005641624</c:v>
                </c:pt>
                <c:pt idx="114">
                  <c:v>1075145.9490916803</c:v>
                </c:pt>
                <c:pt idx="115">
                  <c:v>1061453.653080279</c:v>
                </c:pt>
                <c:pt idx="116">
                  <c:v>1047690.0430271517</c:v>
                </c:pt>
                <c:pt idx="117">
                  <c:v>1033854.7475049978</c:v>
                </c:pt>
                <c:pt idx="118">
                  <c:v>1019947.3931519992</c:v>
                </c:pt>
                <c:pt idx="119">
                  <c:v>1005967.6046617455</c:v>
                </c:pt>
                <c:pt idx="120">
                  <c:v>991915.00477310503</c:v>
                </c:pt>
                <c:pt idx="121">
                  <c:v>977789.21426004451</c:v>
                </c:pt>
                <c:pt idx="122">
                  <c:v>963589.85192139517</c:v>
                </c:pt>
                <c:pt idx="123">
                  <c:v>949316.53457056533</c:v>
                </c:pt>
                <c:pt idx="124">
                  <c:v>934968.87702519994</c:v>
                </c:pt>
                <c:pt idx="125">
                  <c:v>920546.49209678581</c:v>
                </c:pt>
                <c:pt idx="126">
                  <c:v>906048.99058020278</c:v>
                </c:pt>
                <c:pt idx="127">
                  <c:v>891475.98124322086</c:v>
                </c:pt>
                <c:pt idx="128">
                  <c:v>876827.07081594225</c:v>
                </c:pt>
                <c:pt idx="129">
                  <c:v>862101.86398018815</c:v>
                </c:pt>
                <c:pt idx="130">
                  <c:v>847299.96335883124</c:v>
                </c:pt>
                <c:pt idx="131">
                  <c:v>832420.96950507141</c:v>
                </c:pt>
                <c:pt idx="132">
                  <c:v>817464.4808916566</c:v>
                </c:pt>
                <c:pt idx="133">
                  <c:v>802430.09390004689</c:v>
                </c:pt>
                <c:pt idx="134">
                  <c:v>787317.40280952258</c:v>
                </c:pt>
                <c:pt idx="135">
                  <c:v>772125.99978623504</c:v>
                </c:pt>
                <c:pt idx="136">
                  <c:v>756855.47487220122</c:v>
                </c:pt>
                <c:pt idx="137">
                  <c:v>741505.41597424017</c:v>
                </c:pt>
                <c:pt idx="138">
                  <c:v>726075.40885285218</c:v>
                </c:pt>
                <c:pt idx="139">
                  <c:v>710565.03711104032</c:v>
                </c:pt>
                <c:pt idx="140">
                  <c:v>694973.8821830732</c:v>
                </c:pt>
                <c:pt idx="141">
                  <c:v>679301.52332318958</c:v>
                </c:pt>
                <c:pt idx="142">
                  <c:v>663547.53759424412</c:v>
                </c:pt>
                <c:pt idx="143">
                  <c:v>647711.49985629367</c:v>
                </c:pt>
                <c:pt idx="144">
                  <c:v>631792.9827551248</c:v>
                </c:pt>
                <c:pt idx="145">
                  <c:v>615791.55671072064</c:v>
                </c:pt>
                <c:pt idx="146">
                  <c:v>599706.78990566859</c:v>
                </c:pt>
                <c:pt idx="147">
                  <c:v>583538.24827350688</c:v>
                </c:pt>
                <c:pt idx="148">
                  <c:v>567285.49548701092</c:v>
                </c:pt>
                <c:pt idx="149">
                  <c:v>550948.09294641868</c:v>
                </c:pt>
                <c:pt idx="150">
                  <c:v>534525.59976759413</c:v>
                </c:pt>
                <c:pt idx="151">
                  <c:v>518017.57277012989</c:v>
                </c:pt>
                <c:pt idx="152">
                  <c:v>501423.56646538724</c:v>
                </c:pt>
                <c:pt idx="153">
                  <c:v>484743.13304447406</c:v>
                </c:pt>
                <c:pt idx="154">
                  <c:v>467975.82236616028</c:v>
                </c:pt>
                <c:pt idx="155">
                  <c:v>451121.18194473028</c:v>
                </c:pt>
                <c:pt idx="156">
                  <c:v>434178.75693777198</c:v>
                </c:pt>
                <c:pt idx="157">
                  <c:v>417148.09013390244</c:v>
                </c:pt>
                <c:pt idx="158">
                  <c:v>400028.72194042942</c:v>
                </c:pt>
                <c:pt idx="159">
                  <c:v>382820.19037094869</c:v>
                </c:pt>
                <c:pt idx="160">
                  <c:v>365522.03103287693</c:v>
                </c:pt>
                <c:pt idx="161">
                  <c:v>348133.77711491939</c:v>
                </c:pt>
                <c:pt idx="162">
                  <c:v>330654.9593744725</c:v>
                </c:pt>
                <c:pt idx="163">
                  <c:v>313085.10612496076</c:v>
                </c:pt>
                <c:pt idx="164">
                  <c:v>295423.74322310783</c:v>
                </c:pt>
                <c:pt idx="165">
                  <c:v>277670.39405614109</c:v>
                </c:pt>
                <c:pt idx="166">
                  <c:v>259824.57952892972</c:v>
                </c:pt>
                <c:pt idx="167">
                  <c:v>241885.8180510558</c:v>
                </c:pt>
                <c:pt idx="168">
                  <c:v>223853.62552381796</c:v>
                </c:pt>
                <c:pt idx="169">
                  <c:v>205727.51532716741</c:v>
                </c:pt>
                <c:pt idx="170">
                  <c:v>187506.99830657596</c:v>
                </c:pt>
                <c:pt idx="171">
                  <c:v>169191.58275983561</c:v>
                </c:pt>
                <c:pt idx="172">
                  <c:v>150780.77442378932</c:v>
                </c:pt>
                <c:pt idx="173">
                  <c:v>132274.0764609928</c:v>
                </c:pt>
                <c:pt idx="174">
                  <c:v>113670.9894463067</c:v>
                </c:pt>
                <c:pt idx="175">
                  <c:v>94971.011353419119</c:v>
                </c:pt>
                <c:pt idx="176">
                  <c:v>76173.637541297736</c:v>
                </c:pt>
                <c:pt idx="177">
                  <c:v>57278.360740571559</c:v>
                </c:pt>
                <c:pt idx="178">
                  <c:v>38284.671039841603</c:v>
                </c:pt>
                <c:pt idx="179">
                  <c:v>19192.055871920344</c:v>
                </c:pt>
                <c:pt idx="180">
                  <c:v>-5.056790541857481E-10</c:v>
                </c:pt>
                <c:pt idx="181">
                  <c:v>-5.056790541857481E-10</c:v>
                </c:pt>
                <c:pt idx="182">
                  <c:v>-5.056790541857481E-10</c:v>
                </c:pt>
                <c:pt idx="183">
                  <c:v>-5.056790541857481E-10</c:v>
                </c:pt>
                <c:pt idx="184">
                  <c:v>-5.056790541857481E-10</c:v>
                </c:pt>
                <c:pt idx="185">
                  <c:v>-5.056790541857481E-10</c:v>
                </c:pt>
                <c:pt idx="186">
                  <c:v>-5.056790541857481E-10</c:v>
                </c:pt>
                <c:pt idx="187">
                  <c:v>-5.056790541857481E-10</c:v>
                </c:pt>
                <c:pt idx="188">
                  <c:v>-5.056790541857481E-10</c:v>
                </c:pt>
                <c:pt idx="189">
                  <c:v>-5.056790541857481E-10</c:v>
                </c:pt>
                <c:pt idx="190">
                  <c:v>-5.056790541857481E-10</c:v>
                </c:pt>
                <c:pt idx="191">
                  <c:v>-5.056790541857481E-10</c:v>
                </c:pt>
                <c:pt idx="192">
                  <c:v>-5.056790541857481E-10</c:v>
                </c:pt>
                <c:pt idx="193">
                  <c:v>-5.056790541857481E-10</c:v>
                </c:pt>
                <c:pt idx="194">
                  <c:v>-5.056790541857481E-10</c:v>
                </c:pt>
                <c:pt idx="195">
                  <c:v>-5.056790541857481E-10</c:v>
                </c:pt>
                <c:pt idx="196">
                  <c:v>-5.056790541857481E-10</c:v>
                </c:pt>
                <c:pt idx="197">
                  <c:v>-5.056790541857481E-10</c:v>
                </c:pt>
                <c:pt idx="198">
                  <c:v>-5.056790541857481E-10</c:v>
                </c:pt>
                <c:pt idx="199">
                  <c:v>-5.056790541857481E-10</c:v>
                </c:pt>
                <c:pt idx="200">
                  <c:v>-5.056790541857481E-10</c:v>
                </c:pt>
                <c:pt idx="201">
                  <c:v>-5.056790541857481E-10</c:v>
                </c:pt>
                <c:pt idx="202">
                  <c:v>-5.056790541857481E-10</c:v>
                </c:pt>
                <c:pt idx="203">
                  <c:v>-5.056790541857481E-10</c:v>
                </c:pt>
                <c:pt idx="204">
                  <c:v>-5.056790541857481E-10</c:v>
                </c:pt>
                <c:pt idx="205">
                  <c:v>-5.056790541857481E-10</c:v>
                </c:pt>
                <c:pt idx="206">
                  <c:v>-5.056790541857481E-10</c:v>
                </c:pt>
                <c:pt idx="207">
                  <c:v>-5.056790541857481E-10</c:v>
                </c:pt>
                <c:pt idx="208">
                  <c:v>-5.056790541857481E-10</c:v>
                </c:pt>
                <c:pt idx="209">
                  <c:v>-5.056790541857481E-10</c:v>
                </c:pt>
                <c:pt idx="210">
                  <c:v>-5.056790541857481E-10</c:v>
                </c:pt>
                <c:pt idx="211">
                  <c:v>-5.056790541857481E-10</c:v>
                </c:pt>
                <c:pt idx="212">
                  <c:v>-5.056790541857481E-10</c:v>
                </c:pt>
                <c:pt idx="213">
                  <c:v>-5.056790541857481E-10</c:v>
                </c:pt>
                <c:pt idx="214">
                  <c:v>-5.056790541857481E-10</c:v>
                </c:pt>
                <c:pt idx="215">
                  <c:v>-5.056790541857481E-10</c:v>
                </c:pt>
                <c:pt idx="216">
                  <c:v>-5.056790541857481E-10</c:v>
                </c:pt>
                <c:pt idx="217">
                  <c:v>-5.056790541857481E-10</c:v>
                </c:pt>
                <c:pt idx="218">
                  <c:v>-5.056790541857481E-10</c:v>
                </c:pt>
                <c:pt idx="219">
                  <c:v>-5.056790541857481E-10</c:v>
                </c:pt>
                <c:pt idx="220">
                  <c:v>-5.056790541857481E-10</c:v>
                </c:pt>
                <c:pt idx="221">
                  <c:v>-5.056790541857481E-10</c:v>
                </c:pt>
                <c:pt idx="222">
                  <c:v>-5.056790541857481E-10</c:v>
                </c:pt>
                <c:pt idx="223">
                  <c:v>-5.056790541857481E-10</c:v>
                </c:pt>
                <c:pt idx="224">
                  <c:v>-5.056790541857481E-10</c:v>
                </c:pt>
                <c:pt idx="225">
                  <c:v>-5.056790541857481E-10</c:v>
                </c:pt>
                <c:pt idx="226">
                  <c:v>-5.056790541857481E-10</c:v>
                </c:pt>
                <c:pt idx="227">
                  <c:v>-5.056790541857481E-10</c:v>
                </c:pt>
                <c:pt idx="228">
                  <c:v>-5.056790541857481E-10</c:v>
                </c:pt>
                <c:pt idx="229">
                  <c:v>-5.056790541857481E-10</c:v>
                </c:pt>
                <c:pt idx="230">
                  <c:v>-5.056790541857481E-10</c:v>
                </c:pt>
                <c:pt idx="231">
                  <c:v>-5.056790541857481E-10</c:v>
                </c:pt>
                <c:pt idx="232">
                  <c:v>-5.056790541857481E-10</c:v>
                </c:pt>
                <c:pt idx="233">
                  <c:v>-5.056790541857481E-10</c:v>
                </c:pt>
                <c:pt idx="234">
                  <c:v>-5.056790541857481E-10</c:v>
                </c:pt>
                <c:pt idx="235">
                  <c:v>-5.056790541857481E-10</c:v>
                </c:pt>
                <c:pt idx="236">
                  <c:v>-5.056790541857481E-10</c:v>
                </c:pt>
                <c:pt idx="237">
                  <c:v>-5.056790541857481E-10</c:v>
                </c:pt>
                <c:pt idx="238">
                  <c:v>-5.056790541857481E-10</c:v>
                </c:pt>
                <c:pt idx="239">
                  <c:v>-5.056790541857481E-10</c:v>
                </c:pt>
                <c:pt idx="240">
                  <c:v>-5.056790541857481E-10</c:v>
                </c:pt>
                <c:pt idx="241">
                  <c:v>-5.056790541857481E-10</c:v>
                </c:pt>
                <c:pt idx="242">
                  <c:v>-5.056790541857481E-10</c:v>
                </c:pt>
                <c:pt idx="243">
                  <c:v>-5.056790541857481E-10</c:v>
                </c:pt>
                <c:pt idx="244">
                  <c:v>-5.056790541857481E-10</c:v>
                </c:pt>
                <c:pt idx="245">
                  <c:v>-5.056790541857481E-10</c:v>
                </c:pt>
                <c:pt idx="246">
                  <c:v>-5.056790541857481E-10</c:v>
                </c:pt>
                <c:pt idx="247">
                  <c:v>-5.056790541857481E-10</c:v>
                </c:pt>
                <c:pt idx="248">
                  <c:v>-5.056790541857481E-10</c:v>
                </c:pt>
                <c:pt idx="249">
                  <c:v>-5.056790541857481E-10</c:v>
                </c:pt>
                <c:pt idx="250">
                  <c:v>-5.056790541857481E-10</c:v>
                </c:pt>
                <c:pt idx="251">
                  <c:v>-5.056790541857481E-10</c:v>
                </c:pt>
                <c:pt idx="252">
                  <c:v>-5.056790541857481E-10</c:v>
                </c:pt>
                <c:pt idx="253">
                  <c:v>-5.056790541857481E-10</c:v>
                </c:pt>
                <c:pt idx="254">
                  <c:v>-5.056790541857481E-10</c:v>
                </c:pt>
                <c:pt idx="255">
                  <c:v>-5.056790541857481E-10</c:v>
                </c:pt>
                <c:pt idx="256">
                  <c:v>-5.056790541857481E-10</c:v>
                </c:pt>
                <c:pt idx="257">
                  <c:v>-5.056790541857481E-10</c:v>
                </c:pt>
                <c:pt idx="258">
                  <c:v>-5.056790541857481E-10</c:v>
                </c:pt>
                <c:pt idx="259">
                  <c:v>-5.056790541857481E-10</c:v>
                </c:pt>
                <c:pt idx="260">
                  <c:v>-5.056790541857481E-10</c:v>
                </c:pt>
                <c:pt idx="261">
                  <c:v>-5.056790541857481E-10</c:v>
                </c:pt>
                <c:pt idx="262">
                  <c:v>-5.056790541857481E-10</c:v>
                </c:pt>
                <c:pt idx="263">
                  <c:v>-5.056790541857481E-10</c:v>
                </c:pt>
                <c:pt idx="264">
                  <c:v>-5.056790541857481E-10</c:v>
                </c:pt>
                <c:pt idx="265">
                  <c:v>-5.056790541857481E-10</c:v>
                </c:pt>
                <c:pt idx="266">
                  <c:v>-5.056790541857481E-10</c:v>
                </c:pt>
                <c:pt idx="267">
                  <c:v>-5.056790541857481E-10</c:v>
                </c:pt>
                <c:pt idx="268">
                  <c:v>-5.056790541857481E-10</c:v>
                </c:pt>
                <c:pt idx="269">
                  <c:v>-5.056790541857481E-10</c:v>
                </c:pt>
                <c:pt idx="270">
                  <c:v>-5.056790541857481E-10</c:v>
                </c:pt>
                <c:pt idx="271">
                  <c:v>-5.056790541857481E-10</c:v>
                </c:pt>
                <c:pt idx="272">
                  <c:v>-5.056790541857481E-10</c:v>
                </c:pt>
                <c:pt idx="273">
                  <c:v>-5.056790541857481E-10</c:v>
                </c:pt>
                <c:pt idx="274">
                  <c:v>-5.056790541857481E-10</c:v>
                </c:pt>
                <c:pt idx="275">
                  <c:v>-5.056790541857481E-10</c:v>
                </c:pt>
                <c:pt idx="276">
                  <c:v>-5.056790541857481E-10</c:v>
                </c:pt>
                <c:pt idx="277">
                  <c:v>-5.056790541857481E-10</c:v>
                </c:pt>
                <c:pt idx="278">
                  <c:v>-5.056790541857481E-10</c:v>
                </c:pt>
                <c:pt idx="279">
                  <c:v>-5.056790541857481E-10</c:v>
                </c:pt>
                <c:pt idx="280">
                  <c:v>-5.056790541857481E-10</c:v>
                </c:pt>
                <c:pt idx="281">
                  <c:v>-5.056790541857481E-10</c:v>
                </c:pt>
                <c:pt idx="282">
                  <c:v>-5.056790541857481E-10</c:v>
                </c:pt>
                <c:pt idx="283">
                  <c:v>-5.056790541857481E-10</c:v>
                </c:pt>
                <c:pt idx="284">
                  <c:v>-5.056790541857481E-10</c:v>
                </c:pt>
                <c:pt idx="285">
                  <c:v>-5.056790541857481E-10</c:v>
                </c:pt>
                <c:pt idx="286">
                  <c:v>-5.056790541857481E-10</c:v>
                </c:pt>
                <c:pt idx="287">
                  <c:v>-5.056790541857481E-10</c:v>
                </c:pt>
                <c:pt idx="288">
                  <c:v>-5.056790541857481E-10</c:v>
                </c:pt>
                <c:pt idx="289">
                  <c:v>-5.056790541857481E-10</c:v>
                </c:pt>
                <c:pt idx="290">
                  <c:v>-5.056790541857481E-10</c:v>
                </c:pt>
                <c:pt idx="291">
                  <c:v>-5.056790541857481E-10</c:v>
                </c:pt>
                <c:pt idx="292">
                  <c:v>-5.056790541857481E-10</c:v>
                </c:pt>
                <c:pt idx="293">
                  <c:v>-5.056790541857481E-10</c:v>
                </c:pt>
                <c:pt idx="294">
                  <c:v>-5.056790541857481E-10</c:v>
                </c:pt>
                <c:pt idx="295">
                  <c:v>-5.056790541857481E-10</c:v>
                </c:pt>
                <c:pt idx="296">
                  <c:v>-5.056790541857481E-10</c:v>
                </c:pt>
                <c:pt idx="297">
                  <c:v>-5.056790541857481E-10</c:v>
                </c:pt>
                <c:pt idx="298">
                  <c:v>-5.056790541857481E-10</c:v>
                </c:pt>
                <c:pt idx="299">
                  <c:v>-5.056790541857481E-10</c:v>
                </c:pt>
                <c:pt idx="300">
                  <c:v>-5.056790541857481E-10</c:v>
                </c:pt>
                <c:pt idx="301">
                  <c:v>-5.056790541857481E-10</c:v>
                </c:pt>
                <c:pt idx="302">
                  <c:v>-5.056790541857481E-10</c:v>
                </c:pt>
                <c:pt idx="303">
                  <c:v>-5.056790541857481E-10</c:v>
                </c:pt>
                <c:pt idx="304">
                  <c:v>-5.056790541857481E-10</c:v>
                </c:pt>
                <c:pt idx="305">
                  <c:v>-5.056790541857481E-10</c:v>
                </c:pt>
                <c:pt idx="306">
                  <c:v>-5.056790541857481E-10</c:v>
                </c:pt>
                <c:pt idx="307">
                  <c:v>-5.056790541857481E-10</c:v>
                </c:pt>
                <c:pt idx="308">
                  <c:v>-5.056790541857481E-10</c:v>
                </c:pt>
                <c:pt idx="309">
                  <c:v>-5.056790541857481E-10</c:v>
                </c:pt>
                <c:pt idx="310">
                  <c:v>-5.056790541857481E-10</c:v>
                </c:pt>
                <c:pt idx="311">
                  <c:v>-5.056790541857481E-10</c:v>
                </c:pt>
                <c:pt idx="312">
                  <c:v>-5.056790541857481E-10</c:v>
                </c:pt>
                <c:pt idx="313">
                  <c:v>-5.056790541857481E-10</c:v>
                </c:pt>
                <c:pt idx="314">
                  <c:v>-5.056790541857481E-10</c:v>
                </c:pt>
                <c:pt idx="315">
                  <c:v>-5.056790541857481E-10</c:v>
                </c:pt>
                <c:pt idx="316">
                  <c:v>-5.056790541857481E-10</c:v>
                </c:pt>
                <c:pt idx="317">
                  <c:v>-5.056790541857481E-10</c:v>
                </c:pt>
                <c:pt idx="318">
                  <c:v>-5.056790541857481E-10</c:v>
                </c:pt>
                <c:pt idx="319">
                  <c:v>-5.056790541857481E-10</c:v>
                </c:pt>
                <c:pt idx="320">
                  <c:v>-5.056790541857481E-10</c:v>
                </c:pt>
                <c:pt idx="321">
                  <c:v>-5.056790541857481E-10</c:v>
                </c:pt>
                <c:pt idx="322">
                  <c:v>-5.056790541857481E-10</c:v>
                </c:pt>
                <c:pt idx="323">
                  <c:v>-5.056790541857481E-10</c:v>
                </c:pt>
                <c:pt idx="324">
                  <c:v>-5.056790541857481E-10</c:v>
                </c:pt>
                <c:pt idx="325">
                  <c:v>-5.056790541857481E-10</c:v>
                </c:pt>
                <c:pt idx="326">
                  <c:v>-5.056790541857481E-10</c:v>
                </c:pt>
                <c:pt idx="327">
                  <c:v>-5.056790541857481E-10</c:v>
                </c:pt>
                <c:pt idx="328">
                  <c:v>-5.056790541857481E-10</c:v>
                </c:pt>
                <c:pt idx="329">
                  <c:v>-5.056790541857481E-10</c:v>
                </c:pt>
                <c:pt idx="330">
                  <c:v>-5.056790541857481E-10</c:v>
                </c:pt>
                <c:pt idx="331">
                  <c:v>-5.056790541857481E-10</c:v>
                </c:pt>
                <c:pt idx="332">
                  <c:v>-5.056790541857481E-10</c:v>
                </c:pt>
                <c:pt idx="333">
                  <c:v>-5.056790541857481E-10</c:v>
                </c:pt>
                <c:pt idx="334">
                  <c:v>-5.056790541857481E-10</c:v>
                </c:pt>
                <c:pt idx="335">
                  <c:v>-5.056790541857481E-10</c:v>
                </c:pt>
                <c:pt idx="336">
                  <c:v>-5.056790541857481E-10</c:v>
                </c:pt>
                <c:pt idx="337">
                  <c:v>-5.056790541857481E-10</c:v>
                </c:pt>
                <c:pt idx="338">
                  <c:v>-5.056790541857481E-10</c:v>
                </c:pt>
                <c:pt idx="339">
                  <c:v>-5.056790541857481E-10</c:v>
                </c:pt>
                <c:pt idx="340">
                  <c:v>-5.056790541857481E-10</c:v>
                </c:pt>
                <c:pt idx="341">
                  <c:v>-5.056790541857481E-10</c:v>
                </c:pt>
                <c:pt idx="342">
                  <c:v>-5.056790541857481E-10</c:v>
                </c:pt>
                <c:pt idx="343">
                  <c:v>-5.056790541857481E-10</c:v>
                </c:pt>
                <c:pt idx="344">
                  <c:v>-5.056790541857481E-10</c:v>
                </c:pt>
                <c:pt idx="345">
                  <c:v>-5.056790541857481E-10</c:v>
                </c:pt>
                <c:pt idx="346">
                  <c:v>-5.056790541857481E-10</c:v>
                </c:pt>
                <c:pt idx="347">
                  <c:v>-5.056790541857481E-10</c:v>
                </c:pt>
                <c:pt idx="348">
                  <c:v>-5.056790541857481E-10</c:v>
                </c:pt>
                <c:pt idx="349">
                  <c:v>-5.056790541857481E-10</c:v>
                </c:pt>
                <c:pt idx="350">
                  <c:v>-5.056790541857481E-10</c:v>
                </c:pt>
                <c:pt idx="351">
                  <c:v>-5.056790541857481E-10</c:v>
                </c:pt>
                <c:pt idx="352">
                  <c:v>-5.056790541857481E-10</c:v>
                </c:pt>
                <c:pt idx="353">
                  <c:v>-5.056790541857481E-10</c:v>
                </c:pt>
                <c:pt idx="354">
                  <c:v>-5.056790541857481E-10</c:v>
                </c:pt>
                <c:pt idx="355">
                  <c:v>-5.056790541857481E-10</c:v>
                </c:pt>
                <c:pt idx="356">
                  <c:v>-5.056790541857481E-10</c:v>
                </c:pt>
                <c:pt idx="357">
                  <c:v>-5.056790541857481E-10</c:v>
                </c:pt>
                <c:pt idx="358">
                  <c:v>-5.056790541857481E-10</c:v>
                </c:pt>
                <c:pt idx="359">
                  <c:v>-5.056790541857481E-10</c:v>
                </c:pt>
              </c:numCache>
            </c:numRef>
          </c:val>
          <c:smooth val="0"/>
          <c:extLst>
            <c:ext xmlns:c16="http://schemas.microsoft.com/office/drawing/2014/chart" uri="{C3380CC4-5D6E-409C-BE32-E72D297353CC}">
              <c16:uniqueId val="{00000020-239C-4B47-88D2-641E64C71930}"/>
            </c:ext>
          </c:extLst>
        </c:ser>
        <c:ser>
          <c:idx val="38"/>
          <c:order val="7"/>
          <c:tx>
            <c:strRef>
              <c:f>'Mortgage Amortization'!$AQ$2</c:f>
              <c:strCache>
                <c:ptCount val="1"/>
                <c:pt idx="0">
                  <c:v>Beginning balance 1007</c:v>
                </c:pt>
              </c:strCache>
            </c:strRef>
          </c:tx>
          <c:spPr>
            <a:ln w="28575" cap="rnd">
              <a:solidFill>
                <a:srgbClr val="FFFF00"/>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Amortization'!$AQ$3:$AQ$362</c:f>
              <c:numCache>
                <c:formatCode>#,##0.00</c:formatCode>
                <c:ptCount val="360"/>
                <c:pt idx="0">
                  <c:v>7000000</c:v>
                </c:pt>
                <c:pt idx="1">
                  <c:v>6977186.2695136899</c:v>
                </c:pt>
                <c:pt idx="2">
                  <c:v>6954246.5882236538</c:v>
                </c:pt>
                <c:pt idx="3">
                  <c:v>6931180.2607764956</c:v>
                </c:pt>
                <c:pt idx="4">
                  <c:v>6907986.5879798895</c:v>
                </c:pt>
                <c:pt idx="5">
                  <c:v>6884664.8667813856</c:v>
                </c:pt>
                <c:pt idx="6">
                  <c:v>6861214.3902470982</c:v>
                </c:pt>
                <c:pt idx="7">
                  <c:v>6837634.4475402776</c:v>
                </c:pt>
                <c:pt idx="8">
                  <c:v>6813924.3238997627</c:v>
                </c:pt>
                <c:pt idx="9">
                  <c:v>6790083.300618316</c:v>
                </c:pt>
                <c:pt idx="10">
                  <c:v>6766110.6550208367</c:v>
                </c:pt>
                <c:pt idx="11">
                  <c:v>6742005.6604424547</c:v>
                </c:pt>
                <c:pt idx="12">
                  <c:v>6717767.5862065041</c:v>
                </c:pt>
                <c:pt idx="13">
                  <c:v>6693395.6976023763</c:v>
                </c:pt>
                <c:pt idx="14">
                  <c:v>6668889.2558632465</c:v>
                </c:pt>
                <c:pt idx="15">
                  <c:v>6644247.5181436818</c:v>
                </c:pt>
                <c:pt idx="16">
                  <c:v>6619469.7374971239</c:v>
                </c:pt>
                <c:pt idx="17">
                  <c:v>6594555.1628532466</c:v>
                </c:pt>
                <c:pt idx="18">
                  <c:v>6569503.0389951887</c:v>
                </c:pt>
                <c:pt idx="19">
                  <c:v>6544312.606536665</c:v>
                </c:pt>
                <c:pt idx="20">
                  <c:v>6518983.1018989431</c:v>
                </c:pt>
                <c:pt idx="21">
                  <c:v>6493513.7572877007</c:v>
                </c:pt>
                <c:pt idx="22">
                  <c:v>6467903.8006697502</c:v>
                </c:pt>
                <c:pt idx="23">
                  <c:v>6442152.4557496384</c:v>
                </c:pt>
                <c:pt idx="24">
                  <c:v>6416258.9419461135</c:v>
                </c:pt>
                <c:pt idx="25">
                  <c:v>6390222.4743684642</c:v>
                </c:pt>
                <c:pt idx="26">
                  <c:v>6364042.2637927299</c:v>
                </c:pt>
                <c:pt idx="27">
                  <c:v>6337717.516637776</c:v>
                </c:pt>
                <c:pt idx="28">
                  <c:v>6311247.4349412378</c:v>
                </c:pt>
                <c:pt idx="29">
                  <c:v>6284631.216335333</c:v>
                </c:pt>
                <c:pt idx="30">
                  <c:v>6257868.0540225413</c:v>
                </c:pt>
                <c:pt idx="31">
                  <c:v>6230957.1367511479</c:v>
                </c:pt>
                <c:pt idx="32">
                  <c:v>6203897.6487906519</c:v>
                </c:pt>
                <c:pt idx="33">
                  <c:v>6176688.7699070405</c:v>
                </c:pt>
                <c:pt idx="34">
                  <c:v>6149329.6753379256</c:v>
                </c:pt>
                <c:pt idx="35">
                  <c:v>6121819.5357675441</c:v>
                </c:pt>
                <c:pt idx="36">
                  <c:v>6094157.5173016172</c:v>
                </c:pt>
                <c:pt idx="37">
                  <c:v>6066342.7814420769</c:v>
                </c:pt>
                <c:pt idx="38">
                  <c:v>6038374.4850616455</c:v>
                </c:pt>
                <c:pt idx="39">
                  <c:v>6010251.7803782802</c:v>
                </c:pt>
                <c:pt idx="40">
                  <c:v>5981973.814929476</c:v>
                </c:pt>
                <c:pt idx="41">
                  <c:v>5953539.7315464225</c:v>
                </c:pt>
                <c:pt idx="42">
                  <c:v>5924948.6683280254</c:v>
                </c:pt>
                <c:pt idx="43">
                  <c:v>5896199.7586147767</c:v>
                </c:pt>
                <c:pt idx="44">
                  <c:v>5867292.1309624864</c:v>
                </c:pt>
                <c:pt idx="45">
                  <c:v>5838224.9091158658</c:v>
                </c:pt>
                <c:pt idx="46">
                  <c:v>5808997.2119819662</c:v>
                </c:pt>
                <c:pt idx="47">
                  <c:v>5779608.1536034737</c:v>
                </c:pt>
                <c:pt idx="48">
                  <c:v>5750056.8431318495</c:v>
                </c:pt>
                <c:pt idx="49">
                  <c:v>5720342.3848003298</c:v>
                </c:pt>
                <c:pt idx="50">
                  <c:v>5690463.8778967718</c:v>
                </c:pt>
                <c:pt idx="51">
                  <c:v>5660420.4167363504</c:v>
                </c:pt>
                <c:pt idx="52">
                  <c:v>5630211.0906341057</c:v>
                </c:pt>
                <c:pt idx="53">
                  <c:v>5599834.9838773385</c:v>
                </c:pt>
                <c:pt idx="54">
                  <c:v>5569291.1756978519</c:v>
                </c:pt>
                <c:pt idx="55">
                  <c:v>5538578.7402440412</c:v>
                </c:pt>
                <c:pt idx="56">
                  <c:v>5507696.7465528287</c:v>
                </c:pt>
                <c:pt idx="57">
                  <c:v>5476644.258521446</c:v>
                </c:pt>
                <c:pt idx="58">
                  <c:v>5445420.3348790566</c:v>
                </c:pt>
                <c:pt idx="59">
                  <c:v>5414024.0291582253</c:v>
                </c:pt>
                <c:pt idx="60">
                  <c:v>5382454.3896662267</c:v>
                </c:pt>
                <c:pt idx="61">
                  <c:v>5350710.4594561988</c:v>
                </c:pt>
                <c:pt idx="62">
                  <c:v>5318791.2762981365</c:v>
                </c:pt>
                <c:pt idx="63">
                  <c:v>5286695.8726497227</c:v>
                </c:pt>
                <c:pt idx="64">
                  <c:v>5254423.2756270003</c:v>
                </c:pt>
                <c:pt idx="65">
                  <c:v>5221972.5069748815</c:v>
                </c:pt>
                <c:pt idx="66">
                  <c:v>5189342.5830374956</c:v>
                </c:pt>
                <c:pt idx="67">
                  <c:v>5156532.514728372</c:v>
                </c:pt>
                <c:pt idx="68">
                  <c:v>5123541.3075004583</c:v>
                </c:pt>
                <c:pt idx="69">
                  <c:v>5090367.9613159737</c:v>
                </c:pt>
                <c:pt idx="70">
                  <c:v>5057011.4706160957</c:v>
                </c:pt>
                <c:pt idx="71">
                  <c:v>5023470.8242904786</c:v>
                </c:pt>
                <c:pt idx="72">
                  <c:v>4989745.005646606</c:v>
                </c:pt>
                <c:pt idx="73">
                  <c:v>4955832.9923789706</c:v>
                </c:pt>
                <c:pt idx="74">
                  <c:v>4921733.7565380866</c:v>
                </c:pt>
                <c:pt idx="75">
                  <c:v>4887446.2644993309</c:v>
                </c:pt>
                <c:pt idx="76">
                  <c:v>4852969.4769316111</c:v>
                </c:pt>
                <c:pt idx="77">
                  <c:v>4818302.3487658612</c:v>
                </c:pt>
                <c:pt idx="78">
                  <c:v>4783443.8291633632</c:v>
                </c:pt>
                <c:pt idx="79">
                  <c:v>4748392.8614838924</c:v>
                </c:pt>
                <c:pt idx="80">
                  <c:v>4713148.3832536917</c:v>
                </c:pt>
                <c:pt idx="81">
                  <c:v>4677709.3261332614</c:v>
                </c:pt>
                <c:pt idx="82">
                  <c:v>4642074.6158849793</c:v>
                </c:pt>
                <c:pt idx="83">
                  <c:v>4606243.1723405346</c:v>
                </c:pt>
                <c:pt idx="84">
                  <c:v>4570213.9093681881</c:v>
                </c:pt>
                <c:pt idx="85">
                  <c:v>4533985.7348398482</c:v>
                </c:pt>
                <c:pt idx="86">
                  <c:v>4497557.5505979666</c:v>
                </c:pt>
                <c:pt idx="87">
                  <c:v>4460928.2524222499</c:v>
                </c:pt>
                <c:pt idx="88">
                  <c:v>4424096.7299961876</c:v>
                </c:pt>
                <c:pt idx="89">
                  <c:v>4387061.8668733984</c:v>
                </c:pt>
                <c:pt idx="90">
                  <c:v>4349822.5404437855</c:v>
                </c:pt>
                <c:pt idx="91">
                  <c:v>4312377.6218995089</c:v>
                </c:pt>
                <c:pt idx="92">
                  <c:v>4274725.9762007697</c:v>
                </c:pt>
                <c:pt idx="93">
                  <c:v>4236866.4620414013</c:v>
                </c:pt>
                <c:pt idx="94">
                  <c:v>4198797.9318142785</c:v>
                </c:pt>
                <c:pt idx="95">
                  <c:v>4160519.2315765265</c:v>
                </c:pt>
                <c:pt idx="96">
                  <c:v>4122029.2010145457</c:v>
                </c:pt>
                <c:pt idx="97">
                  <c:v>4083326.6734088371</c:v>
                </c:pt>
                <c:pt idx="98">
                  <c:v>4044410.4755986384</c:v>
                </c:pt>
                <c:pt idx="99">
                  <c:v>4005279.4279463626</c:v>
                </c:pt>
                <c:pt idx="100">
                  <c:v>3965932.3443018403</c:v>
                </c:pt>
                <c:pt idx="101">
                  <c:v>3926368.0319663635</c:v>
                </c:pt>
                <c:pt idx="102">
                  <c:v>3886585.2916565347</c:v>
                </c:pt>
                <c:pt idx="103">
                  <c:v>3846582.9174679122</c:v>
                </c:pt>
                <c:pt idx="104">
                  <c:v>3806359.6968384567</c:v>
                </c:pt>
                <c:pt idx="105">
                  <c:v>3765914.4105117759</c:v>
                </c:pt>
                <c:pt idx="106">
                  <c:v>3725245.8325001667</c:v>
                </c:pt>
                <c:pt idx="107">
                  <c:v>3684352.7300474518</c:v>
                </c:pt>
                <c:pt idx="108">
                  <c:v>3643233.8635916123</c:v>
                </c:pt>
                <c:pt idx="109">
                  <c:v>3601887.9867272144</c:v>
                </c:pt>
                <c:pt idx="110">
                  <c:v>3560313.8461676277</c:v>
                </c:pt>
                <c:pt idx="111">
                  <c:v>3518510.1817070353</c:v>
                </c:pt>
                <c:pt idx="112">
                  <c:v>3476475.7261822331</c:v>
                </c:pt>
                <c:pt idx="113">
                  <c:v>3434209.2054342208</c:v>
                </c:pt>
                <c:pt idx="114">
                  <c:v>3391709.3382695792</c:v>
                </c:pt>
                <c:pt idx="115">
                  <c:v>3348974.8364216327</c:v>
                </c:pt>
                <c:pt idx="116">
                  <c:v>3306004.4045114005</c:v>
                </c:pt>
                <c:pt idx="117">
                  <c:v>3262796.7400083309</c:v>
                </c:pt>
                <c:pt idx="118">
                  <c:v>3219350.5331908171</c:v>
                </c:pt>
                <c:pt idx="119">
                  <c:v>3175664.4671064983</c:v>
                </c:pt>
                <c:pt idx="120">
                  <c:v>3131737.217532339</c:v>
                </c:pt>
                <c:pt idx="121">
                  <c:v>3087567.4529344891</c:v>
                </c:pt>
                <c:pt idx="122">
                  <c:v>3043153.834427922</c:v>
                </c:pt>
                <c:pt idx="123">
                  <c:v>2998495.0157358497</c:v>
                </c:pt>
                <c:pt idx="124">
                  <c:v>2953589.6431489149</c:v>
                </c:pt>
                <c:pt idx="125">
                  <c:v>2908436.3554841564</c:v>
                </c:pt>
                <c:pt idx="126">
                  <c:v>2863033.7840437489</c:v>
                </c:pt>
                <c:pt idx="127">
                  <c:v>2817380.5525735142</c:v>
                </c:pt>
                <c:pt idx="128">
                  <c:v>2771475.2772212042</c:v>
                </c:pt>
                <c:pt idx="129">
                  <c:v>2725316.5664945533</c:v>
                </c:pt>
                <c:pt idx="130">
                  <c:v>2678903.0212190989</c:v>
                </c:pt>
                <c:pt idx="131">
                  <c:v>2632233.2344957697</c:v>
                </c:pt>
                <c:pt idx="132">
                  <c:v>2585305.7916582385</c:v>
                </c:pt>
                <c:pt idx="133">
                  <c:v>2538119.2702300418</c:v>
                </c:pt>
                <c:pt idx="134">
                  <c:v>2490672.2398814606</c:v>
                </c:pt>
                <c:pt idx="135">
                  <c:v>2442963.2623861632</c:v>
                </c:pt>
                <c:pt idx="136">
                  <c:v>2394990.8915776103</c:v>
                </c:pt>
                <c:pt idx="137">
                  <c:v>2346753.6733052186</c:v>
                </c:pt>
                <c:pt idx="138">
                  <c:v>2298250.1453902815</c:v>
                </c:pt>
                <c:pt idx="139">
                  <c:v>2249478.8375816471</c:v>
                </c:pt>
                <c:pt idx="140">
                  <c:v>2200438.2715111529</c:v>
                </c:pt>
                <c:pt idx="141">
                  <c:v>2151126.960648811</c:v>
                </c:pt>
                <c:pt idx="142">
                  <c:v>2101543.4102577497</c:v>
                </c:pt>
                <c:pt idx="143">
                  <c:v>2051686.1173489047</c:v>
                </c:pt>
                <c:pt idx="144">
                  <c:v>2001553.5706354587</c:v>
                </c:pt>
                <c:pt idx="145">
                  <c:v>1951144.2504870321</c:v>
                </c:pt>
                <c:pt idx="146">
                  <c:v>1900456.6288836196</c:v>
                </c:pt>
                <c:pt idx="147">
                  <c:v>1849489.1693692715</c:v>
                </c:pt>
                <c:pt idx="148">
                  <c:v>1798240.3270055212</c:v>
                </c:pt>
                <c:pt idx="149">
                  <c:v>1746708.5483245545</c:v>
                </c:pt>
                <c:pt idx="150">
                  <c:v>1694892.2712821199</c:v>
                </c:pt>
                <c:pt idx="151">
                  <c:v>1642789.9252101802</c:v>
                </c:pt>
                <c:pt idx="152">
                  <c:v>1590399.9307693017</c:v>
                </c:pt>
                <c:pt idx="153">
                  <c:v>1537720.6999007808</c:v>
                </c:pt>
                <c:pt idx="154">
                  <c:v>1484750.6357785065</c:v>
                </c:pt>
                <c:pt idx="155">
                  <c:v>1431488.1327605573</c:v>
                </c:pt>
                <c:pt idx="156">
                  <c:v>1377931.5763405298</c:v>
                </c:pt>
                <c:pt idx="157">
                  <c:v>1324079.3430986002</c:v>
                </c:pt>
                <c:pt idx="158">
                  <c:v>1269929.800652314</c:v>
                </c:pt>
                <c:pt idx="159">
                  <c:v>1215481.3076071055</c:v>
                </c:pt>
                <c:pt idx="160">
                  <c:v>1160732.2135065433</c:v>
                </c:pt>
                <c:pt idx="161">
                  <c:v>1105680.858782301</c:v>
                </c:pt>
                <c:pt idx="162">
                  <c:v>1050325.5747038519</c:v>
                </c:pt>
                <c:pt idx="163">
                  <c:v>994664.68332788639</c:v>
                </c:pt>
                <c:pt idx="164">
                  <c:v>938696.49744744936</c:v>
                </c:pt>
                <c:pt idx="165">
                  <c:v>882419.32054079743</c:v>
                </c:pt>
                <c:pt idx="166">
                  <c:v>825831.44671997335</c:v>
                </c:pt>
                <c:pt idx="167">
                  <c:v>768931.16067909682</c:v>
                </c:pt>
                <c:pt idx="168">
                  <c:v>711716.73764236958</c:v>
                </c:pt>
                <c:pt idx="169">
                  <c:v>654186.44331179373</c:v>
                </c:pt>
                <c:pt idx="170">
                  <c:v>596338.53381460113</c:v>
                </c:pt>
                <c:pt idx="171">
                  <c:v>538171.25565039285</c:v>
                </c:pt>
                <c:pt idx="172">
                  <c:v>479682.84563798632</c:v>
                </c:pt>
                <c:pt idx="173">
                  <c:v>420871.53086196963</c:v>
                </c:pt>
                <c:pt idx="174">
                  <c:v>361735.52861896035</c:v>
                </c:pt>
                <c:pt idx="175">
                  <c:v>302273.04636356782</c:v>
                </c:pt>
                <c:pt idx="176">
                  <c:v>242482.28165405695</c:v>
                </c:pt>
                <c:pt idx="177">
                  <c:v>182361.42209771232</c:v>
                </c:pt>
                <c:pt idx="178">
                  <c:v>121908.64529590037</c:v>
                </c:pt>
                <c:pt idx="179">
                  <c:v>61122.118788828411</c:v>
                </c:pt>
                <c:pt idx="180">
                  <c:v>-1.3387762010097504E-9</c:v>
                </c:pt>
                <c:pt idx="181">
                  <c:v>-1.3387762010097504E-9</c:v>
                </c:pt>
                <c:pt idx="182">
                  <c:v>-1.3387762010097504E-9</c:v>
                </c:pt>
                <c:pt idx="183">
                  <c:v>-1.3387762010097504E-9</c:v>
                </c:pt>
                <c:pt idx="184">
                  <c:v>-1.3387762010097504E-9</c:v>
                </c:pt>
                <c:pt idx="185">
                  <c:v>-1.3387762010097504E-9</c:v>
                </c:pt>
                <c:pt idx="186">
                  <c:v>-1.3387762010097504E-9</c:v>
                </c:pt>
                <c:pt idx="187">
                  <c:v>-1.3387762010097504E-9</c:v>
                </c:pt>
                <c:pt idx="188">
                  <c:v>-1.3387762010097504E-9</c:v>
                </c:pt>
                <c:pt idx="189">
                  <c:v>-1.3387762010097504E-9</c:v>
                </c:pt>
                <c:pt idx="190">
                  <c:v>-1.3387762010097504E-9</c:v>
                </c:pt>
                <c:pt idx="191">
                  <c:v>-1.3387762010097504E-9</c:v>
                </c:pt>
                <c:pt idx="192">
                  <c:v>-1.3387762010097504E-9</c:v>
                </c:pt>
                <c:pt idx="193">
                  <c:v>-1.3387762010097504E-9</c:v>
                </c:pt>
                <c:pt idx="194">
                  <c:v>-1.3387762010097504E-9</c:v>
                </c:pt>
                <c:pt idx="195">
                  <c:v>-1.3387762010097504E-9</c:v>
                </c:pt>
                <c:pt idx="196">
                  <c:v>-1.3387762010097504E-9</c:v>
                </c:pt>
                <c:pt idx="197">
                  <c:v>-1.3387762010097504E-9</c:v>
                </c:pt>
                <c:pt idx="198">
                  <c:v>-1.3387762010097504E-9</c:v>
                </c:pt>
                <c:pt idx="199">
                  <c:v>-1.3387762010097504E-9</c:v>
                </c:pt>
                <c:pt idx="200">
                  <c:v>-1.3387762010097504E-9</c:v>
                </c:pt>
                <c:pt idx="201">
                  <c:v>-1.3387762010097504E-9</c:v>
                </c:pt>
                <c:pt idx="202">
                  <c:v>-1.3387762010097504E-9</c:v>
                </c:pt>
                <c:pt idx="203">
                  <c:v>-1.3387762010097504E-9</c:v>
                </c:pt>
                <c:pt idx="204">
                  <c:v>-1.3387762010097504E-9</c:v>
                </c:pt>
                <c:pt idx="205">
                  <c:v>-1.3387762010097504E-9</c:v>
                </c:pt>
                <c:pt idx="206">
                  <c:v>-1.3387762010097504E-9</c:v>
                </c:pt>
                <c:pt idx="207">
                  <c:v>-1.3387762010097504E-9</c:v>
                </c:pt>
                <c:pt idx="208">
                  <c:v>-1.3387762010097504E-9</c:v>
                </c:pt>
                <c:pt idx="209">
                  <c:v>-1.3387762010097504E-9</c:v>
                </c:pt>
                <c:pt idx="210">
                  <c:v>-1.3387762010097504E-9</c:v>
                </c:pt>
                <c:pt idx="211">
                  <c:v>-1.3387762010097504E-9</c:v>
                </c:pt>
                <c:pt idx="212">
                  <c:v>-1.3387762010097504E-9</c:v>
                </c:pt>
                <c:pt idx="213">
                  <c:v>-1.3387762010097504E-9</c:v>
                </c:pt>
                <c:pt idx="214">
                  <c:v>-1.3387762010097504E-9</c:v>
                </c:pt>
                <c:pt idx="215">
                  <c:v>-1.3387762010097504E-9</c:v>
                </c:pt>
                <c:pt idx="216">
                  <c:v>-1.3387762010097504E-9</c:v>
                </c:pt>
                <c:pt idx="217">
                  <c:v>-1.3387762010097504E-9</c:v>
                </c:pt>
                <c:pt idx="218">
                  <c:v>-1.3387762010097504E-9</c:v>
                </c:pt>
                <c:pt idx="219">
                  <c:v>-1.3387762010097504E-9</c:v>
                </c:pt>
                <c:pt idx="220">
                  <c:v>-1.3387762010097504E-9</c:v>
                </c:pt>
                <c:pt idx="221">
                  <c:v>-1.3387762010097504E-9</c:v>
                </c:pt>
                <c:pt idx="222">
                  <c:v>-1.3387762010097504E-9</c:v>
                </c:pt>
                <c:pt idx="223">
                  <c:v>-1.3387762010097504E-9</c:v>
                </c:pt>
                <c:pt idx="224">
                  <c:v>-1.3387762010097504E-9</c:v>
                </c:pt>
                <c:pt idx="225">
                  <c:v>-1.3387762010097504E-9</c:v>
                </c:pt>
                <c:pt idx="226">
                  <c:v>-1.3387762010097504E-9</c:v>
                </c:pt>
                <c:pt idx="227">
                  <c:v>-1.3387762010097504E-9</c:v>
                </c:pt>
                <c:pt idx="228">
                  <c:v>-1.3387762010097504E-9</c:v>
                </c:pt>
                <c:pt idx="229">
                  <c:v>-1.3387762010097504E-9</c:v>
                </c:pt>
                <c:pt idx="230">
                  <c:v>-1.3387762010097504E-9</c:v>
                </c:pt>
                <c:pt idx="231">
                  <c:v>-1.3387762010097504E-9</c:v>
                </c:pt>
                <c:pt idx="232">
                  <c:v>-1.3387762010097504E-9</c:v>
                </c:pt>
                <c:pt idx="233">
                  <c:v>-1.3387762010097504E-9</c:v>
                </c:pt>
                <c:pt idx="234">
                  <c:v>-1.3387762010097504E-9</c:v>
                </c:pt>
                <c:pt idx="235">
                  <c:v>-1.3387762010097504E-9</c:v>
                </c:pt>
                <c:pt idx="236">
                  <c:v>-1.3387762010097504E-9</c:v>
                </c:pt>
                <c:pt idx="237">
                  <c:v>-1.3387762010097504E-9</c:v>
                </c:pt>
                <c:pt idx="238">
                  <c:v>-1.3387762010097504E-9</c:v>
                </c:pt>
                <c:pt idx="239">
                  <c:v>-1.3387762010097504E-9</c:v>
                </c:pt>
                <c:pt idx="240">
                  <c:v>-1.3387762010097504E-9</c:v>
                </c:pt>
                <c:pt idx="241">
                  <c:v>-1.3387762010097504E-9</c:v>
                </c:pt>
                <c:pt idx="242">
                  <c:v>-1.3387762010097504E-9</c:v>
                </c:pt>
                <c:pt idx="243">
                  <c:v>-1.3387762010097504E-9</c:v>
                </c:pt>
                <c:pt idx="244">
                  <c:v>-1.3387762010097504E-9</c:v>
                </c:pt>
                <c:pt idx="245">
                  <c:v>-1.3387762010097504E-9</c:v>
                </c:pt>
                <c:pt idx="246">
                  <c:v>-1.3387762010097504E-9</c:v>
                </c:pt>
                <c:pt idx="247">
                  <c:v>-1.3387762010097504E-9</c:v>
                </c:pt>
                <c:pt idx="248">
                  <c:v>-1.3387762010097504E-9</c:v>
                </c:pt>
                <c:pt idx="249">
                  <c:v>-1.3387762010097504E-9</c:v>
                </c:pt>
                <c:pt idx="250">
                  <c:v>-1.3387762010097504E-9</c:v>
                </c:pt>
                <c:pt idx="251">
                  <c:v>-1.3387762010097504E-9</c:v>
                </c:pt>
                <c:pt idx="252">
                  <c:v>-1.3387762010097504E-9</c:v>
                </c:pt>
                <c:pt idx="253">
                  <c:v>-1.3387762010097504E-9</c:v>
                </c:pt>
                <c:pt idx="254">
                  <c:v>-1.3387762010097504E-9</c:v>
                </c:pt>
                <c:pt idx="255">
                  <c:v>-1.3387762010097504E-9</c:v>
                </c:pt>
                <c:pt idx="256">
                  <c:v>-1.3387762010097504E-9</c:v>
                </c:pt>
                <c:pt idx="257">
                  <c:v>-1.3387762010097504E-9</c:v>
                </c:pt>
                <c:pt idx="258">
                  <c:v>-1.3387762010097504E-9</c:v>
                </c:pt>
                <c:pt idx="259">
                  <c:v>-1.3387762010097504E-9</c:v>
                </c:pt>
                <c:pt idx="260">
                  <c:v>-1.3387762010097504E-9</c:v>
                </c:pt>
                <c:pt idx="261">
                  <c:v>-1.3387762010097504E-9</c:v>
                </c:pt>
                <c:pt idx="262">
                  <c:v>-1.3387762010097504E-9</c:v>
                </c:pt>
                <c:pt idx="263">
                  <c:v>-1.3387762010097504E-9</c:v>
                </c:pt>
                <c:pt idx="264">
                  <c:v>-1.3387762010097504E-9</c:v>
                </c:pt>
                <c:pt idx="265">
                  <c:v>-1.3387762010097504E-9</c:v>
                </c:pt>
                <c:pt idx="266">
                  <c:v>-1.3387762010097504E-9</c:v>
                </c:pt>
                <c:pt idx="267">
                  <c:v>-1.3387762010097504E-9</c:v>
                </c:pt>
                <c:pt idx="268">
                  <c:v>-1.3387762010097504E-9</c:v>
                </c:pt>
                <c:pt idx="269">
                  <c:v>-1.3387762010097504E-9</c:v>
                </c:pt>
                <c:pt idx="270">
                  <c:v>-1.3387762010097504E-9</c:v>
                </c:pt>
                <c:pt idx="271">
                  <c:v>-1.3387762010097504E-9</c:v>
                </c:pt>
                <c:pt idx="272">
                  <c:v>-1.3387762010097504E-9</c:v>
                </c:pt>
                <c:pt idx="273">
                  <c:v>-1.3387762010097504E-9</c:v>
                </c:pt>
                <c:pt idx="274">
                  <c:v>-1.3387762010097504E-9</c:v>
                </c:pt>
                <c:pt idx="275">
                  <c:v>-1.3387762010097504E-9</c:v>
                </c:pt>
                <c:pt idx="276">
                  <c:v>-1.3387762010097504E-9</c:v>
                </c:pt>
                <c:pt idx="277">
                  <c:v>-1.3387762010097504E-9</c:v>
                </c:pt>
                <c:pt idx="278">
                  <c:v>-1.3387762010097504E-9</c:v>
                </c:pt>
                <c:pt idx="279">
                  <c:v>-1.3387762010097504E-9</c:v>
                </c:pt>
                <c:pt idx="280">
                  <c:v>-1.3387762010097504E-9</c:v>
                </c:pt>
                <c:pt idx="281">
                  <c:v>-1.3387762010097504E-9</c:v>
                </c:pt>
                <c:pt idx="282">
                  <c:v>-1.3387762010097504E-9</c:v>
                </c:pt>
                <c:pt idx="283">
                  <c:v>-1.3387762010097504E-9</c:v>
                </c:pt>
                <c:pt idx="284">
                  <c:v>-1.3387762010097504E-9</c:v>
                </c:pt>
                <c:pt idx="285">
                  <c:v>-1.3387762010097504E-9</c:v>
                </c:pt>
                <c:pt idx="286">
                  <c:v>-1.3387762010097504E-9</c:v>
                </c:pt>
                <c:pt idx="287">
                  <c:v>-1.3387762010097504E-9</c:v>
                </c:pt>
                <c:pt idx="288">
                  <c:v>-1.3387762010097504E-9</c:v>
                </c:pt>
                <c:pt idx="289">
                  <c:v>-1.3387762010097504E-9</c:v>
                </c:pt>
                <c:pt idx="290">
                  <c:v>-1.3387762010097504E-9</c:v>
                </c:pt>
                <c:pt idx="291">
                  <c:v>-1.3387762010097504E-9</c:v>
                </c:pt>
                <c:pt idx="292">
                  <c:v>-1.3387762010097504E-9</c:v>
                </c:pt>
                <c:pt idx="293">
                  <c:v>-1.3387762010097504E-9</c:v>
                </c:pt>
                <c:pt idx="294">
                  <c:v>-1.3387762010097504E-9</c:v>
                </c:pt>
                <c:pt idx="295">
                  <c:v>-1.3387762010097504E-9</c:v>
                </c:pt>
                <c:pt idx="296">
                  <c:v>-1.3387762010097504E-9</c:v>
                </c:pt>
                <c:pt idx="297">
                  <c:v>-1.3387762010097504E-9</c:v>
                </c:pt>
                <c:pt idx="298">
                  <c:v>-1.3387762010097504E-9</c:v>
                </c:pt>
                <c:pt idx="299">
                  <c:v>-1.3387762010097504E-9</c:v>
                </c:pt>
                <c:pt idx="300">
                  <c:v>-1.3387762010097504E-9</c:v>
                </c:pt>
                <c:pt idx="301">
                  <c:v>-1.3387762010097504E-9</c:v>
                </c:pt>
                <c:pt idx="302">
                  <c:v>-1.3387762010097504E-9</c:v>
                </c:pt>
                <c:pt idx="303">
                  <c:v>-1.3387762010097504E-9</c:v>
                </c:pt>
                <c:pt idx="304">
                  <c:v>-1.3387762010097504E-9</c:v>
                </c:pt>
                <c:pt idx="305">
                  <c:v>-1.3387762010097504E-9</c:v>
                </c:pt>
                <c:pt idx="306">
                  <c:v>-1.3387762010097504E-9</c:v>
                </c:pt>
                <c:pt idx="307">
                  <c:v>-1.3387762010097504E-9</c:v>
                </c:pt>
                <c:pt idx="308">
                  <c:v>-1.3387762010097504E-9</c:v>
                </c:pt>
                <c:pt idx="309">
                  <c:v>-1.3387762010097504E-9</c:v>
                </c:pt>
                <c:pt idx="310">
                  <c:v>-1.3387762010097504E-9</c:v>
                </c:pt>
                <c:pt idx="311">
                  <c:v>-1.3387762010097504E-9</c:v>
                </c:pt>
                <c:pt idx="312">
                  <c:v>-1.3387762010097504E-9</c:v>
                </c:pt>
                <c:pt idx="313">
                  <c:v>-1.3387762010097504E-9</c:v>
                </c:pt>
                <c:pt idx="314">
                  <c:v>-1.3387762010097504E-9</c:v>
                </c:pt>
                <c:pt idx="315">
                  <c:v>-1.3387762010097504E-9</c:v>
                </c:pt>
                <c:pt idx="316">
                  <c:v>-1.3387762010097504E-9</c:v>
                </c:pt>
                <c:pt idx="317">
                  <c:v>-1.3387762010097504E-9</c:v>
                </c:pt>
                <c:pt idx="318">
                  <c:v>-1.3387762010097504E-9</c:v>
                </c:pt>
                <c:pt idx="319">
                  <c:v>-1.3387762010097504E-9</c:v>
                </c:pt>
                <c:pt idx="320">
                  <c:v>-1.3387762010097504E-9</c:v>
                </c:pt>
                <c:pt idx="321">
                  <c:v>-1.3387762010097504E-9</c:v>
                </c:pt>
                <c:pt idx="322">
                  <c:v>-1.3387762010097504E-9</c:v>
                </c:pt>
                <c:pt idx="323">
                  <c:v>-1.3387762010097504E-9</c:v>
                </c:pt>
                <c:pt idx="324">
                  <c:v>-1.3387762010097504E-9</c:v>
                </c:pt>
                <c:pt idx="325">
                  <c:v>-1.3387762010097504E-9</c:v>
                </c:pt>
                <c:pt idx="326">
                  <c:v>-1.3387762010097504E-9</c:v>
                </c:pt>
                <c:pt idx="327">
                  <c:v>-1.3387762010097504E-9</c:v>
                </c:pt>
                <c:pt idx="328">
                  <c:v>-1.3387762010097504E-9</c:v>
                </c:pt>
                <c:pt idx="329">
                  <c:v>-1.3387762010097504E-9</c:v>
                </c:pt>
                <c:pt idx="330">
                  <c:v>-1.3387762010097504E-9</c:v>
                </c:pt>
                <c:pt idx="331">
                  <c:v>-1.3387762010097504E-9</c:v>
                </c:pt>
                <c:pt idx="332">
                  <c:v>-1.3387762010097504E-9</c:v>
                </c:pt>
                <c:pt idx="333">
                  <c:v>-1.3387762010097504E-9</c:v>
                </c:pt>
                <c:pt idx="334">
                  <c:v>-1.3387762010097504E-9</c:v>
                </c:pt>
                <c:pt idx="335">
                  <c:v>-1.3387762010097504E-9</c:v>
                </c:pt>
                <c:pt idx="336">
                  <c:v>-1.3387762010097504E-9</c:v>
                </c:pt>
                <c:pt idx="337">
                  <c:v>-1.3387762010097504E-9</c:v>
                </c:pt>
                <c:pt idx="338">
                  <c:v>-1.3387762010097504E-9</c:v>
                </c:pt>
                <c:pt idx="339">
                  <c:v>-1.3387762010097504E-9</c:v>
                </c:pt>
                <c:pt idx="340">
                  <c:v>-1.3387762010097504E-9</c:v>
                </c:pt>
                <c:pt idx="341">
                  <c:v>-1.3387762010097504E-9</c:v>
                </c:pt>
                <c:pt idx="342">
                  <c:v>-1.3387762010097504E-9</c:v>
                </c:pt>
                <c:pt idx="343">
                  <c:v>-1.3387762010097504E-9</c:v>
                </c:pt>
                <c:pt idx="344">
                  <c:v>-1.3387762010097504E-9</c:v>
                </c:pt>
                <c:pt idx="345">
                  <c:v>-1.3387762010097504E-9</c:v>
                </c:pt>
                <c:pt idx="346">
                  <c:v>-1.3387762010097504E-9</c:v>
                </c:pt>
                <c:pt idx="347">
                  <c:v>-1.3387762010097504E-9</c:v>
                </c:pt>
                <c:pt idx="348">
                  <c:v>-1.3387762010097504E-9</c:v>
                </c:pt>
                <c:pt idx="349">
                  <c:v>-1.3387762010097504E-9</c:v>
                </c:pt>
                <c:pt idx="350">
                  <c:v>-1.3387762010097504E-9</c:v>
                </c:pt>
                <c:pt idx="351">
                  <c:v>-1.3387762010097504E-9</c:v>
                </c:pt>
                <c:pt idx="352">
                  <c:v>-1.3387762010097504E-9</c:v>
                </c:pt>
                <c:pt idx="353">
                  <c:v>-1.3387762010097504E-9</c:v>
                </c:pt>
                <c:pt idx="354">
                  <c:v>-1.3387762010097504E-9</c:v>
                </c:pt>
                <c:pt idx="355">
                  <c:v>-1.3387762010097504E-9</c:v>
                </c:pt>
                <c:pt idx="356">
                  <c:v>-1.3387762010097504E-9</c:v>
                </c:pt>
                <c:pt idx="357">
                  <c:v>-1.3387762010097504E-9</c:v>
                </c:pt>
                <c:pt idx="358">
                  <c:v>-1.3387762010097504E-9</c:v>
                </c:pt>
                <c:pt idx="359">
                  <c:v>-1.3387762010097504E-9</c:v>
                </c:pt>
              </c:numCache>
            </c:numRef>
          </c:val>
          <c:smooth val="0"/>
          <c:extLst>
            <c:ext xmlns:c16="http://schemas.microsoft.com/office/drawing/2014/chart" uri="{C3380CC4-5D6E-409C-BE32-E72D297353CC}">
              <c16:uniqueId val="{00000026-239C-4B47-88D2-641E64C71930}"/>
            </c:ext>
          </c:extLst>
        </c:ser>
        <c:ser>
          <c:idx val="44"/>
          <c:order val="8"/>
          <c:tx>
            <c:strRef>
              <c:f>'Mortgage Amortization'!$AW$2</c:f>
              <c:strCache>
                <c:ptCount val="1"/>
                <c:pt idx="0">
                  <c:v>Beginning balance 1008</c:v>
                </c:pt>
              </c:strCache>
            </c:strRef>
          </c:tx>
          <c:spPr>
            <a:ln w="28575" cap="rnd">
              <a:solidFill>
                <a:schemeClr val="accent3"/>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Amortization'!$AW$3:$AW$362</c:f>
              <c:numCache>
                <c:formatCode>#,##0.00</c:formatCode>
                <c:ptCount val="360"/>
                <c:pt idx="0">
                  <c:v>8000000</c:v>
                </c:pt>
                <c:pt idx="1">
                  <c:v>7991035.6342326635</c:v>
                </c:pt>
                <c:pt idx="2">
                  <c:v>7982031.1155769946</c:v>
                </c:pt>
                <c:pt idx="3">
                  <c:v>7972986.2641815133</c:v>
                </c:pt>
                <c:pt idx="4">
                  <c:v>7963900.8993891571</c:v>
                </c:pt>
                <c:pt idx="5">
                  <c:v>7954774.8397336677</c:v>
                </c:pt>
                <c:pt idx="6">
                  <c:v>7945607.9029359715</c:v>
                </c:pt>
                <c:pt idx="7">
                  <c:v>7936399.9059005361</c:v>
                </c:pt>
                <c:pt idx="8">
                  <c:v>7927150.6647117129</c:v>
                </c:pt>
                <c:pt idx="9">
                  <c:v>7917859.9946300639</c:v>
                </c:pt>
                <c:pt idx="10">
                  <c:v>7908527.7100886749</c:v>
                </c:pt>
                <c:pt idx="11">
                  <c:v>7899153.624689444</c:v>
                </c:pt>
                <c:pt idx="12">
                  <c:v>7889737.5511993626</c:v>
                </c:pt>
                <c:pt idx="13">
                  <c:v>7880279.3015467729</c:v>
                </c:pt>
                <c:pt idx="14">
                  <c:v>7870778.6868176144</c:v>
                </c:pt>
                <c:pt idx="15">
                  <c:v>7861235.5172516489</c:v>
                </c:pt>
                <c:pt idx="16">
                  <c:v>7851649.6022386691</c:v>
                </c:pt>
                <c:pt idx="17">
                  <c:v>7842020.750314693</c:v>
                </c:pt>
                <c:pt idx="18">
                  <c:v>7832348.7691581408</c:v>
                </c:pt>
                <c:pt idx="19">
                  <c:v>7822633.4655859917</c:v>
                </c:pt>
                <c:pt idx="20">
                  <c:v>7812874.645549926</c:v>
                </c:pt>
                <c:pt idx="21">
                  <c:v>7803072.114132449</c:v>
                </c:pt>
                <c:pt idx="22">
                  <c:v>7793225.6755429972</c:v>
                </c:pt>
                <c:pt idx="23">
                  <c:v>7783335.1331140306</c:v>
                </c:pt>
                <c:pt idx="24">
                  <c:v>7773400.2892971011</c:v>
                </c:pt>
                <c:pt idx="25">
                  <c:v>7763420.9456589082</c:v>
                </c:pt>
                <c:pt idx="26">
                  <c:v>7753396.9028773354</c:v>
                </c:pt>
                <c:pt idx="27">
                  <c:v>7743327.9607374705</c:v>
                </c:pt>
                <c:pt idx="28">
                  <c:v>7733213.9181276038</c:v>
                </c:pt>
                <c:pt idx="29">
                  <c:v>7723054.5730352141</c:v>
                </c:pt>
                <c:pt idx="30">
                  <c:v>7712849.7225429313</c:v>
                </c:pt>
                <c:pt idx="31">
                  <c:v>7702599.1628244855</c:v>
                </c:pt>
                <c:pt idx="32">
                  <c:v>7692302.6891406337</c:v>
                </c:pt>
                <c:pt idx="33">
                  <c:v>7681960.0958350729</c:v>
                </c:pt>
                <c:pt idx="34">
                  <c:v>7671571.1763303308</c:v>
                </c:pt>
                <c:pt idx="35">
                  <c:v>7661135.7231236408</c:v>
                </c:pt>
                <c:pt idx="36">
                  <c:v>7650653.527782796</c:v>
                </c:pt>
                <c:pt idx="37">
                  <c:v>7640124.380941987</c:v>
                </c:pt>
                <c:pt idx="38">
                  <c:v>7629548.0722976197</c:v>
                </c:pt>
                <c:pt idx="39">
                  <c:v>7618924.390604116</c:v>
                </c:pt>
                <c:pt idx="40">
                  <c:v>7608253.1236696942</c:v>
                </c:pt>
                <c:pt idx="41">
                  <c:v>7597534.0583521286</c:v>
                </c:pt>
                <c:pt idx="42">
                  <c:v>7586766.9805544941</c:v>
                </c:pt>
                <c:pt idx="43">
                  <c:v>7575951.6752208909</c:v>
                </c:pt>
                <c:pt idx="44">
                  <c:v>7565087.9263321478</c:v>
                </c:pt>
                <c:pt idx="45">
                  <c:v>7554175.516901507</c:v>
                </c:pt>
                <c:pt idx="46">
                  <c:v>7543214.228970292</c:v>
                </c:pt>
                <c:pt idx="47">
                  <c:v>7532203.8436035514</c:v>
                </c:pt>
                <c:pt idx="48">
                  <c:v>7521144.1408856893</c:v>
                </c:pt>
                <c:pt idx="49">
                  <c:v>7510034.8999160696</c:v>
                </c:pt>
                <c:pt idx="50">
                  <c:v>7498875.8988046069</c:v>
                </c:pt>
                <c:pt idx="51">
                  <c:v>7487666.9146673325</c:v>
                </c:pt>
                <c:pt idx="52">
                  <c:v>7476407.723621944</c:v>
                </c:pt>
                <c:pt idx="53">
                  <c:v>7465098.1007833304</c:v>
                </c:pt>
                <c:pt idx="54">
                  <c:v>7453737.8202590859</c:v>
                </c:pt>
                <c:pt idx="55">
                  <c:v>7442326.6551449932</c:v>
                </c:pt>
                <c:pt idx="56">
                  <c:v>7430864.3775204942</c:v>
                </c:pt>
                <c:pt idx="57">
                  <c:v>7419350.7584441351</c:v>
                </c:pt>
                <c:pt idx="58">
                  <c:v>7407785.5679489961</c:v>
                </c:pt>
                <c:pt idx="59">
                  <c:v>7396168.5750380978</c:v>
                </c:pt>
                <c:pt idx="60">
                  <c:v>7384499.5476797866</c:v>
                </c:pt>
                <c:pt idx="61">
                  <c:v>7372778.2528030993</c:v>
                </c:pt>
                <c:pt idx="62">
                  <c:v>7361004.4562931098</c:v>
                </c:pt>
                <c:pt idx="63">
                  <c:v>7349177.9229862532</c:v>
                </c:pt>
                <c:pt idx="64">
                  <c:v>7337298.4166656258</c:v>
                </c:pt>
                <c:pt idx="65">
                  <c:v>7325365.7000562707</c:v>
                </c:pt>
                <c:pt idx="66">
                  <c:v>7313379.5348204365</c:v>
                </c:pt>
                <c:pt idx="67">
                  <c:v>7301339.6815528162</c:v>
                </c:pt>
                <c:pt idx="68">
                  <c:v>7289245.8997757686</c:v>
                </c:pt>
                <c:pt idx="69">
                  <c:v>7277097.9479345111</c:v>
                </c:pt>
                <c:pt idx="70">
                  <c:v>7264895.5833922978</c:v>
                </c:pt>
                <c:pt idx="71">
                  <c:v>7252638.5624255724</c:v>
                </c:pt>
                <c:pt idx="72">
                  <c:v>7240326.6402191008</c:v>
                </c:pt>
                <c:pt idx="73">
                  <c:v>7227959.5708610788</c:v>
                </c:pt>
                <c:pt idx="74">
                  <c:v>7215537.1073382245</c:v>
                </c:pt>
                <c:pt idx="75">
                  <c:v>7203059.001530841</c:v>
                </c:pt>
                <c:pt idx="76">
                  <c:v>7190525.0042078616</c:v>
                </c:pt>
                <c:pt idx="77">
                  <c:v>7177934.8650218733</c:v>
                </c:pt>
                <c:pt idx="78">
                  <c:v>7165288.3325041141</c:v>
                </c:pt>
                <c:pt idx="79">
                  <c:v>7152585.154059452</c:v>
                </c:pt>
                <c:pt idx="80">
                  <c:v>7139825.0759613402</c:v>
                </c:pt>
                <c:pt idx="81">
                  <c:v>7127007.8433467476</c:v>
                </c:pt>
                <c:pt idx="82">
                  <c:v>7114133.2002110686</c:v>
                </c:pt>
                <c:pt idx="83">
                  <c:v>7101200.8894030107</c:v>
                </c:pt>
                <c:pt idx="84">
                  <c:v>7088210.6526194587</c:v>
                </c:pt>
                <c:pt idx="85">
                  <c:v>7075162.2304003136</c:v>
                </c:pt>
                <c:pt idx="86">
                  <c:v>7062055.3621233115</c:v>
                </c:pt>
                <c:pt idx="87">
                  <c:v>7048889.7859988194</c:v>
                </c:pt>
                <c:pt idx="88">
                  <c:v>7035665.2390646031</c:v>
                </c:pt>
                <c:pt idx="89">
                  <c:v>7022381.4571805773</c:v>
                </c:pt>
                <c:pt idx="90">
                  <c:v>7009038.1750235287</c:v>
                </c:pt>
                <c:pt idx="91">
                  <c:v>6995635.1260818187</c:v>
                </c:pt>
                <c:pt idx="92">
                  <c:v>6982172.042650057</c:v>
                </c:pt>
                <c:pt idx="93">
                  <c:v>6968648.6558237569</c:v>
                </c:pt>
                <c:pt idx="94">
                  <c:v>6955064.6954939645</c:v>
                </c:pt>
                <c:pt idx="95">
                  <c:v>6941419.8903418612</c:v>
                </c:pt>
                <c:pt idx="96">
                  <c:v>6927713.9678333476</c:v>
                </c:pt>
                <c:pt idx="97">
                  <c:v>6913946.654213598</c:v>
                </c:pt>
                <c:pt idx="98">
                  <c:v>6900117.6745015932</c:v>
                </c:pt>
                <c:pt idx="99">
                  <c:v>6886226.7524846289</c:v>
                </c:pt>
                <c:pt idx="100">
                  <c:v>6872273.6107127964</c:v>
                </c:pt>
                <c:pt idx="101">
                  <c:v>6858257.9704934442</c:v>
                </c:pt>
                <c:pt idx="102">
                  <c:v>6844179.5518856095</c:v>
                </c:pt>
                <c:pt idx="103">
                  <c:v>6830038.0736944275</c:v>
                </c:pt>
                <c:pt idx="104">
                  <c:v>6815833.2534655137</c:v>
                </c:pt>
                <c:pt idx="105">
                  <c:v>6801564.8074793248</c:v>
                </c:pt>
                <c:pt idx="106">
                  <c:v>6787232.4507454894</c:v>
                </c:pt>
                <c:pt idx="107">
                  <c:v>6772835.8969971174</c:v>
                </c:pt>
                <c:pt idx="108">
                  <c:v>6758374.8586850809</c:v>
                </c:pt>
                <c:pt idx="109">
                  <c:v>6743849.0469722711</c:v>
                </c:pt>
                <c:pt idx="110">
                  <c:v>6729258.1717278315</c:v>
                </c:pt>
                <c:pt idx="111">
                  <c:v>6714601.9415213596</c:v>
                </c:pt>
                <c:pt idx="112">
                  <c:v>6699880.0636170879</c:v>
                </c:pt>
                <c:pt idx="113">
                  <c:v>6685092.243968036</c:v>
                </c:pt>
                <c:pt idx="114">
                  <c:v>6670238.1872101398</c:v>
                </c:pt>
                <c:pt idx="115">
                  <c:v>6655317.5966563486</c:v>
                </c:pt>
                <c:pt idx="116">
                  <c:v>6640330.1742907017</c:v>
                </c:pt>
                <c:pt idx="117">
                  <c:v>6625275.6207623761</c:v>
                </c:pt>
                <c:pt idx="118">
                  <c:v>6610153.6353797046</c:v>
                </c:pt>
                <c:pt idx="119">
                  <c:v>6594963.9161041733</c:v>
                </c:pt>
                <c:pt idx="120">
                  <c:v>6579706.1595443869</c:v>
                </c:pt>
                <c:pt idx="121">
                  <c:v>6564380.0609500101</c:v>
                </c:pt>
                <c:pt idx="122">
                  <c:v>6548985.3142056791</c:v>
                </c:pt>
                <c:pt idx="123">
                  <c:v>6533521.6118248887</c:v>
                </c:pt>
                <c:pt idx="124">
                  <c:v>6517988.644943851</c:v>
                </c:pt>
                <c:pt idx="125">
                  <c:v>6502386.1033153255</c:v>
                </c:pt>
                <c:pt idx="126">
                  <c:v>6486713.6753024226</c:v>
                </c:pt>
                <c:pt idx="127">
                  <c:v>6470971.0478723785</c:v>
                </c:pt>
                <c:pt idx="128">
                  <c:v>6455157.9065903034</c:v>
                </c:pt>
                <c:pt idx="129">
                  <c:v>6439273.935612903</c:v>
                </c:pt>
                <c:pt idx="130">
                  <c:v>6423318.8176821657</c:v>
                </c:pt>
                <c:pt idx="131">
                  <c:v>6407292.2341190306</c:v>
                </c:pt>
                <c:pt idx="132">
                  <c:v>6391193.8648170186</c:v>
                </c:pt>
                <c:pt idx="133">
                  <c:v>6375023.3882358419</c:v>
                </c:pt>
                <c:pt idx="134">
                  <c:v>6358780.4813949782</c:v>
                </c:pt>
                <c:pt idx="135">
                  <c:v>6342464.8198672235</c:v>
                </c:pt>
                <c:pt idx="136">
                  <c:v>6326076.0777722094</c:v>
                </c:pt>
                <c:pt idx="137">
                  <c:v>6309613.9277698947</c:v>
                </c:pt>
                <c:pt idx="138">
                  <c:v>6293078.0410540272</c:v>
                </c:pt>
                <c:pt idx="139">
                  <c:v>6276468.0873455787</c:v>
                </c:pt>
                <c:pt idx="140">
                  <c:v>6259783.7348861443</c:v>
                </c:pt>
                <c:pt idx="141">
                  <c:v>6243024.6504313191</c:v>
                </c:pt>
                <c:pt idx="142">
                  <c:v>6226190.4992440399</c:v>
                </c:pt>
                <c:pt idx="143">
                  <c:v>6209280.9450879004</c:v>
                </c:pt>
                <c:pt idx="144">
                  <c:v>6192295.650220437</c:v>
                </c:pt>
                <c:pt idx="145">
                  <c:v>6175234.27538638</c:v>
                </c:pt>
                <c:pt idx="146">
                  <c:v>6158096.4798108786</c:v>
                </c:pt>
                <c:pt idx="147">
                  <c:v>6140881.9211926954</c:v>
                </c:pt>
                <c:pt idx="148">
                  <c:v>6123590.2556973677</c:v>
                </c:pt>
                <c:pt idx="149">
                  <c:v>6106221.1379503421</c:v>
                </c:pt>
                <c:pt idx="150">
                  <c:v>6088774.2210300751</c:v>
                </c:pt>
                <c:pt idx="151">
                  <c:v>6071249.1564611029</c:v>
                </c:pt>
                <c:pt idx="152">
                  <c:v>6053645.5942070819</c:v>
                </c:pt>
                <c:pt idx="153">
                  <c:v>6035963.1826637983</c:v>
                </c:pt>
                <c:pt idx="154">
                  <c:v>6018201.5686521437</c:v>
                </c:pt>
                <c:pt idx="155">
                  <c:v>6000360.3974110615</c:v>
                </c:pt>
                <c:pt idx="156">
                  <c:v>5982439.3125904622</c:v>
                </c:pt>
                <c:pt idx="157">
                  <c:v>5964437.9562441036</c:v>
                </c:pt>
                <c:pt idx="158">
                  <c:v>5946355.9688224439</c:v>
                </c:pt>
                <c:pt idx="159">
                  <c:v>5928192.9891654579</c:v>
                </c:pt>
                <c:pt idx="160">
                  <c:v>5909948.6544954255</c:v>
                </c:pt>
                <c:pt idx="161">
                  <c:v>5891622.6004096828</c:v>
                </c:pt>
                <c:pt idx="162">
                  <c:v>5873214.4608733477</c:v>
                </c:pt>
                <c:pt idx="163">
                  <c:v>5854723.8682120061</c:v>
                </c:pt>
                <c:pt idx="164">
                  <c:v>5836150.4531043693</c:v>
                </c:pt>
                <c:pt idx="165">
                  <c:v>5817493.8445748966</c:v>
                </c:pt>
                <c:pt idx="166">
                  <c:v>5798753.6699863849</c:v>
                </c:pt>
                <c:pt idx="167">
                  <c:v>5779929.5550325289</c:v>
                </c:pt>
                <c:pt idx="168">
                  <c:v>5761021.1237304425</c:v>
                </c:pt>
                <c:pt idx="169">
                  <c:v>5742027.9984131483</c:v>
                </c:pt>
                <c:pt idx="170">
                  <c:v>5722949.7997220373</c:v>
                </c:pt>
                <c:pt idx="171">
                  <c:v>5703786.146599289</c:v>
                </c:pt>
                <c:pt idx="172">
                  <c:v>5684536.6562802624</c:v>
                </c:pt>
                <c:pt idx="173">
                  <c:v>5665200.9442858482</c:v>
                </c:pt>
                <c:pt idx="174">
                  <c:v>5645778.6244147923</c:v>
                </c:pt>
                <c:pt idx="175">
                  <c:v>5626269.3087359807</c:v>
                </c:pt>
                <c:pt idx="176">
                  <c:v>5606672.6075806906</c:v>
                </c:pt>
                <c:pt idx="177">
                  <c:v>5586988.1295348099</c:v>
                </c:pt>
                <c:pt idx="178">
                  <c:v>5567215.4814310148</c:v>
                </c:pt>
                <c:pt idx="179">
                  <c:v>5547354.268340922</c:v>
                </c:pt>
                <c:pt idx="180">
                  <c:v>5527404.0935671963</c:v>
                </c:pt>
                <c:pt idx="181">
                  <c:v>5507364.5586356297</c:v>
                </c:pt>
                <c:pt idx="182">
                  <c:v>5487235.263287182</c:v>
                </c:pt>
                <c:pt idx="183">
                  <c:v>5467015.8054699861</c:v>
                </c:pt>
                <c:pt idx="184">
                  <c:v>5446705.7813313175</c:v>
                </c:pt>
                <c:pt idx="185">
                  <c:v>5426304.7852095272</c:v>
                </c:pt>
                <c:pt idx="186">
                  <c:v>5405812.4096259419</c:v>
                </c:pt>
                <c:pt idx="187">
                  <c:v>5385228.2452767221</c:v>
                </c:pt>
                <c:pt idx="188">
                  <c:v>5364551.8810246876</c:v>
                </c:pt>
                <c:pt idx="189">
                  <c:v>5343782.903891108</c:v>
                </c:pt>
                <c:pt idx="190">
                  <c:v>5322920.8990474502</c:v>
                </c:pt>
                <c:pt idx="191">
                  <c:v>5301965.4498070972</c:v>
                </c:pt>
                <c:pt idx="192">
                  <c:v>5280916.1376170218</c:v>
                </c:pt>
                <c:pt idx="193">
                  <c:v>5259772.5420494284</c:v>
                </c:pt>
                <c:pt idx="194">
                  <c:v>5238534.2407933548</c:v>
                </c:pt>
                <c:pt idx="195">
                  <c:v>5217200.8096462386</c:v>
                </c:pt>
                <c:pt idx="196">
                  <c:v>5195771.8225054424</c:v>
                </c:pt>
                <c:pt idx="197">
                  <c:v>5174246.8513597446</c:v>
                </c:pt>
                <c:pt idx="198">
                  <c:v>5152625.46628079</c:v>
                </c:pt>
                <c:pt idx="199">
                  <c:v>5130907.2354145031</c:v>
                </c:pt>
                <c:pt idx="200">
                  <c:v>5109091.7249724604</c:v>
                </c:pt>
                <c:pt idx="201">
                  <c:v>5087178.4992232295</c:v>
                </c:pt>
                <c:pt idx="202">
                  <c:v>5065167.1204836639</c:v>
                </c:pt>
                <c:pt idx="203">
                  <c:v>5043057.1491101608</c:v>
                </c:pt>
                <c:pt idx="204">
                  <c:v>5020848.1434898805</c:v>
                </c:pt>
                <c:pt idx="205">
                  <c:v>4998539.6600319259</c:v>
                </c:pt>
                <c:pt idx="206">
                  <c:v>4976131.2531584827</c:v>
                </c:pt>
                <c:pt idx="207">
                  <c:v>4953622.475295919</c:v>
                </c:pt>
                <c:pt idx="208">
                  <c:v>4931012.8768658452</c:v>
                </c:pt>
                <c:pt idx="209">
                  <c:v>4908302.0062761372</c:v>
                </c:pt>
                <c:pt idx="210">
                  <c:v>4885489.4099119129</c:v>
                </c:pt>
                <c:pt idx="211">
                  <c:v>4862574.6321264738</c:v>
                </c:pt>
                <c:pt idx="212">
                  <c:v>4839557.2152322037</c:v>
                </c:pt>
                <c:pt idx="213">
                  <c:v>4816436.6994914282</c:v>
                </c:pt>
                <c:pt idx="214">
                  <c:v>4793212.6231072303</c:v>
                </c:pt>
                <c:pt idx="215">
                  <c:v>4769884.5222142283</c:v>
                </c:pt>
                <c:pt idx="216">
                  <c:v>4746451.9308693102</c:v>
                </c:pt>
                <c:pt idx="217">
                  <c:v>4722914.3810423259</c:v>
                </c:pt>
                <c:pt idx="218">
                  <c:v>4699271.4026067415</c:v>
                </c:pt>
                <c:pt idx="219">
                  <c:v>4675522.523330248</c:v>
                </c:pt>
                <c:pt idx="220">
                  <c:v>4651667.2688653283</c:v>
                </c:pt>
                <c:pt idx="221">
                  <c:v>4627705.1627397845</c:v>
                </c:pt>
                <c:pt idx="222">
                  <c:v>4603635.7263472201</c:v>
                </c:pt>
                <c:pt idx="223">
                  <c:v>4579458.4789374806</c:v>
                </c:pt>
                <c:pt idx="224">
                  <c:v>4555172.9376070518</c:v>
                </c:pt>
                <c:pt idx="225">
                  <c:v>4530778.6172894137</c:v>
                </c:pt>
                <c:pt idx="226">
                  <c:v>4506275.0307453526</c:v>
                </c:pt>
                <c:pt idx="227">
                  <c:v>4481661.6885532299</c:v>
                </c:pt>
                <c:pt idx="228">
                  <c:v>4456938.0990992049</c:v>
                </c:pt>
                <c:pt idx="229">
                  <c:v>4432103.7685674168</c:v>
                </c:pt>
                <c:pt idx="230">
                  <c:v>4407158.2009301223</c:v>
                </c:pt>
                <c:pt idx="231">
                  <c:v>4382100.8979377858</c:v>
                </c:pt>
                <c:pt idx="232">
                  <c:v>4356931.3591091288</c:v>
                </c:pt>
                <c:pt idx="233">
                  <c:v>4331649.0817211354</c:v>
                </c:pt>
                <c:pt idx="234">
                  <c:v>4306253.5607990082</c:v>
                </c:pt>
                <c:pt idx="235">
                  <c:v>4280744.289106084</c:v>
                </c:pt>
                <c:pt idx="236">
                  <c:v>4255120.7571337018</c:v>
                </c:pt>
                <c:pt idx="237">
                  <c:v>4229382.4530910272</c:v>
                </c:pt>
                <c:pt idx="238">
                  <c:v>4203528.8628948275</c:v>
                </c:pt>
                <c:pt idx="239">
                  <c:v>4177559.4701592075</c:v>
                </c:pt>
                <c:pt idx="240">
                  <c:v>4151473.7561852927</c:v>
                </c:pt>
                <c:pt idx="241">
                  <c:v>4125271.1999508697</c:v>
                </c:pt>
                <c:pt idx="242">
                  <c:v>4098951.2780999797</c:v>
                </c:pt>
                <c:pt idx="243">
                  <c:v>4072513.4649324659</c:v>
                </c:pt>
                <c:pt idx="244">
                  <c:v>4045957.2323934729</c:v>
                </c:pt>
                <c:pt idx="245">
                  <c:v>4019282.050062899</c:v>
                </c:pt>
                <c:pt idx="246">
                  <c:v>3992487.3851448027</c:v>
                </c:pt>
                <c:pt idx="247">
                  <c:v>3965572.7024567607</c:v>
                </c:pt>
                <c:pt idx="248">
                  <c:v>3938537.4644191787</c:v>
                </c:pt>
                <c:pt idx="249">
                  <c:v>3911381.1310445531</c:v>
                </c:pt>
                <c:pt idx="250">
                  <c:v>3884103.1599266869</c:v>
                </c:pt>
                <c:pt idx="251">
                  <c:v>3856703.0062298556</c:v>
                </c:pt>
                <c:pt idx="252">
                  <c:v>3829180.1226779236</c:v>
                </c:pt>
                <c:pt idx="253">
                  <c:v>3801533.9595434153</c:v>
                </c:pt>
                <c:pt idx="254">
                  <c:v>3773763.964636534</c:v>
                </c:pt>
                <c:pt idx="255">
                  <c:v>3745869.5832941323</c:v>
                </c:pt>
                <c:pt idx="256">
                  <c:v>3717850.2583686342</c:v>
                </c:pt>
                <c:pt idx="257">
                  <c:v>3689705.4302169071</c:v>
                </c:pt>
                <c:pt idx="258">
                  <c:v>3661434.536689084</c:v>
                </c:pt>
                <c:pt idx="259">
                  <c:v>3633037.0131173343</c:v>
                </c:pt>
                <c:pt idx="260">
                  <c:v>3604512.2923045862</c:v>
                </c:pt>
                <c:pt idx="261">
                  <c:v>3575859.8045131974</c:v>
                </c:pt>
                <c:pt idx="262">
                  <c:v>3547078.9774535764</c:v>
                </c:pt>
                <c:pt idx="263">
                  <c:v>3518169.2362727509</c:v>
                </c:pt>
                <c:pt idx="264">
                  <c:v>3489130.0035428861</c:v>
                </c:pt>
                <c:pt idx="265">
                  <c:v>3459960.6992497523</c:v>
                </c:pt>
                <c:pt idx="266">
                  <c:v>3430660.7407811387</c:v>
                </c:pt>
                <c:pt idx="267">
                  <c:v>3401229.5429152176</c:v>
                </c:pt>
                <c:pt idx="268">
                  <c:v>3371666.5178088555</c:v>
                </c:pt>
                <c:pt idx="269">
                  <c:v>3341971.0749858711</c:v>
                </c:pt>
                <c:pt idx="270">
                  <c:v>3312142.6213252423</c:v>
                </c:pt>
                <c:pt idx="271">
                  <c:v>3282180.5610492583</c:v>
                </c:pt>
                <c:pt idx="272">
                  <c:v>3252084.2957116216</c:v>
                </c:pt>
                <c:pt idx="273">
                  <c:v>3221853.2241854933</c:v>
                </c:pt>
                <c:pt idx="274">
                  <c:v>3191486.7426514877</c:v>
                </c:pt>
                <c:pt idx="275">
                  <c:v>3160984.2445856109</c:v>
                </c:pt>
                <c:pt idx="276">
                  <c:v>3130345.1207471476</c:v>
                </c:pt>
                <c:pt idx="277">
                  <c:v>3099568.7591664912</c:v>
                </c:pt>
                <c:pt idx="278">
                  <c:v>3068654.5451329215</c:v>
                </c:pt>
                <c:pt idx="279">
                  <c:v>3037601.8611823265</c:v>
                </c:pt>
                <c:pt idx="280">
                  <c:v>3006410.0870848694</c:v>
                </c:pt>
                <c:pt idx="281">
                  <c:v>2975078.5998326004</c:v>
                </c:pt>
                <c:pt idx="282">
                  <c:v>2943606.7736270144</c:v>
                </c:pt>
                <c:pt idx="283">
                  <c:v>2911993.9798665489</c:v>
                </c:pt>
                <c:pt idx="284">
                  <c:v>2880239.5871340316</c:v>
                </c:pt>
                <c:pt idx="285">
                  <c:v>2848342.9611840663</c:v>
                </c:pt>
                <c:pt idx="286">
                  <c:v>2816303.4649303667</c:v>
                </c:pt>
                <c:pt idx="287">
                  <c:v>2784120.4584330311</c:v>
                </c:pt>
                <c:pt idx="288">
                  <c:v>2751793.2988857594</c:v>
                </c:pt>
                <c:pt idx="289">
                  <c:v>2719321.3406030154</c:v>
                </c:pt>
                <c:pt idx="290">
                  <c:v>2686703.9350071298</c:v>
                </c:pt>
                <c:pt idx="291">
                  <c:v>2653940.4306153459</c:v>
                </c:pt>
                <c:pt idx="292">
                  <c:v>2621030.1730268076</c:v>
                </c:pt>
                <c:pt idx="293">
                  <c:v>2587972.504909487</c:v>
                </c:pt>
                <c:pt idx="294">
                  <c:v>2554766.7659870577</c:v>
                </c:pt>
                <c:pt idx="295">
                  <c:v>2521412.293025705</c:v>
                </c:pt>
                <c:pt idx="296">
                  <c:v>2487908.4198208796</c:v>
                </c:pt>
                <c:pt idx="297">
                  <c:v>2454254.4771839906</c:v>
                </c:pt>
                <c:pt idx="298">
                  <c:v>2420449.7929290407</c:v>
                </c:pt>
                <c:pt idx="299">
                  <c:v>2386493.6918591992</c:v>
                </c:pt>
                <c:pt idx="300">
                  <c:v>2352385.4957533153</c:v>
                </c:pt>
                <c:pt idx="301">
                  <c:v>2318124.5233523739</c:v>
                </c:pt>
                <c:pt idx="302">
                  <c:v>2283710.0903458865</c:v>
                </c:pt>
                <c:pt idx="303">
                  <c:v>2249141.5093582245</c:v>
                </c:pt>
                <c:pt idx="304">
                  <c:v>2214418.0899348883</c:v>
                </c:pt>
                <c:pt idx="305">
                  <c:v>2179539.1385287186</c:v>
                </c:pt>
                <c:pt idx="306">
                  <c:v>2144503.958486042</c:v>
                </c:pt>
                <c:pt idx="307">
                  <c:v>2109311.8500327575</c:v>
                </c:pt>
                <c:pt idx="308">
                  <c:v>2073962.1102603595</c:v>
                </c:pt>
                <c:pt idx="309">
                  <c:v>2038454.0331118975</c:v>
                </c:pt>
                <c:pt idx="310">
                  <c:v>2002786.9093678747</c:v>
                </c:pt>
                <c:pt idx="311">
                  <c:v>1966960.026632082</c:v>
                </c:pt>
                <c:pt idx="312">
                  <c:v>1930972.6693173684</c:v>
                </c:pt>
                <c:pt idx="313">
                  <c:v>1894824.1186313494</c:v>
                </c:pt>
                <c:pt idx="314">
                  <c:v>1858513.6525620492</c:v>
                </c:pt>
                <c:pt idx="315">
                  <c:v>1822040.5458634803</c:v>
                </c:pt>
                <c:pt idx="316">
                  <c:v>1785404.0700411573</c:v>
                </c:pt>
                <c:pt idx="317">
                  <c:v>1748603.4933375469</c:v>
                </c:pt>
                <c:pt idx="318">
                  <c:v>1711638.0807174516</c:v>
                </c:pt>
                <c:pt idx="319">
                  <c:v>1674507.0938533288</c:v>
                </c:pt>
                <c:pt idx="320">
                  <c:v>1637209.7911105438</c:v>
                </c:pt>
                <c:pt idx="321">
                  <c:v>1599745.4275325567</c:v>
                </c:pt>
                <c:pt idx="322">
                  <c:v>1562113.2548260433</c:v>
                </c:pt>
                <c:pt idx="323">
                  <c:v>1524312.5213459486</c:v>
                </c:pt>
                <c:pt idx="324">
                  <c:v>1486342.4720804743</c:v>
                </c:pt>
                <c:pt idx="325">
                  <c:v>1448202.3486359983</c:v>
                </c:pt>
                <c:pt idx="326">
                  <c:v>1409891.3892219274</c:v>
                </c:pt>
                <c:pt idx="327">
                  <c:v>1371408.828635481</c:v>
                </c:pt>
                <c:pt idx="328">
                  <c:v>1332753.8982464075</c:v>
                </c:pt>
                <c:pt idx="329">
                  <c:v>1293925.825981633</c:v>
                </c:pt>
                <c:pt idx="330">
                  <c:v>1254923.8363098393</c:v>
                </c:pt>
                <c:pt idx="331">
                  <c:v>1215747.1502259739</c:v>
                </c:pt>
                <c:pt idx="332">
                  <c:v>1176394.9852356913</c:v>
                </c:pt>
                <c:pt idx="333">
                  <c:v>1136866.5553397231</c:v>
                </c:pt>
                <c:pt idx="334">
                  <c:v>1097161.0710181792</c:v>
                </c:pt>
                <c:pt idx="335">
                  <c:v>1057277.7392147784</c:v>
                </c:pt>
                <c:pt idx="336">
                  <c:v>1017215.7633210082</c:v>
                </c:pt>
                <c:pt idx="337">
                  <c:v>976974.34316021379</c:v>
                </c:pt>
                <c:pt idx="338">
                  <c:v>936552.67497161578</c:v>
                </c:pt>
                <c:pt idx="339">
                  <c:v>895949.95139425644</c:v>
                </c:pt>
                <c:pt idx="340">
                  <c:v>855165.36145087343</c:v>
                </c:pt>
                <c:pt idx="341">
                  <c:v>814198.09053170239</c:v>
                </c:pt>
                <c:pt idx="342">
                  <c:v>773047.32037820586</c:v>
                </c:pt>
                <c:pt idx="343">
                  <c:v>731712.22906673013</c:v>
                </c:pt>
                <c:pt idx="344">
                  <c:v>690191.99099208845</c:v>
                </c:pt>
                <c:pt idx="345">
                  <c:v>648485.77685107081</c:v>
                </c:pt>
                <c:pt idx="346">
                  <c:v>606592.75362587976</c:v>
                </c:pt>
                <c:pt idx="347">
                  <c:v>564512.08456749259</c:v>
                </c:pt>
                <c:pt idx="348">
                  <c:v>522242.92917894805</c:v>
                </c:pt>
                <c:pt idx="349">
                  <c:v>479784.44319855899</c:v>
                </c:pt>
                <c:pt idx="350">
                  <c:v>437135.77858304942</c:v>
                </c:pt>
                <c:pt idx="351">
                  <c:v>394296.08349061623</c:v>
                </c:pt>
                <c:pt idx="352">
                  <c:v>351264.50226391485</c:v>
                </c:pt>
                <c:pt idx="353">
                  <c:v>308040.17541296891</c:v>
                </c:pt>
                <c:pt idx="354">
                  <c:v>264622.2395980031</c:v>
                </c:pt>
                <c:pt idx="355">
                  <c:v>221009.82761219941</c:v>
                </c:pt>
                <c:pt idx="356">
                  <c:v>177202.06836437597</c:v>
                </c:pt>
                <c:pt idx="357">
                  <c:v>133198.08686158832</c:v>
                </c:pt>
                <c:pt idx="358">
                  <c:v>88997.00419165277</c:v>
                </c:pt>
                <c:pt idx="359">
                  <c:v>44597.937505591464</c:v>
                </c:pt>
              </c:numCache>
            </c:numRef>
          </c:val>
          <c:smooth val="0"/>
          <c:extLst>
            <c:ext xmlns:c16="http://schemas.microsoft.com/office/drawing/2014/chart" uri="{C3380CC4-5D6E-409C-BE32-E72D297353CC}">
              <c16:uniqueId val="{0000002C-239C-4B47-88D2-641E64C71930}"/>
            </c:ext>
          </c:extLst>
        </c:ser>
        <c:ser>
          <c:idx val="50"/>
          <c:order val="9"/>
          <c:tx>
            <c:strRef>
              <c:f>'Mortgage Amortization'!$BC$2</c:f>
              <c:strCache>
                <c:ptCount val="1"/>
                <c:pt idx="0">
                  <c:v>Beginning balance 1009</c:v>
                </c:pt>
              </c:strCache>
            </c:strRef>
          </c:tx>
          <c:spPr>
            <a:ln w="28575" cap="rnd">
              <a:solidFill>
                <a:schemeClr val="accent6"/>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Amortization'!$BC$3:$BC$362</c:f>
              <c:numCache>
                <c:formatCode>#,##0.00</c:formatCode>
                <c:ptCount val="360"/>
                <c:pt idx="0">
                  <c:v>12500000</c:v>
                </c:pt>
                <c:pt idx="1">
                  <c:v>12489753.854769269</c:v>
                </c:pt>
                <c:pt idx="2">
                  <c:v>12479447.940358026</c:v>
                </c:pt>
                <c:pt idx="3">
                  <c:v>12469081.908112716</c:v>
                </c:pt>
                <c:pt idx="4">
                  <c:v>12458655.407345975</c:v>
                </c:pt>
                <c:pt idx="5">
                  <c:v>12448168.085324762</c:v>
                </c:pt>
                <c:pt idx="6">
                  <c:v>12437619.587258426</c:v>
                </c:pt>
                <c:pt idx="7">
                  <c:v>12427009.556286702</c:v>
                </c:pt>
                <c:pt idx="8">
                  <c:v>12416337.633467643</c:v>
                </c:pt>
                <c:pt idx="9">
                  <c:v>12405603.457765473</c:v>
                </c:pt>
                <c:pt idx="10">
                  <c:v>12394806.666038373</c:v>
                </c:pt>
                <c:pt idx="11">
                  <c:v>12383946.893026199</c:v>
                </c:pt>
                <c:pt idx="12">
                  <c:v>12373023.77133812</c:v>
                </c:pt>
                <c:pt idx="13">
                  <c:v>12362036.931440195</c:v>
                </c:pt>
                <c:pt idx="14">
                  <c:v>12350986.001642864</c:v>
                </c:pt>
                <c:pt idx="15">
                  <c:v>12339870.608088383</c:v>
                </c:pt>
                <c:pt idx="16">
                  <c:v>12328690.374738168</c:v>
                </c:pt>
                <c:pt idx="17">
                  <c:v>12317444.923360076</c:v>
                </c:pt>
                <c:pt idx="18">
                  <c:v>12306133.873515612</c:v>
                </c:pt>
                <c:pt idx="19">
                  <c:v>12294756.842547055</c:v>
                </c:pt>
                <c:pt idx="20">
                  <c:v>12283313.445564516</c:v>
                </c:pt>
                <c:pt idx="21">
                  <c:v>12271803.29543291</c:v>
                </c:pt>
                <c:pt idx="22">
                  <c:v>12260226.002758872</c:v>
                </c:pt>
                <c:pt idx="23">
                  <c:v>12248581.175877567</c:v>
                </c:pt>
                <c:pt idx="24">
                  <c:v>12236868.420839455</c:v>
                </c:pt>
                <c:pt idx="25">
                  <c:v>12225087.341396954</c:v>
                </c:pt>
                <c:pt idx="26">
                  <c:v>12213237.538991038</c:v>
                </c:pt>
                <c:pt idx="27">
                  <c:v>12201318.612737754</c:v>
                </c:pt>
                <c:pt idx="28">
                  <c:v>12189330.15941466</c:v>
                </c:pt>
                <c:pt idx="29">
                  <c:v>12177271.773447182</c:v>
                </c:pt>
                <c:pt idx="30">
                  <c:v>12165143.046894893</c:v>
                </c:pt>
                <c:pt idx="31">
                  <c:v>12152943.569437716</c:v>
                </c:pt>
                <c:pt idx="32">
                  <c:v>12140672.928362038</c:v>
                </c:pt>
                <c:pt idx="33">
                  <c:v>12128330.708546752</c:v>
                </c:pt>
                <c:pt idx="34">
                  <c:v>12115916.492449211</c:v>
                </c:pt>
                <c:pt idx="35">
                  <c:v>12103429.8600911</c:v>
                </c:pt>
                <c:pt idx="36">
                  <c:v>12090870.389044233</c:v>
                </c:pt>
                <c:pt idx="37">
                  <c:v>12078237.654416259</c:v>
                </c:pt>
                <c:pt idx="38">
                  <c:v>12065531.228836291</c:v>
                </c:pt>
                <c:pt idx="39">
                  <c:v>12052750.682440437</c:v>
                </c:pt>
                <c:pt idx="40">
                  <c:v>12039895.582857275</c:v>
                </c:pt>
                <c:pt idx="41">
                  <c:v>12026965.495193211</c:v>
                </c:pt>
                <c:pt idx="42">
                  <c:v>12013959.982017774</c:v>
                </c:pt>
                <c:pt idx="43">
                  <c:v>12000878.603348814</c:v>
                </c:pt>
                <c:pt idx="44">
                  <c:v>11987720.916637618</c:v>
                </c:pt>
                <c:pt idx="45">
                  <c:v>11974486.476753939</c:v>
                </c:pt>
                <c:pt idx="46">
                  <c:v>11961174.835970938</c:v>
                </c:pt>
                <c:pt idx="47">
                  <c:v>11947785.543950038</c:v>
                </c:pt>
                <c:pt idx="48">
                  <c:v>11934318.147725683</c:v>
                </c:pt>
                <c:pt idx="49">
                  <c:v>11920772.191690018</c:v>
                </c:pt>
                <c:pt idx="50">
                  <c:v>11907147.21757748</c:v>
                </c:pt>
                <c:pt idx="51">
                  <c:v>11893442.764449283</c:v>
                </c:pt>
                <c:pt idx="52">
                  <c:v>11879658.36867784</c:v>
                </c:pt>
                <c:pt idx="53">
                  <c:v>11865793.563931063</c:v>
                </c:pt>
                <c:pt idx="54">
                  <c:v>11851847.881156595</c:v>
                </c:pt>
                <c:pt idx="55">
                  <c:v>11837820.848565944</c:v>
                </c:pt>
                <c:pt idx="56">
                  <c:v>11823711.991618514</c:v>
                </c:pt>
                <c:pt idx="57">
                  <c:v>11809520.833005557</c:v>
                </c:pt>
                <c:pt idx="58">
                  <c:v>11795246.892634025</c:v>
                </c:pt>
                <c:pt idx="59">
                  <c:v>11780889.687610326</c:v>
                </c:pt>
                <c:pt idx="60">
                  <c:v>11766448.732223989</c:v>
                </c:pt>
                <c:pt idx="61">
                  <c:v>11751923.537931232</c:v>
                </c:pt>
                <c:pt idx="62">
                  <c:v>11737313.613338433</c:v>
                </c:pt>
                <c:pt idx="63">
                  <c:v>11722618.46418551</c:v>
                </c:pt>
                <c:pt idx="64">
                  <c:v>11707837.593329195</c:v>
                </c:pt>
                <c:pt idx="65">
                  <c:v>11692970.500726217</c:v>
                </c:pt>
                <c:pt idx="66">
                  <c:v>11678016.683416389</c:v>
                </c:pt>
                <c:pt idx="67">
                  <c:v>11662975.635505587</c:v>
                </c:pt>
                <c:pt idx="68">
                  <c:v>11647846.848148638</c:v>
                </c:pt>
                <c:pt idx="69">
                  <c:v>11632629.809532108</c:v>
                </c:pt>
                <c:pt idx="70">
                  <c:v>11617324.004856981</c:v>
                </c:pt>
                <c:pt idx="71">
                  <c:v>11601928.91632125</c:v>
                </c:pt>
                <c:pt idx="72">
                  <c:v>11586444.023102392</c:v>
                </c:pt>
                <c:pt idx="73">
                  <c:v>11570868.801339757</c:v>
                </c:pt>
                <c:pt idx="74">
                  <c:v>11555202.724116841</c:v>
                </c:pt>
                <c:pt idx="75">
                  <c:v>11539445.261443458</c:v>
                </c:pt>
                <c:pt idx="76">
                  <c:v>11523595.880237814</c:v>
                </c:pt>
                <c:pt idx="77">
                  <c:v>11507654.044308471</c:v>
                </c:pt>
                <c:pt idx="78">
                  <c:v>11491619.214336205</c:v>
                </c:pt>
                <c:pt idx="79">
                  <c:v>11475490.847855769</c:v>
                </c:pt>
                <c:pt idx="80">
                  <c:v>11459268.39923753</c:v>
                </c:pt>
                <c:pt idx="81">
                  <c:v>11442951.319669018</c:v>
                </c:pt>
                <c:pt idx="82">
                  <c:v>11426539.057136355</c:v>
                </c:pt>
                <c:pt idx="83">
                  <c:v>11410031.056405585</c:v>
                </c:pt>
                <c:pt idx="84">
                  <c:v>11393426.759003887</c:v>
                </c:pt>
                <c:pt idx="85">
                  <c:v>11376725.603200678</c:v>
                </c:pt>
                <c:pt idx="86">
                  <c:v>11359927.023988618</c:v>
                </c:pt>
                <c:pt idx="87">
                  <c:v>11343030.453064486</c:v>
                </c:pt>
                <c:pt idx="88">
                  <c:v>11326035.318809964</c:v>
                </c:pt>
                <c:pt idx="89">
                  <c:v>11308941.046272291</c:v>
                </c:pt>
                <c:pt idx="90">
                  <c:v>11291747.057144815</c:v>
                </c:pt>
                <c:pt idx="91">
                  <c:v>11274452.769747429</c:v>
                </c:pt>
                <c:pt idx="92">
                  <c:v>11257057.599006891</c:v>
                </c:pt>
                <c:pt idx="93">
                  <c:v>11239560.956437033</c:v>
                </c:pt>
                <c:pt idx="94">
                  <c:v>11221962.250118852</c:v>
                </c:pt>
                <c:pt idx="95">
                  <c:v>11204260.88468048</c:v>
                </c:pt>
                <c:pt idx="96">
                  <c:v>11186456.261277052</c:v>
                </c:pt>
                <c:pt idx="97">
                  <c:v>11168547.777570436</c:v>
                </c:pt>
                <c:pt idx="98">
                  <c:v>11150534.827708865</c:v>
                </c:pt>
                <c:pt idx="99">
                  <c:v>11132416.802306434</c:v>
                </c:pt>
                <c:pt idx="100">
                  <c:v>11114193.08842249</c:v>
                </c:pt>
                <c:pt idx="101">
                  <c:v>11095863.06954089</c:v>
                </c:pt>
                <c:pt idx="102">
                  <c:v>11077426.125549147</c:v>
                </c:pt>
                <c:pt idx="103">
                  <c:v>11058881.632717453</c:v>
                </c:pt>
                <c:pt idx="104">
                  <c:v>11040228.963677574</c:v>
                </c:pt>
                <c:pt idx="105">
                  <c:v>11021467.487401629</c:v>
                </c:pt>
                <c:pt idx="106">
                  <c:v>11002596.56918074</c:v>
                </c:pt>
                <c:pt idx="107">
                  <c:v>10983615.570603563</c:v>
                </c:pt>
                <c:pt idx="108">
                  <c:v>10964523.849534685</c:v>
                </c:pt>
                <c:pt idx="109">
                  <c:v>10945320.760092907</c:v>
                </c:pt>
                <c:pt idx="110">
                  <c:v>10926005.652629385</c:v>
                </c:pt>
                <c:pt idx="111">
                  <c:v>10906577.873705659</c:v>
                </c:pt>
                <c:pt idx="112">
                  <c:v>10887036.766071545</c:v>
                </c:pt>
                <c:pt idx="113">
                  <c:v>10867381.668642897</c:v>
                </c:pt>
                <c:pt idx="114">
                  <c:v>10847611.91647925</c:v>
                </c:pt>
                <c:pt idx="115">
                  <c:v>10827726.840761315</c:v>
                </c:pt>
                <c:pt idx="116">
                  <c:v>10807725.768768359</c:v>
                </c:pt>
                <c:pt idx="117">
                  <c:v>10787608.023855444</c:v>
                </c:pt>
                <c:pt idx="118">
                  <c:v>10767372.925430536</c:v>
                </c:pt>
                <c:pt idx="119">
                  <c:v>10747019.788931483</c:v>
                </c:pt>
                <c:pt idx="120">
                  <c:v>10726547.925802853</c:v>
                </c:pt>
                <c:pt idx="121">
                  <c:v>10705956.643472638</c:v>
                </c:pt>
                <c:pt idx="122">
                  <c:v>10685245.245328831</c:v>
                </c:pt>
                <c:pt idx="123">
                  <c:v>10664413.03069585</c:v>
                </c:pt>
                <c:pt idx="124">
                  <c:v>10643459.294810845</c:v>
                </c:pt>
                <c:pt idx="125">
                  <c:v>10622383.328799844</c:v>
                </c:pt>
                <c:pt idx="126">
                  <c:v>10601184.419653779</c:v>
                </c:pt>
                <c:pt idx="127">
                  <c:v>10579861.850204362</c:v>
                </c:pt>
                <c:pt idx="128">
                  <c:v>10558414.899099823</c:v>
                </c:pt>
                <c:pt idx="129">
                  <c:v>10536842.840780508</c:v>
                </c:pt>
                <c:pt idx="130">
                  <c:v>10515144.945454329</c:v>
                </c:pt>
                <c:pt idx="131">
                  <c:v>10493320.479072081</c:v>
                </c:pt>
                <c:pt idx="132">
                  <c:v>10471368.703302603</c:v>
                </c:pt>
                <c:pt idx="133">
                  <c:v>10449288.875507804</c:v>
                </c:pt>
                <c:pt idx="134">
                  <c:v>10427080.248717535</c:v>
                </c:pt>
                <c:pt idx="135">
                  <c:v>10404742.071604323</c:v>
                </c:pt>
                <c:pt idx="136">
                  <c:v>10382273.588457949</c:v>
                </c:pt>
                <c:pt idx="137">
                  <c:v>10359674.03915989</c:v>
                </c:pt>
                <c:pt idx="138">
                  <c:v>10336942.659157591</c:v>
                </c:pt>
                <c:pt idx="139">
                  <c:v>10314078.679438611</c:v>
                </c:pt>
                <c:pt idx="140">
                  <c:v>10291081.326504605</c:v>
                </c:pt>
                <c:pt idx="141">
                  <c:v>10267949.822345151</c:v>
                </c:pt>
                <c:pt idx="142">
                  <c:v>10244683.384411432</c:v>
                </c:pt>
                <c:pt idx="143">
                  <c:v>10221281.225589767</c:v>
                </c:pt>
                <c:pt idx="144">
                  <c:v>10197742.554174976</c:v>
                </c:pt>
                <c:pt idx="145">
                  <c:v>10174066.573843598</c:v>
                </c:pt>
                <c:pt idx="146">
                  <c:v>10150252.483626954</c:v>
                </c:pt>
                <c:pt idx="147">
                  <c:v>10126299.477884047</c:v>
                </c:pt>
                <c:pt idx="148">
                  <c:v>10102206.746274306</c:v>
                </c:pt>
                <c:pt idx="149">
                  <c:v>10077973.473730175</c:v>
                </c:pt>
                <c:pt idx="150">
                  <c:v>10053598.840429537</c:v>
                </c:pt>
                <c:pt idx="151">
                  <c:v>10029082.021767978</c:v>
                </c:pt>
                <c:pt idx="152">
                  <c:v>10004422.188330892</c:v>
                </c:pt>
                <c:pt idx="153">
                  <c:v>9979618.5058654249</c:v>
                </c:pt>
                <c:pt idx="154">
                  <c:v>9954670.135252241</c:v>
                </c:pt>
                <c:pt idx="155">
                  <c:v>9929576.2324771471</c:v>
                </c:pt>
                <c:pt idx="156">
                  <c:v>9904335.948602533</c:v>
                </c:pt>
                <c:pt idx="157">
                  <c:v>9878948.4297386501</c:v>
                </c:pt>
                <c:pt idx="158">
                  <c:v>9853412.8170147277</c:v>
                </c:pt>
                <c:pt idx="159">
                  <c:v>9827728.2465499155</c:v>
                </c:pt>
                <c:pt idx="160">
                  <c:v>9801893.8494240586</c:v>
                </c:pt>
                <c:pt idx="161">
                  <c:v>9775908.7516483013</c:v>
                </c:pt>
                <c:pt idx="162">
                  <c:v>9749772.0741355177</c:v>
                </c:pt>
                <c:pt idx="163">
                  <c:v>9723482.9326705765</c:v>
                </c:pt>
                <c:pt idx="164">
                  <c:v>9697040.4378804229</c:v>
                </c:pt>
                <c:pt idx="165">
                  <c:v>9670443.6952039935</c:v>
                </c:pt>
                <c:pt idx="166">
                  <c:v>9643691.8048619516</c:v>
                </c:pt>
                <c:pt idx="167">
                  <c:v>9616783.8618262485</c:v>
                </c:pt>
                <c:pt idx="168">
                  <c:v>9589718.9557895046</c:v>
                </c:pt>
                <c:pt idx="169">
                  <c:v>9562496.171134213</c:v>
                </c:pt>
                <c:pt idx="170">
                  <c:v>9535114.5869017653</c:v>
                </c:pt>
                <c:pt idx="171">
                  <c:v>9507573.2767612953</c:v>
                </c:pt>
                <c:pt idx="172">
                  <c:v>9479871.3089783378</c:v>
                </c:pt>
                <c:pt idx="173">
                  <c:v>9452007.7463833131</c:v>
                </c:pt>
                <c:pt idx="174">
                  <c:v>9423981.646339817</c:v>
                </c:pt>
                <c:pt idx="175">
                  <c:v>9395792.0607127342</c:v>
                </c:pt>
                <c:pt idx="176">
                  <c:v>9367438.0358361602</c:v>
                </c:pt>
                <c:pt idx="177">
                  <c:v>9338918.6124811396</c:v>
                </c:pt>
                <c:pt idx="178">
                  <c:v>9310232.8258232158</c:v>
                </c:pt>
                <c:pt idx="179">
                  <c:v>9281379.7054097857</c:v>
                </c:pt>
                <c:pt idx="180">
                  <c:v>9252358.2751272786</c:v>
                </c:pt>
                <c:pt idx="181">
                  <c:v>9223167.5531681236</c:v>
                </c:pt>
                <c:pt idx="182">
                  <c:v>9193806.5519975405</c:v>
                </c:pt>
                <c:pt idx="183">
                  <c:v>9164274.2783201281</c:v>
                </c:pt>
                <c:pt idx="184">
                  <c:v>9134569.7330462635</c:v>
                </c:pt>
                <c:pt idx="185">
                  <c:v>9104691.9112583026</c:v>
                </c:pt>
                <c:pt idx="186">
                  <c:v>9074639.802176578</c:v>
                </c:pt>
                <c:pt idx="187">
                  <c:v>9044412.3891252093</c:v>
                </c:pt>
                <c:pt idx="188">
                  <c:v>9014008.6494977083</c:v>
                </c:pt>
                <c:pt idx="189">
                  <c:v>8983427.5547223799</c:v>
                </c:pt>
                <c:pt idx="190">
                  <c:v>8952668.0702275299</c:v>
                </c:pt>
                <c:pt idx="191">
                  <c:v>8921729.1554064583</c:v>
                </c:pt>
                <c:pt idx="192">
                  <c:v>8890609.763582265</c:v>
                </c:pt>
                <c:pt idx="193">
                  <c:v>8859308.8419724312</c:v>
                </c:pt>
                <c:pt idx="194">
                  <c:v>8827825.3316532057</c:v>
                </c:pt>
                <c:pt idx="195">
                  <c:v>8796158.1675237846</c:v>
                </c:pt>
                <c:pt idx="196">
                  <c:v>8764306.2782702763</c:v>
                </c:pt>
                <c:pt idx="197">
                  <c:v>8732268.5863294546</c:v>
                </c:pt>
                <c:pt idx="198">
                  <c:v>8700044.0078523122</c:v>
                </c:pt>
                <c:pt idx="199">
                  <c:v>8667631.4526673853</c:v>
                </c:pt>
                <c:pt idx="200">
                  <c:v>8635029.8242438808</c:v>
                </c:pt>
                <c:pt idx="201">
                  <c:v>8602238.019654572</c:v>
                </c:pt>
                <c:pt idx="202">
                  <c:v>8569254.9295384921</c:v>
                </c:pt>
                <c:pt idx="203">
                  <c:v>8536079.4380634017</c:v>
                </c:pt>
                <c:pt idx="204">
                  <c:v>8502710.4228880405</c:v>
                </c:pt>
                <c:pt idx="205">
                  <c:v>8469146.7551241554</c:v>
                </c:pt>
                <c:pt idx="206">
                  <c:v>8435387.2992983144</c:v>
                </c:pt>
                <c:pt idx="207">
                  <c:v>8401430.9133134894</c:v>
                </c:pt>
                <c:pt idx="208">
                  <c:v>8367276.4484104197</c:v>
                </c:pt>
                <c:pt idx="209">
                  <c:v>8332922.7491287496</c:v>
                </c:pt>
                <c:pt idx="210">
                  <c:v>8298368.6532679358</c:v>
                </c:pt>
                <c:pt idx="211">
                  <c:v>8263612.9918479342</c:v>
                </c:pt>
                <c:pt idx="212">
                  <c:v>8228654.5890696496</c:v>
                </c:pt>
                <c:pt idx="213">
                  <c:v>8193492.2622751584</c:v>
                </c:pt>
                <c:pt idx="214">
                  <c:v>8158124.8219076991</c:v>
                </c:pt>
                <c:pt idx="215">
                  <c:v>8122551.0714714294</c:v>
                </c:pt>
                <c:pt idx="216">
                  <c:v>8086769.8074909486</c:v>
                </c:pt>
                <c:pt idx="217">
                  <c:v>8050779.8194705816</c:v>
                </c:pt>
                <c:pt idx="218">
                  <c:v>8014579.889853429</c:v>
                </c:pt>
                <c:pt idx="219">
                  <c:v>7978168.7939801766</c:v>
                </c:pt>
                <c:pt idx="220">
                  <c:v>7941545.300047663</c:v>
                </c:pt>
                <c:pt idx="221">
                  <c:v>7904708.1690672096</c:v>
                </c:pt>
                <c:pt idx="222">
                  <c:v>7867656.1548227035</c:v>
                </c:pt>
                <c:pt idx="223">
                  <c:v>7830388.003828438</c:v>
                </c:pt>
                <c:pt idx="224">
                  <c:v>7792902.4552867059</c:v>
                </c:pt>
                <c:pt idx="225">
                  <c:v>7755198.2410451472</c:v>
                </c:pt>
                <c:pt idx="226">
                  <c:v>7717274.0855538463</c:v>
                </c:pt>
                <c:pt idx="227">
                  <c:v>7679128.7058221791</c:v>
                </c:pt>
                <c:pt idx="228">
                  <c:v>7640760.8113754103</c:v>
                </c:pt>
                <c:pt idx="229">
                  <c:v>7602169.1042110352</c:v>
                </c:pt>
                <c:pt idx="230">
                  <c:v>7563352.2787548685</c:v>
                </c:pt>
                <c:pt idx="231">
                  <c:v>7524309.0218168739</c:v>
                </c:pt>
                <c:pt idx="232">
                  <c:v>7485038.0125467414</c:v>
                </c:pt>
                <c:pt idx="233">
                  <c:v>7445537.9223892</c:v>
                </c:pt>
                <c:pt idx="234">
                  <c:v>7405807.4150390727</c:v>
                </c:pt>
                <c:pt idx="235">
                  <c:v>7365845.1463960698</c:v>
                </c:pt>
                <c:pt idx="236">
                  <c:v>7325649.7645193152</c:v>
                </c:pt>
                <c:pt idx="237">
                  <c:v>7285219.9095816137</c:v>
                </c:pt>
                <c:pt idx="238">
                  <c:v>7244554.2138234423</c:v>
                </c:pt>
                <c:pt idx="239">
                  <c:v>7203651.3015066814</c:v>
                </c:pt>
                <c:pt idx="240">
                  <c:v>7162509.7888680724</c:v>
                </c:pt>
                <c:pt idx="241">
                  <c:v>7121128.2840724047</c:v>
                </c:pt>
                <c:pt idx="242">
                  <c:v>7079505.3871654291</c:v>
                </c:pt>
                <c:pt idx="243">
                  <c:v>7037639.6900264965</c:v>
                </c:pt>
                <c:pt idx="244">
                  <c:v>6995529.7763209203</c:v>
                </c:pt>
                <c:pt idx="245">
                  <c:v>6953174.2214520611</c:v>
                </c:pt>
                <c:pt idx="246">
                  <c:v>6910571.5925131338</c:v>
                </c:pt>
                <c:pt idx="247">
                  <c:v>6867720.4482387295</c:v>
                </c:pt>
                <c:pt idx="248">
                  <c:v>6824619.3389560571</c:v>
                </c:pt>
                <c:pt idx="249">
                  <c:v>6781266.8065359024</c:v>
                </c:pt>
                <c:pt idx="250">
                  <c:v>6737661.3843432972</c:v>
                </c:pt>
                <c:pt idx="251">
                  <c:v>6693801.5971879018</c:v>
                </c:pt>
                <c:pt idx="252">
                  <c:v>6649685.9612741005</c:v>
                </c:pt>
                <c:pt idx="253">
                  <c:v>6605312.9841508018</c:v>
                </c:pt>
                <c:pt idx="254">
                  <c:v>6560681.1646609502</c:v>
                </c:pt>
                <c:pt idx="255">
                  <c:v>6515788.9928907407</c:v>
                </c:pt>
                <c:pt idx="256">
                  <c:v>6470634.9501185389</c:v>
                </c:pt>
                <c:pt idx="257">
                  <c:v>6425217.5087634996</c:v>
                </c:pt>
                <c:pt idx="258">
                  <c:v>6379535.1323338887</c:v>
                </c:pt>
                <c:pt idx="259">
                  <c:v>6333586.2753751054</c:v>
                </c:pt>
                <c:pt idx="260">
                  <c:v>6287369.3834173959</c:v>
                </c:pt>
                <c:pt idx="261">
                  <c:v>6240882.8929232657</c:v>
                </c:pt>
                <c:pt idx="262">
                  <c:v>6194125.2312345868</c:v>
                </c:pt>
                <c:pt idx="263">
                  <c:v>6147094.8165193908</c:v>
                </c:pt>
                <c:pt idx="264">
                  <c:v>6099790.0577183561</c:v>
                </c:pt>
                <c:pt idx="265">
                  <c:v>6052209.3544909824</c:v>
                </c:pt>
                <c:pt idx="266">
                  <c:v>6004351.0971614486</c:v>
                </c:pt>
                <c:pt idx="267">
                  <c:v>5956213.6666641589</c:v>
                </c:pt>
                <c:pt idx="268">
                  <c:v>5907795.4344889689</c:v>
                </c:pt>
                <c:pt idx="269">
                  <c:v>5859094.7626260901</c:v>
                </c:pt>
                <c:pt idx="270">
                  <c:v>5810110.0035106773</c:v>
                </c:pt>
                <c:pt idx="271">
                  <c:v>5760839.4999670917</c:v>
                </c:pt>
                <c:pt idx="272">
                  <c:v>5711281.5851528356</c:v>
                </c:pt>
                <c:pt idx="273">
                  <c:v>5661434.582502163</c:v>
                </c:pt>
                <c:pt idx="274">
                  <c:v>5611296.8056693608</c:v>
                </c:pt>
                <c:pt idx="275">
                  <c:v>5560866.5584717011</c:v>
                </c:pt>
                <c:pt idx="276">
                  <c:v>5510142.1348320544</c:v>
                </c:pt>
                <c:pt idx="277">
                  <c:v>5459121.8187211771</c:v>
                </c:pt>
                <c:pt idx="278">
                  <c:v>5407803.884099653</c:v>
                </c:pt>
                <c:pt idx="279">
                  <c:v>5356186.5948595032</c:v>
                </c:pt>
                <c:pt idx="280">
                  <c:v>5304268.2047654521</c:v>
                </c:pt>
                <c:pt idx="281">
                  <c:v>5252046.9573958525</c:v>
                </c:pt>
                <c:pt idx="282">
                  <c:v>5199521.0860832641</c:v>
                </c:pt>
                <c:pt idx="283">
                  <c:v>5146688.8138546851</c:v>
                </c:pt>
                <c:pt idx="284">
                  <c:v>5093548.3533714395</c:v>
                </c:pt>
                <c:pt idx="285">
                  <c:v>5040097.9068687083</c:v>
                </c:pt>
                <c:pt idx="286">
                  <c:v>4986335.6660947111</c:v>
                </c:pt>
                <c:pt idx="287">
                  <c:v>4932259.812249532</c:v>
                </c:pt>
                <c:pt idx="288">
                  <c:v>4877868.5159235895</c:v>
                </c:pt>
                <c:pt idx="289">
                  <c:v>4823159.9370357459</c:v>
                </c:pt>
                <c:pt idx="290">
                  <c:v>4768132.2247710563</c:v>
                </c:pt>
                <c:pt idx="291">
                  <c:v>4712783.5175181562</c:v>
                </c:pt>
                <c:pt idx="292">
                  <c:v>4657111.9428062811</c:v>
                </c:pt>
                <c:pt idx="293">
                  <c:v>4601115.61724192</c:v>
                </c:pt>
                <c:pt idx="294">
                  <c:v>4544792.6464451002</c:v>
                </c:pt>
                <c:pt idx="295">
                  <c:v>4488141.1249852991</c:v>
                </c:pt>
                <c:pt idx="296">
                  <c:v>4431159.1363169821</c:v>
                </c:pt>
                <c:pt idx="297">
                  <c:v>4373844.7527147662</c:v>
                </c:pt>
                <c:pt idx="298">
                  <c:v>4316196.0352082048</c:v>
                </c:pt>
                <c:pt idx="299">
                  <c:v>4258211.0335161882</c:v>
                </c:pt>
                <c:pt idx="300">
                  <c:v>4199887.7859809678</c:v>
                </c:pt>
                <c:pt idx="301">
                  <c:v>4141224.3195017921</c:v>
                </c:pt>
                <c:pt idx="302">
                  <c:v>4082218.6494681546</c:v>
                </c:pt>
                <c:pt idx="303">
                  <c:v>4022868.7796926545</c:v>
                </c:pt>
                <c:pt idx="304">
                  <c:v>3963172.7023434639</c:v>
                </c:pt>
                <c:pt idx="305">
                  <c:v>3903128.3978764028</c:v>
                </c:pt>
                <c:pt idx="306">
                  <c:v>3842733.8349666172</c:v>
                </c:pt>
                <c:pt idx="307">
                  <c:v>3781986.9704398578</c:v>
                </c:pt>
                <c:pt idx="308">
                  <c:v>3720885.7492033592</c:v>
                </c:pt>
                <c:pt idx="309">
                  <c:v>3659428.1041763141</c:v>
                </c:pt>
                <c:pt idx="310">
                  <c:v>3597611.9562199446</c:v>
                </c:pt>
                <c:pt idx="311">
                  <c:v>3535435.2140671629</c:v>
                </c:pt>
                <c:pt idx="312">
                  <c:v>3472895.7742518233</c:v>
                </c:pt>
                <c:pt idx="313">
                  <c:v>3409991.5210375609</c:v>
                </c:pt>
                <c:pt idx="314">
                  <c:v>3346720.3263462153</c:v>
                </c:pt>
                <c:pt idx="315">
                  <c:v>3283080.0496858372</c:v>
                </c:pt>
                <c:pt idx="316">
                  <c:v>3219068.5380782732</c:v>
                </c:pt>
                <c:pt idx="317">
                  <c:v>3154683.6259863321</c:v>
                </c:pt>
                <c:pt idx="318">
                  <c:v>3089923.1352405213</c:v>
                </c:pt>
                <c:pt idx="319">
                  <c:v>3024784.8749653599</c:v>
                </c:pt>
                <c:pt idx="320">
                  <c:v>2959266.64150526</c:v>
                </c:pt>
                <c:pt idx="321">
                  <c:v>2893366.218349976</c:v>
                </c:pt>
                <c:pt idx="322">
                  <c:v>2827081.3760596197</c:v>
                </c:pt>
                <c:pt idx="323">
                  <c:v>2760409.8721892363</c:v>
                </c:pt>
                <c:pt idx="324">
                  <c:v>2693349.4512129421</c:v>
                </c:pt>
                <c:pt idx="325">
                  <c:v>2625897.8444476197</c:v>
                </c:pt>
                <c:pt idx="326">
                  <c:v>2558052.7699761661</c:v>
                </c:pt>
                <c:pt idx="327">
                  <c:v>2489811.9325702959</c:v>
                </c:pt>
                <c:pt idx="328">
                  <c:v>2421173.0236128913</c:v>
                </c:pt>
                <c:pt idx="329">
                  <c:v>2352133.7210199018</c:v>
                </c:pt>
                <c:pt idx="330">
                  <c:v>2282691.6891617868</c:v>
                </c:pt>
                <c:pt idx="331">
                  <c:v>2212844.5787844993</c:v>
                </c:pt>
                <c:pt idx="332">
                  <c:v>2142590.0269300109</c:v>
                </c:pt>
                <c:pt idx="333">
                  <c:v>2071925.6568563713</c:v>
                </c:pt>
                <c:pt idx="334">
                  <c:v>2000849.0779573023</c:v>
                </c:pt>
                <c:pt idx="335">
                  <c:v>1929357.8856813221</c:v>
                </c:pt>
                <c:pt idx="336">
                  <c:v>1857449.6614503986</c:v>
                </c:pt>
                <c:pt idx="337">
                  <c:v>1785121.9725781281</c:v>
                </c:pt>
                <c:pt idx="338">
                  <c:v>1712372.3721874359</c:v>
                </c:pt>
                <c:pt idx="339">
                  <c:v>1639198.3991277979</c:v>
                </c:pt>
                <c:pt idx="340">
                  <c:v>1565597.5778919789</c:v>
                </c:pt>
                <c:pt idx="341">
                  <c:v>1491567.4185322842</c:v>
                </c:pt>
                <c:pt idx="342">
                  <c:v>1417105.4165763247</c:v>
                </c:pt>
                <c:pt idx="343">
                  <c:v>1342209.0529422888</c:v>
                </c:pt>
                <c:pt idx="344">
                  <c:v>1266875.7938537209</c:v>
                </c:pt>
                <c:pt idx="345">
                  <c:v>1191103.090753803</c:v>
                </c:pt>
                <c:pt idx="346">
                  <c:v>1114888.3802191357</c:v>
                </c:pt>
                <c:pt idx="347">
                  <c:v>1038229.0838730161</c:v>
                </c:pt>
                <c:pt idx="348">
                  <c:v>961122.60829821078</c:v>
                </c:pt>
                <c:pt idx="349">
                  <c:v>883566.34494921914</c:v>
                </c:pt>
                <c:pt idx="350">
                  <c:v>805557.67006402498</c:v>
                </c:pt>
                <c:pt idx="351">
                  <c:v>727093.94457533385</c:v>
                </c:pt>
                <c:pt idx="352">
                  <c:v>648172.5140212921</c:v>
                </c:pt>
                <c:pt idx="353">
                  <c:v>568790.70845568506</c:v>
                </c:pt>
                <c:pt idx="354">
                  <c:v>488945.84235761198</c:v>
                </c:pt>
                <c:pt idx="355">
                  <c:v>408635.21454063349</c:v>
                </c:pt>
                <c:pt idx="356">
                  <c:v>327856.1080613893</c:v>
                </c:pt>
                <c:pt idx="357">
                  <c:v>246605.79012768285</c:v>
                </c:pt>
                <c:pt idx="358">
                  <c:v>164881.51200602978</c:v>
                </c:pt>
                <c:pt idx="359">
                  <c:v>82680.508928667055</c:v>
                </c:pt>
              </c:numCache>
            </c:numRef>
          </c:val>
          <c:smooth val="0"/>
          <c:extLst>
            <c:ext xmlns:c16="http://schemas.microsoft.com/office/drawing/2014/chart" uri="{C3380CC4-5D6E-409C-BE32-E72D297353CC}">
              <c16:uniqueId val="{00000032-239C-4B47-88D2-641E64C71930}"/>
            </c:ext>
          </c:extLst>
        </c:ser>
        <c:ser>
          <c:idx val="56"/>
          <c:order val="10"/>
          <c:tx>
            <c:strRef>
              <c:f>'Mortgage Amortization'!$BI$2</c:f>
              <c:strCache>
                <c:ptCount val="1"/>
                <c:pt idx="0">
                  <c:v>Beginning balance 1010</c:v>
                </c:pt>
              </c:strCache>
            </c:strRef>
          </c:tx>
          <c:spPr>
            <a:ln w="28575" cap="rnd">
              <a:solidFill>
                <a:schemeClr val="accent2"/>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Amortization'!$BI$3:$BI$362</c:f>
              <c:numCache>
                <c:formatCode>#,##0.00</c:formatCode>
                <c:ptCount val="360"/>
                <c:pt idx="0">
                  <c:v>6750000</c:v>
                </c:pt>
                <c:pt idx="1">
                  <c:v>6743118.075985793</c:v>
                </c:pt>
                <c:pt idx="2">
                  <c:v>6736202.4592185998</c:v>
                </c:pt>
                <c:pt idx="3">
                  <c:v>6729252.9847443169</c:v>
                </c:pt>
                <c:pt idx="4">
                  <c:v>6722269.4868012536</c:v>
                </c:pt>
                <c:pt idx="5">
                  <c:v>6715251.7988161771</c:v>
                </c:pt>
                <c:pt idx="6">
                  <c:v>6708199.7534003407</c:v>
                </c:pt>
                <c:pt idx="7">
                  <c:v>6701113.182345489</c:v>
                </c:pt>
                <c:pt idx="8">
                  <c:v>6693991.9166198485</c:v>
                </c:pt>
                <c:pt idx="9">
                  <c:v>6686835.7863640925</c:v>
                </c:pt>
                <c:pt idx="10">
                  <c:v>6679644.6208872925</c:v>
                </c:pt>
                <c:pt idx="11">
                  <c:v>6672418.2486628462</c:v>
                </c:pt>
                <c:pt idx="12">
                  <c:v>6665156.4973243838</c:v>
                </c:pt>
                <c:pt idx="13">
                  <c:v>6657859.19366166</c:v>
                </c:pt>
                <c:pt idx="14">
                  <c:v>6650526.1636164207</c:v>
                </c:pt>
                <c:pt idx="15">
                  <c:v>6643157.232278252</c:v>
                </c:pt>
                <c:pt idx="16">
                  <c:v>6635752.2238804065</c:v>
                </c:pt>
                <c:pt idx="17">
                  <c:v>6628310.9617956132</c:v>
                </c:pt>
                <c:pt idx="18">
                  <c:v>6620833.2685318636</c:v>
                </c:pt>
                <c:pt idx="19">
                  <c:v>6613318.9657281768</c:v>
                </c:pt>
                <c:pt idx="20">
                  <c:v>6605767.874150347</c:v>
                </c:pt>
                <c:pt idx="21">
                  <c:v>6598179.813686667</c:v>
                </c:pt>
                <c:pt idx="22">
                  <c:v>6590554.6033436339</c:v>
                </c:pt>
                <c:pt idx="23">
                  <c:v>6582892.0612416295</c:v>
                </c:pt>
                <c:pt idx="24">
                  <c:v>6575192.0046105841</c:v>
                </c:pt>
                <c:pt idx="25">
                  <c:v>6567454.2497856161</c:v>
                </c:pt>
                <c:pt idx="26">
                  <c:v>6559678.6122026509</c:v>
                </c:pt>
                <c:pt idx="27">
                  <c:v>6551864.9063940188</c:v>
                </c:pt>
                <c:pt idx="28">
                  <c:v>6544012.945984032</c:v>
                </c:pt>
                <c:pt idx="29">
                  <c:v>6536122.5436845385</c:v>
                </c:pt>
                <c:pt idx="30">
                  <c:v>6528193.5112904534</c:v>
                </c:pt>
                <c:pt idx="31">
                  <c:v>6520225.6596752722</c:v>
                </c:pt>
                <c:pt idx="32">
                  <c:v>6512218.7987865582</c:v>
                </c:pt>
                <c:pt idx="33">
                  <c:v>6504172.73764141</c:v>
                </c:pt>
                <c:pt idx="34">
                  <c:v>6496087.2843219051</c:v>
                </c:pt>
                <c:pt idx="35">
                  <c:v>6487962.2459705239</c:v>
                </c:pt>
                <c:pt idx="36">
                  <c:v>6479797.4287855476</c:v>
                </c:pt>
                <c:pt idx="37">
                  <c:v>6471592.6380164362</c:v>
                </c:pt>
                <c:pt idx="38">
                  <c:v>6463347.6779591842</c:v>
                </c:pt>
                <c:pt idx="39">
                  <c:v>6455062.3519516522</c:v>
                </c:pt>
                <c:pt idx="40">
                  <c:v>6446736.4623688748</c:v>
                </c:pt>
                <c:pt idx="41">
                  <c:v>6438369.8106183484</c:v>
                </c:pt>
                <c:pt idx="42">
                  <c:v>6429962.1971352929</c:v>
                </c:pt>
                <c:pt idx="43">
                  <c:v>6421513.4213778935</c:v>
                </c:pt>
                <c:pt idx="44">
                  <c:v>6413023.2818225157</c:v>
                </c:pt>
                <c:pt idx="45">
                  <c:v>6404491.5759588974</c:v>
                </c:pt>
                <c:pt idx="46">
                  <c:v>6395918.1002853224</c:v>
                </c:pt>
                <c:pt idx="47">
                  <c:v>6387302.6503037615</c:v>
                </c:pt>
                <c:pt idx="48">
                  <c:v>6378645.0205149995</c:v>
                </c:pt>
                <c:pt idx="49">
                  <c:v>6369945.0044137305</c:v>
                </c:pt>
                <c:pt idx="50">
                  <c:v>6361202.3944836324</c:v>
                </c:pt>
                <c:pt idx="51">
                  <c:v>6352416.9821924176</c:v>
                </c:pt>
                <c:pt idx="52">
                  <c:v>6343588.5579868602</c:v>
                </c:pt>
                <c:pt idx="53">
                  <c:v>6334716.9112877967</c:v>
                </c:pt>
                <c:pt idx="54">
                  <c:v>6325801.8304851027</c:v>
                </c:pt>
                <c:pt idx="55">
                  <c:v>6316843.102932645</c:v>
                </c:pt>
                <c:pt idx="56">
                  <c:v>6307840.5149432123</c:v>
                </c:pt>
                <c:pt idx="57">
                  <c:v>6298793.8517834144</c:v>
                </c:pt>
                <c:pt idx="58">
                  <c:v>6289702.8976685638</c:v>
                </c:pt>
                <c:pt idx="59">
                  <c:v>6280567.4357575253</c:v>
                </c:pt>
                <c:pt idx="60">
                  <c:v>6271387.2481475472</c:v>
                </c:pt>
                <c:pt idx="61">
                  <c:v>6262162.115869062</c:v>
                </c:pt>
                <c:pt idx="62">
                  <c:v>6252891.818880464</c:v>
                </c:pt>
                <c:pt idx="63">
                  <c:v>6243576.1360628586</c:v>
                </c:pt>
                <c:pt idx="64">
                  <c:v>6234214.8452147925</c:v>
                </c:pt>
                <c:pt idx="65">
                  <c:v>6224807.7230469491</c:v>
                </c:pt>
                <c:pt idx="66">
                  <c:v>6215354.5451768255</c:v>
                </c:pt>
                <c:pt idx="67">
                  <c:v>6205855.0861233799</c:v>
                </c:pt>
                <c:pt idx="68">
                  <c:v>6196309.1193016516</c:v>
                </c:pt>
                <c:pt idx="69">
                  <c:v>6186716.4170173584</c:v>
                </c:pt>
                <c:pt idx="70">
                  <c:v>6177076.7504614647</c:v>
                </c:pt>
                <c:pt idx="71">
                  <c:v>6167389.8897047248</c:v>
                </c:pt>
                <c:pt idx="72">
                  <c:v>6157655.6036921972</c:v>
                </c:pt>
                <c:pt idx="73">
                  <c:v>6147873.6602377333</c:v>
                </c:pt>
                <c:pt idx="74">
                  <c:v>6138043.8260184396</c:v>
                </c:pt>
                <c:pt idx="75">
                  <c:v>6128165.8665691139</c:v>
                </c:pt>
                <c:pt idx="76">
                  <c:v>6118239.5462766513</c:v>
                </c:pt>
                <c:pt idx="77">
                  <c:v>6108264.6283744238</c:v>
                </c:pt>
                <c:pt idx="78">
                  <c:v>6098240.8749366328</c:v>
                </c:pt>
                <c:pt idx="79">
                  <c:v>6088168.0468726363</c:v>
                </c:pt>
                <c:pt idx="80">
                  <c:v>6078045.9039212428</c:v>
                </c:pt>
                <c:pt idx="81">
                  <c:v>6067874.2046449836</c:v>
                </c:pt>
                <c:pt idx="82">
                  <c:v>6057652.7064243509</c:v>
                </c:pt>
                <c:pt idx="83">
                  <c:v>6047381.1654520128</c:v>
                </c:pt>
                <c:pt idx="84">
                  <c:v>6037059.336726998</c:v>
                </c:pt>
                <c:pt idx="85">
                  <c:v>6026686.9740488501</c:v>
                </c:pt>
                <c:pt idx="86">
                  <c:v>6016263.8300117571</c:v>
                </c:pt>
                <c:pt idx="87">
                  <c:v>6005789.6559986491</c:v>
                </c:pt>
                <c:pt idx="88">
                  <c:v>5995264.202175268</c:v>
                </c:pt>
                <c:pt idx="89">
                  <c:v>5984687.2174842106</c:v>
                </c:pt>
                <c:pt idx="90">
                  <c:v>5974058.4496389367</c:v>
                </c:pt>
                <c:pt idx="91">
                  <c:v>5963377.6451177532</c:v>
                </c:pt>
                <c:pt idx="92">
                  <c:v>5952644.5491577685</c:v>
                </c:pt>
                <c:pt idx="93">
                  <c:v>5941858.9057488125</c:v>
                </c:pt>
                <c:pt idx="94">
                  <c:v>5931020.4576273337</c:v>
                </c:pt>
                <c:pt idx="95">
                  <c:v>5920128.94627026</c:v>
                </c:pt>
                <c:pt idx="96">
                  <c:v>5909184.1118888343</c:v>
                </c:pt>
                <c:pt idx="97">
                  <c:v>5898185.6934224162</c:v>
                </c:pt>
                <c:pt idx="98">
                  <c:v>5887133.4285322558</c:v>
                </c:pt>
                <c:pt idx="99">
                  <c:v>5876027.0535952374</c:v>
                </c:pt>
                <c:pt idx="100">
                  <c:v>5864866.3036975898</c:v>
                </c:pt>
                <c:pt idx="101">
                  <c:v>5853650.9126285687</c:v>
                </c:pt>
                <c:pt idx="102">
                  <c:v>5842380.6128741056</c:v>
                </c:pt>
                <c:pt idx="103">
                  <c:v>5831055.1356104277</c:v>
                </c:pt>
                <c:pt idx="104">
                  <c:v>5819674.2106976463</c:v>
                </c:pt>
                <c:pt idx="105">
                  <c:v>5808237.5666733123</c:v>
                </c:pt>
                <c:pt idx="106">
                  <c:v>5796744.9307459434</c:v>
                </c:pt>
                <c:pt idx="107">
                  <c:v>5785196.0287885135</c:v>
                </c:pt>
                <c:pt idx="108">
                  <c:v>5773590.5853319168</c:v>
                </c:pt>
                <c:pt idx="109">
                  <c:v>5761928.3235583967</c:v>
                </c:pt>
                <c:pt idx="110">
                  <c:v>5750208.9652949441</c:v>
                </c:pt>
                <c:pt idx="111">
                  <c:v>5738432.2310066596</c:v>
                </c:pt>
                <c:pt idx="112">
                  <c:v>5726597.8397900891</c:v>
                </c:pt>
                <c:pt idx="113">
                  <c:v>5714705.5093665207</c:v>
                </c:pt>
                <c:pt idx="114">
                  <c:v>5702754.9560752539</c:v>
                </c:pt>
                <c:pt idx="115">
                  <c:v>5690745.8948668316</c:v>
                </c:pt>
                <c:pt idx="116">
                  <c:v>5678678.0392962433</c:v>
                </c:pt>
                <c:pt idx="117">
                  <c:v>5666551.1015160903</c:v>
                </c:pt>
                <c:pt idx="118">
                  <c:v>5654364.7922697226</c:v>
                </c:pt>
                <c:pt idx="119">
                  <c:v>5642118.8208843358</c:v>
                </c:pt>
                <c:pt idx="120">
                  <c:v>5629812.8952640416</c:v>
                </c:pt>
                <c:pt idx="121">
                  <c:v>5617446.7218828974</c:v>
                </c:pt>
                <c:pt idx="122">
                  <c:v>5605020.0057779085</c:v>
                </c:pt>
                <c:pt idx="123">
                  <c:v>5592532.4505419889</c:v>
                </c:pt>
                <c:pt idx="124">
                  <c:v>5579983.7583168931</c:v>
                </c:pt>
                <c:pt idx="125">
                  <c:v>5567373.6297861123</c:v>
                </c:pt>
                <c:pt idx="126">
                  <c:v>5554701.7641677326</c:v>
                </c:pt>
                <c:pt idx="127">
                  <c:v>5541967.8592072632</c:v>
                </c:pt>
                <c:pt idx="128">
                  <c:v>5529171.6111704251</c:v>
                </c:pt>
                <c:pt idx="129">
                  <c:v>5516312.7148359064</c:v>
                </c:pt>
                <c:pt idx="130">
                  <c:v>5503390.8634880828</c:v>
                </c:pt>
                <c:pt idx="131">
                  <c:v>5490405.7489097025</c:v>
                </c:pt>
                <c:pt idx="132">
                  <c:v>5477357.0613745321</c:v>
                </c:pt>
                <c:pt idx="133">
                  <c:v>5464244.4896399705</c:v>
                </c:pt>
                <c:pt idx="134">
                  <c:v>5451067.7209396251</c:v>
                </c:pt>
                <c:pt idx="135">
                  <c:v>5437826.4409758514</c:v>
                </c:pt>
                <c:pt idx="136">
                  <c:v>5424520.3339122552</c:v>
                </c:pt>
                <c:pt idx="137">
                  <c:v>5411149.0823661601</c:v>
                </c:pt>
                <c:pt idx="138">
                  <c:v>5397712.3674010374</c:v>
                </c:pt>
                <c:pt idx="139">
                  <c:v>5384209.8685188973</c:v>
                </c:pt>
                <c:pt idx="140">
                  <c:v>5370641.2636526469</c:v>
                </c:pt>
                <c:pt idx="141">
                  <c:v>5357006.2291584052</c:v>
                </c:pt>
                <c:pt idx="142">
                  <c:v>5343304.4398077857</c:v>
                </c:pt>
                <c:pt idx="143">
                  <c:v>5329535.5687801372</c:v>
                </c:pt>
                <c:pt idx="144">
                  <c:v>5315699.2876547491</c:v>
                </c:pt>
                <c:pt idx="145">
                  <c:v>5301795.2664030185</c:v>
                </c:pt>
                <c:pt idx="146">
                  <c:v>5287823.1733805761</c:v>
                </c:pt>
                <c:pt idx="147">
                  <c:v>5273782.6753193773</c:v>
                </c:pt>
                <c:pt idx="148">
                  <c:v>5259673.4373197546</c:v>
                </c:pt>
                <c:pt idx="149">
                  <c:v>5245495.1228424255</c:v>
                </c:pt>
                <c:pt idx="150">
                  <c:v>5231247.3937004674</c:v>
                </c:pt>
                <c:pt idx="151">
                  <c:v>5216929.9100512518</c:v>
                </c:pt>
                <c:pt idx="152">
                  <c:v>5202542.3303883374</c:v>
                </c:pt>
                <c:pt idx="153">
                  <c:v>5188084.3115333226</c:v>
                </c:pt>
                <c:pt idx="154">
                  <c:v>5173555.5086276634</c:v>
                </c:pt>
                <c:pt idx="155">
                  <c:v>5158955.5751244454</c:v>
                </c:pt>
                <c:pt idx="156">
                  <c:v>5144284.1627801182</c:v>
                </c:pt>
                <c:pt idx="157">
                  <c:v>5129540.921646188</c:v>
                </c:pt>
                <c:pt idx="158">
                  <c:v>5114725.5000608731</c:v>
                </c:pt>
                <c:pt idx="159">
                  <c:v>5099837.5446407134</c:v>
                </c:pt>
                <c:pt idx="160">
                  <c:v>5084876.7002721429</c:v>
                </c:pt>
                <c:pt idx="161">
                  <c:v>5069842.6101030177</c:v>
                </c:pt>
                <c:pt idx="162">
                  <c:v>5054734.9155341061</c:v>
                </c:pt>
                <c:pt idx="163">
                  <c:v>5039553.2562105348</c:v>
                </c:pt>
                <c:pt idx="164">
                  <c:v>5024297.2700131917</c:v>
                </c:pt>
                <c:pt idx="165">
                  <c:v>5008966.5930500906</c:v>
                </c:pt>
                <c:pt idx="166">
                  <c:v>4993560.8596476912</c:v>
                </c:pt>
                <c:pt idx="167">
                  <c:v>4978079.7023421759</c:v>
                </c:pt>
                <c:pt idx="168">
                  <c:v>4962522.7518706853</c:v>
                </c:pt>
                <c:pt idx="169">
                  <c:v>4946889.6371625112</c:v>
                </c:pt>
                <c:pt idx="170">
                  <c:v>4931179.9853302455</c:v>
                </c:pt>
                <c:pt idx="171">
                  <c:v>4915393.4216608843</c:v>
                </c:pt>
                <c:pt idx="172">
                  <c:v>4899529.5696068918</c:v>
                </c:pt>
                <c:pt idx="173">
                  <c:v>4883588.0507772183</c:v>
                </c:pt>
                <c:pt idx="174">
                  <c:v>4867568.4849282745</c:v>
                </c:pt>
                <c:pt idx="175">
                  <c:v>4851470.4899548618</c:v>
                </c:pt>
                <c:pt idx="176">
                  <c:v>4835293.681881058</c:v>
                </c:pt>
                <c:pt idx="177">
                  <c:v>4819037.6748510599</c:v>
                </c:pt>
                <c:pt idx="178">
                  <c:v>4802702.0811199779</c:v>
                </c:pt>
                <c:pt idx="179">
                  <c:v>4786286.511044587</c:v>
                </c:pt>
                <c:pt idx="180">
                  <c:v>4769790.5730740353</c:v>
                </c:pt>
                <c:pt idx="181">
                  <c:v>4753213.8737405026</c:v>
                </c:pt>
                <c:pt idx="182">
                  <c:v>4736556.0176498163</c:v>
                </c:pt>
                <c:pt idx="183">
                  <c:v>4719816.6074720193</c:v>
                </c:pt>
                <c:pt idx="184">
                  <c:v>4702995.2439318933</c:v>
                </c:pt>
                <c:pt idx="185">
                  <c:v>4686091.5257994356</c:v>
                </c:pt>
                <c:pt idx="186">
                  <c:v>4669105.0498802876</c:v>
                </c:pt>
                <c:pt idx="187">
                  <c:v>4652035.4110061191</c:v>
                </c:pt>
                <c:pt idx="188">
                  <c:v>4634882.2020249628</c:v>
                </c:pt>
                <c:pt idx="189">
                  <c:v>4617645.0137915025</c:v>
                </c:pt>
                <c:pt idx="190">
                  <c:v>4600323.4351573158</c:v>
                </c:pt>
                <c:pt idx="191">
                  <c:v>4582917.0529610664</c:v>
                </c:pt>
                <c:pt idx="192">
                  <c:v>4565425.4520186475</c:v>
                </c:pt>
                <c:pt idx="193">
                  <c:v>4547848.2151132813</c:v>
                </c:pt>
                <c:pt idx="194">
                  <c:v>4530184.9229855658</c:v>
                </c:pt>
                <c:pt idx="195">
                  <c:v>4512435.1543234754</c:v>
                </c:pt>
                <c:pt idx="196">
                  <c:v>4494598.4857523097</c:v>
                </c:pt>
                <c:pt idx="197">
                  <c:v>4476674.4918245981</c:v>
                </c:pt>
                <c:pt idx="198">
                  <c:v>4458662.7450099485</c:v>
                </c:pt>
                <c:pt idx="199">
                  <c:v>4440562.8156848522</c:v>
                </c:pt>
                <c:pt idx="200">
                  <c:v>4422374.2721224353</c:v>
                </c:pt>
                <c:pt idx="201">
                  <c:v>4404096.6804821603</c:v>
                </c:pt>
                <c:pt idx="202">
                  <c:v>4385729.6047994802</c:v>
                </c:pt>
                <c:pt idx="203">
                  <c:v>4367272.6069754371</c:v>
                </c:pt>
                <c:pt idx="204">
                  <c:v>4348725.2467662133</c:v>
                </c:pt>
                <c:pt idx="205">
                  <c:v>4330087.081772632</c:v>
                </c:pt>
                <c:pt idx="206">
                  <c:v>4311357.6674296027</c:v>
                </c:pt>
                <c:pt idx="207">
                  <c:v>4292536.5569955194</c:v>
                </c:pt>
                <c:pt idx="208">
                  <c:v>4273623.3015416022</c:v>
                </c:pt>
                <c:pt idx="209">
                  <c:v>4254617.4499411928</c:v>
                </c:pt>
                <c:pt idx="210">
                  <c:v>4235518.548858989</c:v>
                </c:pt>
                <c:pt idx="211">
                  <c:v>4216326.1427402375</c:v>
                </c:pt>
                <c:pt idx="212">
                  <c:v>4197039.7737998627</c:v>
                </c:pt>
                <c:pt idx="213">
                  <c:v>4177658.9820115506</c:v>
                </c:pt>
                <c:pt idx="214">
                  <c:v>4158183.3050967748</c:v>
                </c:pt>
                <c:pt idx="215">
                  <c:v>4138612.2785137706</c:v>
                </c:pt>
                <c:pt idx="216">
                  <c:v>4118945.4354464537</c:v>
                </c:pt>
                <c:pt idx="217">
                  <c:v>4099182.3067932865</c:v>
                </c:pt>
                <c:pt idx="218">
                  <c:v>4079322.4211560879</c:v>
                </c:pt>
                <c:pt idx="219">
                  <c:v>4059365.3048287905</c:v>
                </c:pt>
                <c:pt idx="220">
                  <c:v>4039310.4817861407</c:v>
                </c:pt>
                <c:pt idx="221">
                  <c:v>4019157.4736723448</c:v>
                </c:pt>
                <c:pt idx="222">
                  <c:v>3998905.7997896583</c:v>
                </c:pt>
                <c:pt idx="223">
                  <c:v>3978554.9770869212</c:v>
                </c:pt>
                <c:pt idx="224">
                  <c:v>3958104.5201480351</c:v>
                </c:pt>
                <c:pt idx="225">
                  <c:v>3937553.9411803856</c:v>
                </c:pt>
                <c:pt idx="226">
                  <c:v>3916902.7500032075</c:v>
                </c:pt>
                <c:pt idx="227">
                  <c:v>3896150.4540358908</c:v>
                </c:pt>
                <c:pt idx="228">
                  <c:v>3875296.5582862343</c:v>
                </c:pt>
                <c:pt idx="229">
                  <c:v>3854340.5653386367</c:v>
                </c:pt>
                <c:pt idx="230">
                  <c:v>3833281.9753422332</c:v>
                </c:pt>
                <c:pt idx="231">
                  <c:v>3812120.2859989721</c:v>
                </c:pt>
                <c:pt idx="232">
                  <c:v>3790854.9925516346</c:v>
                </c:pt>
                <c:pt idx="233">
                  <c:v>3769485.5877717948</c:v>
                </c:pt>
                <c:pt idx="234">
                  <c:v>3748011.5619477201</c:v>
                </c:pt>
                <c:pt idx="235">
                  <c:v>3726432.402872215</c:v>
                </c:pt>
                <c:pt idx="236">
                  <c:v>3704747.5958304028</c:v>
                </c:pt>
                <c:pt idx="237">
                  <c:v>3682956.6235874486</c:v>
                </c:pt>
                <c:pt idx="238">
                  <c:v>3661058.9663762213</c:v>
                </c:pt>
                <c:pt idx="239">
                  <c:v>3639054.1018848973</c:v>
                </c:pt>
                <c:pt idx="240">
                  <c:v>3616941.5052445014</c:v>
                </c:pt>
                <c:pt idx="241">
                  <c:v>3594720.6490163868</c:v>
                </c:pt>
                <c:pt idx="242">
                  <c:v>3572391.0031796554</c:v>
                </c:pt>
                <c:pt idx="243">
                  <c:v>3549952.0351185151</c:v>
                </c:pt>
                <c:pt idx="244">
                  <c:v>3527403.2096095756</c:v>
                </c:pt>
                <c:pt idx="245">
                  <c:v>3504743.9888090817</c:v>
                </c:pt>
                <c:pt idx="246">
                  <c:v>3481973.8322400856</c:v>
                </c:pt>
                <c:pt idx="247">
                  <c:v>3459092.1967795538</c:v>
                </c:pt>
                <c:pt idx="248">
                  <c:v>3436098.5366454129</c:v>
                </c:pt>
                <c:pt idx="249">
                  <c:v>3412992.303383532</c:v>
                </c:pt>
                <c:pt idx="250">
                  <c:v>3389772.9458546396</c:v>
                </c:pt>
                <c:pt idx="251">
                  <c:v>3366439.910221179</c:v>
                </c:pt>
                <c:pt idx="252">
                  <c:v>3342992.639934096</c:v>
                </c:pt>
                <c:pt idx="253">
                  <c:v>3319430.5757195661</c:v>
                </c:pt>
                <c:pt idx="254">
                  <c:v>3295753.1555656525</c:v>
                </c:pt>
                <c:pt idx="255">
                  <c:v>3271959.814708902</c:v>
                </c:pt>
                <c:pt idx="256">
                  <c:v>3248049.9856208735</c:v>
                </c:pt>
                <c:pt idx="257">
                  <c:v>3224023.0979946018</c:v>
                </c:pt>
                <c:pt idx="258">
                  <c:v>3199878.578730993</c:v>
                </c:pt>
                <c:pt idx="259">
                  <c:v>3175615.8519251561</c:v>
                </c:pt>
                <c:pt idx="260">
                  <c:v>3151234.3388526659</c:v>
                </c:pt>
                <c:pt idx="261">
                  <c:v>3126733.4579557581</c:v>
                </c:pt>
                <c:pt idx="262">
                  <c:v>3102112.624829459</c:v>
                </c:pt>
                <c:pt idx="263">
                  <c:v>3077371.2522076457</c:v>
                </c:pt>
                <c:pt idx="264">
                  <c:v>3052508.749949038</c:v>
                </c:pt>
                <c:pt idx="265">
                  <c:v>3027524.5250231228</c:v>
                </c:pt>
                <c:pt idx="266">
                  <c:v>3002417.9814960076</c:v>
                </c:pt>
                <c:pt idx="267">
                  <c:v>2977188.5205162079</c:v>
                </c:pt>
                <c:pt idx="268">
                  <c:v>2951835.5403003613</c:v>
                </c:pt>
                <c:pt idx="269">
                  <c:v>2926358.4361188747</c:v>
                </c:pt>
                <c:pt idx="270">
                  <c:v>2900756.6002814993</c:v>
                </c:pt>
                <c:pt idx="271">
                  <c:v>2875029.4221228366</c:v>
                </c:pt>
                <c:pt idx="272">
                  <c:v>2849176.2879877724</c:v>
                </c:pt>
                <c:pt idx="273">
                  <c:v>2823196.5812168387</c:v>
                </c:pt>
                <c:pt idx="274">
                  <c:v>2797089.6821315056</c:v>
                </c:pt>
                <c:pt idx="275">
                  <c:v>2770854.9680194003</c:v>
                </c:pt>
                <c:pt idx="276">
                  <c:v>2744491.8131194543</c:v>
                </c:pt>
                <c:pt idx="277">
                  <c:v>2717999.5886069778</c:v>
                </c:pt>
                <c:pt idx="278">
                  <c:v>2691377.6625786587</c:v>
                </c:pt>
                <c:pt idx="279">
                  <c:v>2664625.4000374926</c:v>
                </c:pt>
                <c:pt idx="280">
                  <c:v>2637742.1628776356</c:v>
                </c:pt>
                <c:pt idx="281">
                  <c:v>2610727.3098691832</c:v>
                </c:pt>
                <c:pt idx="282">
                  <c:v>2583580.1966428771</c:v>
                </c:pt>
                <c:pt idx="283">
                  <c:v>2556300.1756747337</c:v>
                </c:pt>
                <c:pt idx="284">
                  <c:v>2528886.5962706003</c:v>
                </c:pt>
                <c:pt idx="285">
                  <c:v>2501338.8045506342</c:v>
                </c:pt>
                <c:pt idx="286">
                  <c:v>2473656.1434337059</c:v>
                </c:pt>
                <c:pt idx="287">
                  <c:v>2445837.9526217259</c:v>
                </c:pt>
                <c:pt idx="288">
                  <c:v>2417883.5685838959</c:v>
                </c:pt>
                <c:pt idx="289">
                  <c:v>2389792.3245408805</c:v>
                </c:pt>
                <c:pt idx="290">
                  <c:v>2361563.5504489047</c:v>
                </c:pt>
                <c:pt idx="291">
                  <c:v>2333196.5729837702</c:v>
                </c:pt>
                <c:pt idx="292">
                  <c:v>2304690.7155247959</c:v>
                </c:pt>
                <c:pt idx="293">
                  <c:v>2276045.2981386785</c:v>
                </c:pt>
                <c:pt idx="294">
                  <c:v>2247259.6375632752</c:v>
                </c:pt>
                <c:pt idx="295">
                  <c:v>2218333.0471913046</c:v>
                </c:pt>
                <c:pt idx="296">
                  <c:v>2189264.8370539714</c:v>
                </c:pt>
                <c:pt idx="297">
                  <c:v>2160054.3138045073</c:v>
                </c:pt>
                <c:pt idx="298">
                  <c:v>2130700.7807016345</c:v>
                </c:pt>
                <c:pt idx="299">
                  <c:v>2101203.5375929456</c:v>
                </c:pt>
                <c:pt idx="300">
                  <c:v>2071561.8808982037</c:v>
                </c:pt>
                <c:pt idx="301">
                  <c:v>2041775.1035925604</c:v>
                </c:pt>
                <c:pt idx="302">
                  <c:v>2011842.4951896917</c:v>
                </c:pt>
                <c:pt idx="303">
                  <c:v>1981763.3417248505</c:v>
                </c:pt>
                <c:pt idx="304">
                  <c:v>1951536.9257378378</c:v>
                </c:pt>
                <c:pt idx="305">
                  <c:v>1921162.5262558886</c:v>
                </c:pt>
                <c:pt idx="306">
                  <c:v>1890639.4187764758</c:v>
                </c:pt>
                <c:pt idx="307">
                  <c:v>1859966.8752500282</c:v>
                </c:pt>
                <c:pt idx="308">
                  <c:v>1829144.1640625659</c:v>
                </c:pt>
                <c:pt idx="309">
                  <c:v>1798170.5500182481</c:v>
                </c:pt>
                <c:pt idx="310">
                  <c:v>1767045.2943218385</c:v>
                </c:pt>
                <c:pt idx="311">
                  <c:v>1735767.6545610819</c:v>
                </c:pt>
                <c:pt idx="312">
                  <c:v>1704336.8846889965</c:v>
                </c:pt>
                <c:pt idx="313">
                  <c:v>1672752.2350060791</c:v>
                </c:pt>
                <c:pt idx="314">
                  <c:v>1641012.9521424223</c:v>
                </c:pt>
                <c:pt idx="315">
                  <c:v>1609118.2790397457</c:v>
                </c:pt>
                <c:pt idx="316">
                  <c:v>1577067.4549333372</c:v>
                </c:pt>
                <c:pt idx="317">
                  <c:v>1544859.7153339076</c:v>
                </c:pt>
                <c:pt idx="318">
                  <c:v>1512494.292009356</c:v>
                </c:pt>
                <c:pt idx="319">
                  <c:v>1479970.4129664444</c:v>
                </c:pt>
                <c:pt idx="320">
                  <c:v>1447287.3024323853</c:v>
                </c:pt>
                <c:pt idx="321">
                  <c:v>1414444.1808363365</c:v>
                </c:pt>
                <c:pt idx="322">
                  <c:v>1381440.2647908069</c:v>
                </c:pt>
                <c:pt idx="323">
                  <c:v>1348274.7670729712</c:v>
                </c:pt>
                <c:pt idx="324">
                  <c:v>1314946.8966058919</c:v>
                </c:pt>
                <c:pt idx="325">
                  <c:v>1281455.8584396509</c:v>
                </c:pt>
                <c:pt idx="326">
                  <c:v>1247800.8537323875</c:v>
                </c:pt>
                <c:pt idx="327">
                  <c:v>1213981.0797312451</c:v>
                </c:pt>
                <c:pt idx="328">
                  <c:v>1179995.7297532219</c:v>
                </c:pt>
                <c:pt idx="329">
                  <c:v>1145843.9931659312</c:v>
                </c:pt>
                <c:pt idx="330">
                  <c:v>1111525.0553682654</c:v>
                </c:pt>
                <c:pt idx="331">
                  <c:v>1077038.0977709652</c:v>
                </c:pt>
                <c:pt idx="332">
                  <c:v>1042382.2977770949</c:v>
                </c:pt>
                <c:pt idx="333">
                  <c:v>1007556.8287624212</c:v>
                </c:pt>
                <c:pt idx="334">
                  <c:v>972560.86005569645</c:v>
                </c:pt>
                <c:pt idx="335">
                  <c:v>937393.55691884505</c:v>
                </c:pt>
                <c:pt idx="336">
                  <c:v>902054.08052705287</c:v>
                </c:pt>
                <c:pt idx="337">
                  <c:v>866541.5879487592</c:v>
                </c:pt>
                <c:pt idx="338">
                  <c:v>830855.23212555097</c:v>
                </c:pt>
                <c:pt idx="339">
                  <c:v>794994.16185195826</c:v>
                </c:pt>
                <c:pt idx="340">
                  <c:v>758957.5217551511</c:v>
                </c:pt>
                <c:pt idx="341">
                  <c:v>722744.45227453671</c:v>
                </c:pt>
                <c:pt idx="342">
                  <c:v>686354.08964125672</c:v>
                </c:pt>
                <c:pt idx="343">
                  <c:v>649785.5658575847</c:v>
                </c:pt>
                <c:pt idx="344">
                  <c:v>613038.00867622183</c:v>
                </c:pt>
                <c:pt idx="345">
                  <c:v>576110.54157949181</c:v>
                </c:pt>
                <c:pt idx="346">
                  <c:v>539002.283758434</c:v>
                </c:pt>
                <c:pt idx="347">
                  <c:v>501712.35009179398</c:v>
                </c:pt>
                <c:pt idx="348">
                  <c:v>464239.85112491105</c:v>
                </c:pt>
                <c:pt idx="349">
                  <c:v>426583.89304850274</c:v>
                </c:pt>
                <c:pt idx="350">
                  <c:v>388743.57767734537</c:v>
                </c:pt>
                <c:pt idx="351">
                  <c:v>350718.00242885004</c:v>
                </c:pt>
                <c:pt idx="352">
                  <c:v>312506.26030153391</c:v>
                </c:pt>
                <c:pt idx="353">
                  <c:v>274107.43985338614</c:v>
                </c:pt>
                <c:pt idx="354">
                  <c:v>235520.62518012765</c:v>
                </c:pt>
                <c:pt idx="355">
                  <c:v>196744.89589336468</c:v>
                </c:pt>
                <c:pt idx="356">
                  <c:v>157779.32709863526</c:v>
                </c:pt>
                <c:pt idx="357">
                  <c:v>118622.9893733483</c:v>
                </c:pt>
                <c:pt idx="358">
                  <c:v>79274.948744614638</c:v>
                </c:pt>
                <c:pt idx="359">
                  <c:v>39734.266666969452</c:v>
                </c:pt>
              </c:numCache>
            </c:numRef>
          </c:val>
          <c:smooth val="0"/>
          <c:extLst>
            <c:ext xmlns:c16="http://schemas.microsoft.com/office/drawing/2014/chart" uri="{C3380CC4-5D6E-409C-BE32-E72D297353CC}">
              <c16:uniqueId val="{00000038-239C-4B47-88D2-641E64C71930}"/>
            </c:ext>
          </c:extLst>
        </c:ser>
        <c:ser>
          <c:idx val="62"/>
          <c:order val="11"/>
          <c:tx>
            <c:strRef>
              <c:f>'Mortgage Amortization'!$BO$2</c:f>
              <c:strCache>
                <c:ptCount val="1"/>
                <c:pt idx="0">
                  <c:v>Beginning balance 1011</c:v>
                </c:pt>
              </c:strCache>
            </c:strRef>
          </c:tx>
          <c:spPr>
            <a:ln w="28575" cap="rnd">
              <a:solidFill>
                <a:schemeClr val="accent4"/>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Amortization'!$BO$3:$BO$362</c:f>
              <c:numCache>
                <c:formatCode>#,##0.00</c:formatCode>
                <c:ptCount val="360"/>
                <c:pt idx="0">
                  <c:v>9250000</c:v>
                </c:pt>
                <c:pt idx="1">
                  <c:v>9239389.9075518735</c:v>
                </c:pt>
                <c:pt idx="2">
                  <c:v>9228733.3959492873</c:v>
                </c:pt>
                <c:pt idx="3">
                  <c:v>9218030.2621084396</c:v>
                </c:pt>
                <c:pt idx="4">
                  <c:v>9207280.302057039</c:v>
                </c:pt>
                <c:pt idx="5">
                  <c:v>9196483.3109304123</c:v>
                </c:pt>
                <c:pt idx="6">
                  <c:v>9185639.0829676073</c:v>
                </c:pt>
                <c:pt idx="7">
                  <c:v>9174747.4115074649</c:v>
                </c:pt>
                <c:pt idx="8">
                  <c:v>9163808.088984685</c:v>
                </c:pt>
                <c:pt idx="9">
                  <c:v>9152820.9069258682</c:v>
                </c:pt>
                <c:pt idx="10">
                  <c:v>9141785.6559455432</c:v>
                </c:pt>
                <c:pt idx="11">
                  <c:v>9130702.1257421803</c:v>
                </c:pt>
                <c:pt idx="12">
                  <c:v>9119570.1050941758</c:v>
                </c:pt>
                <c:pt idx="13">
                  <c:v>9108389.381855838</c:v>
                </c:pt>
                <c:pt idx="14">
                  <c:v>9097159.7429533321</c:v>
                </c:pt>
                <c:pt idx="15">
                  <c:v>9085880.9743806273</c:v>
                </c:pt>
                <c:pt idx="16">
                  <c:v>9074552.8611954171</c:v>
                </c:pt>
                <c:pt idx="17">
                  <c:v>9063175.1875150222</c:v>
                </c:pt>
                <c:pt idx="18">
                  <c:v>9051747.7365122754</c:v>
                </c:pt>
                <c:pt idx="19">
                  <c:v>9040270.2904113904</c:v>
                </c:pt>
                <c:pt idx="20">
                  <c:v>9028742.6304838154</c:v>
                </c:pt>
                <c:pt idx="21">
                  <c:v>9017164.5370440558</c:v>
                </c:pt>
                <c:pt idx="22">
                  <c:v>9005535.7894454971</c:v>
                </c:pt>
                <c:pt idx="23">
                  <c:v>8993856.1660761964</c:v>
                </c:pt>
                <c:pt idx="24">
                  <c:v>8982125.4443546534</c:v>
                </c:pt>
                <c:pt idx="25">
                  <c:v>8970343.4007255789</c:v>
                </c:pt>
                <c:pt idx="26">
                  <c:v>8958509.8106556274</c:v>
                </c:pt>
                <c:pt idx="27">
                  <c:v>8946624.4486291204</c:v>
                </c:pt>
                <c:pt idx="28">
                  <c:v>8934687.0881437473</c:v>
                </c:pt>
                <c:pt idx="29">
                  <c:v>8922697.50170625</c:v>
                </c:pt>
                <c:pt idx="30">
                  <c:v>8910655.4608280901</c:v>
                </c:pt>
                <c:pt idx="31">
                  <c:v>8898560.7360210866</c:v>
                </c:pt>
                <c:pt idx="32">
                  <c:v>8886413.0967930537</c:v>
                </c:pt>
                <c:pt idx="33">
                  <c:v>8874212.3116433974</c:v>
                </c:pt>
                <c:pt idx="34">
                  <c:v>8861958.1480587125</c:v>
                </c:pt>
                <c:pt idx="35">
                  <c:v>8849650.3725083433</c:v>
                </c:pt>
                <c:pt idx="36">
                  <c:v>8837288.7504399419</c:v>
                </c:pt>
                <c:pt idx="37">
                  <c:v>8824873.0462749917</c:v>
                </c:pt>
                <c:pt idx="38">
                  <c:v>8812403.0234043188</c:v>
                </c:pt>
                <c:pt idx="39">
                  <c:v>8799878.444183588</c:v>
                </c:pt>
                <c:pt idx="40">
                  <c:v>8787299.0699287653</c:v>
                </c:pt>
                <c:pt idx="41">
                  <c:v>8774664.6609115787</c:v>
                </c:pt>
                <c:pt idx="42">
                  <c:v>8761974.9763549417</c:v>
                </c:pt>
                <c:pt idx="43">
                  <c:v>8749229.7744283695</c:v>
                </c:pt>
                <c:pt idx="44">
                  <c:v>8736428.8122433685</c:v>
                </c:pt>
                <c:pt idx="45">
                  <c:v>8723571.8458488081</c:v>
                </c:pt>
                <c:pt idx="46">
                  <c:v>8710658.6302262712</c:v>
                </c:pt>
                <c:pt idx="47">
                  <c:v>8697688.9192853849</c:v>
                </c:pt>
                <c:pt idx="48">
                  <c:v>8684662.4658591338</c:v>
                </c:pt>
                <c:pt idx="49">
                  <c:v>8671579.0216991417</c:v>
                </c:pt>
                <c:pt idx="50">
                  <c:v>8658438.3374709506</c:v>
                </c:pt>
                <c:pt idx="51">
                  <c:v>8645240.1627492607</c:v>
                </c:pt>
                <c:pt idx="52">
                  <c:v>8631984.2460131627</c:v>
                </c:pt>
                <c:pt idx="53">
                  <c:v>8618670.3346413448</c:v>
                </c:pt>
                <c:pt idx="54">
                  <c:v>8605298.1749072745</c:v>
                </c:pt>
                <c:pt idx="55">
                  <c:v>8591867.5119743682</c:v>
                </c:pt>
                <c:pt idx="56">
                  <c:v>8578378.0898911301</c:v>
                </c:pt>
                <c:pt idx="57">
                  <c:v>8564829.6515862774</c:v>
                </c:pt>
                <c:pt idx="58">
                  <c:v>8551221.9388638418</c:v>
                </c:pt>
                <c:pt idx="59">
                  <c:v>8537554.6923982464</c:v>
                </c:pt>
                <c:pt idx="60">
                  <c:v>8523827.6517293639</c:v>
                </c:pt>
                <c:pt idx="61">
                  <c:v>8510040.5552575551</c:v>
                </c:pt>
                <c:pt idx="62">
                  <c:v>8496193.1402386818</c:v>
                </c:pt>
                <c:pt idx="63">
                  <c:v>8482285.1427791007</c:v>
                </c:pt>
                <c:pt idx="64">
                  <c:v>8468316.2978306338</c:v>
                </c:pt>
                <c:pt idx="65">
                  <c:v>8454286.3391855173</c:v>
                </c:pt>
                <c:pt idx="66">
                  <c:v>8440194.9994713292</c:v>
                </c:pt>
                <c:pt idx="67">
                  <c:v>8426042.0101458915</c:v>
                </c:pt>
                <c:pt idx="68">
                  <c:v>8411827.1014921535</c:v>
                </c:pt>
                <c:pt idx="69">
                  <c:v>8397550.0026130565</c:v>
                </c:pt>
                <c:pt idx="70">
                  <c:v>8383210.4414263628</c:v>
                </c:pt>
                <c:pt idx="71">
                  <c:v>8368808.1446594773</c:v>
                </c:pt>
                <c:pt idx="72">
                  <c:v>8354342.8378442368</c:v>
                </c:pt>
                <c:pt idx="73">
                  <c:v>8339814.2453116793</c:v>
                </c:pt>
                <c:pt idx="74">
                  <c:v>8325222.0901867924</c:v>
                </c:pt>
                <c:pt idx="75">
                  <c:v>8310566.0943832342</c:v>
                </c:pt>
                <c:pt idx="76">
                  <c:v>8295845.9785980349</c:v>
                </c:pt>
                <c:pt idx="77">
                  <c:v>8281061.462306276</c:v>
                </c:pt>
                <c:pt idx="78">
                  <c:v>8266212.2637557406</c:v>
                </c:pt>
                <c:pt idx="79">
                  <c:v>8251298.0999615462</c:v>
                </c:pt>
                <c:pt idx="80">
                  <c:v>8236318.686700752</c:v>
                </c:pt>
                <c:pt idx="81">
                  <c:v>8221273.7385069421</c:v>
                </c:pt>
                <c:pt idx="82">
                  <c:v>8206162.968664784</c:v>
                </c:pt>
                <c:pt idx="83">
                  <c:v>8190986.0892045666</c:v>
                </c:pt>
                <c:pt idx="84">
                  <c:v>8175742.8108967105</c:v>
                </c:pt>
                <c:pt idx="85">
                  <c:v>8160432.8432462579</c:v>
                </c:pt>
                <c:pt idx="86">
                  <c:v>8145055.8944873344</c:v>
                </c:pt>
                <c:pt idx="87">
                  <c:v>8129611.6715775905</c:v>
                </c:pt>
                <c:pt idx="88">
                  <c:v>8114099.880192617</c:v>
                </c:pt>
                <c:pt idx="89">
                  <c:v>8098520.2247203337</c:v>
                </c:pt>
                <c:pt idx="90">
                  <c:v>8082872.4082553592</c:v>
                </c:pt>
                <c:pt idx="91">
                  <c:v>8067156.1325933505</c:v>
                </c:pt>
                <c:pt idx="92">
                  <c:v>8051371.0982253207</c:v>
                </c:pt>
                <c:pt idx="93">
                  <c:v>8035517.0043319305</c:v>
                </c:pt>
                <c:pt idx="94">
                  <c:v>8019593.5487777572</c:v>
                </c:pt>
                <c:pt idx="95">
                  <c:v>8003600.4281055341</c:v>
                </c:pt>
                <c:pt idx="96">
                  <c:v>7987537.3375303699</c:v>
                </c:pt>
                <c:pt idx="97">
                  <c:v>7971403.9709339393</c:v>
                </c:pt>
                <c:pt idx="98">
                  <c:v>7955200.0208586501</c:v>
                </c:pt>
                <c:pt idx="99">
                  <c:v>7938925.1785017811</c:v>
                </c:pt>
                <c:pt idx="100">
                  <c:v>7922579.1337096011</c:v>
                </c:pt>
                <c:pt idx="101">
                  <c:v>7906161.5749714551</c:v>
                </c:pt>
                <c:pt idx="102">
                  <c:v>7889672.1894138297</c:v>
                </c:pt>
                <c:pt idx="103">
                  <c:v>7873110.6627943898</c:v>
                </c:pt>
                <c:pt idx="104">
                  <c:v>7856476.6794959893</c:v>
                </c:pt>
                <c:pt idx="105">
                  <c:v>7839769.9225206589</c:v>
                </c:pt>
                <c:pt idx="106">
                  <c:v>7822990.0734835612</c:v>
                </c:pt>
                <c:pt idx="107">
                  <c:v>7806136.8126069261</c:v>
                </c:pt>
                <c:pt idx="108">
                  <c:v>7789209.8187139556</c:v>
                </c:pt>
                <c:pt idx="109">
                  <c:v>7772208.7692227038</c:v>
                </c:pt>
                <c:pt idx="110">
                  <c:v>7755133.3401399273</c:v>
                </c:pt>
                <c:pt idx="111">
                  <c:v>7737983.2060549138</c:v>
                </c:pt>
                <c:pt idx="112">
                  <c:v>7720758.0401332788</c:v>
                </c:pt>
                <c:pt idx="113">
                  <c:v>7703457.5141107365</c:v>
                </c:pt>
                <c:pt idx="114">
                  <c:v>7686081.298286845</c:v>
                </c:pt>
                <c:pt idx="115">
                  <c:v>7668629.0615187241</c:v>
                </c:pt>
                <c:pt idx="116">
                  <c:v>7651100.4712147433</c:v>
                </c:pt>
                <c:pt idx="117">
                  <c:v>7633495.1933281822</c:v>
                </c:pt>
                <c:pt idx="118">
                  <c:v>7615812.8923508674</c:v>
                </c:pt>
                <c:pt idx="119">
                  <c:v>7598053.2313067764</c:v>
                </c:pt>
                <c:pt idx="120">
                  <c:v>7580215.8717456181</c:v>
                </c:pt>
                <c:pt idx="121">
                  <c:v>7562300.4737363793</c:v>
                </c:pt>
                <c:pt idx="122">
                  <c:v>7544306.6958608506</c:v>
                </c:pt>
                <c:pt idx="123">
                  <c:v>7526234.1952071162</c:v>
                </c:pt>
                <c:pt idx="124">
                  <c:v>7508082.6273630215</c:v>
                </c:pt>
                <c:pt idx="125">
                  <c:v>7489851.6464096094</c:v>
                </c:pt>
                <c:pt idx="126">
                  <c:v>7471540.9049145253</c:v>
                </c:pt>
                <c:pt idx="127">
                  <c:v>7453150.0539254006</c:v>
                </c:pt>
                <c:pt idx="128">
                  <c:v>7434678.7429631986</c:v>
                </c:pt>
                <c:pt idx="129">
                  <c:v>7416126.6200155374</c:v>
                </c:pt>
                <c:pt idx="130">
                  <c:v>7397493.3315299796</c:v>
                </c:pt>
                <c:pt idx="131">
                  <c:v>7378778.522407298</c:v>
                </c:pt>
                <c:pt idx="132">
                  <c:v>7359981.8359947046</c:v>
                </c:pt>
                <c:pt idx="133">
                  <c:v>7341102.9140790561</c:v>
                </c:pt>
                <c:pt idx="134">
                  <c:v>7322141.396880026</c:v>
                </c:pt>
                <c:pt idx="135">
                  <c:v>7303096.9230432501</c:v>
                </c:pt>
                <c:pt idx="136">
                  <c:v>7283969.1296334388</c:v>
                </c:pt>
                <c:pt idx="137">
                  <c:v>7264757.6521274596</c:v>
                </c:pt>
                <c:pt idx="138">
                  <c:v>7245462.124407392</c:v>
                </c:pt>
                <c:pt idx="139">
                  <c:v>7226082.1787535483</c:v>
                </c:pt>
                <c:pt idx="140">
                  <c:v>7206617.4458374698</c:v>
                </c:pt>
                <c:pt idx="141">
                  <c:v>7187067.5547148827</c:v>
                </c:pt>
                <c:pt idx="142">
                  <c:v>7167432.1328186346</c:v>
                </c:pt>
                <c:pt idx="143">
                  <c:v>7147710.8059515906</c:v>
                </c:pt>
                <c:pt idx="144">
                  <c:v>7127903.1982795028</c:v>
                </c:pt>
                <c:pt idx="145">
                  <c:v>7108008.9323238498</c:v>
                </c:pt>
                <c:pt idx="146">
                  <c:v>7088027.6289546406</c:v>
                </c:pt>
                <c:pt idx="147">
                  <c:v>7067958.9073831914</c:v>
                </c:pt>
                <c:pt idx="148">
                  <c:v>7047802.3851548675</c:v>
                </c:pt>
                <c:pt idx="149">
                  <c:v>7027557.6781417942</c:v>
                </c:pt>
                <c:pt idx="150">
                  <c:v>7007224.4005355388</c:v>
                </c:pt>
                <c:pt idx="151">
                  <c:v>6986802.1648397557</c:v>
                </c:pt>
                <c:pt idx="152">
                  <c:v>6966290.5818628045</c:v>
                </c:pt>
                <c:pt idx="153">
                  <c:v>6945689.2607103288</c:v>
                </c:pt>
                <c:pt idx="154">
                  <c:v>6924997.808777811</c:v>
                </c:pt>
                <c:pt idx="155">
                  <c:v>6904215.8317430886</c:v>
                </c:pt>
                <c:pt idx="156">
                  <c:v>6883342.9335588394</c:v>
                </c:pt>
                <c:pt idx="157">
                  <c:v>6862378.7164450334</c:v>
                </c:pt>
                <c:pt idx="158">
                  <c:v>6841322.7808813546</c:v>
                </c:pt>
                <c:pt idx="159">
                  <c:v>6820174.7255995851</c:v>
                </c:pt>
                <c:pt idx="160">
                  <c:v>6798934.1475759577</c:v>
                </c:pt>
                <c:pt idx="161">
                  <c:v>6777600.6420234768</c:v>
                </c:pt>
                <c:pt idx="162">
                  <c:v>6756173.8023842042</c:v>
                </c:pt>
                <c:pt idx="163">
                  <c:v>6734653.22032151</c:v>
                </c:pt>
                <c:pt idx="164">
                  <c:v>6713038.4857122907</c:v>
                </c:pt>
                <c:pt idx="165">
                  <c:v>6691329.1866391562</c:v>
                </c:pt>
                <c:pt idx="166">
                  <c:v>6669524.9093825771</c:v>
                </c:pt>
                <c:pt idx="167">
                  <c:v>6647625.2384130005</c:v>
                </c:pt>
                <c:pt idx="168">
                  <c:v>6625629.756382932</c:v>
                </c:pt>
                <c:pt idx="169">
                  <c:v>6603538.0441189818</c:v>
                </c:pt>
                <c:pt idx="170">
                  <c:v>6581349.6806138763</c:v>
                </c:pt>
                <c:pt idx="171">
                  <c:v>6559064.2430184362</c:v>
                </c:pt>
                <c:pt idx="172">
                  <c:v>6536681.3066335162</c:v>
                </c:pt>
                <c:pt idx="173">
                  <c:v>6514200.4449019125</c:v>
                </c:pt>
                <c:pt idx="174">
                  <c:v>6491621.2294002324</c:v>
                </c:pt>
                <c:pt idx="175">
                  <c:v>6468943.2298307326</c:v>
                </c:pt>
                <c:pt idx="176">
                  <c:v>6446166.0140131162</c:v>
                </c:pt>
                <c:pt idx="177">
                  <c:v>6423289.1478762981</c:v>
                </c:pt>
                <c:pt idx="178">
                  <c:v>6400312.1954501309</c:v>
                </c:pt>
                <c:pt idx="179">
                  <c:v>6377234.7188570993</c:v>
                </c:pt>
                <c:pt idx="180">
                  <c:v>6354056.2783039734</c:v>
                </c:pt>
                <c:pt idx="181">
                  <c:v>6330776.4320734274</c:v>
                </c:pt>
                <c:pt idx="182">
                  <c:v>6307394.7365156226</c:v>
                </c:pt>
                <c:pt idx="183">
                  <c:v>6283910.7460397528</c:v>
                </c:pt>
                <c:pt idx="184">
                  <c:v>6260324.0131055508</c:v>
                </c:pt>
                <c:pt idx="185">
                  <c:v>6236634.0882147616</c:v>
                </c:pt>
                <c:pt idx="186">
                  <c:v>6212840.5199025758</c:v>
                </c:pt>
                <c:pt idx="187">
                  <c:v>6188942.8547290238</c:v>
                </c:pt>
                <c:pt idx="188">
                  <c:v>6164940.6372703379</c:v>
                </c:pt>
                <c:pt idx="189">
                  <c:v>6140833.4101102697</c:v>
                </c:pt>
                <c:pt idx="190">
                  <c:v>6116620.7138313763</c:v>
                </c:pt>
                <c:pt idx="191">
                  <c:v>6092302.0870062625</c:v>
                </c:pt>
                <c:pt idx="192">
                  <c:v>6067877.066188789</c:v>
                </c:pt>
                <c:pt idx="193">
                  <c:v>6043345.1859052395</c:v>
                </c:pt>
                <c:pt idx="194">
                  <c:v>6018705.9786454495</c:v>
                </c:pt>
                <c:pt idx="195">
                  <c:v>5993958.9748538975</c:v>
                </c:pt>
                <c:pt idx="196">
                  <c:v>5969103.7029207572</c:v>
                </c:pt>
                <c:pt idx="197">
                  <c:v>5944139.6891729096</c:v>
                </c:pt>
                <c:pt idx="198">
                  <c:v>5919066.457864915</c:v>
                </c:pt>
                <c:pt idx="199">
                  <c:v>5893883.5311699482</c:v>
                </c:pt>
                <c:pt idx="200">
                  <c:v>5868590.4291706914</c:v>
                </c:pt>
                <c:pt idx="201">
                  <c:v>5843186.6698501874</c:v>
                </c:pt>
                <c:pt idx="202">
                  <c:v>5817671.7690826561</c:v>
                </c:pt>
                <c:pt idx="203">
                  <c:v>5792045.2406242676</c:v>
                </c:pt>
                <c:pt idx="204">
                  <c:v>5766306.5961038731</c:v>
                </c:pt>
                <c:pt idx="205">
                  <c:v>5740455.3450137023</c:v>
                </c:pt>
                <c:pt idx="206">
                  <c:v>5714490.9947000118</c:v>
                </c:pt>
                <c:pt idx="207">
                  <c:v>5688413.0503536984</c:v>
                </c:pt>
                <c:pt idx="208">
                  <c:v>5662221.0150008705</c:v>
                </c:pt>
                <c:pt idx="209">
                  <c:v>5635914.3894933732</c:v>
                </c:pt>
                <c:pt idx="210">
                  <c:v>5609492.6724992814</c:v>
                </c:pt>
                <c:pt idx="211">
                  <c:v>5582955.3604933405</c:v>
                </c:pt>
                <c:pt idx="212">
                  <c:v>5556301.947747373</c:v>
                </c:pt>
                <c:pt idx="213">
                  <c:v>5529531.9263206422</c:v>
                </c:pt>
                <c:pt idx="214">
                  <c:v>5502644.7860501697</c:v>
                </c:pt>
                <c:pt idx="215">
                  <c:v>5475640.0145410132</c:v>
                </c:pt>
                <c:pt idx="216">
                  <c:v>5448517.0971565042</c:v>
                </c:pt>
                <c:pt idx="217">
                  <c:v>5421275.5170084387</c:v>
                </c:pt>
                <c:pt idx="218">
                  <c:v>5393914.7549472246</c:v>
                </c:pt>
                <c:pt idx="219">
                  <c:v>5366434.2895519929</c:v>
                </c:pt>
                <c:pt idx="220">
                  <c:v>5338833.5971206576</c:v>
                </c:pt>
                <c:pt idx="221">
                  <c:v>5311112.1516599348</c:v>
                </c:pt>
                <c:pt idx="222">
                  <c:v>5283269.4248753218</c:v>
                </c:pt>
                <c:pt idx="223">
                  <c:v>5255304.8861610256</c:v>
                </c:pt>
                <c:pt idx="224">
                  <c:v>5227218.0025898544</c:v>
                </c:pt>
                <c:pt idx="225">
                  <c:v>5199008.2389030596</c:v>
                </c:pt>
                <c:pt idx="226">
                  <c:v>5170675.0575001352</c:v>
                </c:pt>
                <c:pt idx="227">
                  <c:v>5142217.9184285728</c:v>
                </c:pt>
                <c:pt idx="228">
                  <c:v>5113636.2793735722</c:v>
                </c:pt>
                <c:pt idx="229">
                  <c:v>5084929.5956477057</c:v>
                </c:pt>
                <c:pt idx="230">
                  <c:v>5056097.320180539</c:v>
                </c:pt>
                <c:pt idx="231">
                  <c:v>5027138.9035082031</c:v>
                </c:pt>
                <c:pt idx="232">
                  <c:v>4998053.793762926</c:v>
                </c:pt>
                <c:pt idx="233">
                  <c:v>4968841.4366625128</c:v>
                </c:pt>
                <c:pt idx="234">
                  <c:v>4939501.2754997853</c:v>
                </c:pt>
                <c:pt idx="235">
                  <c:v>4910032.7511319714</c:v>
                </c:pt>
                <c:pt idx="236">
                  <c:v>4880435.3019700479</c:v>
                </c:pt>
                <c:pt idx="237">
                  <c:v>4850708.3639680408</c:v>
                </c:pt>
                <c:pt idx="238">
                  <c:v>4820851.3706122758</c:v>
                </c:pt>
                <c:pt idx="239">
                  <c:v>4790863.7529105786</c:v>
                </c:pt>
                <c:pt idx="240">
                  <c:v>4760744.9393814364</c:v>
                </c:pt>
                <c:pt idx="241">
                  <c:v>4730494.356043105</c:v>
                </c:pt>
                <c:pt idx="242">
                  <c:v>4700111.4264026675</c:v>
                </c:pt>
                <c:pt idx="243">
                  <c:v>4669595.5714450534</c:v>
                </c:pt>
                <c:pt idx="244">
                  <c:v>4638946.2096220003</c:v>
                </c:pt>
                <c:pt idx="245">
                  <c:v>4608162.7568409713</c:v>
                </c:pt>
                <c:pt idx="246">
                  <c:v>4577244.6264540246</c:v>
                </c:pt>
                <c:pt idx="247">
                  <c:v>4546191.229246635</c:v>
                </c:pt>
                <c:pt idx="248">
                  <c:v>4515001.9734264631</c:v>
                </c:pt>
                <c:pt idx="249">
                  <c:v>4483676.2646120787</c:v>
                </c:pt>
                <c:pt idx="250">
                  <c:v>4452213.5058216313</c:v>
                </c:pt>
                <c:pt idx="251">
                  <c:v>4420613.0974614751</c:v>
                </c:pt>
                <c:pt idx="252">
                  <c:v>4388874.4373147432</c:v>
                </c:pt>
                <c:pt idx="253">
                  <c:v>4356996.9205298694</c:v>
                </c:pt>
                <c:pt idx="254">
                  <c:v>4324979.9396090619</c:v>
                </c:pt>
                <c:pt idx="255">
                  <c:v>4292822.8843967263</c:v>
                </c:pt>
                <c:pt idx="256">
                  <c:v>4260525.1420678366</c:v>
                </c:pt>
                <c:pt idx="257">
                  <c:v>4228086.097116258</c:v>
                </c:pt>
                <c:pt idx="258">
                  <c:v>4195505.1313430164</c:v>
                </c:pt>
                <c:pt idx="259">
                  <c:v>4162781.6238445165</c:v>
                </c:pt>
                <c:pt idx="260">
                  <c:v>4129914.9510007105</c:v>
                </c:pt>
                <c:pt idx="261">
                  <c:v>4096904.4864632129</c:v>
                </c:pt>
                <c:pt idx="262">
                  <c:v>4063749.6011433639</c:v>
                </c:pt>
                <c:pt idx="263">
                  <c:v>4030449.6632002406</c:v>
                </c:pt>
                <c:pt idx="264">
                  <c:v>3997004.038028616</c:v>
                </c:pt>
                <c:pt idx="265">
                  <c:v>3963412.0882468657</c:v>
                </c:pt>
                <c:pt idx="266">
                  <c:v>3929673.1736848201</c:v>
                </c:pt>
                <c:pt idx="267">
                  <c:v>3895786.6513715656</c:v>
                </c:pt>
                <c:pt idx="268">
                  <c:v>3861751.8755231905</c:v>
                </c:pt>
                <c:pt idx="269">
                  <c:v>3827568.1975304787</c:v>
                </c:pt>
                <c:pt idx="270">
                  <c:v>3793234.9659465491</c:v>
                </c:pt>
                <c:pt idx="271">
                  <c:v>3758751.5264744395</c:v>
                </c:pt>
                <c:pt idx="272">
                  <c:v>3724117.2219546395</c:v>
                </c:pt>
                <c:pt idx="273">
                  <c:v>3689331.3923525657</c:v>
                </c:pt>
                <c:pt idx="274">
                  <c:v>3654393.3747459827</c:v>
                </c:pt>
                <c:pt idx="275">
                  <c:v>3619302.5033123707</c:v>
                </c:pt>
                <c:pt idx="276">
                  <c:v>3584058.1093162368</c:v>
                </c:pt>
                <c:pt idx="277">
                  <c:v>3548659.5210963697</c:v>
                </c:pt>
                <c:pt idx="278">
                  <c:v>3513106.0640530409</c:v>
                </c:pt>
                <c:pt idx="279">
                  <c:v>3477397.0606351476</c:v>
                </c:pt>
                <c:pt idx="280">
                  <c:v>3441531.8303273008</c:v>
                </c:pt>
                <c:pt idx="281">
                  <c:v>3405509.6896368572</c:v>
                </c:pt>
                <c:pt idx="282">
                  <c:v>3369329.9520808929</c:v>
                </c:pt>
                <c:pt idx="283">
                  <c:v>3332991.9281731211</c:v>
                </c:pt>
                <c:pt idx="284">
                  <c:v>3296494.9254107527</c:v>
                </c:pt>
                <c:pt idx="285">
                  <c:v>3259838.248261299</c:v>
                </c:pt>
                <c:pt idx="286">
                  <c:v>3223021.1981493165</c:v>
                </c:pt>
                <c:pt idx="287">
                  <c:v>3186043.0734430943</c:v>
                </c:pt>
                <c:pt idx="288">
                  <c:v>3148903.1694412823</c:v>
                </c:pt>
                <c:pt idx="289">
                  <c:v>3111600.7783594625</c:v>
                </c:pt>
                <c:pt idx="290">
                  <c:v>3074135.1893166597</c:v>
                </c:pt>
                <c:pt idx="291">
                  <c:v>3036505.6883217944</c:v>
                </c:pt>
                <c:pt idx="292">
                  <c:v>2998711.5582600767</c:v>
                </c:pt>
                <c:pt idx="293">
                  <c:v>2960752.0788793387</c:v>
                </c:pt>
                <c:pt idx="294">
                  <c:v>2922626.5267763101</c:v>
                </c:pt>
                <c:pt idx="295">
                  <c:v>2884334.1753828307</c:v>
                </c:pt>
                <c:pt idx="296">
                  <c:v>2845874.2949520051</c:v>
                </c:pt>
                <c:pt idx="297">
                  <c:v>2807246.1525442945</c:v>
                </c:pt>
                <c:pt idx="298">
                  <c:v>2768449.0120135504</c:v>
                </c:pt>
                <c:pt idx="299">
                  <c:v>2729482.133992984</c:v>
                </c:pt>
                <c:pt idx="300">
                  <c:v>2690344.7758810776</c:v>
                </c:pt>
                <c:pt idx="301">
                  <c:v>2651036.1918274318</c:v>
                </c:pt>
                <c:pt idx="302">
                  <c:v>2611555.632718551</c:v>
                </c:pt>
                <c:pt idx="303">
                  <c:v>2571902.346163569</c:v>
                </c:pt>
                <c:pt idx="304">
                  <c:v>2532075.576479909</c:v>
                </c:pt>
                <c:pt idx="305">
                  <c:v>2492074.5646788832</c:v>
                </c:pt>
                <c:pt idx="306">
                  <c:v>2451898.5484512276</c:v>
                </c:pt>
                <c:pt idx="307">
                  <c:v>2411546.7621525764</c:v>
                </c:pt>
                <c:pt idx="308">
                  <c:v>2371018.4367888682</c:v>
                </c:pt>
                <c:pt idx="309">
                  <c:v>2330312.8000016939</c:v>
                </c:pt>
                <c:pt idx="310">
                  <c:v>2289429.0760535756</c:v>
                </c:pt>
                <c:pt idx="311">
                  <c:v>2248366.4858131846</c:v>
                </c:pt>
                <c:pt idx="312">
                  <c:v>2207124.2467404916</c:v>
                </c:pt>
                <c:pt idx="313">
                  <c:v>2165701.5728718555</c:v>
                </c:pt>
                <c:pt idx="314">
                  <c:v>2124097.6748050442</c:v>
                </c:pt>
                <c:pt idx="315">
                  <c:v>2082311.7596841906</c:v>
                </c:pt>
                <c:pt idx="316">
                  <c:v>2040343.0311846833</c:v>
                </c:pt>
                <c:pt idx="317">
                  <c:v>1998190.6894979908</c:v>
                </c:pt>
                <c:pt idx="318">
                  <c:v>1955853.9313164188</c:v>
                </c:pt>
                <c:pt idx="319">
                  <c:v>1913331.9498178025</c:v>
                </c:pt>
                <c:pt idx="320">
                  <c:v>1870623.9346501299</c:v>
                </c:pt>
                <c:pt idx="321">
                  <c:v>1827729.0719160987</c:v>
                </c:pt>
                <c:pt idx="322">
                  <c:v>1784646.5441576061</c:v>
                </c:pt>
                <c:pt idx="323">
                  <c:v>1741375.53034017</c:v>
                </c:pt>
                <c:pt idx="324">
                  <c:v>1697915.2058372826</c:v>
                </c:pt>
                <c:pt idx="325">
                  <c:v>1654264.7424146952</c:v>
                </c:pt>
                <c:pt idx="326">
                  <c:v>1610423.308214634</c:v>
                </c:pt>
                <c:pt idx="327">
                  <c:v>1566390.0677399475</c:v>
                </c:pt>
                <c:pt idx="328">
                  <c:v>1522164.1818381841</c:v>
                </c:pt>
                <c:pt idx="329">
                  <c:v>1477744.8076856006</c:v>
                </c:pt>
                <c:pt idx="330">
                  <c:v>1433131.0987710995</c:v>
                </c:pt>
                <c:pt idx="331">
                  <c:v>1388322.2048800974</c:v>
                </c:pt>
                <c:pt idx="332">
                  <c:v>1343317.2720783222</c:v>
                </c:pt>
                <c:pt idx="333">
                  <c:v>1298115.4426955392</c:v>
                </c:pt>
                <c:pt idx="334">
                  <c:v>1252715.8553092065</c:v>
                </c:pt>
                <c:pt idx="335">
                  <c:v>1207117.6447280587</c:v>
                </c:pt>
                <c:pt idx="336">
                  <c:v>1161319.9419756185</c:v>
                </c:pt>
                <c:pt idx="337">
                  <c:v>1115321.8742736361</c:v>
                </c:pt>
                <c:pt idx="338">
                  <c:v>1069122.5650254576</c:v>
                </c:pt>
                <c:pt idx="339">
                  <c:v>1022721.1337993185</c:v>
                </c:pt>
                <c:pt idx="340">
                  <c:v>976116.69631156488</c:v>
                </c:pt>
                <c:pt idx="341">
                  <c:v>929308.36440980237</c:v>
                </c:pt>
                <c:pt idx="342">
                  <c:v>882295.24605596962</c:v>
                </c:pt>
                <c:pt idx="343">
                  <c:v>835076.44530933886</c:v>
                </c:pt>
                <c:pt idx="344">
                  <c:v>787651.06230944162</c:v>
                </c:pt>
                <c:pt idx="345">
                  <c:v>740018.19325891987</c:v>
                </c:pt>
                <c:pt idx="346">
                  <c:v>692176.9304063021</c:v>
                </c:pt>
                <c:pt idx="347">
                  <c:v>644126.36202870402</c:v>
                </c:pt>
                <c:pt idx="348">
                  <c:v>595865.57241445407</c:v>
                </c:pt>
                <c:pt idx="349">
                  <c:v>547393.64184564166</c:v>
                </c:pt>
                <c:pt idx="350">
                  <c:v>498709.64658059075</c:v>
                </c:pt>
                <c:pt idx="351">
                  <c:v>449812.65883625526</c:v>
                </c:pt>
                <c:pt idx="352">
                  <c:v>400701.74677053827</c:v>
                </c:pt>
                <c:pt idx="353">
                  <c:v>351375.97446453379</c:v>
                </c:pt>
                <c:pt idx="354">
                  <c:v>301834.40190469055</c:v>
                </c:pt>
                <c:pt idx="355">
                  <c:v>252076.08496489798</c:v>
                </c:pt>
                <c:pt idx="356">
                  <c:v>202100.07538849383</c:v>
                </c:pt>
                <c:pt idx="357">
                  <c:v>151905.4207701929</c:v>
                </c:pt>
                <c:pt idx="358">
                  <c:v>101491.1645379369</c:v>
                </c:pt>
                <c:pt idx="359">
                  <c:v>50856.34593466478</c:v>
                </c:pt>
              </c:numCache>
            </c:numRef>
          </c:val>
          <c:smooth val="0"/>
          <c:extLst>
            <c:ext xmlns:c16="http://schemas.microsoft.com/office/drawing/2014/chart" uri="{C3380CC4-5D6E-409C-BE32-E72D297353CC}">
              <c16:uniqueId val="{0000003E-239C-4B47-88D2-641E64C71930}"/>
            </c:ext>
          </c:extLst>
        </c:ser>
        <c:ser>
          <c:idx val="68"/>
          <c:order val="12"/>
          <c:tx>
            <c:strRef>
              <c:f>'Mortgage Amortization'!$BU$2</c:f>
              <c:strCache>
                <c:ptCount val="1"/>
                <c:pt idx="0">
                  <c:v>Beginning balance 1012</c:v>
                </c:pt>
              </c:strCache>
            </c:strRef>
          </c:tx>
          <c:spPr>
            <a:ln w="28575" cap="rnd">
              <a:solidFill>
                <a:schemeClr val="accent1">
                  <a:lumMod val="60000"/>
                  <a:lumOff val="40000"/>
                </a:schemeClr>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Amortization'!$BU$3:$BU$362</c:f>
              <c:numCache>
                <c:formatCode>#,##0.00</c:formatCode>
                <c:ptCount val="360"/>
                <c:pt idx="0">
                  <c:v>4500000</c:v>
                </c:pt>
                <c:pt idx="1">
                  <c:v>4485014.9837251762</c:v>
                </c:pt>
                <c:pt idx="2">
                  <c:v>4469950.3595513925</c:v>
                </c:pt>
                <c:pt idx="3">
                  <c:v>4454805.7045616852</c:v>
                </c:pt>
                <c:pt idx="4">
                  <c:v>4439580.5935923448</c:v>
                </c:pt>
                <c:pt idx="5">
                  <c:v>4424274.59922098</c:v>
                </c:pt>
                <c:pt idx="6">
                  <c:v>4408887.2917545177</c:v>
                </c:pt>
                <c:pt idx="7">
                  <c:v>4393418.2392171398</c:v>
                </c:pt>
                <c:pt idx="8">
                  <c:v>4377867.0073381569</c:v>
                </c:pt>
                <c:pt idx="9">
                  <c:v>4362233.1595398169</c:v>
                </c:pt>
                <c:pt idx="10">
                  <c:v>4346516.2569250483</c:v>
                </c:pt>
                <c:pt idx="11">
                  <c:v>4330715.8582651382</c:v>
                </c:pt>
                <c:pt idx="12">
                  <c:v>4314831.5199873475</c:v>
                </c:pt>
                <c:pt idx="13">
                  <c:v>4298862.7961624563</c:v>
                </c:pt>
                <c:pt idx="14">
                  <c:v>4282809.2384922449</c:v>
                </c:pt>
                <c:pt idx="15">
                  <c:v>4266670.3962969109</c:v>
                </c:pt>
                <c:pt idx="16">
                  <c:v>4250445.8165024146</c:v>
                </c:pt>
                <c:pt idx="17">
                  <c:v>4234135.0436277594</c:v>
                </c:pt>
                <c:pt idx="18">
                  <c:v>4217737.6197722079</c:v>
                </c:pt>
                <c:pt idx="19">
                  <c:v>4201253.0846024239</c:v>
                </c:pt>
                <c:pt idx="20">
                  <c:v>4184680.9753395505</c:v>
                </c:pt>
                <c:pt idx="21">
                  <c:v>4168020.8267462179</c:v>
                </c:pt>
                <c:pt idx="22">
                  <c:v>4151272.1711134831</c:v>
                </c:pt>
                <c:pt idx="23">
                  <c:v>4134434.5382476994</c:v>
                </c:pt>
                <c:pt idx="24">
                  <c:v>4117507.4554573162</c:v>
                </c:pt>
                <c:pt idx="25">
                  <c:v>4100490.4475396094</c:v>
                </c:pt>
                <c:pt idx="26">
                  <c:v>4083383.0367673393</c:v>
                </c:pt>
                <c:pt idx="27">
                  <c:v>4066184.7428753418</c:v>
                </c:pt>
                <c:pt idx="28">
                  <c:v>4048895.0830470431</c:v>
                </c:pt>
                <c:pt idx="29">
                  <c:v>4031513.5719009065</c:v>
                </c:pt>
                <c:pt idx="30">
                  <c:v>4014039.7214768059</c:v>
                </c:pt>
                <c:pt idx="31">
                  <c:v>3996473.0412223274</c:v>
                </c:pt>
                <c:pt idx="32">
                  <c:v>3978813.037978997</c:v>
                </c:pt>
                <c:pt idx="33">
                  <c:v>3961059.2159684366</c:v>
                </c:pt>
                <c:pt idx="34">
                  <c:v>3943211.0767784449</c:v>
                </c:pt>
                <c:pt idx="35">
                  <c:v>3925268.1193490066</c:v>
                </c:pt>
                <c:pt idx="36">
                  <c:v>3907229.839958224</c:v>
                </c:pt>
                <c:pt idx="37">
                  <c:v>3889095.7322081779</c:v>
                </c:pt>
                <c:pt idx="38">
                  <c:v>3870865.2870107098</c:v>
                </c:pt>
                <c:pt idx="39">
                  <c:v>3852537.9925731299</c:v>
                </c:pt>
                <c:pt idx="40">
                  <c:v>3834113.3343838505</c:v>
                </c:pt>
                <c:pt idx="41">
                  <c:v>3815590.7951979404</c:v>
                </c:pt>
                <c:pt idx="42">
                  <c:v>3796969.8550226055</c:v>
                </c:pt>
                <c:pt idx="43">
                  <c:v>3778249.9911025893</c:v>
                </c:pt>
                <c:pt idx="44">
                  <c:v>3759430.6779054976</c:v>
                </c:pt>
                <c:pt idx="45">
                  <c:v>3740511.3871070463</c:v>
                </c:pt>
                <c:pt idx="46">
                  <c:v>3721491.5875762287</c:v>
                </c:pt>
                <c:pt idx="47">
                  <c:v>3702370.7453604033</c:v>
                </c:pt>
                <c:pt idx="48">
                  <c:v>3683148.3236703062</c:v>
                </c:pt>
                <c:pt idx="49">
                  <c:v>3663823.7828649809</c:v>
                </c:pt>
                <c:pt idx="50">
                  <c:v>3644396.5804366269</c:v>
                </c:pt>
                <c:pt idx="51">
                  <c:v>3624866.1709953723</c:v>
                </c:pt>
                <c:pt idx="52">
                  <c:v>3605232.0062539615</c:v>
                </c:pt>
                <c:pt idx="53">
                  <c:v>3585493.5350123616</c:v>
                </c:pt>
                <c:pt idx="54">
                  <c:v>3565650.2031422909</c:v>
                </c:pt>
                <c:pt idx="55">
                  <c:v>3545701.4535716604</c:v>
                </c:pt>
                <c:pt idx="56">
                  <c:v>3525646.7262689359</c:v>
                </c:pt>
                <c:pt idx="57">
                  <c:v>3505485.4582274156</c:v>
                </c:pt>
                <c:pt idx="58">
                  <c:v>3485217.0834494247</c:v>
                </c:pt>
                <c:pt idx="59">
                  <c:v>3464841.0329304258</c:v>
                </c:pt>
                <c:pt idx="60">
                  <c:v>3444356.7346430449</c:v>
                </c:pt>
                <c:pt idx="61">
                  <c:v>3423763.613521012</c:v>
                </c:pt>
                <c:pt idx="62">
                  <c:v>3403061.0914430185</c:v>
                </c:pt>
                <c:pt idx="63">
                  <c:v>3382248.5872164858</c:v>
                </c:pt>
                <c:pt idx="64">
                  <c:v>3361325.5165612493</c:v>
                </c:pt>
                <c:pt idx="65">
                  <c:v>3340291.2920931568</c:v>
                </c:pt>
                <c:pt idx="66">
                  <c:v>3319145.3233075775</c:v>
                </c:pt>
                <c:pt idx="67">
                  <c:v>3297887.0165628251</c:v>
                </c:pt>
                <c:pt idx="68">
                  <c:v>3276515.775063491</c:v>
                </c:pt>
                <c:pt idx="69">
                  <c:v>3255030.9988436918</c:v>
                </c:pt>
                <c:pt idx="70">
                  <c:v>3233432.0847502248</c:v>
                </c:pt>
                <c:pt idx="71">
                  <c:v>3211718.4264256363</c:v>
                </c:pt>
                <c:pt idx="72">
                  <c:v>3189889.4142911984</c:v>
                </c:pt>
                <c:pt idx="73">
                  <c:v>3167944.4355297964</c:v>
                </c:pt>
                <c:pt idx="74">
                  <c:v>3145882.8740687245</c:v>
                </c:pt>
                <c:pt idx="75">
                  <c:v>3123704.1105623906</c:v>
                </c:pt>
                <c:pt idx="76">
                  <c:v>3101407.5223749294</c:v>
                </c:pt>
                <c:pt idx="77">
                  <c:v>3078992.4835627223</c:v>
                </c:pt>
                <c:pt idx="78">
                  <c:v>3056458.3648568252</c:v>
                </c:pt>
                <c:pt idx="79">
                  <c:v>3033804.533645303</c:v>
                </c:pt>
                <c:pt idx="80">
                  <c:v>3011030.3539554696</c:v>
                </c:pt>
                <c:pt idx="81">
                  <c:v>2988135.1864360338</c:v>
                </c:pt>
                <c:pt idx="82">
                  <c:v>2965118.3883391512</c:v>
                </c:pt>
                <c:pt idx="83">
                  <c:v>2941979.3135023788</c:v>
                </c:pt>
                <c:pt idx="84">
                  <c:v>2918717.3123305361</c:v>
                </c:pt>
                <c:pt idx="85">
                  <c:v>2895331.7317774682</c:v>
                </c:pt>
                <c:pt idx="86">
                  <c:v>2871821.915327712</c:v>
                </c:pt>
                <c:pt idx="87">
                  <c:v>2848187.2029780666</c:v>
                </c:pt>
                <c:pt idx="88">
                  <c:v>2824426.9312190637</c:v>
                </c:pt>
                <c:pt idx="89">
                  <c:v>2800540.4330163412</c:v>
                </c:pt>
                <c:pt idx="90">
                  <c:v>2776527.0377919166</c:v>
                </c:pt>
                <c:pt idx="91">
                  <c:v>2752386.0714053623</c:v>
                </c:pt>
                <c:pt idx="92">
                  <c:v>2728116.8561348794</c:v>
                </c:pt>
                <c:pt idx="93">
                  <c:v>2703718.7106582718</c:v>
                </c:pt>
                <c:pt idx="94">
                  <c:v>2679190.9500338198</c:v>
                </c:pt>
                <c:pt idx="95">
                  <c:v>2654532.8856810504</c:v>
                </c:pt>
                <c:pt idx="96">
                  <c:v>2629743.8253614069</c:v>
                </c:pt>
                <c:pt idx="97">
                  <c:v>2604823.0731588155</c:v>
                </c:pt>
                <c:pt idx="98">
                  <c:v>2579769.9294601479</c:v>
                </c:pt>
                <c:pt idx="99">
                  <c:v>2554583.690935581</c:v>
                </c:pt>
                <c:pt idx="100">
                  <c:v>2529263.6505188523</c:v>
                </c:pt>
                <c:pt idx="101">
                  <c:v>2503809.0973874098</c:v>
                </c:pt>
                <c:pt idx="102">
                  <c:v>2478219.3169424562</c:v>
                </c:pt>
                <c:pt idx="103">
                  <c:v>2452493.5907888887</c:v>
                </c:pt>
                <c:pt idx="104">
                  <c:v>2426631.1967151305</c:v>
                </c:pt>
                <c:pt idx="105">
                  <c:v>2400631.4086728557</c:v>
                </c:pt>
                <c:pt idx="106">
                  <c:v>2374493.4967566063</c:v>
                </c:pt>
                <c:pt idx="107">
                  <c:v>2348216.7271833019</c:v>
                </c:pt>
                <c:pt idx="108">
                  <c:v>2321800.3622716391</c:v>
                </c:pt>
                <c:pt idx="109">
                  <c:v>2295243.6604213831</c:v>
                </c:pt>
                <c:pt idx="110">
                  <c:v>2268545.8760925476</c:v>
                </c:pt>
                <c:pt idx="111">
                  <c:v>2241706.2597844652</c:v>
                </c:pt>
                <c:pt idx="112">
                  <c:v>2214724.0580147463</c:v>
                </c:pt>
                <c:pt idx="113">
                  <c:v>2187598.5132981255</c:v>
                </c:pt>
                <c:pt idx="114">
                  <c:v>2160328.8641251978</c:v>
                </c:pt>
                <c:pt idx="115">
                  <c:v>2132914.3449410386</c:v>
                </c:pt>
                <c:pt idx="116">
                  <c:v>2105354.1861237139</c:v>
                </c:pt>
                <c:pt idx="117">
                  <c:v>2077647.613962672</c:v>
                </c:pt>
                <c:pt idx="118">
                  <c:v>2049793.8506370247</c:v>
                </c:pt>
                <c:pt idx="119">
                  <c:v>2021792.1141937098</c:v>
                </c:pt>
                <c:pt idx="120">
                  <c:v>1993641.6185255398</c:v>
                </c:pt>
                <c:pt idx="121">
                  <c:v>1965341.5733491327</c:v>
                </c:pt>
                <c:pt idx="122">
                  <c:v>1936891.1841827258</c:v>
                </c:pt>
                <c:pt idx="123">
                  <c:v>1908289.6523238725</c:v>
                </c:pt>
                <c:pt idx="124">
                  <c:v>1879536.1748270192</c:v>
                </c:pt>
                <c:pt idx="125">
                  <c:v>1850629.9444809637</c:v>
                </c:pt>
                <c:pt idx="126">
                  <c:v>1821570.1497861948</c:v>
                </c:pt>
                <c:pt idx="127">
                  <c:v>1792355.9749321099</c:v>
                </c:pt>
                <c:pt idx="128">
                  <c:v>1762986.5997741127</c:v>
                </c:pt>
                <c:pt idx="129">
                  <c:v>1733461.1998105887</c:v>
                </c:pt>
                <c:pt idx="130">
                  <c:v>1703778.9461597584</c:v>
                </c:pt>
                <c:pt idx="131">
                  <c:v>1673939.0055364082</c:v>
                </c:pt>
                <c:pt idx="132">
                  <c:v>1643940.5402284963</c:v>
                </c:pt>
                <c:pt idx="133">
                  <c:v>1613782.7080736363</c:v>
                </c:pt>
                <c:pt idx="134">
                  <c:v>1583464.6624354534</c:v>
                </c:pt>
                <c:pt idx="135">
                  <c:v>1552985.5521798178</c:v>
                </c:pt>
                <c:pt idx="136">
                  <c:v>1522344.521650949</c:v>
                </c:pt>
                <c:pt idx="137">
                  <c:v>1491540.7106473956</c:v>
                </c:pt>
                <c:pt idx="138">
                  <c:v>1460573.2543978859</c:v>
                </c:pt>
                <c:pt idx="139">
                  <c:v>1429441.2835370507</c:v>
                </c:pt>
                <c:pt idx="140">
                  <c:v>1398143.9240810173</c:v>
                </c:pt>
                <c:pt idx="141">
                  <c:v>1366680.2974028736</c:v>
                </c:pt>
                <c:pt idx="142">
                  <c:v>1335049.5202080023</c:v>
                </c:pt>
                <c:pt idx="143">
                  <c:v>1303250.7045092832</c:v>
                </c:pt>
                <c:pt idx="144">
                  <c:v>1271282.9576021647</c:v>
                </c:pt>
                <c:pt idx="145">
                  <c:v>1239145.3820396021</c:v>
                </c:pt>
                <c:pt idx="146">
                  <c:v>1206837.0756068635</c:v>
                </c:pt>
                <c:pt idx="147">
                  <c:v>1174357.1312962009</c:v>
                </c:pt>
                <c:pt idx="148">
                  <c:v>1141704.637281388</c:v>
                </c:pt>
                <c:pt idx="149">
                  <c:v>1108878.6768921213</c:v>
                </c:pt>
                <c:pt idx="150">
                  <c:v>1075878.3285882866</c:v>
                </c:pt>
                <c:pt idx="151">
                  <c:v>1042702.6659340879</c:v>
                </c:pt>
                <c:pt idx="152">
                  <c:v>1009350.7575720388</c:v>
                </c:pt>
                <c:pt idx="153">
                  <c:v>975821.66719681618</c:v>
                </c:pt>
                <c:pt idx="154">
                  <c:v>942114.45352897525</c:v>
                </c:pt>
                <c:pt idx="155">
                  <c:v>908228.17028852389</c:v>
                </c:pt>
                <c:pt idx="156">
                  <c:v>874161.86616835766</c:v>
                </c:pt>
                <c:pt idx="157">
                  <c:v>839914.5848075531</c:v>
                </c:pt>
                <c:pt idx="158">
                  <c:v>805485.36476451915</c:v>
                </c:pt>
                <c:pt idx="159">
                  <c:v>770873.23949000658</c:v>
                </c:pt>
                <c:pt idx="160">
                  <c:v>736077.23729997326</c:v>
                </c:pt>
                <c:pt idx="161">
                  <c:v>701096.38134830538</c:v>
                </c:pt>
                <c:pt idx="162">
                  <c:v>665929.68959939422</c:v>
                </c:pt>
                <c:pt idx="163">
                  <c:v>630576.17480056698</c:v>
                </c:pt>
                <c:pt idx="164">
                  <c:v>595034.84445437102</c:v>
                </c:pt>
                <c:pt idx="165">
                  <c:v>559304.70079071086</c:v>
                </c:pt>
                <c:pt idx="166">
                  <c:v>523384.74073883751</c:v>
                </c:pt>
                <c:pt idx="167">
                  <c:v>487273.95589918859</c:v>
                </c:pt>
                <c:pt idx="168">
                  <c:v>450971.332515079</c:v>
                </c:pt>
                <c:pt idx="169">
                  <c:v>414475.85144424136</c:v>
                </c:pt>
                <c:pt idx="170">
                  <c:v>377786.48813021486</c:v>
                </c:pt>
                <c:pt idx="171">
                  <c:v>340902.2125735826</c:v>
                </c:pt>
                <c:pt idx="172">
                  <c:v>303821.98930305574</c:v>
                </c:pt>
                <c:pt idx="173">
                  <c:v>266544.77734640421</c:v>
                </c:pt>
                <c:pt idx="174">
                  <c:v>229069.53020123296</c:v>
                </c:pt>
                <c:pt idx="175">
                  <c:v>191395.195805603</c:v>
                </c:pt>
                <c:pt idx="176">
                  <c:v>153520.71650849626</c:v>
                </c:pt>
                <c:pt idx="177">
                  <c:v>115445.02904012363</c:v>
                </c:pt>
                <c:pt idx="178">
                  <c:v>77167.064482075264</c:v>
                </c:pt>
                <c:pt idx="179">
                  <c:v>38685.748237312269</c:v>
                </c:pt>
                <c:pt idx="180">
                  <c:v>-1.0259100235998631E-9</c:v>
                </c:pt>
                <c:pt idx="181">
                  <c:v>-1.0259100235998631E-9</c:v>
                </c:pt>
                <c:pt idx="182">
                  <c:v>-1.0259100235998631E-9</c:v>
                </c:pt>
                <c:pt idx="183">
                  <c:v>-1.0259100235998631E-9</c:v>
                </c:pt>
                <c:pt idx="184">
                  <c:v>-1.0259100235998631E-9</c:v>
                </c:pt>
                <c:pt idx="185">
                  <c:v>-1.0259100235998631E-9</c:v>
                </c:pt>
                <c:pt idx="186">
                  <c:v>-1.0259100235998631E-9</c:v>
                </c:pt>
                <c:pt idx="187">
                  <c:v>-1.0259100235998631E-9</c:v>
                </c:pt>
                <c:pt idx="188">
                  <c:v>-1.0259100235998631E-9</c:v>
                </c:pt>
                <c:pt idx="189">
                  <c:v>-1.0259100235998631E-9</c:v>
                </c:pt>
                <c:pt idx="190">
                  <c:v>-1.0259100235998631E-9</c:v>
                </c:pt>
                <c:pt idx="191">
                  <c:v>-1.0259100235998631E-9</c:v>
                </c:pt>
                <c:pt idx="192">
                  <c:v>-1.0259100235998631E-9</c:v>
                </c:pt>
                <c:pt idx="193">
                  <c:v>-1.0259100235998631E-9</c:v>
                </c:pt>
                <c:pt idx="194">
                  <c:v>-1.0259100235998631E-9</c:v>
                </c:pt>
                <c:pt idx="195">
                  <c:v>-1.0259100235998631E-9</c:v>
                </c:pt>
                <c:pt idx="196">
                  <c:v>-1.0259100235998631E-9</c:v>
                </c:pt>
                <c:pt idx="197">
                  <c:v>-1.0259100235998631E-9</c:v>
                </c:pt>
                <c:pt idx="198">
                  <c:v>-1.0259100235998631E-9</c:v>
                </c:pt>
                <c:pt idx="199">
                  <c:v>-1.0259100235998631E-9</c:v>
                </c:pt>
                <c:pt idx="200">
                  <c:v>-1.0259100235998631E-9</c:v>
                </c:pt>
                <c:pt idx="201">
                  <c:v>-1.0259100235998631E-9</c:v>
                </c:pt>
                <c:pt idx="202">
                  <c:v>-1.0259100235998631E-9</c:v>
                </c:pt>
                <c:pt idx="203">
                  <c:v>-1.0259100235998631E-9</c:v>
                </c:pt>
                <c:pt idx="204">
                  <c:v>-1.0259100235998631E-9</c:v>
                </c:pt>
                <c:pt idx="205">
                  <c:v>-1.0259100235998631E-9</c:v>
                </c:pt>
                <c:pt idx="206">
                  <c:v>-1.0259100235998631E-9</c:v>
                </c:pt>
                <c:pt idx="207">
                  <c:v>-1.0259100235998631E-9</c:v>
                </c:pt>
                <c:pt idx="208">
                  <c:v>-1.0259100235998631E-9</c:v>
                </c:pt>
                <c:pt idx="209">
                  <c:v>-1.0259100235998631E-9</c:v>
                </c:pt>
                <c:pt idx="210">
                  <c:v>-1.0259100235998631E-9</c:v>
                </c:pt>
                <c:pt idx="211">
                  <c:v>-1.0259100235998631E-9</c:v>
                </c:pt>
                <c:pt idx="212">
                  <c:v>-1.0259100235998631E-9</c:v>
                </c:pt>
                <c:pt idx="213">
                  <c:v>-1.0259100235998631E-9</c:v>
                </c:pt>
                <c:pt idx="214">
                  <c:v>-1.0259100235998631E-9</c:v>
                </c:pt>
                <c:pt idx="215">
                  <c:v>-1.0259100235998631E-9</c:v>
                </c:pt>
                <c:pt idx="216">
                  <c:v>-1.0259100235998631E-9</c:v>
                </c:pt>
                <c:pt idx="217">
                  <c:v>-1.0259100235998631E-9</c:v>
                </c:pt>
                <c:pt idx="218">
                  <c:v>-1.0259100235998631E-9</c:v>
                </c:pt>
                <c:pt idx="219">
                  <c:v>-1.0259100235998631E-9</c:v>
                </c:pt>
                <c:pt idx="220">
                  <c:v>-1.0259100235998631E-9</c:v>
                </c:pt>
                <c:pt idx="221">
                  <c:v>-1.0259100235998631E-9</c:v>
                </c:pt>
                <c:pt idx="222">
                  <c:v>-1.0259100235998631E-9</c:v>
                </c:pt>
                <c:pt idx="223">
                  <c:v>-1.0259100235998631E-9</c:v>
                </c:pt>
                <c:pt idx="224">
                  <c:v>-1.0259100235998631E-9</c:v>
                </c:pt>
                <c:pt idx="225">
                  <c:v>-1.0259100235998631E-9</c:v>
                </c:pt>
                <c:pt idx="226">
                  <c:v>-1.0259100235998631E-9</c:v>
                </c:pt>
                <c:pt idx="227">
                  <c:v>-1.0259100235998631E-9</c:v>
                </c:pt>
                <c:pt idx="228">
                  <c:v>-1.0259100235998631E-9</c:v>
                </c:pt>
                <c:pt idx="229">
                  <c:v>-1.0259100235998631E-9</c:v>
                </c:pt>
                <c:pt idx="230">
                  <c:v>-1.0259100235998631E-9</c:v>
                </c:pt>
                <c:pt idx="231">
                  <c:v>-1.0259100235998631E-9</c:v>
                </c:pt>
                <c:pt idx="232">
                  <c:v>-1.0259100235998631E-9</c:v>
                </c:pt>
                <c:pt idx="233">
                  <c:v>-1.0259100235998631E-9</c:v>
                </c:pt>
                <c:pt idx="234">
                  <c:v>-1.0259100235998631E-9</c:v>
                </c:pt>
                <c:pt idx="235">
                  <c:v>-1.0259100235998631E-9</c:v>
                </c:pt>
                <c:pt idx="236">
                  <c:v>-1.0259100235998631E-9</c:v>
                </c:pt>
                <c:pt idx="237">
                  <c:v>-1.0259100235998631E-9</c:v>
                </c:pt>
                <c:pt idx="238">
                  <c:v>-1.0259100235998631E-9</c:v>
                </c:pt>
                <c:pt idx="239">
                  <c:v>-1.0259100235998631E-9</c:v>
                </c:pt>
                <c:pt idx="240">
                  <c:v>-1.0259100235998631E-9</c:v>
                </c:pt>
                <c:pt idx="241">
                  <c:v>-1.0259100235998631E-9</c:v>
                </c:pt>
                <c:pt idx="242">
                  <c:v>-1.0259100235998631E-9</c:v>
                </c:pt>
                <c:pt idx="243">
                  <c:v>-1.0259100235998631E-9</c:v>
                </c:pt>
                <c:pt idx="244">
                  <c:v>-1.0259100235998631E-9</c:v>
                </c:pt>
                <c:pt idx="245">
                  <c:v>-1.0259100235998631E-9</c:v>
                </c:pt>
                <c:pt idx="246">
                  <c:v>-1.0259100235998631E-9</c:v>
                </c:pt>
                <c:pt idx="247">
                  <c:v>-1.0259100235998631E-9</c:v>
                </c:pt>
                <c:pt idx="248">
                  <c:v>-1.0259100235998631E-9</c:v>
                </c:pt>
                <c:pt idx="249">
                  <c:v>-1.0259100235998631E-9</c:v>
                </c:pt>
                <c:pt idx="250">
                  <c:v>-1.0259100235998631E-9</c:v>
                </c:pt>
                <c:pt idx="251">
                  <c:v>-1.0259100235998631E-9</c:v>
                </c:pt>
                <c:pt idx="252">
                  <c:v>-1.0259100235998631E-9</c:v>
                </c:pt>
                <c:pt idx="253">
                  <c:v>-1.0259100235998631E-9</c:v>
                </c:pt>
                <c:pt idx="254">
                  <c:v>-1.0259100235998631E-9</c:v>
                </c:pt>
                <c:pt idx="255">
                  <c:v>-1.0259100235998631E-9</c:v>
                </c:pt>
                <c:pt idx="256">
                  <c:v>-1.0259100235998631E-9</c:v>
                </c:pt>
                <c:pt idx="257">
                  <c:v>-1.0259100235998631E-9</c:v>
                </c:pt>
                <c:pt idx="258">
                  <c:v>-1.0259100235998631E-9</c:v>
                </c:pt>
                <c:pt idx="259">
                  <c:v>-1.0259100235998631E-9</c:v>
                </c:pt>
                <c:pt idx="260">
                  <c:v>-1.0259100235998631E-9</c:v>
                </c:pt>
                <c:pt idx="261">
                  <c:v>-1.0259100235998631E-9</c:v>
                </c:pt>
                <c:pt idx="262">
                  <c:v>-1.0259100235998631E-9</c:v>
                </c:pt>
                <c:pt idx="263">
                  <c:v>-1.0259100235998631E-9</c:v>
                </c:pt>
                <c:pt idx="264">
                  <c:v>-1.0259100235998631E-9</c:v>
                </c:pt>
                <c:pt idx="265">
                  <c:v>-1.0259100235998631E-9</c:v>
                </c:pt>
                <c:pt idx="266">
                  <c:v>-1.0259100235998631E-9</c:v>
                </c:pt>
                <c:pt idx="267">
                  <c:v>-1.0259100235998631E-9</c:v>
                </c:pt>
                <c:pt idx="268">
                  <c:v>-1.0259100235998631E-9</c:v>
                </c:pt>
                <c:pt idx="269">
                  <c:v>-1.0259100235998631E-9</c:v>
                </c:pt>
                <c:pt idx="270">
                  <c:v>-1.0259100235998631E-9</c:v>
                </c:pt>
                <c:pt idx="271">
                  <c:v>-1.0259100235998631E-9</c:v>
                </c:pt>
                <c:pt idx="272">
                  <c:v>-1.0259100235998631E-9</c:v>
                </c:pt>
                <c:pt idx="273">
                  <c:v>-1.0259100235998631E-9</c:v>
                </c:pt>
                <c:pt idx="274">
                  <c:v>-1.0259100235998631E-9</c:v>
                </c:pt>
                <c:pt idx="275">
                  <c:v>-1.0259100235998631E-9</c:v>
                </c:pt>
                <c:pt idx="276">
                  <c:v>-1.0259100235998631E-9</c:v>
                </c:pt>
                <c:pt idx="277">
                  <c:v>-1.0259100235998631E-9</c:v>
                </c:pt>
                <c:pt idx="278">
                  <c:v>-1.0259100235998631E-9</c:v>
                </c:pt>
                <c:pt idx="279">
                  <c:v>-1.0259100235998631E-9</c:v>
                </c:pt>
                <c:pt idx="280">
                  <c:v>-1.0259100235998631E-9</c:v>
                </c:pt>
                <c:pt idx="281">
                  <c:v>-1.0259100235998631E-9</c:v>
                </c:pt>
                <c:pt idx="282">
                  <c:v>-1.0259100235998631E-9</c:v>
                </c:pt>
                <c:pt idx="283">
                  <c:v>-1.0259100235998631E-9</c:v>
                </c:pt>
                <c:pt idx="284">
                  <c:v>-1.0259100235998631E-9</c:v>
                </c:pt>
                <c:pt idx="285">
                  <c:v>-1.0259100235998631E-9</c:v>
                </c:pt>
                <c:pt idx="286">
                  <c:v>-1.0259100235998631E-9</c:v>
                </c:pt>
                <c:pt idx="287">
                  <c:v>-1.0259100235998631E-9</c:v>
                </c:pt>
                <c:pt idx="288">
                  <c:v>-1.0259100235998631E-9</c:v>
                </c:pt>
                <c:pt idx="289">
                  <c:v>-1.0259100235998631E-9</c:v>
                </c:pt>
                <c:pt idx="290">
                  <c:v>-1.0259100235998631E-9</c:v>
                </c:pt>
                <c:pt idx="291">
                  <c:v>-1.0259100235998631E-9</c:v>
                </c:pt>
                <c:pt idx="292">
                  <c:v>-1.0259100235998631E-9</c:v>
                </c:pt>
                <c:pt idx="293">
                  <c:v>-1.0259100235998631E-9</c:v>
                </c:pt>
                <c:pt idx="294">
                  <c:v>-1.0259100235998631E-9</c:v>
                </c:pt>
                <c:pt idx="295">
                  <c:v>-1.0259100235998631E-9</c:v>
                </c:pt>
                <c:pt idx="296">
                  <c:v>-1.0259100235998631E-9</c:v>
                </c:pt>
                <c:pt idx="297">
                  <c:v>-1.0259100235998631E-9</c:v>
                </c:pt>
                <c:pt idx="298">
                  <c:v>-1.0259100235998631E-9</c:v>
                </c:pt>
                <c:pt idx="299">
                  <c:v>-1.0259100235998631E-9</c:v>
                </c:pt>
                <c:pt idx="300">
                  <c:v>-1.0259100235998631E-9</c:v>
                </c:pt>
                <c:pt idx="301">
                  <c:v>-1.0259100235998631E-9</c:v>
                </c:pt>
                <c:pt idx="302">
                  <c:v>-1.0259100235998631E-9</c:v>
                </c:pt>
                <c:pt idx="303">
                  <c:v>-1.0259100235998631E-9</c:v>
                </c:pt>
                <c:pt idx="304">
                  <c:v>-1.0259100235998631E-9</c:v>
                </c:pt>
                <c:pt idx="305">
                  <c:v>-1.0259100235998631E-9</c:v>
                </c:pt>
                <c:pt idx="306">
                  <c:v>-1.0259100235998631E-9</c:v>
                </c:pt>
                <c:pt idx="307">
                  <c:v>-1.0259100235998631E-9</c:v>
                </c:pt>
                <c:pt idx="308">
                  <c:v>-1.0259100235998631E-9</c:v>
                </c:pt>
                <c:pt idx="309">
                  <c:v>-1.0259100235998631E-9</c:v>
                </c:pt>
                <c:pt idx="310">
                  <c:v>-1.0259100235998631E-9</c:v>
                </c:pt>
                <c:pt idx="311">
                  <c:v>-1.0259100235998631E-9</c:v>
                </c:pt>
                <c:pt idx="312">
                  <c:v>-1.0259100235998631E-9</c:v>
                </c:pt>
                <c:pt idx="313">
                  <c:v>-1.0259100235998631E-9</c:v>
                </c:pt>
                <c:pt idx="314">
                  <c:v>-1.0259100235998631E-9</c:v>
                </c:pt>
                <c:pt idx="315">
                  <c:v>-1.0259100235998631E-9</c:v>
                </c:pt>
                <c:pt idx="316">
                  <c:v>-1.0259100235998631E-9</c:v>
                </c:pt>
                <c:pt idx="317">
                  <c:v>-1.0259100235998631E-9</c:v>
                </c:pt>
                <c:pt idx="318">
                  <c:v>-1.0259100235998631E-9</c:v>
                </c:pt>
                <c:pt idx="319">
                  <c:v>-1.0259100235998631E-9</c:v>
                </c:pt>
                <c:pt idx="320">
                  <c:v>-1.0259100235998631E-9</c:v>
                </c:pt>
                <c:pt idx="321">
                  <c:v>-1.0259100235998631E-9</c:v>
                </c:pt>
                <c:pt idx="322">
                  <c:v>-1.0259100235998631E-9</c:v>
                </c:pt>
                <c:pt idx="323">
                  <c:v>-1.0259100235998631E-9</c:v>
                </c:pt>
                <c:pt idx="324">
                  <c:v>-1.0259100235998631E-9</c:v>
                </c:pt>
                <c:pt idx="325">
                  <c:v>-1.0259100235998631E-9</c:v>
                </c:pt>
                <c:pt idx="326">
                  <c:v>-1.0259100235998631E-9</c:v>
                </c:pt>
                <c:pt idx="327">
                  <c:v>-1.0259100235998631E-9</c:v>
                </c:pt>
                <c:pt idx="328">
                  <c:v>-1.0259100235998631E-9</c:v>
                </c:pt>
                <c:pt idx="329">
                  <c:v>-1.0259100235998631E-9</c:v>
                </c:pt>
                <c:pt idx="330">
                  <c:v>-1.0259100235998631E-9</c:v>
                </c:pt>
                <c:pt idx="331">
                  <c:v>-1.0259100235998631E-9</c:v>
                </c:pt>
                <c:pt idx="332">
                  <c:v>-1.0259100235998631E-9</c:v>
                </c:pt>
                <c:pt idx="333">
                  <c:v>-1.0259100235998631E-9</c:v>
                </c:pt>
                <c:pt idx="334">
                  <c:v>-1.0259100235998631E-9</c:v>
                </c:pt>
                <c:pt idx="335">
                  <c:v>-1.0259100235998631E-9</c:v>
                </c:pt>
                <c:pt idx="336">
                  <c:v>-1.0259100235998631E-9</c:v>
                </c:pt>
                <c:pt idx="337">
                  <c:v>-1.0259100235998631E-9</c:v>
                </c:pt>
                <c:pt idx="338">
                  <c:v>-1.0259100235998631E-9</c:v>
                </c:pt>
                <c:pt idx="339">
                  <c:v>-1.0259100235998631E-9</c:v>
                </c:pt>
                <c:pt idx="340">
                  <c:v>-1.0259100235998631E-9</c:v>
                </c:pt>
                <c:pt idx="341">
                  <c:v>-1.0259100235998631E-9</c:v>
                </c:pt>
                <c:pt idx="342">
                  <c:v>-1.0259100235998631E-9</c:v>
                </c:pt>
                <c:pt idx="343">
                  <c:v>-1.0259100235998631E-9</c:v>
                </c:pt>
                <c:pt idx="344">
                  <c:v>-1.0259100235998631E-9</c:v>
                </c:pt>
                <c:pt idx="345">
                  <c:v>-1.0259100235998631E-9</c:v>
                </c:pt>
                <c:pt idx="346">
                  <c:v>-1.0259100235998631E-9</c:v>
                </c:pt>
                <c:pt idx="347">
                  <c:v>-1.0259100235998631E-9</c:v>
                </c:pt>
                <c:pt idx="348">
                  <c:v>-1.0259100235998631E-9</c:v>
                </c:pt>
                <c:pt idx="349">
                  <c:v>-1.0259100235998631E-9</c:v>
                </c:pt>
                <c:pt idx="350">
                  <c:v>-1.0259100235998631E-9</c:v>
                </c:pt>
                <c:pt idx="351">
                  <c:v>-1.0259100235998631E-9</c:v>
                </c:pt>
                <c:pt idx="352">
                  <c:v>-1.0259100235998631E-9</c:v>
                </c:pt>
                <c:pt idx="353">
                  <c:v>-1.0259100235998631E-9</c:v>
                </c:pt>
                <c:pt idx="354">
                  <c:v>-1.0259100235998631E-9</c:v>
                </c:pt>
                <c:pt idx="355">
                  <c:v>-1.0259100235998631E-9</c:v>
                </c:pt>
                <c:pt idx="356">
                  <c:v>-1.0259100235998631E-9</c:v>
                </c:pt>
                <c:pt idx="357">
                  <c:v>-1.0259100235998631E-9</c:v>
                </c:pt>
                <c:pt idx="358">
                  <c:v>-1.0259100235998631E-9</c:v>
                </c:pt>
                <c:pt idx="359">
                  <c:v>-1.0259100235998631E-9</c:v>
                </c:pt>
              </c:numCache>
            </c:numRef>
          </c:val>
          <c:smooth val="0"/>
          <c:extLst>
            <c:ext xmlns:c16="http://schemas.microsoft.com/office/drawing/2014/chart" uri="{C3380CC4-5D6E-409C-BE32-E72D297353CC}">
              <c16:uniqueId val="{00000044-239C-4B47-88D2-641E64C71930}"/>
            </c:ext>
          </c:extLst>
        </c:ser>
        <c:ser>
          <c:idx val="74"/>
          <c:order val="13"/>
          <c:tx>
            <c:strRef>
              <c:f>'Mortgage Amortization'!$CA$2</c:f>
              <c:strCache>
                <c:ptCount val="1"/>
                <c:pt idx="0">
                  <c:v>Beginning balance 1013</c:v>
                </c:pt>
              </c:strCache>
            </c:strRef>
          </c:tx>
          <c:spPr>
            <a:ln w="28575" cap="rnd">
              <a:solidFill>
                <a:schemeClr val="accent4">
                  <a:lumMod val="50000"/>
                </a:schemeClr>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Amortization'!$CA$3:$CA$362</c:f>
              <c:numCache>
                <c:formatCode>#,##0.00</c:formatCode>
                <c:ptCount val="360"/>
                <c:pt idx="0">
                  <c:v>6000000</c:v>
                </c:pt>
                <c:pt idx="1">
                  <c:v>5978925.3947788198</c:v>
                </c:pt>
                <c:pt idx="2">
                  <c:v>5957749.8070742879</c:v>
                </c:pt>
                <c:pt idx="3">
                  <c:v>5936472.7530120052</c:v>
                </c:pt>
                <c:pt idx="4">
                  <c:v>5915093.7463990077</c:v>
                </c:pt>
                <c:pt idx="5">
                  <c:v>5893612.2987126559</c:v>
                </c:pt>
                <c:pt idx="6">
                  <c:v>5872027.9190894738</c:v>
                </c:pt>
                <c:pt idx="7">
                  <c:v>5850340.1143139312</c:v>
                </c:pt>
                <c:pt idx="8">
                  <c:v>5828548.388807172</c:v>
                </c:pt>
                <c:pt idx="9">
                  <c:v>5806652.2446156926</c:v>
                </c:pt>
                <c:pt idx="10">
                  <c:v>5784651.1813999629</c:v>
                </c:pt>
                <c:pt idx="11">
                  <c:v>5762544.6964229913</c:v>
                </c:pt>
                <c:pt idx="12">
                  <c:v>5740332.2845388381</c:v>
                </c:pt>
                <c:pt idx="13">
                  <c:v>5718013.4381810734</c:v>
                </c:pt>
                <c:pt idx="14">
                  <c:v>5695587.6473511774</c:v>
                </c:pt>
                <c:pt idx="15">
                  <c:v>5673054.3996068882</c:v>
                </c:pt>
                <c:pt idx="16">
                  <c:v>5650413.1800504914</c:v>
                </c:pt>
                <c:pt idx="17">
                  <c:v>5627663.4713170538</c:v>
                </c:pt>
                <c:pt idx="18">
                  <c:v>5604804.7535626013</c:v>
                </c:pt>
                <c:pt idx="19">
                  <c:v>5581836.5044522425</c:v>
                </c:pt>
                <c:pt idx="20">
                  <c:v>5558758.1991482293</c:v>
                </c:pt>
                <c:pt idx="21">
                  <c:v>5535569.3102979679</c:v>
                </c:pt>
                <c:pt idx="22">
                  <c:v>5512269.3080219654</c:v>
                </c:pt>
                <c:pt idx="23">
                  <c:v>5488857.6599017242</c:v>
                </c:pt>
                <c:pt idx="24">
                  <c:v>5465333.8309675734</c:v>
                </c:pt>
                <c:pt idx="25">
                  <c:v>5441697.283686446</c:v>
                </c:pt>
                <c:pt idx="26">
                  <c:v>5417947.4779495969</c:v>
                </c:pt>
                <c:pt idx="27">
                  <c:v>5394083.8710602587</c:v>
                </c:pt>
                <c:pt idx="28">
                  <c:v>5370105.9177212426</c:v>
                </c:pt>
                <c:pt idx="29">
                  <c:v>5346013.0700224768</c:v>
                </c:pt>
                <c:pt idx="30">
                  <c:v>5321804.7774284882</c:v>
                </c:pt>
                <c:pt idx="31">
                  <c:v>5297480.4867658196</c:v>
                </c:pt>
                <c:pt idx="32">
                  <c:v>5273039.6422103923</c:v>
                </c:pt>
                <c:pt idx="33">
                  <c:v>5248481.685274804</c:v>
                </c:pt>
                <c:pt idx="34">
                  <c:v>5223806.054795566</c:v>
                </c:pt>
                <c:pt idx="35">
                  <c:v>5199012.1869202815</c:v>
                </c:pt>
                <c:pt idx="36">
                  <c:v>5174099.5150947608</c:v>
                </c:pt>
                <c:pt idx="37">
                  <c:v>5149067.470050077</c:v>
                </c:pt>
                <c:pt idx="38">
                  <c:v>5123915.4797895532</c:v>
                </c:pt>
                <c:pt idx="39">
                  <c:v>5098642.9695756985</c:v>
                </c:pt>
                <c:pt idx="40">
                  <c:v>5073249.3619170692</c:v>
                </c:pt>
                <c:pt idx="41">
                  <c:v>5047734.0765550751</c:v>
                </c:pt>
                <c:pt idx="42">
                  <c:v>5022096.5304507213</c:v>
                </c:pt>
                <c:pt idx="43">
                  <c:v>4996336.1377712842</c:v>
                </c:pt>
                <c:pt idx="44">
                  <c:v>4970452.3098769253</c:v>
                </c:pt>
                <c:pt idx="45">
                  <c:v>4944444.4553072387</c:v>
                </c:pt>
                <c:pt idx="46">
                  <c:v>4918311.9797677388</c:v>
                </c:pt>
                <c:pt idx="47">
                  <c:v>4892054.2861162797</c:v>
                </c:pt>
                <c:pt idx="48">
                  <c:v>4865670.7743494073</c:v>
                </c:pt>
                <c:pt idx="49">
                  <c:v>4839160.8415886518</c:v>
                </c:pt>
                <c:pt idx="50">
                  <c:v>4812523.8820667509</c:v>
                </c:pt>
                <c:pt idx="51">
                  <c:v>4785759.2871138072</c:v>
                </c:pt>
                <c:pt idx="52">
                  <c:v>4758866.4451433811</c:v>
                </c:pt>
                <c:pt idx="53">
                  <c:v>4731844.7416385133</c:v>
                </c:pt>
                <c:pt idx="54">
                  <c:v>4704693.5591376843</c:v>
                </c:pt>
                <c:pt idx="55">
                  <c:v>4677412.2772207055</c:v>
                </c:pt>
                <c:pt idx="56">
                  <c:v>4650000.2724945415</c:v>
                </c:pt>
                <c:pt idx="57">
                  <c:v>4622456.9185790643</c:v>
                </c:pt>
                <c:pt idx="58">
                  <c:v>4594781.5860927422</c:v>
                </c:pt>
                <c:pt idx="59">
                  <c:v>4566973.6426382568</c:v>
                </c:pt>
                <c:pt idx="60">
                  <c:v>4539032.4527880521</c:v>
                </c:pt>
                <c:pt idx="61">
                  <c:v>4510957.3780698152</c:v>
                </c:pt>
                <c:pt idx="62">
                  <c:v>4482747.7769518867</c:v>
                </c:pt>
                <c:pt idx="63">
                  <c:v>4454403.0048286011</c:v>
                </c:pt>
                <c:pt idx="64">
                  <c:v>4425922.414005558</c:v>
                </c:pt>
                <c:pt idx="65">
                  <c:v>4397305.3536848212</c:v>
                </c:pt>
                <c:pt idx="66">
                  <c:v>4368551.1699500475</c:v>
                </c:pt>
                <c:pt idx="67">
                  <c:v>4339659.2057515448</c:v>
                </c:pt>
                <c:pt idx="68">
                  <c:v>4310628.8008912578</c:v>
                </c:pt>
                <c:pt idx="69">
                  <c:v>4281459.2920076819</c:v>
                </c:pt>
                <c:pt idx="70">
                  <c:v>4252150.0125607057</c:v>
                </c:pt>
                <c:pt idx="71">
                  <c:v>4222700.2928163791</c:v>
                </c:pt>
                <c:pt idx="72">
                  <c:v>4193109.4598316108</c:v>
                </c:pt>
                <c:pt idx="73">
                  <c:v>4163376.8374387906</c:v>
                </c:pt>
                <c:pt idx="74">
                  <c:v>4133501.7462303382</c:v>
                </c:pt>
                <c:pt idx="75">
                  <c:v>4103483.5035431786</c:v>
                </c:pt>
                <c:pt idx="76">
                  <c:v>4073321.4234431428</c:v>
                </c:pt>
                <c:pt idx="77">
                  <c:v>4043014.8167092944</c:v>
                </c:pt>
                <c:pt idx="78">
                  <c:v>4012562.9908181797</c:v>
                </c:pt>
                <c:pt idx="79">
                  <c:v>3981965.2499280036</c:v>
                </c:pt>
                <c:pt idx="80">
                  <c:v>3951220.8948627287</c:v>
                </c:pt>
                <c:pt idx="81">
                  <c:v>3920329.2230960992</c:v>
                </c:pt>
                <c:pt idx="82">
                  <c:v>3889289.5287355883</c:v>
                </c:pt>
                <c:pt idx="83">
                  <c:v>3858101.1025062664</c:v>
                </c:pt>
                <c:pt idx="84">
                  <c:v>3826763.2317345957</c:v>
                </c:pt>
                <c:pt idx="85">
                  <c:v>3795275.2003321443</c:v>
                </c:pt>
                <c:pt idx="86">
                  <c:v>3763636.2887792224</c:v>
                </c:pt>
                <c:pt idx="87">
                  <c:v>3731845.7741084429</c:v>
                </c:pt>
                <c:pt idx="88">
                  <c:v>3699902.9298881991</c:v>
                </c:pt>
                <c:pt idx="89">
                  <c:v>3667807.0262060668</c:v>
                </c:pt>
                <c:pt idx="90">
                  <c:v>3635557.3296521241</c:v>
                </c:pt>
                <c:pt idx="91">
                  <c:v>3603153.1033021938</c:v>
                </c:pt>
                <c:pt idx="92">
                  <c:v>3570593.6067010034</c:v>
                </c:pt>
                <c:pt idx="93">
                  <c:v>3537878.0958452658</c:v>
                </c:pt>
                <c:pt idx="94">
                  <c:v>3505005.8231666777</c:v>
                </c:pt>
                <c:pt idx="95">
                  <c:v>3471976.0375148379</c:v>
                </c:pt>
                <c:pt idx="96">
                  <c:v>3438787.9841400832</c:v>
                </c:pt>
                <c:pt idx="97">
                  <c:v>3405440.9046762413</c:v>
                </c:pt>
                <c:pt idx="98">
                  <c:v>3371934.0371233015</c:v>
                </c:pt>
                <c:pt idx="99">
                  <c:v>3338266.6158300042</c:v>
                </c:pt>
                <c:pt idx="100">
                  <c:v>3304437.8714763429</c:v>
                </c:pt>
                <c:pt idx="101">
                  <c:v>3270447.0310559869</c:v>
                </c:pt>
                <c:pt idx="102">
                  <c:v>3236293.3178586168</c:v>
                </c:pt>
                <c:pt idx="103">
                  <c:v>3201975.9514521761</c:v>
                </c:pt>
                <c:pt idx="104">
                  <c:v>3167494.1476650378</c:v>
                </c:pt>
                <c:pt idx="105">
                  <c:v>3132847.1185680861</c:v>
                </c:pt>
                <c:pt idx="106">
                  <c:v>3098034.0724567114</c:v>
                </c:pt>
                <c:pt idx="107">
                  <c:v>3063054.2138327197</c:v>
                </c:pt>
                <c:pt idx="108">
                  <c:v>3027906.743386155</c:v>
                </c:pt>
                <c:pt idx="109">
                  <c:v>2992590.8579770336</c:v>
                </c:pt>
                <c:pt idx="110">
                  <c:v>2957105.7506169938</c:v>
                </c:pt>
                <c:pt idx="111">
                  <c:v>2921450.6104508536</c:v>
                </c:pt>
                <c:pt idx="112">
                  <c:v>2885624.6227380838</c:v>
                </c:pt>
                <c:pt idx="113">
                  <c:v>2849626.9688341906</c:v>
                </c:pt>
                <c:pt idx="114">
                  <c:v>2813456.8261720077</c:v>
                </c:pt>
                <c:pt idx="115">
                  <c:v>2777113.3682429017</c:v>
                </c:pt>
                <c:pt idx="116">
                  <c:v>2740595.7645778856</c:v>
                </c:pt>
                <c:pt idx="117">
                  <c:v>2703903.1807286413</c:v>
                </c:pt>
                <c:pt idx="118">
                  <c:v>2667034.7782484526</c:v>
                </c:pt>
                <c:pt idx="119">
                  <c:v>2629989.7146730465</c:v>
                </c:pt>
                <c:pt idx="120">
                  <c:v>2592767.1435013413</c:v>
                </c:pt>
                <c:pt idx="121">
                  <c:v>2555366.2141761053</c:v>
                </c:pt>
                <c:pt idx="122">
                  <c:v>2517786.0720645194</c:v>
                </c:pt>
                <c:pt idx="123">
                  <c:v>2480025.8584386487</c:v>
                </c:pt>
                <c:pt idx="124">
                  <c:v>2442084.7104558204</c:v>
                </c:pt>
                <c:pt idx="125">
                  <c:v>2403961.7611389081</c:v>
                </c:pt>
                <c:pt idx="126">
                  <c:v>2365656.1393565186</c:v>
                </c:pt>
                <c:pt idx="127">
                  <c:v>2327166.9698030888</c:v>
                </c:pt>
                <c:pt idx="128">
                  <c:v>2288493.3729788819</c:v>
                </c:pt>
                <c:pt idx="129">
                  <c:v>2249634.4651698926</c:v>
                </c:pt>
                <c:pt idx="130">
                  <c:v>2210589.3584276517</c:v>
                </c:pt>
                <c:pt idx="131">
                  <c:v>2171357.1605489375</c:v>
                </c:pt>
                <c:pt idx="132">
                  <c:v>2131936.9750553877</c:v>
                </c:pt>
                <c:pt idx="133">
                  <c:v>2092327.9011730149</c:v>
                </c:pt>
                <c:pt idx="134">
                  <c:v>2052529.0338116223</c:v>
                </c:pt>
                <c:pt idx="135">
                  <c:v>2012539.4635441231</c:v>
                </c:pt>
                <c:pt idx="136">
                  <c:v>1972358.2765857587</c:v>
                </c:pt>
                <c:pt idx="137">
                  <c:v>1931984.5547732187</c:v>
                </c:pt>
                <c:pt idx="138">
                  <c:v>1891417.3755436605</c:v>
                </c:pt>
                <c:pt idx="139">
                  <c:v>1850655.8119136272</c:v>
                </c:pt>
                <c:pt idx="140">
                  <c:v>1809698.9324578666</c:v>
                </c:pt>
                <c:pt idx="141">
                  <c:v>1768545.8012880473</c:v>
                </c:pt>
                <c:pt idx="142">
                  <c:v>1727195.4780313727</c:v>
                </c:pt>
                <c:pt idx="143">
                  <c:v>1685647.017809093</c:v>
                </c:pt>
                <c:pt idx="144">
                  <c:v>1643899.4712149149</c:v>
                </c:pt>
                <c:pt idx="145">
                  <c:v>1601951.8842933064</c:v>
                </c:pt>
                <c:pt idx="146">
                  <c:v>1559803.2985176984</c:v>
                </c:pt>
                <c:pt idx="147">
                  <c:v>1517452.7507685823</c:v>
                </c:pt>
                <c:pt idx="148">
                  <c:v>1474899.2733115018</c:v>
                </c:pt>
                <c:pt idx="149">
                  <c:v>1432141.8937749395</c:v>
                </c:pt>
                <c:pt idx="150">
                  <c:v>1389179.6351280978</c:v>
                </c:pt>
                <c:pt idx="151">
                  <c:v>1346011.5156585732</c:v>
                </c:pt>
                <c:pt idx="152">
                  <c:v>1302636.5489499241</c:v>
                </c:pt>
                <c:pt idx="153">
                  <c:v>1259053.7438591293</c:v>
                </c:pt>
                <c:pt idx="154">
                  <c:v>1215262.1044939409</c:v>
                </c:pt>
                <c:pt idx="155">
                  <c:v>1171260.6301901278</c:v>
                </c:pt>
                <c:pt idx="156">
                  <c:v>1127048.3154886088</c:v>
                </c:pt>
                <c:pt idx="157">
                  <c:v>1082624.1501124785</c:v>
                </c:pt>
                <c:pt idx="158">
                  <c:v>1037987.1189439208</c:v>
                </c:pt>
                <c:pt idx="159">
                  <c:v>993136.20200101379</c:v>
                </c:pt>
                <c:pt idx="160">
                  <c:v>948070.37441442208</c:v>
                </c:pt>
                <c:pt idx="161">
                  <c:v>902788.60640397784</c:v>
                </c:pt>
                <c:pt idx="162">
                  <c:v>857289.86325515027</c:v>
                </c:pt>
                <c:pt idx="163">
                  <c:v>811573.1052954013</c:v>
                </c:pt>
                <c:pt idx="164">
                  <c:v>765637.28787042852</c:v>
                </c:pt>
                <c:pt idx="165">
                  <c:v>719481.36132029432</c:v>
                </c:pt>
                <c:pt idx="166">
                  <c:v>673104.27095544082</c:v>
                </c:pt>
                <c:pt idx="167">
                  <c:v>626504.95703258901</c:v>
                </c:pt>
                <c:pt idx="168">
                  <c:v>579682.35473052354</c:v>
                </c:pt>
                <c:pt idx="169">
                  <c:v>532635.39412576065</c:v>
                </c:pt>
                <c:pt idx="170">
                  <c:v>485363.00016809994</c:v>
                </c:pt>
                <c:pt idx="171">
                  <c:v>437864.09265605878</c:v>
                </c:pt>
                <c:pt idx="172">
                  <c:v>390137.58621218911</c:v>
                </c:pt>
                <c:pt idx="173">
                  <c:v>342182.3902582759</c:v>
                </c:pt>
                <c:pt idx="174">
                  <c:v>293997.40899041685</c:v>
                </c:pt>
                <c:pt idx="175">
                  <c:v>245581.54135398264</c:v>
                </c:pt>
                <c:pt idx="176">
                  <c:v>196933.6810184572</c:v>
                </c:pt>
                <c:pt idx="177">
                  <c:v>148052.71635215735</c:v>
                </c:pt>
                <c:pt idx="178">
                  <c:v>98937.530396831484</c:v>
                </c:pt>
                <c:pt idx="179">
                  <c:v>49587.000842136345</c:v>
                </c:pt>
                <c:pt idx="180">
                  <c:v>-8.3746272139251232E-9</c:v>
                </c:pt>
                <c:pt idx="181">
                  <c:v>-8.3746272139251232E-9</c:v>
                </c:pt>
                <c:pt idx="182">
                  <c:v>-8.3746272139251232E-9</c:v>
                </c:pt>
                <c:pt idx="183">
                  <c:v>-8.3746272139251232E-9</c:v>
                </c:pt>
                <c:pt idx="184">
                  <c:v>-8.3746272139251232E-9</c:v>
                </c:pt>
                <c:pt idx="185">
                  <c:v>-8.3746272139251232E-9</c:v>
                </c:pt>
                <c:pt idx="186">
                  <c:v>-8.3746272139251232E-9</c:v>
                </c:pt>
                <c:pt idx="187">
                  <c:v>-8.3746272139251232E-9</c:v>
                </c:pt>
                <c:pt idx="188">
                  <c:v>-8.3746272139251232E-9</c:v>
                </c:pt>
                <c:pt idx="189">
                  <c:v>-8.3746272139251232E-9</c:v>
                </c:pt>
                <c:pt idx="190">
                  <c:v>-8.3746272139251232E-9</c:v>
                </c:pt>
                <c:pt idx="191">
                  <c:v>-8.3746272139251232E-9</c:v>
                </c:pt>
                <c:pt idx="192">
                  <c:v>-8.3746272139251232E-9</c:v>
                </c:pt>
                <c:pt idx="193">
                  <c:v>-8.3746272139251232E-9</c:v>
                </c:pt>
                <c:pt idx="194">
                  <c:v>-8.3746272139251232E-9</c:v>
                </c:pt>
                <c:pt idx="195">
                  <c:v>-8.3746272139251232E-9</c:v>
                </c:pt>
                <c:pt idx="196">
                  <c:v>-8.3746272139251232E-9</c:v>
                </c:pt>
                <c:pt idx="197">
                  <c:v>-8.3746272139251232E-9</c:v>
                </c:pt>
                <c:pt idx="198">
                  <c:v>-8.3746272139251232E-9</c:v>
                </c:pt>
                <c:pt idx="199">
                  <c:v>-8.3746272139251232E-9</c:v>
                </c:pt>
                <c:pt idx="200">
                  <c:v>-8.3746272139251232E-9</c:v>
                </c:pt>
                <c:pt idx="201">
                  <c:v>-8.3746272139251232E-9</c:v>
                </c:pt>
                <c:pt idx="202">
                  <c:v>-8.3746272139251232E-9</c:v>
                </c:pt>
                <c:pt idx="203">
                  <c:v>-8.3746272139251232E-9</c:v>
                </c:pt>
                <c:pt idx="204">
                  <c:v>-8.3746272139251232E-9</c:v>
                </c:pt>
                <c:pt idx="205">
                  <c:v>-8.3746272139251232E-9</c:v>
                </c:pt>
                <c:pt idx="206">
                  <c:v>-8.3746272139251232E-9</c:v>
                </c:pt>
                <c:pt idx="207">
                  <c:v>-8.3746272139251232E-9</c:v>
                </c:pt>
                <c:pt idx="208">
                  <c:v>-8.3746272139251232E-9</c:v>
                </c:pt>
                <c:pt idx="209">
                  <c:v>-8.3746272139251232E-9</c:v>
                </c:pt>
                <c:pt idx="210">
                  <c:v>-8.3746272139251232E-9</c:v>
                </c:pt>
                <c:pt idx="211">
                  <c:v>-8.3746272139251232E-9</c:v>
                </c:pt>
                <c:pt idx="212">
                  <c:v>-8.3746272139251232E-9</c:v>
                </c:pt>
                <c:pt idx="213">
                  <c:v>-8.3746272139251232E-9</c:v>
                </c:pt>
                <c:pt idx="214">
                  <c:v>-8.3746272139251232E-9</c:v>
                </c:pt>
                <c:pt idx="215">
                  <c:v>-8.3746272139251232E-9</c:v>
                </c:pt>
                <c:pt idx="216">
                  <c:v>-8.3746272139251232E-9</c:v>
                </c:pt>
                <c:pt idx="217">
                  <c:v>-8.3746272139251232E-9</c:v>
                </c:pt>
                <c:pt idx="218">
                  <c:v>-8.3746272139251232E-9</c:v>
                </c:pt>
                <c:pt idx="219">
                  <c:v>-8.3746272139251232E-9</c:v>
                </c:pt>
                <c:pt idx="220">
                  <c:v>-8.3746272139251232E-9</c:v>
                </c:pt>
                <c:pt idx="221">
                  <c:v>-8.3746272139251232E-9</c:v>
                </c:pt>
                <c:pt idx="222">
                  <c:v>-8.3746272139251232E-9</c:v>
                </c:pt>
                <c:pt idx="223">
                  <c:v>-8.3746272139251232E-9</c:v>
                </c:pt>
                <c:pt idx="224">
                  <c:v>-8.3746272139251232E-9</c:v>
                </c:pt>
                <c:pt idx="225">
                  <c:v>-8.3746272139251232E-9</c:v>
                </c:pt>
                <c:pt idx="226">
                  <c:v>-8.3746272139251232E-9</c:v>
                </c:pt>
                <c:pt idx="227">
                  <c:v>-8.3746272139251232E-9</c:v>
                </c:pt>
                <c:pt idx="228">
                  <c:v>-8.3746272139251232E-9</c:v>
                </c:pt>
                <c:pt idx="229">
                  <c:v>-8.3746272139251232E-9</c:v>
                </c:pt>
                <c:pt idx="230">
                  <c:v>-8.3746272139251232E-9</c:v>
                </c:pt>
                <c:pt idx="231">
                  <c:v>-8.3746272139251232E-9</c:v>
                </c:pt>
                <c:pt idx="232">
                  <c:v>-8.3746272139251232E-9</c:v>
                </c:pt>
                <c:pt idx="233">
                  <c:v>-8.3746272139251232E-9</c:v>
                </c:pt>
                <c:pt idx="234">
                  <c:v>-8.3746272139251232E-9</c:v>
                </c:pt>
                <c:pt idx="235">
                  <c:v>-8.3746272139251232E-9</c:v>
                </c:pt>
                <c:pt idx="236">
                  <c:v>-8.3746272139251232E-9</c:v>
                </c:pt>
                <c:pt idx="237">
                  <c:v>-8.3746272139251232E-9</c:v>
                </c:pt>
                <c:pt idx="238">
                  <c:v>-8.3746272139251232E-9</c:v>
                </c:pt>
                <c:pt idx="239">
                  <c:v>-8.3746272139251232E-9</c:v>
                </c:pt>
                <c:pt idx="240">
                  <c:v>-8.3746272139251232E-9</c:v>
                </c:pt>
                <c:pt idx="241">
                  <c:v>-8.3746272139251232E-9</c:v>
                </c:pt>
                <c:pt idx="242">
                  <c:v>-8.3746272139251232E-9</c:v>
                </c:pt>
                <c:pt idx="243">
                  <c:v>-8.3746272139251232E-9</c:v>
                </c:pt>
                <c:pt idx="244">
                  <c:v>-8.3746272139251232E-9</c:v>
                </c:pt>
                <c:pt idx="245">
                  <c:v>-8.3746272139251232E-9</c:v>
                </c:pt>
                <c:pt idx="246">
                  <c:v>-8.3746272139251232E-9</c:v>
                </c:pt>
                <c:pt idx="247">
                  <c:v>-8.3746272139251232E-9</c:v>
                </c:pt>
                <c:pt idx="248">
                  <c:v>-8.3746272139251232E-9</c:v>
                </c:pt>
                <c:pt idx="249">
                  <c:v>-8.3746272139251232E-9</c:v>
                </c:pt>
                <c:pt idx="250">
                  <c:v>-8.3746272139251232E-9</c:v>
                </c:pt>
                <c:pt idx="251">
                  <c:v>-8.3746272139251232E-9</c:v>
                </c:pt>
                <c:pt idx="252">
                  <c:v>-8.3746272139251232E-9</c:v>
                </c:pt>
                <c:pt idx="253">
                  <c:v>-8.3746272139251232E-9</c:v>
                </c:pt>
                <c:pt idx="254">
                  <c:v>-8.3746272139251232E-9</c:v>
                </c:pt>
                <c:pt idx="255">
                  <c:v>-8.3746272139251232E-9</c:v>
                </c:pt>
                <c:pt idx="256">
                  <c:v>-8.3746272139251232E-9</c:v>
                </c:pt>
                <c:pt idx="257">
                  <c:v>-8.3746272139251232E-9</c:v>
                </c:pt>
                <c:pt idx="258">
                  <c:v>-8.3746272139251232E-9</c:v>
                </c:pt>
                <c:pt idx="259">
                  <c:v>-8.3746272139251232E-9</c:v>
                </c:pt>
                <c:pt idx="260">
                  <c:v>-8.3746272139251232E-9</c:v>
                </c:pt>
                <c:pt idx="261">
                  <c:v>-8.3746272139251232E-9</c:v>
                </c:pt>
                <c:pt idx="262">
                  <c:v>-8.3746272139251232E-9</c:v>
                </c:pt>
                <c:pt idx="263">
                  <c:v>-8.3746272139251232E-9</c:v>
                </c:pt>
                <c:pt idx="264">
                  <c:v>-8.3746272139251232E-9</c:v>
                </c:pt>
                <c:pt idx="265">
                  <c:v>-8.3746272139251232E-9</c:v>
                </c:pt>
                <c:pt idx="266">
                  <c:v>-8.3746272139251232E-9</c:v>
                </c:pt>
                <c:pt idx="267">
                  <c:v>-8.3746272139251232E-9</c:v>
                </c:pt>
                <c:pt idx="268">
                  <c:v>-8.3746272139251232E-9</c:v>
                </c:pt>
                <c:pt idx="269">
                  <c:v>-8.3746272139251232E-9</c:v>
                </c:pt>
                <c:pt idx="270">
                  <c:v>-8.3746272139251232E-9</c:v>
                </c:pt>
                <c:pt idx="271">
                  <c:v>-8.3746272139251232E-9</c:v>
                </c:pt>
                <c:pt idx="272">
                  <c:v>-8.3746272139251232E-9</c:v>
                </c:pt>
                <c:pt idx="273">
                  <c:v>-8.3746272139251232E-9</c:v>
                </c:pt>
                <c:pt idx="274">
                  <c:v>-8.3746272139251232E-9</c:v>
                </c:pt>
                <c:pt idx="275">
                  <c:v>-8.3746272139251232E-9</c:v>
                </c:pt>
                <c:pt idx="276">
                  <c:v>-8.3746272139251232E-9</c:v>
                </c:pt>
                <c:pt idx="277">
                  <c:v>-8.3746272139251232E-9</c:v>
                </c:pt>
                <c:pt idx="278">
                  <c:v>-8.3746272139251232E-9</c:v>
                </c:pt>
                <c:pt idx="279">
                  <c:v>-8.3746272139251232E-9</c:v>
                </c:pt>
                <c:pt idx="280">
                  <c:v>-8.3746272139251232E-9</c:v>
                </c:pt>
                <c:pt idx="281">
                  <c:v>-8.3746272139251232E-9</c:v>
                </c:pt>
                <c:pt idx="282">
                  <c:v>-8.3746272139251232E-9</c:v>
                </c:pt>
                <c:pt idx="283">
                  <c:v>-8.3746272139251232E-9</c:v>
                </c:pt>
                <c:pt idx="284">
                  <c:v>-8.3746272139251232E-9</c:v>
                </c:pt>
                <c:pt idx="285">
                  <c:v>-8.3746272139251232E-9</c:v>
                </c:pt>
                <c:pt idx="286">
                  <c:v>-8.3746272139251232E-9</c:v>
                </c:pt>
                <c:pt idx="287">
                  <c:v>-8.3746272139251232E-9</c:v>
                </c:pt>
                <c:pt idx="288">
                  <c:v>-8.3746272139251232E-9</c:v>
                </c:pt>
                <c:pt idx="289">
                  <c:v>-8.3746272139251232E-9</c:v>
                </c:pt>
                <c:pt idx="290">
                  <c:v>-8.3746272139251232E-9</c:v>
                </c:pt>
                <c:pt idx="291">
                  <c:v>-8.3746272139251232E-9</c:v>
                </c:pt>
                <c:pt idx="292">
                  <c:v>-8.3746272139251232E-9</c:v>
                </c:pt>
                <c:pt idx="293">
                  <c:v>-8.3746272139251232E-9</c:v>
                </c:pt>
                <c:pt idx="294">
                  <c:v>-8.3746272139251232E-9</c:v>
                </c:pt>
                <c:pt idx="295">
                  <c:v>-8.3746272139251232E-9</c:v>
                </c:pt>
                <c:pt idx="296">
                  <c:v>-8.3746272139251232E-9</c:v>
                </c:pt>
                <c:pt idx="297">
                  <c:v>-8.3746272139251232E-9</c:v>
                </c:pt>
                <c:pt idx="298">
                  <c:v>-8.3746272139251232E-9</c:v>
                </c:pt>
                <c:pt idx="299">
                  <c:v>-8.3746272139251232E-9</c:v>
                </c:pt>
                <c:pt idx="300">
                  <c:v>-8.3746272139251232E-9</c:v>
                </c:pt>
                <c:pt idx="301">
                  <c:v>-8.3746272139251232E-9</c:v>
                </c:pt>
                <c:pt idx="302">
                  <c:v>-8.3746272139251232E-9</c:v>
                </c:pt>
                <c:pt idx="303">
                  <c:v>-8.3746272139251232E-9</c:v>
                </c:pt>
                <c:pt idx="304">
                  <c:v>-8.3746272139251232E-9</c:v>
                </c:pt>
                <c:pt idx="305">
                  <c:v>-8.3746272139251232E-9</c:v>
                </c:pt>
                <c:pt idx="306">
                  <c:v>-8.3746272139251232E-9</c:v>
                </c:pt>
                <c:pt idx="307">
                  <c:v>-8.3746272139251232E-9</c:v>
                </c:pt>
                <c:pt idx="308">
                  <c:v>-8.3746272139251232E-9</c:v>
                </c:pt>
                <c:pt idx="309">
                  <c:v>-8.3746272139251232E-9</c:v>
                </c:pt>
                <c:pt idx="310">
                  <c:v>-8.3746272139251232E-9</c:v>
                </c:pt>
                <c:pt idx="311">
                  <c:v>-8.3746272139251232E-9</c:v>
                </c:pt>
                <c:pt idx="312">
                  <c:v>-8.3746272139251232E-9</c:v>
                </c:pt>
                <c:pt idx="313">
                  <c:v>-8.3746272139251232E-9</c:v>
                </c:pt>
                <c:pt idx="314">
                  <c:v>-8.3746272139251232E-9</c:v>
                </c:pt>
                <c:pt idx="315">
                  <c:v>-8.3746272139251232E-9</c:v>
                </c:pt>
                <c:pt idx="316">
                  <c:v>-8.3746272139251232E-9</c:v>
                </c:pt>
                <c:pt idx="317">
                  <c:v>-8.3746272139251232E-9</c:v>
                </c:pt>
                <c:pt idx="318">
                  <c:v>-8.3746272139251232E-9</c:v>
                </c:pt>
                <c:pt idx="319">
                  <c:v>-8.3746272139251232E-9</c:v>
                </c:pt>
                <c:pt idx="320">
                  <c:v>-8.3746272139251232E-9</c:v>
                </c:pt>
                <c:pt idx="321">
                  <c:v>-8.3746272139251232E-9</c:v>
                </c:pt>
                <c:pt idx="322">
                  <c:v>-8.3746272139251232E-9</c:v>
                </c:pt>
                <c:pt idx="323">
                  <c:v>-8.3746272139251232E-9</c:v>
                </c:pt>
                <c:pt idx="324">
                  <c:v>-8.3746272139251232E-9</c:v>
                </c:pt>
                <c:pt idx="325">
                  <c:v>-8.3746272139251232E-9</c:v>
                </c:pt>
                <c:pt idx="326">
                  <c:v>-8.3746272139251232E-9</c:v>
                </c:pt>
                <c:pt idx="327">
                  <c:v>-8.3746272139251232E-9</c:v>
                </c:pt>
                <c:pt idx="328">
                  <c:v>-8.3746272139251232E-9</c:v>
                </c:pt>
                <c:pt idx="329">
                  <c:v>-8.3746272139251232E-9</c:v>
                </c:pt>
                <c:pt idx="330">
                  <c:v>-8.3746272139251232E-9</c:v>
                </c:pt>
                <c:pt idx="331">
                  <c:v>-8.3746272139251232E-9</c:v>
                </c:pt>
                <c:pt idx="332">
                  <c:v>-8.3746272139251232E-9</c:v>
                </c:pt>
                <c:pt idx="333">
                  <c:v>-8.3746272139251232E-9</c:v>
                </c:pt>
                <c:pt idx="334">
                  <c:v>-8.3746272139251232E-9</c:v>
                </c:pt>
                <c:pt idx="335">
                  <c:v>-8.3746272139251232E-9</c:v>
                </c:pt>
                <c:pt idx="336">
                  <c:v>-8.3746272139251232E-9</c:v>
                </c:pt>
                <c:pt idx="337">
                  <c:v>-8.3746272139251232E-9</c:v>
                </c:pt>
                <c:pt idx="338">
                  <c:v>-8.3746272139251232E-9</c:v>
                </c:pt>
                <c:pt idx="339">
                  <c:v>-8.3746272139251232E-9</c:v>
                </c:pt>
                <c:pt idx="340">
                  <c:v>-8.3746272139251232E-9</c:v>
                </c:pt>
                <c:pt idx="341">
                  <c:v>-8.3746272139251232E-9</c:v>
                </c:pt>
                <c:pt idx="342">
                  <c:v>-8.3746272139251232E-9</c:v>
                </c:pt>
                <c:pt idx="343">
                  <c:v>-8.3746272139251232E-9</c:v>
                </c:pt>
                <c:pt idx="344">
                  <c:v>-8.3746272139251232E-9</c:v>
                </c:pt>
                <c:pt idx="345">
                  <c:v>-8.3746272139251232E-9</c:v>
                </c:pt>
                <c:pt idx="346">
                  <c:v>-8.3746272139251232E-9</c:v>
                </c:pt>
                <c:pt idx="347">
                  <c:v>-8.3746272139251232E-9</c:v>
                </c:pt>
                <c:pt idx="348">
                  <c:v>-8.3746272139251232E-9</c:v>
                </c:pt>
                <c:pt idx="349">
                  <c:v>-8.3746272139251232E-9</c:v>
                </c:pt>
                <c:pt idx="350">
                  <c:v>-8.3746272139251232E-9</c:v>
                </c:pt>
                <c:pt idx="351">
                  <c:v>-8.3746272139251232E-9</c:v>
                </c:pt>
                <c:pt idx="352">
                  <c:v>-8.3746272139251232E-9</c:v>
                </c:pt>
                <c:pt idx="353">
                  <c:v>-8.3746272139251232E-9</c:v>
                </c:pt>
                <c:pt idx="354">
                  <c:v>-8.3746272139251232E-9</c:v>
                </c:pt>
                <c:pt idx="355">
                  <c:v>-8.3746272139251232E-9</c:v>
                </c:pt>
                <c:pt idx="356">
                  <c:v>-8.3746272139251232E-9</c:v>
                </c:pt>
                <c:pt idx="357">
                  <c:v>-8.3746272139251232E-9</c:v>
                </c:pt>
                <c:pt idx="358">
                  <c:v>-8.3746272139251232E-9</c:v>
                </c:pt>
                <c:pt idx="359">
                  <c:v>-8.3746272139251232E-9</c:v>
                </c:pt>
              </c:numCache>
            </c:numRef>
          </c:val>
          <c:smooth val="0"/>
          <c:extLst>
            <c:ext xmlns:c16="http://schemas.microsoft.com/office/drawing/2014/chart" uri="{C3380CC4-5D6E-409C-BE32-E72D297353CC}">
              <c16:uniqueId val="{0000004A-239C-4B47-88D2-641E64C71930}"/>
            </c:ext>
          </c:extLst>
        </c:ser>
        <c:ser>
          <c:idx val="80"/>
          <c:order val="14"/>
          <c:tx>
            <c:strRef>
              <c:f>'Mortgage Amortization'!$CG$2</c:f>
              <c:strCache>
                <c:ptCount val="1"/>
                <c:pt idx="0">
                  <c:v>Beginning balance 1014</c:v>
                </c:pt>
              </c:strCache>
            </c:strRef>
          </c:tx>
          <c:spPr>
            <a:ln w="28575" cap="rnd">
              <a:solidFill>
                <a:schemeClr val="accent3">
                  <a:lumMod val="60000"/>
                  <a:lumOff val="40000"/>
                </a:schemeClr>
              </a:solidFill>
              <a:round/>
            </a:ln>
            <a:effectLst/>
          </c:spPr>
          <c:marker>
            <c:symbol val="none"/>
          </c:marker>
          <c:dPt>
            <c:idx val="97"/>
            <c:marker>
              <c:symbol val="none"/>
            </c:marker>
            <c:bubble3D val="0"/>
            <c:spPr>
              <a:ln w="28575" cap="rnd">
                <a:solidFill>
                  <a:schemeClr val="accent6">
                    <a:lumMod val="40000"/>
                    <a:lumOff val="60000"/>
                  </a:schemeClr>
                </a:solidFill>
                <a:round/>
              </a:ln>
              <a:effectLst/>
            </c:spPr>
            <c:extLst>
              <c:ext xmlns:c16="http://schemas.microsoft.com/office/drawing/2014/chart" uri="{C3380CC4-5D6E-409C-BE32-E72D297353CC}">
                <c16:uniqueId val="{0000005C-239C-4B47-88D2-641E64C71930}"/>
              </c:ext>
            </c:extLst>
          </c:dPt>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Amortization'!$CG$3:$CG$362</c:f>
              <c:numCache>
                <c:formatCode>#,##0.00</c:formatCode>
                <c:ptCount val="360"/>
                <c:pt idx="0">
                  <c:v>8500000</c:v>
                </c:pt>
                <c:pt idx="1">
                  <c:v>8469506.2396905366</c:v>
                </c:pt>
                <c:pt idx="2">
                  <c:v>8438872.7163129877</c:v>
                </c:pt>
                <c:pt idx="3">
                  <c:v>8408098.7892866246</c:v>
                </c:pt>
                <c:pt idx="4">
                  <c:v>8377183.8150947252</c:v>
                </c:pt>
                <c:pt idx="5">
                  <c:v>8346127.1472711125</c:v>
                </c:pt>
                <c:pt idx="6">
                  <c:v>8314928.1363866413</c:v>
                </c:pt>
                <c:pt idx="7">
                  <c:v>8283586.1300356165</c:v>
                </c:pt>
                <c:pt idx="8">
                  <c:v>8252100.4728221493</c:v>
                </c:pt>
                <c:pt idx="9">
                  <c:v>8220470.5063464539</c:v>
                </c:pt>
                <c:pt idx="10">
                  <c:v>8188695.5691910787</c:v>
                </c:pt>
                <c:pt idx="11">
                  <c:v>8156774.996907074</c:v>
                </c:pt>
                <c:pt idx="12">
                  <c:v>8124708.122000101</c:v>
                </c:pt>
                <c:pt idx="13">
                  <c:v>8092494.2739164717</c:v>
                </c:pt>
                <c:pt idx="14">
                  <c:v>8060132.7790291253</c:v>
                </c:pt>
                <c:pt idx="15">
                  <c:v>8027622.9606235456</c:v>
                </c:pt>
                <c:pt idx="16">
                  <c:v>7994964.1388836065</c:v>
                </c:pt>
                <c:pt idx="17">
                  <c:v>7962155.6308773598</c:v>
                </c:pt>
                <c:pt idx="18">
                  <c:v>7929196.7505427506</c:v>
                </c:pt>
                <c:pt idx="19">
                  <c:v>7896086.8086732747</c:v>
                </c:pt>
                <c:pt idx="20">
                  <c:v>7862825.1129035633</c:v>
                </c:pt>
                <c:pt idx="21">
                  <c:v>7829410.9676949074</c:v>
                </c:pt>
                <c:pt idx="22">
                  <c:v>7795843.6743207127</c:v>
                </c:pt>
                <c:pt idx="23">
                  <c:v>7762122.5308518857</c:v>
                </c:pt>
                <c:pt idx="24">
                  <c:v>7728246.8321421603</c:v>
                </c:pt>
                <c:pt idx="25">
                  <c:v>7694215.8698133482</c:v>
                </c:pt>
                <c:pt idx="26">
                  <c:v>7660028.932240529</c:v>
                </c:pt>
                <c:pt idx="27">
                  <c:v>7625685.3045371678</c:v>
                </c:pt>
                <c:pt idx="28">
                  <c:v>7591184.2685401663</c:v>
                </c:pt>
                <c:pt idx="29">
                  <c:v>7556525.1027948456</c:v>
                </c:pt>
                <c:pt idx="30">
                  <c:v>7521707.0825398583</c:v>
                </c:pt>
                <c:pt idx="31">
                  <c:v>7486729.4796920363</c:v>
                </c:pt>
                <c:pt idx="32">
                  <c:v>7451591.5628311615</c:v>
                </c:pt>
                <c:pt idx="33">
                  <c:v>7416292.5971846739</c:v>
                </c:pt>
                <c:pt idx="34">
                  <c:v>7380831.8446123069</c:v>
                </c:pt>
                <c:pt idx="35">
                  <c:v>7345208.5635906495</c:v>
                </c:pt>
                <c:pt idx="36">
                  <c:v>7309422.009197643</c:v>
                </c:pt>
                <c:pt idx="37">
                  <c:v>7273471.4330970021</c:v>
                </c:pt>
                <c:pt idx="38">
                  <c:v>7237356.0835225666</c:v>
                </c:pt>
                <c:pt idx="39">
                  <c:v>7201075.2052625818</c:v>
                </c:pt>
                <c:pt idx="40">
                  <c:v>7164628.0396439051</c:v>
                </c:pt>
                <c:pt idx="41">
                  <c:v>7128013.8245161427</c:v>
                </c:pt>
                <c:pt idx="42">
                  <c:v>7091231.7942357119</c:v>
                </c:pt>
                <c:pt idx="43">
                  <c:v>7054281.1796498289</c:v>
                </c:pt>
                <c:pt idx="44">
                  <c:v>7017161.2080804268</c:v>
                </c:pt>
                <c:pt idx="45">
                  <c:v>6979871.1033079987</c:v>
                </c:pt>
                <c:pt idx="46">
                  <c:v>6942410.0855553634</c:v>
                </c:pt>
                <c:pt idx="47">
                  <c:v>6904777.3714713622</c:v>
                </c:pt>
                <c:pt idx="48">
                  <c:v>6866972.174114476</c:v>
                </c:pt>
                <c:pt idx="49">
                  <c:v>6828993.7029363709</c:v>
                </c:pt>
                <c:pt idx="50">
                  <c:v>6790841.1637653662</c:v>
                </c:pt>
                <c:pt idx="51">
                  <c:v>6752513.7587898271</c:v>
                </c:pt>
                <c:pt idx="52">
                  <c:v>6714010.6865414837</c:v>
                </c:pt>
                <c:pt idx="53">
                  <c:v>6675331.1418786692</c:v>
                </c:pt>
                <c:pt idx="54">
                  <c:v>6636474.315969483</c:v>
                </c:pt>
                <c:pt idx="55">
                  <c:v>6597439.3962748796</c:v>
                </c:pt>
                <c:pt idx="56">
                  <c:v>6558225.5665316759</c:v>
                </c:pt>
                <c:pt idx="57">
                  <c:v>6518832.0067354823</c:v>
                </c:pt>
                <c:pt idx="58">
                  <c:v>6479257.8931235559</c:v>
                </c:pt>
                <c:pt idx="59">
                  <c:v>6439502.3981575752</c:v>
                </c:pt>
                <c:pt idx="60">
                  <c:v>6399564.6905063335</c:v>
                </c:pt>
                <c:pt idx="61">
                  <c:v>6359443.9350283574</c:v>
                </c:pt>
                <c:pt idx="62">
                  <c:v>6319139.2927544406</c:v>
                </c:pt>
                <c:pt idx="63">
                  <c:v>6278649.920870102</c:v>
                </c:pt>
                <c:pt idx="64">
                  <c:v>6237974.9726979602</c:v>
                </c:pt>
                <c:pt idx="65">
                  <c:v>6197113.5976800295</c:v>
                </c:pt>
                <c:pt idx="66">
                  <c:v>6156064.9413599325</c:v>
                </c:pt>
                <c:pt idx="67">
                  <c:v>6114828.1453650352</c:v>
                </c:pt>
                <c:pt idx="68">
                  <c:v>6073402.3473884948</c:v>
                </c:pt>
                <c:pt idx="69">
                  <c:v>6031786.6811712282</c:v>
                </c:pt>
                <c:pt idx="70">
                  <c:v>5989980.2764837993</c:v>
                </c:pt>
                <c:pt idx="71">
                  <c:v>5947982.2591082202</c:v>
                </c:pt>
                <c:pt idx="72">
                  <c:v>5905791.7508196691</c:v>
                </c:pt>
                <c:pt idx="73">
                  <c:v>5863407.8693681294</c:v>
                </c:pt>
                <c:pt idx="74">
                  <c:v>5820829.7284599366</c:v>
                </c:pt>
                <c:pt idx="75">
                  <c:v>5778056.4377392475</c:v>
                </c:pt>
                <c:pt idx="76">
                  <c:v>5735087.1027694223</c:v>
                </c:pt>
                <c:pt idx="77">
                  <c:v>5691920.8250143183</c:v>
                </c:pt>
                <c:pt idx="78">
                  <c:v>5648556.7018195037</c:v>
                </c:pt>
                <c:pt idx="79">
                  <c:v>5604993.8263933798</c:v>
                </c:pt>
                <c:pt idx="80">
                  <c:v>5561231.2877882197</c:v>
                </c:pt>
                <c:pt idx="81">
                  <c:v>5517268.1708811186</c:v>
                </c:pt>
                <c:pt idx="82">
                  <c:v>5473103.5563548598</c:v>
                </c:pt>
                <c:pt idx="83">
                  <c:v>5428736.5206786897</c:v>
                </c:pt>
                <c:pt idx="84">
                  <c:v>5384166.1360890036</c:v>
                </c:pt>
                <c:pt idx="85">
                  <c:v>5339391.4705699477</c:v>
                </c:pt>
                <c:pt idx="86">
                  <c:v>5294411.5878339298</c:v>
                </c:pt>
                <c:pt idx="87">
                  <c:v>5249225.5473020384</c:v>
                </c:pt>
                <c:pt idx="88">
                  <c:v>5203832.4040843761</c:v>
                </c:pt>
                <c:pt idx="89">
                  <c:v>5158231.2089602994</c:v>
                </c:pt>
                <c:pt idx="90">
                  <c:v>5112421.0083585707</c:v>
                </c:pt>
                <c:pt idx="91">
                  <c:v>5066400.8443374177</c:v>
                </c:pt>
                <c:pt idx="92">
                  <c:v>5020169.7545645004</c:v>
                </c:pt>
                <c:pt idx="93">
                  <c:v>4973726.772296791</c:v>
                </c:pt>
                <c:pt idx="94">
                  <c:v>4927070.9263603548</c:v>
                </c:pt>
                <c:pt idx="95">
                  <c:v>4880201.2411300428</c:v>
                </c:pt>
                <c:pt idx="96">
                  <c:v>4833116.7365090922</c:v>
                </c:pt>
                <c:pt idx="97">
                  <c:v>4785816.4279086282</c:v>
                </c:pt>
                <c:pt idx="98">
                  <c:v>4738299.3262270791</c:v>
                </c:pt>
                <c:pt idx="99">
                  <c:v>4690564.4378294898</c:v>
                </c:pt>
                <c:pt idx="100">
                  <c:v>4642610.7645267444</c:v>
                </c:pt>
                <c:pt idx="101">
                  <c:v>4594437.3035546951</c:v>
                </c:pt>
                <c:pt idx="102">
                  <c:v>4546043.047553191</c:v>
                </c:pt>
                <c:pt idx="103">
                  <c:v>4497426.9845450129</c:v>
                </c:pt>
                <c:pt idx="104">
                  <c:v>4448588.0979147144</c:v>
                </c:pt>
                <c:pt idx="105">
                  <c:v>4399525.3663873598</c:v>
                </c:pt>
                <c:pt idx="106">
                  <c:v>4350237.7640071716</c:v>
                </c:pt>
                <c:pt idx="107">
                  <c:v>4300724.2601160742</c:v>
                </c:pt>
                <c:pt idx="108">
                  <c:v>4250983.8193321424</c:v>
                </c:pt>
                <c:pt idx="109">
                  <c:v>4201015.4015279515</c:v>
                </c:pt>
                <c:pt idx="110">
                  <c:v>4150817.9618088244</c:v>
                </c:pt>
                <c:pt idx="111">
                  <c:v>4100390.4504909846</c:v>
                </c:pt>
                <c:pt idx="112">
                  <c:v>4049731.8130796049</c:v>
                </c:pt>
                <c:pt idx="113">
                  <c:v>3998840.9902467565</c:v>
                </c:pt>
                <c:pt idx="114">
                  <c:v>3947716.9178092573</c:v>
                </c:pt>
                <c:pt idx="115">
                  <c:v>3896358.5267064194</c:v>
                </c:pt>
                <c:pt idx="116">
                  <c:v>3844764.7429776937</c:v>
                </c:pt>
                <c:pt idx="117">
                  <c:v>3792934.4877402112</c:v>
                </c:pt>
                <c:pt idx="118">
                  <c:v>3740866.6771662235</c:v>
                </c:pt>
                <c:pt idx="119">
                  <c:v>3688560.2224604385</c:v>
                </c:pt>
                <c:pt idx="120">
                  <c:v>3636014.0298372521</c:v>
                </c:pt>
                <c:pt idx="121">
                  <c:v>3583227.0004978762</c:v>
                </c:pt>
                <c:pt idx="122">
                  <c:v>3530198.0306073613</c:v>
                </c:pt>
                <c:pt idx="123">
                  <c:v>3476926.0112715149</c:v>
                </c:pt>
                <c:pt idx="124">
                  <c:v>3423409.8285137126</c:v>
                </c:pt>
                <c:pt idx="125">
                  <c:v>3369648.3632516037</c:v>
                </c:pt>
                <c:pt idx="126">
                  <c:v>3315640.49127371</c:v>
                </c:pt>
                <c:pt idx="127">
                  <c:v>3261385.0832159179</c:v>
                </c:pt>
                <c:pt idx="128">
                  <c:v>3206881.0045378609</c:v>
                </c:pt>
                <c:pt idx="129">
                  <c:v>3152127.1154991961</c:v>
                </c:pt>
                <c:pt idx="130">
                  <c:v>3097122.2711357707</c:v>
                </c:pt>
                <c:pt idx="131">
                  <c:v>3041865.3212356796</c:v>
                </c:pt>
                <c:pt idx="132">
                  <c:v>2986355.110315213</c:v>
                </c:pt>
                <c:pt idx="133">
                  <c:v>2930590.4775946941</c:v>
                </c:pt>
                <c:pt idx="134">
                  <c:v>2874570.2569742063</c:v>
                </c:pt>
                <c:pt idx="135">
                  <c:v>2818293.2770092078</c:v>
                </c:pt>
                <c:pt idx="136">
                  <c:v>2761758.3608860364</c:v>
                </c:pt>
                <c:pt idx="137">
                  <c:v>2704964.3263973007</c:v>
                </c:pt>
                <c:pt idx="138">
                  <c:v>2647909.985917158</c:v>
                </c:pt>
                <c:pt idx="139">
                  <c:v>2590594.1463764813</c:v>
                </c:pt>
                <c:pt idx="140">
                  <c:v>2533015.6092379098</c:v>
                </c:pt>
                <c:pt idx="141">
                  <c:v>2475173.1704707867</c:v>
                </c:pt>
                <c:pt idx="142">
                  <c:v>2417065.6205259808</c:v>
                </c:pt>
                <c:pt idx="143">
                  <c:v>2358691.7443105946</c:v>
                </c:pt>
                <c:pt idx="144">
                  <c:v>2300050.3211625549</c:v>
                </c:pt>
                <c:pt idx="145">
                  <c:v>2241140.1248250864</c:v>
                </c:pt>
                <c:pt idx="146">
                  <c:v>2181959.9234210714</c:v>
                </c:pt>
                <c:pt idx="147">
                  <c:v>2122508.4794272878</c:v>
                </c:pt>
                <c:pt idx="148">
                  <c:v>2062784.5496485326</c:v>
                </c:pt>
                <c:pt idx="149">
                  <c:v>2002786.885191625</c:v>
                </c:pt>
                <c:pt idx="150">
                  <c:v>1942514.2314392899</c:v>
                </c:pt>
                <c:pt idx="151">
                  <c:v>1881965.3280239231</c:v>
                </c:pt>
                <c:pt idx="152">
                  <c:v>1821138.908801236</c:v>
                </c:pt>
                <c:pt idx="153">
                  <c:v>1760033.7018237782</c:v>
                </c:pt>
                <c:pt idx="154">
                  <c:v>1698648.4293143405</c:v>
                </c:pt>
                <c:pt idx="155">
                  <c:v>1636981.8076392345</c:v>
                </c:pt>
                <c:pt idx="156">
                  <c:v>1575032.5472814508</c:v>
                </c:pt>
                <c:pt idx="157">
                  <c:v>1512799.3528136939</c:v>
                </c:pt>
                <c:pt idx="158">
                  <c:v>1450280.9228712933</c:v>
                </c:pt>
                <c:pt idx="159">
                  <c:v>1387475.95012499</c:v>
                </c:pt>
                <c:pt idx="160">
                  <c:v>1324383.1212535994</c:v>
                </c:pt>
                <c:pt idx="161">
                  <c:v>1261001.1169165482</c:v>
                </c:pt>
                <c:pt idx="162">
                  <c:v>1197328.6117262857</c:v>
                </c:pt>
                <c:pt idx="163">
                  <c:v>1133364.2742205677</c:v>
                </c:pt>
                <c:pt idx="164">
                  <c:v>1069106.766834615</c:v>
                </c:pt>
                <c:pt idx="165">
                  <c:v>1004554.7458731435</c:v>
                </c:pt>
                <c:pt idx="166">
                  <c:v>939706.86148226529</c:v>
                </c:pt>
                <c:pt idx="167">
                  <c:v>874561.75762126222</c:v>
                </c:pt>
                <c:pt idx="168">
                  <c:v>809118.07203422952</c:v>
                </c:pt>
                <c:pt idx="169">
                  <c:v>743374.43622158957</c:v>
                </c:pt>
                <c:pt idx="170">
                  <c:v>677329.47541147505</c:v>
                </c:pt>
                <c:pt idx="171">
                  <c:v>610981.80853098084</c:v>
                </c:pt>
                <c:pt idx="172">
                  <c:v>544330.0481772843</c:v>
                </c:pt>
                <c:pt idx="173">
                  <c:v>477372.8005886334</c:v>
                </c:pt>
                <c:pt idx="174">
                  <c:v>410108.66561520111</c:v>
                </c:pt>
                <c:pt idx="175">
                  <c:v>342536.23668980727</c:v>
                </c:pt>
                <c:pt idx="176">
                  <c:v>274654.10079850536</c:v>
                </c:pt>
                <c:pt idx="177">
                  <c:v>206460.83845103503</c:v>
                </c:pt>
                <c:pt idx="178">
                  <c:v>137955.02365113876</c:v>
                </c:pt>
                <c:pt idx="179">
                  <c:v>69135.223866742992</c:v>
                </c:pt>
                <c:pt idx="180">
                  <c:v>2.066371962428093E-9</c:v>
                </c:pt>
                <c:pt idx="181">
                  <c:v>2.066371962428093E-9</c:v>
                </c:pt>
                <c:pt idx="182">
                  <c:v>2.066371962428093E-9</c:v>
                </c:pt>
                <c:pt idx="183">
                  <c:v>2.066371962428093E-9</c:v>
                </c:pt>
                <c:pt idx="184">
                  <c:v>2.066371962428093E-9</c:v>
                </c:pt>
                <c:pt idx="185">
                  <c:v>2.066371962428093E-9</c:v>
                </c:pt>
                <c:pt idx="186">
                  <c:v>2.066371962428093E-9</c:v>
                </c:pt>
                <c:pt idx="187">
                  <c:v>2.066371962428093E-9</c:v>
                </c:pt>
                <c:pt idx="188">
                  <c:v>2.066371962428093E-9</c:v>
                </c:pt>
                <c:pt idx="189">
                  <c:v>2.066371962428093E-9</c:v>
                </c:pt>
                <c:pt idx="190">
                  <c:v>2.066371962428093E-9</c:v>
                </c:pt>
                <c:pt idx="191">
                  <c:v>2.066371962428093E-9</c:v>
                </c:pt>
                <c:pt idx="192">
                  <c:v>2.066371962428093E-9</c:v>
                </c:pt>
                <c:pt idx="193">
                  <c:v>2.066371962428093E-9</c:v>
                </c:pt>
                <c:pt idx="194">
                  <c:v>2.066371962428093E-9</c:v>
                </c:pt>
                <c:pt idx="195">
                  <c:v>2.066371962428093E-9</c:v>
                </c:pt>
                <c:pt idx="196">
                  <c:v>2.066371962428093E-9</c:v>
                </c:pt>
                <c:pt idx="197">
                  <c:v>2.066371962428093E-9</c:v>
                </c:pt>
                <c:pt idx="198">
                  <c:v>2.066371962428093E-9</c:v>
                </c:pt>
                <c:pt idx="199">
                  <c:v>2.066371962428093E-9</c:v>
                </c:pt>
                <c:pt idx="200">
                  <c:v>2.066371962428093E-9</c:v>
                </c:pt>
                <c:pt idx="201">
                  <c:v>2.066371962428093E-9</c:v>
                </c:pt>
                <c:pt idx="202">
                  <c:v>2.066371962428093E-9</c:v>
                </c:pt>
                <c:pt idx="203">
                  <c:v>2.066371962428093E-9</c:v>
                </c:pt>
                <c:pt idx="204">
                  <c:v>2.066371962428093E-9</c:v>
                </c:pt>
                <c:pt idx="205">
                  <c:v>2.066371962428093E-9</c:v>
                </c:pt>
                <c:pt idx="206">
                  <c:v>2.066371962428093E-9</c:v>
                </c:pt>
                <c:pt idx="207">
                  <c:v>2.066371962428093E-9</c:v>
                </c:pt>
                <c:pt idx="208">
                  <c:v>2.066371962428093E-9</c:v>
                </c:pt>
                <c:pt idx="209">
                  <c:v>2.066371962428093E-9</c:v>
                </c:pt>
                <c:pt idx="210">
                  <c:v>2.066371962428093E-9</c:v>
                </c:pt>
                <c:pt idx="211">
                  <c:v>2.066371962428093E-9</c:v>
                </c:pt>
                <c:pt idx="212">
                  <c:v>2.066371962428093E-9</c:v>
                </c:pt>
                <c:pt idx="213">
                  <c:v>2.066371962428093E-9</c:v>
                </c:pt>
                <c:pt idx="214">
                  <c:v>2.066371962428093E-9</c:v>
                </c:pt>
                <c:pt idx="215">
                  <c:v>2.066371962428093E-9</c:v>
                </c:pt>
                <c:pt idx="216">
                  <c:v>2.066371962428093E-9</c:v>
                </c:pt>
                <c:pt idx="217">
                  <c:v>2.066371962428093E-9</c:v>
                </c:pt>
                <c:pt idx="218">
                  <c:v>2.066371962428093E-9</c:v>
                </c:pt>
                <c:pt idx="219">
                  <c:v>2.066371962428093E-9</c:v>
                </c:pt>
                <c:pt idx="220">
                  <c:v>2.066371962428093E-9</c:v>
                </c:pt>
                <c:pt idx="221">
                  <c:v>2.066371962428093E-9</c:v>
                </c:pt>
                <c:pt idx="222">
                  <c:v>2.066371962428093E-9</c:v>
                </c:pt>
                <c:pt idx="223">
                  <c:v>2.066371962428093E-9</c:v>
                </c:pt>
                <c:pt idx="224">
                  <c:v>2.066371962428093E-9</c:v>
                </c:pt>
                <c:pt idx="225">
                  <c:v>2.066371962428093E-9</c:v>
                </c:pt>
                <c:pt idx="226">
                  <c:v>2.066371962428093E-9</c:v>
                </c:pt>
                <c:pt idx="227">
                  <c:v>2.066371962428093E-9</c:v>
                </c:pt>
                <c:pt idx="228">
                  <c:v>2.066371962428093E-9</c:v>
                </c:pt>
                <c:pt idx="229">
                  <c:v>2.066371962428093E-9</c:v>
                </c:pt>
                <c:pt idx="230">
                  <c:v>2.066371962428093E-9</c:v>
                </c:pt>
                <c:pt idx="231">
                  <c:v>2.066371962428093E-9</c:v>
                </c:pt>
                <c:pt idx="232">
                  <c:v>2.066371962428093E-9</c:v>
                </c:pt>
                <c:pt idx="233">
                  <c:v>2.066371962428093E-9</c:v>
                </c:pt>
                <c:pt idx="234">
                  <c:v>2.066371962428093E-9</c:v>
                </c:pt>
                <c:pt idx="235">
                  <c:v>2.066371962428093E-9</c:v>
                </c:pt>
                <c:pt idx="236">
                  <c:v>2.066371962428093E-9</c:v>
                </c:pt>
                <c:pt idx="237">
                  <c:v>2.066371962428093E-9</c:v>
                </c:pt>
                <c:pt idx="238">
                  <c:v>2.066371962428093E-9</c:v>
                </c:pt>
                <c:pt idx="239">
                  <c:v>2.066371962428093E-9</c:v>
                </c:pt>
                <c:pt idx="240">
                  <c:v>2.066371962428093E-9</c:v>
                </c:pt>
                <c:pt idx="241">
                  <c:v>2.066371962428093E-9</c:v>
                </c:pt>
                <c:pt idx="242">
                  <c:v>2.066371962428093E-9</c:v>
                </c:pt>
                <c:pt idx="243">
                  <c:v>2.066371962428093E-9</c:v>
                </c:pt>
                <c:pt idx="244">
                  <c:v>2.066371962428093E-9</c:v>
                </c:pt>
                <c:pt idx="245">
                  <c:v>2.066371962428093E-9</c:v>
                </c:pt>
                <c:pt idx="246">
                  <c:v>2.066371962428093E-9</c:v>
                </c:pt>
                <c:pt idx="247">
                  <c:v>2.066371962428093E-9</c:v>
                </c:pt>
                <c:pt idx="248">
                  <c:v>2.066371962428093E-9</c:v>
                </c:pt>
                <c:pt idx="249">
                  <c:v>2.066371962428093E-9</c:v>
                </c:pt>
                <c:pt idx="250">
                  <c:v>2.066371962428093E-9</c:v>
                </c:pt>
                <c:pt idx="251">
                  <c:v>2.066371962428093E-9</c:v>
                </c:pt>
                <c:pt idx="252">
                  <c:v>2.066371962428093E-9</c:v>
                </c:pt>
                <c:pt idx="253">
                  <c:v>2.066371962428093E-9</c:v>
                </c:pt>
                <c:pt idx="254">
                  <c:v>2.066371962428093E-9</c:v>
                </c:pt>
                <c:pt idx="255">
                  <c:v>2.066371962428093E-9</c:v>
                </c:pt>
                <c:pt idx="256">
                  <c:v>2.066371962428093E-9</c:v>
                </c:pt>
                <c:pt idx="257">
                  <c:v>2.066371962428093E-9</c:v>
                </c:pt>
                <c:pt idx="258">
                  <c:v>2.066371962428093E-9</c:v>
                </c:pt>
                <c:pt idx="259">
                  <c:v>2.066371962428093E-9</c:v>
                </c:pt>
                <c:pt idx="260">
                  <c:v>2.066371962428093E-9</c:v>
                </c:pt>
                <c:pt idx="261">
                  <c:v>2.066371962428093E-9</c:v>
                </c:pt>
                <c:pt idx="262">
                  <c:v>2.066371962428093E-9</c:v>
                </c:pt>
                <c:pt idx="263">
                  <c:v>2.066371962428093E-9</c:v>
                </c:pt>
                <c:pt idx="264">
                  <c:v>2.066371962428093E-9</c:v>
                </c:pt>
                <c:pt idx="265">
                  <c:v>2.066371962428093E-9</c:v>
                </c:pt>
                <c:pt idx="266">
                  <c:v>2.066371962428093E-9</c:v>
                </c:pt>
                <c:pt idx="267">
                  <c:v>2.066371962428093E-9</c:v>
                </c:pt>
                <c:pt idx="268">
                  <c:v>2.066371962428093E-9</c:v>
                </c:pt>
                <c:pt idx="269">
                  <c:v>2.066371962428093E-9</c:v>
                </c:pt>
                <c:pt idx="270">
                  <c:v>2.066371962428093E-9</c:v>
                </c:pt>
                <c:pt idx="271">
                  <c:v>2.066371962428093E-9</c:v>
                </c:pt>
                <c:pt idx="272">
                  <c:v>2.066371962428093E-9</c:v>
                </c:pt>
                <c:pt idx="273">
                  <c:v>2.066371962428093E-9</c:v>
                </c:pt>
                <c:pt idx="274">
                  <c:v>2.066371962428093E-9</c:v>
                </c:pt>
                <c:pt idx="275">
                  <c:v>2.066371962428093E-9</c:v>
                </c:pt>
                <c:pt idx="276">
                  <c:v>2.066371962428093E-9</c:v>
                </c:pt>
                <c:pt idx="277">
                  <c:v>2.066371962428093E-9</c:v>
                </c:pt>
                <c:pt idx="278">
                  <c:v>2.066371962428093E-9</c:v>
                </c:pt>
                <c:pt idx="279">
                  <c:v>2.066371962428093E-9</c:v>
                </c:pt>
                <c:pt idx="280">
                  <c:v>2.066371962428093E-9</c:v>
                </c:pt>
                <c:pt idx="281">
                  <c:v>2.066371962428093E-9</c:v>
                </c:pt>
                <c:pt idx="282">
                  <c:v>2.066371962428093E-9</c:v>
                </c:pt>
                <c:pt idx="283">
                  <c:v>2.066371962428093E-9</c:v>
                </c:pt>
                <c:pt idx="284">
                  <c:v>2.066371962428093E-9</c:v>
                </c:pt>
                <c:pt idx="285">
                  <c:v>2.066371962428093E-9</c:v>
                </c:pt>
                <c:pt idx="286">
                  <c:v>2.066371962428093E-9</c:v>
                </c:pt>
                <c:pt idx="287">
                  <c:v>2.066371962428093E-9</c:v>
                </c:pt>
                <c:pt idx="288">
                  <c:v>2.066371962428093E-9</c:v>
                </c:pt>
                <c:pt idx="289">
                  <c:v>2.066371962428093E-9</c:v>
                </c:pt>
                <c:pt idx="290">
                  <c:v>2.066371962428093E-9</c:v>
                </c:pt>
                <c:pt idx="291">
                  <c:v>2.066371962428093E-9</c:v>
                </c:pt>
                <c:pt idx="292">
                  <c:v>2.066371962428093E-9</c:v>
                </c:pt>
                <c:pt idx="293">
                  <c:v>2.066371962428093E-9</c:v>
                </c:pt>
                <c:pt idx="294">
                  <c:v>2.066371962428093E-9</c:v>
                </c:pt>
                <c:pt idx="295">
                  <c:v>2.066371962428093E-9</c:v>
                </c:pt>
                <c:pt idx="296">
                  <c:v>2.066371962428093E-9</c:v>
                </c:pt>
                <c:pt idx="297">
                  <c:v>2.066371962428093E-9</c:v>
                </c:pt>
                <c:pt idx="298">
                  <c:v>2.066371962428093E-9</c:v>
                </c:pt>
                <c:pt idx="299">
                  <c:v>2.066371962428093E-9</c:v>
                </c:pt>
                <c:pt idx="300">
                  <c:v>2.066371962428093E-9</c:v>
                </c:pt>
                <c:pt idx="301">
                  <c:v>2.066371962428093E-9</c:v>
                </c:pt>
                <c:pt idx="302">
                  <c:v>2.066371962428093E-9</c:v>
                </c:pt>
                <c:pt idx="303">
                  <c:v>2.066371962428093E-9</c:v>
                </c:pt>
                <c:pt idx="304">
                  <c:v>2.066371962428093E-9</c:v>
                </c:pt>
                <c:pt idx="305">
                  <c:v>2.066371962428093E-9</c:v>
                </c:pt>
                <c:pt idx="306">
                  <c:v>2.066371962428093E-9</c:v>
                </c:pt>
                <c:pt idx="307">
                  <c:v>2.066371962428093E-9</c:v>
                </c:pt>
                <c:pt idx="308">
                  <c:v>2.066371962428093E-9</c:v>
                </c:pt>
                <c:pt idx="309">
                  <c:v>2.066371962428093E-9</c:v>
                </c:pt>
                <c:pt idx="310">
                  <c:v>2.066371962428093E-9</c:v>
                </c:pt>
                <c:pt idx="311">
                  <c:v>2.066371962428093E-9</c:v>
                </c:pt>
                <c:pt idx="312">
                  <c:v>2.066371962428093E-9</c:v>
                </c:pt>
                <c:pt idx="313">
                  <c:v>2.066371962428093E-9</c:v>
                </c:pt>
                <c:pt idx="314">
                  <c:v>2.066371962428093E-9</c:v>
                </c:pt>
                <c:pt idx="315">
                  <c:v>2.066371962428093E-9</c:v>
                </c:pt>
                <c:pt idx="316">
                  <c:v>2.066371962428093E-9</c:v>
                </c:pt>
                <c:pt idx="317">
                  <c:v>2.066371962428093E-9</c:v>
                </c:pt>
                <c:pt idx="318">
                  <c:v>2.066371962428093E-9</c:v>
                </c:pt>
                <c:pt idx="319">
                  <c:v>2.066371962428093E-9</c:v>
                </c:pt>
                <c:pt idx="320">
                  <c:v>2.066371962428093E-9</c:v>
                </c:pt>
                <c:pt idx="321">
                  <c:v>2.066371962428093E-9</c:v>
                </c:pt>
                <c:pt idx="322">
                  <c:v>2.066371962428093E-9</c:v>
                </c:pt>
                <c:pt idx="323">
                  <c:v>2.066371962428093E-9</c:v>
                </c:pt>
                <c:pt idx="324">
                  <c:v>2.066371962428093E-9</c:v>
                </c:pt>
                <c:pt idx="325">
                  <c:v>2.066371962428093E-9</c:v>
                </c:pt>
                <c:pt idx="326">
                  <c:v>2.066371962428093E-9</c:v>
                </c:pt>
                <c:pt idx="327">
                  <c:v>2.066371962428093E-9</c:v>
                </c:pt>
                <c:pt idx="328">
                  <c:v>2.066371962428093E-9</c:v>
                </c:pt>
                <c:pt idx="329">
                  <c:v>2.066371962428093E-9</c:v>
                </c:pt>
                <c:pt idx="330">
                  <c:v>2.066371962428093E-9</c:v>
                </c:pt>
                <c:pt idx="331">
                  <c:v>2.066371962428093E-9</c:v>
                </c:pt>
                <c:pt idx="332">
                  <c:v>2.066371962428093E-9</c:v>
                </c:pt>
                <c:pt idx="333">
                  <c:v>2.066371962428093E-9</c:v>
                </c:pt>
                <c:pt idx="334">
                  <c:v>2.066371962428093E-9</c:v>
                </c:pt>
                <c:pt idx="335">
                  <c:v>2.066371962428093E-9</c:v>
                </c:pt>
                <c:pt idx="336">
                  <c:v>2.066371962428093E-9</c:v>
                </c:pt>
                <c:pt idx="337">
                  <c:v>2.066371962428093E-9</c:v>
                </c:pt>
                <c:pt idx="338">
                  <c:v>2.066371962428093E-9</c:v>
                </c:pt>
                <c:pt idx="339">
                  <c:v>2.066371962428093E-9</c:v>
                </c:pt>
                <c:pt idx="340">
                  <c:v>2.066371962428093E-9</c:v>
                </c:pt>
                <c:pt idx="341">
                  <c:v>2.066371962428093E-9</c:v>
                </c:pt>
                <c:pt idx="342">
                  <c:v>2.066371962428093E-9</c:v>
                </c:pt>
                <c:pt idx="343">
                  <c:v>2.066371962428093E-9</c:v>
                </c:pt>
                <c:pt idx="344">
                  <c:v>2.066371962428093E-9</c:v>
                </c:pt>
                <c:pt idx="345">
                  <c:v>2.066371962428093E-9</c:v>
                </c:pt>
                <c:pt idx="346">
                  <c:v>2.066371962428093E-9</c:v>
                </c:pt>
                <c:pt idx="347">
                  <c:v>2.066371962428093E-9</c:v>
                </c:pt>
                <c:pt idx="348">
                  <c:v>2.066371962428093E-9</c:v>
                </c:pt>
                <c:pt idx="349">
                  <c:v>2.066371962428093E-9</c:v>
                </c:pt>
                <c:pt idx="350">
                  <c:v>2.066371962428093E-9</c:v>
                </c:pt>
                <c:pt idx="351">
                  <c:v>2.066371962428093E-9</c:v>
                </c:pt>
                <c:pt idx="352">
                  <c:v>2.066371962428093E-9</c:v>
                </c:pt>
                <c:pt idx="353">
                  <c:v>2.066371962428093E-9</c:v>
                </c:pt>
                <c:pt idx="354">
                  <c:v>2.066371962428093E-9</c:v>
                </c:pt>
                <c:pt idx="355">
                  <c:v>2.066371962428093E-9</c:v>
                </c:pt>
                <c:pt idx="356">
                  <c:v>2.066371962428093E-9</c:v>
                </c:pt>
                <c:pt idx="357">
                  <c:v>2.066371962428093E-9</c:v>
                </c:pt>
                <c:pt idx="358">
                  <c:v>2.066371962428093E-9</c:v>
                </c:pt>
                <c:pt idx="359">
                  <c:v>2.066371962428093E-9</c:v>
                </c:pt>
              </c:numCache>
            </c:numRef>
          </c:val>
          <c:smooth val="0"/>
          <c:extLst>
            <c:ext xmlns:c16="http://schemas.microsoft.com/office/drawing/2014/chart" uri="{C3380CC4-5D6E-409C-BE32-E72D297353CC}">
              <c16:uniqueId val="{00000050-239C-4B47-88D2-641E64C71930}"/>
            </c:ext>
          </c:extLst>
        </c:ser>
        <c:ser>
          <c:idx val="86"/>
          <c:order val="15"/>
          <c:tx>
            <c:strRef>
              <c:f>'Mortgage Amortization'!$CM$2</c:f>
              <c:strCache>
                <c:ptCount val="1"/>
                <c:pt idx="0">
                  <c:v>Beginning balance 1015</c:v>
                </c:pt>
              </c:strCache>
            </c:strRef>
          </c:tx>
          <c:spPr>
            <a:ln w="28575" cap="rnd">
              <a:solidFill>
                <a:schemeClr val="tx2"/>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Amortization'!$CM$3:$CM$362</c:f>
              <c:numCache>
                <c:formatCode>#,##0.00</c:formatCode>
                <c:ptCount val="360"/>
                <c:pt idx="0">
                  <c:v>2000000</c:v>
                </c:pt>
                <c:pt idx="1">
                  <c:v>1997705.9259571619</c:v>
                </c:pt>
                <c:pt idx="2">
                  <c:v>1995401.8153403865</c:v>
                </c:pt>
                <c:pt idx="3">
                  <c:v>1993087.6242396627</c:v>
                </c:pt>
                <c:pt idx="4">
                  <c:v>1990763.3085528733</c:v>
                </c:pt>
                <c:pt idx="5">
                  <c:v>1988428.8239849543</c:v>
                </c:pt>
                <c:pt idx="6">
                  <c:v>1986084.1260470506</c:v>
                </c:pt>
                <c:pt idx="7">
                  <c:v>1983729.1700556686</c:v>
                </c:pt>
                <c:pt idx="8">
                  <c:v>1981363.9111318241</c:v>
                </c:pt>
                <c:pt idx="9">
                  <c:v>1978988.3042001878</c:v>
                </c:pt>
                <c:pt idx="10">
                  <c:v>1976602.3039882258</c:v>
                </c:pt>
                <c:pt idx="11">
                  <c:v>1974205.8650253364</c:v>
                </c:pt>
                <c:pt idx="12">
                  <c:v>1971798.9416419843</c:v>
                </c:pt>
                <c:pt idx="13">
                  <c:v>1969381.4879688299</c:v>
                </c:pt>
                <c:pt idx="14">
                  <c:v>1966953.4579358555</c:v>
                </c:pt>
                <c:pt idx="15">
                  <c:v>1964514.805271487</c:v>
                </c:pt>
                <c:pt idx="16">
                  <c:v>1962065.4835017119</c:v>
                </c:pt>
                <c:pt idx="17">
                  <c:v>1959605.4459491938</c:v>
                </c:pt>
                <c:pt idx="18">
                  <c:v>1957134.6457323835</c:v>
                </c:pt>
                <c:pt idx="19">
                  <c:v>1954653.0357646246</c:v>
                </c:pt>
                <c:pt idx="20">
                  <c:v>1952160.5687532569</c:v>
                </c:pt>
                <c:pt idx="21">
                  <c:v>1949657.1971987144</c:v>
                </c:pt>
                <c:pt idx="22">
                  <c:v>1947142.8733936208</c:v>
                </c:pt>
                <c:pt idx="23">
                  <c:v>1944617.5494218799</c:v>
                </c:pt>
                <c:pt idx="24">
                  <c:v>1942081.1771577627</c:v>
                </c:pt>
                <c:pt idx="25">
                  <c:v>1939533.70826499</c:v>
                </c:pt>
                <c:pt idx="26">
                  <c:v>1936975.0941958113</c:v>
                </c:pt>
                <c:pt idx="27">
                  <c:v>1934405.28619008</c:v>
                </c:pt>
                <c:pt idx="28">
                  <c:v>1931824.2352743237</c:v>
                </c:pt>
                <c:pt idx="29">
                  <c:v>1929231.8922608108</c:v>
                </c:pt>
                <c:pt idx="30">
                  <c:v>1926628.207746614</c:v>
                </c:pt>
                <c:pt idx="31">
                  <c:v>1924013.1321126674</c:v>
                </c:pt>
                <c:pt idx="32">
                  <c:v>1921386.6155228224</c:v>
                </c:pt>
                <c:pt idx="33">
                  <c:v>1918748.6079228967</c:v>
                </c:pt>
                <c:pt idx="34">
                  <c:v>1916099.0590397215</c:v>
                </c:pt>
                <c:pt idx="35">
                  <c:v>1913437.9183801822</c:v>
                </c:pt>
                <c:pt idx="36">
                  <c:v>1910765.1352302576</c:v>
                </c:pt>
                <c:pt idx="37">
                  <c:v>1908080.6586540521</c:v>
                </c:pt>
                <c:pt idx="38">
                  <c:v>1905384.4374928256</c:v>
                </c:pt>
                <c:pt idx="39">
                  <c:v>1902676.4203640188</c:v>
                </c:pt>
                <c:pt idx="40">
                  <c:v>1899956.5556602734</c:v>
                </c:pt>
                <c:pt idx="41">
                  <c:v>1897224.7915484491</c:v>
                </c:pt>
                <c:pt idx="42">
                  <c:v>1894481.0759686355</c:v>
                </c:pt>
                <c:pt idx="43">
                  <c:v>1891725.3566331603</c:v>
                </c:pt>
                <c:pt idx="44">
                  <c:v>1888957.5810255923</c:v>
                </c:pt>
                <c:pt idx="45">
                  <c:v>1886177.6963997413</c:v>
                </c:pt>
                <c:pt idx="46">
                  <c:v>1883385.6497786522</c:v>
                </c:pt>
                <c:pt idx="47">
                  <c:v>1880581.387953596</c:v>
                </c:pt>
                <c:pt idx="48">
                  <c:v>1877764.857483055</c:v>
                </c:pt>
                <c:pt idx="49">
                  <c:v>1874936.0046917053</c:v>
                </c:pt>
                <c:pt idx="50">
                  <c:v>1872094.7756693936</c:v>
                </c:pt>
                <c:pt idx="51">
                  <c:v>1869241.1162701093</c:v>
                </c:pt>
                <c:pt idx="52">
                  <c:v>1866374.9721109532</c:v>
                </c:pt>
                <c:pt idx="53">
                  <c:v>1863496.2885711007</c:v>
                </c:pt>
                <c:pt idx="54">
                  <c:v>1860605.0107907613</c:v>
                </c:pt>
                <c:pt idx="55">
                  <c:v>1857701.083670133</c:v>
                </c:pt>
                <c:pt idx="56">
                  <c:v>1854784.4518683518</c:v>
                </c:pt>
                <c:pt idx="57">
                  <c:v>1851855.0598024379</c:v>
                </c:pt>
                <c:pt idx="58">
                  <c:v>1848912.8516462357</c:v>
                </c:pt>
                <c:pt idx="59">
                  <c:v>1845957.7713293501</c:v>
                </c:pt>
                <c:pt idx="60">
                  <c:v>1842989.762536078</c:v>
                </c:pt>
                <c:pt idx="61">
                  <c:v>1840008.7687043354</c:v>
                </c:pt>
                <c:pt idx="62">
                  <c:v>1837014.733024579</c:v>
                </c:pt>
                <c:pt idx="63">
                  <c:v>1834007.5984387235</c:v>
                </c:pt>
                <c:pt idx="64">
                  <c:v>1830987.307639055</c:v>
                </c:pt>
                <c:pt idx="65">
                  <c:v>1827953.803067138</c:v>
                </c:pt>
                <c:pt idx="66">
                  <c:v>1824907.0269127188</c:v>
                </c:pt>
                <c:pt idx="67">
                  <c:v>1821846.921112624</c:v>
                </c:pt>
                <c:pt idx="68">
                  <c:v>1818773.4273496538</c:v>
                </c:pt>
                <c:pt idx="69">
                  <c:v>1815686.4870514707</c:v>
                </c:pt>
                <c:pt idx="70">
                  <c:v>1812586.0413894828</c:v>
                </c:pt>
                <c:pt idx="71">
                  <c:v>1809472.0312777238</c:v>
                </c:pt>
                <c:pt idx="72">
                  <c:v>1806344.3973717259</c:v>
                </c:pt>
                <c:pt idx="73">
                  <c:v>1803203.0800673892</c:v>
                </c:pt>
                <c:pt idx="74">
                  <c:v>1800048.019499846</c:v>
                </c:pt>
                <c:pt idx="75">
                  <c:v>1796879.1555423199</c:v>
                </c:pt>
                <c:pt idx="76">
                  <c:v>1793696.4278049795</c:v>
                </c:pt>
                <c:pt idx="77">
                  <c:v>1790499.7756337882</c:v>
                </c:pt>
                <c:pt idx="78">
                  <c:v>1787289.138109348</c:v>
                </c:pt>
                <c:pt idx="79">
                  <c:v>1784064.4540457386</c:v>
                </c:pt>
                <c:pt idx="80">
                  <c:v>1780825.6619893508</c:v>
                </c:pt>
                <c:pt idx="81">
                  <c:v>1777572.7002177162</c:v>
                </c:pt>
                <c:pt idx="82">
                  <c:v>1774305.5067383307</c:v>
                </c:pt>
                <c:pt idx="83">
                  <c:v>1771024.0192874728</c:v>
                </c:pt>
                <c:pt idx="84">
                  <c:v>1767728.1753290175</c:v>
                </c:pt>
                <c:pt idx="85">
                  <c:v>1764417.912053244</c:v>
                </c:pt>
                <c:pt idx="86">
                  <c:v>1761093.1663756389</c:v>
                </c:pt>
                <c:pt idx="87">
                  <c:v>1757753.8749356943</c:v>
                </c:pt>
                <c:pt idx="88">
                  <c:v>1754399.9740957001</c:v>
                </c:pt>
                <c:pt idx="89">
                  <c:v>1751031.3999395308</c:v>
                </c:pt>
                <c:pt idx="90">
                  <c:v>1747648.0882714281</c:v>
                </c:pt>
                <c:pt idx="91">
                  <c:v>1744249.9746147776</c:v>
                </c:pt>
                <c:pt idx="92">
                  <c:v>1740836.9942108793</c:v>
                </c:pt>
                <c:pt idx="93">
                  <c:v>1737409.0820177139</c:v>
                </c:pt>
                <c:pt idx="94">
                  <c:v>1733966.1727087034</c:v>
                </c:pt>
                <c:pt idx="95">
                  <c:v>1730508.2006714661</c:v>
                </c:pt>
                <c:pt idx="96">
                  <c:v>1727035.1000065657</c:v>
                </c:pt>
                <c:pt idx="97">
                  <c:v>1723546.8045262564</c:v>
                </c:pt>
                <c:pt idx="98">
                  <c:v>1720043.2477532208</c:v>
                </c:pt>
                <c:pt idx="99">
                  <c:v>1716524.3629193031</c:v>
                </c:pt>
                <c:pt idx="100">
                  <c:v>1712990.0829642371</c:v>
                </c:pt>
                <c:pt idx="101">
                  <c:v>1709440.3405343676</c:v>
                </c:pt>
                <c:pt idx="102">
                  <c:v>1705875.0679813675</c:v>
                </c:pt>
                <c:pt idx="103">
                  <c:v>1702294.197360948</c:v>
                </c:pt>
                <c:pt idx="104">
                  <c:v>1698697.6604315641</c:v>
                </c:pt>
                <c:pt idx="105">
                  <c:v>1695085.3886531142</c:v>
                </c:pt>
                <c:pt idx="106">
                  <c:v>1691457.3131856336</c:v>
                </c:pt>
                <c:pt idx="107">
                  <c:v>1687813.3648879828</c:v>
                </c:pt>
                <c:pt idx="108">
                  <c:v>1684153.4743165297</c:v>
                </c:pt>
                <c:pt idx="109">
                  <c:v>1680477.5717238265</c:v>
                </c:pt>
                <c:pt idx="110">
                  <c:v>1676785.5870572801</c:v>
                </c:pt>
                <c:pt idx="111">
                  <c:v>1673077.4499578178</c:v>
                </c:pt>
                <c:pt idx="112">
                  <c:v>1669353.0897585454</c:v>
                </c:pt>
                <c:pt idx="113">
                  <c:v>1665612.4354834012</c:v>
                </c:pt>
                <c:pt idx="114">
                  <c:v>1661855.415845803</c:v>
                </c:pt>
                <c:pt idx="115">
                  <c:v>1658081.9592472904</c:v>
                </c:pt>
                <c:pt idx="116">
                  <c:v>1654291.9937761594</c:v>
                </c:pt>
                <c:pt idx="117">
                  <c:v>1650485.4472060921</c:v>
                </c:pt>
                <c:pt idx="118">
                  <c:v>1646662.2469947808</c:v>
                </c:pt>
                <c:pt idx="119">
                  <c:v>1642822.3202825449</c:v>
                </c:pt>
                <c:pt idx="120">
                  <c:v>1638965.5938909431</c:v>
                </c:pt>
                <c:pt idx="121">
                  <c:v>1635091.9943213779</c:v>
                </c:pt>
                <c:pt idx="122">
                  <c:v>1631201.447753696</c:v>
                </c:pt>
                <c:pt idx="123">
                  <c:v>1627293.8800447804</c:v>
                </c:pt>
                <c:pt idx="124">
                  <c:v>1623369.2167271385</c:v>
                </c:pt>
                <c:pt idx="125">
                  <c:v>1619427.3830074817</c:v>
                </c:pt>
                <c:pt idx="126">
                  <c:v>1615468.3037653014</c:v>
                </c:pt>
                <c:pt idx="127">
                  <c:v>1611491.9035514365</c:v>
                </c:pt>
                <c:pt idx="128">
                  <c:v>1607498.106586636</c:v>
                </c:pt>
                <c:pt idx="129">
                  <c:v>1603486.8367601146</c:v>
                </c:pt>
                <c:pt idx="130">
                  <c:v>1599458.0176281021</c:v>
                </c:pt>
                <c:pt idx="131">
                  <c:v>1595411.572412387</c:v>
                </c:pt>
                <c:pt idx="132">
                  <c:v>1591347.4239988532</c:v>
                </c:pt>
                <c:pt idx="133">
                  <c:v>1587265.4949360101</c:v>
                </c:pt>
                <c:pt idx="134">
                  <c:v>1583165.7074335171</c:v>
                </c:pt>
                <c:pt idx="135">
                  <c:v>1579047.9833607008</c:v>
                </c:pt>
                <c:pt idx="136">
                  <c:v>1574912.2442450658</c:v>
                </c:pt>
                <c:pt idx="137">
                  <c:v>1570758.4112708</c:v>
                </c:pt>
                <c:pt idx="138">
                  <c:v>1566586.4052772718</c:v>
                </c:pt>
                <c:pt idx="139">
                  <c:v>1562396.1467575219</c:v>
                </c:pt>
                <c:pt idx="140">
                  <c:v>1558187.555856748</c:v>
                </c:pt>
                <c:pt idx="141">
                  <c:v>1553960.5523707834</c:v>
                </c:pt>
                <c:pt idx="142">
                  <c:v>1549715.0557445677</c:v>
                </c:pt>
                <c:pt idx="143">
                  <c:v>1545450.9850706123</c:v>
                </c:pt>
                <c:pt idx="144">
                  <c:v>1541168.2590874583</c:v>
                </c:pt>
                <c:pt idx="145">
                  <c:v>1536866.7961781279</c:v>
                </c:pt>
                <c:pt idx="146">
                  <c:v>1532546.5143685692</c:v>
                </c:pt>
                <c:pt idx="147">
                  <c:v>1528207.3313260938</c:v>
                </c:pt>
                <c:pt idx="148">
                  <c:v>1523849.1643578075</c:v>
                </c:pt>
                <c:pt idx="149">
                  <c:v>1519471.9304090349</c:v>
                </c:pt>
                <c:pt idx="150">
                  <c:v>1515075.5460617365</c:v>
                </c:pt>
                <c:pt idx="151">
                  <c:v>1510659.9275329188</c:v>
                </c:pt>
                <c:pt idx="152">
                  <c:v>1506224.9906730372</c:v>
                </c:pt>
                <c:pt idx="153">
                  <c:v>1501770.6509643937</c:v>
                </c:pt>
                <c:pt idx="154">
                  <c:v>1497296.8235195249</c:v>
                </c:pt>
                <c:pt idx="155">
                  <c:v>1492803.4230795847</c:v>
                </c:pt>
                <c:pt idx="156">
                  <c:v>1488290.3640127198</c:v>
                </c:pt>
                <c:pt idx="157">
                  <c:v>1483757.5603124376</c:v>
                </c:pt>
                <c:pt idx="158">
                  <c:v>1479204.9255959666</c:v>
                </c:pt>
                <c:pt idx="159">
                  <c:v>1474632.3731026109</c:v>
                </c:pt>
                <c:pt idx="160">
                  <c:v>1470039.8156920969</c:v>
                </c:pt>
                <c:pt idx="161">
                  <c:v>1465427.1658429119</c:v>
                </c:pt>
                <c:pt idx="162">
                  <c:v>1460794.3356506368</c:v>
                </c:pt>
                <c:pt idx="163">
                  <c:v>1456141.2368262704</c:v>
                </c:pt>
                <c:pt idx="164">
                  <c:v>1451467.7806945473</c:v>
                </c:pt>
                <c:pt idx="165">
                  <c:v>1446773.8781922481</c:v>
                </c:pt>
                <c:pt idx="166">
                  <c:v>1442059.4398665011</c:v>
                </c:pt>
                <c:pt idx="167">
                  <c:v>1437324.3758730791</c:v>
                </c:pt>
                <c:pt idx="168">
                  <c:v>1432568.5959746859</c:v>
                </c:pt>
                <c:pt idx="169">
                  <c:v>1427792.0095392372</c:v>
                </c:pt>
                <c:pt idx="170">
                  <c:v>1422994.5255381335</c:v>
                </c:pt>
                <c:pt idx="171">
                  <c:v>1418176.0525445249</c:v>
                </c:pt>
                <c:pt idx="172">
                  <c:v>1413336.4987315692</c:v>
                </c:pt>
                <c:pt idx="173">
                  <c:v>1408475.7718706818</c:v>
                </c:pt>
                <c:pt idx="174">
                  <c:v>1403593.7793297782</c:v>
                </c:pt>
                <c:pt idx="175">
                  <c:v>1398690.428071508</c:v>
                </c:pt>
                <c:pt idx="176">
                  <c:v>1393765.6246514828</c:v>
                </c:pt>
                <c:pt idx="177">
                  <c:v>1388819.2752164952</c:v>
                </c:pt>
                <c:pt idx="178">
                  <c:v>1383851.2855027292</c:v>
                </c:pt>
                <c:pt idx="179">
                  <c:v>1378861.5608339657</c:v>
                </c:pt>
                <c:pt idx="180">
                  <c:v>1373850.0061197763</c:v>
                </c:pt>
                <c:pt idx="181">
                  <c:v>1368816.5258537123</c:v>
                </c:pt>
                <c:pt idx="182">
                  <c:v>1363761.0241114844</c:v>
                </c:pt>
                <c:pt idx="183">
                  <c:v>1358683.4045491342</c:v>
                </c:pt>
                <c:pt idx="184">
                  <c:v>1353583.5704011987</c:v>
                </c:pt>
                <c:pt idx="185">
                  <c:v>1348461.4244788659</c:v>
                </c:pt>
                <c:pt idx="186">
                  <c:v>1343316.869168123</c:v>
                </c:pt>
                <c:pt idx="187">
                  <c:v>1338149.8064278956</c:v>
                </c:pt>
                <c:pt idx="188">
                  <c:v>1332960.1377881796</c:v>
                </c:pt>
                <c:pt idx="189">
                  <c:v>1327747.7643481649</c:v>
                </c:pt>
                <c:pt idx="190">
                  <c:v>1322512.5867743501</c:v>
                </c:pt>
                <c:pt idx="191">
                  <c:v>1317254.5052986499</c:v>
                </c:pt>
                <c:pt idx="192">
                  <c:v>1311973.4197164935</c:v>
                </c:pt>
                <c:pt idx="193">
                  <c:v>1306669.2293849152</c:v>
                </c:pt>
                <c:pt idx="194">
                  <c:v>1301341.8332206362</c:v>
                </c:pt>
                <c:pt idx="195">
                  <c:v>1295991.1296981385</c:v>
                </c:pt>
                <c:pt idx="196">
                  <c:v>1290617.0168477299</c:v>
                </c:pt>
                <c:pt idx="197">
                  <c:v>1285219.3922536008</c:v>
                </c:pt>
                <c:pt idx="198">
                  <c:v>1279798.1530518723</c:v>
                </c:pt>
                <c:pt idx="199">
                  <c:v>1274353.1959286362</c:v>
                </c:pt>
                <c:pt idx="200">
                  <c:v>1268884.4171179861</c:v>
                </c:pt>
                <c:pt idx="201">
                  <c:v>1263391.7124000394</c:v>
                </c:pt>
                <c:pt idx="202">
                  <c:v>1257874.9770989516</c:v>
                </c:pt>
                <c:pt idx="203">
                  <c:v>1252334.1060809216</c:v>
                </c:pt>
                <c:pt idx="204">
                  <c:v>1246768.9937521876</c:v>
                </c:pt>
                <c:pt idx="205">
                  <c:v>1241179.5340570156</c:v>
                </c:pt>
                <c:pt idx="206">
                  <c:v>1235565.6204756771</c:v>
                </c:pt>
                <c:pt idx="207">
                  <c:v>1229927.1460224201</c:v>
                </c:pt>
                <c:pt idx="208">
                  <c:v>1224264.0032434303</c:v>
                </c:pt>
                <c:pt idx="209">
                  <c:v>1218576.0842147823</c:v>
                </c:pt>
                <c:pt idx="210">
                  <c:v>1212863.2805403841</c:v>
                </c:pt>
                <c:pt idx="211">
                  <c:v>1207125.4833499102</c:v>
                </c:pt>
                <c:pt idx="212">
                  <c:v>1201362.5832967281</c:v>
                </c:pt>
                <c:pt idx="213">
                  <c:v>1195574.4705558133</c:v>
                </c:pt>
                <c:pt idx="214">
                  <c:v>1189761.034821657</c:v>
                </c:pt>
                <c:pt idx="215">
                  <c:v>1183922.1653061637</c:v>
                </c:pt>
                <c:pt idx="216">
                  <c:v>1178057.7507365402</c:v>
                </c:pt>
                <c:pt idx="217">
                  <c:v>1172167.6793531745</c:v>
                </c:pt>
                <c:pt idx="218">
                  <c:v>1166251.8389075068</c:v>
                </c:pt>
                <c:pt idx="219">
                  <c:v>1160310.1166598892</c:v>
                </c:pt>
                <c:pt idx="220">
                  <c:v>1154342.3993774382</c:v>
                </c:pt>
                <c:pt idx="221">
                  <c:v>1148348.5733318767</c:v>
                </c:pt>
                <c:pt idx="222">
                  <c:v>1142328.5242973657</c:v>
                </c:pt>
                <c:pt idx="223">
                  <c:v>1136282.1375483286</c:v>
                </c:pt>
                <c:pt idx="224">
                  <c:v>1130209.2978572645</c:v>
                </c:pt>
                <c:pt idx="225">
                  <c:v>1124109.889492552</c:v>
                </c:pt>
                <c:pt idx="226">
                  <c:v>1117983.7962162439</c:v>
                </c:pt>
                <c:pt idx="227">
                  <c:v>1111830.901281852</c:v>
                </c:pt>
                <c:pt idx="228">
                  <c:v>1105651.0874321221</c:v>
                </c:pt>
                <c:pt idx="229">
                  <c:v>1099444.2368967996</c:v>
                </c:pt>
                <c:pt idx="230">
                  <c:v>1093210.2313903852</c:v>
                </c:pt>
                <c:pt idx="231">
                  <c:v>1086948.95210988</c:v>
                </c:pt>
                <c:pt idx="232">
                  <c:v>1080660.2797325228</c:v>
                </c:pt>
                <c:pt idx="233">
                  <c:v>1074344.0944135147</c:v>
                </c:pt>
                <c:pt idx="234">
                  <c:v>1068000.2757837358</c:v>
                </c:pt>
                <c:pt idx="235">
                  <c:v>1061628.7029474517</c:v>
                </c:pt>
                <c:pt idx="236">
                  <c:v>1055229.254480009</c:v>
                </c:pt>
                <c:pt idx="237">
                  <c:v>1048801.808425521</c:v>
                </c:pt>
                <c:pt idx="238">
                  <c:v>1042346.2422945447</c:v>
                </c:pt>
                <c:pt idx="239">
                  <c:v>1035862.4330617454</c:v>
                </c:pt>
                <c:pt idx="240">
                  <c:v>1029350.2571635526</c:v>
                </c:pt>
                <c:pt idx="241">
                  <c:v>1022809.5904958051</c:v>
                </c:pt>
                <c:pt idx="242">
                  <c:v>1016240.3084113863</c:v>
                </c:pt>
                <c:pt idx="243">
                  <c:v>1009642.2857178482</c:v>
                </c:pt>
                <c:pt idx="244">
                  <c:v>1003015.3966750258</c:v>
                </c:pt>
                <c:pt idx="245">
                  <c:v>996359.51499264105</c:v>
                </c:pt>
                <c:pt idx="246">
                  <c:v>989674.51382789586</c:v>
                </c:pt>
                <c:pt idx="247">
                  <c:v>982960.26578305499</c:v>
                </c:pt>
                <c:pt idx="248">
                  <c:v>976216.64290301793</c:v>
                </c:pt>
                <c:pt idx="249">
                  <c:v>969443.51667288062</c:v>
                </c:pt>
                <c:pt idx="250">
                  <c:v>962640.75801548653</c:v>
                </c:pt>
                <c:pt idx="251">
                  <c:v>955808.23728896631</c:v>
                </c:pt>
                <c:pt idx="252">
                  <c:v>948945.82428426761</c:v>
                </c:pt>
                <c:pt idx="253">
                  <c:v>942053.38822267333</c:v>
                </c:pt>
                <c:pt idx="254">
                  <c:v>935130.7977533096</c:v>
                </c:pt>
                <c:pt idx="255">
                  <c:v>928177.92095064232</c:v>
                </c:pt>
                <c:pt idx="256">
                  <c:v>921194.62531196338</c:v>
                </c:pt>
                <c:pt idx="257">
                  <c:v>914180.77775486524</c:v>
                </c:pt>
                <c:pt idx="258">
                  <c:v>907136.24461470486</c:v>
                </c:pt>
                <c:pt idx="259">
                  <c:v>900060.89164205617</c:v>
                </c:pt>
                <c:pt idx="260">
                  <c:v>892954.58400015219</c:v>
                </c:pt>
                <c:pt idx="261">
                  <c:v>885817.18626231491</c:v>
                </c:pt>
                <c:pt idx="262">
                  <c:v>878648.56240937451</c:v>
                </c:pt>
                <c:pt idx="263">
                  <c:v>871448.57582707761</c:v>
                </c:pt>
                <c:pt idx="264">
                  <c:v>864217.08930348314</c:v>
                </c:pt>
                <c:pt idx="265">
                  <c:v>856953.9650263479</c:v>
                </c:pt>
                <c:pt idx="266">
                  <c:v>849659.06458050024</c:v>
                </c:pt>
                <c:pt idx="267">
                  <c:v>842332.24894520198</c:v>
                </c:pt>
                <c:pt idx="268">
                  <c:v>834973.37849149923</c:v>
                </c:pt>
                <c:pt idx="269">
                  <c:v>827582.31297956163</c:v>
                </c:pt>
                <c:pt idx="270">
                  <c:v>820158.9115560092</c:v>
                </c:pt>
                <c:pt idx="271">
                  <c:v>812703.03275122878</c:v>
                </c:pt>
                <c:pt idx="272">
                  <c:v>805214.53447667742</c:v>
                </c:pt>
                <c:pt idx="273">
                  <c:v>797693.27402217488</c:v>
                </c:pt>
                <c:pt idx="274">
                  <c:v>790139.10805318388</c:v>
                </c:pt>
                <c:pt idx="275">
                  <c:v>782551.89260807855</c:v>
                </c:pt>
                <c:pt idx="276">
                  <c:v>774931.48309540097</c:v>
                </c:pt>
                <c:pt idx="277">
                  <c:v>767277.73429110541</c:v>
                </c:pt>
                <c:pt idx="278">
                  <c:v>759590.50033579103</c:v>
                </c:pt>
                <c:pt idx="279">
                  <c:v>751869.63473192218</c:v>
                </c:pt>
                <c:pt idx="280">
                  <c:v>744114.99034103635</c:v>
                </c:pt>
                <c:pt idx="281">
                  <c:v>736326.41938094038</c:v>
                </c:pt>
                <c:pt idx="282">
                  <c:v>728503.77342289407</c:v>
                </c:pt>
                <c:pt idx="283">
                  <c:v>720646.90338878124</c:v>
                </c:pt>
                <c:pt idx="284">
                  <c:v>712755.65954826924</c:v>
                </c:pt>
                <c:pt idx="285">
                  <c:v>704829.89151595498</c:v>
                </c:pt>
                <c:pt idx="286">
                  <c:v>696869.44824849931</c:v>
                </c:pt>
                <c:pt idx="287">
                  <c:v>688874.17804174847</c:v>
                </c:pt>
                <c:pt idx="288">
                  <c:v>680843.92852784321</c:v>
                </c:pt>
                <c:pt idx="289">
                  <c:v>672778.54667231452</c:v>
                </c:pt>
                <c:pt idx="290">
                  <c:v>664677.87877116795</c:v>
                </c:pt>
                <c:pt idx="291">
                  <c:v>656541.77044795384</c:v>
                </c:pt>
                <c:pt idx="292">
                  <c:v>648370.06665082567</c:v>
                </c:pt>
                <c:pt idx="293">
                  <c:v>640162.61164958507</c:v>
                </c:pt>
                <c:pt idx="294">
                  <c:v>631919.24903271405</c:v>
                </c:pt>
                <c:pt idx="295">
                  <c:v>623639.82170439418</c:v>
                </c:pt>
                <c:pt idx="296">
                  <c:v>615324.17188151297</c:v>
                </c:pt>
                <c:pt idx="297">
                  <c:v>606972.14109065663</c:v>
                </c:pt>
                <c:pt idx="298">
                  <c:v>598583.57016509026</c:v>
                </c:pt>
                <c:pt idx="299">
                  <c:v>590158.29924172454</c:v>
                </c:pt>
                <c:pt idx="300">
                  <c:v>581696.16775806912</c:v>
                </c:pt>
                <c:pt idx="301">
                  <c:v>573197.01444917265</c:v>
                </c:pt>
                <c:pt idx="302">
                  <c:v>564660.6773445498</c:v>
                </c:pt>
                <c:pt idx="303">
                  <c:v>556086.9937650942</c:v>
                </c:pt>
                <c:pt idx="304">
                  <c:v>547475.8003199785</c:v>
                </c:pt>
                <c:pt idx="305">
                  <c:v>538826.93290354044</c:v>
                </c:pt>
                <c:pt idx="306">
                  <c:v>530140.22669215547</c:v>
                </c:pt>
                <c:pt idx="307">
                  <c:v>521415.51614109566</c:v>
                </c:pt>
                <c:pt idx="308">
                  <c:v>512652.63498137501</c:v>
                </c:pt>
                <c:pt idx="309">
                  <c:v>503851.41621658055</c:v>
                </c:pt>
                <c:pt idx="310">
                  <c:v>495011.69211969012</c:v>
                </c:pt>
                <c:pt idx="311">
                  <c:v>486133.29422987578</c:v>
                </c:pt>
                <c:pt idx="312">
                  <c:v>477216.05334929354</c:v>
                </c:pt>
                <c:pt idx="313">
                  <c:v>468259.79953985871</c:v>
                </c:pt>
                <c:pt idx="314">
                  <c:v>459264.36212000763</c:v>
                </c:pt>
                <c:pt idx="315">
                  <c:v>450229.56966144469</c:v>
                </c:pt>
                <c:pt idx="316">
                  <c:v>441155.24998587556</c:v>
                </c:pt>
                <c:pt idx="317">
                  <c:v>432041.23016172578</c:v>
                </c:pt>
                <c:pt idx="318">
                  <c:v>422887.33650084538</c:v>
                </c:pt>
                <c:pt idx="319">
                  <c:v>413693.39455519861</c:v>
                </c:pt>
                <c:pt idx="320">
                  <c:v>404459.22911353962</c:v>
                </c:pt>
                <c:pt idx="321">
                  <c:v>395184.66419807338</c:v>
                </c:pt>
                <c:pt idx="322">
                  <c:v>385869.52306110197</c:v>
                </c:pt>
                <c:pt idx="323">
                  <c:v>376513.6281816563</c:v>
                </c:pt>
                <c:pt idx="324">
                  <c:v>367116.80126211309</c:v>
                </c:pt>
                <c:pt idx="325">
                  <c:v>357678.86322479689</c:v>
                </c:pt>
                <c:pt idx="326">
                  <c:v>348199.63420856744</c:v>
                </c:pt>
                <c:pt idx="327">
                  <c:v>338678.93356539193</c:v>
                </c:pt>
                <c:pt idx="328">
                  <c:v>329116.57985690254</c:v>
                </c:pt>
                <c:pt idx="329">
                  <c:v>319512.39085093851</c:v>
                </c:pt>
                <c:pt idx="330">
                  <c:v>309866.18351807341</c:v>
                </c:pt>
                <c:pt idx="331">
                  <c:v>300177.77402812702</c:v>
                </c:pt>
                <c:pt idx="332">
                  <c:v>290446.9777466621</c:v>
                </c:pt>
                <c:pt idx="333">
                  <c:v>280673.60923146579</c:v>
                </c:pt>
                <c:pt idx="334">
                  <c:v>270857.4822290155</c:v>
                </c:pt>
                <c:pt idx="335">
                  <c:v>260998.40967092948</c:v>
                </c:pt>
                <c:pt idx="336">
                  <c:v>251096.20367040182</c:v>
                </c:pt>
                <c:pt idx="337">
                  <c:v>241150.67551862187</c:v>
                </c:pt>
                <c:pt idx="338">
                  <c:v>231161.63568117787</c:v>
                </c:pt>
                <c:pt idx="339">
                  <c:v>221128.89379444506</c:v>
                </c:pt>
                <c:pt idx="340">
                  <c:v>211052.25866195778</c:v>
                </c:pt>
                <c:pt idx="341">
                  <c:v>200931.53825076588</c:v>
                </c:pt>
                <c:pt idx="342">
                  <c:v>190766.53968777502</c:v>
                </c:pt>
                <c:pt idx="343">
                  <c:v>180557.06925607106</c:v>
                </c:pt>
                <c:pt idx="344">
                  <c:v>170302.93239122842</c:v>
                </c:pt>
                <c:pt idx="345">
                  <c:v>160003.93367760206</c:v>
                </c:pt>
                <c:pt idx="346">
                  <c:v>149659.8768446036</c:v>
                </c:pt>
                <c:pt idx="347">
                  <c:v>139270.56476296077</c:v>
                </c:pt>
                <c:pt idx="348">
                  <c:v>128835.79944096075</c:v>
                </c:pt>
                <c:pt idx="349">
                  <c:v>118355.38202067699</c:v>
                </c:pt>
                <c:pt idx="350">
                  <c:v>107829.11277417949</c:v>
                </c:pt>
                <c:pt idx="351">
                  <c:v>97256.791099728565</c:v>
                </c:pt>
                <c:pt idx="352">
                  <c:v>86638.215517951903</c:v>
                </c:pt>
                <c:pt idx="353">
                  <c:v>75973.183668004975</c:v>
                </c:pt>
                <c:pt idx="354">
                  <c:v>65261.492303714527</c:v>
                </c:pt>
                <c:pt idx="355">
                  <c:v>54502.937289705311</c:v>
                </c:pt>
                <c:pt idx="356">
                  <c:v>43697.313597509805</c:v>
                </c:pt>
                <c:pt idx="357">
                  <c:v>32844.415301660942</c:v>
                </c:pt>
                <c:pt idx="358">
                  <c:v>21944.035575767739</c:v>
                </c:pt>
                <c:pt idx="359">
                  <c:v>10995.966688573755</c:v>
                </c:pt>
              </c:numCache>
            </c:numRef>
          </c:val>
          <c:smooth val="0"/>
          <c:extLst>
            <c:ext xmlns:c16="http://schemas.microsoft.com/office/drawing/2014/chart" uri="{C3380CC4-5D6E-409C-BE32-E72D297353CC}">
              <c16:uniqueId val="{00000056-239C-4B47-88D2-641E64C71930}"/>
            </c:ext>
          </c:extLst>
        </c:ser>
        <c:dLbls>
          <c:showLegendKey val="0"/>
          <c:showVal val="0"/>
          <c:showCatName val="0"/>
          <c:showSerName val="0"/>
          <c:showPercent val="0"/>
          <c:showBubbleSize val="0"/>
        </c:dLbls>
        <c:smooth val="0"/>
        <c:axId val="1144211728"/>
        <c:axId val="1144209928"/>
      </c:lineChart>
      <c:catAx>
        <c:axId val="114421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209928"/>
        <c:crosses val="autoZero"/>
        <c:auto val="1"/>
        <c:lblAlgn val="ctr"/>
        <c:lblOffset val="100"/>
        <c:noMultiLvlLbl val="0"/>
      </c:catAx>
      <c:valAx>
        <c:axId val="114420992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211728"/>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266700</xdr:colOff>
      <xdr:row>2</xdr:row>
      <xdr:rowOff>126542</xdr:rowOff>
    </xdr:from>
    <xdr:to>
      <xdr:col>23</xdr:col>
      <xdr:colOff>283029</xdr:colOff>
      <xdr:row>17</xdr:row>
      <xdr:rowOff>57150</xdr:rowOff>
    </xdr:to>
    <xdr:sp macro="" textlink="">
      <xdr:nvSpPr>
        <xdr:cNvPr id="2" name="Rectangle 1">
          <a:extLst>
            <a:ext uri="{FF2B5EF4-FFF2-40B4-BE49-F238E27FC236}">
              <a16:creationId xmlns:a16="http://schemas.microsoft.com/office/drawing/2014/main" id="{2C6E64B1-0350-FAB5-6A72-842A8EBB0EE8}"/>
            </a:ext>
          </a:extLst>
        </xdr:cNvPr>
        <xdr:cNvSpPr/>
      </xdr:nvSpPr>
      <xdr:spPr>
        <a:xfrm>
          <a:off x="2171700" y="393242"/>
          <a:ext cx="9065079" cy="193085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a:t>MBS</a:t>
          </a:r>
          <a:r>
            <a:rPr lang="en-US" sz="4400" baseline="0"/>
            <a:t> CASHFLOW WATERFALL MODEL</a:t>
          </a:r>
        </a:p>
        <a:p>
          <a:pPr algn="ctr"/>
          <a:r>
            <a:rPr lang="en-US" sz="3600" baseline="0"/>
            <a:t>By: Nicholas Lorenzo</a:t>
          </a:r>
        </a:p>
        <a:p>
          <a:pPr algn="ctr"/>
          <a:r>
            <a:rPr lang="en-US" sz="3600" baseline="0"/>
            <a:t>09/06/2024</a:t>
          </a:r>
        </a:p>
        <a:p>
          <a:pPr algn="ctr"/>
          <a:endParaRPr lang="en-US" sz="3600" baseline="0"/>
        </a:p>
        <a:p>
          <a:pPr algn="ctr"/>
          <a:endParaRPr lang="en-US" sz="3600"/>
        </a:p>
      </xdr:txBody>
    </xdr:sp>
    <xdr:clientData/>
  </xdr:twoCellAnchor>
  <xdr:twoCellAnchor>
    <xdr:from>
      <xdr:col>4</xdr:col>
      <xdr:colOff>266700</xdr:colOff>
      <xdr:row>20</xdr:row>
      <xdr:rowOff>46264</xdr:rowOff>
    </xdr:from>
    <xdr:to>
      <xdr:col>23</xdr:col>
      <xdr:colOff>292555</xdr:colOff>
      <xdr:row>46</xdr:row>
      <xdr:rowOff>123825</xdr:rowOff>
    </xdr:to>
    <xdr:sp macro="" textlink="">
      <xdr:nvSpPr>
        <xdr:cNvPr id="3" name="Rectangle 2">
          <a:extLst>
            <a:ext uri="{FF2B5EF4-FFF2-40B4-BE49-F238E27FC236}">
              <a16:creationId xmlns:a16="http://schemas.microsoft.com/office/drawing/2014/main" id="{94DD55E8-74F7-DD95-00EE-F77E726D05F9}"/>
            </a:ext>
          </a:extLst>
        </xdr:cNvPr>
        <xdr:cNvSpPr/>
      </xdr:nvSpPr>
      <xdr:spPr>
        <a:xfrm>
          <a:off x="2171700" y="2713264"/>
          <a:ext cx="9074605" cy="354466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Purpose: </a:t>
          </a:r>
        </a:p>
        <a:p>
          <a:pPr algn="l"/>
          <a:r>
            <a:rPr lang="en-US" sz="1100"/>
            <a:t>1.This</a:t>
          </a:r>
          <a:r>
            <a:rPr lang="en-US" sz="1100" baseline="0"/>
            <a:t> model was built to practice modelling a structured product. I took a mortgage tape of 15 mortgages with a notional of $100m and then amortized all 15 mortgages. I then directed took the cashflows from the mortgages for each period and directed them to three Mortgage Backed Security tranches. The priority of cashflows was assumed to be the following.</a:t>
          </a:r>
        </a:p>
        <a:p>
          <a:pPr algn="l"/>
          <a:r>
            <a:rPr lang="en-US" sz="1100" baseline="0"/>
            <a:t>	1.Tranche A Interest</a:t>
          </a:r>
        </a:p>
        <a:p>
          <a:pPr algn="l"/>
          <a:r>
            <a:rPr lang="en-US" sz="1100" baseline="0"/>
            <a:t>	2.Tranche B Interest</a:t>
          </a:r>
        </a:p>
        <a:p>
          <a:pPr algn="l"/>
          <a:r>
            <a:rPr lang="en-US" sz="1100" baseline="0"/>
            <a:t>	3.Tranche C Interest</a:t>
          </a:r>
        </a:p>
        <a:p>
          <a:pPr algn="l"/>
          <a:r>
            <a:rPr lang="en-US" sz="1100" baseline="0"/>
            <a:t>	4.Tranche A principal (all remaining capital for each period to be assigned to tranche A until principal is paid off).</a:t>
          </a:r>
        </a:p>
        <a:p>
          <a:pPr algn="l"/>
          <a:r>
            <a:rPr lang="en-US" sz="1100" baseline="0"/>
            <a:t>	5.Tranche B principal (all remaining capital for each period to be assigned to tranche B until principal is paid off).</a:t>
          </a:r>
        </a:p>
        <a:p>
          <a:pPr algn="l"/>
          <a:r>
            <a:rPr lang="en-US" sz="1100" baseline="0"/>
            <a:t>	6.Tranche C principal (call remaining capital for each period to be assigned to tranche C until principal is paid off).</a:t>
          </a:r>
        </a:p>
        <a:p>
          <a:pPr algn="l"/>
          <a:endParaRPr lang="en-US" sz="1100" baseline="0"/>
        </a:p>
        <a:p>
          <a:pPr algn="l"/>
          <a:r>
            <a:rPr lang="en-US" sz="1100" baseline="0"/>
            <a:t>NOTES:</a:t>
          </a:r>
        </a:p>
        <a:p>
          <a:pPr algn="l"/>
          <a:r>
            <a:rPr lang="en-US" sz="1100">
              <a:solidFill>
                <a:schemeClr val="lt1"/>
              </a:solidFill>
              <a:effectLst/>
              <a:latin typeface="+mn-lt"/>
              <a:ea typeface="+mn-ea"/>
              <a:cs typeface="+mn-cs"/>
            </a:rPr>
            <a:t>1.This</a:t>
          </a:r>
          <a:r>
            <a:rPr lang="en-US" sz="1100" baseline="0">
              <a:solidFill>
                <a:schemeClr val="lt1"/>
              </a:solidFill>
              <a:effectLst/>
              <a:latin typeface="+mn-lt"/>
              <a:ea typeface="+mn-ea"/>
              <a:cs typeface="+mn-cs"/>
            </a:rPr>
            <a:t> model was built entirely from scratch. The only information I was given is the grid from B4: E19 on the control panel tab.</a:t>
          </a:r>
        </a:p>
        <a:p>
          <a:pPr algn="l"/>
          <a:r>
            <a:rPr lang="en-US" sz="1100" baseline="0">
              <a:solidFill>
                <a:schemeClr val="lt1"/>
              </a:solidFill>
              <a:effectLst/>
              <a:latin typeface="+mn-lt"/>
              <a:ea typeface="+mn-ea"/>
              <a:cs typeface="+mn-cs"/>
            </a:rPr>
            <a:t>2. The rate paid out to all bondholders was assumed to be equal to the gross weighted average interest rate (6.0775%) of the provided mortgage pool for simplicity. In practice this resulted in a slightly lower interest rate than would have made the cashflows from the mortgage pool perfectly tie out with the cashflows into the MBS. The properly calibrated rate is ~6.14%.</a:t>
          </a:r>
        </a:p>
        <a:p>
          <a:pPr algn="l"/>
          <a:r>
            <a:rPr lang="en-US" sz="1100" baseline="0">
              <a:solidFill>
                <a:schemeClr val="lt1"/>
              </a:solidFill>
              <a:effectLst/>
              <a:latin typeface="+mn-lt"/>
              <a:ea typeface="+mn-ea"/>
              <a:cs typeface="+mn-cs"/>
            </a:rPr>
            <a:t>3. There is an additional critical thinking Q&amp;A section where I answer questions about my model.</a:t>
          </a:r>
          <a:endParaRPr lang="en-US" sz="1100" baseline="0"/>
        </a:p>
        <a:p>
          <a:pPr algn="l"/>
          <a:endParaRPr lang="en-US" sz="1100"/>
        </a:p>
      </xdr:txBody>
    </xdr:sp>
    <xdr:clientData/>
  </xdr:twoCellAnchor>
  <xdr:twoCellAnchor>
    <xdr:from>
      <xdr:col>4</xdr:col>
      <xdr:colOff>285750</xdr:colOff>
      <xdr:row>48</xdr:row>
      <xdr:rowOff>47625</xdr:rowOff>
    </xdr:from>
    <xdr:to>
      <xdr:col>23</xdr:col>
      <xdr:colOff>276225</xdr:colOff>
      <xdr:row>61</xdr:row>
      <xdr:rowOff>38100</xdr:rowOff>
    </xdr:to>
    <xdr:sp macro="" textlink="">
      <xdr:nvSpPr>
        <xdr:cNvPr id="4" name="Rectangle 3">
          <a:extLst>
            <a:ext uri="{FF2B5EF4-FFF2-40B4-BE49-F238E27FC236}">
              <a16:creationId xmlns:a16="http://schemas.microsoft.com/office/drawing/2014/main" id="{714C0BF2-E69B-C51F-3AA0-97AFB9F363BD}"/>
            </a:ext>
          </a:extLst>
        </xdr:cNvPr>
        <xdr:cNvSpPr/>
      </xdr:nvSpPr>
      <xdr:spPr>
        <a:xfrm>
          <a:off x="2190750" y="6448425"/>
          <a:ext cx="9039225" cy="17240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*As of</a:t>
          </a:r>
          <a:r>
            <a:rPr lang="en-US" sz="1100" baseline="0"/>
            <a:t> 09/08/2024, the creation of the amortization tables has been automated in python so that they can be scalable.</a:t>
          </a:r>
        </a:p>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171450</xdr:colOff>
      <xdr:row>2</xdr:row>
      <xdr:rowOff>19050</xdr:rowOff>
    </xdr:from>
    <xdr:to>
      <xdr:col>20</xdr:col>
      <xdr:colOff>171450</xdr:colOff>
      <xdr:row>45</xdr:row>
      <xdr:rowOff>66675</xdr:rowOff>
    </xdr:to>
    <xdr:sp macro="" textlink="">
      <xdr:nvSpPr>
        <xdr:cNvPr id="2" name="Rectangle 1">
          <a:extLst>
            <a:ext uri="{FF2B5EF4-FFF2-40B4-BE49-F238E27FC236}">
              <a16:creationId xmlns:a16="http://schemas.microsoft.com/office/drawing/2014/main" id="{93AC3373-EC2A-6641-A9EC-6BF5D7A9EEB1}"/>
            </a:ext>
          </a:extLst>
        </xdr:cNvPr>
        <xdr:cNvSpPr/>
      </xdr:nvSpPr>
      <xdr:spPr>
        <a:xfrm>
          <a:off x="1123950" y="285750"/>
          <a:ext cx="8572500" cy="5781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US" sz="1100" b="1" i="0" u="sng">
              <a:solidFill>
                <a:schemeClr val="lt1"/>
              </a:solidFill>
              <a:effectLst/>
              <a:latin typeface="+mn-lt"/>
              <a:ea typeface="+mn-ea"/>
              <a:cs typeface="+mn-cs"/>
            </a:rPr>
            <a:t>Documentation </a:t>
          </a:r>
          <a:br>
            <a:rPr lang="en-US" b="0">
              <a:effectLst/>
            </a:rPr>
          </a:br>
          <a:endParaRPr lang="en-US" b="0">
            <a:effectLst/>
          </a:endParaRPr>
        </a:p>
        <a:p>
          <a:pPr marL="0" marR="0" lvl="0" indent="0" algn="l" defTabSz="914400" rtl="0" eaLnBrk="1" fontAlgn="auto" latinLnBrk="0" hangingPunct="1">
            <a:lnSpc>
              <a:spcPct val="100000"/>
            </a:lnSpc>
            <a:spcBef>
              <a:spcPts val="0"/>
            </a:spcBef>
            <a:spcAft>
              <a:spcPts val="0"/>
            </a:spcAft>
            <a:buClrTx/>
            <a:buSzTx/>
            <a:buFontTx/>
            <a:buNone/>
            <a:tabLst/>
            <a:defRPr/>
          </a:pPr>
          <a:br>
            <a:rPr lang="en-US" b="0">
              <a:effectLst/>
            </a:rPr>
          </a:br>
          <a:r>
            <a:rPr lang="en-US" sz="1100" b="0" i="0">
              <a:solidFill>
                <a:schemeClr val="lt1"/>
              </a:solidFill>
              <a:effectLst/>
              <a:latin typeface="+mn-lt"/>
              <a:ea typeface="+mn-ea"/>
              <a:cs typeface="+mn-cs"/>
            </a:rPr>
            <a:t>Critical Thinking</a:t>
          </a:r>
          <a:r>
            <a:rPr lang="en-US" sz="1100" b="0" i="0" baseline="0">
              <a:solidFill>
                <a:schemeClr val="lt1"/>
              </a:solidFill>
              <a:effectLst/>
              <a:latin typeface="+mn-lt"/>
              <a:ea typeface="+mn-ea"/>
              <a:cs typeface="+mn-cs"/>
            </a:rPr>
            <a:t> Q&amp;A</a:t>
          </a:r>
        </a:p>
        <a:p>
          <a:pPr marL="0" marR="0" lvl="0" indent="0" algn="l"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lt1"/>
              </a:solidFill>
              <a:effectLst/>
              <a:latin typeface="+mn-lt"/>
              <a:ea typeface="+mn-ea"/>
              <a:cs typeface="+mn-cs"/>
            </a:rPr>
            <a:t>               -Questions that were designed to showcase my knowledge of how this model works</a:t>
          </a:r>
          <a:endParaRPr lang="en-US">
            <a:effectLst/>
          </a:endParaRPr>
        </a:p>
        <a:p>
          <a:pPr algn="l" rtl="0"/>
          <a:endParaRPr lang="en-US" b="0">
            <a:effectLst/>
          </a:endParaRPr>
        </a:p>
        <a:p>
          <a:pPr algn="l" rtl="0"/>
          <a:r>
            <a:rPr lang="en-US" sz="1100" b="0" i="0" u="none" strike="noStrike">
              <a:solidFill>
                <a:schemeClr val="lt1"/>
              </a:solidFill>
              <a:effectLst/>
              <a:latin typeface="+mn-lt"/>
              <a:ea typeface="+mn-ea"/>
              <a:cs typeface="+mn-cs"/>
            </a:rPr>
            <a:t>Control Panel</a:t>
          </a:r>
        </a:p>
        <a:p>
          <a:pPr lvl="1" rtl="0" fontAlgn="base"/>
          <a:r>
            <a:rPr lang="en-US" sz="1100" b="0" i="0" u="none" strike="noStrike">
              <a:solidFill>
                <a:schemeClr val="lt1"/>
              </a:solidFill>
              <a:effectLst/>
              <a:latin typeface="+mn-lt"/>
              <a:ea typeface="+mn-ea"/>
              <a:cs typeface="+mn-cs"/>
            </a:rPr>
            <a:t>-Inputs</a:t>
          </a:r>
        </a:p>
        <a:p>
          <a:pPr lvl="2" rtl="0" fontAlgn="base"/>
          <a:r>
            <a:rPr lang="en-US" sz="1100" b="0" i="0" u="none" strike="noStrike">
              <a:solidFill>
                <a:schemeClr val="lt1"/>
              </a:solidFill>
              <a:effectLst/>
              <a:latin typeface="+mn-lt"/>
              <a:ea typeface="+mn-ea"/>
              <a:cs typeface="+mn-cs"/>
            </a:rPr>
            <a:t>Inputs that are calculated here are the per month interest rates paid by each mortgage (Column H), and the Per Period Interest rate paid to each MBS tranche per period (Cell C22) as determined by the instructions given to us.</a:t>
          </a:r>
        </a:p>
        <a:p>
          <a:pPr lvl="2" rtl="0" fontAlgn="base"/>
          <a:r>
            <a:rPr lang="en-US" sz="1100" b="0" i="0" u="none" strike="noStrike">
              <a:solidFill>
                <a:schemeClr val="lt1"/>
              </a:solidFill>
              <a:effectLst/>
              <a:latin typeface="+mn-lt"/>
              <a:ea typeface="+mn-ea"/>
              <a:cs typeface="+mn-cs"/>
            </a:rPr>
            <a:t>I decided to add two switches that would show the impact of an assumed level of default and prepayment per period.</a:t>
          </a:r>
        </a:p>
        <a:p>
          <a:pPr lvl="1" rtl="0" fontAlgn="base"/>
          <a:r>
            <a:rPr lang="en-US" sz="1100" b="0" i="0" u="none" strike="noStrike">
              <a:solidFill>
                <a:schemeClr val="lt1"/>
              </a:solidFill>
              <a:effectLst/>
              <a:latin typeface="+mn-lt"/>
              <a:ea typeface="+mn-ea"/>
              <a:cs typeface="+mn-cs"/>
            </a:rPr>
            <a:t>-Outputs</a:t>
          </a:r>
        </a:p>
        <a:p>
          <a:pPr lvl="2" rtl="0" fontAlgn="base"/>
          <a:r>
            <a:rPr lang="en-US" sz="1100" b="0" i="0" u="none" strike="noStrike">
              <a:solidFill>
                <a:schemeClr val="lt1"/>
              </a:solidFill>
              <a:effectLst/>
              <a:latin typeface="+mn-lt"/>
              <a:ea typeface="+mn-ea"/>
              <a:cs typeface="+mn-cs"/>
            </a:rPr>
            <a:t>A table showing the summary statistics asked for and a table showing the outstanding Principal balance for each MBS Tranche</a:t>
          </a:r>
        </a:p>
        <a:p>
          <a:pPr lvl="1" rtl="0" fontAlgn="base"/>
          <a:r>
            <a:rPr lang="en-US" sz="1100" b="0" i="0" u="none" strike="noStrike">
              <a:solidFill>
                <a:schemeClr val="lt1"/>
              </a:solidFill>
              <a:effectLst/>
              <a:latin typeface="+mn-lt"/>
              <a:ea typeface="+mn-ea"/>
              <a:cs typeface="+mn-cs"/>
            </a:rPr>
            <a:t>-Footnotes</a:t>
          </a:r>
        </a:p>
        <a:p>
          <a:pPr lvl="2" rtl="0" fontAlgn="base"/>
          <a:r>
            <a:rPr lang="en-US" sz="1100" b="0" i="0" u="none" strike="noStrike">
              <a:solidFill>
                <a:schemeClr val="lt1"/>
              </a:solidFill>
              <a:effectLst/>
              <a:latin typeface="+mn-lt"/>
              <a:ea typeface="+mn-ea"/>
              <a:cs typeface="+mn-cs"/>
            </a:rPr>
            <a:t>A brief discussion of some of the assumptions I made.</a:t>
          </a:r>
        </a:p>
        <a:p>
          <a:pPr lvl="2" rtl="0" fontAlgn="base"/>
          <a:endParaRPr lang="en-US" sz="1100" b="0" i="0" u="none" strike="noStrike">
            <a:solidFill>
              <a:schemeClr val="lt1"/>
            </a:solidFill>
            <a:effectLst/>
            <a:latin typeface="+mn-lt"/>
            <a:ea typeface="+mn-ea"/>
            <a:cs typeface="+mn-cs"/>
          </a:endParaRPr>
        </a:p>
        <a:p>
          <a:pPr rtl="0" fontAlgn="base"/>
          <a:r>
            <a:rPr lang="en-US" sz="1100" b="0" i="0" u="none" strike="noStrike">
              <a:solidFill>
                <a:schemeClr val="lt1"/>
              </a:solidFill>
              <a:effectLst/>
              <a:latin typeface="+mn-lt"/>
              <a:ea typeface="+mn-ea"/>
              <a:cs typeface="+mn-cs"/>
            </a:rPr>
            <a:t>Mortgage Amortization tab</a:t>
          </a:r>
        </a:p>
        <a:p>
          <a:pPr lvl="1" rtl="0" fontAlgn="base"/>
          <a:r>
            <a:rPr lang="en-US" sz="1100" b="0" i="0" u="none" strike="noStrike">
              <a:solidFill>
                <a:schemeClr val="lt1"/>
              </a:solidFill>
              <a:effectLst/>
              <a:latin typeface="+mn-lt"/>
              <a:ea typeface="+mn-ea"/>
              <a:cs typeface="+mn-cs"/>
            </a:rPr>
            <a:t>-Contains basic amortization tables for the mortgage pool. I also kept track of total interest and principal per period, and total principal reclaimed by the bond pool over time</a:t>
          </a:r>
        </a:p>
        <a:p>
          <a:pPr lvl="1" rtl="0" fontAlgn="base"/>
          <a:endParaRPr lang="en-US" sz="1100" b="0" i="0" u="none" strike="noStrike">
            <a:solidFill>
              <a:schemeClr val="lt1"/>
            </a:solidFill>
            <a:effectLst/>
            <a:latin typeface="+mn-lt"/>
            <a:ea typeface="+mn-ea"/>
            <a:cs typeface="+mn-cs"/>
          </a:endParaRPr>
        </a:p>
        <a:p>
          <a:pPr rtl="0" fontAlgn="base"/>
          <a:r>
            <a:rPr lang="en-US" sz="1100" b="0" i="0" u="none" strike="noStrike">
              <a:solidFill>
                <a:schemeClr val="lt1"/>
              </a:solidFill>
              <a:effectLst/>
              <a:latin typeface="+mn-lt"/>
              <a:ea typeface="+mn-ea"/>
              <a:cs typeface="+mn-cs"/>
            </a:rPr>
            <a:t>Cash Flow Waterfall</a:t>
          </a:r>
        </a:p>
        <a:p>
          <a:pPr lvl="1" rtl="0" fontAlgn="base"/>
          <a:r>
            <a:rPr lang="en-US" sz="1100" b="0" i="0" u="none" strike="noStrike">
              <a:solidFill>
                <a:schemeClr val="lt1"/>
              </a:solidFill>
              <a:effectLst/>
              <a:latin typeface="+mn-lt"/>
              <a:ea typeface="+mn-ea"/>
              <a:cs typeface="+mn-cs"/>
            </a:rPr>
            <a:t>-Contains a key and a waterfall table that shows how the cash flows from the Mortgage amortization tab are attributed to the 3 tranches. There are also columns that account for any residual balance, check to ensure that the cash is trying out in each period, and track the remaining mortgage ol balance</a:t>
          </a:r>
        </a:p>
        <a:p>
          <a:pPr lvl="1" rtl="0" fontAlgn="base"/>
          <a:endParaRPr lang="en-US" sz="1100" b="0" i="0" u="none" strike="noStrike">
            <a:solidFill>
              <a:schemeClr val="lt1"/>
            </a:solidFill>
            <a:effectLst/>
            <a:latin typeface="+mn-lt"/>
            <a:ea typeface="+mn-ea"/>
            <a:cs typeface="+mn-cs"/>
          </a:endParaRPr>
        </a:p>
        <a:p>
          <a:pPr rtl="0" fontAlgn="base"/>
          <a:r>
            <a:rPr lang="en-US" sz="1100" b="0" i="0">
              <a:solidFill>
                <a:schemeClr val="lt1"/>
              </a:solidFill>
              <a:effectLst/>
              <a:latin typeface="+mn-lt"/>
              <a:ea typeface="+mn-ea"/>
              <a:cs typeface="+mn-cs"/>
            </a:rPr>
            <a:t>Switches</a:t>
          </a:r>
          <a:endParaRPr lang="en-US">
            <a:effectLst/>
          </a:endParaRPr>
        </a:p>
        <a:p>
          <a:pPr rtl="0" fontAlgn="base"/>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-Back end for Switches</a:t>
          </a:r>
          <a:endParaRPr lang="en-US">
            <a:effectLst/>
          </a:endParaRPr>
        </a:p>
        <a:p>
          <a:pPr rtl="0" fontAlgn="base"/>
          <a:endParaRPr lang="en-US" sz="1100" b="0" i="0" u="none" strike="noStrike">
            <a:solidFill>
              <a:schemeClr val="lt1"/>
            </a:solidFill>
            <a:effectLst/>
            <a:latin typeface="+mn-lt"/>
            <a:ea typeface="+mn-ea"/>
            <a:cs typeface="+mn-cs"/>
          </a:endParaRPr>
        </a:p>
        <a:p>
          <a:pPr lvl="1" rtl="0" fontAlgn="base"/>
          <a:endParaRPr lang="en-US" sz="1100" b="0" i="0" u="none" strike="noStrike">
            <a:solidFill>
              <a:schemeClr val="lt1"/>
            </a:solidFill>
            <a:effectLst/>
            <a:latin typeface="+mn-lt"/>
            <a:ea typeface="+mn-ea"/>
            <a:cs typeface="+mn-cs"/>
          </a:endParaRPr>
        </a:p>
        <a:p>
          <a:pPr lvl="1" rtl="0" fontAlgn="base"/>
          <a:endParaRPr lang="en-US" sz="1100" b="0" i="0" u="none" strike="noStrike">
            <a:solidFill>
              <a:schemeClr val="lt1"/>
            </a:solidFill>
            <a:effectLst/>
            <a:latin typeface="+mn-lt"/>
            <a:ea typeface="+mn-ea"/>
            <a:cs typeface="+mn-cs"/>
          </a:endParaRPr>
        </a:p>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180975</xdr:colOff>
      <xdr:row>2</xdr:row>
      <xdr:rowOff>8164</xdr:rowOff>
    </xdr:from>
    <xdr:to>
      <xdr:col>18</xdr:col>
      <xdr:colOff>321129</xdr:colOff>
      <xdr:row>54</xdr:row>
      <xdr:rowOff>38100</xdr:rowOff>
    </xdr:to>
    <xdr:sp macro="" textlink="">
      <xdr:nvSpPr>
        <xdr:cNvPr id="2" name="Rectangle 1">
          <a:extLst>
            <a:ext uri="{FF2B5EF4-FFF2-40B4-BE49-F238E27FC236}">
              <a16:creationId xmlns:a16="http://schemas.microsoft.com/office/drawing/2014/main" id="{0392DB5B-4D86-4060-E57E-D7F27D7E64EA}"/>
            </a:ext>
          </a:extLst>
        </xdr:cNvPr>
        <xdr:cNvSpPr/>
      </xdr:nvSpPr>
      <xdr:spPr>
        <a:xfrm>
          <a:off x="1133475" y="274864"/>
          <a:ext cx="7760154" cy="696413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0"/>
          <a:r>
            <a:rPr lang="en-US" sz="1100" b="1" i="0" u="sng">
              <a:solidFill>
                <a:schemeClr val="lt1"/>
              </a:solidFill>
              <a:effectLst/>
              <a:latin typeface="+mn-lt"/>
              <a:ea typeface="+mn-ea"/>
              <a:cs typeface="+mn-cs"/>
            </a:rPr>
            <a:t>Critical Thinking Questions: </a:t>
          </a:r>
          <a:endParaRPr lang="en-US" b="0">
            <a:effectLst/>
          </a:endParaRPr>
        </a:p>
        <a:p>
          <a:pPr rtl="0"/>
          <a:r>
            <a:rPr lang="en-US" sz="1100" b="0" i="0" u="none" strike="noStrike">
              <a:solidFill>
                <a:schemeClr val="lt1"/>
              </a:solidFill>
              <a:effectLst/>
              <a:latin typeface="+mn-lt"/>
              <a:ea typeface="+mn-ea"/>
              <a:cs typeface="+mn-cs"/>
            </a:rPr>
            <a:t>After completing the model, please consider and briefly discuss the following scenarios: </a:t>
          </a:r>
          <a:endParaRPr lang="en-US" b="0">
            <a:effectLst/>
          </a:endParaRPr>
        </a:p>
        <a:p>
          <a:pPr rtl="0"/>
          <a:r>
            <a:rPr lang="en-US" sz="1100" b="0" i="0" u="none" strike="noStrike">
              <a:solidFill>
                <a:schemeClr val="lt1"/>
              </a:solidFill>
              <a:effectLst/>
              <a:latin typeface="+mn-lt"/>
              <a:ea typeface="+mn-ea"/>
              <a:cs typeface="+mn-cs"/>
            </a:rPr>
            <a:t>1. What would happen if any of the loans were to </a:t>
          </a:r>
          <a:r>
            <a:rPr lang="en-US" sz="1100" b="1" i="0" u="none" strike="noStrike">
              <a:solidFill>
                <a:schemeClr val="lt1"/>
              </a:solidFill>
              <a:effectLst/>
              <a:latin typeface="+mn-lt"/>
              <a:ea typeface="+mn-ea"/>
              <a:cs typeface="+mn-cs"/>
            </a:rPr>
            <a:t>default</a:t>
          </a:r>
          <a:r>
            <a:rPr lang="en-US" sz="1100" b="0" i="0" u="none" strike="noStrike">
              <a:solidFill>
                <a:schemeClr val="lt1"/>
              </a:solidFill>
              <a:effectLst/>
              <a:latin typeface="+mn-lt"/>
              <a:ea typeface="+mn-ea"/>
              <a:cs typeface="+mn-cs"/>
            </a:rPr>
            <a:t>? How would this behave in your model technically, and what strategies  come to mind to manage this edge case from a business perspective? </a:t>
          </a:r>
          <a:endParaRPr lang="en-US" b="0">
            <a:effectLst/>
          </a:endParaRPr>
        </a:p>
        <a:p>
          <a:pPr rtl="0"/>
          <a:r>
            <a:rPr lang="en-US" sz="1100" b="0" i="0" u="none" strike="noStrike">
              <a:solidFill>
                <a:schemeClr val="lt1"/>
              </a:solidFill>
              <a:effectLst/>
              <a:latin typeface="+mn-lt"/>
              <a:ea typeface="+mn-ea"/>
              <a:cs typeface="+mn-cs"/>
            </a:rPr>
            <a:t>2. What would happen in your model if any of the loans were to </a:t>
          </a:r>
          <a:r>
            <a:rPr lang="en-US" sz="1100" b="1" i="0" u="none" strike="noStrike">
              <a:solidFill>
                <a:schemeClr val="lt1"/>
              </a:solidFill>
              <a:effectLst/>
              <a:latin typeface="+mn-lt"/>
              <a:ea typeface="+mn-ea"/>
              <a:cs typeface="+mn-cs"/>
            </a:rPr>
            <a:t>prepay</a:t>
          </a:r>
          <a:r>
            <a:rPr lang="en-US" sz="1100" b="0" i="0" u="none" strike="noStrike">
              <a:solidFill>
                <a:schemeClr val="lt1"/>
              </a:solidFill>
              <a:effectLst/>
              <a:latin typeface="+mn-lt"/>
              <a:ea typeface="+mn-ea"/>
              <a:cs typeface="+mn-cs"/>
            </a:rPr>
            <a:t>? What might this mean to an investor?</a:t>
          </a:r>
          <a:endParaRPr lang="en-US" b="0">
            <a:effectLst/>
          </a:endParaRPr>
        </a:p>
        <a:p>
          <a:pPr rtl="0"/>
          <a:r>
            <a:rPr lang="en-US" sz="1100" b="0" i="0" u="none" strike="noStrike">
              <a:solidFill>
                <a:schemeClr val="lt1"/>
              </a:solidFill>
              <a:effectLst/>
              <a:latin typeface="+mn-lt"/>
              <a:ea typeface="+mn-ea"/>
              <a:cs typeface="+mn-cs"/>
            </a:rPr>
            <a:t>3. What would happen if we increased the interest rate on the bonds to be greater than that of the weighted average collateral interest rate? How about the inverse, if we lowered the interest rates on the bonds to be less than that of the weighted average  collateral interest? </a:t>
          </a:r>
          <a:endParaRPr lang="en-US" b="0">
            <a:effectLst/>
          </a:endParaRPr>
        </a:p>
        <a:p>
          <a:pPr rtl="0"/>
          <a:br>
            <a:rPr lang="en-US" b="0">
              <a:effectLst/>
            </a:rPr>
          </a:br>
          <a:r>
            <a:rPr lang="en-US" sz="1100" b="1" i="0" u="sng">
              <a:solidFill>
                <a:schemeClr val="lt1"/>
              </a:solidFill>
              <a:effectLst/>
              <a:latin typeface="+mn-lt"/>
              <a:ea typeface="+mn-ea"/>
              <a:cs typeface="+mn-cs"/>
            </a:rPr>
            <a:t>Critical Thinking Answers</a:t>
          </a:r>
          <a:endParaRPr lang="en-US" b="0">
            <a:effectLst/>
          </a:endParaRPr>
        </a:p>
        <a:p>
          <a:pPr rtl="0" fontAlgn="base"/>
          <a:br>
            <a:rPr lang="en-US" b="0">
              <a:effectLst/>
            </a:rPr>
          </a:br>
          <a:r>
            <a:rPr lang="en-US" b="0">
              <a:effectLst/>
            </a:rPr>
            <a:t>1. </a:t>
          </a:r>
          <a:r>
            <a:rPr lang="en-US" sz="1100" b="0" i="0" u="none" strike="noStrike">
              <a:solidFill>
                <a:schemeClr val="lt1"/>
              </a:solidFill>
              <a:effectLst/>
              <a:latin typeface="+mn-lt"/>
              <a:ea typeface="+mn-ea"/>
              <a:cs typeface="+mn-cs"/>
            </a:rPr>
            <a:t>In my model, a mortgage default will decrease the total amount of capital received from the mortgage pool for that period. Because the interest is not paid off in that period, the MBS accrues more interest as it will now take longer to pay off the principal. </a:t>
          </a:r>
        </a:p>
        <a:p>
          <a:pPr rtl="0" fontAlgn="base"/>
          <a:br>
            <a:rPr lang="en-US" b="0">
              <a:effectLst/>
            </a:rPr>
          </a:br>
          <a:r>
            <a:rPr lang="en-US" b="0">
              <a:effectLst/>
            </a:rPr>
            <a:t>a. </a:t>
          </a:r>
          <a:r>
            <a:rPr lang="en-US" sz="1100" b="0" i="0" u="none" strike="noStrike">
              <a:solidFill>
                <a:schemeClr val="lt1"/>
              </a:solidFill>
              <a:effectLst/>
              <a:latin typeface="+mn-lt"/>
              <a:ea typeface="+mn-ea"/>
              <a:cs typeface="+mn-cs"/>
            </a:rPr>
            <a:t>The most important thing we can do to manage default risk is properly evaluate and diligently monitor the loan pool. Below are a few other methods of managing credit risk.</a:t>
          </a:r>
        </a:p>
        <a:p>
          <a:pPr rtl="0" fontAlgn="base"/>
          <a:r>
            <a:rPr lang="en-US" sz="1100" b="0" i="0" u="none" strike="noStrike">
              <a:solidFill>
                <a:schemeClr val="lt1"/>
              </a:solidFill>
              <a:effectLst/>
              <a:latin typeface="+mn-lt"/>
              <a:ea typeface="+mn-ea"/>
              <a:cs typeface="+mn-cs"/>
            </a:rPr>
            <a:t>Default risk managed within the MBS</a:t>
          </a:r>
        </a:p>
        <a:p>
          <a:pPr lvl="1" rtl="0" fontAlgn="base"/>
          <a:r>
            <a:rPr lang="en-US" sz="1100" b="0" i="0" u="none" strike="noStrike">
              <a:solidFill>
                <a:schemeClr val="lt1"/>
              </a:solidFill>
              <a:effectLst/>
              <a:latin typeface="+mn-lt"/>
              <a:ea typeface="+mn-ea"/>
              <a:cs typeface="+mn-cs"/>
            </a:rPr>
            <a:t>-Excess Spread: The difference between the interest earned on the mortgage pool and the interest paid out to bondholders. This can be used to absorb losses before impacting the principal of the bonds. If there is excess spread left over, this typically flows through to the equity/ residual tranches.</a:t>
          </a:r>
        </a:p>
        <a:p>
          <a:pPr lvl="1" rtl="0" fontAlgn="base"/>
          <a:r>
            <a:rPr lang="en-US" sz="1100" b="0" i="0" u="none" strike="noStrike">
              <a:solidFill>
                <a:schemeClr val="lt1"/>
              </a:solidFill>
              <a:effectLst/>
              <a:latin typeface="+mn-lt"/>
              <a:ea typeface="+mn-ea"/>
              <a:cs typeface="+mn-cs"/>
            </a:rPr>
            <a:t>-Overcollateralization: Occurs when the total value of the MBS issued is less than the pool of mortgages backing it. If some borrowers in the default on their loans, this excess collateral can be used to cover the shortfall</a:t>
          </a:r>
        </a:p>
        <a:p>
          <a:pPr rtl="0" fontAlgn="base"/>
          <a:br>
            <a:rPr lang="en-US" b="0">
              <a:effectLst/>
            </a:rPr>
          </a:br>
          <a:r>
            <a:rPr lang="en-US" b="0">
              <a:effectLst/>
            </a:rPr>
            <a:t>b. </a:t>
          </a:r>
          <a:r>
            <a:rPr lang="en-US" sz="1100" b="0" i="0" u="none" strike="noStrike">
              <a:solidFill>
                <a:schemeClr val="lt1"/>
              </a:solidFill>
              <a:effectLst/>
              <a:latin typeface="+mn-lt"/>
              <a:ea typeface="+mn-ea"/>
              <a:cs typeface="+mn-cs"/>
            </a:rPr>
            <a:t>External hedging methods</a:t>
          </a:r>
        </a:p>
        <a:p>
          <a:pPr lvl="1" rtl="0" fontAlgn="base"/>
          <a:r>
            <a:rPr lang="en-US" sz="1100" b="0" i="0" u="none" strike="noStrike">
              <a:solidFill>
                <a:schemeClr val="lt1"/>
              </a:solidFill>
              <a:effectLst/>
              <a:latin typeface="+mn-lt"/>
              <a:ea typeface="+mn-ea"/>
              <a:cs typeface="+mn-cs"/>
            </a:rPr>
            <a:t>Credit Default Swaps: A pre-emptive measure we could take to hedge default risk for a tranche we have a stake in would be to purchase a CDS against it, or a pool of MBS with similar credit quality/ characteristics.</a:t>
          </a:r>
        </a:p>
        <a:p>
          <a:pPr lvl="1" rtl="0" fontAlgn="base"/>
          <a:r>
            <a:rPr lang="en-US" sz="1100" b="0" i="0" u="none" strike="noStrike">
              <a:solidFill>
                <a:schemeClr val="lt1"/>
              </a:solidFill>
              <a:effectLst/>
              <a:latin typeface="+mn-lt"/>
              <a:ea typeface="+mn-ea"/>
              <a:cs typeface="+mn-cs"/>
            </a:rPr>
            <a:t>Lower quality mortgages can have mortgage insurance attached to them, which can protect us in case of default.</a:t>
          </a:r>
        </a:p>
        <a:p>
          <a:pPr rtl="0" fontAlgn="base"/>
          <a:br>
            <a:rPr lang="en-US" b="0">
              <a:effectLst/>
            </a:rPr>
          </a:br>
          <a:r>
            <a:rPr lang="en-US" b="0">
              <a:effectLst/>
            </a:rPr>
            <a:t>2. </a:t>
          </a:r>
          <a:r>
            <a:rPr lang="en-US" sz="1100" b="0" i="0" u="none" strike="noStrike">
              <a:solidFill>
                <a:schemeClr val="lt1"/>
              </a:solidFill>
              <a:effectLst/>
              <a:latin typeface="+mn-lt"/>
              <a:ea typeface="+mn-ea"/>
              <a:cs typeface="+mn-cs"/>
            </a:rPr>
            <a:t>Theoretically, an increase in prepayments would coincide with a decrease in rates, an increase in price on the MBS tranches and a drop in the IRR, as the number of future interest payments decreases. However, the increase in price would not be as high as it would be for a non-callable bond with a similar duration. Like callable bonds, MBS tranches exhibit </a:t>
          </a:r>
          <a:r>
            <a:rPr lang="en-US" sz="1100" b="0" i="0" u="sng" strike="noStrike">
              <a:solidFill>
                <a:schemeClr val="lt1"/>
              </a:solidFill>
              <a:effectLst/>
              <a:latin typeface="+mn-lt"/>
              <a:ea typeface="+mn-ea"/>
              <a:cs typeface="+mn-cs"/>
            </a:rPr>
            <a:t>negative convexity</a:t>
          </a:r>
          <a:r>
            <a:rPr lang="en-US" sz="1100" b="0" i="0" u="none" strike="noStrike">
              <a:solidFill>
                <a:schemeClr val="lt1"/>
              </a:solidFill>
              <a:effectLst/>
              <a:latin typeface="+mn-lt"/>
              <a:ea typeface="+mn-ea"/>
              <a:cs typeface="+mn-cs"/>
            </a:rPr>
            <a:t> as rates fall due to the prepayment risk resulting in lower &amp; uncertain yields. Additionally, it introduces reinvestment risk, which is especially detrimental in an environment where rates are decreasing and we would be forced to reinvest at lower rates.</a:t>
          </a:r>
        </a:p>
        <a:p>
          <a:pPr lvl="1" rtl="0" fontAlgn="base"/>
          <a:r>
            <a:rPr lang="en-US" sz="1100" b="0" i="0" u="none" strike="noStrike">
              <a:solidFill>
                <a:schemeClr val="lt1"/>
              </a:solidFill>
              <a:effectLst/>
              <a:latin typeface="+mn-lt"/>
              <a:ea typeface="+mn-ea"/>
              <a:cs typeface="+mn-cs"/>
            </a:rPr>
            <a:t>-Additionally, the WAL for the MBS tranches would also decrease as capital is returned faster.</a:t>
          </a:r>
        </a:p>
        <a:p>
          <a:pPr rtl="0" fontAlgn="base"/>
          <a:br>
            <a:rPr lang="en-US" b="0">
              <a:effectLst/>
            </a:rPr>
          </a:br>
          <a:r>
            <a:rPr lang="en-US" b="0">
              <a:effectLst/>
            </a:rPr>
            <a:t>3. </a:t>
          </a:r>
          <a:r>
            <a:rPr lang="en-US" sz="1100" b="0" i="0" u="none" strike="noStrike">
              <a:solidFill>
                <a:schemeClr val="lt1"/>
              </a:solidFill>
              <a:effectLst/>
              <a:latin typeface="+mn-lt"/>
              <a:ea typeface="+mn-ea"/>
              <a:cs typeface="+mn-cs"/>
            </a:rPr>
            <a:t>If the interest rate on the MBS gets too high relative to the mortgage pool, we have an unsustainable debt structure and there would be a default as not all of the principal would be paid off by the drop dead date.</a:t>
          </a:r>
        </a:p>
        <a:p>
          <a:pPr lvl="1" rtl="0" fontAlgn="base"/>
          <a:r>
            <a:rPr lang="en-US" sz="1100" b="0" i="0" u="none" strike="noStrike">
              <a:solidFill>
                <a:schemeClr val="lt1"/>
              </a:solidFill>
              <a:effectLst/>
              <a:latin typeface="+mn-lt"/>
              <a:ea typeface="+mn-ea"/>
              <a:cs typeface="+mn-cs"/>
            </a:rPr>
            <a:t> -If we lowered the interest rates on the bonds to be less than that of the weighted average  collateral interest, the principal would be paid off faster than anticipated, decreasing WAL and IRR.</a:t>
          </a:r>
        </a:p>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92807</xdr:colOff>
      <xdr:row>36</xdr:row>
      <xdr:rowOff>55470</xdr:rowOff>
    </xdr:from>
    <xdr:to>
      <xdr:col>5</xdr:col>
      <xdr:colOff>862852</xdr:colOff>
      <xdr:row>61</xdr:row>
      <xdr:rowOff>89647</xdr:rowOff>
    </xdr:to>
    <xdr:graphicFrame macro="">
      <xdr:nvGraphicFramePr>
        <xdr:cNvPr id="2" name="Chart 1">
          <a:extLst>
            <a:ext uri="{FF2B5EF4-FFF2-40B4-BE49-F238E27FC236}">
              <a16:creationId xmlns:a16="http://schemas.microsoft.com/office/drawing/2014/main" id="{609C1E16-87DB-A52A-0C0C-6DE700BA1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182</xdr:col>
      <xdr:colOff>94690</xdr:colOff>
      <xdr:row>18</xdr:row>
      <xdr:rowOff>98931</xdr:rowOff>
    </xdr:from>
    <xdr:to>
      <xdr:col>191</xdr:col>
      <xdr:colOff>380440</xdr:colOff>
      <xdr:row>36</xdr:row>
      <xdr:rowOff>47224</xdr:rowOff>
    </xdr:to>
    <xdr:graphicFrame macro="">
      <xdr:nvGraphicFramePr>
        <xdr:cNvPr id="4" name="Chart 1">
          <a:extLst>
            <a:ext uri="{FF2B5EF4-FFF2-40B4-BE49-F238E27FC236}">
              <a16:creationId xmlns:a16="http://schemas.microsoft.com/office/drawing/2014/main" id="{3DE405D2-1015-AABE-71CB-7C4E578C3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1911804</xdr:colOff>
      <xdr:row>36</xdr:row>
      <xdr:rowOff>41540</xdr:rowOff>
    </xdr:from>
    <xdr:to>
      <xdr:col>16</xdr:col>
      <xdr:colOff>932810</xdr:colOff>
      <xdr:row>62</xdr:row>
      <xdr:rowOff>19690</xdr:rowOff>
    </xdr:to>
    <xdr:graphicFrame macro="">
      <xdr:nvGraphicFramePr>
        <xdr:cNvPr id="3" name="Chart 2">
          <a:extLst>
            <a:ext uri="{FF2B5EF4-FFF2-40B4-BE49-F238E27FC236}">
              <a16:creationId xmlns:a16="http://schemas.microsoft.com/office/drawing/2014/main" id="{A89EF8DA-0037-3AEF-73C1-2975BFAA2F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F942F4-C8A9-491E-9609-EA60D04655C1}" name="Table1" displayName="Table1" ref="B32:D35" totalsRowShown="0" headerRowDxfId="6" headerRowBorderDxfId="5" tableBorderDxfId="4" totalsRowBorderDxfId="3">
  <autoFilter ref="B32:D35" xr:uid="{2EF942F4-C8A9-491E-9609-EA60D04655C1}"/>
  <tableColumns count="3">
    <tableColumn id="1" xr3:uid="{BECE6745-9F88-4F2E-94EF-76C0335E8E3D}" name="MBS Tranches" dataDxfId="2"/>
    <tableColumn id="2" xr3:uid="{5FE9484F-B7EF-4EF8-A385-B82E0C82964B}" name="WAL in Years" dataDxfId="1"/>
    <tableColumn id="3" xr3:uid="{00CC2979-31AB-43C8-A303-1BA167471B08}" name="IRR" dataDxfId="0" dataCellStyle="Percen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milliman.com/en/insight/milliman-mortgage-default-index-2024-q1" TargetMode="External"/><Relationship Id="rId1" Type="http://schemas.openxmlformats.org/officeDocument/2006/relationships/hyperlink" Target="https://www.ginniemae.gov/data_and_reports/reporting/Documents/global_market_analysis_mar24.pdf"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E946D-6546-4958-BCC9-5B5D1080CBEB}">
  <dimension ref="A1"/>
  <sheetViews>
    <sheetView tabSelected="1" topLeftCell="A14" workbookViewId="0">
      <selection activeCell="Z37" sqref="Z37"/>
    </sheetView>
  </sheetViews>
  <sheetFormatPr defaultRowHeight="10.7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AC039-80CD-4434-92EC-2E026D478EFC}">
  <dimension ref="A1"/>
  <sheetViews>
    <sheetView workbookViewId="0">
      <selection activeCell="G32" sqref="G32"/>
    </sheetView>
  </sheetViews>
  <sheetFormatPr defaultRowHeight="10.75"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C640-B71C-4480-A823-AC0361328CCC}">
  <dimension ref="A1"/>
  <sheetViews>
    <sheetView workbookViewId="0">
      <selection activeCell="AB27" sqref="AB27"/>
    </sheetView>
  </sheetViews>
  <sheetFormatPr defaultRowHeight="10.75"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CD6C6-15D1-4062-B63C-97D75D35C4E1}">
  <dimension ref="B1:AD190"/>
  <sheetViews>
    <sheetView topLeftCell="A10" zoomScale="85" zoomScaleNormal="85" workbookViewId="0">
      <selection activeCell="K22" sqref="K22"/>
    </sheetView>
  </sheetViews>
  <sheetFormatPr defaultRowHeight="10.75" x14ac:dyDescent="0.3"/>
  <cols>
    <col min="1" max="1" width="3.69921875" customWidth="1"/>
    <col min="2" max="8" width="35.796875" style="50" customWidth="1"/>
    <col min="9" max="9" width="3.69921875" customWidth="1"/>
    <col min="15" max="15" width="17" customWidth="1"/>
    <col min="16" max="16" width="15.796875" customWidth="1"/>
    <col min="17" max="17" width="26.296875" bestFit="1" customWidth="1"/>
    <col min="18" max="18" width="13.796875" bestFit="1" customWidth="1"/>
    <col min="21" max="21" width="12.5" bestFit="1" customWidth="1"/>
    <col min="22" max="22" width="11.69921875" bestFit="1" customWidth="1"/>
    <col min="23" max="23" width="12.796875" customWidth="1"/>
    <col min="29" max="29" width="23" bestFit="1" customWidth="1"/>
    <col min="30" max="30" width="15.296875" bestFit="1" customWidth="1"/>
  </cols>
  <sheetData>
    <row r="1" spans="2:30" ht="10.75" customHeight="1" x14ac:dyDescent="0.45">
      <c r="E1"/>
      <c r="F1"/>
      <c r="G1"/>
      <c r="T1" s="75"/>
    </row>
    <row r="2" spans="2:30" ht="15.9" x14ac:dyDescent="0.45">
      <c r="B2" s="104"/>
      <c r="C2" s="108" t="s">
        <v>0</v>
      </c>
      <c r="D2" s="108"/>
      <c r="E2" s="108"/>
      <c r="F2" s="108"/>
      <c r="G2" s="108"/>
      <c r="H2" s="103"/>
    </row>
    <row r="3" spans="2:30" ht="11.15" thickBot="1" x14ac:dyDescent="0.35">
      <c r="B3" s="51" t="s">
        <v>1</v>
      </c>
    </row>
    <row r="4" spans="2:30" x14ac:dyDescent="0.3">
      <c r="B4" s="64" t="s">
        <v>2</v>
      </c>
      <c r="C4" s="65" t="s">
        <v>3</v>
      </c>
      <c r="D4" s="65" t="s">
        <v>4</v>
      </c>
      <c r="E4" s="66" t="s">
        <v>5</v>
      </c>
      <c r="F4" s="65" t="s">
        <v>6</v>
      </c>
      <c r="G4" s="65" t="s">
        <v>7</v>
      </c>
      <c r="H4" s="67" t="s">
        <v>8</v>
      </c>
    </row>
    <row r="5" spans="2:30" x14ac:dyDescent="0.3">
      <c r="B5" s="58">
        <v>1001</v>
      </c>
      <c r="C5" s="81">
        <v>5000000</v>
      </c>
      <c r="D5" s="76">
        <v>5.5E-2</v>
      </c>
      <c r="E5" s="59">
        <v>180</v>
      </c>
      <c r="F5" s="52">
        <f t="shared" ref="F5:F19" si="0">C5/SUM($C$5:$C$19)</f>
        <v>0.05</v>
      </c>
      <c r="G5" s="79">
        <f t="shared" ref="G5:G19" si="1">F5*D5</f>
        <v>2.7500000000000003E-3</v>
      </c>
      <c r="H5" s="76">
        <f t="shared" ref="H5:H19" si="2">D5/12</f>
        <v>4.5833333333333334E-3</v>
      </c>
    </row>
    <row r="6" spans="2:30" x14ac:dyDescent="0.3">
      <c r="B6" s="60">
        <v>1002</v>
      </c>
      <c r="C6" s="82">
        <v>4000000</v>
      </c>
      <c r="D6" s="77">
        <v>6.8750000000000006E-2</v>
      </c>
      <c r="E6" s="61">
        <v>360</v>
      </c>
      <c r="F6" s="53">
        <f t="shared" si="0"/>
        <v>0.04</v>
      </c>
      <c r="G6" s="56">
        <f t="shared" si="1"/>
        <v>2.7500000000000003E-3</v>
      </c>
      <c r="H6" s="77">
        <f t="shared" si="2"/>
        <v>5.7291666666666671E-3</v>
      </c>
    </row>
    <row r="7" spans="2:30" ht="11.7" customHeight="1" x14ac:dyDescent="0.3">
      <c r="B7" s="60">
        <v>1003</v>
      </c>
      <c r="C7" s="82">
        <v>6500000</v>
      </c>
      <c r="D7" s="77">
        <v>6.8750000000000006E-2</v>
      </c>
      <c r="E7" s="61">
        <v>360</v>
      </c>
      <c r="F7" s="53">
        <f t="shared" si="0"/>
        <v>6.5000000000000002E-2</v>
      </c>
      <c r="G7" s="56">
        <f t="shared" si="1"/>
        <v>4.4687500000000005E-3</v>
      </c>
      <c r="H7" s="77">
        <f t="shared" si="2"/>
        <v>5.7291666666666671E-3</v>
      </c>
      <c r="AC7" s="16"/>
      <c r="AD7" s="3"/>
    </row>
    <row r="8" spans="2:30" x14ac:dyDescent="0.3">
      <c r="B8" s="60">
        <v>1004</v>
      </c>
      <c r="C8" s="82">
        <v>7750000</v>
      </c>
      <c r="D8" s="77">
        <v>5.1249999999999997E-2</v>
      </c>
      <c r="E8" s="61">
        <v>180</v>
      </c>
      <c r="F8" s="53">
        <f t="shared" si="0"/>
        <v>7.7499999999999999E-2</v>
      </c>
      <c r="G8" s="56">
        <f t="shared" si="1"/>
        <v>3.9718749999999997E-3</v>
      </c>
      <c r="H8" s="77">
        <f t="shared" si="2"/>
        <v>4.2708333333333331E-3</v>
      </c>
      <c r="AC8" s="1"/>
      <c r="AD8" s="3"/>
    </row>
    <row r="9" spans="2:30" x14ac:dyDescent="0.3">
      <c r="B9" s="60">
        <v>1005</v>
      </c>
      <c r="C9" s="82">
        <v>10000000</v>
      </c>
      <c r="D9" s="77">
        <v>6.8750000000000006E-2</v>
      </c>
      <c r="E9" s="61">
        <v>360</v>
      </c>
      <c r="F9" s="53">
        <f t="shared" si="0"/>
        <v>0.1</v>
      </c>
      <c r="G9" s="56">
        <f t="shared" si="1"/>
        <v>6.8750000000000009E-3</v>
      </c>
      <c r="H9" s="77">
        <f t="shared" si="2"/>
        <v>5.7291666666666671E-3</v>
      </c>
      <c r="AC9" s="1"/>
      <c r="AD9" s="3"/>
    </row>
    <row r="10" spans="2:30" x14ac:dyDescent="0.3">
      <c r="B10" s="60">
        <v>1006</v>
      </c>
      <c r="C10" s="82">
        <v>2250000</v>
      </c>
      <c r="D10" s="77">
        <v>6.25E-2</v>
      </c>
      <c r="E10" s="61">
        <v>180</v>
      </c>
      <c r="F10" s="53">
        <f t="shared" si="0"/>
        <v>2.2499999999999999E-2</v>
      </c>
      <c r="G10" s="56">
        <f t="shared" si="1"/>
        <v>1.4062499999999999E-3</v>
      </c>
      <c r="H10" s="77">
        <f t="shared" si="2"/>
        <v>5.208333333333333E-3</v>
      </c>
    </row>
    <row r="11" spans="2:30" x14ac:dyDescent="0.3">
      <c r="B11" s="60">
        <v>1007</v>
      </c>
      <c r="C11" s="82">
        <v>7000000</v>
      </c>
      <c r="D11" s="77">
        <v>6.6250000000000003E-2</v>
      </c>
      <c r="E11" s="61">
        <v>180</v>
      </c>
      <c r="F11" s="53">
        <f t="shared" si="0"/>
        <v>7.0000000000000007E-2</v>
      </c>
      <c r="G11" s="56">
        <f t="shared" si="1"/>
        <v>4.637500000000001E-3</v>
      </c>
      <c r="H11" s="77">
        <f t="shared" si="2"/>
        <v>5.5208333333333333E-3</v>
      </c>
    </row>
    <row r="12" spans="2:30" x14ac:dyDescent="0.3">
      <c r="B12" s="60">
        <v>1008</v>
      </c>
      <c r="C12" s="82">
        <v>8000000</v>
      </c>
      <c r="D12" s="77">
        <v>5.3749999999999999E-2</v>
      </c>
      <c r="E12" s="61">
        <v>360</v>
      </c>
      <c r="F12" s="53">
        <f t="shared" si="0"/>
        <v>0.08</v>
      </c>
      <c r="G12" s="56">
        <f t="shared" si="1"/>
        <v>4.3E-3</v>
      </c>
      <c r="H12" s="77">
        <f t="shared" si="2"/>
        <v>4.4791666666666669E-3</v>
      </c>
    </row>
    <row r="13" spans="2:30" x14ac:dyDescent="0.3">
      <c r="B13" s="60">
        <v>1009</v>
      </c>
      <c r="C13" s="82">
        <v>12500000</v>
      </c>
      <c r="D13" s="77">
        <v>7.0000000000000007E-2</v>
      </c>
      <c r="E13" s="61">
        <v>360</v>
      </c>
      <c r="F13" s="53">
        <f t="shared" si="0"/>
        <v>0.125</v>
      </c>
      <c r="G13" s="56">
        <f t="shared" si="1"/>
        <v>8.7500000000000008E-3</v>
      </c>
      <c r="H13" s="77">
        <f t="shared" si="2"/>
        <v>5.8333333333333336E-3</v>
      </c>
    </row>
    <row r="14" spans="2:30" x14ac:dyDescent="0.3">
      <c r="B14" s="60">
        <v>1010</v>
      </c>
      <c r="C14" s="82">
        <v>6750000</v>
      </c>
      <c r="D14" s="77">
        <v>5.8749999999999997E-2</v>
      </c>
      <c r="E14" s="61">
        <v>360</v>
      </c>
      <c r="F14" s="53">
        <f t="shared" si="0"/>
        <v>6.7500000000000004E-2</v>
      </c>
      <c r="G14" s="56">
        <f t="shared" si="1"/>
        <v>3.9656250000000004E-3</v>
      </c>
      <c r="H14" s="77">
        <f t="shared" si="2"/>
        <v>4.8958333333333328E-3</v>
      </c>
    </row>
    <row r="15" spans="2:30" x14ac:dyDescent="0.3">
      <c r="B15" s="60">
        <v>1011</v>
      </c>
      <c r="C15" s="82">
        <v>9250000</v>
      </c>
      <c r="D15" s="77">
        <v>5.2499999999999998E-2</v>
      </c>
      <c r="E15" s="61">
        <v>360</v>
      </c>
      <c r="F15" s="53">
        <f t="shared" si="0"/>
        <v>9.2499999999999999E-2</v>
      </c>
      <c r="G15" s="56">
        <f t="shared" si="1"/>
        <v>4.8562499999999995E-3</v>
      </c>
      <c r="H15" s="77">
        <f t="shared" si="2"/>
        <v>4.3749999999999995E-3</v>
      </c>
    </row>
    <row r="16" spans="2:30" x14ac:dyDescent="0.3">
      <c r="B16" s="60">
        <v>1012</v>
      </c>
      <c r="C16" s="82">
        <v>4500000</v>
      </c>
      <c r="D16" s="77">
        <v>6.3750000000000001E-2</v>
      </c>
      <c r="E16" s="61">
        <v>180</v>
      </c>
      <c r="F16" s="53">
        <f t="shared" si="0"/>
        <v>4.4999999999999998E-2</v>
      </c>
      <c r="G16" s="56">
        <f t="shared" si="1"/>
        <v>2.8687499999999998E-3</v>
      </c>
      <c r="H16" s="77">
        <f t="shared" si="2"/>
        <v>5.3125000000000004E-3</v>
      </c>
    </row>
    <row r="17" spans="2:8" x14ac:dyDescent="0.3">
      <c r="B17" s="60">
        <v>1013</v>
      </c>
      <c r="C17" s="82">
        <v>6000000</v>
      </c>
      <c r="D17" s="77">
        <v>5.7500000000000002E-2</v>
      </c>
      <c r="E17" s="61">
        <v>180</v>
      </c>
      <c r="F17" s="53">
        <f t="shared" si="0"/>
        <v>0.06</v>
      </c>
      <c r="G17" s="56">
        <f t="shared" si="1"/>
        <v>3.4499999999999999E-3</v>
      </c>
      <c r="H17" s="77">
        <f t="shared" si="2"/>
        <v>4.7916666666666672E-3</v>
      </c>
    </row>
    <row r="18" spans="2:8" x14ac:dyDescent="0.3">
      <c r="B18" s="60">
        <v>1014</v>
      </c>
      <c r="C18" s="82">
        <v>8500000</v>
      </c>
      <c r="D18" s="77">
        <v>5.5E-2</v>
      </c>
      <c r="E18" s="61">
        <v>180</v>
      </c>
      <c r="F18" s="53">
        <f t="shared" si="0"/>
        <v>8.5000000000000006E-2</v>
      </c>
      <c r="G18" s="56">
        <f t="shared" si="1"/>
        <v>4.6750000000000003E-3</v>
      </c>
      <c r="H18" s="77">
        <f t="shared" si="2"/>
        <v>4.5833333333333334E-3</v>
      </c>
    </row>
    <row r="19" spans="2:8" x14ac:dyDescent="0.3">
      <c r="B19" s="62">
        <v>1015</v>
      </c>
      <c r="C19" s="83">
        <v>2000000</v>
      </c>
      <c r="D19" s="78">
        <v>5.2499999999999998E-2</v>
      </c>
      <c r="E19" s="63">
        <v>360</v>
      </c>
      <c r="F19" s="54">
        <f t="shared" si="0"/>
        <v>0.02</v>
      </c>
      <c r="G19" s="80">
        <f t="shared" si="1"/>
        <v>1.0499999999999999E-3</v>
      </c>
      <c r="H19" s="78">
        <f t="shared" si="2"/>
        <v>4.3749999999999995E-3</v>
      </c>
    </row>
    <row r="21" spans="2:8" x14ac:dyDescent="0.3">
      <c r="B21" s="84" t="s">
        <v>9</v>
      </c>
      <c r="C21" s="77">
        <f>SUM(G5:G19)</f>
        <v>6.077500000000001E-2</v>
      </c>
      <c r="D21" s="51" t="s">
        <v>10</v>
      </c>
      <c r="E21" s="51"/>
    </row>
    <row r="22" spans="2:8" x14ac:dyDescent="0.3">
      <c r="B22" s="84" t="s">
        <v>11</v>
      </c>
      <c r="C22" s="77">
        <f>C21/12</f>
        <v>5.0645833333333341E-3</v>
      </c>
      <c r="D22" s="51" t="s">
        <v>12</v>
      </c>
      <c r="E22" s="51"/>
    </row>
    <row r="23" spans="2:8" x14ac:dyDescent="0.3">
      <c r="C23" s="55"/>
    </row>
    <row r="24" spans="2:8" x14ac:dyDescent="0.3">
      <c r="C24" s="55"/>
      <c r="F24" s="51"/>
    </row>
    <row r="25" spans="2:8" x14ac:dyDescent="0.3">
      <c r="C25" s="55"/>
      <c r="G25" s="68"/>
    </row>
    <row r="26" spans="2:8" ht="21.45" x14ac:dyDescent="0.3">
      <c r="B26" s="85" t="s">
        <v>13</v>
      </c>
      <c r="C26" s="56">
        <f>1-(1-(((6.7+4.7+4.5)/3)/100))^(1/12)</f>
        <v>4.5277342487558547E-3</v>
      </c>
      <c r="D26" s="50" t="s">
        <v>14</v>
      </c>
    </row>
    <row r="27" spans="2:8" x14ac:dyDescent="0.3">
      <c r="B27" s="85" t="s">
        <v>15</v>
      </c>
      <c r="C27" s="56">
        <v>2.2499999999999999E-2</v>
      </c>
      <c r="D27" s="50" t="s">
        <v>14</v>
      </c>
    </row>
    <row r="30" spans="2:8" ht="15.9" x14ac:dyDescent="0.45">
      <c r="B30" s="103"/>
      <c r="C30" s="108" t="s">
        <v>16</v>
      </c>
      <c r="D30" s="108"/>
      <c r="E30" s="108"/>
      <c r="F30" s="108"/>
      <c r="G30" s="108"/>
      <c r="H30" s="103"/>
    </row>
    <row r="31" spans="2:8" ht="11.15" thickBot="1" x14ac:dyDescent="0.35"/>
    <row r="32" spans="2:8" x14ac:dyDescent="0.3">
      <c r="B32" s="65" t="s">
        <v>17</v>
      </c>
      <c r="C32" s="65" t="s">
        <v>18</v>
      </c>
      <c r="D32" s="65" t="s">
        <v>19</v>
      </c>
    </row>
    <row r="33" spans="2:4" x14ac:dyDescent="0.3">
      <c r="B33" s="70" t="s">
        <v>20</v>
      </c>
      <c r="C33" s="69">
        <f>SUM('Cashflow Waterfall'!L3:L362)/SUM('Cashflow Waterfall'!H3:H362)</f>
        <v>10.169538178948654</v>
      </c>
      <c r="D33" s="71">
        <f>IRR('Cashflow Waterfall'!I2:I362)*12</f>
        <v>6.0775000000000468E-2</v>
      </c>
    </row>
    <row r="34" spans="2:4" x14ac:dyDescent="0.3">
      <c r="B34" s="70" t="s">
        <v>21</v>
      </c>
      <c r="C34" s="69">
        <f>SUM('Cashflow Waterfall'!T3:T362)/SUM('Cashflow Waterfall'!P3:P362)</f>
        <v>23.744639417796559</v>
      </c>
      <c r="D34" s="71">
        <f>IRR('Cashflow Waterfall'!Q2:Q362)*12</f>
        <v>6.0775000000000468E-2</v>
      </c>
    </row>
    <row r="35" spans="2:4" x14ac:dyDescent="0.3">
      <c r="B35" s="72" t="s">
        <v>22</v>
      </c>
      <c r="C35" s="73">
        <f>SUM('Cashflow Waterfall'!AB3:AB362)/SUM('Cashflow Waterfall'!X3:X362)</f>
        <v>28.012207016003334</v>
      </c>
      <c r="D35" s="74">
        <f>IRR('Cashflow Waterfall'!Y2:Y362)*12</f>
        <v>6.0775000000000468E-2</v>
      </c>
    </row>
    <row r="36" spans="2:4" x14ac:dyDescent="0.3">
      <c r="B36" s="51"/>
      <c r="C36" s="106"/>
      <c r="D36" s="107"/>
    </row>
    <row r="38" spans="2:4" ht="11.25" customHeight="1" x14ac:dyDescent="0.3"/>
    <row r="40" spans="2:4" x14ac:dyDescent="0.3">
      <c r="C40" s="57"/>
    </row>
    <row r="41" spans="2:4" ht="11.25" customHeight="1" x14ac:dyDescent="0.3"/>
    <row r="43" spans="2:4" ht="11.25" customHeight="1" x14ac:dyDescent="0.3"/>
    <row r="44" spans="2:4" ht="11.25" customHeight="1" x14ac:dyDescent="0.3"/>
    <row r="49" spans="17:17" ht="11.25" customHeight="1" x14ac:dyDescent="0.3"/>
    <row r="50" spans="17:17" ht="11.25" customHeight="1" x14ac:dyDescent="0.3"/>
    <row r="51" spans="17:17" ht="11.25" customHeight="1" x14ac:dyDescent="0.3"/>
    <row r="56" spans="17:17" x14ac:dyDescent="0.3">
      <c r="Q56" s="1"/>
    </row>
    <row r="67" spans="2:9" ht="15.9" x14ac:dyDescent="0.45">
      <c r="B67" s="103"/>
      <c r="C67" s="108" t="s">
        <v>23</v>
      </c>
      <c r="D67" s="108"/>
      <c r="E67" s="108"/>
      <c r="F67" s="108"/>
      <c r="G67" s="108"/>
      <c r="H67" s="105"/>
      <c r="I67" s="75"/>
    </row>
    <row r="68" spans="2:9" x14ac:dyDescent="0.3">
      <c r="B68" s="109" t="s">
        <v>24</v>
      </c>
      <c r="C68" s="109"/>
      <c r="D68" s="109"/>
      <c r="E68" s="109"/>
      <c r="F68" s="109"/>
      <c r="G68" s="109"/>
    </row>
    <row r="69" spans="2:9" x14ac:dyDescent="0.3">
      <c r="B69" s="109"/>
      <c r="C69" s="109"/>
      <c r="D69" s="109"/>
      <c r="E69" s="109"/>
      <c r="F69" s="109"/>
      <c r="G69" s="109"/>
    </row>
    <row r="70" spans="2:9" x14ac:dyDescent="0.3">
      <c r="B70" s="110" t="s">
        <v>25</v>
      </c>
      <c r="C70" s="110"/>
      <c r="D70" s="110"/>
      <c r="E70" s="110"/>
      <c r="F70" s="110"/>
      <c r="G70" s="110"/>
      <c r="H70" s="110"/>
    </row>
    <row r="71" spans="2:9" x14ac:dyDescent="0.3">
      <c r="B71" s="110"/>
      <c r="C71" s="110"/>
      <c r="D71" s="110"/>
      <c r="E71" s="110"/>
      <c r="F71" s="110"/>
      <c r="G71" s="110"/>
      <c r="H71" s="110"/>
    </row>
    <row r="190" spans="8:8" x14ac:dyDescent="0.3">
      <c r="H190" s="50" t="s">
        <v>26</v>
      </c>
    </row>
  </sheetData>
  <mergeCells count="5">
    <mergeCell ref="C30:G30"/>
    <mergeCell ref="B68:G69"/>
    <mergeCell ref="C67:G67"/>
    <mergeCell ref="B70:H71"/>
    <mergeCell ref="C2:G2"/>
  </mergeCells>
  <hyperlinks>
    <hyperlink ref="B26" r:id="rId1" display="Agency MBS CPR, Q1 2024 GSE Average" xr:uid="{FE38B5DD-1E3E-4E49-8FEA-1E7ADB19281D}"/>
    <hyperlink ref="B27" r:id="rId2" display="GSE Q1 2024 Default Rate (would not typically model for agency MBS but adding to show that my model has the ability to account for defaults)" xr:uid="{09A29418-376A-4A9F-9794-3658EA7AF1C7}"/>
  </hyperlinks>
  <pageMargins left="0.7" right="0.7" top="0.75" bottom="0.75" header="0.3" footer="0.3"/>
  <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7C035AC9-8E9B-4AEB-B813-35D5A4007285}">
          <x14:formula1>
            <xm:f>Switches!$D$2:$D$3</xm:f>
          </x14:formula1>
          <xm:sqref>D26:D27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CF15-23EF-47CD-A354-D485EF5CC186}">
  <dimension ref="A1:CR366"/>
  <sheetViews>
    <sheetView zoomScale="85" zoomScaleNormal="85" workbookViewId="0">
      <pane ySplit="3" topLeftCell="A4" activePane="bottomLeft" state="frozen"/>
      <selection activeCell="A2" sqref="A2"/>
      <selection pane="bottomLeft" activeCell="E7" sqref="E7"/>
    </sheetView>
  </sheetViews>
  <sheetFormatPr defaultRowHeight="10.75" x14ac:dyDescent="0.3"/>
  <cols>
    <col min="1" max="1" width="24.69921875" bestFit="1" customWidth="1"/>
    <col min="2" max="2" width="24.296875" bestFit="1" customWidth="1"/>
    <col min="3" max="3" width="26.19921875" customWidth="1"/>
    <col min="4" max="4" width="25" bestFit="1" customWidth="1"/>
    <col min="5" max="5" width="20.296875" style="1" customWidth="1"/>
    <col min="7" max="7" width="25.796875" bestFit="1" customWidth="1"/>
    <col min="8" max="9" width="18.296875" bestFit="1" customWidth="1"/>
    <col min="10" max="10" width="22.296875" bestFit="1" customWidth="1"/>
    <col min="11" max="11" width="21.69921875" bestFit="1" customWidth="1"/>
    <col min="12" max="12" width="16.69921875" bestFit="1" customWidth="1"/>
    <col min="13" max="13" width="25.796875" bestFit="1" customWidth="1"/>
    <col min="14" max="15" width="18.296875" bestFit="1" customWidth="1"/>
    <col min="16" max="16" width="22.296875" bestFit="1" customWidth="1"/>
    <col min="17" max="17" width="21.69921875" bestFit="1" customWidth="1"/>
    <col min="18" max="18" width="16.69921875" bestFit="1" customWidth="1"/>
    <col min="19" max="19" width="25.796875" bestFit="1" customWidth="1"/>
    <col min="20" max="21" width="18.296875" bestFit="1" customWidth="1"/>
    <col min="22" max="22" width="22.296875" bestFit="1" customWidth="1"/>
    <col min="23" max="23" width="21.69921875" bestFit="1" customWidth="1"/>
    <col min="24" max="24" width="16.69921875" bestFit="1" customWidth="1"/>
    <col min="25" max="25" width="25.796875" bestFit="1" customWidth="1"/>
    <col min="26" max="27" width="18.296875" bestFit="1" customWidth="1"/>
    <col min="28" max="28" width="22.296875" bestFit="1" customWidth="1"/>
    <col min="29" max="29" width="21.69921875" bestFit="1" customWidth="1"/>
    <col min="30" max="30" width="16.69921875" bestFit="1" customWidth="1"/>
    <col min="31" max="31" width="25.796875" bestFit="1" customWidth="1"/>
    <col min="32" max="33" width="18.296875" bestFit="1" customWidth="1"/>
    <col min="34" max="34" width="22.296875" bestFit="1" customWidth="1"/>
    <col min="35" max="35" width="21.69921875" bestFit="1" customWidth="1"/>
    <col min="36" max="36" width="16.69921875" bestFit="1" customWidth="1"/>
    <col min="37" max="37" width="25.796875" bestFit="1" customWidth="1"/>
    <col min="38" max="39" width="18.296875" bestFit="1" customWidth="1"/>
    <col min="40" max="40" width="22.296875" bestFit="1" customWidth="1"/>
    <col min="41" max="41" width="21.69921875" bestFit="1" customWidth="1"/>
    <col min="42" max="42" width="16.69921875" bestFit="1" customWidth="1"/>
    <col min="43" max="43" width="25.796875" bestFit="1" customWidth="1"/>
    <col min="44" max="45" width="18.296875" bestFit="1" customWidth="1"/>
    <col min="46" max="46" width="22.296875" bestFit="1" customWidth="1"/>
    <col min="47" max="47" width="21.69921875" bestFit="1" customWidth="1"/>
    <col min="48" max="48" width="16.69921875" bestFit="1" customWidth="1"/>
    <col min="49" max="49" width="25.796875" bestFit="1" customWidth="1"/>
    <col min="50" max="51" width="18.296875" bestFit="1" customWidth="1"/>
    <col min="52" max="52" width="22.296875" bestFit="1" customWidth="1"/>
    <col min="53" max="53" width="21.69921875" bestFit="1" customWidth="1"/>
    <col min="54" max="54" width="16.69921875" bestFit="1" customWidth="1"/>
    <col min="55" max="55" width="25.796875" bestFit="1" customWidth="1"/>
    <col min="56" max="57" width="18.296875" bestFit="1" customWidth="1"/>
    <col min="58" max="58" width="22.296875" bestFit="1" customWidth="1"/>
    <col min="59" max="59" width="21.69921875" bestFit="1" customWidth="1"/>
    <col min="60" max="60" width="16.69921875" bestFit="1" customWidth="1"/>
    <col min="61" max="61" width="25.796875" bestFit="1" customWidth="1"/>
    <col min="62" max="63" width="18.296875" bestFit="1" customWidth="1"/>
    <col min="64" max="64" width="22.296875" bestFit="1" customWidth="1"/>
    <col min="65" max="65" width="21.69921875" bestFit="1" customWidth="1"/>
    <col min="66" max="66" width="16.69921875" bestFit="1" customWidth="1"/>
    <col min="67" max="67" width="25.796875" bestFit="1" customWidth="1"/>
    <col min="68" max="69" width="18.296875" bestFit="1" customWidth="1"/>
    <col min="70" max="70" width="22.296875" bestFit="1" customWidth="1"/>
    <col min="71" max="71" width="21.69921875" bestFit="1" customWidth="1"/>
    <col min="72" max="72" width="16.69921875" bestFit="1" customWidth="1"/>
    <col min="73" max="73" width="25.796875" bestFit="1" customWidth="1"/>
    <col min="74" max="75" width="18.296875" bestFit="1" customWidth="1"/>
    <col min="76" max="76" width="22.296875" bestFit="1" customWidth="1"/>
    <col min="77" max="77" width="21.69921875" bestFit="1" customWidth="1"/>
    <col min="78" max="78" width="16.69921875" bestFit="1" customWidth="1"/>
    <col min="79" max="79" width="25.796875" bestFit="1" customWidth="1"/>
    <col min="80" max="81" width="18.296875" bestFit="1" customWidth="1"/>
    <col min="82" max="82" width="22.296875" bestFit="1" customWidth="1"/>
    <col min="83" max="83" width="21.69921875" bestFit="1" customWidth="1"/>
    <col min="84" max="84" width="16.69921875" bestFit="1" customWidth="1"/>
    <col min="85" max="85" width="25.796875" bestFit="1" customWidth="1"/>
    <col min="86" max="87" width="18.296875" bestFit="1" customWidth="1"/>
    <col min="88" max="88" width="22.296875" bestFit="1" customWidth="1"/>
    <col min="89" max="89" width="21.69921875" bestFit="1" customWidth="1"/>
    <col min="90" max="90" width="16.69921875" bestFit="1" customWidth="1"/>
    <col min="91" max="91" width="25.796875" bestFit="1" customWidth="1"/>
    <col min="92" max="93" width="18.296875" bestFit="1" customWidth="1"/>
    <col min="94" max="94" width="22.296875" bestFit="1" customWidth="1"/>
    <col min="95" max="95" width="21.69921875" bestFit="1" customWidth="1"/>
    <col min="96" max="96" width="16.69921875" bestFit="1" customWidth="1"/>
    <col min="101" max="101" width="27.796875" bestFit="1" customWidth="1"/>
  </cols>
  <sheetData>
    <row r="1" spans="1:96" ht="11.15" thickBot="1" x14ac:dyDescent="0.35">
      <c r="E1" s="102" t="s">
        <v>27</v>
      </c>
      <c r="F1" s="5"/>
      <c r="G1" s="6">
        <v>1001</v>
      </c>
      <c r="H1" s="7"/>
      <c r="I1" s="7"/>
      <c r="J1" s="7"/>
      <c r="K1" s="7"/>
      <c r="L1" s="8"/>
      <c r="M1" s="6">
        <f>G1+1</f>
        <v>1002</v>
      </c>
      <c r="N1" s="7"/>
      <c r="O1" s="7"/>
      <c r="P1" s="7"/>
      <c r="Q1" s="7"/>
      <c r="R1" s="8"/>
      <c r="S1" s="6">
        <f>M1+1</f>
        <v>1003</v>
      </c>
      <c r="T1" s="7"/>
      <c r="U1" s="7"/>
      <c r="V1" s="7"/>
      <c r="W1" s="7"/>
      <c r="X1" s="8"/>
      <c r="Y1" s="6">
        <f>S1+1</f>
        <v>1004</v>
      </c>
      <c r="Z1" s="7"/>
      <c r="AA1" s="7"/>
      <c r="AB1" s="7"/>
      <c r="AC1" s="7"/>
      <c r="AD1" s="8"/>
      <c r="AE1" s="6">
        <f>Y1+1</f>
        <v>1005</v>
      </c>
      <c r="AF1" s="7"/>
      <c r="AG1" s="7"/>
      <c r="AH1" s="7"/>
      <c r="AI1" s="7"/>
      <c r="AJ1" s="8"/>
      <c r="AK1" s="6">
        <f>AE1+1</f>
        <v>1006</v>
      </c>
      <c r="AL1" s="7"/>
      <c r="AM1" s="7"/>
      <c r="AN1" s="7"/>
      <c r="AO1" s="7"/>
      <c r="AP1" s="8"/>
      <c r="AQ1" s="6">
        <f>AK1+1</f>
        <v>1007</v>
      </c>
      <c r="AR1" s="7"/>
      <c r="AS1" s="7"/>
      <c r="AT1" s="7"/>
      <c r="AU1" s="7"/>
      <c r="AV1" s="8"/>
      <c r="AW1" s="6">
        <f>AQ1+1</f>
        <v>1008</v>
      </c>
      <c r="AX1" s="7"/>
      <c r="AY1" s="7"/>
      <c r="AZ1" s="7"/>
      <c r="BA1" s="7"/>
      <c r="BB1" s="8"/>
      <c r="BC1" s="6">
        <f>AW1+1</f>
        <v>1009</v>
      </c>
      <c r="BD1" s="7"/>
      <c r="BE1" s="7"/>
      <c r="BF1" s="7"/>
      <c r="BG1" s="7"/>
      <c r="BH1" s="8"/>
      <c r="BI1" s="6">
        <f>BC1+1</f>
        <v>1010</v>
      </c>
      <c r="BJ1" s="7"/>
      <c r="BK1" s="7"/>
      <c r="BL1" s="7"/>
      <c r="BM1" s="7"/>
      <c r="BN1" s="8"/>
      <c r="BO1" s="6">
        <f>BI1+1</f>
        <v>1011</v>
      </c>
      <c r="BP1" s="7"/>
      <c r="BQ1" s="7"/>
      <c r="BR1" s="7"/>
      <c r="BS1" s="7"/>
      <c r="BT1" s="8"/>
      <c r="BU1" s="6">
        <f>BO1+1</f>
        <v>1012</v>
      </c>
      <c r="BV1" s="7"/>
      <c r="BW1" s="7"/>
      <c r="BX1" s="7"/>
      <c r="BY1" s="7"/>
      <c r="BZ1" s="8"/>
      <c r="CA1" s="6">
        <f>BU1+1</f>
        <v>1013</v>
      </c>
      <c r="CB1" s="7"/>
      <c r="CC1" s="7"/>
      <c r="CD1" s="7"/>
      <c r="CE1" s="7"/>
      <c r="CF1" s="8"/>
      <c r="CG1" s="6">
        <f>CA1+1</f>
        <v>1014</v>
      </c>
      <c r="CH1" s="7"/>
      <c r="CI1" s="7"/>
      <c r="CJ1" s="7"/>
      <c r="CK1" s="7"/>
      <c r="CL1" s="8"/>
      <c r="CM1" s="6">
        <f>CG1+1</f>
        <v>1015</v>
      </c>
      <c r="CN1" s="7"/>
      <c r="CO1" s="7"/>
      <c r="CP1" s="7"/>
      <c r="CQ1" s="7"/>
      <c r="CR1" s="8"/>
    </row>
    <row r="2" spans="1:96" s="97" customFormat="1" ht="12" x14ac:dyDescent="0.35">
      <c r="A2" s="94" t="s">
        <v>28</v>
      </c>
      <c r="B2" s="95" t="s">
        <v>29</v>
      </c>
      <c r="C2" s="95" t="s">
        <v>30</v>
      </c>
      <c r="D2" s="96" t="s">
        <v>31</v>
      </c>
      <c r="E2" s="5">
        <v>0</v>
      </c>
      <c r="F2" s="97" t="s">
        <v>32</v>
      </c>
      <c r="G2" s="97" t="str">
        <f>"Beginning balance " &amp; G1</f>
        <v>Beginning balance 1001</v>
      </c>
      <c r="H2" s="97" t="s">
        <v>33</v>
      </c>
      <c r="I2" s="97" t="s">
        <v>34</v>
      </c>
      <c r="J2" s="97" t="s">
        <v>35</v>
      </c>
      <c r="K2" s="97" t="s">
        <v>36</v>
      </c>
      <c r="L2" s="97" t="s">
        <v>37</v>
      </c>
      <c r="M2" s="97" t="str">
        <f>"Beginning balance " &amp; M1</f>
        <v>Beginning balance 1002</v>
      </c>
      <c r="N2" s="97" t="s">
        <v>33</v>
      </c>
      <c r="O2" s="97" t="s">
        <v>34</v>
      </c>
      <c r="P2" s="97" t="s">
        <v>35</v>
      </c>
      <c r="Q2" s="97" t="s">
        <v>36</v>
      </c>
      <c r="R2" s="97" t="s">
        <v>37</v>
      </c>
      <c r="S2" s="97" t="str">
        <f>"Beginning balance " &amp; S1</f>
        <v>Beginning balance 1003</v>
      </c>
      <c r="T2" s="97" t="s">
        <v>33</v>
      </c>
      <c r="U2" s="97" t="s">
        <v>34</v>
      </c>
      <c r="V2" s="97" t="s">
        <v>35</v>
      </c>
      <c r="W2" s="97" t="s">
        <v>36</v>
      </c>
      <c r="X2" s="97" t="s">
        <v>37</v>
      </c>
      <c r="Y2" s="97" t="str">
        <f>"Beginning balance " &amp; Y1</f>
        <v>Beginning balance 1004</v>
      </c>
      <c r="Z2" s="97" t="s">
        <v>33</v>
      </c>
      <c r="AA2" s="97" t="s">
        <v>34</v>
      </c>
      <c r="AB2" s="97" t="s">
        <v>35</v>
      </c>
      <c r="AC2" s="97" t="s">
        <v>36</v>
      </c>
      <c r="AD2" s="97" t="s">
        <v>37</v>
      </c>
      <c r="AE2" s="97" t="str">
        <f>"Beginning balance " &amp; AE1</f>
        <v>Beginning balance 1005</v>
      </c>
      <c r="AF2" s="97" t="s">
        <v>33</v>
      </c>
      <c r="AG2" s="97" t="s">
        <v>34</v>
      </c>
      <c r="AH2" s="97" t="s">
        <v>35</v>
      </c>
      <c r="AI2" s="97" t="s">
        <v>36</v>
      </c>
      <c r="AJ2" s="97" t="s">
        <v>37</v>
      </c>
      <c r="AK2" s="97" t="str">
        <f>"Beginning balance " &amp; AK1</f>
        <v>Beginning balance 1006</v>
      </c>
      <c r="AL2" s="97" t="s">
        <v>33</v>
      </c>
      <c r="AM2" s="97" t="s">
        <v>34</v>
      </c>
      <c r="AN2" s="97" t="s">
        <v>35</v>
      </c>
      <c r="AO2" s="97" t="s">
        <v>36</v>
      </c>
      <c r="AP2" s="97" t="s">
        <v>37</v>
      </c>
      <c r="AQ2" s="97" t="str">
        <f>"Beginning balance " &amp; AQ1</f>
        <v>Beginning balance 1007</v>
      </c>
      <c r="AR2" s="97" t="s">
        <v>33</v>
      </c>
      <c r="AS2" s="97" t="s">
        <v>34</v>
      </c>
      <c r="AT2" s="97" t="s">
        <v>35</v>
      </c>
      <c r="AU2" s="97" t="s">
        <v>36</v>
      </c>
      <c r="AV2" s="97" t="s">
        <v>37</v>
      </c>
      <c r="AW2" s="97" t="str">
        <f>"Beginning balance " &amp; AW1</f>
        <v>Beginning balance 1008</v>
      </c>
      <c r="AX2" s="97" t="s">
        <v>33</v>
      </c>
      <c r="AY2" s="97" t="s">
        <v>34</v>
      </c>
      <c r="AZ2" s="97" t="s">
        <v>35</v>
      </c>
      <c r="BA2" s="97" t="s">
        <v>36</v>
      </c>
      <c r="BB2" s="97" t="s">
        <v>37</v>
      </c>
      <c r="BC2" s="97" t="str">
        <f>"Beginning balance " &amp; BC1</f>
        <v>Beginning balance 1009</v>
      </c>
      <c r="BD2" s="97" t="s">
        <v>33</v>
      </c>
      <c r="BE2" s="97" t="s">
        <v>34</v>
      </c>
      <c r="BF2" s="97" t="s">
        <v>35</v>
      </c>
      <c r="BG2" s="97" t="s">
        <v>36</v>
      </c>
      <c r="BH2" s="97" t="s">
        <v>37</v>
      </c>
      <c r="BI2" s="97" t="str">
        <f>"Beginning balance " &amp; BI1</f>
        <v>Beginning balance 1010</v>
      </c>
      <c r="BJ2" s="97" t="s">
        <v>33</v>
      </c>
      <c r="BK2" s="97" t="s">
        <v>34</v>
      </c>
      <c r="BL2" s="97" t="s">
        <v>35</v>
      </c>
      <c r="BM2" s="97" t="s">
        <v>36</v>
      </c>
      <c r="BN2" s="97" t="s">
        <v>37</v>
      </c>
      <c r="BO2" s="97" t="str">
        <f>"Beginning balance " &amp; BO1</f>
        <v>Beginning balance 1011</v>
      </c>
      <c r="BP2" s="97" t="s">
        <v>33</v>
      </c>
      <c r="BQ2" s="97" t="s">
        <v>34</v>
      </c>
      <c r="BR2" s="97" t="s">
        <v>35</v>
      </c>
      <c r="BS2" s="97" t="s">
        <v>36</v>
      </c>
      <c r="BT2" s="97" t="s">
        <v>37</v>
      </c>
      <c r="BU2" s="97" t="str">
        <f>"Beginning balance " &amp; BU1</f>
        <v>Beginning balance 1012</v>
      </c>
      <c r="BV2" s="97" t="s">
        <v>33</v>
      </c>
      <c r="BW2" s="97" t="s">
        <v>34</v>
      </c>
      <c r="BX2" s="97" t="s">
        <v>35</v>
      </c>
      <c r="BY2" s="97" t="s">
        <v>36</v>
      </c>
      <c r="BZ2" s="97" t="s">
        <v>37</v>
      </c>
      <c r="CA2" s="97" t="str">
        <f>"Beginning balance " &amp; CA1</f>
        <v>Beginning balance 1013</v>
      </c>
      <c r="CB2" s="97" t="s">
        <v>33</v>
      </c>
      <c r="CC2" s="97" t="s">
        <v>34</v>
      </c>
      <c r="CD2" s="97" t="s">
        <v>35</v>
      </c>
      <c r="CE2" s="97" t="s">
        <v>36</v>
      </c>
      <c r="CF2" s="97" t="s">
        <v>37</v>
      </c>
      <c r="CG2" s="97" t="str">
        <f>"Beginning balance " &amp; CG1</f>
        <v>Beginning balance 1014</v>
      </c>
      <c r="CH2" s="97" t="s">
        <v>33</v>
      </c>
      <c r="CI2" s="97" t="s">
        <v>34</v>
      </c>
      <c r="CJ2" s="97" t="s">
        <v>35</v>
      </c>
      <c r="CK2" s="97" t="s">
        <v>36</v>
      </c>
      <c r="CL2" s="97" t="s">
        <v>37</v>
      </c>
      <c r="CM2" s="97" t="str">
        <f>"Beginning balance " &amp; CM1</f>
        <v>Beginning balance 1015</v>
      </c>
      <c r="CN2" s="97" t="s">
        <v>33</v>
      </c>
      <c r="CO2" s="97" t="s">
        <v>34</v>
      </c>
      <c r="CP2" s="97" t="s">
        <v>35</v>
      </c>
      <c r="CQ2" s="97" t="s">
        <v>36</v>
      </c>
      <c r="CR2" s="97" t="s">
        <v>37</v>
      </c>
    </row>
    <row r="3" spans="1:96" x14ac:dyDescent="0.3">
      <c r="A3" s="86">
        <f t="shared" ref="A3:A66" si="0">SUM(J3,P3,V3,AB3,AH3,AN3,AT3,AZ3,BF3,BL3,BR3,BX3,CD3,CJ3,CP3)</f>
        <v>199790.34859627561</v>
      </c>
      <c r="B3" s="3">
        <f t="shared" ref="B3:B66" si="1">SUM(CO3,CI3,CC3,BW3,BQ3,BK3,BE3,AY3,AS3,AM3,AG3,AA3,U3,O3,I3)</f>
        <v>506458.33333333331</v>
      </c>
      <c r="C3">
        <v>0</v>
      </c>
      <c r="D3" s="87">
        <f>IF('Control Panel'!$D$27= "ON",A3+B3*(1-'Control Panel'!$C$27),A3+B3)</f>
        <v>706248.68192960892</v>
      </c>
      <c r="F3" s="9">
        <v>1</v>
      </c>
      <c r="G3" s="2">
        <f>IF('Control Panel'!$D$26="ON",_xlfn.XLOOKUP(G$1,'Control Panel'!$B:$B,'Control Panel'!$C:$C)*(1-'Control Panel'!$C$26),_xlfn.XLOOKUP(G$1,'Control Panel'!$B:$B,'Control Panel'!$C:$C))</f>
        <v>5000000</v>
      </c>
      <c r="H3" s="3">
        <f>-PMT(_xlfn.XLOOKUP(G$1,'Control Panel'!$B:$B,'Control Panel'!$H:$H),_xlfn.XLOOKUP(G$1,'Control Panel'!$B:$B,'Control Panel'!$E:$E),_xlfn.XLOOKUP(G$1,'Control Panel'!$B:$B,'Control Panel'!$C:$C))</f>
        <v>40854.172731056962</v>
      </c>
      <c r="I3" s="3">
        <f>IF(H3=0,0,G3*(_xlfn.XLOOKUP(G$1,'Control Panel'!$B:$B,'Control Panel'!$H:$H)))</f>
        <v>22916.666666666668</v>
      </c>
      <c r="J3" s="3">
        <f t="shared" ref="J3:J66" si="2">H3-I3</f>
        <v>17937.506064390294</v>
      </c>
      <c r="K3" s="3">
        <f t="shared" ref="K3:K66" si="3">G3-J3</f>
        <v>4982062.4939356102</v>
      </c>
      <c r="L3" s="10">
        <f>_xlfn.XLOOKUP(G$1,'Control Panel'!$B:$B,'Control Panel'!$D:$D)</f>
        <v>5.5E-2</v>
      </c>
      <c r="M3" s="2">
        <f>IF('Control Panel'!$D$26="ON",_xlfn.XLOOKUP(M$1,'Control Panel'!$B:$B,'Control Panel'!$C:$C)*(1-'Control Panel'!$C$26),_xlfn.XLOOKUP(M$1,'Control Panel'!$B:$B,'Control Panel'!$C:$C))</f>
        <v>4000000</v>
      </c>
      <c r="N3" s="3">
        <f>-PMT(_xlfn.XLOOKUP(M$1,'Control Panel'!$B:$B,'Control Panel'!$H:$H),_xlfn.XLOOKUP(M$1,'Control Panel'!$B:$B,'Control Panel'!$E:$E),_xlfn.XLOOKUP(M$1,'Control Panel'!$B:$B,'Control Panel'!$C:$C))</f>
        <v>26277.152547020552</v>
      </c>
      <c r="O3" s="3">
        <f>IF(N3=0,0,M3*(_xlfn.XLOOKUP(M$1,'Control Panel'!$B:$B,'Control Panel'!$H:$H)))</f>
        <v>22916.666666666668</v>
      </c>
      <c r="P3" s="3">
        <f t="shared" ref="P3:P66" si="4">N3-O3</f>
        <v>3360.4858803538846</v>
      </c>
      <c r="Q3" s="3">
        <f t="shared" ref="Q3:Q66" si="5">M3-P3</f>
        <v>3996639.514119646</v>
      </c>
      <c r="R3" s="10">
        <f>_xlfn.XLOOKUP(M$1,'Control Panel'!$B:$B,'Control Panel'!$D:$D)</f>
        <v>6.8750000000000006E-2</v>
      </c>
      <c r="S3" s="2">
        <f>IF('Control Panel'!$D$26="ON",_xlfn.XLOOKUP(S$1,'Control Panel'!$B:$B,'Control Panel'!$C:$C)*(1-'Control Panel'!$C$26),_xlfn.XLOOKUP(S$1,'Control Panel'!$B:$B,'Control Panel'!$C:$C))</f>
        <v>6500000</v>
      </c>
      <c r="T3" s="3">
        <f>-PMT(_xlfn.XLOOKUP(S$1,'Control Panel'!$B:$B,'Control Panel'!$H:$H),_xlfn.XLOOKUP(S$1,'Control Panel'!$B:$B,'Control Panel'!$E:$E),_xlfn.XLOOKUP(S$1,'Control Panel'!$B:$B,'Control Panel'!$C:$C))</f>
        <v>42700.372888908401</v>
      </c>
      <c r="U3" s="3">
        <f>IF(T3=0,0,S3*(_xlfn.XLOOKUP(S$1,'Control Panel'!$B:$B,'Control Panel'!$H:$H)))</f>
        <v>37239.583333333336</v>
      </c>
      <c r="V3" s="3">
        <f t="shared" ref="V3:V66" si="6">T3-U3</f>
        <v>5460.7895555750656</v>
      </c>
      <c r="W3" s="3">
        <f t="shared" ref="W3:W66" si="7">S3-V3</f>
        <v>6494539.2104444252</v>
      </c>
      <c r="X3" s="10">
        <f>_xlfn.XLOOKUP(S$1,'Control Panel'!$B:$B,'Control Panel'!$D:$D)</f>
        <v>6.8750000000000006E-2</v>
      </c>
      <c r="Y3" s="2">
        <f>IF('Control Panel'!$D$26="ON",_xlfn.XLOOKUP(Y$1,'Control Panel'!$B:$B,'Control Panel'!$C:$C)*(1-'Control Panel'!$C$26),_xlfn.XLOOKUP(Y$1,'Control Panel'!$B:$B,'Control Panel'!$C:$C))</f>
        <v>7750000</v>
      </c>
      <c r="Z3" s="3">
        <f>-PMT(_xlfn.XLOOKUP(Y$1,'Control Panel'!$B:$B,'Control Panel'!$H:$H),_xlfn.XLOOKUP(Y$1,'Control Panel'!$B:$B,'Control Panel'!$E:$E),_xlfn.XLOOKUP(Y$1,'Control Panel'!$B:$B,'Control Panel'!$C:$C))</f>
        <v>61792.332437135432</v>
      </c>
      <c r="AA3" s="3">
        <f>IF(Z3=0,0,Y3*(_xlfn.XLOOKUP(Y$1,'Control Panel'!$B:$B,'Control Panel'!$H:$H)))</f>
        <v>33098.958333333328</v>
      </c>
      <c r="AB3" s="3">
        <f t="shared" ref="AB3:AB66" si="8">Z3-AA3</f>
        <v>28693.374103802103</v>
      </c>
      <c r="AC3" s="3">
        <f t="shared" ref="AC3:AC66" si="9">Y3-AB3</f>
        <v>7721306.6258961977</v>
      </c>
      <c r="AD3" s="10">
        <f>_xlfn.XLOOKUP(Y$1,'Control Panel'!$B:$B,'Control Panel'!$D:$D)</f>
        <v>5.1249999999999997E-2</v>
      </c>
      <c r="AE3" s="2">
        <f>IF('Control Panel'!$D$26="ON",_xlfn.XLOOKUP(AE$1,'Control Panel'!$B:$B,'Control Panel'!$C:$C)*(1-'Control Panel'!$C$26),_xlfn.XLOOKUP(AE$1,'Control Panel'!$B:$B,'Control Panel'!$C:$C))</f>
        <v>10000000</v>
      </c>
      <c r="AF3" s="3">
        <f>-PMT(_xlfn.XLOOKUP(AE$1,'Control Panel'!$B:$B,'Control Panel'!$H:$H),_xlfn.XLOOKUP(AE$1,'Control Panel'!$B:$B,'Control Panel'!$E:$E),_xlfn.XLOOKUP(AE$1,'Control Panel'!$B:$B,'Control Panel'!$C:$C))</f>
        <v>65692.881367551381</v>
      </c>
      <c r="AG3" s="3">
        <f>IF(AF3=0,0,AE3*(_xlfn.XLOOKUP(AE$1,'Control Panel'!$B:$B,'Control Panel'!$H:$H)))</f>
        <v>57291.666666666672</v>
      </c>
      <c r="AH3" s="3">
        <f t="shared" ref="AH3:AH66" si="10">AF3-AG3</f>
        <v>8401.2147008847096</v>
      </c>
      <c r="AI3" s="3">
        <f t="shared" ref="AI3:AI66" si="11">AE3-AH3</f>
        <v>9991598.7852991149</v>
      </c>
      <c r="AJ3" s="10">
        <f>_xlfn.XLOOKUP(AE$1,'Control Panel'!$B:$B,'Control Panel'!$D:$D)</f>
        <v>6.8750000000000006E-2</v>
      </c>
      <c r="AK3" s="2">
        <f>IF('Control Panel'!$D$26="ON",_xlfn.XLOOKUP(AK$1,'Control Panel'!$B:$B,'Control Panel'!$C:$C)*(1-'Control Panel'!$C$26),_xlfn.XLOOKUP(AK$1,'Control Panel'!$B:$B,'Control Panel'!$C:$C))</f>
        <v>2250000</v>
      </c>
      <c r="AL3" s="3">
        <f>-PMT(_xlfn.XLOOKUP(AK$1,'Control Panel'!$B:$B,'Control Panel'!$H:$H),_xlfn.XLOOKUP(AK$1,'Control Panel'!$B:$B,'Control Panel'!$E:$E),_xlfn.XLOOKUP(AK$1,'Control Panel'!$B:$B,'Control Panel'!$C:$C))</f>
        <v>19292.014496253767</v>
      </c>
      <c r="AM3" s="3">
        <f>IF(AL3=0,0,AK3*(_xlfn.XLOOKUP(AK$1,'Control Panel'!$B:$B,'Control Panel'!$H:$H)))</f>
        <v>11718.75</v>
      </c>
      <c r="AN3" s="3">
        <f t="shared" ref="AN3:AN66" si="12">AL3-AM3</f>
        <v>7573.264496253767</v>
      </c>
      <c r="AO3" s="3">
        <f t="shared" ref="AO3:AO66" si="13">AK3-AN3</f>
        <v>2242426.7355037462</v>
      </c>
      <c r="AP3" s="10">
        <f>_xlfn.XLOOKUP(AK$1,'Control Panel'!$B:$B,'Control Panel'!$D:$D)</f>
        <v>6.25E-2</v>
      </c>
      <c r="AQ3" s="2">
        <f>IF('Control Panel'!$D$26="ON",_xlfn.XLOOKUP(AQ$1,'Control Panel'!$B:$B,'Control Panel'!$C:$C)*(1-'Control Panel'!$C$26),_xlfn.XLOOKUP(AQ$1,'Control Panel'!$B:$B,'Control Panel'!$C:$C))</f>
        <v>7000000</v>
      </c>
      <c r="AR3" s="3">
        <f>-PMT(_xlfn.XLOOKUP(AQ$1,'Control Panel'!$B:$B,'Control Panel'!$H:$H),_xlfn.XLOOKUP(AQ$1,'Control Panel'!$B:$B,'Control Panel'!$E:$E),_xlfn.XLOOKUP(AQ$1,'Control Panel'!$B:$B,'Control Panel'!$C:$C))</f>
        <v>61459.563819643074</v>
      </c>
      <c r="AS3" s="3">
        <f>IF(AR3=0,0,AQ3*(_xlfn.XLOOKUP(AQ$1,'Control Panel'!$B:$B,'Control Panel'!$H:$H)))</f>
        <v>38645.833333333336</v>
      </c>
      <c r="AT3" s="3">
        <f t="shared" ref="AT3:AT66" si="14">AR3-AS3</f>
        <v>22813.730486309738</v>
      </c>
      <c r="AU3" s="3">
        <f t="shared" ref="AU3:AU66" si="15">AQ3-AT3</f>
        <v>6977186.2695136899</v>
      </c>
      <c r="AV3" s="10">
        <f>_xlfn.XLOOKUP(AQ$1,'Control Panel'!$B:$B,'Control Panel'!$D:$D)</f>
        <v>6.6250000000000003E-2</v>
      </c>
      <c r="AW3" s="2">
        <f>IF('Control Panel'!$D$26="ON",_xlfn.XLOOKUP(AW$1,'Control Panel'!$B:$B,'Control Panel'!$C:$C)*(1-'Control Panel'!$C$26),_xlfn.XLOOKUP(AW$1,'Control Panel'!$B:$B,'Control Panel'!$C:$C))</f>
        <v>8000000</v>
      </c>
      <c r="AX3" s="3">
        <f>-PMT(_xlfn.XLOOKUP(AW$1,'Control Panel'!$B:$B,'Control Panel'!$H:$H),_xlfn.XLOOKUP(AW$1,'Control Panel'!$B:$B,'Control Panel'!$E:$E),_xlfn.XLOOKUP(AW$1,'Control Panel'!$B:$B,'Control Panel'!$C:$C))</f>
        <v>44797.69910066975</v>
      </c>
      <c r="AY3" s="3">
        <f>IF(AX3=0,0,AW3*(_xlfn.XLOOKUP(AW$1,'Control Panel'!$B:$B,'Control Panel'!$H:$H)))</f>
        <v>35833.333333333336</v>
      </c>
      <c r="AZ3" s="3">
        <f t="shared" ref="AZ3:AZ66" si="16">AX3-AY3</f>
        <v>8964.3657673364141</v>
      </c>
      <c r="BA3" s="3">
        <f t="shared" ref="BA3:BA66" si="17">AW3-AZ3</f>
        <v>7991035.6342326635</v>
      </c>
      <c r="BB3" s="10">
        <f>_xlfn.XLOOKUP(AW$1,'Control Panel'!$B:$B,'Control Panel'!$D:$D)</f>
        <v>5.3749999999999999E-2</v>
      </c>
      <c r="BC3" s="2">
        <f>IF('Control Panel'!$D$26="ON",_xlfn.XLOOKUP(BC$1,'Control Panel'!$B:$B,'Control Panel'!$C:$C)*(1-'Control Panel'!$C$26),_xlfn.XLOOKUP(BC$1,'Control Panel'!$B:$B,'Control Panel'!$C:$C))</f>
        <v>12500000</v>
      </c>
      <c r="BD3" s="3">
        <f>-PMT(_xlfn.XLOOKUP(BC$1,'Control Panel'!$B:$B,'Control Panel'!$H:$H),_xlfn.XLOOKUP(BC$1,'Control Panel'!$B:$B,'Control Panel'!$E:$E),_xlfn.XLOOKUP(BC$1,'Control Panel'!$B:$B,'Control Panel'!$C:$C))</f>
        <v>83162.8118973979</v>
      </c>
      <c r="BE3" s="3">
        <f>IF(BD3=0,0,BC3*(_xlfn.XLOOKUP(BC$1,'Control Panel'!$B:$B,'Control Panel'!$H:$H)))</f>
        <v>72916.666666666672</v>
      </c>
      <c r="BF3" s="3">
        <f t="shared" ref="BF3:BF66" si="18">BD3-BE3</f>
        <v>10246.145230731228</v>
      </c>
      <c r="BG3" s="3">
        <f t="shared" ref="BG3:BG66" si="19">BC3-BF3</f>
        <v>12489753.854769269</v>
      </c>
      <c r="BH3" s="10">
        <f>_xlfn.XLOOKUP(BC$1,'Control Panel'!$B:$B,'Control Panel'!$D:$D)</f>
        <v>7.0000000000000007E-2</v>
      </c>
      <c r="BI3" s="2">
        <f>IF('Control Panel'!$D$26="ON",_xlfn.XLOOKUP(BI$1,'Control Panel'!$B:$B,'Control Panel'!$C:$C)*(1-'Control Panel'!$C$26),_xlfn.XLOOKUP(BI$1,'Control Panel'!$B:$B,'Control Panel'!$C:$C))</f>
        <v>6750000</v>
      </c>
      <c r="BJ3" s="3">
        <f>-PMT(_xlfn.XLOOKUP(BI$1,'Control Panel'!$B:$B,'Control Panel'!$H:$H),_xlfn.XLOOKUP(BI$1,'Control Panel'!$B:$B,'Control Panel'!$E:$E),_xlfn.XLOOKUP(BI$1,'Control Panel'!$B:$B,'Control Panel'!$C:$C))</f>
        <v>39928.799014207361</v>
      </c>
      <c r="BK3" s="3">
        <f>IF(BJ3=0,0,BI3*(_xlfn.XLOOKUP(BI$1,'Control Panel'!$B:$B,'Control Panel'!$H:$H)))</f>
        <v>33046.874999999993</v>
      </c>
      <c r="BL3" s="3">
        <f t="shared" ref="BL3:BL66" si="20">BJ3-BK3</f>
        <v>6881.9240142073686</v>
      </c>
      <c r="BM3" s="3">
        <f t="shared" ref="BM3:BM66" si="21">BI3-BL3</f>
        <v>6743118.075985793</v>
      </c>
      <c r="BN3" s="10">
        <f>_xlfn.XLOOKUP(BI$1,'Control Panel'!$B:$B,'Control Panel'!$D:$D)</f>
        <v>5.8749999999999997E-2</v>
      </c>
      <c r="BO3" s="2">
        <f>IF('Control Panel'!$D$26="ON",_xlfn.XLOOKUP(BO$1,'Control Panel'!$B:$B,'Control Panel'!$C:$C)*(1-'Control Panel'!$C$26),_xlfn.XLOOKUP(BO$1,'Control Panel'!$B:$B,'Control Panel'!$C:$C))</f>
        <v>9250000</v>
      </c>
      <c r="BP3" s="3">
        <f>-PMT(_xlfn.XLOOKUP(BO$1,'Control Panel'!$B:$B,'Control Panel'!$H:$H),_xlfn.XLOOKUP(BO$1,'Control Panel'!$B:$B,'Control Panel'!$E:$E),_xlfn.XLOOKUP(BO$1,'Control Panel'!$B:$B,'Control Panel'!$C:$C))</f>
        <v>51078.842448125593</v>
      </c>
      <c r="BQ3" s="3">
        <f>IF(BP3=0,0,BO3*(_xlfn.XLOOKUP(BO$1,'Control Panel'!$B:$B,'Control Panel'!$H:$H)))</f>
        <v>40468.749999999993</v>
      </c>
      <c r="BR3" s="3">
        <f t="shared" ref="BR3:BR66" si="22">BP3-BQ3</f>
        <v>10610.092448125601</v>
      </c>
      <c r="BS3" s="3">
        <f t="shared" ref="BS3:BS66" si="23">BO3-BR3</f>
        <v>9239389.9075518735</v>
      </c>
      <c r="BT3" s="10">
        <f>_xlfn.XLOOKUP(BO$1,'Control Panel'!$B:$B,'Control Panel'!$D:$D)</f>
        <v>5.2499999999999998E-2</v>
      </c>
      <c r="BU3" s="2">
        <f>IF('Control Panel'!$D$26="ON",_xlfn.XLOOKUP(BU$1,'Control Panel'!$B:$B,'Control Panel'!$C:$C)*(1-'Control Panel'!$C$26),_xlfn.XLOOKUP(BU$1,'Control Panel'!$B:$B,'Control Panel'!$C:$C))</f>
        <v>4500000</v>
      </c>
      <c r="BV3" s="3">
        <f>-PMT(_xlfn.XLOOKUP(BU$1,'Control Panel'!$B:$B,'Control Panel'!$H:$H),_xlfn.XLOOKUP(BU$1,'Control Panel'!$B:$B,'Control Panel'!$E:$E),_xlfn.XLOOKUP(BU$1,'Control Panel'!$B:$B,'Control Panel'!$C:$C))</f>
        <v>38891.266274824018</v>
      </c>
      <c r="BW3" s="3">
        <f>IF(BV3=0,0,BU3*(_xlfn.XLOOKUP(BU$1,'Control Panel'!$B:$B,'Control Panel'!$H:$H)))</f>
        <v>23906.25</v>
      </c>
      <c r="BX3" s="3">
        <f t="shared" ref="BX3:BX66" si="24">BV3-BW3</f>
        <v>14985.016274824018</v>
      </c>
      <c r="BY3" s="3">
        <f t="shared" ref="BY3:BY66" si="25">BU3-BX3</f>
        <v>4485014.9837251762</v>
      </c>
      <c r="BZ3" s="10">
        <f>_xlfn.XLOOKUP(BU$1,'Control Panel'!$B:$B,'Control Panel'!$D:$D)</f>
        <v>6.3750000000000001E-2</v>
      </c>
      <c r="CA3" s="2">
        <f>IF('Control Panel'!$D$26="ON",_xlfn.XLOOKUP(CA$1,'Control Panel'!$B:$B,'Control Panel'!$C:$C)*(1-'Control Panel'!$C$26),_xlfn.XLOOKUP(CA$1,'Control Panel'!$B:$B,'Control Panel'!$C:$C))</f>
        <v>6000000</v>
      </c>
      <c r="CB3" s="3">
        <f>-PMT(_xlfn.XLOOKUP(CA$1,'Control Panel'!$B:$B,'Control Panel'!$H:$H),_xlfn.XLOOKUP(CA$1,'Control Panel'!$B:$B,'Control Panel'!$E:$E),_xlfn.XLOOKUP(CA$1,'Control Panel'!$B:$B,'Control Panel'!$C:$C))</f>
        <v>49824.605221179954</v>
      </c>
      <c r="CC3" s="3">
        <f>IF(CB3=0,0,CA3*(_xlfn.XLOOKUP(CA$1,'Control Panel'!$B:$B,'Control Panel'!$H:$H)))</f>
        <v>28750.000000000004</v>
      </c>
      <c r="CD3" s="3">
        <f t="shared" ref="CD3:CD66" si="26">CB3-CC3</f>
        <v>21074.605221179951</v>
      </c>
      <c r="CE3" s="3">
        <f t="shared" ref="CE3:CE66" si="27">CA3-CD3</f>
        <v>5978925.3947788198</v>
      </c>
      <c r="CF3" s="10">
        <f>_xlfn.XLOOKUP(CA$1,'Control Panel'!$B:$B,'Control Panel'!$D:$D)</f>
        <v>5.7500000000000002E-2</v>
      </c>
      <c r="CG3" s="2">
        <f>IF('Control Panel'!$D$26="ON",_xlfn.XLOOKUP(CG$1,'Control Panel'!$B:$B,'Control Panel'!$C:$C)*(1-'Control Panel'!$C$26),_xlfn.XLOOKUP(CG$1,'Control Panel'!$B:$B,'Control Panel'!$C:$C))</f>
        <v>8500000</v>
      </c>
      <c r="CH3" s="3">
        <f>-PMT(_xlfn.XLOOKUP(CG$1,'Control Panel'!$B:$B,'Control Panel'!$H:$H),_xlfn.XLOOKUP(CG$1,'Control Panel'!$B:$B,'Control Panel'!$E:$E),_xlfn.XLOOKUP(CG$1,'Control Panel'!$B:$B,'Control Panel'!$C:$C))</f>
        <v>69452.093642796826</v>
      </c>
      <c r="CI3" s="3">
        <f>IF(CH3=0,0,CG3*(_xlfn.XLOOKUP(CG$1,'Control Panel'!$B:$B,'Control Panel'!$H:$H)))</f>
        <v>38958.333333333336</v>
      </c>
      <c r="CJ3" s="3">
        <f t="shared" ref="CJ3:CJ66" si="28">CH3-CI3</f>
        <v>30493.760309463491</v>
      </c>
      <c r="CK3" s="3">
        <f t="shared" ref="CK3:CK66" si="29">CG3-CJ3</f>
        <v>8469506.2396905366</v>
      </c>
      <c r="CL3" s="10">
        <f>_xlfn.XLOOKUP(CG$1,'Control Panel'!$B:$B,'Control Panel'!$D:$D)</f>
        <v>5.5E-2</v>
      </c>
      <c r="CM3" s="2">
        <f>IF('Control Panel'!$D$26="ON",_xlfn.XLOOKUP(CM$1,'Control Panel'!$B:$B,'Control Panel'!$C:$C)*(1-'Control Panel'!$C$26),_xlfn.XLOOKUP(CM$1,'Control Panel'!$B:$B,'Control Panel'!$C:$C))</f>
        <v>2000000</v>
      </c>
      <c r="CN3" s="3">
        <f>-PMT(_xlfn.XLOOKUP(CM$1,'Control Panel'!$B:$B,'Control Panel'!$H:$H),_xlfn.XLOOKUP(CM$1,'Control Panel'!$B:$B,'Control Panel'!$E:$E),_xlfn.XLOOKUP(CM$1,'Control Panel'!$B:$B,'Control Panel'!$C:$C))</f>
        <v>11044.074042837967</v>
      </c>
      <c r="CO3" s="3">
        <f>IF(CN3=0,0,CM3*(_xlfn.XLOOKUP(CM$1,'Control Panel'!$B:$B,'Control Panel'!$H:$H)))</f>
        <v>8750</v>
      </c>
      <c r="CP3" s="3">
        <f t="shared" ref="CP3:CP66" si="30">CN3-CO3</f>
        <v>2294.0740428379668</v>
      </c>
      <c r="CQ3" s="3">
        <f t="shared" ref="CQ3:CQ66" si="31">CM3-CP3</f>
        <v>1997705.9259571619</v>
      </c>
      <c r="CR3" s="10">
        <f>_xlfn.XLOOKUP(CM$1,'Control Panel'!$B:$B,'Control Panel'!$D:$D)</f>
        <v>5.2499999999999998E-2</v>
      </c>
    </row>
    <row r="4" spans="1:96" x14ac:dyDescent="0.3">
      <c r="A4" s="86">
        <f t="shared" si="0"/>
        <v>200769.59619098518</v>
      </c>
      <c r="B4" s="3">
        <f t="shared" si="1"/>
        <v>505479.08573862375</v>
      </c>
      <c r="C4" s="3">
        <f>A3</f>
        <v>199790.34859627561</v>
      </c>
      <c r="D4" s="87">
        <f>IF('Control Panel'!$D$27= "ON",A4+B4*(1-'Control Panel'!$C$27),A4+B4)</f>
        <v>706248.68192960892</v>
      </c>
      <c r="F4" s="9">
        <v>2</v>
      </c>
      <c r="G4" s="2">
        <f>IF('Control Panel'!$D$26="ON",K3*(1-'Control Panel'!$C$26),K3)</f>
        <v>4982062.4939356102</v>
      </c>
      <c r="H4" s="3">
        <f>IF(ROUND(K3,2) = 0,0,-PMT(_xlfn.XLOOKUP(G$1,'Control Panel'!$B:$B,'Control Panel'!$H:$H),_xlfn.XLOOKUP(G$1,'Control Panel'!$B:$B,'Control Panel'!$E:$E),_xlfn.XLOOKUP(G$1,'Control Panel'!$B:$B,'Control Panel'!$C:$C)))</f>
        <v>40854.172731056962</v>
      </c>
      <c r="I4" s="3">
        <f>IF(H4=0,0,G4*(_xlfn.XLOOKUP(G$1,'Control Panel'!$B:$B,'Control Panel'!$H:$H)))</f>
        <v>22834.453097204881</v>
      </c>
      <c r="J4" s="3">
        <f t="shared" si="2"/>
        <v>18019.719633852081</v>
      </c>
      <c r="K4" s="3">
        <f t="shared" si="3"/>
        <v>4964042.774301758</v>
      </c>
      <c r="L4" s="10">
        <f>_xlfn.XLOOKUP(G$1,'Control Panel'!$B:$B,'Control Panel'!$D:$D)</f>
        <v>5.5E-2</v>
      </c>
      <c r="M4" s="2">
        <f>IF('Control Panel'!$D$26="ON",Q3*(1-'Control Panel'!$C$26),Q3)</f>
        <v>3996639.514119646</v>
      </c>
      <c r="N4" s="3">
        <f>IF(ROUND(Q3,2) = 0,0,-PMT(_xlfn.XLOOKUP(M$1,'Control Panel'!$B:$B,'Control Panel'!$H:$H),_xlfn.XLOOKUP(M$1,'Control Panel'!$B:$B,'Control Panel'!$E:$E),_xlfn.XLOOKUP(M$1,'Control Panel'!$B:$B,'Control Panel'!$C:$C)))</f>
        <v>26277.152547020552</v>
      </c>
      <c r="O4" s="3">
        <f>IF(N4=0,0,M4*(_xlfn.XLOOKUP(M$1,'Control Panel'!$B:$B,'Control Panel'!$H:$H)))</f>
        <v>22897.41388297714</v>
      </c>
      <c r="P4" s="3">
        <f t="shared" si="4"/>
        <v>3379.7386640434124</v>
      </c>
      <c r="Q4" s="3">
        <f t="shared" si="5"/>
        <v>3993259.7754556024</v>
      </c>
      <c r="R4" s="10">
        <f>_xlfn.XLOOKUP(M$1,'Control Panel'!$B:$B,'Control Panel'!$D:$D)</f>
        <v>6.8750000000000006E-2</v>
      </c>
      <c r="S4" s="2">
        <f>IF('Control Panel'!$D$26="ON",W3*(1-'Control Panel'!$C$26),W3)</f>
        <v>6494539.2104444252</v>
      </c>
      <c r="T4" s="3">
        <f>IF(ROUND(W3,2) = 0,0,-PMT(_xlfn.XLOOKUP(S$1,'Control Panel'!$B:$B,'Control Panel'!$H:$H),_xlfn.XLOOKUP(S$1,'Control Panel'!$B:$B,'Control Panel'!$E:$E),_xlfn.XLOOKUP(S$1,'Control Panel'!$B:$B,'Control Panel'!$C:$C)))</f>
        <v>42700.372888908401</v>
      </c>
      <c r="U4" s="3">
        <f>IF(T4=0,0,S4*(_xlfn.XLOOKUP(S$1,'Control Panel'!$B:$B,'Control Panel'!$H:$H)))</f>
        <v>37208.297559837854</v>
      </c>
      <c r="V4" s="3">
        <f t="shared" si="6"/>
        <v>5492.075329070547</v>
      </c>
      <c r="W4" s="3">
        <f t="shared" si="7"/>
        <v>6489047.1351153543</v>
      </c>
      <c r="X4" s="10">
        <f>_xlfn.XLOOKUP(S$1,'Control Panel'!$B:$B,'Control Panel'!$D:$D)</f>
        <v>6.8750000000000006E-2</v>
      </c>
      <c r="Y4" s="2">
        <f>IF('Control Panel'!$D$26="ON",AC3*(1-'Control Panel'!$C$26),AC3)</f>
        <v>7721306.6258961977</v>
      </c>
      <c r="Z4" s="3">
        <f>IF(ROUND(AC3,2) = 0,0,-PMT(_xlfn.XLOOKUP(Y$1,'Control Panel'!$B:$B,'Control Panel'!$H:$H),_xlfn.XLOOKUP(Y$1,'Control Panel'!$B:$B,'Control Panel'!$E:$E),_xlfn.XLOOKUP(Y$1,'Control Panel'!$B:$B,'Control Panel'!$C:$C)))</f>
        <v>61792.332437135432</v>
      </c>
      <c r="AA4" s="3">
        <f>IF(Z4=0,0,Y4*(_xlfn.XLOOKUP(Y$1,'Control Panel'!$B:$B,'Control Panel'!$H:$H)))</f>
        <v>32976.413714765011</v>
      </c>
      <c r="AB4" s="3">
        <f t="shared" si="8"/>
        <v>28815.918722370421</v>
      </c>
      <c r="AC4" s="3">
        <f t="shared" si="9"/>
        <v>7692490.7071738271</v>
      </c>
      <c r="AD4" s="10">
        <f>_xlfn.XLOOKUP(Y$1,'Control Panel'!$B:$B,'Control Panel'!$D:$D)</f>
        <v>5.1249999999999997E-2</v>
      </c>
      <c r="AE4" s="2">
        <f>IF('Control Panel'!$D$26="ON",AI3*(1-'Control Panel'!$C$26),AI3)</f>
        <v>9991598.7852991149</v>
      </c>
      <c r="AF4" s="3">
        <f>IF(ROUND(AI3,2) = 0,0,-PMT(_xlfn.XLOOKUP(AE$1,'Control Panel'!$B:$B,'Control Panel'!$H:$H),_xlfn.XLOOKUP(AE$1,'Control Panel'!$B:$B,'Control Panel'!$E:$E),_xlfn.XLOOKUP(AE$1,'Control Panel'!$B:$B,'Control Panel'!$C:$C)))</f>
        <v>65692.881367551381</v>
      </c>
      <c r="AG4" s="3">
        <f>IF(AF4=0,0,AE4*(_xlfn.XLOOKUP(AE$1,'Control Panel'!$B:$B,'Control Panel'!$H:$H)))</f>
        <v>57243.53470744285</v>
      </c>
      <c r="AH4" s="3">
        <f t="shared" si="10"/>
        <v>8449.3466601085311</v>
      </c>
      <c r="AI4" s="3">
        <f t="shared" si="11"/>
        <v>9983149.4386390056</v>
      </c>
      <c r="AJ4" s="10">
        <f>_xlfn.XLOOKUP(AE$1,'Control Panel'!$B:$B,'Control Panel'!$D:$D)</f>
        <v>6.8750000000000006E-2</v>
      </c>
      <c r="AK4" s="2">
        <f>IF('Control Panel'!$D$26="ON",AO3*(1-'Control Panel'!$C$26),AO3)</f>
        <v>2242426.7355037462</v>
      </c>
      <c r="AL4" s="3">
        <f>IF(ROUND(AO3,2) = 0,0,-PMT(_xlfn.XLOOKUP(AK$1,'Control Panel'!$B:$B,'Control Panel'!$H:$H),_xlfn.XLOOKUP(AK$1,'Control Panel'!$B:$B,'Control Panel'!$E:$E),_xlfn.XLOOKUP(AK$1,'Control Panel'!$B:$B,'Control Panel'!$C:$C)))</f>
        <v>19292.014496253767</v>
      </c>
      <c r="AM4" s="3">
        <f>IF(AL4=0,0,AK4*(_xlfn.XLOOKUP(AK$1,'Control Panel'!$B:$B,'Control Panel'!$H:$H)))</f>
        <v>11679.305914082011</v>
      </c>
      <c r="AN4" s="3">
        <f t="shared" si="12"/>
        <v>7612.7085821717556</v>
      </c>
      <c r="AO4" s="3">
        <f t="shared" si="13"/>
        <v>2234814.0269215745</v>
      </c>
      <c r="AP4" s="10">
        <f>_xlfn.XLOOKUP(AK$1,'Control Panel'!$B:$B,'Control Panel'!$D:$D)</f>
        <v>6.25E-2</v>
      </c>
      <c r="AQ4" s="2">
        <f>IF('Control Panel'!$D$26="ON",AU3*(1-'Control Panel'!$C$26),AU3)</f>
        <v>6977186.2695136899</v>
      </c>
      <c r="AR4" s="3">
        <f>IF(ROUND(AU3,2) = 0,0,-PMT(_xlfn.XLOOKUP(AQ$1,'Control Panel'!$B:$B,'Control Panel'!$H:$H),_xlfn.XLOOKUP(AQ$1,'Control Panel'!$B:$B,'Control Panel'!$E:$E),_xlfn.XLOOKUP(AQ$1,'Control Panel'!$B:$B,'Control Panel'!$C:$C)))</f>
        <v>61459.563819643074</v>
      </c>
      <c r="AS4" s="3">
        <f>IF(AR4=0,0,AQ4*(_xlfn.XLOOKUP(AQ$1,'Control Panel'!$B:$B,'Control Panel'!$H:$H)))</f>
        <v>38519.882529606832</v>
      </c>
      <c r="AT4" s="3">
        <f t="shared" si="14"/>
        <v>22939.681290036242</v>
      </c>
      <c r="AU4" s="3">
        <f t="shared" si="15"/>
        <v>6954246.5882236538</v>
      </c>
      <c r="AV4" s="10">
        <f>_xlfn.XLOOKUP(AQ$1,'Control Panel'!$B:$B,'Control Panel'!$D:$D)</f>
        <v>6.6250000000000003E-2</v>
      </c>
      <c r="AW4" s="2">
        <f>IF('Control Panel'!$D$26="ON",BA3*(1-'Control Panel'!$C$26),BA3)</f>
        <v>7991035.6342326635</v>
      </c>
      <c r="AX4" s="3">
        <f>IF(ROUND(BA3,2) = 0,0,-PMT(_xlfn.XLOOKUP(AW$1,'Control Panel'!$B:$B,'Control Panel'!$H:$H),_xlfn.XLOOKUP(AW$1,'Control Panel'!$B:$B,'Control Panel'!$E:$E),_xlfn.XLOOKUP(AW$1,'Control Panel'!$B:$B,'Control Panel'!$C:$C)))</f>
        <v>44797.69910066975</v>
      </c>
      <c r="AY4" s="3">
        <f>IF(AX4=0,0,AW4*(_xlfn.XLOOKUP(AW$1,'Control Panel'!$B:$B,'Control Panel'!$H:$H)))</f>
        <v>35793.180445000471</v>
      </c>
      <c r="AZ4" s="3">
        <f t="shared" si="16"/>
        <v>9004.5186556692788</v>
      </c>
      <c r="BA4" s="3">
        <f t="shared" si="17"/>
        <v>7982031.1155769946</v>
      </c>
      <c r="BB4" s="10">
        <f>_xlfn.XLOOKUP(AW$1,'Control Panel'!$B:$B,'Control Panel'!$D:$D)</f>
        <v>5.3749999999999999E-2</v>
      </c>
      <c r="BC4" s="2">
        <f>IF('Control Panel'!$D$26="ON",BG3*(1-'Control Panel'!$C$26),BG3)</f>
        <v>12489753.854769269</v>
      </c>
      <c r="BD4" s="3">
        <f>IF(ROUND(BG3,2) = 0,0,-PMT(_xlfn.XLOOKUP(BC$1,'Control Panel'!$B:$B,'Control Panel'!$H:$H),_xlfn.XLOOKUP(BC$1,'Control Panel'!$B:$B,'Control Panel'!$E:$E),_xlfn.XLOOKUP(BC$1,'Control Panel'!$B:$B,'Control Panel'!$C:$C)))</f>
        <v>83162.8118973979</v>
      </c>
      <c r="BE4" s="3">
        <f>IF(BD4=0,0,BC4*(_xlfn.XLOOKUP(BC$1,'Control Panel'!$B:$B,'Control Panel'!$H:$H)))</f>
        <v>72856.897486154077</v>
      </c>
      <c r="BF4" s="3">
        <f t="shared" si="18"/>
        <v>10305.914411243823</v>
      </c>
      <c r="BG4" s="3">
        <f t="shared" si="19"/>
        <v>12479447.940358026</v>
      </c>
      <c r="BH4" s="10">
        <f>_xlfn.XLOOKUP(BC$1,'Control Panel'!$B:$B,'Control Panel'!$D:$D)</f>
        <v>7.0000000000000007E-2</v>
      </c>
      <c r="BI4" s="2">
        <f>IF('Control Panel'!$D$26="ON",BM3*(1-'Control Panel'!$C$26),BM3)</f>
        <v>6743118.075985793</v>
      </c>
      <c r="BJ4" s="3">
        <f>IF(ROUND(BM3,2) = 0,0,-PMT(_xlfn.XLOOKUP(BI$1,'Control Panel'!$B:$B,'Control Panel'!$H:$H),_xlfn.XLOOKUP(BI$1,'Control Panel'!$B:$B,'Control Panel'!$E:$E),_xlfn.XLOOKUP(BI$1,'Control Panel'!$B:$B,'Control Panel'!$C:$C)))</f>
        <v>39928.799014207361</v>
      </c>
      <c r="BK4" s="3">
        <f>IF(BJ4=0,0,BI4*(_xlfn.XLOOKUP(BI$1,'Control Panel'!$B:$B,'Control Panel'!$H:$H)))</f>
        <v>33013.182247013778</v>
      </c>
      <c r="BL4" s="3">
        <f t="shared" si="20"/>
        <v>6915.6167671935837</v>
      </c>
      <c r="BM4" s="3">
        <f t="shared" si="21"/>
        <v>6736202.4592185998</v>
      </c>
      <c r="BN4" s="10">
        <f>_xlfn.XLOOKUP(BI$1,'Control Panel'!$B:$B,'Control Panel'!$D:$D)</f>
        <v>5.8749999999999997E-2</v>
      </c>
      <c r="BO4" s="2">
        <f>IF('Control Panel'!$D$26="ON",BS3*(1-'Control Panel'!$C$26),BS3)</f>
        <v>9239389.9075518735</v>
      </c>
      <c r="BP4" s="3">
        <f>IF(ROUND(BS3,2) = 0,0,-PMT(_xlfn.XLOOKUP(BO$1,'Control Panel'!$B:$B,'Control Panel'!$H:$H),_xlfn.XLOOKUP(BO$1,'Control Panel'!$B:$B,'Control Panel'!$E:$E),_xlfn.XLOOKUP(BO$1,'Control Panel'!$B:$B,'Control Panel'!$C:$C)))</f>
        <v>51078.842448125593</v>
      </c>
      <c r="BQ4" s="3">
        <f>IF(BP4=0,0,BO4*(_xlfn.XLOOKUP(BO$1,'Control Panel'!$B:$B,'Control Panel'!$H:$H)))</f>
        <v>40422.330845539444</v>
      </c>
      <c r="BR4" s="3">
        <f t="shared" si="22"/>
        <v>10656.51160258615</v>
      </c>
      <c r="BS4" s="3">
        <f t="shared" si="23"/>
        <v>9228733.3959492873</v>
      </c>
      <c r="BT4" s="10">
        <f>_xlfn.XLOOKUP(BO$1,'Control Panel'!$B:$B,'Control Panel'!$D:$D)</f>
        <v>5.2499999999999998E-2</v>
      </c>
      <c r="BU4" s="2">
        <f>IF('Control Panel'!$D$26="ON",BY3*(1-'Control Panel'!$C$26),BY3)</f>
        <v>4485014.9837251762</v>
      </c>
      <c r="BV4" s="3">
        <f>IF(ROUND(BY3,2) = 0,0,-PMT(_xlfn.XLOOKUP(BU$1,'Control Panel'!$B:$B,'Control Panel'!$H:$H),_xlfn.XLOOKUP(BU$1,'Control Panel'!$B:$B,'Control Panel'!$E:$E),_xlfn.XLOOKUP(BU$1,'Control Panel'!$B:$B,'Control Panel'!$C:$C)))</f>
        <v>38891.266274824018</v>
      </c>
      <c r="BW4" s="3">
        <f>IF(BV4=0,0,BU4*(_xlfn.XLOOKUP(BU$1,'Control Panel'!$B:$B,'Control Panel'!$H:$H)))</f>
        <v>23826.642101040001</v>
      </c>
      <c r="BX4" s="3">
        <f t="shared" si="24"/>
        <v>15064.624173784017</v>
      </c>
      <c r="BY4" s="3">
        <f t="shared" si="25"/>
        <v>4469950.3595513925</v>
      </c>
      <c r="BZ4" s="10">
        <f>_xlfn.XLOOKUP(BU$1,'Control Panel'!$B:$B,'Control Panel'!$D:$D)</f>
        <v>6.3750000000000001E-2</v>
      </c>
      <c r="CA4" s="2">
        <f>IF('Control Panel'!$D$26="ON",CE3*(1-'Control Panel'!$C$26),CE3)</f>
        <v>5978925.3947788198</v>
      </c>
      <c r="CB4" s="3">
        <f>IF(ROUND(CE3,2) = 0,0,-PMT(_xlfn.XLOOKUP(CA$1,'Control Panel'!$B:$B,'Control Panel'!$H:$H),_xlfn.XLOOKUP(CA$1,'Control Panel'!$B:$B,'Control Panel'!$E:$E),_xlfn.XLOOKUP(CA$1,'Control Panel'!$B:$B,'Control Panel'!$C:$C)))</f>
        <v>49824.605221179954</v>
      </c>
      <c r="CC4" s="3">
        <f>IF(CB4=0,0,CA4*(_xlfn.XLOOKUP(CA$1,'Control Panel'!$B:$B,'Control Panel'!$H:$H)))</f>
        <v>28649.017516648513</v>
      </c>
      <c r="CD4" s="3">
        <f t="shared" si="26"/>
        <v>21175.587704531441</v>
      </c>
      <c r="CE4" s="3">
        <f t="shared" si="27"/>
        <v>5957749.8070742879</v>
      </c>
      <c r="CF4" s="10">
        <f>_xlfn.XLOOKUP(CA$1,'Control Panel'!$B:$B,'Control Panel'!$D:$D)</f>
        <v>5.7500000000000002E-2</v>
      </c>
      <c r="CG4" s="2">
        <f>IF('Control Panel'!$D$26="ON",CK3*(1-'Control Panel'!$C$26),CK3)</f>
        <v>8469506.2396905366</v>
      </c>
      <c r="CH4" s="3">
        <f>IF(ROUND(CK3,2) = 0,0,-PMT(_xlfn.XLOOKUP(CG$1,'Control Panel'!$B:$B,'Control Panel'!$H:$H),_xlfn.XLOOKUP(CG$1,'Control Panel'!$B:$B,'Control Panel'!$E:$E),_xlfn.XLOOKUP(CG$1,'Control Panel'!$B:$B,'Control Panel'!$C:$C)))</f>
        <v>69452.093642796826</v>
      </c>
      <c r="CI4" s="3">
        <f>IF(CH4=0,0,CG4*(_xlfn.XLOOKUP(CG$1,'Control Panel'!$B:$B,'Control Panel'!$H:$H)))</f>
        <v>38818.570265248294</v>
      </c>
      <c r="CJ4" s="3">
        <f t="shared" si="28"/>
        <v>30633.523377548532</v>
      </c>
      <c r="CK4" s="3">
        <f t="shared" si="29"/>
        <v>8438872.7163129877</v>
      </c>
      <c r="CL4" s="10">
        <f>_xlfn.XLOOKUP(CG$1,'Control Panel'!$B:$B,'Control Panel'!$D:$D)</f>
        <v>5.5E-2</v>
      </c>
      <c r="CM4" s="2">
        <f>IF('Control Panel'!$D$26="ON",CQ3*(1-'Control Panel'!$C$26),CQ3)</f>
        <v>1997705.9259571619</v>
      </c>
      <c r="CN4" s="3">
        <f>IF(ROUND(CQ3,2) = 0,0,-PMT(_xlfn.XLOOKUP(CM$1,'Control Panel'!$B:$B,'Control Panel'!$H:$H),_xlfn.XLOOKUP(CM$1,'Control Panel'!$B:$B,'Control Panel'!$E:$E),_xlfn.XLOOKUP(CM$1,'Control Panel'!$B:$B,'Control Panel'!$C:$C)))</f>
        <v>11044.074042837967</v>
      </c>
      <c r="CO4" s="3">
        <f>IF(CN4=0,0,CM4*(_xlfn.XLOOKUP(CM$1,'Control Panel'!$B:$B,'Control Panel'!$H:$H)))</f>
        <v>8739.9634260625826</v>
      </c>
      <c r="CP4" s="3">
        <f t="shared" si="30"/>
        <v>2304.1106167753842</v>
      </c>
      <c r="CQ4" s="3">
        <f t="shared" si="31"/>
        <v>1995401.8153403865</v>
      </c>
      <c r="CR4" s="10">
        <f>_xlfn.XLOOKUP(CM$1,'Control Panel'!$B:$B,'Control Panel'!$D:$D)</f>
        <v>5.2499999999999998E-2</v>
      </c>
    </row>
    <row r="5" spans="1:96" x14ac:dyDescent="0.3">
      <c r="A5" s="86">
        <f t="shared" si="0"/>
        <v>201753.69788174488</v>
      </c>
      <c r="B5" s="3">
        <f t="shared" si="1"/>
        <v>504494.98404786416</v>
      </c>
      <c r="C5" s="88">
        <f>SUM($A$3:A4)</f>
        <v>400559.94478726079</v>
      </c>
      <c r="D5" s="87">
        <f>IF('Control Panel'!$D$27= "ON",A5+B5*(1-'Control Panel'!$C$27),A5+B5)</f>
        <v>706248.68192960904</v>
      </c>
      <c r="F5" s="9">
        <v>3</v>
      </c>
      <c r="G5" s="2">
        <f>IF('Control Panel'!$D$26="ON",K4*(1-'Control Panel'!$C$26),K4)</f>
        <v>4964042.774301758</v>
      </c>
      <c r="H5" s="3">
        <f>IF(ROUND(K4,2) = 0,0,-PMT(_xlfn.XLOOKUP(G$1,'Control Panel'!$B:$B,'Control Panel'!$H:$H),_xlfn.XLOOKUP(G$1,'Control Panel'!$B:$B,'Control Panel'!$E:$E),_xlfn.XLOOKUP(G$1,'Control Panel'!$B:$B,'Control Panel'!$C:$C)))</f>
        <v>40854.172731056962</v>
      </c>
      <c r="I5" s="3">
        <f>IF(H5=0,0,G5*(_xlfn.XLOOKUP(G$1,'Control Panel'!$B:$B,'Control Panel'!$H:$H)))</f>
        <v>22751.862715549723</v>
      </c>
      <c r="J5" s="3">
        <f t="shared" si="2"/>
        <v>18102.310015507239</v>
      </c>
      <c r="K5" s="3">
        <f t="shared" si="3"/>
        <v>4945940.464286251</v>
      </c>
      <c r="L5" s="10">
        <f>_xlfn.XLOOKUP(G$1,'Control Panel'!$B:$B,'Control Panel'!$D:$D)</f>
        <v>5.5E-2</v>
      </c>
      <c r="M5" s="2">
        <f>IF('Control Panel'!$D$26="ON",Q4*(1-'Control Panel'!$C$26),Q4)</f>
        <v>3993259.7754556024</v>
      </c>
      <c r="N5" s="3">
        <f>IF(ROUND(Q4,2) = 0,0,-PMT(_xlfn.XLOOKUP(M$1,'Control Panel'!$B:$B,'Control Panel'!$H:$H),_xlfn.XLOOKUP(M$1,'Control Panel'!$B:$B,'Control Panel'!$E:$E),_xlfn.XLOOKUP(M$1,'Control Panel'!$B:$B,'Control Panel'!$C:$C)))</f>
        <v>26277.152547020552</v>
      </c>
      <c r="O5" s="3">
        <f>IF(N5=0,0,M5*(_xlfn.XLOOKUP(M$1,'Control Panel'!$B:$B,'Control Panel'!$H:$H)))</f>
        <v>22878.050796881056</v>
      </c>
      <c r="P5" s="3">
        <f t="shared" si="4"/>
        <v>3399.1017501394963</v>
      </c>
      <c r="Q5" s="3">
        <f t="shared" si="5"/>
        <v>3989860.6737054628</v>
      </c>
      <c r="R5" s="10">
        <f>_xlfn.XLOOKUP(M$1,'Control Panel'!$B:$B,'Control Panel'!$D:$D)</f>
        <v>6.8750000000000006E-2</v>
      </c>
      <c r="S5" s="2">
        <f>IF('Control Panel'!$D$26="ON",W4*(1-'Control Panel'!$C$26),W4)</f>
        <v>6489047.1351153543</v>
      </c>
      <c r="T5" s="3">
        <f>IF(ROUND(W4,2) = 0,0,-PMT(_xlfn.XLOOKUP(S$1,'Control Panel'!$B:$B,'Control Panel'!$H:$H),_xlfn.XLOOKUP(S$1,'Control Panel'!$B:$B,'Control Panel'!$E:$E),_xlfn.XLOOKUP(S$1,'Control Panel'!$B:$B,'Control Panel'!$C:$C)))</f>
        <v>42700.372888908401</v>
      </c>
      <c r="U5" s="3">
        <f>IF(T5=0,0,S5*(_xlfn.XLOOKUP(S$1,'Control Panel'!$B:$B,'Control Panel'!$H:$H)))</f>
        <v>37176.83254493172</v>
      </c>
      <c r="V5" s="3">
        <f t="shared" si="6"/>
        <v>5523.5403439766815</v>
      </c>
      <c r="W5" s="3">
        <f t="shared" si="7"/>
        <v>6483523.5947713777</v>
      </c>
      <c r="X5" s="10">
        <f>_xlfn.XLOOKUP(S$1,'Control Panel'!$B:$B,'Control Panel'!$D:$D)</f>
        <v>6.8750000000000006E-2</v>
      </c>
      <c r="Y5" s="2">
        <f>IF('Control Panel'!$D$26="ON",AC4*(1-'Control Panel'!$C$26),AC4)</f>
        <v>7692490.7071738271</v>
      </c>
      <c r="Z5" s="3">
        <f>IF(ROUND(AC4,2) = 0,0,-PMT(_xlfn.XLOOKUP(Y$1,'Control Panel'!$B:$B,'Control Panel'!$H:$H),_xlfn.XLOOKUP(Y$1,'Control Panel'!$B:$B,'Control Panel'!$E:$E),_xlfn.XLOOKUP(Y$1,'Control Panel'!$B:$B,'Control Panel'!$C:$C)))</f>
        <v>61792.332437135432</v>
      </c>
      <c r="AA5" s="3">
        <f>IF(Z5=0,0,Y5*(_xlfn.XLOOKUP(Y$1,'Control Panel'!$B:$B,'Control Panel'!$H:$H)))</f>
        <v>32853.345728554887</v>
      </c>
      <c r="AB5" s="3">
        <f t="shared" si="8"/>
        <v>28938.986708580545</v>
      </c>
      <c r="AC5" s="3">
        <f t="shared" si="9"/>
        <v>7663551.7204652466</v>
      </c>
      <c r="AD5" s="10">
        <f>_xlfn.XLOOKUP(Y$1,'Control Panel'!$B:$B,'Control Panel'!$D:$D)</f>
        <v>5.1249999999999997E-2</v>
      </c>
      <c r="AE5" s="2">
        <f>IF('Control Panel'!$D$26="ON",AI4*(1-'Control Panel'!$C$26),AI4)</f>
        <v>9983149.4386390056</v>
      </c>
      <c r="AF5" s="3">
        <f>IF(ROUND(AI4,2) = 0,0,-PMT(_xlfn.XLOOKUP(AE$1,'Control Panel'!$B:$B,'Control Panel'!$H:$H),_xlfn.XLOOKUP(AE$1,'Control Panel'!$B:$B,'Control Panel'!$E:$E),_xlfn.XLOOKUP(AE$1,'Control Panel'!$B:$B,'Control Panel'!$C:$C)))</f>
        <v>65692.881367551381</v>
      </c>
      <c r="AG5" s="3">
        <f>IF(AF5=0,0,AE5*(_xlfn.XLOOKUP(AE$1,'Control Panel'!$B:$B,'Control Panel'!$H:$H)))</f>
        <v>57195.12699220264</v>
      </c>
      <c r="AH5" s="3">
        <f t="shared" si="10"/>
        <v>8497.7543753487407</v>
      </c>
      <c r="AI5" s="3">
        <f t="shared" si="11"/>
        <v>9974651.6842636578</v>
      </c>
      <c r="AJ5" s="10">
        <f>_xlfn.XLOOKUP(AE$1,'Control Panel'!$B:$B,'Control Panel'!$D:$D)</f>
        <v>6.8750000000000006E-2</v>
      </c>
      <c r="AK5" s="2">
        <f>IF('Control Panel'!$D$26="ON",AO4*(1-'Control Panel'!$C$26),AO4)</f>
        <v>2234814.0269215745</v>
      </c>
      <c r="AL5" s="3">
        <f>IF(ROUND(AO4,2) = 0,0,-PMT(_xlfn.XLOOKUP(AK$1,'Control Panel'!$B:$B,'Control Panel'!$H:$H),_xlfn.XLOOKUP(AK$1,'Control Panel'!$B:$B,'Control Panel'!$E:$E),_xlfn.XLOOKUP(AK$1,'Control Panel'!$B:$B,'Control Panel'!$C:$C)))</f>
        <v>19292.014496253767</v>
      </c>
      <c r="AM5" s="3">
        <f>IF(AL5=0,0,AK5*(_xlfn.XLOOKUP(AK$1,'Control Panel'!$B:$B,'Control Panel'!$H:$H)))</f>
        <v>11639.656390216533</v>
      </c>
      <c r="AN5" s="3">
        <f t="shared" si="12"/>
        <v>7652.3581060372344</v>
      </c>
      <c r="AO5" s="3">
        <f t="shared" si="13"/>
        <v>2227161.6688155374</v>
      </c>
      <c r="AP5" s="10">
        <f>_xlfn.XLOOKUP(AK$1,'Control Panel'!$B:$B,'Control Panel'!$D:$D)</f>
        <v>6.25E-2</v>
      </c>
      <c r="AQ5" s="2">
        <f>IF('Control Panel'!$D$26="ON",AU4*(1-'Control Panel'!$C$26),AU4)</f>
        <v>6954246.5882236538</v>
      </c>
      <c r="AR5" s="3">
        <f>IF(ROUND(AU4,2) = 0,0,-PMT(_xlfn.XLOOKUP(AQ$1,'Control Panel'!$B:$B,'Control Panel'!$H:$H),_xlfn.XLOOKUP(AQ$1,'Control Panel'!$B:$B,'Control Panel'!$E:$E),_xlfn.XLOOKUP(AQ$1,'Control Panel'!$B:$B,'Control Panel'!$C:$C)))</f>
        <v>61459.563819643074</v>
      </c>
      <c r="AS5" s="3">
        <f>IF(AR5=0,0,AQ5*(_xlfn.XLOOKUP(AQ$1,'Control Panel'!$B:$B,'Control Panel'!$H:$H)))</f>
        <v>38393.236372484753</v>
      </c>
      <c r="AT5" s="3">
        <f t="shared" si="14"/>
        <v>23066.327447158321</v>
      </c>
      <c r="AU5" s="3">
        <f t="shared" si="15"/>
        <v>6931180.2607764956</v>
      </c>
      <c r="AV5" s="10">
        <f>_xlfn.XLOOKUP(AQ$1,'Control Panel'!$B:$B,'Control Panel'!$D:$D)</f>
        <v>6.6250000000000003E-2</v>
      </c>
      <c r="AW5" s="2">
        <f>IF('Control Panel'!$D$26="ON",BA4*(1-'Control Panel'!$C$26),BA4)</f>
        <v>7982031.1155769946</v>
      </c>
      <c r="AX5" s="3">
        <f>IF(ROUND(BA4,2) = 0,0,-PMT(_xlfn.XLOOKUP(AW$1,'Control Panel'!$B:$B,'Control Panel'!$H:$H),_xlfn.XLOOKUP(AW$1,'Control Panel'!$B:$B,'Control Panel'!$E:$E),_xlfn.XLOOKUP(AW$1,'Control Panel'!$B:$B,'Control Panel'!$C:$C)))</f>
        <v>44797.69910066975</v>
      </c>
      <c r="AY5" s="3">
        <f>IF(AX5=0,0,AW5*(_xlfn.XLOOKUP(AW$1,'Control Panel'!$B:$B,'Control Panel'!$H:$H)))</f>
        <v>35752.847705188622</v>
      </c>
      <c r="AZ5" s="3">
        <f t="shared" si="16"/>
        <v>9044.8513954811278</v>
      </c>
      <c r="BA5" s="3">
        <f t="shared" si="17"/>
        <v>7972986.2641815133</v>
      </c>
      <c r="BB5" s="10">
        <f>_xlfn.XLOOKUP(AW$1,'Control Panel'!$B:$B,'Control Panel'!$D:$D)</f>
        <v>5.3749999999999999E-2</v>
      </c>
      <c r="BC5" s="2">
        <f>IF('Control Panel'!$D$26="ON",BG4*(1-'Control Panel'!$C$26),BG4)</f>
        <v>12479447.940358026</v>
      </c>
      <c r="BD5" s="3">
        <f>IF(ROUND(BG4,2) = 0,0,-PMT(_xlfn.XLOOKUP(BC$1,'Control Panel'!$B:$B,'Control Panel'!$H:$H),_xlfn.XLOOKUP(BC$1,'Control Panel'!$B:$B,'Control Panel'!$E:$E),_xlfn.XLOOKUP(BC$1,'Control Panel'!$B:$B,'Control Panel'!$C:$C)))</f>
        <v>83162.8118973979</v>
      </c>
      <c r="BE5" s="3">
        <f>IF(BD5=0,0,BC5*(_xlfn.XLOOKUP(BC$1,'Control Panel'!$B:$B,'Control Panel'!$H:$H)))</f>
        <v>72796.779652088488</v>
      </c>
      <c r="BF5" s="3">
        <f t="shared" si="18"/>
        <v>10366.032245309412</v>
      </c>
      <c r="BG5" s="3">
        <f t="shared" si="19"/>
        <v>12469081.908112716</v>
      </c>
      <c r="BH5" s="10">
        <f>_xlfn.XLOOKUP(BC$1,'Control Panel'!$B:$B,'Control Panel'!$D:$D)</f>
        <v>7.0000000000000007E-2</v>
      </c>
      <c r="BI5" s="2">
        <f>IF('Control Panel'!$D$26="ON",BM4*(1-'Control Panel'!$C$26),BM4)</f>
        <v>6736202.4592185998</v>
      </c>
      <c r="BJ5" s="3">
        <f>IF(ROUND(BM4,2) = 0,0,-PMT(_xlfn.XLOOKUP(BI$1,'Control Panel'!$B:$B,'Control Panel'!$H:$H),_xlfn.XLOOKUP(BI$1,'Control Panel'!$B:$B,'Control Panel'!$E:$E),_xlfn.XLOOKUP(BI$1,'Control Panel'!$B:$B,'Control Panel'!$C:$C)))</f>
        <v>39928.799014207361</v>
      </c>
      <c r="BK5" s="3">
        <f>IF(BJ5=0,0,BI5*(_xlfn.XLOOKUP(BI$1,'Control Panel'!$B:$B,'Control Panel'!$H:$H)))</f>
        <v>32979.32453992439</v>
      </c>
      <c r="BL5" s="3">
        <f t="shared" si="20"/>
        <v>6949.4744742829716</v>
      </c>
      <c r="BM5" s="3">
        <f t="shared" si="21"/>
        <v>6729252.9847443169</v>
      </c>
      <c r="BN5" s="10">
        <f>_xlfn.XLOOKUP(BI$1,'Control Panel'!$B:$B,'Control Panel'!$D:$D)</f>
        <v>5.8749999999999997E-2</v>
      </c>
      <c r="BO5" s="2">
        <f>IF('Control Panel'!$D$26="ON",BS4*(1-'Control Panel'!$C$26),BS4)</f>
        <v>9228733.3959492873</v>
      </c>
      <c r="BP5" s="3">
        <f>IF(ROUND(BS4,2) = 0,0,-PMT(_xlfn.XLOOKUP(BO$1,'Control Panel'!$B:$B,'Control Panel'!$H:$H),_xlfn.XLOOKUP(BO$1,'Control Panel'!$B:$B,'Control Panel'!$E:$E),_xlfn.XLOOKUP(BO$1,'Control Panel'!$B:$B,'Control Panel'!$C:$C)))</f>
        <v>51078.842448125593</v>
      </c>
      <c r="BQ5" s="3">
        <f>IF(BP5=0,0,BO5*(_xlfn.XLOOKUP(BO$1,'Control Panel'!$B:$B,'Control Panel'!$H:$H)))</f>
        <v>40375.708607278131</v>
      </c>
      <c r="BR5" s="3">
        <f t="shared" si="22"/>
        <v>10703.133840847462</v>
      </c>
      <c r="BS5" s="3">
        <f t="shared" si="23"/>
        <v>9218030.2621084396</v>
      </c>
      <c r="BT5" s="10">
        <f>_xlfn.XLOOKUP(BO$1,'Control Panel'!$B:$B,'Control Panel'!$D:$D)</f>
        <v>5.2499999999999998E-2</v>
      </c>
      <c r="BU5" s="2">
        <f>IF('Control Panel'!$D$26="ON",BY4*(1-'Control Panel'!$C$26),BY4)</f>
        <v>4469950.3595513925</v>
      </c>
      <c r="BV5" s="3">
        <f>IF(ROUND(BY4,2) = 0,0,-PMT(_xlfn.XLOOKUP(BU$1,'Control Panel'!$B:$B,'Control Panel'!$H:$H),_xlfn.XLOOKUP(BU$1,'Control Panel'!$B:$B,'Control Panel'!$E:$E),_xlfn.XLOOKUP(BU$1,'Control Panel'!$B:$B,'Control Panel'!$C:$C)))</f>
        <v>38891.266274824018</v>
      </c>
      <c r="BW5" s="3">
        <f>IF(BV5=0,0,BU5*(_xlfn.XLOOKUP(BU$1,'Control Panel'!$B:$B,'Control Panel'!$H:$H)))</f>
        <v>23746.611285116775</v>
      </c>
      <c r="BX5" s="3">
        <f t="shared" si="24"/>
        <v>15144.654989707244</v>
      </c>
      <c r="BY5" s="3">
        <f t="shared" si="25"/>
        <v>4454805.7045616852</v>
      </c>
      <c r="BZ5" s="10">
        <f>_xlfn.XLOOKUP(BU$1,'Control Panel'!$B:$B,'Control Panel'!$D:$D)</f>
        <v>6.3750000000000001E-2</v>
      </c>
      <c r="CA5" s="2">
        <f>IF('Control Panel'!$D$26="ON",CE4*(1-'Control Panel'!$C$26),CE4)</f>
        <v>5957749.8070742879</v>
      </c>
      <c r="CB5" s="3">
        <f>IF(ROUND(CE4,2) = 0,0,-PMT(_xlfn.XLOOKUP(CA$1,'Control Panel'!$B:$B,'Control Panel'!$H:$H),_xlfn.XLOOKUP(CA$1,'Control Panel'!$B:$B,'Control Panel'!$E:$E),_xlfn.XLOOKUP(CA$1,'Control Panel'!$B:$B,'Control Panel'!$C:$C)))</f>
        <v>49824.605221179954</v>
      </c>
      <c r="CC5" s="3">
        <f>IF(CB5=0,0,CA5*(_xlfn.XLOOKUP(CA$1,'Control Panel'!$B:$B,'Control Panel'!$H:$H)))</f>
        <v>28547.551158897633</v>
      </c>
      <c r="CD5" s="3">
        <f t="shared" si="26"/>
        <v>21277.054062282321</v>
      </c>
      <c r="CE5" s="3">
        <f t="shared" si="27"/>
        <v>5936472.7530120052</v>
      </c>
      <c r="CF5" s="10">
        <f>_xlfn.XLOOKUP(CA$1,'Control Panel'!$B:$B,'Control Panel'!$D:$D)</f>
        <v>5.7500000000000002E-2</v>
      </c>
      <c r="CG5" s="2">
        <f>IF('Control Panel'!$D$26="ON",CK4*(1-'Control Panel'!$C$26),CK4)</f>
        <v>8438872.7163129877</v>
      </c>
      <c r="CH5" s="3">
        <f>IF(ROUND(CK4,2) = 0,0,-PMT(_xlfn.XLOOKUP(CG$1,'Control Panel'!$B:$B,'Control Panel'!$H:$H),_xlfn.XLOOKUP(CG$1,'Control Panel'!$B:$B,'Control Panel'!$E:$E),_xlfn.XLOOKUP(CG$1,'Control Panel'!$B:$B,'Control Panel'!$C:$C)))</f>
        <v>69452.093642796826</v>
      </c>
      <c r="CI5" s="3">
        <f>IF(CH5=0,0,CG5*(_xlfn.XLOOKUP(CG$1,'Control Panel'!$B:$B,'Control Panel'!$H:$H)))</f>
        <v>38678.16661643453</v>
      </c>
      <c r="CJ5" s="3">
        <f t="shared" si="28"/>
        <v>30773.927026362297</v>
      </c>
      <c r="CK5" s="3">
        <f t="shared" si="29"/>
        <v>8408098.7892866246</v>
      </c>
      <c r="CL5" s="10">
        <f>_xlfn.XLOOKUP(CG$1,'Control Panel'!$B:$B,'Control Panel'!$D:$D)</f>
        <v>5.5E-2</v>
      </c>
      <c r="CM5" s="2">
        <f>IF('Control Panel'!$D$26="ON",CQ4*(1-'Control Panel'!$C$26),CQ4)</f>
        <v>1995401.8153403865</v>
      </c>
      <c r="CN5" s="3">
        <f>IF(ROUND(CQ4,2) = 0,0,-PMT(_xlfn.XLOOKUP(CM$1,'Control Panel'!$B:$B,'Control Panel'!$H:$H),_xlfn.XLOOKUP(CM$1,'Control Panel'!$B:$B,'Control Panel'!$E:$E),_xlfn.XLOOKUP(CM$1,'Control Panel'!$B:$B,'Control Panel'!$C:$C)))</f>
        <v>11044.074042837967</v>
      </c>
      <c r="CO5" s="3">
        <f>IF(CN5=0,0,CM5*(_xlfn.XLOOKUP(CM$1,'Control Panel'!$B:$B,'Control Panel'!$H:$H)))</f>
        <v>8729.8829421141891</v>
      </c>
      <c r="CP5" s="3">
        <f t="shared" si="30"/>
        <v>2314.1911007237777</v>
      </c>
      <c r="CQ5" s="3">
        <f t="shared" si="31"/>
        <v>1993087.6242396627</v>
      </c>
      <c r="CR5" s="10">
        <f>_xlfn.XLOOKUP(CM$1,'Control Panel'!$B:$B,'Control Panel'!$D:$D)</f>
        <v>5.2499999999999998E-2</v>
      </c>
    </row>
    <row r="6" spans="1:96" x14ac:dyDescent="0.3">
      <c r="A6" s="86">
        <f t="shared" si="0"/>
        <v>202742.67800733197</v>
      </c>
      <c r="B6" s="3">
        <f t="shared" si="1"/>
        <v>503506.00392227701</v>
      </c>
      <c r="C6" s="88">
        <f>SUM($A$3:A5)</f>
        <v>602313.64266900567</v>
      </c>
      <c r="D6" s="87">
        <f>IF('Control Panel'!$D$27= "ON",A6+B6*(1-'Control Panel'!$C$27),A6+B6)</f>
        <v>706248.68192960904</v>
      </c>
      <c r="F6" s="9">
        <v>4</v>
      </c>
      <c r="G6" s="2">
        <f>IF('Control Panel'!$D$26="ON",K5*(1-'Control Panel'!$C$26),K5)</f>
        <v>4945940.464286251</v>
      </c>
      <c r="H6" s="3">
        <f>IF(ROUND(K5,2) = 0,0,-PMT(_xlfn.XLOOKUP(G$1,'Control Panel'!$B:$B,'Control Panel'!$H:$H),_xlfn.XLOOKUP(G$1,'Control Panel'!$B:$B,'Control Panel'!$E:$E),_xlfn.XLOOKUP(G$1,'Control Panel'!$B:$B,'Control Panel'!$C:$C)))</f>
        <v>40854.172731056962</v>
      </c>
      <c r="I6" s="3">
        <f>IF(H6=0,0,G6*(_xlfn.XLOOKUP(G$1,'Control Panel'!$B:$B,'Control Panel'!$H:$H)))</f>
        <v>22668.893794645319</v>
      </c>
      <c r="J6" s="3">
        <f t="shared" si="2"/>
        <v>18185.278936411643</v>
      </c>
      <c r="K6" s="3">
        <f t="shared" si="3"/>
        <v>4927755.1853498397</v>
      </c>
      <c r="L6" s="10">
        <f>_xlfn.XLOOKUP(G$1,'Control Panel'!$B:$B,'Control Panel'!$D:$D)</f>
        <v>5.5E-2</v>
      </c>
      <c r="M6" s="2">
        <f>IF('Control Panel'!$D$26="ON",Q5*(1-'Control Panel'!$C$26),Q5)</f>
        <v>3989860.6737054628</v>
      </c>
      <c r="N6" s="3">
        <f>IF(ROUND(Q5,2) = 0,0,-PMT(_xlfn.XLOOKUP(M$1,'Control Panel'!$B:$B,'Control Panel'!$H:$H),_xlfn.XLOOKUP(M$1,'Control Panel'!$B:$B,'Control Panel'!$E:$E),_xlfn.XLOOKUP(M$1,'Control Panel'!$B:$B,'Control Panel'!$C:$C)))</f>
        <v>26277.152547020552</v>
      </c>
      <c r="O6" s="3">
        <f>IF(N6=0,0,M6*(_xlfn.XLOOKUP(M$1,'Control Panel'!$B:$B,'Control Panel'!$H:$H)))</f>
        <v>22858.576776437549</v>
      </c>
      <c r="P6" s="3">
        <f t="shared" si="4"/>
        <v>3418.5757705830038</v>
      </c>
      <c r="Q6" s="3">
        <f t="shared" si="5"/>
        <v>3986442.0979348798</v>
      </c>
      <c r="R6" s="10">
        <f>_xlfn.XLOOKUP(M$1,'Control Panel'!$B:$B,'Control Panel'!$D:$D)</f>
        <v>6.8750000000000006E-2</v>
      </c>
      <c r="S6" s="2">
        <f>IF('Control Panel'!$D$26="ON",W5*(1-'Control Panel'!$C$26),W5)</f>
        <v>6483523.5947713777</v>
      </c>
      <c r="T6" s="3">
        <f>IF(ROUND(W5,2) = 0,0,-PMT(_xlfn.XLOOKUP(S$1,'Control Panel'!$B:$B,'Control Panel'!$H:$H),_xlfn.XLOOKUP(S$1,'Control Panel'!$B:$B,'Control Panel'!$E:$E),_xlfn.XLOOKUP(S$1,'Control Panel'!$B:$B,'Control Panel'!$C:$C)))</f>
        <v>42700.372888908401</v>
      </c>
      <c r="U6" s="3">
        <f>IF(T6=0,0,S6*(_xlfn.XLOOKUP(S$1,'Control Panel'!$B:$B,'Control Panel'!$H:$H)))</f>
        <v>37145.18726171102</v>
      </c>
      <c r="V6" s="3">
        <f t="shared" si="6"/>
        <v>5555.1856271973811</v>
      </c>
      <c r="W6" s="3">
        <f t="shared" si="7"/>
        <v>6477968.4091441799</v>
      </c>
      <c r="X6" s="10">
        <f>_xlfn.XLOOKUP(S$1,'Control Panel'!$B:$B,'Control Panel'!$D:$D)</f>
        <v>6.8750000000000006E-2</v>
      </c>
      <c r="Y6" s="2">
        <f>IF('Control Panel'!$D$26="ON",AC5*(1-'Control Panel'!$C$26),AC5)</f>
        <v>7663551.7204652466</v>
      </c>
      <c r="Z6" s="3">
        <f>IF(ROUND(AC5,2) = 0,0,-PMT(_xlfn.XLOOKUP(Y$1,'Control Panel'!$B:$B,'Control Panel'!$H:$H),_xlfn.XLOOKUP(Y$1,'Control Panel'!$B:$B,'Control Panel'!$E:$E),_xlfn.XLOOKUP(Y$1,'Control Panel'!$B:$B,'Control Panel'!$C:$C)))</f>
        <v>61792.332437135432</v>
      </c>
      <c r="AA6" s="3">
        <f>IF(Z6=0,0,Y6*(_xlfn.XLOOKUP(Y$1,'Control Panel'!$B:$B,'Control Panel'!$H:$H)))</f>
        <v>32729.752139486987</v>
      </c>
      <c r="AB6" s="3">
        <f t="shared" si="8"/>
        <v>29062.580297648445</v>
      </c>
      <c r="AC6" s="3">
        <f t="shared" si="9"/>
        <v>7634489.1401675977</v>
      </c>
      <c r="AD6" s="10">
        <f>_xlfn.XLOOKUP(Y$1,'Control Panel'!$B:$B,'Control Panel'!$D:$D)</f>
        <v>5.1249999999999997E-2</v>
      </c>
      <c r="AE6" s="2">
        <f>IF('Control Panel'!$D$26="ON",AI5*(1-'Control Panel'!$C$26),AI5)</f>
        <v>9974651.6842636578</v>
      </c>
      <c r="AF6" s="3">
        <f>IF(ROUND(AI5,2) = 0,0,-PMT(_xlfn.XLOOKUP(AE$1,'Control Panel'!$B:$B,'Control Panel'!$H:$H),_xlfn.XLOOKUP(AE$1,'Control Panel'!$B:$B,'Control Panel'!$E:$E),_xlfn.XLOOKUP(AE$1,'Control Panel'!$B:$B,'Control Panel'!$C:$C)))</f>
        <v>65692.881367551381</v>
      </c>
      <c r="AG6" s="3">
        <f>IF(AF6=0,0,AE6*(_xlfn.XLOOKUP(AE$1,'Control Panel'!$B:$B,'Control Panel'!$H:$H)))</f>
        <v>57146.441941093879</v>
      </c>
      <c r="AH6" s="3">
        <f t="shared" si="10"/>
        <v>8546.4394264575021</v>
      </c>
      <c r="AI6" s="3">
        <f t="shared" si="11"/>
        <v>9966105.2448372003</v>
      </c>
      <c r="AJ6" s="10">
        <f>_xlfn.XLOOKUP(AE$1,'Control Panel'!$B:$B,'Control Panel'!$D:$D)</f>
        <v>6.8750000000000006E-2</v>
      </c>
      <c r="AK6" s="2">
        <f>IF('Control Panel'!$D$26="ON",AO5*(1-'Control Panel'!$C$26),AO5)</f>
        <v>2227161.6688155374</v>
      </c>
      <c r="AL6" s="3">
        <f>IF(ROUND(AO5,2) = 0,0,-PMT(_xlfn.XLOOKUP(AK$1,'Control Panel'!$B:$B,'Control Panel'!$H:$H),_xlfn.XLOOKUP(AK$1,'Control Panel'!$B:$B,'Control Panel'!$E:$E),_xlfn.XLOOKUP(AK$1,'Control Panel'!$B:$B,'Control Panel'!$C:$C)))</f>
        <v>19292.014496253767</v>
      </c>
      <c r="AM6" s="3">
        <f>IF(AL6=0,0,AK6*(_xlfn.XLOOKUP(AK$1,'Control Panel'!$B:$B,'Control Panel'!$H:$H)))</f>
        <v>11599.800358414257</v>
      </c>
      <c r="AN6" s="3">
        <f t="shared" si="12"/>
        <v>7692.2141378395099</v>
      </c>
      <c r="AO6" s="3">
        <f t="shared" si="13"/>
        <v>2219469.4546776977</v>
      </c>
      <c r="AP6" s="10">
        <f>_xlfn.XLOOKUP(AK$1,'Control Panel'!$B:$B,'Control Panel'!$D:$D)</f>
        <v>6.25E-2</v>
      </c>
      <c r="AQ6" s="2">
        <f>IF('Control Panel'!$D$26="ON",AU5*(1-'Control Panel'!$C$26),AU5)</f>
        <v>6931180.2607764956</v>
      </c>
      <c r="AR6" s="3">
        <f>IF(ROUND(AU5,2) = 0,0,-PMT(_xlfn.XLOOKUP(AQ$1,'Control Panel'!$B:$B,'Control Panel'!$H:$H),_xlfn.XLOOKUP(AQ$1,'Control Panel'!$B:$B,'Control Panel'!$E:$E),_xlfn.XLOOKUP(AQ$1,'Control Panel'!$B:$B,'Control Panel'!$C:$C)))</f>
        <v>61459.563819643074</v>
      </c>
      <c r="AS6" s="3">
        <f>IF(AR6=0,0,AQ6*(_xlfn.XLOOKUP(AQ$1,'Control Panel'!$B:$B,'Control Panel'!$H:$H)))</f>
        <v>38265.8910230369</v>
      </c>
      <c r="AT6" s="3">
        <f t="shared" si="14"/>
        <v>23193.672796606174</v>
      </c>
      <c r="AU6" s="3">
        <f t="shared" si="15"/>
        <v>6907986.5879798895</v>
      </c>
      <c r="AV6" s="10">
        <f>_xlfn.XLOOKUP(AQ$1,'Control Panel'!$B:$B,'Control Panel'!$D:$D)</f>
        <v>6.6250000000000003E-2</v>
      </c>
      <c r="AW6" s="2">
        <f>IF('Control Panel'!$D$26="ON",BA5*(1-'Control Panel'!$C$26),BA5)</f>
        <v>7972986.2641815133</v>
      </c>
      <c r="AX6" s="3">
        <f>IF(ROUND(BA5,2) = 0,0,-PMT(_xlfn.XLOOKUP(AW$1,'Control Panel'!$B:$B,'Control Panel'!$H:$H),_xlfn.XLOOKUP(AW$1,'Control Panel'!$B:$B,'Control Panel'!$E:$E),_xlfn.XLOOKUP(AW$1,'Control Panel'!$B:$B,'Control Panel'!$C:$C)))</f>
        <v>44797.69910066975</v>
      </c>
      <c r="AY6" s="3">
        <f>IF(AX6=0,0,AW6*(_xlfn.XLOOKUP(AW$1,'Control Panel'!$B:$B,'Control Panel'!$H:$H)))</f>
        <v>35712.334308313031</v>
      </c>
      <c r="AZ6" s="3">
        <f t="shared" si="16"/>
        <v>9085.3647923567187</v>
      </c>
      <c r="BA6" s="3">
        <f t="shared" si="17"/>
        <v>7963900.8993891571</v>
      </c>
      <c r="BB6" s="10">
        <f>_xlfn.XLOOKUP(AW$1,'Control Panel'!$B:$B,'Control Panel'!$D:$D)</f>
        <v>5.3749999999999999E-2</v>
      </c>
      <c r="BC6" s="2">
        <f>IF('Control Panel'!$D$26="ON",BG5*(1-'Control Panel'!$C$26),BG5)</f>
        <v>12469081.908112716</v>
      </c>
      <c r="BD6" s="3">
        <f>IF(ROUND(BG5,2) = 0,0,-PMT(_xlfn.XLOOKUP(BC$1,'Control Panel'!$B:$B,'Control Panel'!$H:$H),_xlfn.XLOOKUP(BC$1,'Control Panel'!$B:$B,'Control Panel'!$E:$E),_xlfn.XLOOKUP(BC$1,'Control Panel'!$B:$B,'Control Panel'!$C:$C)))</f>
        <v>83162.8118973979</v>
      </c>
      <c r="BE6" s="3">
        <f>IF(BD6=0,0,BC6*(_xlfn.XLOOKUP(BC$1,'Control Panel'!$B:$B,'Control Panel'!$H:$H)))</f>
        <v>72736.311130657516</v>
      </c>
      <c r="BF6" s="3">
        <f t="shared" si="18"/>
        <v>10426.500766740384</v>
      </c>
      <c r="BG6" s="3">
        <f t="shared" si="19"/>
        <v>12458655.407345975</v>
      </c>
      <c r="BH6" s="10">
        <f>_xlfn.XLOOKUP(BC$1,'Control Panel'!$B:$B,'Control Panel'!$D:$D)</f>
        <v>7.0000000000000007E-2</v>
      </c>
      <c r="BI6" s="2">
        <f>IF('Control Panel'!$D$26="ON",BM5*(1-'Control Panel'!$C$26),BM5)</f>
        <v>6729252.9847443169</v>
      </c>
      <c r="BJ6" s="3">
        <f>IF(ROUND(BM5,2) = 0,0,-PMT(_xlfn.XLOOKUP(BI$1,'Control Panel'!$B:$B,'Control Panel'!$H:$H),_xlfn.XLOOKUP(BI$1,'Control Panel'!$B:$B,'Control Panel'!$E:$E),_xlfn.XLOOKUP(BI$1,'Control Panel'!$B:$B,'Control Panel'!$C:$C)))</f>
        <v>39928.799014207361</v>
      </c>
      <c r="BK6" s="3">
        <f>IF(BJ6=0,0,BI6*(_xlfn.XLOOKUP(BI$1,'Control Panel'!$B:$B,'Control Panel'!$H:$H)))</f>
        <v>32945.301071144051</v>
      </c>
      <c r="BL6" s="3">
        <f t="shared" si="20"/>
        <v>6983.4979430633102</v>
      </c>
      <c r="BM6" s="3">
        <f t="shared" si="21"/>
        <v>6722269.4868012536</v>
      </c>
      <c r="BN6" s="10">
        <f>_xlfn.XLOOKUP(BI$1,'Control Panel'!$B:$B,'Control Panel'!$D:$D)</f>
        <v>5.8749999999999997E-2</v>
      </c>
      <c r="BO6" s="2">
        <f>IF('Control Panel'!$D$26="ON",BS5*(1-'Control Panel'!$C$26),BS5)</f>
        <v>9218030.2621084396</v>
      </c>
      <c r="BP6" s="3">
        <f>IF(ROUND(BS5,2) = 0,0,-PMT(_xlfn.XLOOKUP(BO$1,'Control Panel'!$B:$B,'Control Panel'!$H:$H),_xlfn.XLOOKUP(BO$1,'Control Panel'!$B:$B,'Control Panel'!$E:$E),_xlfn.XLOOKUP(BO$1,'Control Panel'!$B:$B,'Control Panel'!$C:$C)))</f>
        <v>51078.842448125593</v>
      </c>
      <c r="BQ6" s="3">
        <f>IF(BP6=0,0,BO6*(_xlfn.XLOOKUP(BO$1,'Control Panel'!$B:$B,'Control Panel'!$H:$H)))</f>
        <v>40328.882396724417</v>
      </c>
      <c r="BR6" s="3">
        <f t="shared" si="22"/>
        <v>10749.960051401176</v>
      </c>
      <c r="BS6" s="3">
        <f t="shared" si="23"/>
        <v>9207280.302057039</v>
      </c>
      <c r="BT6" s="10">
        <f>_xlfn.XLOOKUP(BO$1,'Control Panel'!$B:$B,'Control Panel'!$D:$D)</f>
        <v>5.2499999999999998E-2</v>
      </c>
      <c r="BU6" s="2">
        <f>IF('Control Panel'!$D$26="ON",BY5*(1-'Control Panel'!$C$26),BY5)</f>
        <v>4454805.7045616852</v>
      </c>
      <c r="BV6" s="3">
        <f>IF(ROUND(BY5,2) = 0,0,-PMT(_xlfn.XLOOKUP(BU$1,'Control Panel'!$B:$B,'Control Panel'!$H:$H),_xlfn.XLOOKUP(BU$1,'Control Panel'!$B:$B,'Control Panel'!$E:$E),_xlfn.XLOOKUP(BU$1,'Control Panel'!$B:$B,'Control Panel'!$C:$C)))</f>
        <v>38891.266274824018</v>
      </c>
      <c r="BW6" s="3">
        <f>IF(BV6=0,0,BU6*(_xlfn.XLOOKUP(BU$1,'Control Panel'!$B:$B,'Control Panel'!$H:$H)))</f>
        <v>23666.155305483953</v>
      </c>
      <c r="BX6" s="3">
        <f t="shared" si="24"/>
        <v>15225.110969340065</v>
      </c>
      <c r="BY6" s="3">
        <f t="shared" si="25"/>
        <v>4439580.5935923448</v>
      </c>
      <c r="BZ6" s="10">
        <f>_xlfn.XLOOKUP(BU$1,'Control Panel'!$B:$B,'Control Panel'!$D:$D)</f>
        <v>6.3750000000000001E-2</v>
      </c>
      <c r="CA6" s="2">
        <f>IF('Control Panel'!$D$26="ON",CE5*(1-'Control Panel'!$C$26),CE5)</f>
        <v>5936472.7530120052</v>
      </c>
      <c r="CB6" s="3">
        <f>IF(ROUND(CE5,2) = 0,0,-PMT(_xlfn.XLOOKUP(CA$1,'Control Panel'!$B:$B,'Control Panel'!$H:$H),_xlfn.XLOOKUP(CA$1,'Control Panel'!$B:$B,'Control Panel'!$E:$E),_xlfn.XLOOKUP(CA$1,'Control Panel'!$B:$B,'Control Panel'!$C:$C)))</f>
        <v>49824.605221179954</v>
      </c>
      <c r="CC6" s="3">
        <f>IF(CB6=0,0,CA6*(_xlfn.XLOOKUP(CA$1,'Control Panel'!$B:$B,'Control Panel'!$H:$H)))</f>
        <v>28445.598608182529</v>
      </c>
      <c r="CD6" s="3">
        <f t="shared" si="26"/>
        <v>21379.006612997426</v>
      </c>
      <c r="CE6" s="3">
        <f t="shared" si="27"/>
        <v>5915093.7463990077</v>
      </c>
      <c r="CF6" s="10">
        <f>_xlfn.XLOOKUP(CA$1,'Control Panel'!$B:$B,'Control Panel'!$D:$D)</f>
        <v>5.7500000000000002E-2</v>
      </c>
      <c r="CG6" s="2">
        <f>IF('Control Panel'!$D$26="ON",CK5*(1-'Control Panel'!$C$26),CK5)</f>
        <v>8408098.7892866246</v>
      </c>
      <c r="CH6" s="3">
        <f>IF(ROUND(CK5,2) = 0,0,-PMT(_xlfn.XLOOKUP(CG$1,'Control Panel'!$B:$B,'Control Panel'!$H:$H),_xlfn.XLOOKUP(CG$1,'Control Panel'!$B:$B,'Control Panel'!$E:$E),_xlfn.XLOOKUP(CG$1,'Control Panel'!$B:$B,'Control Panel'!$C:$C)))</f>
        <v>69452.093642796826</v>
      </c>
      <c r="CI6" s="3">
        <f>IF(CH6=0,0,CG6*(_xlfn.XLOOKUP(CG$1,'Control Panel'!$B:$B,'Control Panel'!$H:$H)))</f>
        <v>38537.119450897029</v>
      </c>
      <c r="CJ6" s="3">
        <f t="shared" si="28"/>
        <v>30914.974191899797</v>
      </c>
      <c r="CK6" s="3">
        <f t="shared" si="29"/>
        <v>8377183.8150947252</v>
      </c>
      <c r="CL6" s="10">
        <f>_xlfn.XLOOKUP(CG$1,'Control Panel'!$B:$B,'Control Panel'!$D:$D)</f>
        <v>5.5E-2</v>
      </c>
      <c r="CM6" s="2">
        <f>IF('Control Panel'!$D$26="ON",CQ5*(1-'Control Panel'!$C$26),CQ5)</f>
        <v>1993087.6242396627</v>
      </c>
      <c r="CN6" s="3">
        <f>IF(ROUND(CQ5,2) = 0,0,-PMT(_xlfn.XLOOKUP(CM$1,'Control Panel'!$B:$B,'Control Panel'!$H:$H),_xlfn.XLOOKUP(CM$1,'Control Panel'!$B:$B,'Control Panel'!$E:$E),_xlfn.XLOOKUP(CM$1,'Control Panel'!$B:$B,'Control Panel'!$C:$C)))</f>
        <v>11044.074042837967</v>
      </c>
      <c r="CO6" s="3">
        <f>IF(CN6=0,0,CM6*(_xlfn.XLOOKUP(CM$1,'Control Panel'!$B:$B,'Control Panel'!$H:$H)))</f>
        <v>8719.7583560485236</v>
      </c>
      <c r="CP6" s="3">
        <f t="shared" si="30"/>
        <v>2324.3156867894431</v>
      </c>
      <c r="CQ6" s="3">
        <f t="shared" si="31"/>
        <v>1990763.3085528733</v>
      </c>
      <c r="CR6" s="10">
        <f>_xlfn.XLOOKUP(CM$1,'Control Panel'!$B:$B,'Control Panel'!$D:$D)</f>
        <v>5.2499999999999998E-2</v>
      </c>
    </row>
    <row r="7" spans="1:96" x14ac:dyDescent="0.3">
      <c r="A7" s="86">
        <f t="shared" si="0"/>
        <v>203736.56102996375</v>
      </c>
      <c r="B7" s="3">
        <f t="shared" si="1"/>
        <v>502512.1208996452</v>
      </c>
      <c r="C7" s="88">
        <f>SUM($A$3:A6)</f>
        <v>805056.32067633769</v>
      </c>
      <c r="D7" s="87">
        <f>IF('Control Panel'!$D$27= "ON",A7+B7*(1-'Control Panel'!$C$27),A7+B7)</f>
        <v>706248.68192960892</v>
      </c>
      <c r="F7" s="9">
        <v>5</v>
      </c>
      <c r="G7" s="2">
        <f>IF('Control Panel'!$D$26="ON",K6*(1-'Control Panel'!$C$26),K6)</f>
        <v>4927755.1853498397</v>
      </c>
      <c r="H7" s="3">
        <f>IF(ROUND(K6,2) = 0,0,-PMT(_xlfn.XLOOKUP(G$1,'Control Panel'!$B:$B,'Control Panel'!$H:$H),_xlfn.XLOOKUP(G$1,'Control Panel'!$B:$B,'Control Panel'!$E:$E),_xlfn.XLOOKUP(G$1,'Control Panel'!$B:$B,'Control Panel'!$C:$C)))</f>
        <v>40854.172731056962</v>
      </c>
      <c r="I7" s="3">
        <f>IF(H7=0,0,G7*(_xlfn.XLOOKUP(G$1,'Control Panel'!$B:$B,'Control Panel'!$H:$H)))</f>
        <v>22585.544599520097</v>
      </c>
      <c r="J7" s="3">
        <f t="shared" si="2"/>
        <v>18268.628131536865</v>
      </c>
      <c r="K7" s="3">
        <f t="shared" si="3"/>
        <v>4909486.557218303</v>
      </c>
      <c r="L7" s="10">
        <f>_xlfn.XLOOKUP(G$1,'Control Panel'!$B:$B,'Control Panel'!$D:$D)</f>
        <v>5.5E-2</v>
      </c>
      <c r="M7" s="2">
        <f>IF('Control Panel'!$D$26="ON",Q6*(1-'Control Panel'!$C$26),Q6)</f>
        <v>3986442.0979348798</v>
      </c>
      <c r="N7" s="3">
        <f>IF(ROUND(Q6,2) = 0,0,-PMT(_xlfn.XLOOKUP(M$1,'Control Panel'!$B:$B,'Control Panel'!$H:$H),_xlfn.XLOOKUP(M$1,'Control Panel'!$B:$B,'Control Panel'!$E:$E),_xlfn.XLOOKUP(M$1,'Control Panel'!$B:$B,'Control Panel'!$C:$C)))</f>
        <v>26277.152547020552</v>
      </c>
      <c r="O7" s="3">
        <f>IF(N7=0,0,M7*(_xlfn.XLOOKUP(M$1,'Control Panel'!$B:$B,'Control Panel'!$H:$H)))</f>
        <v>22838.991186085252</v>
      </c>
      <c r="P7" s="3">
        <f t="shared" si="4"/>
        <v>3438.1613609353008</v>
      </c>
      <c r="Q7" s="3">
        <f t="shared" si="5"/>
        <v>3983003.9365739445</v>
      </c>
      <c r="R7" s="10">
        <f>_xlfn.XLOOKUP(M$1,'Control Panel'!$B:$B,'Control Panel'!$D:$D)</f>
        <v>6.8750000000000006E-2</v>
      </c>
      <c r="S7" s="2">
        <f>IF('Control Panel'!$D$26="ON",W6*(1-'Control Panel'!$C$26),W6)</f>
        <v>6477968.4091441799</v>
      </c>
      <c r="T7" s="3">
        <f>IF(ROUND(W6,2) = 0,0,-PMT(_xlfn.XLOOKUP(S$1,'Control Panel'!$B:$B,'Control Panel'!$H:$H),_xlfn.XLOOKUP(S$1,'Control Panel'!$B:$B,'Control Panel'!$E:$E),_xlfn.XLOOKUP(S$1,'Control Panel'!$B:$B,'Control Panel'!$C:$C)))</f>
        <v>42700.372888908401</v>
      </c>
      <c r="U7" s="3">
        <f>IF(T7=0,0,S7*(_xlfn.XLOOKUP(S$1,'Control Panel'!$B:$B,'Control Panel'!$H:$H)))</f>
        <v>37113.360677388533</v>
      </c>
      <c r="V7" s="3">
        <f t="shared" si="6"/>
        <v>5587.0122115198683</v>
      </c>
      <c r="W7" s="3">
        <f t="shared" si="7"/>
        <v>6472381.3969326597</v>
      </c>
      <c r="X7" s="10">
        <f>_xlfn.XLOOKUP(S$1,'Control Panel'!$B:$B,'Control Panel'!$D:$D)</f>
        <v>6.8750000000000006E-2</v>
      </c>
      <c r="Y7" s="2">
        <f>IF('Control Panel'!$D$26="ON",AC6*(1-'Control Panel'!$C$26),AC6)</f>
        <v>7634489.1401675977</v>
      </c>
      <c r="Z7" s="3">
        <f>IF(ROUND(AC6,2) = 0,0,-PMT(_xlfn.XLOOKUP(Y$1,'Control Panel'!$B:$B,'Control Panel'!$H:$H),_xlfn.XLOOKUP(Y$1,'Control Panel'!$B:$B,'Control Panel'!$E:$E),_xlfn.XLOOKUP(Y$1,'Control Panel'!$B:$B,'Control Panel'!$C:$C)))</f>
        <v>61792.332437135432</v>
      </c>
      <c r="AA7" s="3">
        <f>IF(Z7=0,0,Y7*(_xlfn.XLOOKUP(Y$1,'Control Panel'!$B:$B,'Control Panel'!$H:$H)))</f>
        <v>32605.630702799113</v>
      </c>
      <c r="AB7" s="3">
        <f t="shared" si="8"/>
        <v>29186.701734336319</v>
      </c>
      <c r="AC7" s="3">
        <f t="shared" si="9"/>
        <v>7605302.4384332616</v>
      </c>
      <c r="AD7" s="10">
        <f>_xlfn.XLOOKUP(Y$1,'Control Panel'!$B:$B,'Control Panel'!$D:$D)</f>
        <v>5.1249999999999997E-2</v>
      </c>
      <c r="AE7" s="2">
        <f>IF('Control Panel'!$D$26="ON",AI6*(1-'Control Panel'!$C$26),AI6)</f>
        <v>9966105.2448372003</v>
      </c>
      <c r="AF7" s="3">
        <f>IF(ROUND(AI6,2) = 0,0,-PMT(_xlfn.XLOOKUP(AE$1,'Control Panel'!$B:$B,'Control Panel'!$H:$H),_xlfn.XLOOKUP(AE$1,'Control Panel'!$B:$B,'Control Panel'!$E:$E),_xlfn.XLOOKUP(AE$1,'Control Panel'!$B:$B,'Control Panel'!$C:$C)))</f>
        <v>65692.881367551381</v>
      </c>
      <c r="AG7" s="3">
        <f>IF(AF7=0,0,AE7*(_xlfn.XLOOKUP(AE$1,'Control Panel'!$B:$B,'Control Panel'!$H:$H)))</f>
        <v>57097.477965213133</v>
      </c>
      <c r="AH7" s="3">
        <f t="shared" si="10"/>
        <v>8595.4034023382483</v>
      </c>
      <c r="AI7" s="3">
        <f t="shared" si="11"/>
        <v>9957509.8414348625</v>
      </c>
      <c r="AJ7" s="10">
        <f>_xlfn.XLOOKUP(AE$1,'Control Panel'!$B:$B,'Control Panel'!$D:$D)</f>
        <v>6.8750000000000006E-2</v>
      </c>
      <c r="AK7" s="2">
        <f>IF('Control Panel'!$D$26="ON",AO6*(1-'Control Panel'!$C$26),AO6)</f>
        <v>2219469.4546776977</v>
      </c>
      <c r="AL7" s="3">
        <f>IF(ROUND(AO6,2) = 0,0,-PMT(_xlfn.XLOOKUP(AK$1,'Control Panel'!$B:$B,'Control Panel'!$H:$H),_xlfn.XLOOKUP(AK$1,'Control Panel'!$B:$B,'Control Panel'!$E:$E),_xlfn.XLOOKUP(AK$1,'Control Panel'!$B:$B,'Control Panel'!$C:$C)))</f>
        <v>19292.014496253767</v>
      </c>
      <c r="AM7" s="3">
        <f>IF(AL7=0,0,AK7*(_xlfn.XLOOKUP(AK$1,'Control Panel'!$B:$B,'Control Panel'!$H:$H)))</f>
        <v>11559.736743113008</v>
      </c>
      <c r="AN7" s="3">
        <f t="shared" si="12"/>
        <v>7732.2777531407592</v>
      </c>
      <c r="AO7" s="3">
        <f t="shared" si="13"/>
        <v>2211737.176924557</v>
      </c>
      <c r="AP7" s="10">
        <f>_xlfn.XLOOKUP(AK$1,'Control Panel'!$B:$B,'Control Panel'!$D:$D)</f>
        <v>6.25E-2</v>
      </c>
      <c r="AQ7" s="2">
        <f>IF('Control Panel'!$D$26="ON",AU6*(1-'Control Panel'!$C$26),AU6)</f>
        <v>6907986.5879798895</v>
      </c>
      <c r="AR7" s="3">
        <f>IF(ROUND(AU6,2) = 0,0,-PMT(_xlfn.XLOOKUP(AQ$1,'Control Panel'!$B:$B,'Control Panel'!$H:$H),_xlfn.XLOOKUP(AQ$1,'Control Panel'!$B:$B,'Control Panel'!$E:$E),_xlfn.XLOOKUP(AQ$1,'Control Panel'!$B:$B,'Control Panel'!$C:$C)))</f>
        <v>61459.563819643074</v>
      </c>
      <c r="AS7" s="3">
        <f>IF(AR7=0,0,AQ7*(_xlfn.XLOOKUP(AQ$1,'Control Panel'!$B:$B,'Control Panel'!$H:$H)))</f>
        <v>38137.842621138974</v>
      </c>
      <c r="AT7" s="3">
        <f t="shared" si="14"/>
        <v>23321.721198504099</v>
      </c>
      <c r="AU7" s="3">
        <f t="shared" si="15"/>
        <v>6884664.8667813856</v>
      </c>
      <c r="AV7" s="10">
        <f>_xlfn.XLOOKUP(AQ$1,'Control Panel'!$B:$B,'Control Panel'!$D:$D)</f>
        <v>6.6250000000000003E-2</v>
      </c>
      <c r="AW7" s="2">
        <f>IF('Control Panel'!$D$26="ON",BA6*(1-'Control Panel'!$C$26),BA6)</f>
        <v>7963900.8993891571</v>
      </c>
      <c r="AX7" s="3">
        <f>IF(ROUND(BA6,2) = 0,0,-PMT(_xlfn.XLOOKUP(AW$1,'Control Panel'!$B:$B,'Control Panel'!$H:$H),_xlfn.XLOOKUP(AW$1,'Control Panel'!$B:$B,'Control Panel'!$E:$E),_xlfn.XLOOKUP(AW$1,'Control Panel'!$B:$B,'Control Panel'!$C:$C)))</f>
        <v>44797.69910066975</v>
      </c>
      <c r="AY7" s="3">
        <f>IF(AX7=0,0,AW7*(_xlfn.XLOOKUP(AW$1,'Control Panel'!$B:$B,'Control Panel'!$H:$H)))</f>
        <v>35671.639445180605</v>
      </c>
      <c r="AZ7" s="3">
        <f t="shared" si="16"/>
        <v>9126.0596554891454</v>
      </c>
      <c r="BA7" s="3">
        <f t="shared" si="17"/>
        <v>7954774.8397336677</v>
      </c>
      <c r="BB7" s="10">
        <f>_xlfn.XLOOKUP(AW$1,'Control Panel'!$B:$B,'Control Panel'!$D:$D)</f>
        <v>5.3749999999999999E-2</v>
      </c>
      <c r="BC7" s="2">
        <f>IF('Control Panel'!$D$26="ON",BG6*(1-'Control Panel'!$C$26),BG6)</f>
        <v>12458655.407345975</v>
      </c>
      <c r="BD7" s="3">
        <f>IF(ROUND(BG6,2) = 0,0,-PMT(_xlfn.XLOOKUP(BC$1,'Control Panel'!$B:$B,'Control Panel'!$H:$H),_xlfn.XLOOKUP(BC$1,'Control Panel'!$B:$B,'Control Panel'!$E:$E),_xlfn.XLOOKUP(BC$1,'Control Panel'!$B:$B,'Control Panel'!$C:$C)))</f>
        <v>83162.8118973979</v>
      </c>
      <c r="BE7" s="3">
        <f>IF(BD7=0,0,BC7*(_xlfn.XLOOKUP(BC$1,'Control Panel'!$B:$B,'Control Panel'!$H:$H)))</f>
        <v>72675.48987618486</v>
      </c>
      <c r="BF7" s="3">
        <f t="shared" si="18"/>
        <v>10487.32202121304</v>
      </c>
      <c r="BG7" s="3">
        <f t="shared" si="19"/>
        <v>12448168.085324762</v>
      </c>
      <c r="BH7" s="10">
        <f>_xlfn.XLOOKUP(BC$1,'Control Panel'!$B:$B,'Control Panel'!$D:$D)</f>
        <v>7.0000000000000007E-2</v>
      </c>
      <c r="BI7" s="2">
        <f>IF('Control Panel'!$D$26="ON",BM6*(1-'Control Panel'!$C$26),BM6)</f>
        <v>6722269.4868012536</v>
      </c>
      <c r="BJ7" s="3">
        <f>IF(ROUND(BM6,2) = 0,0,-PMT(_xlfn.XLOOKUP(BI$1,'Control Panel'!$B:$B,'Control Panel'!$H:$H),_xlfn.XLOOKUP(BI$1,'Control Panel'!$B:$B,'Control Panel'!$E:$E),_xlfn.XLOOKUP(BI$1,'Control Panel'!$B:$B,'Control Panel'!$C:$C)))</f>
        <v>39928.799014207361</v>
      </c>
      <c r="BK7" s="3">
        <f>IF(BJ7=0,0,BI7*(_xlfn.XLOOKUP(BI$1,'Control Panel'!$B:$B,'Control Panel'!$H:$H)))</f>
        <v>32911.111029131134</v>
      </c>
      <c r="BL7" s="3">
        <f t="shared" si="20"/>
        <v>7017.6879850762271</v>
      </c>
      <c r="BM7" s="3">
        <f t="shared" si="21"/>
        <v>6715251.7988161771</v>
      </c>
      <c r="BN7" s="10">
        <f>_xlfn.XLOOKUP(BI$1,'Control Panel'!$B:$B,'Control Panel'!$D:$D)</f>
        <v>5.8749999999999997E-2</v>
      </c>
      <c r="BO7" s="2">
        <f>IF('Control Panel'!$D$26="ON",BS6*(1-'Control Panel'!$C$26),BS6)</f>
        <v>9207280.302057039</v>
      </c>
      <c r="BP7" s="3">
        <f>IF(ROUND(BS6,2) = 0,0,-PMT(_xlfn.XLOOKUP(BO$1,'Control Panel'!$B:$B,'Control Panel'!$H:$H),_xlfn.XLOOKUP(BO$1,'Control Panel'!$B:$B,'Control Panel'!$E:$E),_xlfn.XLOOKUP(BO$1,'Control Panel'!$B:$B,'Control Panel'!$C:$C)))</f>
        <v>51078.842448125593</v>
      </c>
      <c r="BQ7" s="3">
        <f>IF(BP7=0,0,BO7*(_xlfn.XLOOKUP(BO$1,'Control Panel'!$B:$B,'Control Panel'!$H:$H)))</f>
        <v>40281.85132149954</v>
      </c>
      <c r="BR7" s="3">
        <f t="shared" si="22"/>
        <v>10796.991126626053</v>
      </c>
      <c r="BS7" s="3">
        <f t="shared" si="23"/>
        <v>9196483.3109304123</v>
      </c>
      <c r="BT7" s="10">
        <f>_xlfn.XLOOKUP(BO$1,'Control Panel'!$B:$B,'Control Panel'!$D:$D)</f>
        <v>5.2499999999999998E-2</v>
      </c>
      <c r="BU7" s="2">
        <f>IF('Control Panel'!$D$26="ON",BY6*(1-'Control Panel'!$C$26),BY6)</f>
        <v>4439580.5935923448</v>
      </c>
      <c r="BV7" s="3">
        <f>IF(ROUND(BY6,2) = 0,0,-PMT(_xlfn.XLOOKUP(BU$1,'Control Panel'!$B:$B,'Control Panel'!$H:$H),_xlfn.XLOOKUP(BU$1,'Control Panel'!$B:$B,'Control Panel'!$E:$E),_xlfn.XLOOKUP(BU$1,'Control Panel'!$B:$B,'Control Panel'!$C:$C)))</f>
        <v>38891.266274824018</v>
      </c>
      <c r="BW7" s="3">
        <f>IF(BV7=0,0,BU7*(_xlfn.XLOOKUP(BU$1,'Control Panel'!$B:$B,'Control Panel'!$H:$H)))</f>
        <v>23585.271903459332</v>
      </c>
      <c r="BX7" s="3">
        <f t="shared" si="24"/>
        <v>15305.994371364686</v>
      </c>
      <c r="BY7" s="3">
        <f t="shared" si="25"/>
        <v>4424274.59922098</v>
      </c>
      <c r="BZ7" s="10">
        <f>_xlfn.XLOOKUP(BU$1,'Control Panel'!$B:$B,'Control Panel'!$D:$D)</f>
        <v>6.3750000000000001E-2</v>
      </c>
      <c r="CA7" s="2">
        <f>IF('Control Panel'!$D$26="ON",CE6*(1-'Control Panel'!$C$26),CE6)</f>
        <v>5915093.7463990077</v>
      </c>
      <c r="CB7" s="3">
        <f>IF(ROUND(CE6,2) = 0,0,-PMT(_xlfn.XLOOKUP(CA$1,'Control Panel'!$B:$B,'Control Panel'!$H:$H),_xlfn.XLOOKUP(CA$1,'Control Panel'!$B:$B,'Control Panel'!$E:$E),_xlfn.XLOOKUP(CA$1,'Control Panel'!$B:$B,'Control Panel'!$C:$C)))</f>
        <v>49824.605221179954</v>
      </c>
      <c r="CC7" s="3">
        <f>IF(CB7=0,0,CA7*(_xlfn.XLOOKUP(CA$1,'Control Panel'!$B:$B,'Control Panel'!$H:$H)))</f>
        <v>28343.157534828581</v>
      </c>
      <c r="CD7" s="3">
        <f t="shared" si="26"/>
        <v>21481.447686351374</v>
      </c>
      <c r="CE7" s="3">
        <f t="shared" si="27"/>
        <v>5893612.2987126559</v>
      </c>
      <c r="CF7" s="10">
        <f>_xlfn.XLOOKUP(CA$1,'Control Panel'!$B:$B,'Control Panel'!$D:$D)</f>
        <v>5.7500000000000002E-2</v>
      </c>
      <c r="CG7" s="2">
        <f>IF('Control Panel'!$D$26="ON",CK6*(1-'Control Panel'!$C$26),CK6)</f>
        <v>8377183.8150947252</v>
      </c>
      <c r="CH7" s="3">
        <f>IF(ROUND(CK6,2) = 0,0,-PMT(_xlfn.XLOOKUP(CG$1,'Control Panel'!$B:$B,'Control Panel'!$H:$H),_xlfn.XLOOKUP(CG$1,'Control Panel'!$B:$B,'Control Panel'!$E:$E),_xlfn.XLOOKUP(CG$1,'Control Panel'!$B:$B,'Control Panel'!$C:$C)))</f>
        <v>69452.093642796826</v>
      </c>
      <c r="CI7" s="3">
        <f>IF(CH7=0,0,CG7*(_xlfn.XLOOKUP(CG$1,'Control Panel'!$B:$B,'Control Panel'!$H:$H)))</f>
        <v>38395.425819184158</v>
      </c>
      <c r="CJ7" s="3">
        <f t="shared" si="28"/>
        <v>31056.667823612668</v>
      </c>
      <c r="CK7" s="3">
        <f t="shared" si="29"/>
        <v>8346127.1472711125</v>
      </c>
      <c r="CL7" s="10">
        <f>_xlfn.XLOOKUP(CG$1,'Control Panel'!$B:$B,'Control Panel'!$D:$D)</f>
        <v>5.5E-2</v>
      </c>
      <c r="CM7" s="2">
        <f>IF('Control Panel'!$D$26="ON",CQ6*(1-'Control Panel'!$C$26),CQ6)</f>
        <v>1990763.3085528733</v>
      </c>
      <c r="CN7" s="3">
        <f>IF(ROUND(CQ6,2) = 0,0,-PMT(_xlfn.XLOOKUP(CM$1,'Control Panel'!$B:$B,'Control Panel'!$H:$H),_xlfn.XLOOKUP(CM$1,'Control Panel'!$B:$B,'Control Panel'!$E:$E),_xlfn.XLOOKUP(CM$1,'Control Panel'!$B:$B,'Control Panel'!$C:$C)))</f>
        <v>11044.074042837967</v>
      </c>
      <c r="CO7" s="3">
        <f>IF(CN7=0,0,CM7*(_xlfn.XLOOKUP(CM$1,'Control Panel'!$B:$B,'Control Panel'!$H:$H)))</f>
        <v>8709.5894749188192</v>
      </c>
      <c r="CP7" s="3">
        <f t="shared" si="30"/>
        <v>2334.4845679191476</v>
      </c>
      <c r="CQ7" s="3">
        <f t="shared" si="31"/>
        <v>1988428.8239849543</v>
      </c>
      <c r="CR7" s="10">
        <f>_xlfn.XLOOKUP(CM$1,'Control Panel'!$B:$B,'Control Panel'!$D:$D)</f>
        <v>5.2499999999999998E-2</v>
      </c>
    </row>
    <row r="8" spans="1:96" x14ac:dyDescent="0.3">
      <c r="A8" s="86">
        <f t="shared" si="0"/>
        <v>204735.37153593055</v>
      </c>
      <c r="B8" s="3">
        <f t="shared" si="1"/>
        <v>501513.31039367837</v>
      </c>
      <c r="C8" s="88">
        <f>SUM($A$3:A7)</f>
        <v>1008792.8817063015</v>
      </c>
      <c r="D8" s="87">
        <f>IF('Control Panel'!$D$27= "ON",A8+B8*(1-'Control Panel'!$C$27),A8+B8)</f>
        <v>706248.68192960892</v>
      </c>
      <c r="F8" s="9">
        <v>6</v>
      </c>
      <c r="G8" s="2">
        <f>IF('Control Panel'!$D$26="ON",K7*(1-'Control Panel'!$C$26),K7)</f>
        <v>4909486.557218303</v>
      </c>
      <c r="H8" s="3">
        <f>IF(ROUND(K7,2) = 0,0,-PMT(_xlfn.XLOOKUP(G$1,'Control Panel'!$B:$B,'Control Panel'!$H:$H),_xlfn.XLOOKUP(G$1,'Control Panel'!$B:$B,'Control Panel'!$E:$E),_xlfn.XLOOKUP(G$1,'Control Panel'!$B:$B,'Control Panel'!$C:$C)))</f>
        <v>40854.172731056962</v>
      </c>
      <c r="I8" s="3">
        <f>IF(H8=0,0,G8*(_xlfn.XLOOKUP(G$1,'Control Panel'!$B:$B,'Control Panel'!$H:$H)))</f>
        <v>22501.813387250557</v>
      </c>
      <c r="J8" s="3">
        <f t="shared" si="2"/>
        <v>18352.359343806405</v>
      </c>
      <c r="K8" s="3">
        <f t="shared" si="3"/>
        <v>4891134.1978744967</v>
      </c>
      <c r="L8" s="10">
        <f>_xlfn.XLOOKUP(G$1,'Control Panel'!$B:$B,'Control Panel'!$D:$D)</f>
        <v>5.5E-2</v>
      </c>
      <c r="M8" s="2">
        <f>IF('Control Panel'!$D$26="ON",Q7*(1-'Control Panel'!$C$26),Q7)</f>
        <v>3983003.9365739445</v>
      </c>
      <c r="N8" s="3">
        <f>IF(ROUND(Q7,2) = 0,0,-PMT(_xlfn.XLOOKUP(M$1,'Control Panel'!$B:$B,'Control Panel'!$H:$H),_xlfn.XLOOKUP(M$1,'Control Panel'!$B:$B,'Control Panel'!$E:$E),_xlfn.XLOOKUP(M$1,'Control Panel'!$B:$B,'Control Panel'!$C:$C)))</f>
        <v>26277.152547020552</v>
      </c>
      <c r="O8" s="3">
        <f>IF(N8=0,0,M8*(_xlfn.XLOOKUP(M$1,'Control Panel'!$B:$B,'Control Panel'!$H:$H)))</f>
        <v>22819.293386621561</v>
      </c>
      <c r="P8" s="3">
        <f t="shared" si="4"/>
        <v>3457.8591603989917</v>
      </c>
      <c r="Q8" s="3">
        <f t="shared" si="5"/>
        <v>3979546.0774135455</v>
      </c>
      <c r="R8" s="10">
        <f>_xlfn.XLOOKUP(M$1,'Control Panel'!$B:$B,'Control Panel'!$D:$D)</f>
        <v>6.8750000000000006E-2</v>
      </c>
      <c r="S8" s="2">
        <f>IF('Control Panel'!$D$26="ON",W7*(1-'Control Panel'!$C$26),W7)</f>
        <v>6472381.3969326597</v>
      </c>
      <c r="T8" s="3">
        <f>IF(ROUND(W7,2) = 0,0,-PMT(_xlfn.XLOOKUP(S$1,'Control Panel'!$B:$B,'Control Panel'!$H:$H),_xlfn.XLOOKUP(S$1,'Control Panel'!$B:$B,'Control Panel'!$E:$E),_xlfn.XLOOKUP(S$1,'Control Panel'!$B:$B,'Control Panel'!$C:$C)))</f>
        <v>42700.372888908401</v>
      </c>
      <c r="U8" s="3">
        <f>IF(T8=0,0,S8*(_xlfn.XLOOKUP(S$1,'Control Panel'!$B:$B,'Control Panel'!$H:$H)))</f>
        <v>37081.351753260031</v>
      </c>
      <c r="V8" s="3">
        <f t="shared" si="6"/>
        <v>5619.0211356483705</v>
      </c>
      <c r="W8" s="3">
        <f t="shared" si="7"/>
        <v>6466762.375797011</v>
      </c>
      <c r="X8" s="10">
        <f>_xlfn.XLOOKUP(S$1,'Control Panel'!$B:$B,'Control Panel'!$D:$D)</f>
        <v>6.8750000000000006E-2</v>
      </c>
      <c r="Y8" s="2">
        <f>IF('Control Panel'!$D$26="ON",AC7*(1-'Control Panel'!$C$26),AC7)</f>
        <v>7605302.4384332616</v>
      </c>
      <c r="Z8" s="3">
        <f>IF(ROUND(AC7,2) = 0,0,-PMT(_xlfn.XLOOKUP(Y$1,'Control Panel'!$B:$B,'Control Panel'!$H:$H),_xlfn.XLOOKUP(Y$1,'Control Panel'!$B:$B,'Control Panel'!$E:$E),_xlfn.XLOOKUP(Y$1,'Control Panel'!$B:$B,'Control Panel'!$C:$C)))</f>
        <v>61792.332437135432</v>
      </c>
      <c r="AA8" s="3">
        <f>IF(Z8=0,0,Y8*(_xlfn.XLOOKUP(Y$1,'Control Panel'!$B:$B,'Control Panel'!$H:$H)))</f>
        <v>32480.979164142052</v>
      </c>
      <c r="AB8" s="3">
        <f t="shared" si="8"/>
        <v>29311.35327299338</v>
      </c>
      <c r="AC8" s="3">
        <f t="shared" si="9"/>
        <v>7575991.0851602685</v>
      </c>
      <c r="AD8" s="10">
        <f>_xlfn.XLOOKUP(Y$1,'Control Panel'!$B:$B,'Control Panel'!$D:$D)</f>
        <v>5.1249999999999997E-2</v>
      </c>
      <c r="AE8" s="2">
        <f>IF('Control Panel'!$D$26="ON",AI7*(1-'Control Panel'!$C$26),AI7)</f>
        <v>9957509.8414348625</v>
      </c>
      <c r="AF8" s="3">
        <f>IF(ROUND(AI7,2) = 0,0,-PMT(_xlfn.XLOOKUP(AE$1,'Control Panel'!$B:$B,'Control Panel'!$H:$H),_xlfn.XLOOKUP(AE$1,'Control Panel'!$B:$B,'Control Panel'!$E:$E),_xlfn.XLOOKUP(AE$1,'Control Panel'!$B:$B,'Control Panel'!$C:$C)))</f>
        <v>65692.881367551381</v>
      </c>
      <c r="AG8" s="3">
        <f>IF(AF8=0,0,AE8*(_xlfn.XLOOKUP(AE$1,'Control Panel'!$B:$B,'Control Panel'!$H:$H)))</f>
        <v>57048.233466553902</v>
      </c>
      <c r="AH8" s="3">
        <f t="shared" si="10"/>
        <v>8644.6479009974792</v>
      </c>
      <c r="AI8" s="3">
        <f t="shared" si="11"/>
        <v>9948865.1935338657</v>
      </c>
      <c r="AJ8" s="10">
        <f>_xlfn.XLOOKUP(AE$1,'Control Panel'!$B:$B,'Control Panel'!$D:$D)</f>
        <v>6.8750000000000006E-2</v>
      </c>
      <c r="AK8" s="2">
        <f>IF('Control Panel'!$D$26="ON",AO7*(1-'Control Panel'!$C$26),AO7)</f>
        <v>2211737.176924557</v>
      </c>
      <c r="AL8" s="3">
        <f>IF(ROUND(AO7,2) = 0,0,-PMT(_xlfn.XLOOKUP(AK$1,'Control Panel'!$B:$B,'Control Panel'!$H:$H),_xlfn.XLOOKUP(AK$1,'Control Panel'!$B:$B,'Control Panel'!$E:$E),_xlfn.XLOOKUP(AK$1,'Control Panel'!$B:$B,'Control Panel'!$C:$C)))</f>
        <v>19292.014496253767</v>
      </c>
      <c r="AM8" s="3">
        <f>IF(AL8=0,0,AK8*(_xlfn.XLOOKUP(AK$1,'Control Panel'!$B:$B,'Control Panel'!$H:$H)))</f>
        <v>11519.464463148734</v>
      </c>
      <c r="AN8" s="3">
        <f t="shared" si="12"/>
        <v>7772.5500331050334</v>
      </c>
      <c r="AO8" s="3">
        <f t="shared" si="13"/>
        <v>2203964.6268914519</v>
      </c>
      <c r="AP8" s="10">
        <f>_xlfn.XLOOKUP(AK$1,'Control Panel'!$B:$B,'Control Panel'!$D:$D)</f>
        <v>6.25E-2</v>
      </c>
      <c r="AQ8" s="2">
        <f>IF('Control Panel'!$D$26="ON",AU7*(1-'Control Panel'!$C$26),AU7)</f>
        <v>6884664.8667813856</v>
      </c>
      <c r="AR8" s="3">
        <f>IF(ROUND(AU7,2) = 0,0,-PMT(_xlfn.XLOOKUP(AQ$1,'Control Panel'!$B:$B,'Control Panel'!$H:$H),_xlfn.XLOOKUP(AQ$1,'Control Panel'!$B:$B,'Control Panel'!$E:$E),_xlfn.XLOOKUP(AQ$1,'Control Panel'!$B:$B,'Control Panel'!$C:$C)))</f>
        <v>61459.563819643074</v>
      </c>
      <c r="AS8" s="3">
        <f>IF(AR8=0,0,AQ8*(_xlfn.XLOOKUP(AQ$1,'Control Panel'!$B:$B,'Control Panel'!$H:$H)))</f>
        <v>38009.087285355563</v>
      </c>
      <c r="AT8" s="3">
        <f t="shared" si="14"/>
        <v>23450.476534287511</v>
      </c>
      <c r="AU8" s="3">
        <f t="shared" si="15"/>
        <v>6861214.3902470982</v>
      </c>
      <c r="AV8" s="10">
        <f>_xlfn.XLOOKUP(AQ$1,'Control Panel'!$B:$B,'Control Panel'!$D:$D)</f>
        <v>6.6250000000000003E-2</v>
      </c>
      <c r="AW8" s="2">
        <f>IF('Control Panel'!$D$26="ON",BA7*(1-'Control Panel'!$C$26),BA7)</f>
        <v>7954774.8397336677</v>
      </c>
      <c r="AX8" s="3">
        <f>IF(ROUND(BA7,2) = 0,0,-PMT(_xlfn.XLOOKUP(AW$1,'Control Panel'!$B:$B,'Control Panel'!$H:$H),_xlfn.XLOOKUP(AW$1,'Control Panel'!$B:$B,'Control Panel'!$E:$E),_xlfn.XLOOKUP(AW$1,'Control Panel'!$B:$B,'Control Panel'!$C:$C)))</f>
        <v>44797.69910066975</v>
      </c>
      <c r="AY8" s="3">
        <f>IF(AX8=0,0,AW8*(_xlfn.XLOOKUP(AW$1,'Control Panel'!$B:$B,'Control Panel'!$H:$H)))</f>
        <v>35630.762302973722</v>
      </c>
      <c r="AZ8" s="3">
        <f t="shared" si="16"/>
        <v>9166.9367976960275</v>
      </c>
      <c r="BA8" s="3">
        <f t="shared" si="17"/>
        <v>7945607.9029359715</v>
      </c>
      <c r="BB8" s="10">
        <f>_xlfn.XLOOKUP(AW$1,'Control Panel'!$B:$B,'Control Panel'!$D:$D)</f>
        <v>5.3749999999999999E-2</v>
      </c>
      <c r="BC8" s="2">
        <f>IF('Control Panel'!$D$26="ON",BG7*(1-'Control Panel'!$C$26),BG7)</f>
        <v>12448168.085324762</v>
      </c>
      <c r="BD8" s="3">
        <f>IF(ROUND(BG7,2) = 0,0,-PMT(_xlfn.XLOOKUP(BC$1,'Control Panel'!$B:$B,'Control Panel'!$H:$H),_xlfn.XLOOKUP(BC$1,'Control Panel'!$B:$B,'Control Panel'!$E:$E),_xlfn.XLOOKUP(BC$1,'Control Panel'!$B:$B,'Control Panel'!$C:$C)))</f>
        <v>83162.8118973979</v>
      </c>
      <c r="BE8" s="3">
        <f>IF(BD8=0,0,BC8*(_xlfn.XLOOKUP(BC$1,'Control Panel'!$B:$B,'Control Panel'!$H:$H)))</f>
        <v>72614.31383106111</v>
      </c>
      <c r="BF8" s="3">
        <f t="shared" si="18"/>
        <v>10548.49806633679</v>
      </c>
      <c r="BG8" s="3">
        <f t="shared" si="19"/>
        <v>12437619.587258426</v>
      </c>
      <c r="BH8" s="10">
        <f>_xlfn.XLOOKUP(BC$1,'Control Panel'!$B:$B,'Control Panel'!$D:$D)</f>
        <v>7.0000000000000007E-2</v>
      </c>
      <c r="BI8" s="2">
        <f>IF('Control Panel'!$D$26="ON",BM7*(1-'Control Panel'!$C$26),BM7)</f>
        <v>6715251.7988161771</v>
      </c>
      <c r="BJ8" s="3">
        <f>IF(ROUND(BM7,2) = 0,0,-PMT(_xlfn.XLOOKUP(BI$1,'Control Panel'!$B:$B,'Control Panel'!$H:$H),_xlfn.XLOOKUP(BI$1,'Control Panel'!$B:$B,'Control Panel'!$E:$E),_xlfn.XLOOKUP(BI$1,'Control Panel'!$B:$B,'Control Panel'!$C:$C)))</f>
        <v>39928.799014207361</v>
      </c>
      <c r="BK8" s="3">
        <f>IF(BJ8=0,0,BI8*(_xlfn.XLOOKUP(BI$1,'Control Panel'!$B:$B,'Control Panel'!$H:$H)))</f>
        <v>32876.753598370866</v>
      </c>
      <c r="BL8" s="3">
        <f t="shared" si="20"/>
        <v>7052.0454158364955</v>
      </c>
      <c r="BM8" s="3">
        <f t="shared" si="21"/>
        <v>6708199.7534003407</v>
      </c>
      <c r="BN8" s="10">
        <f>_xlfn.XLOOKUP(BI$1,'Control Panel'!$B:$B,'Control Panel'!$D:$D)</f>
        <v>5.8749999999999997E-2</v>
      </c>
      <c r="BO8" s="2">
        <f>IF('Control Panel'!$D$26="ON",BS7*(1-'Control Panel'!$C$26),BS7)</f>
        <v>9196483.3109304123</v>
      </c>
      <c r="BP8" s="3">
        <f>IF(ROUND(BS7,2) = 0,0,-PMT(_xlfn.XLOOKUP(BO$1,'Control Panel'!$B:$B,'Control Panel'!$H:$H),_xlfn.XLOOKUP(BO$1,'Control Panel'!$B:$B,'Control Panel'!$E:$E),_xlfn.XLOOKUP(BO$1,'Control Panel'!$B:$B,'Control Panel'!$C:$C)))</f>
        <v>51078.842448125593</v>
      </c>
      <c r="BQ8" s="3">
        <f>IF(BP8=0,0,BO8*(_xlfn.XLOOKUP(BO$1,'Control Panel'!$B:$B,'Control Panel'!$H:$H)))</f>
        <v>40234.614485320548</v>
      </c>
      <c r="BR8" s="3">
        <f t="shared" si="22"/>
        <v>10844.227962805046</v>
      </c>
      <c r="BS8" s="3">
        <f t="shared" si="23"/>
        <v>9185639.0829676073</v>
      </c>
      <c r="BT8" s="10">
        <f>_xlfn.XLOOKUP(BO$1,'Control Panel'!$B:$B,'Control Panel'!$D:$D)</f>
        <v>5.2499999999999998E-2</v>
      </c>
      <c r="BU8" s="2">
        <f>IF('Control Panel'!$D$26="ON",BY7*(1-'Control Panel'!$C$26),BY7)</f>
        <v>4424274.59922098</v>
      </c>
      <c r="BV8" s="3">
        <f>IF(ROUND(BY7,2) = 0,0,-PMT(_xlfn.XLOOKUP(BU$1,'Control Panel'!$B:$B,'Control Panel'!$H:$H),_xlfn.XLOOKUP(BU$1,'Control Panel'!$B:$B,'Control Panel'!$E:$E),_xlfn.XLOOKUP(BU$1,'Control Panel'!$B:$B,'Control Panel'!$C:$C)))</f>
        <v>38891.266274824018</v>
      </c>
      <c r="BW8" s="3">
        <f>IF(BV8=0,0,BU8*(_xlfn.XLOOKUP(BU$1,'Control Panel'!$B:$B,'Control Panel'!$H:$H)))</f>
        <v>23503.958808361458</v>
      </c>
      <c r="BX8" s="3">
        <f t="shared" si="24"/>
        <v>15387.30746646256</v>
      </c>
      <c r="BY8" s="3">
        <f t="shared" si="25"/>
        <v>4408887.2917545177</v>
      </c>
      <c r="BZ8" s="10">
        <f>_xlfn.XLOOKUP(BU$1,'Control Panel'!$B:$B,'Control Panel'!$D:$D)</f>
        <v>6.3750000000000001E-2</v>
      </c>
      <c r="CA8" s="2">
        <f>IF('Control Panel'!$D$26="ON",CE7*(1-'Control Panel'!$C$26),CE7)</f>
        <v>5893612.2987126559</v>
      </c>
      <c r="CB8" s="3">
        <f>IF(ROUND(CE7,2) = 0,0,-PMT(_xlfn.XLOOKUP(CA$1,'Control Panel'!$B:$B,'Control Panel'!$H:$H),_xlfn.XLOOKUP(CA$1,'Control Panel'!$B:$B,'Control Panel'!$E:$E),_xlfn.XLOOKUP(CA$1,'Control Panel'!$B:$B,'Control Panel'!$C:$C)))</f>
        <v>49824.605221179954</v>
      </c>
      <c r="CC8" s="3">
        <f>IF(CB8=0,0,CA8*(_xlfn.XLOOKUP(CA$1,'Control Panel'!$B:$B,'Control Panel'!$H:$H)))</f>
        <v>28240.225597998146</v>
      </c>
      <c r="CD8" s="3">
        <f t="shared" si="26"/>
        <v>21584.379623181809</v>
      </c>
      <c r="CE8" s="3">
        <f t="shared" si="27"/>
        <v>5872027.9190894738</v>
      </c>
      <c r="CF8" s="10">
        <f>_xlfn.XLOOKUP(CA$1,'Control Panel'!$B:$B,'Control Panel'!$D:$D)</f>
        <v>5.7500000000000002E-2</v>
      </c>
      <c r="CG8" s="2">
        <f>IF('Control Panel'!$D$26="ON",CK7*(1-'Control Panel'!$C$26),CK7)</f>
        <v>8346127.1472711125</v>
      </c>
      <c r="CH8" s="3">
        <f>IF(ROUND(CK7,2) = 0,0,-PMT(_xlfn.XLOOKUP(CG$1,'Control Panel'!$B:$B,'Control Panel'!$H:$H),_xlfn.XLOOKUP(CG$1,'Control Panel'!$B:$B,'Control Panel'!$E:$E),_xlfn.XLOOKUP(CG$1,'Control Panel'!$B:$B,'Control Panel'!$C:$C)))</f>
        <v>69452.093642796826</v>
      </c>
      <c r="CI8" s="3">
        <f>IF(CH8=0,0,CG8*(_xlfn.XLOOKUP(CG$1,'Control Panel'!$B:$B,'Control Panel'!$H:$H)))</f>
        <v>38253.082758325931</v>
      </c>
      <c r="CJ8" s="3">
        <f t="shared" si="28"/>
        <v>31199.010884470896</v>
      </c>
      <c r="CK8" s="3">
        <f t="shared" si="29"/>
        <v>8314928.1363866413</v>
      </c>
      <c r="CL8" s="10">
        <f>_xlfn.XLOOKUP(CG$1,'Control Panel'!$B:$B,'Control Panel'!$D:$D)</f>
        <v>5.5E-2</v>
      </c>
      <c r="CM8" s="2">
        <f>IF('Control Panel'!$D$26="ON",CQ7*(1-'Control Panel'!$C$26),CQ7)</f>
        <v>1988428.8239849543</v>
      </c>
      <c r="CN8" s="3">
        <f>IF(ROUND(CQ7,2) = 0,0,-PMT(_xlfn.XLOOKUP(CM$1,'Control Panel'!$B:$B,'Control Panel'!$H:$H),_xlfn.XLOOKUP(CM$1,'Control Panel'!$B:$B,'Control Panel'!$E:$E),_xlfn.XLOOKUP(CM$1,'Control Panel'!$B:$B,'Control Panel'!$C:$C)))</f>
        <v>11044.074042837967</v>
      </c>
      <c r="CO8" s="3">
        <f>IF(CN8=0,0,CM8*(_xlfn.XLOOKUP(CM$1,'Control Panel'!$B:$B,'Control Panel'!$H:$H)))</f>
        <v>8699.3761049341738</v>
      </c>
      <c r="CP8" s="3">
        <f t="shared" si="30"/>
        <v>2344.697937903793</v>
      </c>
      <c r="CQ8" s="3">
        <f t="shared" si="31"/>
        <v>1986084.1260470506</v>
      </c>
      <c r="CR8" s="10">
        <f>_xlfn.XLOOKUP(CM$1,'Control Panel'!$B:$B,'Control Panel'!$D:$D)</f>
        <v>5.2499999999999998E-2</v>
      </c>
    </row>
    <row r="9" spans="1:96" x14ac:dyDescent="0.3">
      <c r="A9" s="86">
        <f t="shared" si="0"/>
        <v>205739.13423623194</v>
      </c>
      <c r="B9" s="3">
        <f t="shared" si="1"/>
        <v>500509.54769337695</v>
      </c>
      <c r="C9" s="88">
        <f>SUM($A$3:A8)</f>
        <v>1213528.2532422319</v>
      </c>
      <c r="D9" s="87">
        <f>IF('Control Panel'!$D$27= "ON",A9+B9*(1-'Control Panel'!$C$27),A9+B9)</f>
        <v>706248.68192960892</v>
      </c>
      <c r="F9" s="9">
        <v>7</v>
      </c>
      <c r="G9" s="2">
        <f>IF('Control Panel'!$D$26="ON",K8*(1-'Control Panel'!$C$26),K8)</f>
        <v>4891134.1978744967</v>
      </c>
      <c r="H9" s="3">
        <f>IF(ROUND(K8,2) = 0,0,-PMT(_xlfn.XLOOKUP(G$1,'Control Panel'!$B:$B,'Control Panel'!$H:$H),_xlfn.XLOOKUP(G$1,'Control Panel'!$B:$B,'Control Panel'!$E:$E),_xlfn.XLOOKUP(G$1,'Control Panel'!$B:$B,'Control Panel'!$C:$C)))</f>
        <v>40854.172731056962</v>
      </c>
      <c r="I9" s="3">
        <f>IF(H9=0,0,G9*(_xlfn.XLOOKUP(G$1,'Control Panel'!$B:$B,'Control Panel'!$H:$H)))</f>
        <v>22417.698406924777</v>
      </c>
      <c r="J9" s="3">
        <f t="shared" si="2"/>
        <v>18436.474324132185</v>
      </c>
      <c r="K9" s="3">
        <f t="shared" si="3"/>
        <v>4872697.7235503644</v>
      </c>
      <c r="L9" s="10">
        <f>_xlfn.XLOOKUP(G$1,'Control Panel'!$B:$B,'Control Panel'!$D:$D)</f>
        <v>5.5E-2</v>
      </c>
      <c r="M9" s="2">
        <f>IF('Control Panel'!$D$26="ON",Q8*(1-'Control Panel'!$C$26),Q8)</f>
        <v>3979546.0774135455</v>
      </c>
      <c r="N9" s="3">
        <f>IF(ROUND(Q8,2) = 0,0,-PMT(_xlfn.XLOOKUP(M$1,'Control Panel'!$B:$B,'Control Panel'!$H:$H),_xlfn.XLOOKUP(M$1,'Control Panel'!$B:$B,'Control Panel'!$E:$E),_xlfn.XLOOKUP(M$1,'Control Panel'!$B:$B,'Control Panel'!$C:$C)))</f>
        <v>26277.152547020552</v>
      </c>
      <c r="O9" s="3">
        <f>IF(N9=0,0,M9*(_xlfn.XLOOKUP(M$1,'Control Panel'!$B:$B,'Control Panel'!$H:$H)))</f>
        <v>22799.482735181773</v>
      </c>
      <c r="P9" s="3">
        <f t="shared" si="4"/>
        <v>3477.6698118387794</v>
      </c>
      <c r="Q9" s="3">
        <f t="shared" si="5"/>
        <v>3976068.4076017067</v>
      </c>
      <c r="R9" s="10">
        <f>_xlfn.XLOOKUP(M$1,'Control Panel'!$B:$B,'Control Panel'!$D:$D)</f>
        <v>6.8750000000000006E-2</v>
      </c>
      <c r="S9" s="2">
        <f>IF('Control Panel'!$D$26="ON",W8*(1-'Control Panel'!$C$26),W8)</f>
        <v>6466762.375797011</v>
      </c>
      <c r="T9" s="3">
        <f>IF(ROUND(W8,2) = 0,0,-PMT(_xlfn.XLOOKUP(S$1,'Control Panel'!$B:$B,'Control Panel'!$H:$H),_xlfn.XLOOKUP(S$1,'Control Panel'!$B:$B,'Control Panel'!$E:$E),_xlfn.XLOOKUP(S$1,'Control Panel'!$B:$B,'Control Panel'!$C:$C)))</f>
        <v>42700.372888908401</v>
      </c>
      <c r="U9" s="3">
        <f>IF(T9=0,0,S9*(_xlfn.XLOOKUP(S$1,'Control Panel'!$B:$B,'Control Panel'!$H:$H)))</f>
        <v>37049.159444670375</v>
      </c>
      <c r="V9" s="3">
        <f t="shared" si="6"/>
        <v>5651.2134442380266</v>
      </c>
      <c r="W9" s="3">
        <f t="shared" si="7"/>
        <v>6461111.1623527734</v>
      </c>
      <c r="X9" s="10">
        <f>_xlfn.XLOOKUP(S$1,'Control Panel'!$B:$B,'Control Panel'!$D:$D)</f>
        <v>6.8750000000000006E-2</v>
      </c>
      <c r="Y9" s="2">
        <f>IF('Control Panel'!$D$26="ON",AC8*(1-'Control Panel'!$C$26),AC8)</f>
        <v>7575991.0851602685</v>
      </c>
      <c r="Z9" s="3">
        <f>IF(ROUND(AC8,2) = 0,0,-PMT(_xlfn.XLOOKUP(Y$1,'Control Panel'!$B:$B,'Control Panel'!$H:$H),_xlfn.XLOOKUP(Y$1,'Control Panel'!$B:$B,'Control Panel'!$E:$E),_xlfn.XLOOKUP(Y$1,'Control Panel'!$B:$B,'Control Panel'!$C:$C)))</f>
        <v>61792.332437135432</v>
      </c>
      <c r="AA9" s="3">
        <f>IF(Z9=0,0,Y9*(_xlfn.XLOOKUP(Y$1,'Control Panel'!$B:$B,'Control Panel'!$H:$H)))</f>
        <v>32355.795259538645</v>
      </c>
      <c r="AB9" s="3">
        <f t="shared" si="8"/>
        <v>29436.537177596787</v>
      </c>
      <c r="AC9" s="3">
        <f t="shared" si="9"/>
        <v>7546554.5479826713</v>
      </c>
      <c r="AD9" s="10">
        <f>_xlfn.XLOOKUP(Y$1,'Control Panel'!$B:$B,'Control Panel'!$D:$D)</f>
        <v>5.1249999999999997E-2</v>
      </c>
      <c r="AE9" s="2">
        <f>IF('Control Panel'!$D$26="ON",AI8*(1-'Control Panel'!$C$26),AI8)</f>
        <v>9948865.1935338657</v>
      </c>
      <c r="AF9" s="3">
        <f>IF(ROUND(AI8,2) = 0,0,-PMT(_xlfn.XLOOKUP(AE$1,'Control Panel'!$B:$B,'Control Panel'!$H:$H),_xlfn.XLOOKUP(AE$1,'Control Panel'!$B:$B,'Control Panel'!$E:$E),_xlfn.XLOOKUP(AE$1,'Control Panel'!$B:$B,'Control Panel'!$C:$C)))</f>
        <v>65692.881367551381</v>
      </c>
      <c r="AG9" s="3">
        <f>IF(AF9=0,0,AE9*(_xlfn.XLOOKUP(AE$1,'Control Panel'!$B:$B,'Control Panel'!$H:$H)))</f>
        <v>56998.706837954443</v>
      </c>
      <c r="AH9" s="3">
        <f t="shared" si="10"/>
        <v>8694.1745295969376</v>
      </c>
      <c r="AI9" s="3">
        <f t="shared" si="11"/>
        <v>9940171.0190042686</v>
      </c>
      <c r="AJ9" s="10">
        <f>_xlfn.XLOOKUP(AE$1,'Control Panel'!$B:$B,'Control Panel'!$D:$D)</f>
        <v>6.8750000000000006E-2</v>
      </c>
      <c r="AK9" s="2">
        <f>IF('Control Panel'!$D$26="ON",AO8*(1-'Control Panel'!$C$26),AO8)</f>
        <v>2203964.6268914519</v>
      </c>
      <c r="AL9" s="3">
        <f>IF(ROUND(AO8,2) = 0,0,-PMT(_xlfn.XLOOKUP(AK$1,'Control Panel'!$B:$B,'Control Panel'!$H:$H),_xlfn.XLOOKUP(AK$1,'Control Panel'!$B:$B,'Control Panel'!$E:$E),_xlfn.XLOOKUP(AK$1,'Control Panel'!$B:$B,'Control Panel'!$C:$C)))</f>
        <v>19292.014496253767</v>
      </c>
      <c r="AM9" s="3">
        <f>IF(AL9=0,0,AK9*(_xlfn.XLOOKUP(AK$1,'Control Panel'!$B:$B,'Control Panel'!$H:$H)))</f>
        <v>11478.982431726312</v>
      </c>
      <c r="AN9" s="3">
        <f t="shared" si="12"/>
        <v>7813.0320645274551</v>
      </c>
      <c r="AO9" s="3">
        <f t="shared" si="13"/>
        <v>2196151.5948269246</v>
      </c>
      <c r="AP9" s="10">
        <f>_xlfn.XLOOKUP(AK$1,'Control Panel'!$B:$B,'Control Panel'!$D:$D)</f>
        <v>6.25E-2</v>
      </c>
      <c r="AQ9" s="2">
        <f>IF('Control Panel'!$D$26="ON",AU8*(1-'Control Panel'!$C$26),AU8)</f>
        <v>6861214.3902470982</v>
      </c>
      <c r="AR9" s="3">
        <f>IF(ROUND(AU8,2) = 0,0,-PMT(_xlfn.XLOOKUP(AQ$1,'Control Panel'!$B:$B,'Control Panel'!$H:$H),_xlfn.XLOOKUP(AQ$1,'Control Panel'!$B:$B,'Control Panel'!$E:$E),_xlfn.XLOOKUP(AQ$1,'Control Panel'!$B:$B,'Control Panel'!$C:$C)))</f>
        <v>61459.563819643074</v>
      </c>
      <c r="AS9" s="3">
        <f>IF(AR9=0,0,AQ9*(_xlfn.XLOOKUP(AQ$1,'Control Panel'!$B:$B,'Control Panel'!$H:$H)))</f>
        <v>37879.621112822519</v>
      </c>
      <c r="AT9" s="3">
        <f t="shared" si="14"/>
        <v>23579.942706820555</v>
      </c>
      <c r="AU9" s="3">
        <f t="shared" si="15"/>
        <v>6837634.4475402776</v>
      </c>
      <c r="AV9" s="10">
        <f>_xlfn.XLOOKUP(AQ$1,'Control Panel'!$B:$B,'Control Panel'!$D:$D)</f>
        <v>6.6250000000000003E-2</v>
      </c>
      <c r="AW9" s="2">
        <f>IF('Control Panel'!$D$26="ON",BA8*(1-'Control Panel'!$C$26),BA8)</f>
        <v>7945607.9029359715</v>
      </c>
      <c r="AX9" s="3">
        <f>IF(ROUND(BA8,2) = 0,0,-PMT(_xlfn.XLOOKUP(AW$1,'Control Panel'!$B:$B,'Control Panel'!$H:$H),_xlfn.XLOOKUP(AW$1,'Control Panel'!$B:$B,'Control Panel'!$E:$E),_xlfn.XLOOKUP(AW$1,'Control Panel'!$B:$B,'Control Panel'!$C:$C)))</f>
        <v>44797.69910066975</v>
      </c>
      <c r="AY9" s="3">
        <f>IF(AX9=0,0,AW9*(_xlfn.XLOOKUP(AW$1,'Control Panel'!$B:$B,'Control Panel'!$H:$H)))</f>
        <v>35589.702065234043</v>
      </c>
      <c r="AZ9" s="3">
        <f t="shared" si="16"/>
        <v>9207.9970354357065</v>
      </c>
      <c r="BA9" s="3">
        <f t="shared" si="17"/>
        <v>7936399.9059005361</v>
      </c>
      <c r="BB9" s="10">
        <f>_xlfn.XLOOKUP(AW$1,'Control Panel'!$B:$B,'Control Panel'!$D:$D)</f>
        <v>5.3749999999999999E-2</v>
      </c>
      <c r="BC9" s="2">
        <f>IF('Control Panel'!$D$26="ON",BG8*(1-'Control Panel'!$C$26),BG8)</f>
        <v>12437619.587258426</v>
      </c>
      <c r="BD9" s="3">
        <f>IF(ROUND(BG8,2) = 0,0,-PMT(_xlfn.XLOOKUP(BC$1,'Control Panel'!$B:$B,'Control Panel'!$H:$H),_xlfn.XLOOKUP(BC$1,'Control Panel'!$B:$B,'Control Panel'!$E:$E),_xlfn.XLOOKUP(BC$1,'Control Panel'!$B:$B,'Control Panel'!$C:$C)))</f>
        <v>83162.8118973979</v>
      </c>
      <c r="BE9" s="3">
        <f>IF(BD9=0,0,BC9*(_xlfn.XLOOKUP(BC$1,'Control Panel'!$B:$B,'Control Panel'!$H:$H)))</f>
        <v>72552.78092567416</v>
      </c>
      <c r="BF9" s="3">
        <f t="shared" si="18"/>
        <v>10610.03097172374</v>
      </c>
      <c r="BG9" s="3">
        <f t="shared" si="19"/>
        <v>12427009.556286702</v>
      </c>
      <c r="BH9" s="10">
        <f>_xlfn.XLOOKUP(BC$1,'Control Panel'!$B:$B,'Control Panel'!$D:$D)</f>
        <v>7.0000000000000007E-2</v>
      </c>
      <c r="BI9" s="2">
        <f>IF('Control Panel'!$D$26="ON",BM8*(1-'Control Panel'!$C$26),BM8)</f>
        <v>6708199.7534003407</v>
      </c>
      <c r="BJ9" s="3">
        <f>IF(ROUND(BM8,2) = 0,0,-PMT(_xlfn.XLOOKUP(BI$1,'Control Panel'!$B:$B,'Control Panel'!$H:$H),_xlfn.XLOOKUP(BI$1,'Control Panel'!$B:$B,'Control Panel'!$E:$E),_xlfn.XLOOKUP(BI$1,'Control Panel'!$B:$B,'Control Panel'!$C:$C)))</f>
        <v>39928.799014207361</v>
      </c>
      <c r="BK9" s="3">
        <f>IF(BJ9=0,0,BI9*(_xlfn.XLOOKUP(BI$1,'Control Panel'!$B:$B,'Control Panel'!$H:$H)))</f>
        <v>32842.227959355834</v>
      </c>
      <c r="BL9" s="3">
        <f t="shared" si="20"/>
        <v>7086.5710548515272</v>
      </c>
      <c r="BM9" s="3">
        <f t="shared" si="21"/>
        <v>6701113.182345489</v>
      </c>
      <c r="BN9" s="10">
        <f>_xlfn.XLOOKUP(BI$1,'Control Panel'!$B:$B,'Control Panel'!$D:$D)</f>
        <v>5.8749999999999997E-2</v>
      </c>
      <c r="BO9" s="2">
        <f>IF('Control Panel'!$D$26="ON",BS8*(1-'Control Panel'!$C$26),BS8)</f>
        <v>9185639.0829676073</v>
      </c>
      <c r="BP9" s="3">
        <f>IF(ROUND(BS8,2) = 0,0,-PMT(_xlfn.XLOOKUP(BO$1,'Control Panel'!$B:$B,'Control Panel'!$H:$H),_xlfn.XLOOKUP(BO$1,'Control Panel'!$B:$B,'Control Panel'!$E:$E),_xlfn.XLOOKUP(BO$1,'Control Panel'!$B:$B,'Control Panel'!$C:$C)))</f>
        <v>51078.842448125593</v>
      </c>
      <c r="BQ9" s="3">
        <f>IF(BP9=0,0,BO9*(_xlfn.XLOOKUP(BO$1,'Control Panel'!$B:$B,'Control Panel'!$H:$H)))</f>
        <v>40187.170987983278</v>
      </c>
      <c r="BR9" s="3">
        <f t="shared" si="22"/>
        <v>10891.671460142315</v>
      </c>
      <c r="BS9" s="3">
        <f t="shared" si="23"/>
        <v>9174747.4115074649</v>
      </c>
      <c r="BT9" s="10">
        <f>_xlfn.XLOOKUP(BO$1,'Control Panel'!$B:$B,'Control Panel'!$D:$D)</f>
        <v>5.2499999999999998E-2</v>
      </c>
      <c r="BU9" s="2">
        <f>IF('Control Panel'!$D$26="ON",BY8*(1-'Control Panel'!$C$26),BY8)</f>
        <v>4408887.2917545177</v>
      </c>
      <c r="BV9" s="3">
        <f>IF(ROUND(BY8,2) = 0,0,-PMT(_xlfn.XLOOKUP(BU$1,'Control Panel'!$B:$B,'Control Panel'!$H:$H),_xlfn.XLOOKUP(BU$1,'Control Panel'!$B:$B,'Control Panel'!$E:$E),_xlfn.XLOOKUP(BU$1,'Control Panel'!$B:$B,'Control Panel'!$C:$C)))</f>
        <v>38891.266274824018</v>
      </c>
      <c r="BW9" s="3">
        <f>IF(BV9=0,0,BU9*(_xlfn.XLOOKUP(BU$1,'Control Panel'!$B:$B,'Control Panel'!$H:$H)))</f>
        <v>23422.213737445876</v>
      </c>
      <c r="BX9" s="3">
        <f t="shared" si="24"/>
        <v>15469.052537378142</v>
      </c>
      <c r="BY9" s="3">
        <f t="shared" si="25"/>
        <v>4393418.2392171398</v>
      </c>
      <c r="BZ9" s="10">
        <f>_xlfn.XLOOKUP(BU$1,'Control Panel'!$B:$B,'Control Panel'!$D:$D)</f>
        <v>6.3750000000000001E-2</v>
      </c>
      <c r="CA9" s="2">
        <f>IF('Control Panel'!$D$26="ON",CE8*(1-'Control Panel'!$C$26),CE8)</f>
        <v>5872027.9190894738</v>
      </c>
      <c r="CB9" s="3">
        <f>IF(ROUND(CE8,2) = 0,0,-PMT(_xlfn.XLOOKUP(CA$1,'Control Panel'!$B:$B,'Control Panel'!$H:$H),_xlfn.XLOOKUP(CA$1,'Control Panel'!$B:$B,'Control Panel'!$E:$E),_xlfn.XLOOKUP(CA$1,'Control Panel'!$B:$B,'Control Panel'!$C:$C)))</f>
        <v>49824.605221179954</v>
      </c>
      <c r="CC9" s="3">
        <f>IF(CB9=0,0,CA9*(_xlfn.XLOOKUP(CA$1,'Control Panel'!$B:$B,'Control Panel'!$H:$H)))</f>
        <v>28136.800445637065</v>
      </c>
      <c r="CD9" s="3">
        <f t="shared" si="26"/>
        <v>21687.804775542889</v>
      </c>
      <c r="CE9" s="3">
        <f t="shared" si="27"/>
        <v>5850340.1143139312</v>
      </c>
      <c r="CF9" s="10">
        <f>_xlfn.XLOOKUP(CA$1,'Control Panel'!$B:$B,'Control Panel'!$D:$D)</f>
        <v>5.7500000000000002E-2</v>
      </c>
      <c r="CG9" s="2">
        <f>IF('Control Panel'!$D$26="ON",CK8*(1-'Control Panel'!$C$26),CK8)</f>
        <v>8314928.1363866413</v>
      </c>
      <c r="CH9" s="3">
        <f>IF(ROUND(CK8,2) = 0,0,-PMT(_xlfn.XLOOKUP(CG$1,'Control Panel'!$B:$B,'Control Panel'!$H:$H),_xlfn.XLOOKUP(CG$1,'Control Panel'!$B:$B,'Control Panel'!$E:$E),_xlfn.XLOOKUP(CG$1,'Control Panel'!$B:$B,'Control Panel'!$C:$C)))</f>
        <v>69452.093642796826</v>
      </c>
      <c r="CI9" s="3">
        <f>IF(CH9=0,0,CG9*(_xlfn.XLOOKUP(CG$1,'Control Panel'!$B:$B,'Control Panel'!$H:$H)))</f>
        <v>38110.087291772106</v>
      </c>
      <c r="CJ9" s="3">
        <f t="shared" si="28"/>
        <v>31342.00635102472</v>
      </c>
      <c r="CK9" s="3">
        <f t="shared" si="29"/>
        <v>8283586.1300356165</v>
      </c>
      <c r="CL9" s="10">
        <f>_xlfn.XLOOKUP(CG$1,'Control Panel'!$B:$B,'Control Panel'!$D:$D)</f>
        <v>5.5E-2</v>
      </c>
      <c r="CM9" s="2">
        <f>IF('Control Panel'!$D$26="ON",CQ8*(1-'Control Panel'!$C$26),CQ8)</f>
        <v>1986084.1260470506</v>
      </c>
      <c r="CN9" s="3">
        <f>IF(ROUND(CQ8,2) = 0,0,-PMT(_xlfn.XLOOKUP(CM$1,'Control Panel'!$B:$B,'Control Panel'!$H:$H),_xlfn.XLOOKUP(CM$1,'Control Panel'!$B:$B,'Control Panel'!$E:$E),_xlfn.XLOOKUP(CM$1,'Control Panel'!$B:$B,'Control Panel'!$C:$C)))</f>
        <v>11044.074042837967</v>
      </c>
      <c r="CO9" s="3">
        <f>IF(CN9=0,0,CM9*(_xlfn.XLOOKUP(CM$1,'Control Panel'!$B:$B,'Control Panel'!$H:$H)))</f>
        <v>8689.1180514558455</v>
      </c>
      <c r="CP9" s="3">
        <f t="shared" si="30"/>
        <v>2354.9559913821213</v>
      </c>
      <c r="CQ9" s="3">
        <f t="shared" si="31"/>
        <v>1983729.1700556686</v>
      </c>
      <c r="CR9" s="10">
        <f>_xlfn.XLOOKUP(CM$1,'Control Panel'!$B:$B,'Control Panel'!$D:$D)</f>
        <v>5.2499999999999998E-2</v>
      </c>
    </row>
    <row r="10" spans="1:96" x14ac:dyDescent="0.3">
      <c r="A10" s="86">
        <f t="shared" si="0"/>
        <v>206747.87396721647</v>
      </c>
      <c r="B10" s="3">
        <f t="shared" si="1"/>
        <v>499500.80796239246</v>
      </c>
      <c r="C10" s="88">
        <f>SUM($A$3:A9)</f>
        <v>1419267.3874784638</v>
      </c>
      <c r="D10" s="87">
        <f>IF('Control Panel'!$D$27= "ON",A10+B10*(1-'Control Panel'!$C$27),A10+B10)</f>
        <v>706248.68192960892</v>
      </c>
      <c r="F10" s="9">
        <v>8</v>
      </c>
      <c r="G10" s="2">
        <f>IF('Control Panel'!$D$26="ON",K9*(1-'Control Panel'!$C$26),K9)</f>
        <v>4872697.7235503644</v>
      </c>
      <c r="H10" s="3">
        <f>IF(ROUND(K9,2) = 0,0,-PMT(_xlfn.XLOOKUP(G$1,'Control Panel'!$B:$B,'Control Panel'!$H:$H),_xlfn.XLOOKUP(G$1,'Control Panel'!$B:$B,'Control Panel'!$E:$E),_xlfn.XLOOKUP(G$1,'Control Panel'!$B:$B,'Control Panel'!$C:$C)))</f>
        <v>40854.172731056962</v>
      </c>
      <c r="I10" s="3">
        <f>IF(H10=0,0,G10*(_xlfn.XLOOKUP(G$1,'Control Panel'!$B:$B,'Control Panel'!$H:$H)))</f>
        <v>22333.197899605835</v>
      </c>
      <c r="J10" s="3">
        <f t="shared" si="2"/>
        <v>18520.974831451127</v>
      </c>
      <c r="K10" s="3">
        <f t="shared" si="3"/>
        <v>4854176.7487189136</v>
      </c>
      <c r="L10" s="10">
        <f>_xlfn.XLOOKUP(G$1,'Control Panel'!$B:$B,'Control Panel'!$D:$D)</f>
        <v>5.5E-2</v>
      </c>
      <c r="M10" s="2">
        <f>IF('Control Panel'!$D$26="ON",Q9*(1-'Control Panel'!$C$26),Q9)</f>
        <v>3976068.4076017067</v>
      </c>
      <c r="N10" s="3">
        <f>IF(ROUND(Q9,2) = 0,0,-PMT(_xlfn.XLOOKUP(M$1,'Control Panel'!$B:$B,'Control Panel'!$H:$H),_xlfn.XLOOKUP(M$1,'Control Panel'!$B:$B,'Control Panel'!$E:$E),_xlfn.XLOOKUP(M$1,'Control Panel'!$B:$B,'Control Panel'!$C:$C)))</f>
        <v>26277.152547020552</v>
      </c>
      <c r="O10" s="3">
        <f>IF(N10=0,0,M10*(_xlfn.XLOOKUP(M$1,'Control Panel'!$B:$B,'Control Panel'!$H:$H)))</f>
        <v>22779.558585218114</v>
      </c>
      <c r="P10" s="3">
        <f t="shared" si="4"/>
        <v>3497.5939618024386</v>
      </c>
      <c r="Q10" s="3">
        <f t="shared" si="5"/>
        <v>3972570.8136399044</v>
      </c>
      <c r="R10" s="10">
        <f>_xlfn.XLOOKUP(M$1,'Control Panel'!$B:$B,'Control Panel'!$D:$D)</f>
        <v>6.8750000000000006E-2</v>
      </c>
      <c r="S10" s="2">
        <f>IF('Control Panel'!$D$26="ON",W9*(1-'Control Panel'!$C$26),W9)</f>
        <v>6461111.1623527734</v>
      </c>
      <c r="T10" s="3">
        <f>IF(ROUND(W9,2) = 0,0,-PMT(_xlfn.XLOOKUP(S$1,'Control Panel'!$B:$B,'Control Panel'!$H:$H),_xlfn.XLOOKUP(S$1,'Control Panel'!$B:$B,'Control Panel'!$E:$E),_xlfn.XLOOKUP(S$1,'Control Panel'!$B:$B,'Control Panel'!$C:$C)))</f>
        <v>42700.372888908401</v>
      </c>
      <c r="U10" s="3">
        <f>IF(T10=0,0,S10*(_xlfn.XLOOKUP(S$1,'Control Panel'!$B:$B,'Control Panel'!$H:$H)))</f>
        <v>37016.782700979435</v>
      </c>
      <c r="V10" s="3">
        <f t="shared" si="6"/>
        <v>5683.5901879289668</v>
      </c>
      <c r="W10" s="3">
        <f t="shared" si="7"/>
        <v>6455427.5721648447</v>
      </c>
      <c r="X10" s="10">
        <f>_xlfn.XLOOKUP(S$1,'Control Panel'!$B:$B,'Control Panel'!$D:$D)</f>
        <v>6.8750000000000006E-2</v>
      </c>
      <c r="Y10" s="2">
        <f>IF('Control Panel'!$D$26="ON",AC9*(1-'Control Panel'!$C$26),AC9)</f>
        <v>7546554.5479826713</v>
      </c>
      <c r="Z10" s="3">
        <f>IF(ROUND(AC9,2) = 0,0,-PMT(_xlfn.XLOOKUP(Y$1,'Control Panel'!$B:$B,'Control Panel'!$H:$H),_xlfn.XLOOKUP(Y$1,'Control Panel'!$B:$B,'Control Panel'!$E:$E),_xlfn.XLOOKUP(Y$1,'Control Panel'!$B:$B,'Control Panel'!$C:$C)))</f>
        <v>61792.332437135432</v>
      </c>
      <c r="AA10" s="3">
        <f>IF(Z10=0,0,Y10*(_xlfn.XLOOKUP(Y$1,'Control Panel'!$B:$B,'Control Panel'!$H:$H)))</f>
        <v>32230.076715342657</v>
      </c>
      <c r="AB10" s="3">
        <f t="shared" si="8"/>
        <v>29562.255721792775</v>
      </c>
      <c r="AC10" s="3">
        <f t="shared" si="9"/>
        <v>7516992.2922608787</v>
      </c>
      <c r="AD10" s="10">
        <f>_xlfn.XLOOKUP(Y$1,'Control Panel'!$B:$B,'Control Panel'!$D:$D)</f>
        <v>5.1249999999999997E-2</v>
      </c>
      <c r="AE10" s="2">
        <f>IF('Control Panel'!$D$26="ON",AI9*(1-'Control Panel'!$C$26),AI9)</f>
        <v>9940171.0190042686</v>
      </c>
      <c r="AF10" s="3">
        <f>IF(ROUND(AI9,2) = 0,0,-PMT(_xlfn.XLOOKUP(AE$1,'Control Panel'!$B:$B,'Control Panel'!$H:$H),_xlfn.XLOOKUP(AE$1,'Control Panel'!$B:$B,'Control Panel'!$E:$E),_xlfn.XLOOKUP(AE$1,'Control Panel'!$B:$B,'Control Panel'!$C:$C)))</f>
        <v>65692.881367551381</v>
      </c>
      <c r="AG10" s="3">
        <f>IF(AF10=0,0,AE10*(_xlfn.XLOOKUP(AE$1,'Control Panel'!$B:$B,'Control Panel'!$H:$H)))</f>
        <v>56948.89646304529</v>
      </c>
      <c r="AH10" s="3">
        <f t="shared" si="10"/>
        <v>8743.984904506091</v>
      </c>
      <c r="AI10" s="3">
        <f t="shared" si="11"/>
        <v>9931427.0340997633</v>
      </c>
      <c r="AJ10" s="10">
        <f>_xlfn.XLOOKUP(AE$1,'Control Panel'!$B:$B,'Control Panel'!$D:$D)</f>
        <v>6.8750000000000006E-2</v>
      </c>
      <c r="AK10" s="2">
        <f>IF('Control Panel'!$D$26="ON",AO9*(1-'Control Panel'!$C$26),AO9)</f>
        <v>2196151.5948269246</v>
      </c>
      <c r="AL10" s="3">
        <f>IF(ROUND(AO9,2) = 0,0,-PMT(_xlfn.XLOOKUP(AK$1,'Control Panel'!$B:$B,'Control Panel'!$H:$H),_xlfn.XLOOKUP(AK$1,'Control Panel'!$B:$B,'Control Panel'!$E:$E),_xlfn.XLOOKUP(AK$1,'Control Panel'!$B:$B,'Control Panel'!$C:$C)))</f>
        <v>19292.014496253767</v>
      </c>
      <c r="AM10" s="3">
        <f>IF(AL10=0,0,AK10*(_xlfn.XLOOKUP(AK$1,'Control Panel'!$B:$B,'Control Panel'!$H:$H)))</f>
        <v>11438.289556390231</v>
      </c>
      <c r="AN10" s="3">
        <f t="shared" si="12"/>
        <v>7853.7249398635358</v>
      </c>
      <c r="AO10" s="3">
        <f t="shared" si="13"/>
        <v>2188297.869887061</v>
      </c>
      <c r="AP10" s="10">
        <f>_xlfn.XLOOKUP(AK$1,'Control Panel'!$B:$B,'Control Panel'!$D:$D)</f>
        <v>6.25E-2</v>
      </c>
      <c r="AQ10" s="2">
        <f>IF('Control Panel'!$D$26="ON",AU9*(1-'Control Panel'!$C$26),AU9)</f>
        <v>6837634.4475402776</v>
      </c>
      <c r="AR10" s="3">
        <f>IF(ROUND(AU9,2) = 0,0,-PMT(_xlfn.XLOOKUP(AQ$1,'Control Panel'!$B:$B,'Control Panel'!$H:$H),_xlfn.XLOOKUP(AQ$1,'Control Panel'!$B:$B,'Control Panel'!$E:$E),_xlfn.XLOOKUP(AQ$1,'Control Panel'!$B:$B,'Control Panel'!$C:$C)))</f>
        <v>61459.563819643074</v>
      </c>
      <c r="AS10" s="3">
        <f>IF(AR10=0,0,AQ10*(_xlfn.XLOOKUP(AQ$1,'Control Panel'!$B:$B,'Control Panel'!$H:$H)))</f>
        <v>37749.440179128615</v>
      </c>
      <c r="AT10" s="3">
        <f t="shared" si="14"/>
        <v>23710.123640514459</v>
      </c>
      <c r="AU10" s="3">
        <f t="shared" si="15"/>
        <v>6813924.3238997627</v>
      </c>
      <c r="AV10" s="10">
        <f>_xlfn.XLOOKUP(AQ$1,'Control Panel'!$B:$B,'Control Panel'!$D:$D)</f>
        <v>6.6250000000000003E-2</v>
      </c>
      <c r="AW10" s="2">
        <f>IF('Control Panel'!$D$26="ON",BA9*(1-'Control Panel'!$C$26),BA9)</f>
        <v>7936399.9059005361</v>
      </c>
      <c r="AX10" s="3">
        <f>IF(ROUND(BA9,2) = 0,0,-PMT(_xlfn.XLOOKUP(AW$1,'Control Panel'!$B:$B,'Control Panel'!$H:$H),_xlfn.XLOOKUP(AW$1,'Control Panel'!$B:$B,'Control Panel'!$E:$E),_xlfn.XLOOKUP(AW$1,'Control Panel'!$B:$B,'Control Panel'!$C:$C)))</f>
        <v>44797.69910066975</v>
      </c>
      <c r="AY10" s="3">
        <f>IF(AX10=0,0,AW10*(_xlfn.XLOOKUP(AW$1,'Control Panel'!$B:$B,'Control Panel'!$H:$H)))</f>
        <v>35548.457911846155</v>
      </c>
      <c r="AZ10" s="3">
        <f t="shared" si="16"/>
        <v>9249.2411888235947</v>
      </c>
      <c r="BA10" s="3">
        <f t="shared" si="17"/>
        <v>7927150.6647117129</v>
      </c>
      <c r="BB10" s="10">
        <f>_xlfn.XLOOKUP(AW$1,'Control Panel'!$B:$B,'Control Panel'!$D:$D)</f>
        <v>5.3749999999999999E-2</v>
      </c>
      <c r="BC10" s="2">
        <f>IF('Control Panel'!$D$26="ON",BG9*(1-'Control Panel'!$C$26),BG9)</f>
        <v>12427009.556286702</v>
      </c>
      <c r="BD10" s="3">
        <f>IF(ROUND(BG9,2) = 0,0,-PMT(_xlfn.XLOOKUP(BC$1,'Control Panel'!$B:$B,'Control Panel'!$H:$H),_xlfn.XLOOKUP(BC$1,'Control Panel'!$B:$B,'Control Panel'!$E:$E),_xlfn.XLOOKUP(BC$1,'Control Panel'!$B:$B,'Control Panel'!$C:$C)))</f>
        <v>83162.8118973979</v>
      </c>
      <c r="BE10" s="3">
        <f>IF(BD10=0,0,BC10*(_xlfn.XLOOKUP(BC$1,'Control Panel'!$B:$B,'Control Panel'!$H:$H)))</f>
        <v>72490.889078339096</v>
      </c>
      <c r="BF10" s="3">
        <f t="shared" si="18"/>
        <v>10671.922819058804</v>
      </c>
      <c r="BG10" s="3">
        <f t="shared" si="19"/>
        <v>12416337.633467643</v>
      </c>
      <c r="BH10" s="10">
        <f>_xlfn.XLOOKUP(BC$1,'Control Panel'!$B:$B,'Control Panel'!$D:$D)</f>
        <v>7.0000000000000007E-2</v>
      </c>
      <c r="BI10" s="2">
        <f>IF('Control Panel'!$D$26="ON",BM9*(1-'Control Panel'!$C$26),BM9)</f>
        <v>6701113.182345489</v>
      </c>
      <c r="BJ10" s="3">
        <f>IF(ROUND(BM9,2) = 0,0,-PMT(_xlfn.XLOOKUP(BI$1,'Control Panel'!$B:$B,'Control Panel'!$H:$H),_xlfn.XLOOKUP(BI$1,'Control Panel'!$B:$B,'Control Panel'!$E:$E),_xlfn.XLOOKUP(BI$1,'Control Panel'!$B:$B,'Control Panel'!$C:$C)))</f>
        <v>39928.799014207361</v>
      </c>
      <c r="BK10" s="3">
        <f>IF(BJ10=0,0,BI10*(_xlfn.XLOOKUP(BI$1,'Control Panel'!$B:$B,'Control Panel'!$H:$H)))</f>
        <v>32807.533288566454</v>
      </c>
      <c r="BL10" s="3">
        <f t="shared" si="20"/>
        <v>7121.2657256409075</v>
      </c>
      <c r="BM10" s="3">
        <f t="shared" si="21"/>
        <v>6693991.9166198485</v>
      </c>
      <c r="BN10" s="10">
        <f>_xlfn.XLOOKUP(BI$1,'Control Panel'!$B:$B,'Control Panel'!$D:$D)</f>
        <v>5.8749999999999997E-2</v>
      </c>
      <c r="BO10" s="2">
        <f>IF('Control Panel'!$D$26="ON",BS9*(1-'Control Panel'!$C$26),BS9)</f>
        <v>9174747.4115074649</v>
      </c>
      <c r="BP10" s="3">
        <f>IF(ROUND(BS9,2) = 0,0,-PMT(_xlfn.XLOOKUP(BO$1,'Control Panel'!$B:$B,'Control Panel'!$H:$H),_xlfn.XLOOKUP(BO$1,'Control Panel'!$B:$B,'Control Panel'!$E:$E),_xlfn.XLOOKUP(BO$1,'Control Panel'!$B:$B,'Control Panel'!$C:$C)))</f>
        <v>51078.842448125593</v>
      </c>
      <c r="BQ10" s="3">
        <f>IF(BP10=0,0,BO10*(_xlfn.XLOOKUP(BO$1,'Control Panel'!$B:$B,'Control Panel'!$H:$H)))</f>
        <v>40139.519925345157</v>
      </c>
      <c r="BR10" s="3">
        <f t="shared" si="22"/>
        <v>10939.322522780436</v>
      </c>
      <c r="BS10" s="3">
        <f t="shared" si="23"/>
        <v>9163808.088984685</v>
      </c>
      <c r="BT10" s="10">
        <f>_xlfn.XLOOKUP(BO$1,'Control Panel'!$B:$B,'Control Panel'!$D:$D)</f>
        <v>5.2499999999999998E-2</v>
      </c>
      <c r="BU10" s="2">
        <f>IF('Control Panel'!$D$26="ON",BY9*(1-'Control Panel'!$C$26),BY9)</f>
        <v>4393418.2392171398</v>
      </c>
      <c r="BV10" s="3">
        <f>IF(ROUND(BY9,2) = 0,0,-PMT(_xlfn.XLOOKUP(BU$1,'Control Panel'!$B:$B,'Control Panel'!$H:$H),_xlfn.XLOOKUP(BU$1,'Control Panel'!$B:$B,'Control Panel'!$E:$E),_xlfn.XLOOKUP(BU$1,'Control Panel'!$B:$B,'Control Panel'!$C:$C)))</f>
        <v>38891.266274824018</v>
      </c>
      <c r="BW10" s="3">
        <f>IF(BV10=0,0,BU10*(_xlfn.XLOOKUP(BU$1,'Control Panel'!$B:$B,'Control Panel'!$H:$H)))</f>
        <v>23340.034395841056</v>
      </c>
      <c r="BX10" s="3">
        <f t="shared" si="24"/>
        <v>15551.231878982962</v>
      </c>
      <c r="BY10" s="3">
        <f t="shared" si="25"/>
        <v>4377867.0073381569</v>
      </c>
      <c r="BZ10" s="10">
        <f>_xlfn.XLOOKUP(BU$1,'Control Panel'!$B:$B,'Control Panel'!$D:$D)</f>
        <v>6.3750000000000001E-2</v>
      </c>
      <c r="CA10" s="2">
        <f>IF('Control Panel'!$D$26="ON",CE9*(1-'Control Panel'!$C$26),CE9)</f>
        <v>5850340.1143139312</v>
      </c>
      <c r="CB10" s="3">
        <f>IF(ROUND(CE9,2) = 0,0,-PMT(_xlfn.XLOOKUP(CA$1,'Control Panel'!$B:$B,'Control Panel'!$H:$H),_xlfn.XLOOKUP(CA$1,'Control Panel'!$B:$B,'Control Panel'!$E:$E),_xlfn.XLOOKUP(CA$1,'Control Panel'!$B:$B,'Control Panel'!$C:$C)))</f>
        <v>49824.605221179954</v>
      </c>
      <c r="CC10" s="3">
        <f>IF(CB10=0,0,CA10*(_xlfn.XLOOKUP(CA$1,'Control Panel'!$B:$B,'Control Panel'!$H:$H)))</f>
        <v>28032.879714420924</v>
      </c>
      <c r="CD10" s="3">
        <f t="shared" si="26"/>
        <v>21791.72550675903</v>
      </c>
      <c r="CE10" s="3">
        <f t="shared" si="27"/>
        <v>5828548.388807172</v>
      </c>
      <c r="CF10" s="10">
        <f>_xlfn.XLOOKUP(CA$1,'Control Panel'!$B:$B,'Control Panel'!$D:$D)</f>
        <v>5.7500000000000002E-2</v>
      </c>
      <c r="CG10" s="2">
        <f>IF('Control Panel'!$D$26="ON",CK9*(1-'Control Panel'!$C$26),CK9)</f>
        <v>8283586.1300356165</v>
      </c>
      <c r="CH10" s="3">
        <f>IF(ROUND(CK9,2) = 0,0,-PMT(_xlfn.XLOOKUP(CG$1,'Control Panel'!$B:$B,'Control Panel'!$H:$H),_xlfn.XLOOKUP(CG$1,'Control Panel'!$B:$B,'Control Panel'!$E:$E),_xlfn.XLOOKUP(CG$1,'Control Panel'!$B:$B,'Control Panel'!$C:$C)))</f>
        <v>69452.093642796826</v>
      </c>
      <c r="CI10" s="3">
        <f>IF(CH10=0,0,CG10*(_xlfn.XLOOKUP(CG$1,'Control Panel'!$B:$B,'Control Panel'!$H:$H)))</f>
        <v>37966.436429329908</v>
      </c>
      <c r="CJ10" s="3">
        <f t="shared" si="28"/>
        <v>31485.657213466919</v>
      </c>
      <c r="CK10" s="3">
        <f t="shared" si="29"/>
        <v>8252100.4728221493</v>
      </c>
      <c r="CL10" s="10">
        <f>_xlfn.XLOOKUP(CG$1,'Control Panel'!$B:$B,'Control Panel'!$D:$D)</f>
        <v>5.5E-2</v>
      </c>
      <c r="CM10" s="2">
        <f>IF('Control Panel'!$D$26="ON",CQ9*(1-'Control Panel'!$C$26),CQ9)</f>
        <v>1983729.1700556686</v>
      </c>
      <c r="CN10" s="3">
        <f>IF(ROUND(CQ9,2) = 0,0,-PMT(_xlfn.XLOOKUP(CM$1,'Control Panel'!$B:$B,'Control Panel'!$H:$H),_xlfn.XLOOKUP(CM$1,'Control Panel'!$B:$B,'Control Panel'!$E:$E),_xlfn.XLOOKUP(CM$1,'Control Panel'!$B:$B,'Control Panel'!$C:$C)))</f>
        <v>11044.074042837967</v>
      </c>
      <c r="CO10" s="3">
        <f>IF(CN10=0,0,CM10*(_xlfn.XLOOKUP(CM$1,'Control Panel'!$B:$B,'Control Panel'!$H:$H)))</f>
        <v>8678.8151189935488</v>
      </c>
      <c r="CP10" s="3">
        <f t="shared" si="30"/>
        <v>2365.258923844418</v>
      </c>
      <c r="CQ10" s="3">
        <f t="shared" si="31"/>
        <v>1981363.9111318241</v>
      </c>
      <c r="CR10" s="10">
        <f>_xlfn.XLOOKUP(CM$1,'Control Panel'!$B:$B,'Control Panel'!$D:$D)</f>
        <v>5.2499999999999998E-2</v>
      </c>
    </row>
    <row r="11" spans="1:96" x14ac:dyDescent="0.3">
      <c r="A11" s="86">
        <f t="shared" si="0"/>
        <v>207761.61569122504</v>
      </c>
      <c r="B11" s="3">
        <f t="shared" si="1"/>
        <v>498487.066238384</v>
      </c>
      <c r="C11" s="88">
        <f>SUM($A$3:A10)</f>
        <v>1626015.2614456802</v>
      </c>
      <c r="D11" s="87">
        <f>IF('Control Panel'!$D$27= "ON",A11+B11*(1-'Control Panel'!$C$27),A11+B11)</f>
        <v>706248.68192960904</v>
      </c>
      <c r="F11" s="9">
        <v>9</v>
      </c>
      <c r="G11" s="2">
        <f>IF('Control Panel'!$D$26="ON",K10*(1-'Control Panel'!$C$26),K10)</f>
        <v>4854176.7487189136</v>
      </c>
      <c r="H11" s="3">
        <f>IF(ROUND(K10,2) = 0,0,-PMT(_xlfn.XLOOKUP(G$1,'Control Panel'!$B:$B,'Control Panel'!$H:$H),_xlfn.XLOOKUP(G$1,'Control Panel'!$B:$B,'Control Panel'!$E:$E),_xlfn.XLOOKUP(G$1,'Control Panel'!$B:$B,'Control Panel'!$C:$C)))</f>
        <v>40854.172731056962</v>
      </c>
      <c r="I11" s="3">
        <f>IF(H11=0,0,G11*(_xlfn.XLOOKUP(G$1,'Control Panel'!$B:$B,'Control Panel'!$H:$H)))</f>
        <v>22248.31009829502</v>
      </c>
      <c r="J11" s="3">
        <f t="shared" si="2"/>
        <v>18605.862632761942</v>
      </c>
      <c r="K11" s="3">
        <f t="shared" si="3"/>
        <v>4835570.8860861519</v>
      </c>
      <c r="L11" s="10">
        <f>_xlfn.XLOOKUP(G$1,'Control Panel'!$B:$B,'Control Panel'!$D:$D)</f>
        <v>5.5E-2</v>
      </c>
      <c r="M11" s="2">
        <f>IF('Control Panel'!$D$26="ON",Q10*(1-'Control Panel'!$C$26),Q10)</f>
        <v>3972570.8136399044</v>
      </c>
      <c r="N11" s="3">
        <f>IF(ROUND(Q10,2) = 0,0,-PMT(_xlfn.XLOOKUP(M$1,'Control Panel'!$B:$B,'Control Panel'!$H:$H),_xlfn.XLOOKUP(M$1,'Control Panel'!$B:$B,'Control Panel'!$E:$E),_xlfn.XLOOKUP(M$1,'Control Panel'!$B:$B,'Control Panel'!$C:$C)))</f>
        <v>26277.152547020552</v>
      </c>
      <c r="O11" s="3">
        <f>IF(N11=0,0,M11*(_xlfn.XLOOKUP(M$1,'Control Panel'!$B:$B,'Control Panel'!$H:$H)))</f>
        <v>22759.520286478622</v>
      </c>
      <c r="P11" s="3">
        <f t="shared" si="4"/>
        <v>3517.63226054193</v>
      </c>
      <c r="Q11" s="3">
        <f t="shared" si="5"/>
        <v>3969053.1813793625</v>
      </c>
      <c r="R11" s="10">
        <f>_xlfn.XLOOKUP(M$1,'Control Panel'!$B:$B,'Control Panel'!$D:$D)</f>
        <v>6.8750000000000006E-2</v>
      </c>
      <c r="S11" s="2">
        <f>IF('Control Panel'!$D$26="ON",W10*(1-'Control Panel'!$C$26),W10)</f>
        <v>6455427.5721648447</v>
      </c>
      <c r="T11" s="3">
        <f>IF(ROUND(W10,2) = 0,0,-PMT(_xlfn.XLOOKUP(S$1,'Control Panel'!$B:$B,'Control Panel'!$H:$H),_xlfn.XLOOKUP(S$1,'Control Panel'!$B:$B,'Control Panel'!$E:$E),_xlfn.XLOOKUP(S$1,'Control Panel'!$B:$B,'Control Panel'!$C:$C)))</f>
        <v>42700.372888908401</v>
      </c>
      <c r="U11" s="3">
        <f>IF(T11=0,0,S11*(_xlfn.XLOOKUP(S$1,'Control Panel'!$B:$B,'Control Panel'!$H:$H)))</f>
        <v>36984.22046552776</v>
      </c>
      <c r="V11" s="3">
        <f t="shared" si="6"/>
        <v>5716.1524233806413</v>
      </c>
      <c r="W11" s="3">
        <f t="shared" si="7"/>
        <v>6449711.4197414638</v>
      </c>
      <c r="X11" s="10">
        <f>_xlfn.XLOOKUP(S$1,'Control Panel'!$B:$B,'Control Panel'!$D:$D)</f>
        <v>6.8750000000000006E-2</v>
      </c>
      <c r="Y11" s="2">
        <f>IF('Control Panel'!$D$26="ON",AC10*(1-'Control Panel'!$C$26),AC10)</f>
        <v>7516992.2922608787</v>
      </c>
      <c r="Z11" s="3">
        <f>IF(ROUND(AC10,2) = 0,0,-PMT(_xlfn.XLOOKUP(Y$1,'Control Panel'!$B:$B,'Control Panel'!$H:$H),_xlfn.XLOOKUP(Y$1,'Control Panel'!$B:$B,'Control Panel'!$E:$E),_xlfn.XLOOKUP(Y$1,'Control Panel'!$B:$B,'Control Panel'!$C:$C)))</f>
        <v>61792.332437135432</v>
      </c>
      <c r="AA11" s="3">
        <f>IF(Z11=0,0,Y11*(_xlfn.XLOOKUP(Y$1,'Control Panel'!$B:$B,'Control Panel'!$H:$H)))</f>
        <v>32103.821248197502</v>
      </c>
      <c r="AB11" s="3">
        <f t="shared" si="8"/>
        <v>29688.51118893793</v>
      </c>
      <c r="AC11" s="3">
        <f t="shared" si="9"/>
        <v>7487303.7810719404</v>
      </c>
      <c r="AD11" s="10">
        <f>_xlfn.XLOOKUP(Y$1,'Control Panel'!$B:$B,'Control Panel'!$D:$D)</f>
        <v>5.1249999999999997E-2</v>
      </c>
      <c r="AE11" s="2">
        <f>IF('Control Panel'!$D$26="ON",AI10*(1-'Control Panel'!$C$26),AI10)</f>
        <v>9931427.0340997633</v>
      </c>
      <c r="AF11" s="3">
        <f>IF(ROUND(AI10,2) = 0,0,-PMT(_xlfn.XLOOKUP(AE$1,'Control Panel'!$B:$B,'Control Panel'!$H:$H),_xlfn.XLOOKUP(AE$1,'Control Panel'!$B:$B,'Control Panel'!$E:$E),_xlfn.XLOOKUP(AE$1,'Control Panel'!$B:$B,'Control Panel'!$C:$C)))</f>
        <v>65692.881367551381</v>
      </c>
      <c r="AG11" s="3">
        <f>IF(AF11=0,0,AE11*(_xlfn.XLOOKUP(AE$1,'Control Panel'!$B:$B,'Control Panel'!$H:$H)))</f>
        <v>56898.800716196565</v>
      </c>
      <c r="AH11" s="3">
        <f t="shared" si="10"/>
        <v>8794.0806513548159</v>
      </c>
      <c r="AI11" s="3">
        <f t="shared" si="11"/>
        <v>9922632.9534484092</v>
      </c>
      <c r="AJ11" s="10">
        <f>_xlfn.XLOOKUP(AE$1,'Control Panel'!$B:$B,'Control Panel'!$D:$D)</f>
        <v>6.8750000000000006E-2</v>
      </c>
      <c r="AK11" s="2">
        <f>IF('Control Panel'!$D$26="ON",AO10*(1-'Control Panel'!$C$26),AO10)</f>
        <v>2188297.869887061</v>
      </c>
      <c r="AL11" s="3">
        <f>IF(ROUND(AO10,2) = 0,0,-PMT(_xlfn.XLOOKUP(AK$1,'Control Panel'!$B:$B,'Control Panel'!$H:$H),_xlfn.XLOOKUP(AK$1,'Control Panel'!$B:$B,'Control Panel'!$E:$E),_xlfn.XLOOKUP(AK$1,'Control Panel'!$B:$B,'Control Panel'!$C:$C)))</f>
        <v>19292.014496253767</v>
      </c>
      <c r="AM11" s="3">
        <f>IF(AL11=0,0,AK11*(_xlfn.XLOOKUP(AK$1,'Control Panel'!$B:$B,'Control Panel'!$H:$H)))</f>
        <v>11397.384738995108</v>
      </c>
      <c r="AN11" s="3">
        <f t="shared" si="12"/>
        <v>7894.6297572586591</v>
      </c>
      <c r="AO11" s="3">
        <f t="shared" si="13"/>
        <v>2180403.2401298024</v>
      </c>
      <c r="AP11" s="10">
        <f>_xlfn.XLOOKUP(AK$1,'Control Panel'!$B:$B,'Control Panel'!$D:$D)</f>
        <v>6.25E-2</v>
      </c>
      <c r="AQ11" s="2">
        <f>IF('Control Panel'!$D$26="ON",AU10*(1-'Control Panel'!$C$26),AU10)</f>
        <v>6813924.3238997627</v>
      </c>
      <c r="AR11" s="3">
        <f>IF(ROUND(AU10,2) = 0,0,-PMT(_xlfn.XLOOKUP(AQ$1,'Control Panel'!$B:$B,'Control Panel'!$H:$H),_xlfn.XLOOKUP(AQ$1,'Control Panel'!$B:$B,'Control Panel'!$E:$E),_xlfn.XLOOKUP(AQ$1,'Control Panel'!$B:$B,'Control Panel'!$C:$C)))</f>
        <v>61459.563819643074</v>
      </c>
      <c r="AS11" s="3">
        <f>IF(AR11=0,0,AQ11*(_xlfn.XLOOKUP(AQ$1,'Control Panel'!$B:$B,'Control Panel'!$H:$H)))</f>
        <v>37618.540538196605</v>
      </c>
      <c r="AT11" s="3">
        <f t="shared" si="14"/>
        <v>23841.023281446469</v>
      </c>
      <c r="AU11" s="3">
        <f t="shared" si="15"/>
        <v>6790083.300618316</v>
      </c>
      <c r="AV11" s="10">
        <f>_xlfn.XLOOKUP(AQ$1,'Control Panel'!$B:$B,'Control Panel'!$D:$D)</f>
        <v>6.6250000000000003E-2</v>
      </c>
      <c r="AW11" s="2">
        <f>IF('Control Panel'!$D$26="ON",BA10*(1-'Control Panel'!$C$26),BA10)</f>
        <v>7927150.6647117129</v>
      </c>
      <c r="AX11" s="3">
        <f>IF(ROUND(BA10,2) = 0,0,-PMT(_xlfn.XLOOKUP(AW$1,'Control Panel'!$B:$B,'Control Panel'!$H:$H),_xlfn.XLOOKUP(AW$1,'Control Panel'!$B:$B,'Control Panel'!$E:$E),_xlfn.XLOOKUP(AW$1,'Control Panel'!$B:$B,'Control Panel'!$C:$C)))</f>
        <v>44797.69910066975</v>
      </c>
      <c r="AY11" s="3">
        <f>IF(AX11=0,0,AW11*(_xlfn.XLOOKUP(AW$1,'Control Panel'!$B:$B,'Control Panel'!$H:$H)))</f>
        <v>35507.029019021218</v>
      </c>
      <c r="AZ11" s="3">
        <f t="shared" si="16"/>
        <v>9290.6700816485318</v>
      </c>
      <c r="BA11" s="3">
        <f t="shared" si="17"/>
        <v>7917859.9946300639</v>
      </c>
      <c r="BB11" s="10">
        <f>_xlfn.XLOOKUP(AW$1,'Control Panel'!$B:$B,'Control Panel'!$D:$D)</f>
        <v>5.3749999999999999E-2</v>
      </c>
      <c r="BC11" s="2">
        <f>IF('Control Panel'!$D$26="ON",BG10*(1-'Control Panel'!$C$26),BG10)</f>
        <v>12416337.633467643</v>
      </c>
      <c r="BD11" s="3">
        <f>IF(ROUND(BG10,2) = 0,0,-PMT(_xlfn.XLOOKUP(BC$1,'Control Panel'!$B:$B,'Control Panel'!$H:$H),_xlfn.XLOOKUP(BC$1,'Control Panel'!$B:$B,'Control Panel'!$E:$E),_xlfn.XLOOKUP(BC$1,'Control Panel'!$B:$B,'Control Panel'!$C:$C)))</f>
        <v>83162.8118973979</v>
      </c>
      <c r="BE11" s="3">
        <f>IF(BD11=0,0,BC11*(_xlfn.XLOOKUP(BC$1,'Control Panel'!$B:$B,'Control Panel'!$H:$H)))</f>
        <v>72428.636195227911</v>
      </c>
      <c r="BF11" s="3">
        <f t="shared" si="18"/>
        <v>10734.175702169989</v>
      </c>
      <c r="BG11" s="3">
        <f t="shared" si="19"/>
        <v>12405603.457765473</v>
      </c>
      <c r="BH11" s="10">
        <f>_xlfn.XLOOKUP(BC$1,'Control Panel'!$B:$B,'Control Panel'!$D:$D)</f>
        <v>7.0000000000000007E-2</v>
      </c>
      <c r="BI11" s="2">
        <f>IF('Control Panel'!$D$26="ON",BM10*(1-'Control Panel'!$C$26),BM10)</f>
        <v>6693991.9166198485</v>
      </c>
      <c r="BJ11" s="3">
        <f>IF(ROUND(BM10,2) = 0,0,-PMT(_xlfn.XLOOKUP(BI$1,'Control Panel'!$B:$B,'Control Panel'!$H:$H),_xlfn.XLOOKUP(BI$1,'Control Panel'!$B:$B,'Control Panel'!$E:$E),_xlfn.XLOOKUP(BI$1,'Control Panel'!$B:$B,'Control Panel'!$C:$C)))</f>
        <v>39928.799014207361</v>
      </c>
      <c r="BK11" s="3">
        <f>IF(BJ11=0,0,BI11*(_xlfn.XLOOKUP(BI$1,'Control Panel'!$B:$B,'Control Panel'!$H:$H)))</f>
        <v>32772.668758451335</v>
      </c>
      <c r="BL11" s="3">
        <f t="shared" si="20"/>
        <v>7156.1302557560266</v>
      </c>
      <c r="BM11" s="3">
        <f t="shared" si="21"/>
        <v>6686835.7863640925</v>
      </c>
      <c r="BN11" s="10">
        <f>_xlfn.XLOOKUP(BI$1,'Control Panel'!$B:$B,'Control Panel'!$D:$D)</f>
        <v>5.8749999999999997E-2</v>
      </c>
      <c r="BO11" s="2">
        <f>IF('Control Panel'!$D$26="ON",BS10*(1-'Control Panel'!$C$26),BS10)</f>
        <v>9163808.088984685</v>
      </c>
      <c r="BP11" s="3">
        <f>IF(ROUND(BS10,2) = 0,0,-PMT(_xlfn.XLOOKUP(BO$1,'Control Panel'!$B:$B,'Control Panel'!$H:$H),_xlfn.XLOOKUP(BO$1,'Control Panel'!$B:$B,'Control Panel'!$E:$E),_xlfn.XLOOKUP(BO$1,'Control Panel'!$B:$B,'Control Panel'!$C:$C)))</f>
        <v>51078.842448125593</v>
      </c>
      <c r="BQ11" s="3">
        <f>IF(BP11=0,0,BO11*(_xlfn.XLOOKUP(BO$1,'Control Panel'!$B:$B,'Control Panel'!$H:$H)))</f>
        <v>40091.660389307996</v>
      </c>
      <c r="BR11" s="3">
        <f t="shared" si="22"/>
        <v>10987.182058817598</v>
      </c>
      <c r="BS11" s="3">
        <f t="shared" si="23"/>
        <v>9152820.9069258682</v>
      </c>
      <c r="BT11" s="10">
        <f>_xlfn.XLOOKUP(BO$1,'Control Panel'!$B:$B,'Control Panel'!$D:$D)</f>
        <v>5.2499999999999998E-2</v>
      </c>
      <c r="BU11" s="2">
        <f>IF('Control Panel'!$D$26="ON",BY10*(1-'Control Panel'!$C$26),BY10)</f>
        <v>4377867.0073381569</v>
      </c>
      <c r="BV11" s="3">
        <f>IF(ROUND(BY10,2) = 0,0,-PMT(_xlfn.XLOOKUP(BU$1,'Control Panel'!$B:$B,'Control Panel'!$H:$H),_xlfn.XLOOKUP(BU$1,'Control Panel'!$B:$B,'Control Panel'!$E:$E),_xlfn.XLOOKUP(BU$1,'Control Panel'!$B:$B,'Control Panel'!$C:$C)))</f>
        <v>38891.266274824018</v>
      </c>
      <c r="BW11" s="3">
        <f>IF(BV11=0,0,BU11*(_xlfn.XLOOKUP(BU$1,'Control Panel'!$B:$B,'Control Panel'!$H:$H)))</f>
        <v>23257.418476483959</v>
      </c>
      <c r="BX11" s="3">
        <f t="shared" si="24"/>
        <v>15633.847798340059</v>
      </c>
      <c r="BY11" s="3">
        <f t="shared" si="25"/>
        <v>4362233.1595398169</v>
      </c>
      <c r="BZ11" s="10">
        <f>_xlfn.XLOOKUP(BU$1,'Control Panel'!$B:$B,'Control Panel'!$D:$D)</f>
        <v>6.3750000000000001E-2</v>
      </c>
      <c r="CA11" s="2">
        <f>IF('Control Panel'!$D$26="ON",CE10*(1-'Control Panel'!$C$26),CE10)</f>
        <v>5828548.388807172</v>
      </c>
      <c r="CB11" s="3">
        <f>IF(ROUND(CE10,2) = 0,0,-PMT(_xlfn.XLOOKUP(CA$1,'Control Panel'!$B:$B,'Control Panel'!$H:$H),_xlfn.XLOOKUP(CA$1,'Control Panel'!$B:$B,'Control Panel'!$E:$E),_xlfn.XLOOKUP(CA$1,'Control Panel'!$B:$B,'Control Panel'!$C:$C)))</f>
        <v>49824.605221179954</v>
      </c>
      <c r="CC11" s="3">
        <f>IF(CB11=0,0,CA11*(_xlfn.XLOOKUP(CA$1,'Control Panel'!$B:$B,'Control Panel'!$H:$H)))</f>
        <v>27928.461029701037</v>
      </c>
      <c r="CD11" s="3">
        <f t="shared" si="26"/>
        <v>21896.144191478917</v>
      </c>
      <c r="CE11" s="3">
        <f t="shared" si="27"/>
        <v>5806652.2446156926</v>
      </c>
      <c r="CF11" s="10">
        <f>_xlfn.XLOOKUP(CA$1,'Control Panel'!$B:$B,'Control Panel'!$D:$D)</f>
        <v>5.7500000000000002E-2</v>
      </c>
      <c r="CG11" s="2">
        <f>IF('Control Panel'!$D$26="ON",CK10*(1-'Control Panel'!$C$26),CK10)</f>
        <v>8252100.4728221493</v>
      </c>
      <c r="CH11" s="3">
        <f>IF(ROUND(CK10,2) = 0,0,-PMT(_xlfn.XLOOKUP(CG$1,'Control Panel'!$B:$B,'Control Panel'!$H:$H),_xlfn.XLOOKUP(CG$1,'Control Panel'!$B:$B,'Control Panel'!$E:$E),_xlfn.XLOOKUP(CG$1,'Control Panel'!$B:$B,'Control Panel'!$C:$C)))</f>
        <v>69452.093642796826</v>
      </c>
      <c r="CI11" s="3">
        <f>IF(CH11=0,0,CG11*(_xlfn.XLOOKUP(CG$1,'Control Panel'!$B:$B,'Control Panel'!$H:$H)))</f>
        <v>37822.12716710152</v>
      </c>
      <c r="CJ11" s="3">
        <f t="shared" si="28"/>
        <v>31629.966475695306</v>
      </c>
      <c r="CK11" s="3">
        <f t="shared" si="29"/>
        <v>8220470.5063464539</v>
      </c>
      <c r="CL11" s="10">
        <f>_xlfn.XLOOKUP(CG$1,'Control Panel'!$B:$B,'Control Panel'!$D:$D)</f>
        <v>5.5E-2</v>
      </c>
      <c r="CM11" s="2">
        <f>IF('Control Panel'!$D$26="ON",CQ10*(1-'Control Panel'!$C$26),CQ10)</f>
        <v>1981363.9111318241</v>
      </c>
      <c r="CN11" s="3">
        <f>IF(ROUND(CQ10,2) = 0,0,-PMT(_xlfn.XLOOKUP(CM$1,'Control Panel'!$B:$B,'Control Panel'!$H:$H),_xlfn.XLOOKUP(CM$1,'Control Panel'!$B:$B,'Control Panel'!$E:$E),_xlfn.XLOOKUP(CM$1,'Control Panel'!$B:$B,'Control Panel'!$C:$C)))</f>
        <v>11044.074042837967</v>
      </c>
      <c r="CO11" s="3">
        <f>IF(CN11=0,0,CM11*(_xlfn.XLOOKUP(CM$1,'Control Panel'!$B:$B,'Control Panel'!$H:$H)))</f>
        <v>8668.4671112017295</v>
      </c>
      <c r="CP11" s="3">
        <f t="shared" si="30"/>
        <v>2375.6069316362373</v>
      </c>
      <c r="CQ11" s="3">
        <f t="shared" si="31"/>
        <v>1978988.3042001878</v>
      </c>
      <c r="CR11" s="10">
        <f>_xlfn.XLOOKUP(CM$1,'Control Panel'!$B:$B,'Control Panel'!$D:$D)</f>
        <v>5.2499999999999998E-2</v>
      </c>
    </row>
    <row r="12" spans="1:96" x14ac:dyDescent="0.3">
      <c r="A12" s="86">
        <f t="shared" si="0"/>
        <v>208780.3844972369</v>
      </c>
      <c r="B12" s="3">
        <f t="shared" si="1"/>
        <v>497468.29743237211</v>
      </c>
      <c r="C12" s="88">
        <f>SUM($A$3:A11)</f>
        <v>1833776.8771369052</v>
      </c>
      <c r="D12" s="87">
        <f>IF('Control Panel'!$D$27= "ON",A12+B12*(1-'Control Panel'!$C$27),A12+B12)</f>
        <v>706248.68192960904</v>
      </c>
      <c r="F12" s="9">
        <v>10</v>
      </c>
      <c r="G12" s="2">
        <f>IF('Control Panel'!$D$26="ON",K11*(1-'Control Panel'!$C$26),K11)</f>
        <v>4835570.8860861519</v>
      </c>
      <c r="H12" s="3">
        <f>IF(ROUND(K11,2) = 0,0,-PMT(_xlfn.XLOOKUP(G$1,'Control Panel'!$B:$B,'Control Panel'!$H:$H),_xlfn.XLOOKUP(G$1,'Control Panel'!$B:$B,'Control Panel'!$E:$E),_xlfn.XLOOKUP(G$1,'Control Panel'!$B:$B,'Control Panel'!$C:$C)))</f>
        <v>40854.172731056962</v>
      </c>
      <c r="I12" s="3">
        <f>IF(H12=0,0,G12*(_xlfn.XLOOKUP(G$1,'Control Panel'!$B:$B,'Control Panel'!$H:$H)))</f>
        <v>22163.033227894863</v>
      </c>
      <c r="J12" s="3">
        <f t="shared" si="2"/>
        <v>18691.1395031621</v>
      </c>
      <c r="K12" s="3">
        <f t="shared" si="3"/>
        <v>4816879.7465829896</v>
      </c>
      <c r="L12" s="10">
        <f>_xlfn.XLOOKUP(G$1,'Control Panel'!$B:$B,'Control Panel'!$D:$D)</f>
        <v>5.5E-2</v>
      </c>
      <c r="M12" s="2">
        <f>IF('Control Panel'!$D$26="ON",Q11*(1-'Control Panel'!$C$26),Q11)</f>
        <v>3969053.1813793625</v>
      </c>
      <c r="N12" s="3">
        <f>IF(ROUND(Q11,2) = 0,0,-PMT(_xlfn.XLOOKUP(M$1,'Control Panel'!$B:$B,'Control Panel'!$H:$H),_xlfn.XLOOKUP(M$1,'Control Panel'!$B:$B,'Control Panel'!$E:$E),_xlfn.XLOOKUP(M$1,'Control Panel'!$B:$B,'Control Panel'!$C:$C)))</f>
        <v>26277.152547020552</v>
      </c>
      <c r="O12" s="3">
        <f>IF(N12=0,0,M12*(_xlfn.XLOOKUP(M$1,'Control Panel'!$B:$B,'Control Panel'!$H:$H)))</f>
        <v>22739.367184985931</v>
      </c>
      <c r="P12" s="3">
        <f t="shared" si="4"/>
        <v>3537.7853620346214</v>
      </c>
      <c r="Q12" s="3">
        <f t="shared" si="5"/>
        <v>3965515.3960173279</v>
      </c>
      <c r="R12" s="10">
        <f>_xlfn.XLOOKUP(M$1,'Control Panel'!$B:$B,'Control Panel'!$D:$D)</f>
        <v>6.8750000000000006E-2</v>
      </c>
      <c r="S12" s="2">
        <f>IF('Control Panel'!$D$26="ON",W11*(1-'Control Panel'!$C$26),W11)</f>
        <v>6449711.4197414638</v>
      </c>
      <c r="T12" s="3">
        <f>IF(ROUND(W11,2) = 0,0,-PMT(_xlfn.XLOOKUP(S$1,'Control Panel'!$B:$B,'Control Panel'!$H:$H),_xlfn.XLOOKUP(S$1,'Control Panel'!$B:$B,'Control Panel'!$E:$E),_xlfn.XLOOKUP(S$1,'Control Panel'!$B:$B,'Control Panel'!$C:$C)))</f>
        <v>42700.372888908401</v>
      </c>
      <c r="U12" s="3">
        <f>IF(T12=0,0,S12*(_xlfn.XLOOKUP(S$1,'Control Panel'!$B:$B,'Control Panel'!$H:$H)))</f>
        <v>36951.471675602137</v>
      </c>
      <c r="V12" s="3">
        <f t="shared" si="6"/>
        <v>5748.9012133062643</v>
      </c>
      <c r="W12" s="3">
        <f t="shared" si="7"/>
        <v>6443962.5185281578</v>
      </c>
      <c r="X12" s="10">
        <f>_xlfn.XLOOKUP(S$1,'Control Panel'!$B:$B,'Control Panel'!$D:$D)</f>
        <v>6.8750000000000006E-2</v>
      </c>
      <c r="Y12" s="2">
        <f>IF('Control Panel'!$D$26="ON",AC11*(1-'Control Panel'!$C$26),AC11)</f>
        <v>7487303.7810719404</v>
      </c>
      <c r="Z12" s="3">
        <f>IF(ROUND(AC11,2) = 0,0,-PMT(_xlfn.XLOOKUP(Y$1,'Control Panel'!$B:$B,'Control Panel'!$H:$H),_xlfn.XLOOKUP(Y$1,'Control Panel'!$B:$B,'Control Panel'!$E:$E),_xlfn.XLOOKUP(Y$1,'Control Panel'!$B:$B,'Control Panel'!$C:$C)))</f>
        <v>61792.332437135432</v>
      </c>
      <c r="AA12" s="3">
        <f>IF(Z12=0,0,Y12*(_xlfn.XLOOKUP(Y$1,'Control Panel'!$B:$B,'Control Panel'!$H:$H)))</f>
        <v>31977.026564994743</v>
      </c>
      <c r="AB12" s="3">
        <f t="shared" si="8"/>
        <v>29815.305872140689</v>
      </c>
      <c r="AC12" s="3">
        <f t="shared" si="9"/>
        <v>7457488.4751998</v>
      </c>
      <c r="AD12" s="10">
        <f>_xlfn.XLOOKUP(Y$1,'Control Panel'!$B:$B,'Control Panel'!$D:$D)</f>
        <v>5.1249999999999997E-2</v>
      </c>
      <c r="AE12" s="2">
        <f>IF('Control Panel'!$D$26="ON",AI11*(1-'Control Panel'!$C$26),AI11)</f>
        <v>9922632.9534484092</v>
      </c>
      <c r="AF12" s="3">
        <f>IF(ROUND(AI11,2) = 0,0,-PMT(_xlfn.XLOOKUP(AE$1,'Control Panel'!$B:$B,'Control Panel'!$H:$H),_xlfn.XLOOKUP(AE$1,'Control Panel'!$B:$B,'Control Panel'!$E:$E),_xlfn.XLOOKUP(AE$1,'Control Panel'!$B:$B,'Control Panel'!$C:$C)))</f>
        <v>65692.881367551381</v>
      </c>
      <c r="AG12" s="3">
        <f>IF(AF12=0,0,AE12*(_xlfn.XLOOKUP(AE$1,'Control Panel'!$B:$B,'Control Panel'!$H:$H)))</f>
        <v>56848.417962464846</v>
      </c>
      <c r="AH12" s="3">
        <f t="shared" si="10"/>
        <v>8844.4634050865352</v>
      </c>
      <c r="AI12" s="3">
        <f t="shared" si="11"/>
        <v>9913788.4900433235</v>
      </c>
      <c r="AJ12" s="10">
        <f>_xlfn.XLOOKUP(AE$1,'Control Panel'!$B:$B,'Control Panel'!$D:$D)</f>
        <v>6.8750000000000006E-2</v>
      </c>
      <c r="AK12" s="2">
        <f>IF('Control Panel'!$D$26="ON",AO11*(1-'Control Panel'!$C$26),AO11)</f>
        <v>2180403.2401298024</v>
      </c>
      <c r="AL12" s="3">
        <f>IF(ROUND(AO11,2) = 0,0,-PMT(_xlfn.XLOOKUP(AK$1,'Control Panel'!$B:$B,'Control Panel'!$H:$H),_xlfn.XLOOKUP(AK$1,'Control Panel'!$B:$B,'Control Panel'!$E:$E),_xlfn.XLOOKUP(AK$1,'Control Panel'!$B:$B,'Control Panel'!$C:$C)))</f>
        <v>19292.014496253767</v>
      </c>
      <c r="AM12" s="3">
        <f>IF(AL12=0,0,AK12*(_xlfn.XLOOKUP(AK$1,'Control Panel'!$B:$B,'Control Panel'!$H:$H)))</f>
        <v>11356.266875676054</v>
      </c>
      <c r="AN12" s="3">
        <f t="shared" si="12"/>
        <v>7935.747620577713</v>
      </c>
      <c r="AO12" s="3">
        <f t="shared" si="13"/>
        <v>2172467.4925092245</v>
      </c>
      <c r="AP12" s="10">
        <f>_xlfn.XLOOKUP(AK$1,'Control Panel'!$B:$B,'Control Panel'!$D:$D)</f>
        <v>6.25E-2</v>
      </c>
      <c r="AQ12" s="2">
        <f>IF('Control Panel'!$D$26="ON",AU11*(1-'Control Panel'!$C$26),AU11)</f>
        <v>6790083.300618316</v>
      </c>
      <c r="AR12" s="3">
        <f>IF(ROUND(AU11,2) = 0,0,-PMT(_xlfn.XLOOKUP(AQ$1,'Control Panel'!$B:$B,'Control Panel'!$H:$H),_xlfn.XLOOKUP(AQ$1,'Control Panel'!$B:$B,'Control Panel'!$E:$E),_xlfn.XLOOKUP(AQ$1,'Control Panel'!$B:$B,'Control Panel'!$C:$C)))</f>
        <v>61459.563819643074</v>
      </c>
      <c r="AS12" s="3">
        <f>IF(AR12=0,0,AQ12*(_xlfn.XLOOKUP(AQ$1,'Control Panel'!$B:$B,'Control Panel'!$H:$H)))</f>
        <v>37486.918222163622</v>
      </c>
      <c r="AT12" s="3">
        <f t="shared" si="14"/>
        <v>23972.645597479452</v>
      </c>
      <c r="AU12" s="3">
        <f t="shared" si="15"/>
        <v>6766110.6550208367</v>
      </c>
      <c r="AV12" s="10">
        <f>_xlfn.XLOOKUP(AQ$1,'Control Panel'!$B:$B,'Control Panel'!$D:$D)</f>
        <v>6.6250000000000003E-2</v>
      </c>
      <c r="AW12" s="2">
        <f>IF('Control Panel'!$D$26="ON",BA11*(1-'Control Panel'!$C$26),BA11)</f>
        <v>7917859.9946300639</v>
      </c>
      <c r="AX12" s="3">
        <f>IF(ROUND(BA11,2) = 0,0,-PMT(_xlfn.XLOOKUP(AW$1,'Control Panel'!$B:$B,'Control Panel'!$H:$H),_xlfn.XLOOKUP(AW$1,'Control Panel'!$B:$B,'Control Panel'!$E:$E),_xlfn.XLOOKUP(AW$1,'Control Panel'!$B:$B,'Control Panel'!$C:$C)))</f>
        <v>44797.69910066975</v>
      </c>
      <c r="AY12" s="3">
        <f>IF(AX12=0,0,AW12*(_xlfn.XLOOKUP(AW$1,'Control Panel'!$B:$B,'Control Panel'!$H:$H)))</f>
        <v>35465.4145592805</v>
      </c>
      <c r="AZ12" s="3">
        <f t="shared" si="16"/>
        <v>9332.2845413892501</v>
      </c>
      <c r="BA12" s="3">
        <f t="shared" si="17"/>
        <v>7908527.7100886749</v>
      </c>
      <c r="BB12" s="10">
        <f>_xlfn.XLOOKUP(AW$1,'Control Panel'!$B:$B,'Control Panel'!$D:$D)</f>
        <v>5.3749999999999999E-2</v>
      </c>
      <c r="BC12" s="2">
        <f>IF('Control Panel'!$D$26="ON",BG11*(1-'Control Panel'!$C$26),BG11)</f>
        <v>12405603.457765473</v>
      </c>
      <c r="BD12" s="3">
        <f>IF(ROUND(BG11,2) = 0,0,-PMT(_xlfn.XLOOKUP(BC$1,'Control Panel'!$B:$B,'Control Panel'!$H:$H),_xlfn.XLOOKUP(BC$1,'Control Panel'!$B:$B,'Control Panel'!$E:$E),_xlfn.XLOOKUP(BC$1,'Control Panel'!$B:$B,'Control Panel'!$C:$C)))</f>
        <v>83162.8118973979</v>
      </c>
      <c r="BE12" s="3">
        <f>IF(BD12=0,0,BC12*(_xlfn.XLOOKUP(BC$1,'Control Panel'!$B:$B,'Control Panel'!$H:$H)))</f>
        <v>72366.020170298594</v>
      </c>
      <c r="BF12" s="3">
        <f t="shared" si="18"/>
        <v>10796.791727099306</v>
      </c>
      <c r="BG12" s="3">
        <f t="shared" si="19"/>
        <v>12394806.666038373</v>
      </c>
      <c r="BH12" s="10">
        <f>_xlfn.XLOOKUP(BC$1,'Control Panel'!$B:$B,'Control Panel'!$D:$D)</f>
        <v>7.0000000000000007E-2</v>
      </c>
      <c r="BI12" s="2">
        <f>IF('Control Panel'!$D$26="ON",BM11*(1-'Control Panel'!$C$26),BM11)</f>
        <v>6686835.7863640925</v>
      </c>
      <c r="BJ12" s="3">
        <f>IF(ROUND(BM11,2) = 0,0,-PMT(_xlfn.XLOOKUP(BI$1,'Control Panel'!$B:$B,'Control Panel'!$H:$H),_xlfn.XLOOKUP(BI$1,'Control Panel'!$B:$B,'Control Panel'!$E:$E),_xlfn.XLOOKUP(BI$1,'Control Panel'!$B:$B,'Control Panel'!$C:$C)))</f>
        <v>39928.799014207361</v>
      </c>
      <c r="BK12" s="3">
        <f>IF(BJ12=0,0,BI12*(_xlfn.XLOOKUP(BI$1,'Control Panel'!$B:$B,'Control Panel'!$H:$H)))</f>
        <v>32737.633537407532</v>
      </c>
      <c r="BL12" s="3">
        <f t="shared" si="20"/>
        <v>7191.1654767998298</v>
      </c>
      <c r="BM12" s="3">
        <f t="shared" si="21"/>
        <v>6679644.6208872925</v>
      </c>
      <c r="BN12" s="10">
        <f>_xlfn.XLOOKUP(BI$1,'Control Panel'!$B:$B,'Control Panel'!$D:$D)</f>
        <v>5.8749999999999997E-2</v>
      </c>
      <c r="BO12" s="2">
        <f>IF('Control Panel'!$D$26="ON",BS11*(1-'Control Panel'!$C$26),BS11)</f>
        <v>9152820.9069258682</v>
      </c>
      <c r="BP12" s="3">
        <f>IF(ROUND(BS11,2) = 0,0,-PMT(_xlfn.XLOOKUP(BO$1,'Control Panel'!$B:$B,'Control Panel'!$H:$H),_xlfn.XLOOKUP(BO$1,'Control Panel'!$B:$B,'Control Panel'!$E:$E),_xlfn.XLOOKUP(BO$1,'Control Panel'!$B:$B,'Control Panel'!$C:$C)))</f>
        <v>51078.842448125593</v>
      </c>
      <c r="BQ12" s="3">
        <f>IF(BP12=0,0,BO12*(_xlfn.XLOOKUP(BO$1,'Control Panel'!$B:$B,'Control Panel'!$H:$H)))</f>
        <v>40043.591467800667</v>
      </c>
      <c r="BR12" s="3">
        <f t="shared" si="22"/>
        <v>11035.250980324927</v>
      </c>
      <c r="BS12" s="3">
        <f t="shared" si="23"/>
        <v>9141785.6559455432</v>
      </c>
      <c r="BT12" s="10">
        <f>_xlfn.XLOOKUP(BO$1,'Control Panel'!$B:$B,'Control Panel'!$D:$D)</f>
        <v>5.2499999999999998E-2</v>
      </c>
      <c r="BU12" s="2">
        <f>IF('Control Panel'!$D$26="ON",BY11*(1-'Control Panel'!$C$26),BY11)</f>
        <v>4362233.1595398169</v>
      </c>
      <c r="BV12" s="3">
        <f>IF(ROUND(BY11,2) = 0,0,-PMT(_xlfn.XLOOKUP(BU$1,'Control Panel'!$B:$B,'Control Panel'!$H:$H),_xlfn.XLOOKUP(BU$1,'Control Panel'!$B:$B,'Control Panel'!$E:$E),_xlfn.XLOOKUP(BU$1,'Control Panel'!$B:$B,'Control Panel'!$C:$C)))</f>
        <v>38891.266274824018</v>
      </c>
      <c r="BW12" s="3">
        <f>IF(BV12=0,0,BU12*(_xlfn.XLOOKUP(BU$1,'Control Panel'!$B:$B,'Control Panel'!$H:$H)))</f>
        <v>23174.363660055278</v>
      </c>
      <c r="BX12" s="3">
        <f t="shared" si="24"/>
        <v>15716.90261476874</v>
      </c>
      <c r="BY12" s="3">
        <f t="shared" si="25"/>
        <v>4346516.2569250483</v>
      </c>
      <c r="BZ12" s="10">
        <f>_xlfn.XLOOKUP(BU$1,'Control Panel'!$B:$B,'Control Panel'!$D:$D)</f>
        <v>6.3750000000000001E-2</v>
      </c>
      <c r="CA12" s="2">
        <f>IF('Control Panel'!$D$26="ON",CE11*(1-'Control Panel'!$C$26),CE11)</f>
        <v>5806652.2446156926</v>
      </c>
      <c r="CB12" s="3">
        <f>IF(ROUND(CE11,2) = 0,0,-PMT(_xlfn.XLOOKUP(CA$1,'Control Panel'!$B:$B,'Control Panel'!$H:$H),_xlfn.XLOOKUP(CA$1,'Control Panel'!$B:$B,'Control Panel'!$E:$E),_xlfn.XLOOKUP(CA$1,'Control Panel'!$B:$B,'Control Panel'!$C:$C)))</f>
        <v>49824.605221179954</v>
      </c>
      <c r="CC12" s="3">
        <f>IF(CB12=0,0,CA12*(_xlfn.XLOOKUP(CA$1,'Control Panel'!$B:$B,'Control Panel'!$H:$H)))</f>
        <v>27823.542005450196</v>
      </c>
      <c r="CD12" s="3">
        <f t="shared" si="26"/>
        <v>22001.063215729759</v>
      </c>
      <c r="CE12" s="3">
        <f t="shared" si="27"/>
        <v>5784651.1813999629</v>
      </c>
      <c r="CF12" s="10">
        <f>_xlfn.XLOOKUP(CA$1,'Control Panel'!$B:$B,'Control Panel'!$D:$D)</f>
        <v>5.7500000000000002E-2</v>
      </c>
      <c r="CG12" s="2">
        <f>IF('Control Panel'!$D$26="ON",CK11*(1-'Control Panel'!$C$26),CK11)</f>
        <v>8220470.5063464539</v>
      </c>
      <c r="CH12" s="3">
        <f>IF(ROUND(CK11,2) = 0,0,-PMT(_xlfn.XLOOKUP(CG$1,'Control Panel'!$B:$B,'Control Panel'!$H:$H),_xlfn.XLOOKUP(CG$1,'Control Panel'!$B:$B,'Control Panel'!$E:$E),_xlfn.XLOOKUP(CG$1,'Control Panel'!$B:$B,'Control Panel'!$C:$C)))</f>
        <v>69452.093642796826</v>
      </c>
      <c r="CI12" s="3">
        <f>IF(CH12=0,0,CG12*(_xlfn.XLOOKUP(CG$1,'Control Panel'!$B:$B,'Control Panel'!$H:$H)))</f>
        <v>37677.156487421249</v>
      </c>
      <c r="CJ12" s="3">
        <f t="shared" si="28"/>
        <v>31774.937155375577</v>
      </c>
      <c r="CK12" s="3">
        <f t="shared" si="29"/>
        <v>8188695.5691910787</v>
      </c>
      <c r="CL12" s="10">
        <f>_xlfn.XLOOKUP(CG$1,'Control Panel'!$B:$B,'Control Panel'!$D:$D)</f>
        <v>5.5E-2</v>
      </c>
      <c r="CM12" s="2">
        <f>IF('Control Panel'!$D$26="ON",CQ11*(1-'Control Panel'!$C$26),CQ11)</f>
        <v>1978988.3042001878</v>
      </c>
      <c r="CN12" s="3">
        <f>IF(ROUND(CQ11,2) = 0,0,-PMT(_xlfn.XLOOKUP(CM$1,'Control Panel'!$B:$B,'Control Panel'!$H:$H),_xlfn.XLOOKUP(CM$1,'Control Panel'!$B:$B,'Control Panel'!$E:$E),_xlfn.XLOOKUP(CM$1,'Control Panel'!$B:$B,'Control Panel'!$C:$C)))</f>
        <v>11044.074042837967</v>
      </c>
      <c r="CO12" s="3">
        <f>IF(CN12=0,0,CM12*(_xlfn.XLOOKUP(CM$1,'Control Panel'!$B:$B,'Control Panel'!$H:$H)))</f>
        <v>8658.0738308758209</v>
      </c>
      <c r="CP12" s="3">
        <f t="shared" si="30"/>
        <v>2386.0002119621458</v>
      </c>
      <c r="CQ12" s="3">
        <f t="shared" si="31"/>
        <v>1976602.3039882258</v>
      </c>
      <c r="CR12" s="10">
        <f>_xlfn.XLOOKUP(CM$1,'Control Panel'!$B:$B,'Control Panel'!$D:$D)</f>
        <v>5.2499999999999998E-2</v>
      </c>
    </row>
    <row r="13" spans="1:96" x14ac:dyDescent="0.3">
      <c r="A13" s="86">
        <f t="shared" si="0"/>
        <v>209804.20560151935</v>
      </c>
      <c r="B13" s="3">
        <f t="shared" si="1"/>
        <v>496444.4763280896</v>
      </c>
      <c r="C13" s="88">
        <f>SUM($A$3:A12)</f>
        <v>2042557.2616341421</v>
      </c>
      <c r="D13" s="87">
        <f>IF('Control Panel'!$D$27= "ON",A13+B13*(1-'Control Panel'!$C$27),A13+B13)</f>
        <v>706248.68192960892</v>
      </c>
      <c r="F13" s="9">
        <v>11</v>
      </c>
      <c r="G13" s="2">
        <f>IF('Control Panel'!$D$26="ON",K12*(1-'Control Panel'!$C$26),K12)</f>
        <v>4816879.7465829896</v>
      </c>
      <c r="H13" s="3">
        <f>IF(ROUND(K12,2) = 0,0,-PMT(_xlfn.XLOOKUP(G$1,'Control Panel'!$B:$B,'Control Panel'!$H:$H),_xlfn.XLOOKUP(G$1,'Control Panel'!$B:$B,'Control Panel'!$E:$E),_xlfn.XLOOKUP(G$1,'Control Panel'!$B:$B,'Control Panel'!$C:$C)))</f>
        <v>40854.172731056962</v>
      </c>
      <c r="I13" s="3">
        <f>IF(H13=0,0,G13*(_xlfn.XLOOKUP(G$1,'Control Panel'!$B:$B,'Control Panel'!$H:$H)))</f>
        <v>22077.365505172034</v>
      </c>
      <c r="J13" s="3">
        <f t="shared" si="2"/>
        <v>18776.807225884928</v>
      </c>
      <c r="K13" s="3">
        <f t="shared" si="3"/>
        <v>4798102.9393571047</v>
      </c>
      <c r="L13" s="10">
        <f>_xlfn.XLOOKUP(G$1,'Control Panel'!$B:$B,'Control Panel'!$D:$D)</f>
        <v>5.5E-2</v>
      </c>
      <c r="M13" s="2">
        <f>IF('Control Panel'!$D$26="ON",Q12*(1-'Control Panel'!$C$26),Q12)</f>
        <v>3965515.3960173279</v>
      </c>
      <c r="N13" s="3">
        <f>IF(ROUND(Q12,2) = 0,0,-PMT(_xlfn.XLOOKUP(M$1,'Control Panel'!$B:$B,'Control Panel'!$H:$H),_xlfn.XLOOKUP(M$1,'Control Panel'!$B:$B,'Control Panel'!$E:$E),_xlfn.XLOOKUP(M$1,'Control Panel'!$B:$B,'Control Panel'!$C:$C)))</f>
        <v>26277.152547020552</v>
      </c>
      <c r="O13" s="3">
        <f>IF(N13=0,0,M13*(_xlfn.XLOOKUP(M$1,'Control Panel'!$B:$B,'Control Panel'!$H:$H)))</f>
        <v>22719.098623015943</v>
      </c>
      <c r="P13" s="3">
        <f t="shared" si="4"/>
        <v>3558.0539240046091</v>
      </c>
      <c r="Q13" s="3">
        <f t="shared" si="5"/>
        <v>3961957.3420933234</v>
      </c>
      <c r="R13" s="10">
        <f>_xlfn.XLOOKUP(M$1,'Control Panel'!$B:$B,'Control Panel'!$D:$D)</f>
        <v>6.8750000000000006E-2</v>
      </c>
      <c r="S13" s="2">
        <f>IF('Control Panel'!$D$26="ON",W12*(1-'Control Panel'!$C$26),W12)</f>
        <v>6443962.5185281578</v>
      </c>
      <c r="T13" s="3">
        <f>IF(ROUND(W12,2) = 0,0,-PMT(_xlfn.XLOOKUP(S$1,'Control Panel'!$B:$B,'Control Panel'!$H:$H),_xlfn.XLOOKUP(S$1,'Control Panel'!$B:$B,'Control Panel'!$E:$E),_xlfn.XLOOKUP(S$1,'Control Panel'!$B:$B,'Control Panel'!$C:$C)))</f>
        <v>42700.372888908401</v>
      </c>
      <c r="U13" s="3">
        <f>IF(T13=0,0,S13*(_xlfn.XLOOKUP(S$1,'Control Panel'!$B:$B,'Control Panel'!$H:$H)))</f>
        <v>36918.53526240091</v>
      </c>
      <c r="V13" s="3">
        <f t="shared" si="6"/>
        <v>5781.8376265074912</v>
      </c>
      <c r="W13" s="3">
        <f t="shared" si="7"/>
        <v>6438180.6809016503</v>
      </c>
      <c r="X13" s="10">
        <f>_xlfn.XLOOKUP(S$1,'Control Panel'!$B:$B,'Control Panel'!$D:$D)</f>
        <v>6.8750000000000006E-2</v>
      </c>
      <c r="Y13" s="2">
        <f>IF('Control Panel'!$D$26="ON",AC12*(1-'Control Panel'!$C$26),AC12)</f>
        <v>7457488.4751998</v>
      </c>
      <c r="Z13" s="3">
        <f>IF(ROUND(AC12,2) = 0,0,-PMT(_xlfn.XLOOKUP(Y$1,'Control Panel'!$B:$B,'Control Panel'!$H:$H),_xlfn.XLOOKUP(Y$1,'Control Panel'!$B:$B,'Control Panel'!$E:$E),_xlfn.XLOOKUP(Y$1,'Control Panel'!$B:$B,'Control Panel'!$C:$C)))</f>
        <v>61792.332437135432</v>
      </c>
      <c r="AA13" s="3">
        <f>IF(Z13=0,0,Y13*(_xlfn.XLOOKUP(Y$1,'Control Panel'!$B:$B,'Control Panel'!$H:$H)))</f>
        <v>31849.690362832476</v>
      </c>
      <c r="AB13" s="3">
        <f t="shared" si="8"/>
        <v>29942.642074302956</v>
      </c>
      <c r="AC13" s="3">
        <f t="shared" si="9"/>
        <v>7427545.8331254972</v>
      </c>
      <c r="AD13" s="10">
        <f>_xlfn.XLOOKUP(Y$1,'Control Panel'!$B:$B,'Control Panel'!$D:$D)</f>
        <v>5.1249999999999997E-2</v>
      </c>
      <c r="AE13" s="2">
        <f>IF('Control Panel'!$D$26="ON",AI12*(1-'Control Panel'!$C$26),AI12)</f>
        <v>9913788.4900433235</v>
      </c>
      <c r="AF13" s="3">
        <f>IF(ROUND(AI12,2) = 0,0,-PMT(_xlfn.XLOOKUP(AE$1,'Control Panel'!$B:$B,'Control Panel'!$H:$H),_xlfn.XLOOKUP(AE$1,'Control Panel'!$B:$B,'Control Panel'!$E:$E),_xlfn.XLOOKUP(AE$1,'Control Panel'!$B:$B,'Control Panel'!$C:$C)))</f>
        <v>65692.881367551381</v>
      </c>
      <c r="AG13" s="3">
        <f>IF(AF13=0,0,AE13*(_xlfn.XLOOKUP(AE$1,'Control Panel'!$B:$B,'Control Panel'!$H:$H)))</f>
        <v>56797.746557539882</v>
      </c>
      <c r="AH13" s="3">
        <f t="shared" si="10"/>
        <v>8895.1348100114992</v>
      </c>
      <c r="AI13" s="3">
        <f t="shared" si="11"/>
        <v>9904893.3552333117</v>
      </c>
      <c r="AJ13" s="10">
        <f>_xlfn.XLOOKUP(AE$1,'Control Panel'!$B:$B,'Control Panel'!$D:$D)</f>
        <v>6.8750000000000006E-2</v>
      </c>
      <c r="AK13" s="2">
        <f>IF('Control Panel'!$D$26="ON",AO12*(1-'Control Panel'!$C$26),AO12)</f>
        <v>2172467.4925092245</v>
      </c>
      <c r="AL13" s="3">
        <f>IF(ROUND(AO12,2) = 0,0,-PMT(_xlfn.XLOOKUP(AK$1,'Control Panel'!$B:$B,'Control Panel'!$H:$H),_xlfn.XLOOKUP(AK$1,'Control Panel'!$B:$B,'Control Panel'!$E:$E),_xlfn.XLOOKUP(AK$1,'Control Panel'!$B:$B,'Control Panel'!$C:$C)))</f>
        <v>19292.014496253767</v>
      </c>
      <c r="AM13" s="3">
        <f>IF(AL13=0,0,AK13*(_xlfn.XLOOKUP(AK$1,'Control Panel'!$B:$B,'Control Panel'!$H:$H)))</f>
        <v>11314.934856818876</v>
      </c>
      <c r="AN13" s="3">
        <f t="shared" si="12"/>
        <v>7977.0796394348909</v>
      </c>
      <c r="AO13" s="3">
        <f t="shared" si="13"/>
        <v>2164490.4128697896</v>
      </c>
      <c r="AP13" s="10">
        <f>_xlfn.XLOOKUP(AK$1,'Control Panel'!$B:$B,'Control Panel'!$D:$D)</f>
        <v>6.25E-2</v>
      </c>
      <c r="AQ13" s="2">
        <f>IF('Control Panel'!$D$26="ON",AU12*(1-'Control Panel'!$C$26),AU12)</f>
        <v>6766110.6550208367</v>
      </c>
      <c r="AR13" s="3">
        <f>IF(ROUND(AU12,2) = 0,0,-PMT(_xlfn.XLOOKUP(AQ$1,'Control Panel'!$B:$B,'Control Panel'!$H:$H),_xlfn.XLOOKUP(AQ$1,'Control Panel'!$B:$B,'Control Panel'!$E:$E),_xlfn.XLOOKUP(AQ$1,'Control Panel'!$B:$B,'Control Panel'!$C:$C)))</f>
        <v>61459.563819643074</v>
      </c>
      <c r="AS13" s="3">
        <f>IF(AR13=0,0,AQ13*(_xlfn.XLOOKUP(AQ$1,'Control Panel'!$B:$B,'Control Panel'!$H:$H)))</f>
        <v>37354.56924126087</v>
      </c>
      <c r="AT13" s="3">
        <f t="shared" si="14"/>
        <v>24104.994578382204</v>
      </c>
      <c r="AU13" s="3">
        <f t="shared" si="15"/>
        <v>6742005.6604424547</v>
      </c>
      <c r="AV13" s="10">
        <f>_xlfn.XLOOKUP(AQ$1,'Control Panel'!$B:$B,'Control Panel'!$D:$D)</f>
        <v>6.6250000000000003E-2</v>
      </c>
      <c r="AW13" s="2">
        <f>IF('Control Panel'!$D$26="ON",BA12*(1-'Control Panel'!$C$26),BA12)</f>
        <v>7908527.7100886749</v>
      </c>
      <c r="AX13" s="3">
        <f>IF(ROUND(BA12,2) = 0,0,-PMT(_xlfn.XLOOKUP(AW$1,'Control Panel'!$B:$B,'Control Panel'!$H:$H),_xlfn.XLOOKUP(AW$1,'Control Panel'!$B:$B,'Control Panel'!$E:$E),_xlfn.XLOOKUP(AW$1,'Control Panel'!$B:$B,'Control Panel'!$C:$C)))</f>
        <v>44797.69910066975</v>
      </c>
      <c r="AY13" s="3">
        <f>IF(AX13=0,0,AW13*(_xlfn.XLOOKUP(AW$1,'Control Panel'!$B:$B,'Control Panel'!$H:$H)))</f>
        <v>35423.613701438859</v>
      </c>
      <c r="AZ13" s="3">
        <f t="shared" si="16"/>
        <v>9374.0853992308912</v>
      </c>
      <c r="BA13" s="3">
        <f t="shared" si="17"/>
        <v>7899153.624689444</v>
      </c>
      <c r="BB13" s="10">
        <f>_xlfn.XLOOKUP(AW$1,'Control Panel'!$B:$B,'Control Panel'!$D:$D)</f>
        <v>5.3749999999999999E-2</v>
      </c>
      <c r="BC13" s="2">
        <f>IF('Control Panel'!$D$26="ON",BG12*(1-'Control Panel'!$C$26),BG12)</f>
        <v>12394806.666038373</v>
      </c>
      <c r="BD13" s="3">
        <f>IF(ROUND(BG12,2) = 0,0,-PMT(_xlfn.XLOOKUP(BC$1,'Control Panel'!$B:$B,'Control Panel'!$H:$H),_xlfn.XLOOKUP(BC$1,'Control Panel'!$B:$B,'Control Panel'!$E:$E),_xlfn.XLOOKUP(BC$1,'Control Panel'!$B:$B,'Control Panel'!$C:$C)))</f>
        <v>83162.8118973979</v>
      </c>
      <c r="BE13" s="3">
        <f>IF(BD13=0,0,BC13*(_xlfn.XLOOKUP(BC$1,'Control Panel'!$B:$B,'Control Panel'!$H:$H)))</f>
        <v>72303.038885223854</v>
      </c>
      <c r="BF13" s="3">
        <f t="shared" si="18"/>
        <v>10859.773012174046</v>
      </c>
      <c r="BG13" s="3">
        <f t="shared" si="19"/>
        <v>12383946.893026199</v>
      </c>
      <c r="BH13" s="10">
        <f>_xlfn.XLOOKUP(BC$1,'Control Panel'!$B:$B,'Control Panel'!$D:$D)</f>
        <v>7.0000000000000007E-2</v>
      </c>
      <c r="BI13" s="2">
        <f>IF('Control Panel'!$D$26="ON",BM12*(1-'Control Panel'!$C$26),BM12)</f>
        <v>6679644.6208872925</v>
      </c>
      <c r="BJ13" s="3">
        <f>IF(ROUND(BM12,2) = 0,0,-PMT(_xlfn.XLOOKUP(BI$1,'Control Panel'!$B:$B,'Control Panel'!$H:$H),_xlfn.XLOOKUP(BI$1,'Control Panel'!$B:$B,'Control Panel'!$E:$E),_xlfn.XLOOKUP(BI$1,'Control Panel'!$B:$B,'Control Panel'!$C:$C)))</f>
        <v>39928.799014207361</v>
      </c>
      <c r="BK13" s="3">
        <f>IF(BJ13=0,0,BI13*(_xlfn.XLOOKUP(BI$1,'Control Panel'!$B:$B,'Control Panel'!$H:$H)))</f>
        <v>32702.426789760699</v>
      </c>
      <c r="BL13" s="3">
        <f t="shared" si="20"/>
        <v>7226.3722244466626</v>
      </c>
      <c r="BM13" s="3">
        <f t="shared" si="21"/>
        <v>6672418.2486628462</v>
      </c>
      <c r="BN13" s="10">
        <f>_xlfn.XLOOKUP(BI$1,'Control Panel'!$B:$B,'Control Panel'!$D:$D)</f>
        <v>5.8749999999999997E-2</v>
      </c>
      <c r="BO13" s="2">
        <f>IF('Control Panel'!$D$26="ON",BS12*(1-'Control Panel'!$C$26),BS12)</f>
        <v>9141785.6559455432</v>
      </c>
      <c r="BP13" s="3">
        <f>IF(ROUND(BS12,2) = 0,0,-PMT(_xlfn.XLOOKUP(BO$1,'Control Panel'!$B:$B,'Control Panel'!$H:$H),_xlfn.XLOOKUP(BO$1,'Control Panel'!$B:$B,'Control Panel'!$E:$E),_xlfn.XLOOKUP(BO$1,'Control Panel'!$B:$B,'Control Panel'!$C:$C)))</f>
        <v>51078.842448125593</v>
      </c>
      <c r="BQ13" s="3">
        <f>IF(BP13=0,0,BO13*(_xlfn.XLOOKUP(BO$1,'Control Panel'!$B:$B,'Control Panel'!$H:$H)))</f>
        <v>39995.31224476175</v>
      </c>
      <c r="BR13" s="3">
        <f t="shared" si="22"/>
        <v>11083.530203363844</v>
      </c>
      <c r="BS13" s="3">
        <f t="shared" si="23"/>
        <v>9130702.1257421803</v>
      </c>
      <c r="BT13" s="10">
        <f>_xlfn.XLOOKUP(BO$1,'Control Panel'!$B:$B,'Control Panel'!$D:$D)</f>
        <v>5.2499999999999998E-2</v>
      </c>
      <c r="BU13" s="2">
        <f>IF('Control Panel'!$D$26="ON",BY12*(1-'Control Panel'!$C$26),BY12)</f>
        <v>4346516.2569250483</v>
      </c>
      <c r="BV13" s="3">
        <f>IF(ROUND(BY12,2) = 0,0,-PMT(_xlfn.XLOOKUP(BU$1,'Control Panel'!$B:$B,'Control Panel'!$H:$H),_xlfn.XLOOKUP(BU$1,'Control Panel'!$B:$B,'Control Panel'!$E:$E),_xlfn.XLOOKUP(BU$1,'Control Panel'!$B:$B,'Control Panel'!$C:$C)))</f>
        <v>38891.266274824018</v>
      </c>
      <c r="BW13" s="3">
        <f>IF(BV13=0,0,BU13*(_xlfn.XLOOKUP(BU$1,'Control Panel'!$B:$B,'Control Panel'!$H:$H)))</f>
        <v>23090.867614914321</v>
      </c>
      <c r="BX13" s="3">
        <f t="shared" si="24"/>
        <v>15800.398659909697</v>
      </c>
      <c r="BY13" s="3">
        <f t="shared" si="25"/>
        <v>4330715.8582651382</v>
      </c>
      <c r="BZ13" s="10">
        <f>_xlfn.XLOOKUP(BU$1,'Control Panel'!$B:$B,'Control Panel'!$D:$D)</f>
        <v>6.3750000000000001E-2</v>
      </c>
      <c r="CA13" s="2">
        <f>IF('Control Panel'!$D$26="ON",CE12*(1-'Control Panel'!$C$26),CE12)</f>
        <v>5784651.1813999629</v>
      </c>
      <c r="CB13" s="3">
        <f>IF(ROUND(CE12,2) = 0,0,-PMT(_xlfn.XLOOKUP(CA$1,'Control Panel'!$B:$B,'Control Panel'!$H:$H),_xlfn.XLOOKUP(CA$1,'Control Panel'!$B:$B,'Control Panel'!$E:$E),_xlfn.XLOOKUP(CA$1,'Control Panel'!$B:$B,'Control Panel'!$C:$C)))</f>
        <v>49824.605221179954</v>
      </c>
      <c r="CC13" s="3">
        <f>IF(CB13=0,0,CA13*(_xlfn.XLOOKUP(CA$1,'Control Panel'!$B:$B,'Control Panel'!$H:$H)))</f>
        <v>27718.120244208159</v>
      </c>
      <c r="CD13" s="3">
        <f t="shared" si="26"/>
        <v>22106.484976971795</v>
      </c>
      <c r="CE13" s="3">
        <f t="shared" si="27"/>
        <v>5762544.6964229913</v>
      </c>
      <c r="CF13" s="10">
        <f>_xlfn.XLOOKUP(CA$1,'Control Panel'!$B:$B,'Control Panel'!$D:$D)</f>
        <v>5.7500000000000002E-2</v>
      </c>
      <c r="CG13" s="2">
        <f>IF('Control Panel'!$D$26="ON",CK12*(1-'Control Panel'!$C$26),CK12)</f>
        <v>8188695.5691910787</v>
      </c>
      <c r="CH13" s="3">
        <f>IF(ROUND(CK12,2) = 0,0,-PMT(_xlfn.XLOOKUP(CG$1,'Control Panel'!$B:$B,'Control Panel'!$H:$H),_xlfn.XLOOKUP(CG$1,'Control Panel'!$B:$B,'Control Panel'!$E:$E),_xlfn.XLOOKUP(CG$1,'Control Panel'!$B:$B,'Control Panel'!$C:$C)))</f>
        <v>69452.093642796826</v>
      </c>
      <c r="CI13" s="3">
        <f>IF(CH13=0,0,CG13*(_xlfn.XLOOKUP(CG$1,'Control Panel'!$B:$B,'Control Panel'!$H:$H)))</f>
        <v>37531.521358792445</v>
      </c>
      <c r="CJ13" s="3">
        <f t="shared" si="28"/>
        <v>31920.572284004382</v>
      </c>
      <c r="CK13" s="3">
        <f t="shared" si="29"/>
        <v>8156774.996907074</v>
      </c>
      <c r="CL13" s="10">
        <f>_xlfn.XLOOKUP(CG$1,'Control Panel'!$B:$B,'Control Panel'!$D:$D)</f>
        <v>5.5E-2</v>
      </c>
      <c r="CM13" s="2">
        <f>IF('Control Panel'!$D$26="ON",CQ12*(1-'Control Panel'!$C$26),CQ12)</f>
        <v>1976602.3039882258</v>
      </c>
      <c r="CN13" s="3">
        <f>IF(ROUND(CQ12,2) = 0,0,-PMT(_xlfn.XLOOKUP(CM$1,'Control Panel'!$B:$B,'Control Panel'!$H:$H),_xlfn.XLOOKUP(CM$1,'Control Panel'!$B:$B,'Control Panel'!$E:$E),_xlfn.XLOOKUP(CM$1,'Control Panel'!$B:$B,'Control Panel'!$C:$C)))</f>
        <v>11044.074042837967</v>
      </c>
      <c r="CO13" s="3">
        <f>IF(CN13=0,0,CM13*(_xlfn.XLOOKUP(CM$1,'Control Panel'!$B:$B,'Control Panel'!$H:$H)))</f>
        <v>8647.6350799484862</v>
      </c>
      <c r="CP13" s="3">
        <f t="shared" si="30"/>
        <v>2396.4389628894805</v>
      </c>
      <c r="CQ13" s="3">
        <f t="shared" si="31"/>
        <v>1974205.8650253364</v>
      </c>
      <c r="CR13" s="10">
        <f>_xlfn.XLOOKUP(CM$1,'Control Panel'!$B:$B,'Control Panel'!$D:$D)</f>
        <v>5.2499999999999998E-2</v>
      </c>
    </row>
    <row r="14" spans="1:96" x14ac:dyDescent="0.3">
      <c r="A14" s="86">
        <f t="shared" si="0"/>
        <v>210833.10434828111</v>
      </c>
      <c r="B14" s="3">
        <f t="shared" si="1"/>
        <v>495415.57758132776</v>
      </c>
      <c r="C14" s="88">
        <f>SUM($A$3:A13)</f>
        <v>2252361.4672356616</v>
      </c>
      <c r="D14" s="87">
        <f>IF('Control Panel'!$D$27= "ON",A14+B14*(1-'Control Panel'!$C$27),A14+B14)</f>
        <v>706248.68192960881</v>
      </c>
      <c r="E14" s="1">
        <f t="shared" ref="E14" si="32">F14/12</f>
        <v>1</v>
      </c>
      <c r="F14" s="9">
        <v>12</v>
      </c>
      <c r="G14" s="2">
        <f>IF('Control Panel'!$D$26="ON",K13*(1-'Control Panel'!$C$26),K13)</f>
        <v>4798102.9393571047</v>
      </c>
      <c r="H14" s="3">
        <f>IF(ROUND(K13,2) = 0,0,-PMT(_xlfn.XLOOKUP(G$1,'Control Panel'!$B:$B,'Control Panel'!$H:$H),_xlfn.XLOOKUP(G$1,'Control Panel'!$B:$B,'Control Panel'!$E:$E),_xlfn.XLOOKUP(G$1,'Control Panel'!$B:$B,'Control Panel'!$C:$C)))</f>
        <v>40854.172731056962</v>
      </c>
      <c r="I14" s="3">
        <f>IF(H14=0,0,G14*(_xlfn.XLOOKUP(G$1,'Control Panel'!$B:$B,'Control Panel'!$H:$H)))</f>
        <v>21991.305138720065</v>
      </c>
      <c r="J14" s="3">
        <f t="shared" si="2"/>
        <v>18862.867592336897</v>
      </c>
      <c r="K14" s="3">
        <f t="shared" si="3"/>
        <v>4779240.0717647681</v>
      </c>
      <c r="L14" s="10">
        <f>_xlfn.XLOOKUP(G$1,'Control Panel'!$B:$B,'Control Panel'!$D:$D)</f>
        <v>5.5E-2</v>
      </c>
      <c r="M14" s="2">
        <f>IF('Control Panel'!$D$26="ON",Q13*(1-'Control Panel'!$C$26),Q13)</f>
        <v>3961957.3420933234</v>
      </c>
      <c r="N14" s="3">
        <f>IF(ROUND(Q13,2) = 0,0,-PMT(_xlfn.XLOOKUP(M$1,'Control Panel'!$B:$B,'Control Panel'!$H:$H),_xlfn.XLOOKUP(M$1,'Control Panel'!$B:$B,'Control Panel'!$E:$E),_xlfn.XLOOKUP(M$1,'Control Panel'!$B:$B,'Control Panel'!$C:$C)))</f>
        <v>26277.152547020552</v>
      </c>
      <c r="O14" s="3">
        <f>IF(N14=0,0,M14*(_xlfn.XLOOKUP(M$1,'Control Panel'!$B:$B,'Control Panel'!$H:$H)))</f>
        <v>22698.713939076333</v>
      </c>
      <c r="P14" s="3">
        <f t="shared" si="4"/>
        <v>3578.4386079442193</v>
      </c>
      <c r="Q14" s="3">
        <f t="shared" si="5"/>
        <v>3958378.9034853792</v>
      </c>
      <c r="R14" s="10">
        <f>_xlfn.XLOOKUP(M$1,'Control Panel'!$B:$B,'Control Panel'!$D:$D)</f>
        <v>6.8750000000000006E-2</v>
      </c>
      <c r="S14" s="2">
        <f>IF('Control Panel'!$D$26="ON",W13*(1-'Control Panel'!$C$26),W13)</f>
        <v>6438180.6809016503</v>
      </c>
      <c r="T14" s="3">
        <f>IF(ROUND(W13,2) = 0,0,-PMT(_xlfn.XLOOKUP(S$1,'Control Panel'!$B:$B,'Control Panel'!$H:$H),_xlfn.XLOOKUP(S$1,'Control Panel'!$B:$B,'Control Panel'!$E:$E),_xlfn.XLOOKUP(S$1,'Control Panel'!$B:$B,'Control Panel'!$C:$C)))</f>
        <v>42700.372888908401</v>
      </c>
      <c r="U14" s="3">
        <f>IF(T14=0,0,S14*(_xlfn.XLOOKUP(S$1,'Control Panel'!$B:$B,'Control Panel'!$H:$H)))</f>
        <v>36885.410150999043</v>
      </c>
      <c r="V14" s="3">
        <f t="shared" si="6"/>
        <v>5814.9627379093581</v>
      </c>
      <c r="W14" s="3">
        <f t="shared" si="7"/>
        <v>6432365.7181637408</v>
      </c>
      <c r="X14" s="10">
        <f>_xlfn.XLOOKUP(S$1,'Control Panel'!$B:$B,'Control Panel'!$D:$D)</f>
        <v>6.8750000000000006E-2</v>
      </c>
      <c r="Y14" s="2">
        <f>IF('Control Panel'!$D$26="ON",AC13*(1-'Control Panel'!$C$26),AC13)</f>
        <v>7427545.8331254972</v>
      </c>
      <c r="Z14" s="3">
        <f>IF(ROUND(AC13,2) = 0,0,-PMT(_xlfn.XLOOKUP(Y$1,'Control Panel'!$B:$B,'Control Panel'!$H:$H),_xlfn.XLOOKUP(Y$1,'Control Panel'!$B:$B,'Control Panel'!$E:$E),_xlfn.XLOOKUP(Y$1,'Control Panel'!$B:$B,'Control Panel'!$C:$C)))</f>
        <v>61792.332437135432</v>
      </c>
      <c r="AA14" s="3">
        <f>IF(Z14=0,0,Y14*(_xlfn.XLOOKUP(Y$1,'Control Panel'!$B:$B,'Control Panel'!$H:$H)))</f>
        <v>31721.810328973475</v>
      </c>
      <c r="AB14" s="3">
        <f t="shared" si="8"/>
        <v>30070.522108161957</v>
      </c>
      <c r="AC14" s="3">
        <f t="shared" si="9"/>
        <v>7397475.3110173354</v>
      </c>
      <c r="AD14" s="10">
        <f>_xlfn.XLOOKUP(Y$1,'Control Panel'!$B:$B,'Control Panel'!$D:$D)</f>
        <v>5.1249999999999997E-2</v>
      </c>
      <c r="AE14" s="2">
        <f>IF('Control Panel'!$D$26="ON",AI13*(1-'Control Panel'!$C$26),AI13)</f>
        <v>9904893.3552333117</v>
      </c>
      <c r="AF14" s="3">
        <f>IF(ROUND(AI13,2) = 0,0,-PMT(_xlfn.XLOOKUP(AE$1,'Control Panel'!$B:$B,'Control Panel'!$H:$H),_xlfn.XLOOKUP(AE$1,'Control Panel'!$B:$B,'Control Panel'!$E:$E),_xlfn.XLOOKUP(AE$1,'Control Panel'!$B:$B,'Control Panel'!$C:$C)))</f>
        <v>65692.881367551381</v>
      </c>
      <c r="AG14" s="3">
        <f>IF(AF14=0,0,AE14*(_xlfn.XLOOKUP(AE$1,'Control Panel'!$B:$B,'Control Panel'!$H:$H)))</f>
        <v>56746.784847690855</v>
      </c>
      <c r="AH14" s="3">
        <f t="shared" si="10"/>
        <v>8946.0965198605263</v>
      </c>
      <c r="AI14" s="3">
        <f t="shared" si="11"/>
        <v>9895947.2587134503</v>
      </c>
      <c r="AJ14" s="10">
        <f>_xlfn.XLOOKUP(AE$1,'Control Panel'!$B:$B,'Control Panel'!$D:$D)</f>
        <v>6.8750000000000006E-2</v>
      </c>
      <c r="AK14" s="2">
        <f>IF('Control Panel'!$D$26="ON",AO13*(1-'Control Panel'!$C$26),AO13)</f>
        <v>2164490.4128697896</v>
      </c>
      <c r="AL14" s="3">
        <f>IF(ROUND(AO13,2) = 0,0,-PMT(_xlfn.XLOOKUP(AK$1,'Control Panel'!$B:$B,'Control Panel'!$H:$H),_xlfn.XLOOKUP(AK$1,'Control Panel'!$B:$B,'Control Panel'!$E:$E),_xlfn.XLOOKUP(AK$1,'Control Panel'!$B:$B,'Control Panel'!$C:$C)))</f>
        <v>19292.014496253767</v>
      </c>
      <c r="AM14" s="3">
        <f>IF(AL14=0,0,AK14*(_xlfn.XLOOKUP(AK$1,'Control Panel'!$B:$B,'Control Panel'!$H:$H)))</f>
        <v>11273.387567030153</v>
      </c>
      <c r="AN14" s="3">
        <f t="shared" si="12"/>
        <v>8018.6269292236138</v>
      </c>
      <c r="AO14" s="3">
        <f t="shared" si="13"/>
        <v>2156471.7859405661</v>
      </c>
      <c r="AP14" s="10">
        <f>_xlfn.XLOOKUP(AK$1,'Control Panel'!$B:$B,'Control Panel'!$D:$D)</f>
        <v>6.25E-2</v>
      </c>
      <c r="AQ14" s="2">
        <f>IF('Control Panel'!$D$26="ON",AU13*(1-'Control Panel'!$C$26),AU13)</f>
        <v>6742005.6604424547</v>
      </c>
      <c r="AR14" s="3">
        <f>IF(ROUND(AU13,2) = 0,0,-PMT(_xlfn.XLOOKUP(AQ$1,'Control Panel'!$B:$B,'Control Panel'!$H:$H),_xlfn.XLOOKUP(AQ$1,'Control Panel'!$B:$B,'Control Panel'!$E:$E),_xlfn.XLOOKUP(AQ$1,'Control Panel'!$B:$B,'Control Panel'!$C:$C)))</f>
        <v>61459.563819643074</v>
      </c>
      <c r="AS14" s="3">
        <f>IF(AR14=0,0,AQ14*(_xlfn.XLOOKUP(AQ$1,'Control Panel'!$B:$B,'Control Panel'!$H:$H)))</f>
        <v>37221.489583692717</v>
      </c>
      <c r="AT14" s="3">
        <f t="shared" si="14"/>
        <v>24238.074235950357</v>
      </c>
      <c r="AU14" s="3">
        <f t="shared" si="15"/>
        <v>6717767.5862065041</v>
      </c>
      <c r="AV14" s="10">
        <f>_xlfn.XLOOKUP(AQ$1,'Control Panel'!$B:$B,'Control Panel'!$D:$D)</f>
        <v>6.6250000000000003E-2</v>
      </c>
      <c r="AW14" s="2">
        <f>IF('Control Panel'!$D$26="ON",BA13*(1-'Control Panel'!$C$26),BA13)</f>
        <v>7899153.624689444</v>
      </c>
      <c r="AX14" s="3">
        <f>IF(ROUND(BA13,2) = 0,0,-PMT(_xlfn.XLOOKUP(AW$1,'Control Panel'!$B:$B,'Control Panel'!$H:$H),_xlfn.XLOOKUP(AW$1,'Control Panel'!$B:$B,'Control Panel'!$E:$E),_xlfn.XLOOKUP(AW$1,'Control Panel'!$B:$B,'Control Panel'!$C:$C)))</f>
        <v>44797.69910066975</v>
      </c>
      <c r="AY14" s="3">
        <f>IF(AX14=0,0,AW14*(_xlfn.XLOOKUP(AW$1,'Control Panel'!$B:$B,'Control Panel'!$H:$H)))</f>
        <v>35381.625610588133</v>
      </c>
      <c r="AZ14" s="3">
        <f t="shared" si="16"/>
        <v>9416.0734900816169</v>
      </c>
      <c r="BA14" s="3">
        <f t="shared" si="17"/>
        <v>7889737.5511993626</v>
      </c>
      <c r="BB14" s="10">
        <f>_xlfn.XLOOKUP(AW$1,'Control Panel'!$B:$B,'Control Panel'!$D:$D)</f>
        <v>5.3749999999999999E-2</v>
      </c>
      <c r="BC14" s="2">
        <f>IF('Control Panel'!$D$26="ON",BG13*(1-'Control Panel'!$C$26),BG13)</f>
        <v>12383946.893026199</v>
      </c>
      <c r="BD14" s="3">
        <f>IF(ROUND(BG13,2) = 0,0,-PMT(_xlfn.XLOOKUP(BC$1,'Control Panel'!$B:$B,'Control Panel'!$H:$H),_xlfn.XLOOKUP(BC$1,'Control Panel'!$B:$B,'Control Panel'!$E:$E),_xlfn.XLOOKUP(BC$1,'Control Panel'!$B:$B,'Control Panel'!$C:$C)))</f>
        <v>83162.8118973979</v>
      </c>
      <c r="BE14" s="3">
        <f>IF(BD14=0,0,BC14*(_xlfn.XLOOKUP(BC$1,'Control Panel'!$B:$B,'Control Panel'!$H:$H)))</f>
        <v>72239.690209319495</v>
      </c>
      <c r="BF14" s="3">
        <f t="shared" si="18"/>
        <v>10923.121688078405</v>
      </c>
      <c r="BG14" s="3">
        <f t="shared" si="19"/>
        <v>12373023.77133812</v>
      </c>
      <c r="BH14" s="10">
        <f>_xlfn.XLOOKUP(BC$1,'Control Panel'!$B:$B,'Control Panel'!$D:$D)</f>
        <v>7.0000000000000007E-2</v>
      </c>
      <c r="BI14" s="2">
        <f>IF('Control Panel'!$D$26="ON",BM13*(1-'Control Panel'!$C$26),BM13)</f>
        <v>6672418.2486628462</v>
      </c>
      <c r="BJ14" s="3">
        <f>IF(ROUND(BM13,2) = 0,0,-PMT(_xlfn.XLOOKUP(BI$1,'Control Panel'!$B:$B,'Control Panel'!$H:$H),_xlfn.XLOOKUP(BI$1,'Control Panel'!$B:$B,'Control Panel'!$E:$E),_xlfn.XLOOKUP(BI$1,'Control Panel'!$B:$B,'Control Panel'!$C:$C)))</f>
        <v>39928.799014207361</v>
      </c>
      <c r="BK14" s="3">
        <f>IF(BJ14=0,0,BI14*(_xlfn.XLOOKUP(BI$1,'Control Panel'!$B:$B,'Control Panel'!$H:$H)))</f>
        <v>32667.04767574518</v>
      </c>
      <c r="BL14" s="3">
        <f t="shared" si="20"/>
        <v>7261.7513384621816</v>
      </c>
      <c r="BM14" s="3">
        <f t="shared" si="21"/>
        <v>6665156.4973243838</v>
      </c>
      <c r="BN14" s="10">
        <f>_xlfn.XLOOKUP(BI$1,'Control Panel'!$B:$B,'Control Panel'!$D:$D)</f>
        <v>5.8749999999999997E-2</v>
      </c>
      <c r="BO14" s="2">
        <f>IF('Control Panel'!$D$26="ON",BS13*(1-'Control Panel'!$C$26),BS13)</f>
        <v>9130702.1257421803</v>
      </c>
      <c r="BP14" s="3">
        <f>IF(ROUND(BS13,2) = 0,0,-PMT(_xlfn.XLOOKUP(BO$1,'Control Panel'!$B:$B,'Control Panel'!$H:$H),_xlfn.XLOOKUP(BO$1,'Control Panel'!$B:$B,'Control Panel'!$E:$E),_xlfn.XLOOKUP(BO$1,'Control Panel'!$B:$B,'Control Panel'!$C:$C)))</f>
        <v>51078.842448125593</v>
      </c>
      <c r="BQ14" s="3">
        <f>IF(BP14=0,0,BO14*(_xlfn.XLOOKUP(BO$1,'Control Panel'!$B:$B,'Control Panel'!$H:$H)))</f>
        <v>39946.821800122038</v>
      </c>
      <c r="BR14" s="3">
        <f t="shared" si="22"/>
        <v>11132.020648003556</v>
      </c>
      <c r="BS14" s="3">
        <f t="shared" si="23"/>
        <v>9119570.1050941758</v>
      </c>
      <c r="BT14" s="10">
        <f>_xlfn.XLOOKUP(BO$1,'Control Panel'!$B:$B,'Control Panel'!$D:$D)</f>
        <v>5.2499999999999998E-2</v>
      </c>
      <c r="BU14" s="2">
        <f>IF('Control Panel'!$D$26="ON",BY13*(1-'Control Panel'!$C$26),BY13)</f>
        <v>4330715.8582651382</v>
      </c>
      <c r="BV14" s="3">
        <f>IF(ROUND(BY13,2) = 0,0,-PMT(_xlfn.XLOOKUP(BU$1,'Control Panel'!$B:$B,'Control Panel'!$H:$H),_xlfn.XLOOKUP(BU$1,'Control Panel'!$B:$B,'Control Panel'!$E:$E),_xlfn.XLOOKUP(BU$1,'Control Panel'!$B:$B,'Control Panel'!$C:$C)))</f>
        <v>38891.266274824018</v>
      </c>
      <c r="BW14" s="3">
        <f>IF(BV14=0,0,BU14*(_xlfn.XLOOKUP(BU$1,'Control Panel'!$B:$B,'Control Panel'!$H:$H)))</f>
        <v>23006.927997033548</v>
      </c>
      <c r="BX14" s="3">
        <f t="shared" si="24"/>
        <v>15884.33827779047</v>
      </c>
      <c r="BY14" s="3">
        <f t="shared" si="25"/>
        <v>4314831.5199873475</v>
      </c>
      <c r="BZ14" s="10">
        <f>_xlfn.XLOOKUP(BU$1,'Control Panel'!$B:$B,'Control Panel'!$D:$D)</f>
        <v>6.3750000000000001E-2</v>
      </c>
      <c r="CA14" s="2">
        <f>IF('Control Panel'!$D$26="ON",CE13*(1-'Control Panel'!$C$26),CE13)</f>
        <v>5762544.6964229913</v>
      </c>
      <c r="CB14" s="3">
        <f>IF(ROUND(CE13,2) = 0,0,-PMT(_xlfn.XLOOKUP(CA$1,'Control Panel'!$B:$B,'Control Panel'!$H:$H),_xlfn.XLOOKUP(CA$1,'Control Panel'!$B:$B,'Control Panel'!$E:$E),_xlfn.XLOOKUP(CA$1,'Control Panel'!$B:$B,'Control Panel'!$C:$C)))</f>
        <v>49824.605221179954</v>
      </c>
      <c r="CC14" s="3">
        <f>IF(CB14=0,0,CA14*(_xlfn.XLOOKUP(CA$1,'Control Panel'!$B:$B,'Control Panel'!$H:$H)))</f>
        <v>27612.193337026838</v>
      </c>
      <c r="CD14" s="3">
        <f t="shared" si="26"/>
        <v>22212.411884153116</v>
      </c>
      <c r="CE14" s="3">
        <f t="shared" si="27"/>
        <v>5740332.2845388381</v>
      </c>
      <c r="CF14" s="10">
        <f>_xlfn.XLOOKUP(CA$1,'Control Panel'!$B:$B,'Control Panel'!$D:$D)</f>
        <v>5.7500000000000002E-2</v>
      </c>
      <c r="CG14" s="2">
        <f>IF('Control Panel'!$D$26="ON",CK13*(1-'Control Panel'!$C$26),CK13)</f>
        <v>8156774.996907074</v>
      </c>
      <c r="CH14" s="3">
        <f>IF(ROUND(CK13,2) = 0,0,-PMT(_xlfn.XLOOKUP(CG$1,'Control Panel'!$B:$B,'Control Panel'!$H:$H),_xlfn.XLOOKUP(CG$1,'Control Panel'!$B:$B,'Control Panel'!$E:$E),_xlfn.XLOOKUP(CG$1,'Control Panel'!$B:$B,'Control Panel'!$C:$C)))</f>
        <v>69452.093642796826</v>
      </c>
      <c r="CI14" s="3">
        <f>IF(CH14=0,0,CG14*(_xlfn.XLOOKUP(CG$1,'Control Panel'!$B:$B,'Control Panel'!$H:$H)))</f>
        <v>37385.218735824092</v>
      </c>
      <c r="CJ14" s="3">
        <f t="shared" si="28"/>
        <v>32066.874906972735</v>
      </c>
      <c r="CK14" s="3">
        <f t="shared" si="29"/>
        <v>8124708.122000101</v>
      </c>
      <c r="CL14" s="10">
        <f>_xlfn.XLOOKUP(CG$1,'Control Panel'!$B:$B,'Control Panel'!$D:$D)</f>
        <v>5.5E-2</v>
      </c>
      <c r="CM14" s="2">
        <f>IF('Control Panel'!$D$26="ON",CQ13*(1-'Control Panel'!$C$26),CQ13)</f>
        <v>1974205.8650253364</v>
      </c>
      <c r="CN14" s="3">
        <f>IF(ROUND(CQ13,2) = 0,0,-PMT(_xlfn.XLOOKUP(CM$1,'Control Panel'!$B:$B,'Control Panel'!$H:$H),_xlfn.XLOOKUP(CM$1,'Control Panel'!$B:$B,'Control Panel'!$E:$E),_xlfn.XLOOKUP(CM$1,'Control Panel'!$B:$B,'Control Panel'!$C:$C)))</f>
        <v>11044.074042837967</v>
      </c>
      <c r="CO14" s="3">
        <f>IF(CN14=0,0,CM14*(_xlfn.XLOOKUP(CM$1,'Control Panel'!$B:$B,'Control Panel'!$H:$H)))</f>
        <v>8637.1506594858456</v>
      </c>
      <c r="CP14" s="3">
        <f t="shared" si="30"/>
        <v>2406.9233833521212</v>
      </c>
      <c r="CQ14" s="3">
        <f t="shared" si="31"/>
        <v>1971798.9416419843</v>
      </c>
      <c r="CR14" s="10">
        <f>_xlfn.XLOOKUP(CM$1,'Control Panel'!$B:$B,'Control Panel'!$D:$D)</f>
        <v>5.2499999999999998E-2</v>
      </c>
    </row>
    <row r="15" spans="1:96" x14ac:dyDescent="0.3">
      <c r="A15" s="86">
        <f t="shared" si="0"/>
        <v>211867.10621032841</v>
      </c>
      <c r="B15" s="3">
        <f t="shared" si="1"/>
        <v>494381.57571928058</v>
      </c>
      <c r="C15" s="88">
        <f>SUM($A$3:A14)</f>
        <v>2463194.5715839425</v>
      </c>
      <c r="D15" s="87">
        <f>IF('Control Panel'!$D$27= "ON",A15+B15*(1-'Control Panel'!$C$27),A15+B15)</f>
        <v>706248.68192960904</v>
      </c>
      <c r="F15" s="9">
        <v>13</v>
      </c>
      <c r="G15" s="2">
        <f>IF('Control Panel'!$D$26="ON",K14*(1-'Control Panel'!$C$26),K14)</f>
        <v>4779240.0717647681</v>
      </c>
      <c r="H15" s="3">
        <f>IF(ROUND(K14,2) = 0,0,-PMT(_xlfn.XLOOKUP(G$1,'Control Panel'!$B:$B,'Control Panel'!$H:$H),_xlfn.XLOOKUP(G$1,'Control Panel'!$B:$B,'Control Panel'!$E:$E),_xlfn.XLOOKUP(G$1,'Control Panel'!$B:$B,'Control Panel'!$C:$C)))</f>
        <v>40854.172731056962</v>
      </c>
      <c r="I15" s="3">
        <f>IF(H15=0,0,G15*(_xlfn.XLOOKUP(G$1,'Control Panel'!$B:$B,'Control Panel'!$H:$H)))</f>
        <v>21904.850328921853</v>
      </c>
      <c r="J15" s="3">
        <f t="shared" si="2"/>
        <v>18949.322402135109</v>
      </c>
      <c r="K15" s="3">
        <f t="shared" si="3"/>
        <v>4760290.7493626326</v>
      </c>
      <c r="L15" s="10">
        <f>_xlfn.XLOOKUP(G$1,'Control Panel'!$B:$B,'Control Panel'!$D:$D)</f>
        <v>5.5E-2</v>
      </c>
      <c r="M15" s="2">
        <f>IF('Control Panel'!$D$26="ON",Q14*(1-'Control Panel'!$C$26),Q14)</f>
        <v>3958378.9034853792</v>
      </c>
      <c r="N15" s="3">
        <f>IF(ROUND(Q14,2) = 0,0,-PMT(_xlfn.XLOOKUP(M$1,'Control Panel'!$B:$B,'Control Panel'!$H:$H),_xlfn.XLOOKUP(M$1,'Control Panel'!$B:$B,'Control Panel'!$E:$E),_xlfn.XLOOKUP(M$1,'Control Panel'!$B:$B,'Control Panel'!$C:$C)))</f>
        <v>26277.152547020552</v>
      </c>
      <c r="O15" s="3">
        <f>IF(N15=0,0,M15*(_xlfn.XLOOKUP(M$1,'Control Panel'!$B:$B,'Control Panel'!$H:$H)))</f>
        <v>22678.212467884987</v>
      </c>
      <c r="P15" s="3">
        <f t="shared" si="4"/>
        <v>3598.9400791355656</v>
      </c>
      <c r="Q15" s="3">
        <f t="shared" si="5"/>
        <v>3954779.9634062438</v>
      </c>
      <c r="R15" s="10">
        <f>_xlfn.XLOOKUP(M$1,'Control Panel'!$B:$B,'Control Panel'!$D:$D)</f>
        <v>6.8750000000000006E-2</v>
      </c>
      <c r="S15" s="2">
        <f>IF('Control Panel'!$D$26="ON",W14*(1-'Control Panel'!$C$26),W14)</f>
        <v>6432365.7181637408</v>
      </c>
      <c r="T15" s="3">
        <f>IF(ROUND(W14,2) = 0,0,-PMT(_xlfn.XLOOKUP(S$1,'Control Panel'!$B:$B,'Control Panel'!$H:$H),_xlfn.XLOOKUP(S$1,'Control Panel'!$B:$B,'Control Panel'!$E:$E),_xlfn.XLOOKUP(S$1,'Control Panel'!$B:$B,'Control Panel'!$C:$C)))</f>
        <v>42700.372888908401</v>
      </c>
      <c r="U15" s="3">
        <f>IF(T15=0,0,S15*(_xlfn.XLOOKUP(S$1,'Control Panel'!$B:$B,'Control Panel'!$H:$H)))</f>
        <v>36852.095260313101</v>
      </c>
      <c r="V15" s="3">
        <f t="shared" si="6"/>
        <v>5848.2776285953005</v>
      </c>
      <c r="W15" s="3">
        <f t="shared" si="7"/>
        <v>6426517.4405351458</v>
      </c>
      <c r="X15" s="10">
        <f>_xlfn.XLOOKUP(S$1,'Control Panel'!$B:$B,'Control Panel'!$D:$D)</f>
        <v>6.8750000000000006E-2</v>
      </c>
      <c r="Y15" s="2">
        <f>IF('Control Panel'!$D$26="ON",AC14*(1-'Control Panel'!$C$26),AC14)</f>
        <v>7397475.3110173354</v>
      </c>
      <c r="Z15" s="3">
        <f>IF(ROUND(AC14,2) = 0,0,-PMT(_xlfn.XLOOKUP(Y$1,'Control Panel'!$B:$B,'Control Panel'!$H:$H),_xlfn.XLOOKUP(Y$1,'Control Panel'!$B:$B,'Control Panel'!$E:$E),_xlfn.XLOOKUP(Y$1,'Control Panel'!$B:$B,'Control Panel'!$C:$C)))</f>
        <v>61792.332437135432</v>
      </c>
      <c r="AA15" s="3">
        <f>IF(Z15=0,0,Y15*(_xlfn.XLOOKUP(Y$1,'Control Panel'!$B:$B,'Control Panel'!$H:$H)))</f>
        <v>31593.384140803202</v>
      </c>
      <c r="AB15" s="3">
        <f t="shared" si="8"/>
        <v>30198.94829633223</v>
      </c>
      <c r="AC15" s="3">
        <f t="shared" si="9"/>
        <v>7367276.3627210036</v>
      </c>
      <c r="AD15" s="10">
        <f>_xlfn.XLOOKUP(Y$1,'Control Panel'!$B:$B,'Control Panel'!$D:$D)</f>
        <v>5.1249999999999997E-2</v>
      </c>
      <c r="AE15" s="2">
        <f>IF('Control Panel'!$D$26="ON",AI14*(1-'Control Panel'!$C$26),AI14)</f>
        <v>9895947.2587134503</v>
      </c>
      <c r="AF15" s="3">
        <f>IF(ROUND(AI14,2) = 0,0,-PMT(_xlfn.XLOOKUP(AE$1,'Control Panel'!$B:$B,'Control Panel'!$H:$H),_xlfn.XLOOKUP(AE$1,'Control Panel'!$B:$B,'Control Panel'!$E:$E),_xlfn.XLOOKUP(AE$1,'Control Panel'!$B:$B,'Control Panel'!$C:$C)))</f>
        <v>65692.881367551381</v>
      </c>
      <c r="AG15" s="3">
        <f>IF(AF15=0,0,AE15*(_xlfn.XLOOKUP(AE$1,'Control Panel'!$B:$B,'Control Panel'!$H:$H)))</f>
        <v>56695.531169712478</v>
      </c>
      <c r="AH15" s="3">
        <f t="shared" si="10"/>
        <v>8997.3501978389031</v>
      </c>
      <c r="AI15" s="3">
        <f t="shared" si="11"/>
        <v>9886949.9085156117</v>
      </c>
      <c r="AJ15" s="10">
        <f>_xlfn.XLOOKUP(AE$1,'Control Panel'!$B:$B,'Control Panel'!$D:$D)</f>
        <v>6.8750000000000006E-2</v>
      </c>
      <c r="AK15" s="2">
        <f>IF('Control Panel'!$D$26="ON",AO14*(1-'Control Panel'!$C$26),AO14)</f>
        <v>2156471.7859405661</v>
      </c>
      <c r="AL15" s="3">
        <f>IF(ROUND(AO14,2) = 0,0,-PMT(_xlfn.XLOOKUP(AK$1,'Control Panel'!$B:$B,'Control Panel'!$H:$H),_xlfn.XLOOKUP(AK$1,'Control Panel'!$B:$B,'Control Panel'!$E:$E),_xlfn.XLOOKUP(AK$1,'Control Panel'!$B:$B,'Control Panel'!$C:$C)))</f>
        <v>19292.014496253767</v>
      </c>
      <c r="AM15" s="3">
        <f>IF(AL15=0,0,AK15*(_xlfn.XLOOKUP(AK$1,'Control Panel'!$B:$B,'Control Panel'!$H:$H)))</f>
        <v>11231.623885107114</v>
      </c>
      <c r="AN15" s="3">
        <f t="shared" si="12"/>
        <v>8060.3906111466531</v>
      </c>
      <c r="AO15" s="3">
        <f t="shared" si="13"/>
        <v>2148411.3953294195</v>
      </c>
      <c r="AP15" s="10">
        <f>_xlfn.XLOOKUP(AK$1,'Control Panel'!$B:$B,'Control Panel'!$D:$D)</f>
        <v>6.25E-2</v>
      </c>
      <c r="AQ15" s="2">
        <f>IF('Control Panel'!$D$26="ON",AU14*(1-'Control Panel'!$C$26),AU14)</f>
        <v>6717767.5862065041</v>
      </c>
      <c r="AR15" s="3">
        <f>IF(ROUND(AU14,2) = 0,0,-PMT(_xlfn.XLOOKUP(AQ$1,'Control Panel'!$B:$B,'Control Panel'!$H:$H),_xlfn.XLOOKUP(AQ$1,'Control Panel'!$B:$B,'Control Panel'!$E:$E),_xlfn.XLOOKUP(AQ$1,'Control Panel'!$B:$B,'Control Panel'!$C:$C)))</f>
        <v>61459.563819643074</v>
      </c>
      <c r="AS15" s="3">
        <f>IF(AR15=0,0,AQ15*(_xlfn.XLOOKUP(AQ$1,'Control Panel'!$B:$B,'Control Panel'!$H:$H)))</f>
        <v>37087.675215515075</v>
      </c>
      <c r="AT15" s="3">
        <f t="shared" si="14"/>
        <v>24371.888604127998</v>
      </c>
      <c r="AU15" s="3">
        <f t="shared" si="15"/>
        <v>6693395.6976023763</v>
      </c>
      <c r="AV15" s="10">
        <f>_xlfn.XLOOKUP(AQ$1,'Control Panel'!$B:$B,'Control Panel'!$D:$D)</f>
        <v>6.6250000000000003E-2</v>
      </c>
      <c r="AW15" s="2">
        <f>IF('Control Panel'!$D$26="ON",BA14*(1-'Control Panel'!$C$26),BA14)</f>
        <v>7889737.5511993626</v>
      </c>
      <c r="AX15" s="3">
        <f>IF(ROUND(BA14,2) = 0,0,-PMT(_xlfn.XLOOKUP(AW$1,'Control Panel'!$B:$B,'Control Panel'!$H:$H),_xlfn.XLOOKUP(AW$1,'Control Panel'!$B:$B,'Control Panel'!$E:$E),_xlfn.XLOOKUP(AW$1,'Control Panel'!$B:$B,'Control Panel'!$C:$C)))</f>
        <v>44797.69910066975</v>
      </c>
      <c r="AY15" s="3">
        <f>IF(AX15=0,0,AW15*(_xlfn.XLOOKUP(AW$1,'Control Panel'!$B:$B,'Control Panel'!$H:$H)))</f>
        <v>35339.449448080479</v>
      </c>
      <c r="AZ15" s="3">
        <f t="shared" si="16"/>
        <v>9458.2496525892711</v>
      </c>
      <c r="BA15" s="3">
        <f t="shared" si="17"/>
        <v>7880279.3015467729</v>
      </c>
      <c r="BB15" s="10">
        <f>_xlfn.XLOOKUP(AW$1,'Control Panel'!$B:$B,'Control Panel'!$D:$D)</f>
        <v>5.3749999999999999E-2</v>
      </c>
      <c r="BC15" s="2">
        <f>IF('Control Panel'!$D$26="ON",BG14*(1-'Control Panel'!$C$26),BG14)</f>
        <v>12373023.77133812</v>
      </c>
      <c r="BD15" s="3">
        <f>IF(ROUND(BG14,2) = 0,0,-PMT(_xlfn.XLOOKUP(BC$1,'Control Panel'!$B:$B,'Control Panel'!$H:$H),_xlfn.XLOOKUP(BC$1,'Control Panel'!$B:$B,'Control Panel'!$E:$E),_xlfn.XLOOKUP(BC$1,'Control Panel'!$B:$B,'Control Panel'!$C:$C)))</f>
        <v>83162.8118973979</v>
      </c>
      <c r="BE15" s="3">
        <f>IF(BD15=0,0,BC15*(_xlfn.XLOOKUP(BC$1,'Control Panel'!$B:$B,'Control Panel'!$H:$H)))</f>
        <v>72175.971999472371</v>
      </c>
      <c r="BF15" s="3">
        <f t="shared" si="18"/>
        <v>10986.839897925529</v>
      </c>
      <c r="BG15" s="3">
        <f t="shared" si="19"/>
        <v>12362036.931440195</v>
      </c>
      <c r="BH15" s="10">
        <f>_xlfn.XLOOKUP(BC$1,'Control Panel'!$B:$B,'Control Panel'!$D:$D)</f>
        <v>7.0000000000000007E-2</v>
      </c>
      <c r="BI15" s="2">
        <f>IF('Control Panel'!$D$26="ON",BM14*(1-'Control Panel'!$C$26),BM14)</f>
        <v>6665156.4973243838</v>
      </c>
      <c r="BJ15" s="3">
        <f>IF(ROUND(BM14,2) = 0,0,-PMT(_xlfn.XLOOKUP(BI$1,'Control Panel'!$B:$B,'Control Panel'!$H:$H),_xlfn.XLOOKUP(BI$1,'Control Panel'!$B:$B,'Control Panel'!$E:$E),_xlfn.XLOOKUP(BI$1,'Control Panel'!$B:$B,'Control Panel'!$C:$C)))</f>
        <v>39928.799014207361</v>
      </c>
      <c r="BK15" s="3">
        <f>IF(BJ15=0,0,BI15*(_xlfn.XLOOKUP(BI$1,'Control Panel'!$B:$B,'Control Panel'!$H:$H)))</f>
        <v>32631.495351483958</v>
      </c>
      <c r="BL15" s="3">
        <f t="shared" si="20"/>
        <v>7297.3036627234032</v>
      </c>
      <c r="BM15" s="3">
        <f t="shared" si="21"/>
        <v>6657859.19366166</v>
      </c>
      <c r="BN15" s="10">
        <f>_xlfn.XLOOKUP(BI$1,'Control Panel'!$B:$B,'Control Panel'!$D:$D)</f>
        <v>5.8749999999999997E-2</v>
      </c>
      <c r="BO15" s="2">
        <f>IF('Control Panel'!$D$26="ON",BS14*(1-'Control Panel'!$C$26),BS14)</f>
        <v>9119570.1050941758</v>
      </c>
      <c r="BP15" s="3">
        <f>IF(ROUND(BS14,2) = 0,0,-PMT(_xlfn.XLOOKUP(BO$1,'Control Panel'!$B:$B,'Control Panel'!$H:$H),_xlfn.XLOOKUP(BO$1,'Control Panel'!$B:$B,'Control Panel'!$E:$E),_xlfn.XLOOKUP(BO$1,'Control Panel'!$B:$B,'Control Panel'!$C:$C)))</f>
        <v>51078.842448125593</v>
      </c>
      <c r="BQ15" s="3">
        <f>IF(BP15=0,0,BO15*(_xlfn.XLOOKUP(BO$1,'Control Panel'!$B:$B,'Control Panel'!$H:$H)))</f>
        <v>39898.119209787015</v>
      </c>
      <c r="BR15" s="3">
        <f t="shared" si="22"/>
        <v>11180.723238338578</v>
      </c>
      <c r="BS15" s="3">
        <f t="shared" si="23"/>
        <v>9108389.381855838</v>
      </c>
      <c r="BT15" s="10">
        <f>_xlfn.XLOOKUP(BO$1,'Control Panel'!$B:$B,'Control Panel'!$D:$D)</f>
        <v>5.2499999999999998E-2</v>
      </c>
      <c r="BU15" s="2">
        <f>IF('Control Panel'!$D$26="ON",BY14*(1-'Control Panel'!$C$26),BY14)</f>
        <v>4314831.5199873475</v>
      </c>
      <c r="BV15" s="3">
        <f>IF(ROUND(BY14,2) = 0,0,-PMT(_xlfn.XLOOKUP(BU$1,'Control Panel'!$B:$B,'Control Panel'!$H:$H),_xlfn.XLOOKUP(BU$1,'Control Panel'!$B:$B,'Control Panel'!$E:$E),_xlfn.XLOOKUP(BU$1,'Control Panel'!$B:$B,'Control Panel'!$C:$C)))</f>
        <v>38891.266274824018</v>
      </c>
      <c r="BW15" s="3">
        <f>IF(BV15=0,0,BU15*(_xlfn.XLOOKUP(BU$1,'Control Panel'!$B:$B,'Control Panel'!$H:$H)))</f>
        <v>22922.542449932786</v>
      </c>
      <c r="BX15" s="3">
        <f t="shared" si="24"/>
        <v>15968.723824891233</v>
      </c>
      <c r="BY15" s="3">
        <f t="shared" si="25"/>
        <v>4298862.7961624563</v>
      </c>
      <c r="BZ15" s="10">
        <f>_xlfn.XLOOKUP(BU$1,'Control Panel'!$B:$B,'Control Panel'!$D:$D)</f>
        <v>6.3750000000000001E-2</v>
      </c>
      <c r="CA15" s="2">
        <f>IF('Control Panel'!$D$26="ON",CE14*(1-'Control Panel'!$C$26),CE14)</f>
        <v>5740332.2845388381</v>
      </c>
      <c r="CB15" s="3">
        <f>IF(ROUND(CE14,2) = 0,0,-PMT(_xlfn.XLOOKUP(CA$1,'Control Panel'!$B:$B,'Control Panel'!$H:$H),_xlfn.XLOOKUP(CA$1,'Control Panel'!$B:$B,'Control Panel'!$E:$E),_xlfn.XLOOKUP(CA$1,'Control Panel'!$B:$B,'Control Panel'!$C:$C)))</f>
        <v>49824.605221179954</v>
      </c>
      <c r="CC15" s="3">
        <f>IF(CB15=0,0,CA15*(_xlfn.XLOOKUP(CA$1,'Control Panel'!$B:$B,'Control Panel'!$H:$H)))</f>
        <v>27505.758863415267</v>
      </c>
      <c r="CD15" s="3">
        <f t="shared" si="26"/>
        <v>22318.846357764687</v>
      </c>
      <c r="CE15" s="3">
        <f t="shared" si="27"/>
        <v>5718013.4381810734</v>
      </c>
      <c r="CF15" s="10">
        <f>_xlfn.XLOOKUP(CA$1,'Control Panel'!$B:$B,'Control Panel'!$D:$D)</f>
        <v>5.7500000000000002E-2</v>
      </c>
      <c r="CG15" s="2">
        <f>IF('Control Panel'!$D$26="ON",CK14*(1-'Control Panel'!$C$26),CK14)</f>
        <v>8124708.122000101</v>
      </c>
      <c r="CH15" s="3">
        <f>IF(ROUND(CK14,2) = 0,0,-PMT(_xlfn.XLOOKUP(CG$1,'Control Panel'!$B:$B,'Control Panel'!$H:$H),_xlfn.XLOOKUP(CG$1,'Control Panel'!$B:$B,'Control Panel'!$E:$E),_xlfn.XLOOKUP(CG$1,'Control Panel'!$B:$B,'Control Panel'!$C:$C)))</f>
        <v>69452.093642796826</v>
      </c>
      <c r="CI15" s="3">
        <f>IF(CH15=0,0,CG15*(_xlfn.XLOOKUP(CG$1,'Control Panel'!$B:$B,'Control Panel'!$H:$H)))</f>
        <v>37238.245559167131</v>
      </c>
      <c r="CJ15" s="3">
        <f t="shared" si="28"/>
        <v>32213.848083629695</v>
      </c>
      <c r="CK15" s="3">
        <f t="shared" si="29"/>
        <v>8092494.2739164717</v>
      </c>
      <c r="CL15" s="10">
        <f>_xlfn.XLOOKUP(CG$1,'Control Panel'!$B:$B,'Control Panel'!$D:$D)</f>
        <v>5.5E-2</v>
      </c>
      <c r="CM15" s="2">
        <f>IF('Control Panel'!$D$26="ON",CQ14*(1-'Control Panel'!$C$26),CQ14)</f>
        <v>1971798.9416419843</v>
      </c>
      <c r="CN15" s="3">
        <f>IF(ROUND(CQ14,2) = 0,0,-PMT(_xlfn.XLOOKUP(CM$1,'Control Panel'!$B:$B,'Control Panel'!$H:$H),_xlfn.XLOOKUP(CM$1,'Control Panel'!$B:$B,'Control Panel'!$E:$E),_xlfn.XLOOKUP(CM$1,'Control Panel'!$B:$B,'Control Panel'!$C:$C)))</f>
        <v>11044.074042837967</v>
      </c>
      <c r="CO15" s="3">
        <f>IF(CN15=0,0,CM15*(_xlfn.XLOOKUP(CM$1,'Control Panel'!$B:$B,'Control Panel'!$H:$H)))</f>
        <v>8626.6203696836801</v>
      </c>
      <c r="CP15" s="3">
        <f t="shared" si="30"/>
        <v>2417.4536731542867</v>
      </c>
      <c r="CQ15" s="3">
        <f t="shared" si="31"/>
        <v>1969381.4879688299</v>
      </c>
      <c r="CR15" s="10">
        <f>_xlfn.XLOOKUP(CM$1,'Control Panel'!$B:$B,'Control Panel'!$D:$D)</f>
        <v>5.2499999999999998E-2</v>
      </c>
    </row>
    <row r="16" spans="1:96" x14ac:dyDescent="0.3">
      <c r="A16" s="86">
        <f t="shared" si="0"/>
        <v>212906.23678972517</v>
      </c>
      <c r="B16" s="3">
        <f t="shared" si="1"/>
        <v>493342.4451398839</v>
      </c>
      <c r="C16" s="88">
        <f>SUM($A$3:A15)</f>
        <v>2675061.6777942711</v>
      </c>
      <c r="D16" s="87">
        <f>IF('Control Panel'!$D$27= "ON",A16+B16*(1-'Control Panel'!$C$27),A16+B16)</f>
        <v>706248.68192960904</v>
      </c>
      <c r="F16" s="9">
        <v>14</v>
      </c>
      <c r="G16" s="2">
        <f>IF('Control Panel'!$D$26="ON",K15*(1-'Control Panel'!$C$26),K15)</f>
        <v>4760290.7493626326</v>
      </c>
      <c r="H16" s="3">
        <f>IF(ROUND(K15,2) = 0,0,-PMT(_xlfn.XLOOKUP(G$1,'Control Panel'!$B:$B,'Control Panel'!$H:$H),_xlfn.XLOOKUP(G$1,'Control Panel'!$B:$B,'Control Panel'!$E:$E),_xlfn.XLOOKUP(G$1,'Control Panel'!$B:$B,'Control Panel'!$C:$C)))</f>
        <v>40854.172731056962</v>
      </c>
      <c r="I16" s="3">
        <f>IF(H16=0,0,G16*(_xlfn.XLOOKUP(G$1,'Control Panel'!$B:$B,'Control Panel'!$H:$H)))</f>
        <v>21817.999267912066</v>
      </c>
      <c r="J16" s="3">
        <f t="shared" si="2"/>
        <v>19036.173463144896</v>
      </c>
      <c r="K16" s="3">
        <f t="shared" si="3"/>
        <v>4741254.5758994874</v>
      </c>
      <c r="L16" s="10">
        <f>_xlfn.XLOOKUP(G$1,'Control Panel'!$B:$B,'Control Panel'!$D:$D)</f>
        <v>5.5E-2</v>
      </c>
      <c r="M16" s="2">
        <f>IF('Control Panel'!$D$26="ON",Q15*(1-'Control Panel'!$C$26),Q15)</f>
        <v>3954779.9634062438</v>
      </c>
      <c r="N16" s="3">
        <f>IF(ROUND(Q15,2) = 0,0,-PMT(_xlfn.XLOOKUP(M$1,'Control Panel'!$B:$B,'Control Panel'!$H:$H),_xlfn.XLOOKUP(M$1,'Control Panel'!$B:$B,'Control Panel'!$E:$E),_xlfn.XLOOKUP(M$1,'Control Panel'!$B:$B,'Control Panel'!$C:$C)))</f>
        <v>26277.152547020552</v>
      </c>
      <c r="O16" s="3">
        <f>IF(N16=0,0,M16*(_xlfn.XLOOKUP(M$1,'Control Panel'!$B:$B,'Control Panel'!$H:$H)))</f>
        <v>22657.593540348273</v>
      </c>
      <c r="P16" s="3">
        <f t="shared" si="4"/>
        <v>3619.5590066722798</v>
      </c>
      <c r="Q16" s="3">
        <f t="shared" si="5"/>
        <v>3951160.4043995715</v>
      </c>
      <c r="R16" s="10">
        <f>_xlfn.XLOOKUP(M$1,'Control Panel'!$B:$B,'Control Panel'!$D:$D)</f>
        <v>6.8750000000000006E-2</v>
      </c>
      <c r="S16" s="2">
        <f>IF('Control Panel'!$D$26="ON",W15*(1-'Control Panel'!$C$26),W15)</f>
        <v>6426517.4405351458</v>
      </c>
      <c r="T16" s="3">
        <f>IF(ROUND(W15,2) = 0,0,-PMT(_xlfn.XLOOKUP(S$1,'Control Panel'!$B:$B,'Control Panel'!$H:$H),_xlfn.XLOOKUP(S$1,'Control Panel'!$B:$B,'Control Panel'!$E:$E),_xlfn.XLOOKUP(S$1,'Control Panel'!$B:$B,'Control Panel'!$C:$C)))</f>
        <v>42700.372888908401</v>
      </c>
      <c r="U16" s="3">
        <f>IF(T16=0,0,S16*(_xlfn.XLOOKUP(S$1,'Control Panel'!$B:$B,'Control Panel'!$H:$H)))</f>
        <v>36818.589503065945</v>
      </c>
      <c r="V16" s="3">
        <f t="shared" si="6"/>
        <v>5881.7833858424565</v>
      </c>
      <c r="W16" s="3">
        <f t="shared" si="7"/>
        <v>6420635.6571493037</v>
      </c>
      <c r="X16" s="10">
        <f>_xlfn.XLOOKUP(S$1,'Control Panel'!$B:$B,'Control Panel'!$D:$D)</f>
        <v>6.8750000000000006E-2</v>
      </c>
      <c r="Y16" s="2">
        <f>IF('Control Panel'!$D$26="ON",AC15*(1-'Control Panel'!$C$26),AC15)</f>
        <v>7367276.3627210036</v>
      </c>
      <c r="Z16" s="3">
        <f>IF(ROUND(AC15,2) = 0,0,-PMT(_xlfn.XLOOKUP(Y$1,'Control Panel'!$B:$B,'Control Panel'!$H:$H),_xlfn.XLOOKUP(Y$1,'Control Panel'!$B:$B,'Control Panel'!$E:$E),_xlfn.XLOOKUP(Y$1,'Control Panel'!$B:$B,'Control Panel'!$C:$C)))</f>
        <v>61792.332437135432</v>
      </c>
      <c r="AA16" s="3">
        <f>IF(Z16=0,0,Y16*(_xlfn.XLOOKUP(Y$1,'Control Panel'!$B:$B,'Control Panel'!$H:$H)))</f>
        <v>31464.409465787619</v>
      </c>
      <c r="AB16" s="3">
        <f t="shared" si="8"/>
        <v>30327.922971347813</v>
      </c>
      <c r="AC16" s="3">
        <f t="shared" si="9"/>
        <v>7336948.4397496562</v>
      </c>
      <c r="AD16" s="10">
        <f>_xlfn.XLOOKUP(Y$1,'Control Panel'!$B:$B,'Control Panel'!$D:$D)</f>
        <v>5.1249999999999997E-2</v>
      </c>
      <c r="AE16" s="2">
        <f>IF('Control Panel'!$D$26="ON",AI15*(1-'Control Panel'!$C$26),AI15)</f>
        <v>9886949.9085156117</v>
      </c>
      <c r="AF16" s="3">
        <f>IF(ROUND(AI15,2) = 0,0,-PMT(_xlfn.XLOOKUP(AE$1,'Control Panel'!$B:$B,'Control Panel'!$H:$H),_xlfn.XLOOKUP(AE$1,'Control Panel'!$B:$B,'Control Panel'!$E:$E),_xlfn.XLOOKUP(AE$1,'Control Panel'!$B:$B,'Control Panel'!$C:$C)))</f>
        <v>65692.881367551381</v>
      </c>
      <c r="AG16" s="3">
        <f>IF(AF16=0,0,AE16*(_xlfn.XLOOKUP(AE$1,'Control Panel'!$B:$B,'Control Panel'!$H:$H)))</f>
        <v>56643.983850870696</v>
      </c>
      <c r="AH16" s="3">
        <f t="shared" si="10"/>
        <v>9048.8975166806849</v>
      </c>
      <c r="AI16" s="3">
        <f t="shared" si="11"/>
        <v>9877901.0109989308</v>
      </c>
      <c r="AJ16" s="10">
        <f>_xlfn.XLOOKUP(AE$1,'Control Panel'!$B:$B,'Control Panel'!$D:$D)</f>
        <v>6.8750000000000006E-2</v>
      </c>
      <c r="AK16" s="2">
        <f>IF('Control Panel'!$D$26="ON",AO15*(1-'Control Panel'!$C$26),AO15)</f>
        <v>2148411.3953294195</v>
      </c>
      <c r="AL16" s="3">
        <f>IF(ROUND(AO15,2) = 0,0,-PMT(_xlfn.XLOOKUP(AK$1,'Control Panel'!$B:$B,'Control Panel'!$H:$H),_xlfn.XLOOKUP(AK$1,'Control Panel'!$B:$B,'Control Panel'!$E:$E),_xlfn.XLOOKUP(AK$1,'Control Panel'!$B:$B,'Control Panel'!$C:$C)))</f>
        <v>19292.014496253767</v>
      </c>
      <c r="AM16" s="3">
        <f>IF(AL16=0,0,AK16*(_xlfn.XLOOKUP(AK$1,'Control Panel'!$B:$B,'Control Panel'!$H:$H)))</f>
        <v>11189.642684007393</v>
      </c>
      <c r="AN16" s="3">
        <f t="shared" si="12"/>
        <v>8102.3718122463742</v>
      </c>
      <c r="AO16" s="3">
        <f t="shared" si="13"/>
        <v>2140309.0235171732</v>
      </c>
      <c r="AP16" s="10">
        <f>_xlfn.XLOOKUP(AK$1,'Control Panel'!$B:$B,'Control Panel'!$D:$D)</f>
        <v>6.25E-2</v>
      </c>
      <c r="AQ16" s="2">
        <f>IF('Control Panel'!$D$26="ON",AU15*(1-'Control Panel'!$C$26),AU15)</f>
        <v>6693395.6976023763</v>
      </c>
      <c r="AR16" s="3">
        <f>IF(ROUND(AU15,2) = 0,0,-PMT(_xlfn.XLOOKUP(AQ$1,'Control Panel'!$B:$B,'Control Panel'!$H:$H),_xlfn.XLOOKUP(AQ$1,'Control Panel'!$B:$B,'Control Panel'!$E:$E),_xlfn.XLOOKUP(AQ$1,'Control Panel'!$B:$B,'Control Panel'!$C:$C)))</f>
        <v>61459.563819643074</v>
      </c>
      <c r="AS16" s="3">
        <f>IF(AR16=0,0,AQ16*(_xlfn.XLOOKUP(AQ$1,'Control Panel'!$B:$B,'Control Panel'!$H:$H)))</f>
        <v>36953.122080513116</v>
      </c>
      <c r="AT16" s="3">
        <f t="shared" si="14"/>
        <v>24506.441739129958</v>
      </c>
      <c r="AU16" s="3">
        <f t="shared" si="15"/>
        <v>6668889.2558632465</v>
      </c>
      <c r="AV16" s="10">
        <f>_xlfn.XLOOKUP(AQ$1,'Control Panel'!$B:$B,'Control Panel'!$D:$D)</f>
        <v>6.6250000000000003E-2</v>
      </c>
      <c r="AW16" s="2">
        <f>IF('Control Panel'!$D$26="ON",BA15*(1-'Control Panel'!$C$26),BA15)</f>
        <v>7880279.3015467729</v>
      </c>
      <c r="AX16" s="3">
        <f>IF(ROUND(BA15,2) = 0,0,-PMT(_xlfn.XLOOKUP(AW$1,'Control Panel'!$B:$B,'Control Panel'!$H:$H),_xlfn.XLOOKUP(AW$1,'Control Panel'!$B:$B,'Control Panel'!$E:$E),_xlfn.XLOOKUP(AW$1,'Control Panel'!$B:$B,'Control Panel'!$C:$C)))</f>
        <v>44797.69910066975</v>
      </c>
      <c r="AY16" s="3">
        <f>IF(AX16=0,0,AW16*(_xlfn.XLOOKUP(AW$1,'Control Panel'!$B:$B,'Control Panel'!$H:$H)))</f>
        <v>35297.084371511592</v>
      </c>
      <c r="AZ16" s="3">
        <f t="shared" si="16"/>
        <v>9500.6147291581583</v>
      </c>
      <c r="BA16" s="3">
        <f t="shared" si="17"/>
        <v>7870778.6868176144</v>
      </c>
      <c r="BB16" s="10">
        <f>_xlfn.XLOOKUP(AW$1,'Control Panel'!$B:$B,'Control Panel'!$D:$D)</f>
        <v>5.3749999999999999E-2</v>
      </c>
      <c r="BC16" s="2">
        <f>IF('Control Panel'!$D$26="ON",BG15*(1-'Control Panel'!$C$26),BG15)</f>
        <v>12362036.931440195</v>
      </c>
      <c r="BD16" s="3">
        <f>IF(ROUND(BG15,2) = 0,0,-PMT(_xlfn.XLOOKUP(BC$1,'Control Panel'!$B:$B,'Control Panel'!$H:$H),_xlfn.XLOOKUP(BC$1,'Control Panel'!$B:$B,'Control Panel'!$E:$E),_xlfn.XLOOKUP(BC$1,'Control Panel'!$B:$B,'Control Panel'!$C:$C)))</f>
        <v>83162.8118973979</v>
      </c>
      <c r="BE16" s="3">
        <f>IF(BD16=0,0,BC16*(_xlfn.XLOOKUP(BC$1,'Control Panel'!$B:$B,'Control Panel'!$H:$H)))</f>
        <v>72111.882100067814</v>
      </c>
      <c r="BF16" s="3">
        <f t="shared" si="18"/>
        <v>11050.929797330085</v>
      </c>
      <c r="BG16" s="3">
        <f t="shared" si="19"/>
        <v>12350986.001642864</v>
      </c>
      <c r="BH16" s="10">
        <f>_xlfn.XLOOKUP(BC$1,'Control Panel'!$B:$B,'Control Panel'!$D:$D)</f>
        <v>7.0000000000000007E-2</v>
      </c>
      <c r="BI16" s="2">
        <f>IF('Control Panel'!$D$26="ON",BM15*(1-'Control Panel'!$C$26),BM15)</f>
        <v>6657859.19366166</v>
      </c>
      <c r="BJ16" s="3">
        <f>IF(ROUND(BM15,2) = 0,0,-PMT(_xlfn.XLOOKUP(BI$1,'Control Panel'!$B:$B,'Control Panel'!$H:$H),_xlfn.XLOOKUP(BI$1,'Control Panel'!$B:$B,'Control Panel'!$E:$E),_xlfn.XLOOKUP(BI$1,'Control Panel'!$B:$B,'Control Panel'!$C:$C)))</f>
        <v>39928.799014207361</v>
      </c>
      <c r="BK16" s="3">
        <f>IF(BJ16=0,0,BI16*(_xlfn.XLOOKUP(BI$1,'Control Panel'!$B:$B,'Control Panel'!$H:$H)))</f>
        <v>32595.768968968539</v>
      </c>
      <c r="BL16" s="3">
        <f t="shared" si="20"/>
        <v>7333.0300452388219</v>
      </c>
      <c r="BM16" s="3">
        <f t="shared" si="21"/>
        <v>6650526.1636164207</v>
      </c>
      <c r="BN16" s="10">
        <f>_xlfn.XLOOKUP(BI$1,'Control Panel'!$B:$B,'Control Panel'!$D:$D)</f>
        <v>5.8749999999999997E-2</v>
      </c>
      <c r="BO16" s="2">
        <f>IF('Control Panel'!$D$26="ON",BS15*(1-'Control Panel'!$C$26),BS15)</f>
        <v>9108389.381855838</v>
      </c>
      <c r="BP16" s="3">
        <f>IF(ROUND(BS15,2) = 0,0,-PMT(_xlfn.XLOOKUP(BO$1,'Control Panel'!$B:$B,'Control Panel'!$H:$H),_xlfn.XLOOKUP(BO$1,'Control Panel'!$B:$B,'Control Panel'!$E:$E),_xlfn.XLOOKUP(BO$1,'Control Panel'!$B:$B,'Control Panel'!$C:$C)))</f>
        <v>51078.842448125593</v>
      </c>
      <c r="BQ16" s="3">
        <f>IF(BP16=0,0,BO16*(_xlfn.XLOOKUP(BO$1,'Control Panel'!$B:$B,'Control Panel'!$H:$H)))</f>
        <v>39849.20354561929</v>
      </c>
      <c r="BR16" s="3">
        <f t="shared" si="22"/>
        <v>11229.638902506304</v>
      </c>
      <c r="BS16" s="3">
        <f t="shared" si="23"/>
        <v>9097159.7429533321</v>
      </c>
      <c r="BT16" s="10">
        <f>_xlfn.XLOOKUP(BO$1,'Control Panel'!$B:$B,'Control Panel'!$D:$D)</f>
        <v>5.2499999999999998E-2</v>
      </c>
      <c r="BU16" s="2">
        <f>IF('Control Panel'!$D$26="ON",BY15*(1-'Control Panel'!$C$26),BY15)</f>
        <v>4298862.7961624563</v>
      </c>
      <c r="BV16" s="3">
        <f>IF(ROUND(BY15,2) = 0,0,-PMT(_xlfn.XLOOKUP(BU$1,'Control Panel'!$B:$B,'Control Panel'!$H:$H),_xlfn.XLOOKUP(BU$1,'Control Panel'!$B:$B,'Control Panel'!$E:$E),_xlfn.XLOOKUP(BU$1,'Control Panel'!$B:$B,'Control Panel'!$C:$C)))</f>
        <v>38891.266274824018</v>
      </c>
      <c r="BW16" s="3">
        <f>IF(BV16=0,0,BU16*(_xlfn.XLOOKUP(BU$1,'Control Panel'!$B:$B,'Control Panel'!$H:$H)))</f>
        <v>22837.70860461305</v>
      </c>
      <c r="BX16" s="3">
        <f t="shared" si="24"/>
        <v>16053.557670210968</v>
      </c>
      <c r="BY16" s="3">
        <f t="shared" si="25"/>
        <v>4282809.2384922449</v>
      </c>
      <c r="BZ16" s="10">
        <f>_xlfn.XLOOKUP(BU$1,'Control Panel'!$B:$B,'Control Panel'!$D:$D)</f>
        <v>6.3750000000000001E-2</v>
      </c>
      <c r="CA16" s="2">
        <f>IF('Control Panel'!$D$26="ON",CE15*(1-'Control Panel'!$C$26),CE15)</f>
        <v>5718013.4381810734</v>
      </c>
      <c r="CB16" s="3">
        <f>IF(ROUND(CE15,2) = 0,0,-PMT(_xlfn.XLOOKUP(CA$1,'Control Panel'!$B:$B,'Control Panel'!$H:$H),_xlfn.XLOOKUP(CA$1,'Control Panel'!$B:$B,'Control Panel'!$E:$E),_xlfn.XLOOKUP(CA$1,'Control Panel'!$B:$B,'Control Panel'!$C:$C)))</f>
        <v>49824.605221179954</v>
      </c>
      <c r="CC16" s="3">
        <f>IF(CB16=0,0,CA16*(_xlfn.XLOOKUP(CA$1,'Control Panel'!$B:$B,'Control Panel'!$H:$H)))</f>
        <v>27398.814391284312</v>
      </c>
      <c r="CD16" s="3">
        <f t="shared" si="26"/>
        <v>22425.790829895643</v>
      </c>
      <c r="CE16" s="3">
        <f t="shared" si="27"/>
        <v>5695587.6473511774</v>
      </c>
      <c r="CF16" s="10">
        <f>_xlfn.XLOOKUP(CA$1,'Control Panel'!$B:$B,'Control Panel'!$D:$D)</f>
        <v>5.7500000000000002E-2</v>
      </c>
      <c r="CG16" s="2">
        <f>IF('Control Panel'!$D$26="ON",CK15*(1-'Control Panel'!$C$26),CK15)</f>
        <v>8092494.2739164717</v>
      </c>
      <c r="CH16" s="3">
        <f>IF(ROUND(CK15,2) = 0,0,-PMT(_xlfn.XLOOKUP(CG$1,'Control Panel'!$B:$B,'Control Panel'!$H:$H),_xlfn.XLOOKUP(CG$1,'Control Panel'!$B:$B,'Control Panel'!$E:$E),_xlfn.XLOOKUP(CG$1,'Control Panel'!$B:$B,'Control Panel'!$C:$C)))</f>
        <v>69452.093642796826</v>
      </c>
      <c r="CI16" s="3">
        <f>IF(CH16=0,0,CG16*(_xlfn.XLOOKUP(CG$1,'Control Panel'!$B:$B,'Control Panel'!$H:$H)))</f>
        <v>37090.598755450497</v>
      </c>
      <c r="CJ16" s="3">
        <f t="shared" si="28"/>
        <v>32361.494887346329</v>
      </c>
      <c r="CK16" s="3">
        <f t="shared" si="29"/>
        <v>8060132.7790291253</v>
      </c>
      <c r="CL16" s="10">
        <f>_xlfn.XLOOKUP(CG$1,'Control Panel'!$B:$B,'Control Panel'!$D:$D)</f>
        <v>5.5E-2</v>
      </c>
      <c r="CM16" s="2">
        <f>IF('Control Panel'!$D$26="ON",CQ15*(1-'Control Panel'!$C$26),CQ15)</f>
        <v>1969381.4879688299</v>
      </c>
      <c r="CN16" s="3">
        <f>IF(ROUND(CQ15,2) = 0,0,-PMT(_xlfn.XLOOKUP(CM$1,'Control Panel'!$B:$B,'Control Panel'!$H:$H),_xlfn.XLOOKUP(CM$1,'Control Panel'!$B:$B,'Control Panel'!$E:$E),_xlfn.XLOOKUP(CM$1,'Control Panel'!$B:$B,'Control Panel'!$C:$C)))</f>
        <v>11044.074042837967</v>
      </c>
      <c r="CO16" s="3">
        <f>IF(CN16=0,0,CM16*(_xlfn.XLOOKUP(CM$1,'Control Panel'!$B:$B,'Control Panel'!$H:$H)))</f>
        <v>8616.04400986363</v>
      </c>
      <c r="CP16" s="3">
        <f t="shared" si="30"/>
        <v>2428.0300329743368</v>
      </c>
      <c r="CQ16" s="3">
        <f t="shared" si="31"/>
        <v>1966953.4579358555</v>
      </c>
      <c r="CR16" s="10">
        <f>_xlfn.XLOOKUP(CM$1,'Control Panel'!$B:$B,'Control Panel'!$D:$D)</f>
        <v>5.2499999999999998E-2</v>
      </c>
    </row>
    <row r="17" spans="1:96" x14ac:dyDescent="0.3">
      <c r="A17" s="86">
        <f t="shared" si="0"/>
        <v>213950.52181845592</v>
      </c>
      <c r="B17" s="3">
        <f t="shared" si="1"/>
        <v>492298.16011115297</v>
      </c>
      <c r="C17" s="88">
        <f>SUM($A$3:A16)</f>
        <v>2887967.9145839964</v>
      </c>
      <c r="D17" s="87">
        <f>IF('Control Panel'!$D$27= "ON",A17+B17*(1-'Control Panel'!$C$27),A17+B17)</f>
        <v>706248.68192960892</v>
      </c>
      <c r="F17" s="9">
        <v>15</v>
      </c>
      <c r="G17" s="2">
        <f>IF('Control Panel'!$D$26="ON",K16*(1-'Control Panel'!$C$26),K16)</f>
        <v>4741254.5758994874</v>
      </c>
      <c r="H17" s="3">
        <f>IF(ROUND(K16,2) = 0,0,-PMT(_xlfn.XLOOKUP(G$1,'Control Panel'!$B:$B,'Control Panel'!$H:$H),_xlfn.XLOOKUP(G$1,'Control Panel'!$B:$B,'Control Panel'!$E:$E),_xlfn.XLOOKUP(G$1,'Control Panel'!$B:$B,'Control Panel'!$C:$C)))</f>
        <v>40854.172731056962</v>
      </c>
      <c r="I17" s="3">
        <f>IF(H17=0,0,G17*(_xlfn.XLOOKUP(G$1,'Control Panel'!$B:$B,'Control Panel'!$H:$H)))</f>
        <v>21730.750139539316</v>
      </c>
      <c r="J17" s="3">
        <f t="shared" si="2"/>
        <v>19123.422591517647</v>
      </c>
      <c r="K17" s="3">
        <f t="shared" si="3"/>
        <v>4722131.1533079697</v>
      </c>
      <c r="L17" s="10">
        <f>_xlfn.XLOOKUP(G$1,'Control Panel'!$B:$B,'Control Panel'!$D:$D)</f>
        <v>5.5E-2</v>
      </c>
      <c r="M17" s="2">
        <f>IF('Control Panel'!$D$26="ON",Q16*(1-'Control Panel'!$C$26),Q16)</f>
        <v>3951160.4043995715</v>
      </c>
      <c r="N17" s="3">
        <f>IF(ROUND(Q16,2) = 0,0,-PMT(_xlfn.XLOOKUP(M$1,'Control Panel'!$B:$B,'Control Panel'!$H:$H),_xlfn.XLOOKUP(M$1,'Control Panel'!$B:$B,'Control Panel'!$E:$E),_xlfn.XLOOKUP(M$1,'Control Panel'!$B:$B,'Control Panel'!$C:$C)))</f>
        <v>26277.152547020552</v>
      </c>
      <c r="O17" s="3">
        <f>IF(N17=0,0,M17*(_xlfn.XLOOKUP(M$1,'Control Panel'!$B:$B,'Control Panel'!$H:$H)))</f>
        <v>22636.856483539214</v>
      </c>
      <c r="P17" s="3">
        <f t="shared" si="4"/>
        <v>3640.2960634813389</v>
      </c>
      <c r="Q17" s="3">
        <f t="shared" si="5"/>
        <v>3947520.1083360901</v>
      </c>
      <c r="R17" s="10">
        <f>_xlfn.XLOOKUP(M$1,'Control Panel'!$B:$B,'Control Panel'!$D:$D)</f>
        <v>6.8750000000000006E-2</v>
      </c>
      <c r="S17" s="2">
        <f>IF('Control Panel'!$D$26="ON",W16*(1-'Control Panel'!$C$26),W16)</f>
        <v>6420635.6571493037</v>
      </c>
      <c r="T17" s="3">
        <f>IF(ROUND(W16,2) = 0,0,-PMT(_xlfn.XLOOKUP(S$1,'Control Panel'!$B:$B,'Control Panel'!$H:$H),_xlfn.XLOOKUP(S$1,'Control Panel'!$B:$B,'Control Panel'!$E:$E),_xlfn.XLOOKUP(S$1,'Control Panel'!$B:$B,'Control Panel'!$C:$C)))</f>
        <v>42700.372888908401</v>
      </c>
      <c r="U17" s="3">
        <f>IF(T17=0,0,S17*(_xlfn.XLOOKUP(S$1,'Control Panel'!$B:$B,'Control Panel'!$H:$H)))</f>
        <v>36784.891785751221</v>
      </c>
      <c r="V17" s="3">
        <f t="shared" si="6"/>
        <v>5915.4811031571808</v>
      </c>
      <c r="W17" s="3">
        <f t="shared" si="7"/>
        <v>6414720.1760461461</v>
      </c>
      <c r="X17" s="10">
        <f>_xlfn.XLOOKUP(S$1,'Control Panel'!$B:$B,'Control Panel'!$D:$D)</f>
        <v>6.8750000000000006E-2</v>
      </c>
      <c r="Y17" s="2">
        <f>IF('Control Panel'!$D$26="ON",AC16*(1-'Control Panel'!$C$26),AC16)</f>
        <v>7336948.4397496562</v>
      </c>
      <c r="Z17" s="3">
        <f>IF(ROUND(AC16,2) = 0,0,-PMT(_xlfn.XLOOKUP(Y$1,'Control Panel'!$B:$B,'Control Panel'!$H:$H),_xlfn.XLOOKUP(Y$1,'Control Panel'!$B:$B,'Control Panel'!$E:$E),_xlfn.XLOOKUP(Y$1,'Control Panel'!$B:$B,'Control Panel'!$C:$C)))</f>
        <v>61792.332437135432</v>
      </c>
      <c r="AA17" s="3">
        <f>IF(Z17=0,0,Y17*(_xlfn.XLOOKUP(Y$1,'Control Panel'!$B:$B,'Control Panel'!$H:$H)))</f>
        <v>31334.88396143082</v>
      </c>
      <c r="AB17" s="3">
        <f t="shared" si="8"/>
        <v>30457.448475704612</v>
      </c>
      <c r="AC17" s="3">
        <f t="shared" si="9"/>
        <v>7306490.9912739517</v>
      </c>
      <c r="AD17" s="10">
        <f>_xlfn.XLOOKUP(Y$1,'Control Panel'!$B:$B,'Control Panel'!$D:$D)</f>
        <v>5.1249999999999997E-2</v>
      </c>
      <c r="AE17" s="2">
        <f>IF('Control Panel'!$D$26="ON",AI16*(1-'Control Panel'!$C$26),AI16)</f>
        <v>9877901.0109989308</v>
      </c>
      <c r="AF17" s="3">
        <f>IF(ROUND(AI16,2) = 0,0,-PMT(_xlfn.XLOOKUP(AE$1,'Control Panel'!$B:$B,'Control Panel'!$H:$H),_xlfn.XLOOKUP(AE$1,'Control Panel'!$B:$B,'Control Panel'!$E:$E),_xlfn.XLOOKUP(AE$1,'Control Panel'!$B:$B,'Control Panel'!$C:$C)))</f>
        <v>65692.881367551381</v>
      </c>
      <c r="AG17" s="3">
        <f>IF(AF17=0,0,AE17*(_xlfn.XLOOKUP(AE$1,'Control Panel'!$B:$B,'Control Panel'!$H:$H)))</f>
        <v>56592.141208848043</v>
      </c>
      <c r="AH17" s="3">
        <f t="shared" si="10"/>
        <v>9100.7401587033382</v>
      </c>
      <c r="AI17" s="3">
        <f t="shared" si="11"/>
        <v>9868800.2708402276</v>
      </c>
      <c r="AJ17" s="10">
        <f>_xlfn.XLOOKUP(AE$1,'Control Panel'!$B:$B,'Control Panel'!$D:$D)</f>
        <v>6.8750000000000006E-2</v>
      </c>
      <c r="AK17" s="2">
        <f>IF('Control Panel'!$D$26="ON",AO16*(1-'Control Panel'!$C$26),AO16)</f>
        <v>2140309.0235171732</v>
      </c>
      <c r="AL17" s="3">
        <f>IF(ROUND(AO16,2) = 0,0,-PMT(_xlfn.XLOOKUP(AK$1,'Control Panel'!$B:$B,'Control Panel'!$H:$H),_xlfn.XLOOKUP(AK$1,'Control Panel'!$B:$B,'Control Panel'!$E:$E),_xlfn.XLOOKUP(AK$1,'Control Panel'!$B:$B,'Control Panel'!$C:$C)))</f>
        <v>19292.014496253767</v>
      </c>
      <c r="AM17" s="3">
        <f>IF(AL17=0,0,AK17*(_xlfn.XLOOKUP(AK$1,'Control Panel'!$B:$B,'Control Panel'!$H:$H)))</f>
        <v>11147.442830818611</v>
      </c>
      <c r="AN17" s="3">
        <f t="shared" si="12"/>
        <v>8144.5716654351563</v>
      </c>
      <c r="AO17" s="3">
        <f t="shared" si="13"/>
        <v>2132164.4518517382</v>
      </c>
      <c r="AP17" s="10">
        <f>_xlfn.XLOOKUP(AK$1,'Control Panel'!$B:$B,'Control Panel'!$D:$D)</f>
        <v>6.25E-2</v>
      </c>
      <c r="AQ17" s="2">
        <f>IF('Control Panel'!$D$26="ON",AU16*(1-'Control Panel'!$C$26),AU16)</f>
        <v>6668889.2558632465</v>
      </c>
      <c r="AR17" s="3">
        <f>IF(ROUND(AU16,2) = 0,0,-PMT(_xlfn.XLOOKUP(AQ$1,'Control Panel'!$B:$B,'Control Panel'!$H:$H),_xlfn.XLOOKUP(AQ$1,'Control Panel'!$B:$B,'Control Panel'!$E:$E),_xlfn.XLOOKUP(AQ$1,'Control Panel'!$B:$B,'Control Panel'!$C:$C)))</f>
        <v>61459.563819643074</v>
      </c>
      <c r="AS17" s="3">
        <f>IF(AR17=0,0,AQ17*(_xlfn.XLOOKUP(AQ$1,'Control Panel'!$B:$B,'Control Panel'!$H:$H)))</f>
        <v>36817.826100078339</v>
      </c>
      <c r="AT17" s="3">
        <f t="shared" si="14"/>
        <v>24641.737719564735</v>
      </c>
      <c r="AU17" s="3">
        <f t="shared" si="15"/>
        <v>6644247.5181436818</v>
      </c>
      <c r="AV17" s="10">
        <f>_xlfn.XLOOKUP(AQ$1,'Control Panel'!$B:$B,'Control Panel'!$D:$D)</f>
        <v>6.6250000000000003E-2</v>
      </c>
      <c r="AW17" s="2">
        <f>IF('Control Panel'!$D$26="ON",BA16*(1-'Control Panel'!$C$26),BA16)</f>
        <v>7870778.6868176144</v>
      </c>
      <c r="AX17" s="3">
        <f>IF(ROUND(BA16,2) = 0,0,-PMT(_xlfn.XLOOKUP(AW$1,'Control Panel'!$B:$B,'Control Panel'!$H:$H),_xlfn.XLOOKUP(AW$1,'Control Panel'!$B:$B,'Control Panel'!$E:$E),_xlfn.XLOOKUP(AW$1,'Control Panel'!$B:$B,'Control Panel'!$C:$C)))</f>
        <v>44797.69910066975</v>
      </c>
      <c r="AY17" s="3">
        <f>IF(AX17=0,0,AW17*(_xlfn.XLOOKUP(AW$1,'Control Panel'!$B:$B,'Control Panel'!$H:$H)))</f>
        <v>35254.529534703899</v>
      </c>
      <c r="AZ17" s="3">
        <f t="shared" si="16"/>
        <v>9543.1695659658508</v>
      </c>
      <c r="BA17" s="3">
        <f t="shared" si="17"/>
        <v>7861235.5172516489</v>
      </c>
      <c r="BB17" s="10">
        <f>_xlfn.XLOOKUP(AW$1,'Control Panel'!$B:$B,'Control Panel'!$D:$D)</f>
        <v>5.3749999999999999E-2</v>
      </c>
      <c r="BC17" s="2">
        <f>IF('Control Panel'!$D$26="ON",BG16*(1-'Control Panel'!$C$26),BG16)</f>
        <v>12350986.001642864</v>
      </c>
      <c r="BD17" s="3">
        <f>IF(ROUND(BG16,2) = 0,0,-PMT(_xlfn.XLOOKUP(BC$1,'Control Panel'!$B:$B,'Control Panel'!$H:$H),_xlfn.XLOOKUP(BC$1,'Control Panel'!$B:$B,'Control Panel'!$E:$E),_xlfn.XLOOKUP(BC$1,'Control Panel'!$B:$B,'Control Panel'!$C:$C)))</f>
        <v>83162.8118973979</v>
      </c>
      <c r="BE17" s="3">
        <f>IF(BD17=0,0,BC17*(_xlfn.XLOOKUP(BC$1,'Control Panel'!$B:$B,'Control Panel'!$H:$H)))</f>
        <v>72047.418342916717</v>
      </c>
      <c r="BF17" s="3">
        <f t="shared" si="18"/>
        <v>11115.393554481183</v>
      </c>
      <c r="BG17" s="3">
        <f t="shared" si="19"/>
        <v>12339870.608088383</v>
      </c>
      <c r="BH17" s="10">
        <f>_xlfn.XLOOKUP(BC$1,'Control Panel'!$B:$B,'Control Panel'!$D:$D)</f>
        <v>7.0000000000000007E-2</v>
      </c>
      <c r="BI17" s="2">
        <f>IF('Control Panel'!$D$26="ON",BM16*(1-'Control Panel'!$C$26),BM16)</f>
        <v>6650526.1636164207</v>
      </c>
      <c r="BJ17" s="3">
        <f>IF(ROUND(BM16,2) = 0,0,-PMT(_xlfn.XLOOKUP(BI$1,'Control Panel'!$B:$B,'Control Panel'!$H:$H),_xlfn.XLOOKUP(BI$1,'Control Panel'!$B:$B,'Control Panel'!$E:$E),_xlfn.XLOOKUP(BI$1,'Control Panel'!$B:$B,'Control Panel'!$C:$C)))</f>
        <v>39928.799014207361</v>
      </c>
      <c r="BK17" s="3">
        <f>IF(BJ17=0,0,BI17*(_xlfn.XLOOKUP(BI$1,'Control Panel'!$B:$B,'Control Panel'!$H:$H)))</f>
        <v>32559.867676038724</v>
      </c>
      <c r="BL17" s="3">
        <f t="shared" si="20"/>
        <v>7368.931338168637</v>
      </c>
      <c r="BM17" s="3">
        <f t="shared" si="21"/>
        <v>6643157.232278252</v>
      </c>
      <c r="BN17" s="10">
        <f>_xlfn.XLOOKUP(BI$1,'Control Panel'!$B:$B,'Control Panel'!$D:$D)</f>
        <v>5.8749999999999997E-2</v>
      </c>
      <c r="BO17" s="2">
        <f>IF('Control Panel'!$D$26="ON",BS16*(1-'Control Panel'!$C$26),BS16)</f>
        <v>9097159.7429533321</v>
      </c>
      <c r="BP17" s="3">
        <f>IF(ROUND(BS16,2) = 0,0,-PMT(_xlfn.XLOOKUP(BO$1,'Control Panel'!$B:$B,'Control Panel'!$H:$H),_xlfn.XLOOKUP(BO$1,'Control Panel'!$B:$B,'Control Panel'!$E:$E),_xlfn.XLOOKUP(BO$1,'Control Panel'!$B:$B,'Control Panel'!$C:$C)))</f>
        <v>51078.842448125593</v>
      </c>
      <c r="BQ17" s="3">
        <f>IF(BP17=0,0,BO17*(_xlfn.XLOOKUP(BO$1,'Control Panel'!$B:$B,'Control Panel'!$H:$H)))</f>
        <v>39800.073875420821</v>
      </c>
      <c r="BR17" s="3">
        <f t="shared" si="22"/>
        <v>11278.768572704772</v>
      </c>
      <c r="BS17" s="3">
        <f t="shared" si="23"/>
        <v>9085880.9743806273</v>
      </c>
      <c r="BT17" s="10">
        <f>_xlfn.XLOOKUP(BO$1,'Control Panel'!$B:$B,'Control Panel'!$D:$D)</f>
        <v>5.2499999999999998E-2</v>
      </c>
      <c r="BU17" s="2">
        <f>IF('Control Panel'!$D$26="ON",BY16*(1-'Control Panel'!$C$26),BY16)</f>
        <v>4282809.2384922449</v>
      </c>
      <c r="BV17" s="3">
        <f>IF(ROUND(BY16,2) = 0,0,-PMT(_xlfn.XLOOKUP(BU$1,'Control Panel'!$B:$B,'Control Panel'!$H:$H),_xlfn.XLOOKUP(BU$1,'Control Panel'!$B:$B,'Control Panel'!$E:$E),_xlfn.XLOOKUP(BU$1,'Control Panel'!$B:$B,'Control Panel'!$C:$C)))</f>
        <v>38891.266274824018</v>
      </c>
      <c r="BW17" s="3">
        <f>IF(BV17=0,0,BU17*(_xlfn.XLOOKUP(BU$1,'Control Panel'!$B:$B,'Control Panel'!$H:$H)))</f>
        <v>22752.424079490051</v>
      </c>
      <c r="BX17" s="3">
        <f t="shared" si="24"/>
        <v>16138.842195333968</v>
      </c>
      <c r="BY17" s="3">
        <f t="shared" si="25"/>
        <v>4266670.3962969109</v>
      </c>
      <c r="BZ17" s="10">
        <f>_xlfn.XLOOKUP(BU$1,'Control Panel'!$B:$B,'Control Panel'!$D:$D)</f>
        <v>6.3750000000000001E-2</v>
      </c>
      <c r="CA17" s="2">
        <f>IF('Control Panel'!$D$26="ON",CE16*(1-'Control Panel'!$C$26),CE16)</f>
        <v>5695587.6473511774</v>
      </c>
      <c r="CB17" s="3">
        <f>IF(ROUND(CE16,2) = 0,0,-PMT(_xlfn.XLOOKUP(CA$1,'Control Panel'!$B:$B,'Control Panel'!$H:$H),_xlfn.XLOOKUP(CA$1,'Control Panel'!$B:$B,'Control Panel'!$E:$E),_xlfn.XLOOKUP(CA$1,'Control Panel'!$B:$B,'Control Panel'!$C:$C)))</f>
        <v>49824.605221179954</v>
      </c>
      <c r="CC17" s="3">
        <f>IF(CB17=0,0,CA17*(_xlfn.XLOOKUP(CA$1,'Control Panel'!$B:$B,'Control Panel'!$H:$H)))</f>
        <v>27291.357476891062</v>
      </c>
      <c r="CD17" s="3">
        <f t="shared" si="26"/>
        <v>22533.247744288892</v>
      </c>
      <c r="CE17" s="3">
        <f t="shared" si="27"/>
        <v>5673054.3996068882</v>
      </c>
      <c r="CF17" s="10">
        <f>_xlfn.XLOOKUP(CA$1,'Control Panel'!$B:$B,'Control Panel'!$D:$D)</f>
        <v>5.7500000000000002E-2</v>
      </c>
      <c r="CG17" s="2">
        <f>IF('Control Panel'!$D$26="ON",CK16*(1-'Control Panel'!$C$26),CK16)</f>
        <v>8060132.7790291253</v>
      </c>
      <c r="CH17" s="3">
        <f>IF(ROUND(CK16,2) = 0,0,-PMT(_xlfn.XLOOKUP(CG$1,'Control Panel'!$B:$B,'Control Panel'!$H:$H),_xlfn.XLOOKUP(CG$1,'Control Panel'!$B:$B,'Control Panel'!$E:$E),_xlfn.XLOOKUP(CG$1,'Control Panel'!$B:$B,'Control Panel'!$C:$C)))</f>
        <v>69452.093642796826</v>
      </c>
      <c r="CI17" s="3">
        <f>IF(CH17=0,0,CG17*(_xlfn.XLOOKUP(CG$1,'Control Panel'!$B:$B,'Control Panel'!$H:$H)))</f>
        <v>36942.275237216825</v>
      </c>
      <c r="CJ17" s="3">
        <f t="shared" si="28"/>
        <v>32509.818405580001</v>
      </c>
      <c r="CK17" s="3">
        <f t="shared" si="29"/>
        <v>8027622.9606235456</v>
      </c>
      <c r="CL17" s="10">
        <f>_xlfn.XLOOKUP(CG$1,'Control Panel'!$B:$B,'Control Panel'!$D:$D)</f>
        <v>5.5E-2</v>
      </c>
      <c r="CM17" s="2">
        <f>IF('Control Panel'!$D$26="ON",CQ16*(1-'Control Panel'!$C$26),CQ16)</f>
        <v>1966953.4579358555</v>
      </c>
      <c r="CN17" s="3">
        <f>IF(ROUND(CQ16,2) = 0,0,-PMT(_xlfn.XLOOKUP(CM$1,'Control Panel'!$B:$B,'Control Panel'!$H:$H),_xlfn.XLOOKUP(CM$1,'Control Panel'!$B:$B,'Control Panel'!$E:$E),_xlfn.XLOOKUP(CM$1,'Control Panel'!$B:$B,'Control Panel'!$C:$C)))</f>
        <v>11044.074042837967</v>
      </c>
      <c r="CO17" s="3">
        <f>IF(CN17=0,0,CM17*(_xlfn.XLOOKUP(CM$1,'Control Panel'!$B:$B,'Control Panel'!$H:$H)))</f>
        <v>8605.4213784693675</v>
      </c>
      <c r="CP17" s="3">
        <f t="shared" si="30"/>
        <v>2438.6526643685993</v>
      </c>
      <c r="CQ17" s="3">
        <f t="shared" si="31"/>
        <v>1964514.805271487</v>
      </c>
      <c r="CR17" s="10">
        <f>_xlfn.XLOOKUP(CM$1,'Control Panel'!$B:$B,'Control Panel'!$D:$D)</f>
        <v>5.2499999999999998E-2</v>
      </c>
    </row>
    <row r="18" spans="1:96" x14ac:dyDescent="0.3">
      <c r="A18" s="86">
        <f t="shared" si="0"/>
        <v>214999.98715909306</v>
      </c>
      <c r="B18" s="3">
        <f t="shared" si="1"/>
        <v>491248.69477051584</v>
      </c>
      <c r="C18" s="88">
        <f>SUM($A$3:A17)</f>
        <v>3101918.4364024522</v>
      </c>
      <c r="D18" s="87">
        <f>IF('Control Panel'!$D$27= "ON",A18+B18*(1-'Control Panel'!$C$27),A18+B18)</f>
        <v>706248.68192960892</v>
      </c>
      <c r="F18" s="9">
        <v>16</v>
      </c>
      <c r="G18" s="2">
        <f>IF('Control Panel'!$D$26="ON",K17*(1-'Control Panel'!$C$26),K17)</f>
        <v>4722131.1533079697</v>
      </c>
      <c r="H18" s="3">
        <f>IF(ROUND(K17,2) = 0,0,-PMT(_xlfn.XLOOKUP(G$1,'Control Panel'!$B:$B,'Control Panel'!$H:$H),_xlfn.XLOOKUP(G$1,'Control Panel'!$B:$B,'Control Panel'!$E:$E),_xlfn.XLOOKUP(G$1,'Control Panel'!$B:$B,'Control Panel'!$C:$C)))</f>
        <v>40854.172731056962</v>
      </c>
      <c r="I18" s="3">
        <f>IF(H18=0,0,G18*(_xlfn.XLOOKUP(G$1,'Control Panel'!$B:$B,'Control Panel'!$H:$H)))</f>
        <v>21643.101119328196</v>
      </c>
      <c r="J18" s="3">
        <f t="shared" si="2"/>
        <v>19211.071611728767</v>
      </c>
      <c r="K18" s="3">
        <f t="shared" si="3"/>
        <v>4702920.0816962412</v>
      </c>
      <c r="L18" s="10">
        <f>_xlfn.XLOOKUP(G$1,'Control Panel'!$B:$B,'Control Panel'!$D:$D)</f>
        <v>5.5E-2</v>
      </c>
      <c r="M18" s="2">
        <f>IF('Control Panel'!$D$26="ON",Q17*(1-'Control Panel'!$C$26),Q17)</f>
        <v>3947520.1083360901</v>
      </c>
      <c r="N18" s="3">
        <f>IF(ROUND(Q17,2) = 0,0,-PMT(_xlfn.XLOOKUP(M$1,'Control Panel'!$B:$B,'Control Panel'!$H:$H),_xlfn.XLOOKUP(M$1,'Control Panel'!$B:$B,'Control Panel'!$E:$E),_xlfn.XLOOKUP(M$1,'Control Panel'!$B:$B,'Control Panel'!$C:$C)))</f>
        <v>26277.152547020552</v>
      </c>
      <c r="O18" s="3">
        <f>IF(N18=0,0,M18*(_xlfn.XLOOKUP(M$1,'Control Panel'!$B:$B,'Control Panel'!$H:$H)))</f>
        <v>22616.000620675517</v>
      </c>
      <c r="P18" s="3">
        <f t="shared" si="4"/>
        <v>3661.1519263450355</v>
      </c>
      <c r="Q18" s="3">
        <f t="shared" si="5"/>
        <v>3943858.9564097449</v>
      </c>
      <c r="R18" s="10">
        <f>_xlfn.XLOOKUP(M$1,'Control Panel'!$B:$B,'Control Panel'!$D:$D)</f>
        <v>6.8750000000000006E-2</v>
      </c>
      <c r="S18" s="2">
        <f>IF('Control Panel'!$D$26="ON",W17*(1-'Control Panel'!$C$26),W17)</f>
        <v>6414720.1760461461</v>
      </c>
      <c r="T18" s="3">
        <f>IF(ROUND(W17,2) = 0,0,-PMT(_xlfn.XLOOKUP(S$1,'Control Panel'!$B:$B,'Control Panel'!$H:$H),_xlfn.XLOOKUP(S$1,'Control Panel'!$B:$B,'Control Panel'!$E:$E),_xlfn.XLOOKUP(S$1,'Control Panel'!$B:$B,'Control Panel'!$C:$C)))</f>
        <v>42700.372888908401</v>
      </c>
      <c r="U18" s="3">
        <f>IF(T18=0,0,S18*(_xlfn.XLOOKUP(S$1,'Control Panel'!$B:$B,'Control Panel'!$H:$H)))</f>
        <v>36751.001008597712</v>
      </c>
      <c r="V18" s="3">
        <f t="shared" si="6"/>
        <v>5949.3718803106894</v>
      </c>
      <c r="W18" s="3">
        <f t="shared" si="7"/>
        <v>6408770.8041658355</v>
      </c>
      <c r="X18" s="10">
        <f>_xlfn.XLOOKUP(S$1,'Control Panel'!$B:$B,'Control Panel'!$D:$D)</f>
        <v>6.8750000000000006E-2</v>
      </c>
      <c r="Y18" s="2">
        <f>IF('Control Panel'!$D$26="ON",AC17*(1-'Control Panel'!$C$26),AC17)</f>
        <v>7306490.9912739517</v>
      </c>
      <c r="Z18" s="3">
        <f>IF(ROUND(AC17,2) = 0,0,-PMT(_xlfn.XLOOKUP(Y$1,'Control Panel'!$B:$B,'Control Panel'!$H:$H),_xlfn.XLOOKUP(Y$1,'Control Panel'!$B:$B,'Control Panel'!$E:$E),_xlfn.XLOOKUP(Y$1,'Control Panel'!$B:$B,'Control Panel'!$C:$C)))</f>
        <v>61792.332437135432</v>
      </c>
      <c r="AA18" s="3">
        <f>IF(Z18=0,0,Y18*(_xlfn.XLOOKUP(Y$1,'Control Panel'!$B:$B,'Control Panel'!$H:$H)))</f>
        <v>31204.805275232502</v>
      </c>
      <c r="AB18" s="3">
        <f t="shared" si="8"/>
        <v>30587.52716190293</v>
      </c>
      <c r="AC18" s="3">
        <f t="shared" si="9"/>
        <v>7275903.464112049</v>
      </c>
      <c r="AD18" s="10">
        <f>_xlfn.XLOOKUP(Y$1,'Control Panel'!$B:$B,'Control Panel'!$D:$D)</f>
        <v>5.1249999999999997E-2</v>
      </c>
      <c r="AE18" s="2">
        <f>IF('Control Panel'!$D$26="ON",AI17*(1-'Control Panel'!$C$26),AI17)</f>
        <v>9868800.2708402276</v>
      </c>
      <c r="AF18" s="3">
        <f>IF(ROUND(AI17,2) = 0,0,-PMT(_xlfn.XLOOKUP(AE$1,'Control Panel'!$B:$B,'Control Panel'!$H:$H),_xlfn.XLOOKUP(AE$1,'Control Panel'!$B:$B,'Control Panel'!$E:$E),_xlfn.XLOOKUP(AE$1,'Control Panel'!$B:$B,'Control Panel'!$C:$C)))</f>
        <v>65692.881367551381</v>
      </c>
      <c r="AG18" s="3">
        <f>IF(AF18=0,0,AE18*(_xlfn.XLOOKUP(AE$1,'Control Panel'!$B:$B,'Control Panel'!$H:$H)))</f>
        <v>56540.001551688809</v>
      </c>
      <c r="AH18" s="3">
        <f t="shared" si="10"/>
        <v>9152.8798158625723</v>
      </c>
      <c r="AI18" s="3">
        <f t="shared" si="11"/>
        <v>9859647.3910243642</v>
      </c>
      <c r="AJ18" s="10">
        <f>_xlfn.XLOOKUP(AE$1,'Control Panel'!$B:$B,'Control Panel'!$D:$D)</f>
        <v>6.8750000000000006E-2</v>
      </c>
      <c r="AK18" s="2">
        <f>IF('Control Panel'!$D$26="ON",AO17*(1-'Control Panel'!$C$26),AO17)</f>
        <v>2132164.4518517382</v>
      </c>
      <c r="AL18" s="3">
        <f>IF(ROUND(AO17,2) = 0,0,-PMT(_xlfn.XLOOKUP(AK$1,'Control Panel'!$B:$B,'Control Panel'!$H:$H),_xlfn.XLOOKUP(AK$1,'Control Panel'!$B:$B,'Control Panel'!$E:$E),_xlfn.XLOOKUP(AK$1,'Control Panel'!$B:$B,'Control Panel'!$C:$C)))</f>
        <v>19292.014496253767</v>
      </c>
      <c r="AM18" s="3">
        <f>IF(AL18=0,0,AK18*(_xlfn.XLOOKUP(AK$1,'Control Panel'!$B:$B,'Control Panel'!$H:$H)))</f>
        <v>11105.023186727802</v>
      </c>
      <c r="AN18" s="3">
        <f t="shared" si="12"/>
        <v>8186.9913095259653</v>
      </c>
      <c r="AO18" s="3">
        <f t="shared" si="13"/>
        <v>2123977.4605422122</v>
      </c>
      <c r="AP18" s="10">
        <f>_xlfn.XLOOKUP(AK$1,'Control Panel'!$B:$B,'Control Panel'!$D:$D)</f>
        <v>6.25E-2</v>
      </c>
      <c r="AQ18" s="2">
        <f>IF('Control Panel'!$D$26="ON",AU17*(1-'Control Panel'!$C$26),AU17)</f>
        <v>6644247.5181436818</v>
      </c>
      <c r="AR18" s="3">
        <f>IF(ROUND(AU17,2) = 0,0,-PMT(_xlfn.XLOOKUP(AQ$1,'Control Panel'!$B:$B,'Control Panel'!$H:$H),_xlfn.XLOOKUP(AQ$1,'Control Panel'!$B:$B,'Control Panel'!$E:$E),_xlfn.XLOOKUP(AQ$1,'Control Panel'!$B:$B,'Control Panel'!$C:$C)))</f>
        <v>61459.563819643074</v>
      </c>
      <c r="AS18" s="3">
        <f>IF(AR18=0,0,AQ18*(_xlfn.XLOOKUP(AQ$1,'Control Panel'!$B:$B,'Control Panel'!$H:$H)))</f>
        <v>36681.783173084907</v>
      </c>
      <c r="AT18" s="3">
        <f t="shared" si="14"/>
        <v>24777.780646558167</v>
      </c>
      <c r="AU18" s="3">
        <f t="shared" si="15"/>
        <v>6619469.7374971239</v>
      </c>
      <c r="AV18" s="10">
        <f>_xlfn.XLOOKUP(AQ$1,'Control Panel'!$B:$B,'Control Panel'!$D:$D)</f>
        <v>6.6250000000000003E-2</v>
      </c>
      <c r="AW18" s="2">
        <f>IF('Control Panel'!$D$26="ON",BA17*(1-'Control Panel'!$C$26),BA17)</f>
        <v>7861235.5172516489</v>
      </c>
      <c r="AX18" s="3">
        <f>IF(ROUND(BA17,2) = 0,0,-PMT(_xlfn.XLOOKUP(AW$1,'Control Panel'!$B:$B,'Control Panel'!$H:$H),_xlfn.XLOOKUP(AW$1,'Control Panel'!$B:$B,'Control Panel'!$E:$E),_xlfn.XLOOKUP(AW$1,'Control Panel'!$B:$B,'Control Panel'!$C:$C)))</f>
        <v>44797.69910066975</v>
      </c>
      <c r="AY18" s="3">
        <f>IF(AX18=0,0,AW18*(_xlfn.XLOOKUP(AW$1,'Control Panel'!$B:$B,'Control Panel'!$H:$H)))</f>
        <v>35211.784087689681</v>
      </c>
      <c r="AZ18" s="3">
        <f t="shared" si="16"/>
        <v>9585.9150129800692</v>
      </c>
      <c r="BA18" s="3">
        <f t="shared" si="17"/>
        <v>7851649.6022386691</v>
      </c>
      <c r="BB18" s="10">
        <f>_xlfn.XLOOKUP(AW$1,'Control Panel'!$B:$B,'Control Panel'!$D:$D)</f>
        <v>5.3749999999999999E-2</v>
      </c>
      <c r="BC18" s="2">
        <f>IF('Control Panel'!$D$26="ON",BG17*(1-'Control Panel'!$C$26),BG17)</f>
        <v>12339870.608088383</v>
      </c>
      <c r="BD18" s="3">
        <f>IF(ROUND(BG17,2) = 0,0,-PMT(_xlfn.XLOOKUP(BC$1,'Control Panel'!$B:$B,'Control Panel'!$H:$H),_xlfn.XLOOKUP(BC$1,'Control Panel'!$B:$B,'Control Panel'!$E:$E),_xlfn.XLOOKUP(BC$1,'Control Panel'!$B:$B,'Control Panel'!$C:$C)))</f>
        <v>83162.8118973979</v>
      </c>
      <c r="BE18" s="3">
        <f>IF(BD18=0,0,BC18*(_xlfn.XLOOKUP(BC$1,'Control Panel'!$B:$B,'Control Panel'!$H:$H)))</f>
        <v>71982.578547182246</v>
      </c>
      <c r="BF18" s="3">
        <f t="shared" si="18"/>
        <v>11180.233350215654</v>
      </c>
      <c r="BG18" s="3">
        <f t="shared" si="19"/>
        <v>12328690.374738168</v>
      </c>
      <c r="BH18" s="10">
        <f>_xlfn.XLOOKUP(BC$1,'Control Panel'!$B:$B,'Control Panel'!$D:$D)</f>
        <v>7.0000000000000007E-2</v>
      </c>
      <c r="BI18" s="2">
        <f>IF('Control Panel'!$D$26="ON",BM17*(1-'Control Panel'!$C$26),BM17)</f>
        <v>6643157.232278252</v>
      </c>
      <c r="BJ18" s="3">
        <f>IF(ROUND(BM17,2) = 0,0,-PMT(_xlfn.XLOOKUP(BI$1,'Control Panel'!$B:$B,'Control Panel'!$H:$H),_xlfn.XLOOKUP(BI$1,'Control Panel'!$B:$B,'Control Panel'!$E:$E),_xlfn.XLOOKUP(BI$1,'Control Panel'!$B:$B,'Control Panel'!$C:$C)))</f>
        <v>39928.799014207361</v>
      </c>
      <c r="BK18" s="3">
        <f>IF(BJ18=0,0,BI18*(_xlfn.XLOOKUP(BI$1,'Control Panel'!$B:$B,'Control Panel'!$H:$H)))</f>
        <v>32523.790616362272</v>
      </c>
      <c r="BL18" s="3">
        <f t="shared" si="20"/>
        <v>7405.0083978450893</v>
      </c>
      <c r="BM18" s="3">
        <f t="shared" si="21"/>
        <v>6635752.2238804065</v>
      </c>
      <c r="BN18" s="10">
        <f>_xlfn.XLOOKUP(BI$1,'Control Panel'!$B:$B,'Control Panel'!$D:$D)</f>
        <v>5.8749999999999997E-2</v>
      </c>
      <c r="BO18" s="2">
        <f>IF('Control Panel'!$D$26="ON",BS17*(1-'Control Panel'!$C$26),BS17)</f>
        <v>9085880.9743806273</v>
      </c>
      <c r="BP18" s="3">
        <f>IF(ROUND(BS17,2) = 0,0,-PMT(_xlfn.XLOOKUP(BO$1,'Control Panel'!$B:$B,'Control Panel'!$H:$H),_xlfn.XLOOKUP(BO$1,'Control Panel'!$B:$B,'Control Panel'!$E:$E),_xlfn.XLOOKUP(BO$1,'Control Panel'!$B:$B,'Control Panel'!$C:$C)))</f>
        <v>51078.842448125593</v>
      </c>
      <c r="BQ18" s="3">
        <f>IF(BP18=0,0,BO18*(_xlfn.XLOOKUP(BO$1,'Control Panel'!$B:$B,'Control Panel'!$H:$H)))</f>
        <v>39750.729262915243</v>
      </c>
      <c r="BR18" s="3">
        <f t="shared" si="22"/>
        <v>11328.11318521035</v>
      </c>
      <c r="BS18" s="3">
        <f t="shared" si="23"/>
        <v>9074552.8611954171</v>
      </c>
      <c r="BT18" s="10">
        <f>_xlfn.XLOOKUP(BO$1,'Control Panel'!$B:$B,'Control Panel'!$D:$D)</f>
        <v>5.2499999999999998E-2</v>
      </c>
      <c r="BU18" s="2">
        <f>IF('Control Panel'!$D$26="ON",BY17*(1-'Control Panel'!$C$26),BY17)</f>
        <v>4266670.3962969109</v>
      </c>
      <c r="BV18" s="3">
        <f>IF(ROUND(BY17,2) = 0,0,-PMT(_xlfn.XLOOKUP(BU$1,'Control Panel'!$B:$B,'Control Panel'!$H:$H),_xlfn.XLOOKUP(BU$1,'Control Panel'!$B:$B,'Control Panel'!$E:$E),_xlfn.XLOOKUP(BU$1,'Control Panel'!$B:$B,'Control Panel'!$C:$C)))</f>
        <v>38891.266274824018</v>
      </c>
      <c r="BW18" s="3">
        <f>IF(BV18=0,0,BU18*(_xlfn.XLOOKUP(BU$1,'Control Panel'!$B:$B,'Control Panel'!$H:$H)))</f>
        <v>22666.686480327342</v>
      </c>
      <c r="BX18" s="3">
        <f t="shared" si="24"/>
        <v>16224.579794496676</v>
      </c>
      <c r="BY18" s="3">
        <f t="shared" si="25"/>
        <v>4250445.8165024146</v>
      </c>
      <c r="BZ18" s="10">
        <f>_xlfn.XLOOKUP(BU$1,'Control Panel'!$B:$B,'Control Panel'!$D:$D)</f>
        <v>6.3750000000000001E-2</v>
      </c>
      <c r="CA18" s="2">
        <f>IF('Control Panel'!$D$26="ON",CE17*(1-'Control Panel'!$C$26),CE17)</f>
        <v>5673054.3996068882</v>
      </c>
      <c r="CB18" s="3">
        <f>IF(ROUND(CE17,2) = 0,0,-PMT(_xlfn.XLOOKUP(CA$1,'Control Panel'!$B:$B,'Control Panel'!$H:$H),_xlfn.XLOOKUP(CA$1,'Control Panel'!$B:$B,'Control Panel'!$E:$E),_xlfn.XLOOKUP(CA$1,'Control Panel'!$B:$B,'Control Panel'!$C:$C)))</f>
        <v>49824.605221179954</v>
      </c>
      <c r="CC18" s="3">
        <f>IF(CB18=0,0,CA18*(_xlfn.XLOOKUP(CA$1,'Control Panel'!$B:$B,'Control Panel'!$H:$H)))</f>
        <v>27183.385664783007</v>
      </c>
      <c r="CD18" s="3">
        <f t="shared" si="26"/>
        <v>22641.219556396947</v>
      </c>
      <c r="CE18" s="3">
        <f t="shared" si="27"/>
        <v>5650413.1800504914</v>
      </c>
      <c r="CF18" s="10">
        <f>_xlfn.XLOOKUP(CA$1,'Control Panel'!$B:$B,'Control Panel'!$D:$D)</f>
        <v>5.7500000000000002E-2</v>
      </c>
      <c r="CG18" s="2">
        <f>IF('Control Panel'!$D$26="ON",CK17*(1-'Control Panel'!$C$26),CK17)</f>
        <v>8027622.9606235456</v>
      </c>
      <c r="CH18" s="3">
        <f>IF(ROUND(CK17,2) = 0,0,-PMT(_xlfn.XLOOKUP(CG$1,'Control Panel'!$B:$B,'Control Panel'!$H:$H),_xlfn.XLOOKUP(CG$1,'Control Panel'!$B:$B,'Control Panel'!$E:$E),_xlfn.XLOOKUP(CG$1,'Control Panel'!$B:$B,'Control Panel'!$C:$C)))</f>
        <v>69452.093642796826</v>
      </c>
      <c r="CI18" s="3">
        <f>IF(CH18=0,0,CG18*(_xlfn.XLOOKUP(CG$1,'Control Panel'!$B:$B,'Control Panel'!$H:$H)))</f>
        <v>36793.271902857916</v>
      </c>
      <c r="CJ18" s="3">
        <f t="shared" si="28"/>
        <v>32658.82173993891</v>
      </c>
      <c r="CK18" s="3">
        <f t="shared" si="29"/>
        <v>7994964.1388836065</v>
      </c>
      <c r="CL18" s="10">
        <f>_xlfn.XLOOKUP(CG$1,'Control Panel'!$B:$B,'Control Panel'!$D:$D)</f>
        <v>5.5E-2</v>
      </c>
      <c r="CM18" s="2">
        <f>IF('Control Panel'!$D$26="ON",CQ17*(1-'Control Panel'!$C$26),CQ17)</f>
        <v>1964514.805271487</v>
      </c>
      <c r="CN18" s="3">
        <f>IF(ROUND(CQ17,2) = 0,0,-PMT(_xlfn.XLOOKUP(CM$1,'Control Panel'!$B:$B,'Control Panel'!$H:$H),_xlfn.XLOOKUP(CM$1,'Control Panel'!$B:$B,'Control Panel'!$E:$E),_xlfn.XLOOKUP(CM$1,'Control Panel'!$B:$B,'Control Panel'!$C:$C)))</f>
        <v>11044.074042837967</v>
      </c>
      <c r="CO18" s="3">
        <f>IF(CN18=0,0,CM18*(_xlfn.XLOOKUP(CM$1,'Control Panel'!$B:$B,'Control Panel'!$H:$H)))</f>
        <v>8594.7522730627552</v>
      </c>
      <c r="CP18" s="3">
        <f t="shared" si="30"/>
        <v>2449.3217697752116</v>
      </c>
      <c r="CQ18" s="3">
        <f t="shared" si="31"/>
        <v>1962065.4835017119</v>
      </c>
      <c r="CR18" s="10">
        <f>_xlfn.XLOOKUP(CM$1,'Control Panel'!$B:$B,'Control Panel'!$D:$D)</f>
        <v>5.2499999999999998E-2</v>
      </c>
    </row>
    <row r="19" spans="1:96" x14ac:dyDescent="0.3">
      <c r="A19" s="86">
        <f t="shared" si="0"/>
        <v>216054.65880546655</v>
      </c>
      <c r="B19" s="3">
        <f t="shared" si="1"/>
        <v>490194.02312414232</v>
      </c>
      <c r="C19" s="89">
        <f>SUM($A$3:A18)</f>
        <v>3316918.4235615451</v>
      </c>
      <c r="D19" s="87">
        <f>IF('Control Panel'!$D$27= "ON",A19+B19*(1-'Control Panel'!$C$27),A19+B19)</f>
        <v>706248.68192960881</v>
      </c>
      <c r="F19" s="9">
        <v>17</v>
      </c>
      <c r="G19" s="2">
        <f>IF('Control Panel'!$D$26="ON",K18*(1-'Control Panel'!$C$26),K18)</f>
        <v>4702920.0816962412</v>
      </c>
      <c r="H19" s="3">
        <f>IF(ROUND(K18,2) = 0,0,-PMT(_xlfn.XLOOKUP(G$1,'Control Panel'!$B:$B,'Control Panel'!$H:$H),_xlfn.XLOOKUP(G$1,'Control Panel'!$B:$B,'Control Panel'!$E:$E),_xlfn.XLOOKUP(G$1,'Control Panel'!$B:$B,'Control Panel'!$C:$C)))</f>
        <v>40854.172731056962</v>
      </c>
      <c r="I19" s="3">
        <f>IF(H19=0,0,G19*(_xlfn.XLOOKUP(G$1,'Control Panel'!$B:$B,'Control Panel'!$H:$H)))</f>
        <v>21555.050374441107</v>
      </c>
      <c r="J19" s="3">
        <f t="shared" si="2"/>
        <v>19299.122356615855</v>
      </c>
      <c r="K19" s="3">
        <f t="shared" si="3"/>
        <v>4683620.9593396252</v>
      </c>
      <c r="L19" s="23">
        <f>_xlfn.XLOOKUP(G$1,'Control Panel'!$B:$B,'Control Panel'!$D:$D)</f>
        <v>5.5E-2</v>
      </c>
      <c r="M19" s="2">
        <f>IF('Control Panel'!$D$26="ON",Q18*(1-'Control Panel'!$C$26),Q18)</f>
        <v>3943858.9564097449</v>
      </c>
      <c r="N19" s="3">
        <f>IF(ROUND(Q18,2) = 0,0,-PMT(_xlfn.XLOOKUP(M$1,'Control Panel'!$B:$B,'Control Panel'!$H:$H),_xlfn.XLOOKUP(M$1,'Control Panel'!$B:$B,'Control Panel'!$E:$E),_xlfn.XLOOKUP(M$1,'Control Panel'!$B:$B,'Control Panel'!$C:$C)))</f>
        <v>26277.152547020552</v>
      </c>
      <c r="O19" s="3">
        <f>IF(N19=0,0,M19*(_xlfn.XLOOKUP(M$1,'Control Panel'!$B:$B,'Control Panel'!$H:$H)))</f>
        <v>22595.0252710975</v>
      </c>
      <c r="P19" s="3">
        <f t="shared" si="4"/>
        <v>3682.1272759230524</v>
      </c>
      <c r="Q19" s="3">
        <f t="shared" si="5"/>
        <v>3940176.8291338217</v>
      </c>
      <c r="R19" s="23">
        <f>_xlfn.XLOOKUP(M$1,'Control Panel'!$B:$B,'Control Panel'!$D:$D)</f>
        <v>6.8750000000000006E-2</v>
      </c>
      <c r="S19" s="2">
        <f>IF('Control Panel'!$D$26="ON",W18*(1-'Control Panel'!$C$26),W18)</f>
        <v>6408770.8041658355</v>
      </c>
      <c r="T19" s="3">
        <f>IF(ROUND(W18,2) = 0,0,-PMT(_xlfn.XLOOKUP(S$1,'Control Panel'!$B:$B,'Control Panel'!$H:$H),_xlfn.XLOOKUP(S$1,'Control Panel'!$B:$B,'Control Panel'!$E:$E),_xlfn.XLOOKUP(S$1,'Control Panel'!$B:$B,'Control Panel'!$C:$C)))</f>
        <v>42700.372888908401</v>
      </c>
      <c r="U19" s="3">
        <f>IF(T19=0,0,S19*(_xlfn.XLOOKUP(S$1,'Control Panel'!$B:$B,'Control Panel'!$H:$H)))</f>
        <v>36716.916065533434</v>
      </c>
      <c r="V19" s="3">
        <f t="shared" si="6"/>
        <v>5983.4568233749669</v>
      </c>
      <c r="W19" s="3">
        <f t="shared" si="7"/>
        <v>6402787.3473424604</v>
      </c>
      <c r="X19" s="23">
        <f>_xlfn.XLOOKUP(S$1,'Control Panel'!$B:$B,'Control Panel'!$D:$D)</f>
        <v>6.8750000000000006E-2</v>
      </c>
      <c r="Y19" s="2">
        <f>IF('Control Panel'!$D$26="ON",AC18*(1-'Control Panel'!$C$26),AC18)</f>
        <v>7275903.464112049</v>
      </c>
      <c r="Z19" s="3">
        <f>IF(ROUND(AC18,2) = 0,0,-PMT(_xlfn.XLOOKUP(Y$1,'Control Panel'!$B:$B,'Control Panel'!$H:$H),_xlfn.XLOOKUP(Y$1,'Control Panel'!$B:$B,'Control Panel'!$E:$E),_xlfn.XLOOKUP(Y$1,'Control Panel'!$B:$B,'Control Panel'!$C:$C)))</f>
        <v>61792.332437135432</v>
      </c>
      <c r="AA19" s="3">
        <f>IF(Z19=0,0,Y19*(_xlfn.XLOOKUP(Y$1,'Control Panel'!$B:$B,'Control Panel'!$H:$H)))</f>
        <v>31074.171044645209</v>
      </c>
      <c r="AB19" s="3">
        <f t="shared" si="8"/>
        <v>30718.161392490223</v>
      </c>
      <c r="AC19" s="3">
        <f t="shared" si="9"/>
        <v>7245185.3027195586</v>
      </c>
      <c r="AD19" s="23">
        <f>_xlfn.XLOOKUP(Y$1,'Control Panel'!$B:$B,'Control Panel'!$D:$D)</f>
        <v>5.1249999999999997E-2</v>
      </c>
      <c r="AE19" s="2">
        <f>IF('Control Panel'!$D$26="ON",AI18*(1-'Control Panel'!$C$26),AI18)</f>
        <v>9859647.3910243642</v>
      </c>
      <c r="AF19" s="3">
        <f>IF(ROUND(AI18,2) = 0,0,-PMT(_xlfn.XLOOKUP(AE$1,'Control Panel'!$B:$B,'Control Panel'!$H:$H),_xlfn.XLOOKUP(AE$1,'Control Panel'!$B:$B,'Control Panel'!$E:$E),_xlfn.XLOOKUP(AE$1,'Control Panel'!$B:$B,'Control Panel'!$C:$C)))</f>
        <v>65692.881367551381</v>
      </c>
      <c r="AG19" s="3">
        <f>IF(AF19=0,0,AE19*(_xlfn.XLOOKUP(AE$1,'Control Panel'!$B:$B,'Control Panel'!$H:$H)))</f>
        <v>56487.563177743759</v>
      </c>
      <c r="AH19" s="3">
        <f t="shared" si="10"/>
        <v>9205.3181898076218</v>
      </c>
      <c r="AI19" s="3">
        <f t="shared" si="11"/>
        <v>9850442.0728345569</v>
      </c>
      <c r="AJ19" s="23">
        <f>_xlfn.XLOOKUP(AE$1,'Control Panel'!$B:$B,'Control Panel'!$D:$D)</f>
        <v>6.8750000000000006E-2</v>
      </c>
      <c r="AK19" s="2">
        <f>IF('Control Panel'!$D$26="ON",AO18*(1-'Control Panel'!$C$26),AO18)</f>
        <v>2123977.4605422122</v>
      </c>
      <c r="AL19" s="3">
        <f>IF(ROUND(AO18,2) = 0,0,-PMT(_xlfn.XLOOKUP(AK$1,'Control Panel'!$B:$B,'Control Panel'!$H:$H),_xlfn.XLOOKUP(AK$1,'Control Panel'!$B:$B,'Control Panel'!$E:$E),_xlfn.XLOOKUP(AK$1,'Control Panel'!$B:$B,'Control Panel'!$C:$C)))</f>
        <v>19292.014496253767</v>
      </c>
      <c r="AM19" s="3">
        <f>IF(AL19=0,0,AK19*(_xlfn.XLOOKUP(AK$1,'Control Panel'!$B:$B,'Control Panel'!$H:$H)))</f>
        <v>11062.382606990688</v>
      </c>
      <c r="AN19" s="3">
        <f t="shared" si="12"/>
        <v>8229.6318892630788</v>
      </c>
      <c r="AO19" s="3">
        <f t="shared" si="13"/>
        <v>2115747.8286529491</v>
      </c>
      <c r="AP19" s="23">
        <f>_xlfn.XLOOKUP(AK$1,'Control Panel'!$B:$B,'Control Panel'!$D:$D)</f>
        <v>6.25E-2</v>
      </c>
      <c r="AQ19" s="2">
        <f>IF('Control Panel'!$D$26="ON",AU18*(1-'Control Panel'!$C$26),AU18)</f>
        <v>6619469.7374971239</v>
      </c>
      <c r="AR19" s="3">
        <f>IF(ROUND(AU18,2) = 0,0,-PMT(_xlfn.XLOOKUP(AQ$1,'Control Panel'!$B:$B,'Control Panel'!$H:$H),_xlfn.XLOOKUP(AQ$1,'Control Panel'!$B:$B,'Control Panel'!$E:$E),_xlfn.XLOOKUP(AQ$1,'Control Panel'!$B:$B,'Control Panel'!$C:$C)))</f>
        <v>61459.563819643074</v>
      </c>
      <c r="AS19" s="3">
        <f>IF(AR19=0,0,AQ19*(_xlfn.XLOOKUP(AQ$1,'Control Panel'!$B:$B,'Control Panel'!$H:$H)))</f>
        <v>36544.989175765375</v>
      </c>
      <c r="AT19" s="3">
        <f t="shared" si="14"/>
        <v>24914.574643877699</v>
      </c>
      <c r="AU19" s="3">
        <f t="shared" si="15"/>
        <v>6594555.1628532466</v>
      </c>
      <c r="AV19" s="23">
        <f>_xlfn.XLOOKUP(AQ$1,'Control Panel'!$B:$B,'Control Panel'!$D:$D)</f>
        <v>6.6250000000000003E-2</v>
      </c>
      <c r="AW19" s="2">
        <f>IF('Control Panel'!$D$26="ON",BA18*(1-'Control Panel'!$C$26),BA18)</f>
        <v>7851649.6022386691</v>
      </c>
      <c r="AX19" s="3">
        <f>IF(ROUND(BA18,2) = 0,0,-PMT(_xlfn.XLOOKUP(AW$1,'Control Panel'!$B:$B,'Control Panel'!$H:$H),_xlfn.XLOOKUP(AW$1,'Control Panel'!$B:$B,'Control Panel'!$E:$E),_xlfn.XLOOKUP(AW$1,'Control Panel'!$B:$B,'Control Panel'!$C:$C)))</f>
        <v>44797.69910066975</v>
      </c>
      <c r="AY19" s="3">
        <f>IF(AX19=0,0,AW19*(_xlfn.XLOOKUP(AW$1,'Control Panel'!$B:$B,'Control Panel'!$H:$H)))</f>
        <v>35168.847176694042</v>
      </c>
      <c r="AZ19" s="3">
        <f t="shared" si="16"/>
        <v>9628.8519239757079</v>
      </c>
      <c r="BA19" s="3">
        <f t="shared" si="17"/>
        <v>7842020.750314693</v>
      </c>
      <c r="BB19" s="23">
        <f>_xlfn.XLOOKUP(AW$1,'Control Panel'!$B:$B,'Control Panel'!$D:$D)</f>
        <v>5.3749999999999999E-2</v>
      </c>
      <c r="BC19" s="2">
        <f>IF('Control Panel'!$D$26="ON",BG18*(1-'Control Panel'!$C$26),BG18)</f>
        <v>12328690.374738168</v>
      </c>
      <c r="BD19" s="3">
        <f>IF(ROUND(BG18,2) = 0,0,-PMT(_xlfn.XLOOKUP(BC$1,'Control Panel'!$B:$B,'Control Panel'!$H:$H),_xlfn.XLOOKUP(BC$1,'Control Panel'!$B:$B,'Control Panel'!$E:$E),_xlfn.XLOOKUP(BC$1,'Control Panel'!$B:$B,'Control Panel'!$C:$C)))</f>
        <v>83162.8118973979</v>
      </c>
      <c r="BE19" s="3">
        <f>IF(BD19=0,0,BC19*(_xlfn.XLOOKUP(BC$1,'Control Panel'!$B:$B,'Control Panel'!$H:$H)))</f>
        <v>71917.360519305978</v>
      </c>
      <c r="BF19" s="3">
        <f t="shared" si="18"/>
        <v>11245.451378091922</v>
      </c>
      <c r="BG19" s="3">
        <f t="shared" si="19"/>
        <v>12317444.923360076</v>
      </c>
      <c r="BH19" s="23">
        <f>_xlfn.XLOOKUP(BC$1,'Control Panel'!$B:$B,'Control Panel'!$D:$D)</f>
        <v>7.0000000000000007E-2</v>
      </c>
      <c r="BI19" s="2">
        <f>IF('Control Panel'!$D$26="ON",BM18*(1-'Control Panel'!$C$26),BM18)</f>
        <v>6635752.2238804065</v>
      </c>
      <c r="BJ19" s="3">
        <f>IF(ROUND(BM18,2) = 0,0,-PMT(_xlfn.XLOOKUP(BI$1,'Control Panel'!$B:$B,'Control Panel'!$H:$H),_xlfn.XLOOKUP(BI$1,'Control Panel'!$B:$B,'Control Panel'!$E:$E),_xlfn.XLOOKUP(BI$1,'Control Panel'!$B:$B,'Control Panel'!$C:$C)))</f>
        <v>39928.799014207361</v>
      </c>
      <c r="BK19" s="3">
        <f>IF(BJ19=0,0,BI19*(_xlfn.XLOOKUP(BI$1,'Control Panel'!$B:$B,'Control Panel'!$H:$H)))</f>
        <v>32487.536929414488</v>
      </c>
      <c r="BL19" s="3">
        <f t="shared" si="20"/>
        <v>7441.2620847928738</v>
      </c>
      <c r="BM19" s="3">
        <f t="shared" si="21"/>
        <v>6628310.9617956132</v>
      </c>
      <c r="BN19" s="23">
        <f>_xlfn.XLOOKUP(BI$1,'Control Panel'!$B:$B,'Control Panel'!$D:$D)</f>
        <v>5.8749999999999997E-2</v>
      </c>
      <c r="BO19" s="2">
        <f>IF('Control Panel'!$D$26="ON",BS18*(1-'Control Panel'!$C$26),BS18)</f>
        <v>9074552.8611954171</v>
      </c>
      <c r="BP19" s="3">
        <f>IF(ROUND(BS18,2) = 0,0,-PMT(_xlfn.XLOOKUP(BO$1,'Control Panel'!$B:$B,'Control Panel'!$H:$H),_xlfn.XLOOKUP(BO$1,'Control Panel'!$B:$B,'Control Panel'!$E:$E),_xlfn.XLOOKUP(BO$1,'Control Panel'!$B:$B,'Control Panel'!$C:$C)))</f>
        <v>51078.842448125593</v>
      </c>
      <c r="BQ19" s="3">
        <f>IF(BP19=0,0,BO19*(_xlfn.XLOOKUP(BO$1,'Control Panel'!$B:$B,'Control Panel'!$H:$H)))</f>
        <v>39701.168767729949</v>
      </c>
      <c r="BR19" s="3">
        <f t="shared" si="22"/>
        <v>11377.673680395645</v>
      </c>
      <c r="BS19" s="3">
        <f t="shared" si="23"/>
        <v>9063175.1875150222</v>
      </c>
      <c r="BT19" s="23">
        <f>_xlfn.XLOOKUP(BO$1,'Control Panel'!$B:$B,'Control Panel'!$D:$D)</f>
        <v>5.2499999999999998E-2</v>
      </c>
      <c r="BU19" s="2">
        <f>IF('Control Panel'!$D$26="ON",BY18*(1-'Control Panel'!$C$26),BY18)</f>
        <v>4250445.8165024146</v>
      </c>
      <c r="BV19" s="3">
        <f>IF(ROUND(BY18,2) = 0,0,-PMT(_xlfn.XLOOKUP(BU$1,'Control Panel'!$B:$B,'Control Panel'!$H:$H),_xlfn.XLOOKUP(BU$1,'Control Panel'!$B:$B,'Control Panel'!$E:$E),_xlfn.XLOOKUP(BU$1,'Control Panel'!$B:$B,'Control Panel'!$C:$C)))</f>
        <v>38891.266274824018</v>
      </c>
      <c r="BW19" s="3">
        <f>IF(BV19=0,0,BU19*(_xlfn.XLOOKUP(BU$1,'Control Panel'!$B:$B,'Control Panel'!$H:$H)))</f>
        <v>22580.493400169078</v>
      </c>
      <c r="BX19" s="3">
        <f t="shared" si="24"/>
        <v>16310.77287465494</v>
      </c>
      <c r="BY19" s="3">
        <f t="shared" si="25"/>
        <v>4234135.0436277594</v>
      </c>
      <c r="BZ19" s="23">
        <f>_xlfn.XLOOKUP(BU$1,'Control Panel'!$B:$B,'Control Panel'!$D:$D)</f>
        <v>6.3750000000000001E-2</v>
      </c>
      <c r="CA19" s="2">
        <f>IF('Control Panel'!$D$26="ON",CE18*(1-'Control Panel'!$C$26),CE18)</f>
        <v>5650413.1800504914</v>
      </c>
      <c r="CB19" s="3">
        <f>IF(ROUND(CE18,2) = 0,0,-PMT(_xlfn.XLOOKUP(CA$1,'Control Panel'!$B:$B,'Control Panel'!$H:$H),_xlfn.XLOOKUP(CA$1,'Control Panel'!$B:$B,'Control Panel'!$E:$E),_xlfn.XLOOKUP(CA$1,'Control Panel'!$B:$B,'Control Panel'!$C:$C)))</f>
        <v>49824.605221179954</v>
      </c>
      <c r="CC19" s="3">
        <f>IF(CB19=0,0,CA19*(_xlfn.XLOOKUP(CA$1,'Control Panel'!$B:$B,'Control Panel'!$H:$H)))</f>
        <v>27074.896487741942</v>
      </c>
      <c r="CD19" s="3">
        <f t="shared" si="26"/>
        <v>22749.708733438012</v>
      </c>
      <c r="CE19" s="3">
        <f t="shared" si="27"/>
        <v>5627663.4713170538</v>
      </c>
      <c r="CF19" s="23">
        <f>_xlfn.XLOOKUP(CA$1,'Control Panel'!$B:$B,'Control Panel'!$D:$D)</f>
        <v>5.7500000000000002E-2</v>
      </c>
      <c r="CG19" s="2">
        <f>IF('Control Panel'!$D$26="ON",CK18*(1-'Control Panel'!$C$26),CK18)</f>
        <v>7994964.1388836065</v>
      </c>
      <c r="CH19" s="3">
        <f>IF(ROUND(CK18,2) = 0,0,-PMT(_xlfn.XLOOKUP(CG$1,'Control Panel'!$B:$B,'Control Panel'!$H:$H),_xlfn.XLOOKUP(CG$1,'Control Panel'!$B:$B,'Control Panel'!$E:$E),_xlfn.XLOOKUP(CG$1,'Control Panel'!$B:$B,'Control Panel'!$C:$C)))</f>
        <v>69452.093642796826</v>
      </c>
      <c r="CI19" s="3">
        <f>IF(CH19=0,0,CG19*(_xlfn.XLOOKUP(CG$1,'Control Panel'!$B:$B,'Control Panel'!$H:$H)))</f>
        <v>36643.585636549862</v>
      </c>
      <c r="CJ19" s="3">
        <f t="shared" si="28"/>
        <v>32808.508006246964</v>
      </c>
      <c r="CK19" s="3">
        <f t="shared" si="29"/>
        <v>7962155.6308773598</v>
      </c>
      <c r="CL19" s="23">
        <f>_xlfn.XLOOKUP(CG$1,'Control Panel'!$B:$B,'Control Panel'!$D:$D)</f>
        <v>5.5E-2</v>
      </c>
      <c r="CM19" s="2">
        <f>IF('Control Panel'!$D$26="ON",CQ18*(1-'Control Panel'!$C$26),CQ18)</f>
        <v>1962065.4835017119</v>
      </c>
      <c r="CN19" s="3">
        <f>IF(ROUND(CQ18,2) = 0,0,-PMT(_xlfn.XLOOKUP(CM$1,'Control Panel'!$B:$B,'Control Panel'!$H:$H),_xlfn.XLOOKUP(CM$1,'Control Panel'!$B:$B,'Control Panel'!$E:$E),_xlfn.XLOOKUP(CM$1,'Control Panel'!$B:$B,'Control Panel'!$C:$C)))</f>
        <v>11044.074042837967</v>
      </c>
      <c r="CO19" s="3">
        <f>IF(CN19=0,0,CM19*(_xlfn.XLOOKUP(CM$1,'Control Panel'!$B:$B,'Control Panel'!$H:$H)))</f>
        <v>8584.0364903199879</v>
      </c>
      <c r="CP19" s="3">
        <f t="shared" si="30"/>
        <v>2460.0375525179788</v>
      </c>
      <c r="CQ19" s="3">
        <f t="shared" si="31"/>
        <v>1959605.4459491938</v>
      </c>
      <c r="CR19" s="23">
        <f>_xlfn.XLOOKUP(CM$1,'Control Panel'!$B:$B,'Control Panel'!$D:$D)</f>
        <v>5.2499999999999998E-2</v>
      </c>
    </row>
    <row r="20" spans="1:96" x14ac:dyDescent="0.3">
      <c r="A20" s="86">
        <f t="shared" si="0"/>
        <v>217114.56288333787</v>
      </c>
      <c r="B20" s="3">
        <f t="shared" si="1"/>
        <v>489134.11904627108</v>
      </c>
      <c r="C20" s="88">
        <f>SUM($A$3:A19)</f>
        <v>3532973.0823670118</v>
      </c>
      <c r="D20" s="87">
        <f>IF('Control Panel'!$D$27= "ON",A20+B20*(1-'Control Panel'!$C$27),A20+B20)</f>
        <v>706248.68192960892</v>
      </c>
      <c r="F20" s="9">
        <v>18</v>
      </c>
      <c r="G20" s="2">
        <f>IF('Control Panel'!$D$26="ON",K19*(1-'Control Panel'!$C$26),K19)</f>
        <v>4683620.9593396252</v>
      </c>
      <c r="H20" s="3">
        <f>IF(ROUND(K19,2) = 0,0,-PMT(_xlfn.XLOOKUP(G$1,'Control Panel'!$B:$B,'Control Panel'!$H:$H),_xlfn.XLOOKUP(G$1,'Control Panel'!$B:$B,'Control Panel'!$E:$E),_xlfn.XLOOKUP(G$1,'Control Panel'!$B:$B,'Control Panel'!$C:$C)))</f>
        <v>40854.172731056962</v>
      </c>
      <c r="I20" s="3">
        <f>IF(H20=0,0,G20*(_xlfn.XLOOKUP(G$1,'Control Panel'!$B:$B,'Control Panel'!$H:$H)))</f>
        <v>21466.59606363995</v>
      </c>
      <c r="J20" s="3">
        <f t="shared" si="2"/>
        <v>19387.576667417012</v>
      </c>
      <c r="K20" s="3">
        <f t="shared" si="3"/>
        <v>4664233.3826722084</v>
      </c>
      <c r="L20" s="10">
        <f>_xlfn.XLOOKUP(G$1,'Control Panel'!$B:$B,'Control Panel'!$D:$D)</f>
        <v>5.5E-2</v>
      </c>
      <c r="M20" s="2">
        <f>IF('Control Panel'!$D$26="ON",Q19*(1-'Control Panel'!$C$26),Q19)</f>
        <v>3940176.8291338217</v>
      </c>
      <c r="N20" s="3">
        <f>IF(ROUND(Q19,2) = 0,0,-PMT(_xlfn.XLOOKUP(M$1,'Control Panel'!$B:$B,'Control Panel'!$H:$H),_xlfn.XLOOKUP(M$1,'Control Panel'!$B:$B,'Control Panel'!$E:$E),_xlfn.XLOOKUP(M$1,'Control Panel'!$B:$B,'Control Panel'!$C:$C)))</f>
        <v>26277.152547020552</v>
      </c>
      <c r="O20" s="3">
        <f>IF(N20=0,0,M20*(_xlfn.XLOOKUP(M$1,'Control Panel'!$B:$B,'Control Panel'!$H:$H)))</f>
        <v>22573.929750245854</v>
      </c>
      <c r="P20" s="3">
        <f t="shared" si="4"/>
        <v>3703.2227967746985</v>
      </c>
      <c r="Q20" s="3">
        <f t="shared" si="5"/>
        <v>3936473.6063370472</v>
      </c>
      <c r="R20" s="10">
        <f>_xlfn.XLOOKUP(M$1,'Control Panel'!$B:$B,'Control Panel'!$D:$D)</f>
        <v>6.8750000000000006E-2</v>
      </c>
      <c r="S20" s="2">
        <f>IF('Control Panel'!$D$26="ON",W19*(1-'Control Panel'!$C$26),W19)</f>
        <v>6402787.3473424604</v>
      </c>
      <c r="T20" s="3">
        <f>IF(ROUND(W19,2) = 0,0,-PMT(_xlfn.XLOOKUP(S$1,'Control Panel'!$B:$B,'Control Panel'!$H:$H),_xlfn.XLOOKUP(S$1,'Control Panel'!$B:$B,'Control Panel'!$E:$E),_xlfn.XLOOKUP(S$1,'Control Panel'!$B:$B,'Control Panel'!$C:$C)))</f>
        <v>42700.372888908401</v>
      </c>
      <c r="U20" s="3">
        <f>IF(T20=0,0,S20*(_xlfn.XLOOKUP(S$1,'Control Panel'!$B:$B,'Control Panel'!$H:$H)))</f>
        <v>36682.635844149518</v>
      </c>
      <c r="V20" s="3">
        <f t="shared" si="6"/>
        <v>6017.7370447588837</v>
      </c>
      <c r="W20" s="3">
        <f t="shared" si="7"/>
        <v>6396769.6102977013</v>
      </c>
      <c r="X20" s="10">
        <f>_xlfn.XLOOKUP(S$1,'Control Panel'!$B:$B,'Control Panel'!$D:$D)</f>
        <v>6.8750000000000006E-2</v>
      </c>
      <c r="Y20" s="2">
        <f>IF('Control Panel'!$D$26="ON",AC19*(1-'Control Panel'!$C$26),AC19)</f>
        <v>7245185.3027195586</v>
      </c>
      <c r="Z20" s="3">
        <f>IF(ROUND(AC19,2) = 0,0,-PMT(_xlfn.XLOOKUP(Y$1,'Control Panel'!$B:$B,'Control Panel'!$H:$H),_xlfn.XLOOKUP(Y$1,'Control Panel'!$B:$B,'Control Panel'!$E:$E),_xlfn.XLOOKUP(Y$1,'Control Panel'!$B:$B,'Control Panel'!$C:$C)))</f>
        <v>61792.332437135432</v>
      </c>
      <c r="AA20" s="3">
        <f>IF(Z20=0,0,Y20*(_xlfn.XLOOKUP(Y$1,'Control Panel'!$B:$B,'Control Panel'!$H:$H)))</f>
        <v>30942.978897031448</v>
      </c>
      <c r="AB20" s="3">
        <f t="shared" si="8"/>
        <v>30849.353540103984</v>
      </c>
      <c r="AC20" s="3">
        <f t="shared" si="9"/>
        <v>7214335.9491794547</v>
      </c>
      <c r="AD20" s="10">
        <f>_xlfn.XLOOKUP(Y$1,'Control Panel'!$B:$B,'Control Panel'!$D:$D)</f>
        <v>5.1249999999999997E-2</v>
      </c>
      <c r="AE20" s="2">
        <f>IF('Control Panel'!$D$26="ON",AI19*(1-'Control Panel'!$C$26),AI19)</f>
        <v>9850442.0728345569</v>
      </c>
      <c r="AF20" s="3">
        <f>IF(ROUND(AI19,2) = 0,0,-PMT(_xlfn.XLOOKUP(AE$1,'Control Panel'!$B:$B,'Control Panel'!$H:$H),_xlfn.XLOOKUP(AE$1,'Control Panel'!$B:$B,'Control Panel'!$E:$E),_xlfn.XLOOKUP(AE$1,'Control Panel'!$B:$B,'Control Panel'!$C:$C)))</f>
        <v>65692.881367551381</v>
      </c>
      <c r="AG20" s="3">
        <f>IF(AF20=0,0,AE20*(_xlfn.XLOOKUP(AE$1,'Control Panel'!$B:$B,'Control Panel'!$H:$H)))</f>
        <v>56434.824375614655</v>
      </c>
      <c r="AH20" s="3">
        <f t="shared" si="10"/>
        <v>9258.0569919367263</v>
      </c>
      <c r="AI20" s="3">
        <f t="shared" si="11"/>
        <v>9841184.0158426203</v>
      </c>
      <c r="AJ20" s="10">
        <f>_xlfn.XLOOKUP(AE$1,'Control Panel'!$B:$B,'Control Panel'!$D:$D)</f>
        <v>6.8750000000000006E-2</v>
      </c>
      <c r="AK20" s="2">
        <f>IF('Control Panel'!$D$26="ON",AO19*(1-'Control Panel'!$C$26),AO19)</f>
        <v>2115747.8286529491</v>
      </c>
      <c r="AL20" s="3">
        <f>IF(ROUND(AO19,2) = 0,0,-PMT(_xlfn.XLOOKUP(AK$1,'Control Panel'!$B:$B,'Control Panel'!$H:$H),_xlfn.XLOOKUP(AK$1,'Control Panel'!$B:$B,'Control Panel'!$E:$E),_xlfn.XLOOKUP(AK$1,'Control Panel'!$B:$B,'Control Panel'!$C:$C)))</f>
        <v>19292.014496253767</v>
      </c>
      <c r="AM20" s="3">
        <f>IF(AL20=0,0,AK20*(_xlfn.XLOOKUP(AK$1,'Control Panel'!$B:$B,'Control Panel'!$H:$H)))</f>
        <v>11019.519940900776</v>
      </c>
      <c r="AN20" s="3">
        <f t="shared" si="12"/>
        <v>8272.4945553529906</v>
      </c>
      <c r="AO20" s="3">
        <f t="shared" si="13"/>
        <v>2107475.3340975959</v>
      </c>
      <c r="AP20" s="10">
        <f>_xlfn.XLOOKUP(AK$1,'Control Panel'!$B:$B,'Control Panel'!$D:$D)</f>
        <v>6.25E-2</v>
      </c>
      <c r="AQ20" s="2">
        <f>IF('Control Panel'!$D$26="ON",AU19*(1-'Control Panel'!$C$26),AU19)</f>
        <v>6594555.1628532466</v>
      </c>
      <c r="AR20" s="3">
        <f>IF(ROUND(AU19,2) = 0,0,-PMT(_xlfn.XLOOKUP(AQ$1,'Control Panel'!$B:$B,'Control Panel'!$H:$H),_xlfn.XLOOKUP(AQ$1,'Control Panel'!$B:$B,'Control Panel'!$E:$E),_xlfn.XLOOKUP(AQ$1,'Control Panel'!$B:$B,'Control Panel'!$C:$C)))</f>
        <v>61459.563819643074</v>
      </c>
      <c r="AS20" s="3">
        <f>IF(AR20=0,0,AQ20*(_xlfn.XLOOKUP(AQ$1,'Control Panel'!$B:$B,'Control Panel'!$H:$H)))</f>
        <v>36407.439961585631</v>
      </c>
      <c r="AT20" s="3">
        <f t="shared" si="14"/>
        <v>25052.123858057443</v>
      </c>
      <c r="AU20" s="3">
        <f t="shared" si="15"/>
        <v>6569503.0389951887</v>
      </c>
      <c r="AV20" s="10">
        <f>_xlfn.XLOOKUP(AQ$1,'Control Panel'!$B:$B,'Control Panel'!$D:$D)</f>
        <v>6.6250000000000003E-2</v>
      </c>
      <c r="AW20" s="2">
        <f>IF('Control Panel'!$D$26="ON",BA19*(1-'Control Panel'!$C$26),BA19)</f>
        <v>7842020.750314693</v>
      </c>
      <c r="AX20" s="3">
        <f>IF(ROUND(BA19,2) = 0,0,-PMT(_xlfn.XLOOKUP(AW$1,'Control Panel'!$B:$B,'Control Panel'!$H:$H),_xlfn.XLOOKUP(AW$1,'Control Panel'!$B:$B,'Control Panel'!$E:$E),_xlfn.XLOOKUP(AW$1,'Control Panel'!$B:$B,'Control Panel'!$C:$C)))</f>
        <v>44797.69910066975</v>
      </c>
      <c r="AY20" s="3">
        <f>IF(AX20=0,0,AW20*(_xlfn.XLOOKUP(AW$1,'Control Panel'!$B:$B,'Control Panel'!$H:$H)))</f>
        <v>35125.717944117896</v>
      </c>
      <c r="AZ20" s="3">
        <f t="shared" si="16"/>
        <v>9671.9811565518539</v>
      </c>
      <c r="BA20" s="3">
        <f t="shared" si="17"/>
        <v>7832348.7691581408</v>
      </c>
      <c r="BB20" s="10">
        <f>_xlfn.XLOOKUP(AW$1,'Control Panel'!$B:$B,'Control Panel'!$D:$D)</f>
        <v>5.3749999999999999E-2</v>
      </c>
      <c r="BC20" s="2">
        <f>IF('Control Panel'!$D$26="ON",BG19*(1-'Control Panel'!$C$26),BG19)</f>
        <v>12317444.923360076</v>
      </c>
      <c r="BD20" s="3">
        <f>IF(ROUND(BG19,2) = 0,0,-PMT(_xlfn.XLOOKUP(BC$1,'Control Panel'!$B:$B,'Control Panel'!$H:$H),_xlfn.XLOOKUP(BC$1,'Control Panel'!$B:$B,'Control Panel'!$E:$E),_xlfn.XLOOKUP(BC$1,'Control Panel'!$B:$B,'Control Panel'!$C:$C)))</f>
        <v>83162.8118973979</v>
      </c>
      <c r="BE20" s="3">
        <f>IF(BD20=0,0,BC20*(_xlfn.XLOOKUP(BC$1,'Control Panel'!$B:$B,'Control Panel'!$H:$H)))</f>
        <v>71851.762052933773</v>
      </c>
      <c r="BF20" s="3">
        <f t="shared" si="18"/>
        <v>11311.049844464127</v>
      </c>
      <c r="BG20" s="3">
        <f t="shared" si="19"/>
        <v>12306133.873515612</v>
      </c>
      <c r="BH20" s="10">
        <f>_xlfn.XLOOKUP(BC$1,'Control Panel'!$B:$B,'Control Panel'!$D:$D)</f>
        <v>7.0000000000000007E-2</v>
      </c>
      <c r="BI20" s="2">
        <f>IF('Control Panel'!$D$26="ON",BM19*(1-'Control Panel'!$C$26),BM19)</f>
        <v>6628310.9617956132</v>
      </c>
      <c r="BJ20" s="3">
        <f>IF(ROUND(BM19,2) = 0,0,-PMT(_xlfn.XLOOKUP(BI$1,'Control Panel'!$B:$B,'Control Panel'!$H:$H),_xlfn.XLOOKUP(BI$1,'Control Panel'!$B:$B,'Control Panel'!$E:$E),_xlfn.XLOOKUP(BI$1,'Control Panel'!$B:$B,'Control Panel'!$C:$C)))</f>
        <v>39928.799014207361</v>
      </c>
      <c r="BK20" s="3">
        <f>IF(BJ20=0,0,BI20*(_xlfn.XLOOKUP(BI$1,'Control Panel'!$B:$B,'Control Panel'!$H:$H)))</f>
        <v>32451.105750457686</v>
      </c>
      <c r="BL20" s="3">
        <f t="shared" si="20"/>
        <v>7477.6932637496757</v>
      </c>
      <c r="BM20" s="3">
        <f t="shared" si="21"/>
        <v>6620833.2685318636</v>
      </c>
      <c r="BN20" s="10">
        <f>_xlfn.XLOOKUP(BI$1,'Control Panel'!$B:$B,'Control Panel'!$D:$D)</f>
        <v>5.8749999999999997E-2</v>
      </c>
      <c r="BO20" s="2">
        <f>IF('Control Panel'!$D$26="ON",BS19*(1-'Control Panel'!$C$26),BS19)</f>
        <v>9063175.1875150222</v>
      </c>
      <c r="BP20" s="3">
        <f>IF(ROUND(BS19,2) = 0,0,-PMT(_xlfn.XLOOKUP(BO$1,'Control Panel'!$B:$B,'Control Panel'!$H:$H),_xlfn.XLOOKUP(BO$1,'Control Panel'!$B:$B,'Control Panel'!$E:$E),_xlfn.XLOOKUP(BO$1,'Control Panel'!$B:$B,'Control Panel'!$C:$C)))</f>
        <v>51078.842448125593</v>
      </c>
      <c r="BQ20" s="3">
        <f>IF(BP20=0,0,BO20*(_xlfn.XLOOKUP(BO$1,'Control Panel'!$B:$B,'Control Panel'!$H:$H)))</f>
        <v>39651.39144537822</v>
      </c>
      <c r="BR20" s="3">
        <f t="shared" si="22"/>
        <v>11427.451002747373</v>
      </c>
      <c r="BS20" s="3">
        <f t="shared" si="23"/>
        <v>9051747.7365122754</v>
      </c>
      <c r="BT20" s="10">
        <f>_xlfn.XLOOKUP(BO$1,'Control Panel'!$B:$B,'Control Panel'!$D:$D)</f>
        <v>5.2499999999999998E-2</v>
      </c>
      <c r="BU20" s="2">
        <f>IF('Control Panel'!$D$26="ON",BY19*(1-'Control Panel'!$C$26),BY19)</f>
        <v>4234135.0436277594</v>
      </c>
      <c r="BV20" s="3">
        <f>IF(ROUND(BY19,2) = 0,0,-PMT(_xlfn.XLOOKUP(BU$1,'Control Panel'!$B:$B,'Control Panel'!$H:$H),_xlfn.XLOOKUP(BU$1,'Control Panel'!$B:$B,'Control Panel'!$E:$E),_xlfn.XLOOKUP(BU$1,'Control Panel'!$B:$B,'Control Panel'!$C:$C)))</f>
        <v>38891.266274824018</v>
      </c>
      <c r="BW20" s="3">
        <f>IF(BV20=0,0,BU20*(_xlfn.XLOOKUP(BU$1,'Control Panel'!$B:$B,'Control Panel'!$H:$H)))</f>
        <v>22493.842419272474</v>
      </c>
      <c r="BX20" s="3">
        <f t="shared" si="24"/>
        <v>16397.423855551544</v>
      </c>
      <c r="BY20" s="3">
        <f t="shared" si="25"/>
        <v>4217737.6197722079</v>
      </c>
      <c r="BZ20" s="10">
        <f>_xlfn.XLOOKUP(BU$1,'Control Panel'!$B:$B,'Control Panel'!$D:$D)</f>
        <v>6.3750000000000001E-2</v>
      </c>
      <c r="CA20" s="2">
        <f>IF('Control Panel'!$D$26="ON",CE19*(1-'Control Panel'!$C$26),CE19)</f>
        <v>5627663.4713170538</v>
      </c>
      <c r="CB20" s="3">
        <f>IF(ROUND(CE19,2) = 0,0,-PMT(_xlfn.XLOOKUP(CA$1,'Control Panel'!$B:$B,'Control Panel'!$H:$H),_xlfn.XLOOKUP(CA$1,'Control Panel'!$B:$B,'Control Panel'!$E:$E),_xlfn.XLOOKUP(CA$1,'Control Panel'!$B:$B,'Control Panel'!$C:$C)))</f>
        <v>49824.605221179954</v>
      </c>
      <c r="CC20" s="3">
        <f>IF(CB20=0,0,CA20*(_xlfn.XLOOKUP(CA$1,'Control Panel'!$B:$B,'Control Panel'!$H:$H)))</f>
        <v>26965.887466727552</v>
      </c>
      <c r="CD20" s="3">
        <f t="shared" si="26"/>
        <v>22858.717754452402</v>
      </c>
      <c r="CE20" s="3">
        <f t="shared" si="27"/>
        <v>5604804.7535626013</v>
      </c>
      <c r="CF20" s="10">
        <f>_xlfn.XLOOKUP(CA$1,'Control Panel'!$B:$B,'Control Panel'!$D:$D)</f>
        <v>5.7500000000000002E-2</v>
      </c>
      <c r="CG20" s="2">
        <f>IF('Control Panel'!$D$26="ON",CK19*(1-'Control Panel'!$C$26),CK19)</f>
        <v>7962155.6308773598</v>
      </c>
      <c r="CH20" s="3">
        <f>IF(ROUND(CK19,2) = 0,0,-PMT(_xlfn.XLOOKUP(CG$1,'Control Panel'!$B:$B,'Control Panel'!$H:$H),_xlfn.XLOOKUP(CG$1,'Control Panel'!$B:$B,'Control Panel'!$E:$E),_xlfn.XLOOKUP(CG$1,'Control Panel'!$B:$B,'Control Panel'!$C:$C)))</f>
        <v>69452.093642796826</v>
      </c>
      <c r="CI20" s="3">
        <f>IF(CH20=0,0,CG20*(_xlfn.XLOOKUP(CG$1,'Control Panel'!$B:$B,'Control Panel'!$H:$H)))</f>
        <v>36493.2133081879</v>
      </c>
      <c r="CJ20" s="3">
        <f t="shared" si="28"/>
        <v>32958.880334608926</v>
      </c>
      <c r="CK20" s="3">
        <f t="shared" si="29"/>
        <v>7929196.7505427506</v>
      </c>
      <c r="CL20" s="10">
        <f>_xlfn.XLOOKUP(CG$1,'Control Panel'!$B:$B,'Control Panel'!$D:$D)</f>
        <v>5.5E-2</v>
      </c>
      <c r="CM20" s="2">
        <f>IF('Control Panel'!$D$26="ON",CQ19*(1-'Control Panel'!$C$26),CQ19)</f>
        <v>1959605.4459491938</v>
      </c>
      <c r="CN20" s="3">
        <f>IF(ROUND(CQ19,2) = 0,0,-PMT(_xlfn.XLOOKUP(CM$1,'Control Panel'!$B:$B,'Control Panel'!$H:$H),_xlfn.XLOOKUP(CM$1,'Control Panel'!$B:$B,'Control Panel'!$E:$E),_xlfn.XLOOKUP(CM$1,'Control Panel'!$B:$B,'Control Panel'!$C:$C)))</f>
        <v>11044.074042837967</v>
      </c>
      <c r="CO20" s="3">
        <f>IF(CN20=0,0,CM20*(_xlfn.XLOOKUP(CM$1,'Control Panel'!$B:$B,'Control Panel'!$H:$H)))</f>
        <v>8573.273826027722</v>
      </c>
      <c r="CP20" s="3">
        <f t="shared" si="30"/>
        <v>2470.8002168102448</v>
      </c>
      <c r="CQ20" s="3">
        <f t="shared" si="31"/>
        <v>1957134.6457323835</v>
      </c>
      <c r="CR20" s="10">
        <f>_xlfn.XLOOKUP(CM$1,'Control Panel'!$B:$B,'Control Panel'!$D:$D)</f>
        <v>5.2499999999999998E-2</v>
      </c>
    </row>
    <row r="21" spans="1:96" x14ac:dyDescent="0.3">
      <c r="A21" s="86">
        <f t="shared" si="0"/>
        <v>218179.72565107705</v>
      </c>
      <c r="B21" s="3">
        <f t="shared" si="1"/>
        <v>488068.95627853175</v>
      </c>
      <c r="C21" s="88">
        <f>SUM($A$3:A20)</f>
        <v>3750087.6452503498</v>
      </c>
      <c r="D21" s="87">
        <f>IF('Control Panel'!$D$27= "ON",A21+B21*(1-'Control Panel'!$C$27),A21+B21)</f>
        <v>706248.68192960881</v>
      </c>
      <c r="F21" s="9">
        <v>19</v>
      </c>
      <c r="G21" s="2">
        <f>IF('Control Panel'!$D$26="ON",K20*(1-'Control Panel'!$C$26),K20)</f>
        <v>4664233.3826722084</v>
      </c>
      <c r="H21" s="3">
        <f>IF(ROUND(K20,2) = 0,0,-PMT(_xlfn.XLOOKUP(G$1,'Control Panel'!$B:$B,'Control Panel'!$H:$H),_xlfn.XLOOKUP(G$1,'Control Panel'!$B:$B,'Control Panel'!$E:$E),_xlfn.XLOOKUP(G$1,'Control Panel'!$B:$B,'Control Panel'!$C:$C)))</f>
        <v>40854.172731056962</v>
      </c>
      <c r="I21" s="3">
        <f>IF(H21=0,0,G21*(_xlfn.XLOOKUP(G$1,'Control Panel'!$B:$B,'Control Panel'!$H:$H)))</f>
        <v>21377.736337247621</v>
      </c>
      <c r="J21" s="3">
        <f t="shared" si="2"/>
        <v>19476.436393809341</v>
      </c>
      <c r="K21" s="3">
        <f t="shared" si="3"/>
        <v>4644756.9462783989</v>
      </c>
      <c r="L21" s="10">
        <f>_xlfn.XLOOKUP(G$1,'Control Panel'!$B:$B,'Control Panel'!$D:$D)</f>
        <v>5.5E-2</v>
      </c>
      <c r="M21" s="2">
        <f>IF('Control Panel'!$D$26="ON",Q20*(1-'Control Panel'!$C$26),Q20)</f>
        <v>3936473.6063370472</v>
      </c>
      <c r="N21" s="3">
        <f>IF(ROUND(Q20,2) = 0,0,-PMT(_xlfn.XLOOKUP(M$1,'Control Panel'!$B:$B,'Control Panel'!$H:$H),_xlfn.XLOOKUP(M$1,'Control Panel'!$B:$B,'Control Panel'!$E:$E),_xlfn.XLOOKUP(M$1,'Control Panel'!$B:$B,'Control Panel'!$C:$C)))</f>
        <v>26277.152547020552</v>
      </c>
      <c r="O21" s="3">
        <f>IF(N21=0,0,M21*(_xlfn.XLOOKUP(M$1,'Control Panel'!$B:$B,'Control Panel'!$H:$H)))</f>
        <v>22552.713369639336</v>
      </c>
      <c r="P21" s="3">
        <f t="shared" si="4"/>
        <v>3724.4391773812167</v>
      </c>
      <c r="Q21" s="3">
        <f t="shared" si="5"/>
        <v>3932749.1671596658</v>
      </c>
      <c r="R21" s="10">
        <f>_xlfn.XLOOKUP(M$1,'Control Panel'!$B:$B,'Control Panel'!$D:$D)</f>
        <v>6.8750000000000006E-2</v>
      </c>
      <c r="S21" s="2">
        <f>IF('Control Panel'!$D$26="ON",W20*(1-'Control Panel'!$C$26),W20)</f>
        <v>6396769.6102977013</v>
      </c>
      <c r="T21" s="3">
        <f>IF(ROUND(W20,2) = 0,0,-PMT(_xlfn.XLOOKUP(S$1,'Control Panel'!$B:$B,'Control Panel'!$H:$H),_xlfn.XLOOKUP(S$1,'Control Panel'!$B:$B,'Control Panel'!$E:$E),_xlfn.XLOOKUP(S$1,'Control Panel'!$B:$B,'Control Panel'!$C:$C)))</f>
        <v>42700.372888908401</v>
      </c>
      <c r="U21" s="3">
        <f>IF(T21=0,0,S21*(_xlfn.XLOOKUP(S$1,'Control Panel'!$B:$B,'Control Panel'!$H:$H)))</f>
        <v>36648.15922566392</v>
      </c>
      <c r="V21" s="3">
        <f t="shared" si="6"/>
        <v>6052.2136632444817</v>
      </c>
      <c r="W21" s="3">
        <f t="shared" si="7"/>
        <v>6390717.3966344567</v>
      </c>
      <c r="X21" s="10">
        <f>_xlfn.XLOOKUP(S$1,'Control Panel'!$B:$B,'Control Panel'!$D:$D)</f>
        <v>6.8750000000000006E-2</v>
      </c>
      <c r="Y21" s="2">
        <f>IF('Control Panel'!$D$26="ON",AC20*(1-'Control Panel'!$C$26),AC20)</f>
        <v>7214335.9491794547</v>
      </c>
      <c r="Z21" s="3">
        <f>IF(ROUND(AC20,2) = 0,0,-PMT(_xlfn.XLOOKUP(Y$1,'Control Panel'!$B:$B,'Control Panel'!$H:$H),_xlfn.XLOOKUP(Y$1,'Control Panel'!$B:$B,'Control Panel'!$E:$E),_xlfn.XLOOKUP(Y$1,'Control Panel'!$B:$B,'Control Panel'!$C:$C)))</f>
        <v>61792.332437135432</v>
      </c>
      <c r="AA21" s="3">
        <f>IF(Z21=0,0,Y21*(_xlfn.XLOOKUP(Y$1,'Control Panel'!$B:$B,'Control Panel'!$H:$H)))</f>
        <v>30811.226449620586</v>
      </c>
      <c r="AB21" s="3">
        <f t="shared" si="8"/>
        <v>30981.105987514846</v>
      </c>
      <c r="AC21" s="3">
        <f t="shared" si="9"/>
        <v>7183354.8431919394</v>
      </c>
      <c r="AD21" s="10">
        <f>_xlfn.XLOOKUP(Y$1,'Control Panel'!$B:$B,'Control Panel'!$D:$D)</f>
        <v>5.1249999999999997E-2</v>
      </c>
      <c r="AE21" s="2">
        <f>IF('Control Panel'!$D$26="ON",AI20*(1-'Control Panel'!$C$26),AI20)</f>
        <v>9841184.0158426203</v>
      </c>
      <c r="AF21" s="3">
        <f>IF(ROUND(AI20,2) = 0,0,-PMT(_xlfn.XLOOKUP(AE$1,'Control Panel'!$B:$B,'Control Panel'!$H:$H),_xlfn.XLOOKUP(AE$1,'Control Panel'!$B:$B,'Control Panel'!$E:$E),_xlfn.XLOOKUP(AE$1,'Control Panel'!$B:$B,'Control Panel'!$C:$C)))</f>
        <v>65692.881367551381</v>
      </c>
      <c r="AG21" s="3">
        <f>IF(AF21=0,0,AE21*(_xlfn.XLOOKUP(AE$1,'Control Panel'!$B:$B,'Control Panel'!$H:$H)))</f>
        <v>56381.78342409835</v>
      </c>
      <c r="AH21" s="3">
        <f t="shared" si="10"/>
        <v>9311.0979434530309</v>
      </c>
      <c r="AI21" s="3">
        <f t="shared" si="11"/>
        <v>9831872.9178991672</v>
      </c>
      <c r="AJ21" s="10">
        <f>_xlfn.XLOOKUP(AE$1,'Control Panel'!$B:$B,'Control Panel'!$D:$D)</f>
        <v>6.8750000000000006E-2</v>
      </c>
      <c r="AK21" s="2">
        <f>IF('Control Panel'!$D$26="ON",AO20*(1-'Control Panel'!$C$26),AO20)</f>
        <v>2107475.3340975959</v>
      </c>
      <c r="AL21" s="3">
        <f>IF(ROUND(AO20,2) = 0,0,-PMT(_xlfn.XLOOKUP(AK$1,'Control Panel'!$B:$B,'Control Panel'!$H:$H),_xlfn.XLOOKUP(AK$1,'Control Panel'!$B:$B,'Control Panel'!$E:$E),_xlfn.XLOOKUP(AK$1,'Control Panel'!$B:$B,'Control Panel'!$C:$C)))</f>
        <v>19292.014496253767</v>
      </c>
      <c r="AM21" s="3">
        <f>IF(AL21=0,0,AK21*(_xlfn.XLOOKUP(AK$1,'Control Panel'!$B:$B,'Control Panel'!$H:$H)))</f>
        <v>10976.434031758312</v>
      </c>
      <c r="AN21" s="3">
        <f t="shared" si="12"/>
        <v>8315.5804644954551</v>
      </c>
      <c r="AO21" s="3">
        <f t="shared" si="13"/>
        <v>2099159.7536331005</v>
      </c>
      <c r="AP21" s="10">
        <f>_xlfn.XLOOKUP(AK$1,'Control Panel'!$B:$B,'Control Panel'!$D:$D)</f>
        <v>6.25E-2</v>
      </c>
      <c r="AQ21" s="2">
        <f>IF('Control Panel'!$D$26="ON",AU20*(1-'Control Panel'!$C$26),AU20)</f>
        <v>6569503.0389951887</v>
      </c>
      <c r="AR21" s="3">
        <f>IF(ROUND(AU20,2) = 0,0,-PMT(_xlfn.XLOOKUP(AQ$1,'Control Panel'!$B:$B,'Control Panel'!$H:$H),_xlfn.XLOOKUP(AQ$1,'Control Panel'!$B:$B,'Control Panel'!$E:$E),_xlfn.XLOOKUP(AQ$1,'Control Panel'!$B:$B,'Control Panel'!$C:$C)))</f>
        <v>61459.563819643074</v>
      </c>
      <c r="AS21" s="3">
        <f>IF(AR21=0,0,AQ21*(_xlfn.XLOOKUP(AQ$1,'Control Panel'!$B:$B,'Control Panel'!$H:$H)))</f>
        <v>36269.131361119267</v>
      </c>
      <c r="AT21" s="3">
        <f t="shared" si="14"/>
        <v>25190.432458523806</v>
      </c>
      <c r="AU21" s="3">
        <f t="shared" si="15"/>
        <v>6544312.606536665</v>
      </c>
      <c r="AV21" s="10">
        <f>_xlfn.XLOOKUP(AQ$1,'Control Panel'!$B:$B,'Control Panel'!$D:$D)</f>
        <v>6.6250000000000003E-2</v>
      </c>
      <c r="AW21" s="2">
        <f>IF('Control Panel'!$D$26="ON",BA20*(1-'Control Panel'!$C$26),BA20)</f>
        <v>7832348.7691581408</v>
      </c>
      <c r="AX21" s="3">
        <f>IF(ROUND(BA20,2) = 0,0,-PMT(_xlfn.XLOOKUP(AW$1,'Control Panel'!$B:$B,'Control Panel'!$H:$H),_xlfn.XLOOKUP(AW$1,'Control Panel'!$B:$B,'Control Panel'!$E:$E),_xlfn.XLOOKUP(AW$1,'Control Panel'!$B:$B,'Control Panel'!$C:$C)))</f>
        <v>44797.69910066975</v>
      </c>
      <c r="AY21" s="3">
        <f>IF(AX21=0,0,AW21*(_xlfn.XLOOKUP(AW$1,'Control Panel'!$B:$B,'Control Panel'!$H:$H)))</f>
        <v>35082.395528520843</v>
      </c>
      <c r="AZ21" s="3">
        <f t="shared" si="16"/>
        <v>9715.3035721489068</v>
      </c>
      <c r="BA21" s="3">
        <f t="shared" si="17"/>
        <v>7822633.4655859917</v>
      </c>
      <c r="BB21" s="10">
        <f>_xlfn.XLOOKUP(AW$1,'Control Panel'!$B:$B,'Control Panel'!$D:$D)</f>
        <v>5.3749999999999999E-2</v>
      </c>
      <c r="BC21" s="2">
        <f>IF('Control Panel'!$D$26="ON",BG20*(1-'Control Panel'!$C$26),BG20)</f>
        <v>12306133.873515612</v>
      </c>
      <c r="BD21" s="3">
        <f>IF(ROUND(BG20,2) = 0,0,-PMT(_xlfn.XLOOKUP(BC$1,'Control Panel'!$B:$B,'Control Panel'!$H:$H),_xlfn.XLOOKUP(BC$1,'Control Panel'!$B:$B,'Control Panel'!$E:$E),_xlfn.XLOOKUP(BC$1,'Control Panel'!$B:$B,'Control Panel'!$C:$C)))</f>
        <v>83162.8118973979</v>
      </c>
      <c r="BE21" s="3">
        <f>IF(BD21=0,0,BC21*(_xlfn.XLOOKUP(BC$1,'Control Panel'!$B:$B,'Control Panel'!$H:$H)))</f>
        <v>71785.780928841064</v>
      </c>
      <c r="BF21" s="3">
        <f t="shared" si="18"/>
        <v>11377.030968556835</v>
      </c>
      <c r="BG21" s="3">
        <f t="shared" si="19"/>
        <v>12294756.842547055</v>
      </c>
      <c r="BH21" s="10">
        <f>_xlfn.XLOOKUP(BC$1,'Control Panel'!$B:$B,'Control Panel'!$D:$D)</f>
        <v>7.0000000000000007E-2</v>
      </c>
      <c r="BI21" s="2">
        <f>IF('Control Panel'!$D$26="ON",BM20*(1-'Control Panel'!$C$26),BM20)</f>
        <v>6620833.2685318636</v>
      </c>
      <c r="BJ21" s="3">
        <f>IF(ROUND(BM20,2) = 0,0,-PMT(_xlfn.XLOOKUP(BI$1,'Control Panel'!$B:$B,'Control Panel'!$H:$H),_xlfn.XLOOKUP(BI$1,'Control Panel'!$B:$B,'Control Panel'!$E:$E),_xlfn.XLOOKUP(BI$1,'Control Panel'!$B:$B,'Control Panel'!$C:$C)))</f>
        <v>39928.799014207361</v>
      </c>
      <c r="BK21" s="3">
        <f>IF(BJ21=0,0,BI21*(_xlfn.XLOOKUP(BI$1,'Control Panel'!$B:$B,'Control Panel'!$H:$H)))</f>
        <v>32414.496210520578</v>
      </c>
      <c r="BL21" s="3">
        <f t="shared" si="20"/>
        <v>7514.3028036867836</v>
      </c>
      <c r="BM21" s="3">
        <f t="shared" si="21"/>
        <v>6613318.9657281768</v>
      </c>
      <c r="BN21" s="10">
        <f>_xlfn.XLOOKUP(BI$1,'Control Panel'!$B:$B,'Control Panel'!$D:$D)</f>
        <v>5.8749999999999997E-2</v>
      </c>
      <c r="BO21" s="2">
        <f>IF('Control Panel'!$D$26="ON",BS20*(1-'Control Panel'!$C$26),BS20)</f>
        <v>9051747.7365122754</v>
      </c>
      <c r="BP21" s="3">
        <f>IF(ROUND(BS20,2) = 0,0,-PMT(_xlfn.XLOOKUP(BO$1,'Control Panel'!$B:$B,'Control Panel'!$H:$H),_xlfn.XLOOKUP(BO$1,'Control Panel'!$B:$B,'Control Panel'!$E:$E),_xlfn.XLOOKUP(BO$1,'Control Panel'!$B:$B,'Control Panel'!$C:$C)))</f>
        <v>51078.842448125593</v>
      </c>
      <c r="BQ21" s="3">
        <f>IF(BP21=0,0,BO21*(_xlfn.XLOOKUP(BO$1,'Control Panel'!$B:$B,'Control Panel'!$H:$H)))</f>
        <v>39601.3963472412</v>
      </c>
      <c r="BR21" s="3">
        <f t="shared" si="22"/>
        <v>11477.446100884394</v>
      </c>
      <c r="BS21" s="3">
        <f t="shared" si="23"/>
        <v>9040270.2904113904</v>
      </c>
      <c r="BT21" s="10">
        <f>_xlfn.XLOOKUP(BO$1,'Control Panel'!$B:$B,'Control Panel'!$D:$D)</f>
        <v>5.2499999999999998E-2</v>
      </c>
      <c r="BU21" s="2">
        <f>IF('Control Panel'!$D$26="ON",BY20*(1-'Control Panel'!$C$26),BY20)</f>
        <v>4217737.6197722079</v>
      </c>
      <c r="BV21" s="3">
        <f>IF(ROUND(BY20,2) = 0,0,-PMT(_xlfn.XLOOKUP(BU$1,'Control Panel'!$B:$B,'Control Panel'!$H:$H),_xlfn.XLOOKUP(BU$1,'Control Panel'!$B:$B,'Control Panel'!$E:$E),_xlfn.XLOOKUP(BU$1,'Control Panel'!$B:$B,'Control Panel'!$C:$C)))</f>
        <v>38891.266274824018</v>
      </c>
      <c r="BW21" s="3">
        <f>IF(BV21=0,0,BU21*(_xlfn.XLOOKUP(BU$1,'Control Panel'!$B:$B,'Control Panel'!$H:$H)))</f>
        <v>22406.731105039857</v>
      </c>
      <c r="BX21" s="3">
        <f t="shared" si="24"/>
        <v>16484.535169784162</v>
      </c>
      <c r="BY21" s="3">
        <f t="shared" si="25"/>
        <v>4201253.0846024239</v>
      </c>
      <c r="BZ21" s="10">
        <f>_xlfn.XLOOKUP(BU$1,'Control Panel'!$B:$B,'Control Panel'!$D:$D)</f>
        <v>6.3750000000000001E-2</v>
      </c>
      <c r="CA21" s="2">
        <f>IF('Control Panel'!$D$26="ON",CE20*(1-'Control Panel'!$C$26),CE20)</f>
        <v>5604804.7535626013</v>
      </c>
      <c r="CB21" s="3">
        <f>IF(ROUND(CE20,2) = 0,0,-PMT(_xlfn.XLOOKUP(CA$1,'Control Panel'!$B:$B,'Control Panel'!$H:$H),_xlfn.XLOOKUP(CA$1,'Control Panel'!$B:$B,'Control Panel'!$E:$E),_xlfn.XLOOKUP(CA$1,'Control Panel'!$B:$B,'Control Panel'!$C:$C)))</f>
        <v>49824.605221179954</v>
      </c>
      <c r="CC21" s="3">
        <f>IF(CB21=0,0,CA21*(_xlfn.XLOOKUP(CA$1,'Control Panel'!$B:$B,'Control Panel'!$H:$H)))</f>
        <v>26856.356110820801</v>
      </c>
      <c r="CD21" s="3">
        <f t="shared" si="26"/>
        <v>22968.249110359153</v>
      </c>
      <c r="CE21" s="3">
        <f t="shared" si="27"/>
        <v>5581836.5044522425</v>
      </c>
      <c r="CF21" s="10">
        <f>_xlfn.XLOOKUP(CA$1,'Control Panel'!$B:$B,'Control Panel'!$D:$D)</f>
        <v>5.7500000000000002E-2</v>
      </c>
      <c r="CG21" s="2">
        <f>IF('Control Panel'!$D$26="ON",CK20*(1-'Control Panel'!$C$26),CK20)</f>
        <v>7929196.7505427506</v>
      </c>
      <c r="CH21" s="3">
        <f>IF(ROUND(CK20,2) = 0,0,-PMT(_xlfn.XLOOKUP(CG$1,'Control Panel'!$B:$B,'Control Panel'!$H:$H),_xlfn.XLOOKUP(CG$1,'Control Panel'!$B:$B,'Control Panel'!$E:$E),_xlfn.XLOOKUP(CG$1,'Control Panel'!$B:$B,'Control Panel'!$C:$C)))</f>
        <v>69452.093642796826</v>
      </c>
      <c r="CI21" s="3">
        <f>IF(CH21=0,0,CG21*(_xlfn.XLOOKUP(CG$1,'Control Panel'!$B:$B,'Control Panel'!$H:$H)))</f>
        <v>36342.15177332094</v>
      </c>
      <c r="CJ21" s="3">
        <f t="shared" si="28"/>
        <v>33109.941869475886</v>
      </c>
      <c r="CK21" s="3">
        <f t="shared" si="29"/>
        <v>7896086.8086732747</v>
      </c>
      <c r="CL21" s="10">
        <f>_xlfn.XLOOKUP(CG$1,'Control Panel'!$B:$B,'Control Panel'!$D:$D)</f>
        <v>5.5E-2</v>
      </c>
      <c r="CM21" s="2">
        <f>IF('Control Panel'!$D$26="ON",CQ20*(1-'Control Panel'!$C$26),CQ20)</f>
        <v>1957134.6457323835</v>
      </c>
      <c r="CN21" s="3">
        <f>IF(ROUND(CQ20,2) = 0,0,-PMT(_xlfn.XLOOKUP(CM$1,'Control Panel'!$B:$B,'Control Panel'!$H:$H),_xlfn.XLOOKUP(CM$1,'Control Panel'!$B:$B,'Control Panel'!$E:$E),_xlfn.XLOOKUP(CM$1,'Control Panel'!$B:$B,'Control Panel'!$C:$C)))</f>
        <v>11044.074042837967</v>
      </c>
      <c r="CO21" s="3">
        <f>IF(CN21=0,0,CM21*(_xlfn.XLOOKUP(CM$1,'Control Panel'!$B:$B,'Control Panel'!$H:$H)))</f>
        <v>8562.4640750791768</v>
      </c>
      <c r="CP21" s="3">
        <f t="shared" si="30"/>
        <v>2481.6099677587899</v>
      </c>
      <c r="CQ21" s="3">
        <f t="shared" si="31"/>
        <v>1954653.0357646246</v>
      </c>
      <c r="CR21" s="10">
        <f>_xlfn.XLOOKUP(CM$1,'Control Panel'!$B:$B,'Control Panel'!$D:$D)</f>
        <v>5.2499999999999998E-2</v>
      </c>
    </row>
    <row r="22" spans="1:96" x14ac:dyDescent="0.3">
      <c r="A22" s="86">
        <f t="shared" si="0"/>
        <v>219250.17350034343</v>
      </c>
      <c r="B22" s="3">
        <f t="shared" si="1"/>
        <v>486998.50842926558</v>
      </c>
      <c r="C22" s="88">
        <f>SUM($A$3:A21)</f>
        <v>3968267.3709014268</v>
      </c>
      <c r="D22" s="87">
        <f>IF('Control Panel'!$D$27= "ON",A22+B22*(1-'Control Panel'!$C$27),A22+B22)</f>
        <v>706248.68192960904</v>
      </c>
      <c r="F22" s="9">
        <v>20</v>
      </c>
      <c r="G22" s="2">
        <f>IF('Control Panel'!$D$26="ON",K21*(1-'Control Panel'!$C$26),K21)</f>
        <v>4644756.9462783989</v>
      </c>
      <c r="H22" s="3">
        <f>IF(ROUND(K21,2) = 0,0,-PMT(_xlfn.XLOOKUP(G$1,'Control Panel'!$B:$B,'Control Panel'!$H:$H),_xlfn.XLOOKUP(G$1,'Control Panel'!$B:$B,'Control Panel'!$E:$E),_xlfn.XLOOKUP(G$1,'Control Panel'!$B:$B,'Control Panel'!$C:$C)))</f>
        <v>40854.172731056962</v>
      </c>
      <c r="I22" s="3">
        <f>IF(H22=0,0,G22*(_xlfn.XLOOKUP(G$1,'Control Panel'!$B:$B,'Control Panel'!$H:$H)))</f>
        <v>21288.469337109327</v>
      </c>
      <c r="J22" s="3">
        <f t="shared" si="2"/>
        <v>19565.703393947635</v>
      </c>
      <c r="K22" s="3">
        <f t="shared" si="3"/>
        <v>4625191.2428844515</v>
      </c>
      <c r="L22" s="10">
        <f>_xlfn.XLOOKUP(G$1,'Control Panel'!$B:$B,'Control Panel'!$D:$D)</f>
        <v>5.5E-2</v>
      </c>
      <c r="M22" s="2">
        <f>IF('Control Panel'!$D$26="ON",Q21*(1-'Control Panel'!$C$26),Q21)</f>
        <v>3932749.1671596658</v>
      </c>
      <c r="N22" s="3">
        <f>IF(ROUND(Q21,2) = 0,0,-PMT(_xlfn.XLOOKUP(M$1,'Control Panel'!$B:$B,'Control Panel'!$H:$H),_xlfn.XLOOKUP(M$1,'Control Panel'!$B:$B,'Control Panel'!$E:$E),_xlfn.XLOOKUP(M$1,'Control Panel'!$B:$B,'Control Panel'!$C:$C)))</f>
        <v>26277.152547020552</v>
      </c>
      <c r="O22" s="3">
        <f>IF(N22=0,0,M22*(_xlfn.XLOOKUP(M$1,'Control Panel'!$B:$B,'Control Panel'!$H:$H)))</f>
        <v>22531.375436852253</v>
      </c>
      <c r="P22" s="3">
        <f t="shared" si="4"/>
        <v>3745.7771101682993</v>
      </c>
      <c r="Q22" s="3">
        <f t="shared" si="5"/>
        <v>3929003.3900494976</v>
      </c>
      <c r="R22" s="10">
        <f>_xlfn.XLOOKUP(M$1,'Control Panel'!$B:$B,'Control Panel'!$D:$D)</f>
        <v>6.8750000000000006E-2</v>
      </c>
      <c r="S22" s="2">
        <f>IF('Control Panel'!$D$26="ON",W21*(1-'Control Panel'!$C$26),W21)</f>
        <v>6390717.3966344567</v>
      </c>
      <c r="T22" s="3">
        <f>IF(ROUND(W21,2) = 0,0,-PMT(_xlfn.XLOOKUP(S$1,'Control Panel'!$B:$B,'Control Panel'!$H:$H),_xlfn.XLOOKUP(S$1,'Control Panel'!$B:$B,'Control Panel'!$E:$E),_xlfn.XLOOKUP(S$1,'Control Panel'!$B:$B,'Control Panel'!$C:$C)))</f>
        <v>42700.372888908401</v>
      </c>
      <c r="U22" s="3">
        <f>IF(T22=0,0,S22*(_xlfn.XLOOKUP(S$1,'Control Panel'!$B:$B,'Control Panel'!$H:$H)))</f>
        <v>36613.485084884909</v>
      </c>
      <c r="V22" s="3">
        <f t="shared" si="6"/>
        <v>6086.8878040234922</v>
      </c>
      <c r="W22" s="3">
        <f t="shared" si="7"/>
        <v>6384630.5088304328</v>
      </c>
      <c r="X22" s="10">
        <f>_xlfn.XLOOKUP(S$1,'Control Panel'!$B:$B,'Control Panel'!$D:$D)</f>
        <v>6.8750000000000006E-2</v>
      </c>
      <c r="Y22" s="2">
        <f>IF('Control Panel'!$D$26="ON",AC21*(1-'Control Panel'!$C$26),AC21)</f>
        <v>7183354.8431919394</v>
      </c>
      <c r="Z22" s="3">
        <f>IF(ROUND(AC21,2) = 0,0,-PMT(_xlfn.XLOOKUP(Y$1,'Control Panel'!$B:$B,'Control Panel'!$H:$H),_xlfn.XLOOKUP(Y$1,'Control Panel'!$B:$B,'Control Panel'!$E:$E),_xlfn.XLOOKUP(Y$1,'Control Panel'!$B:$B,'Control Panel'!$C:$C)))</f>
        <v>61792.332437135432</v>
      </c>
      <c r="AA22" s="3">
        <f>IF(Z22=0,0,Y22*(_xlfn.XLOOKUP(Y$1,'Control Panel'!$B:$B,'Control Panel'!$H:$H)))</f>
        <v>30678.911309465573</v>
      </c>
      <c r="AB22" s="3">
        <f t="shared" si="8"/>
        <v>31113.421127669859</v>
      </c>
      <c r="AC22" s="3">
        <f t="shared" si="9"/>
        <v>7152241.4220642699</v>
      </c>
      <c r="AD22" s="10">
        <f>_xlfn.XLOOKUP(Y$1,'Control Panel'!$B:$B,'Control Panel'!$D:$D)</f>
        <v>5.1249999999999997E-2</v>
      </c>
      <c r="AE22" s="2">
        <f>IF('Control Panel'!$D$26="ON",AI21*(1-'Control Panel'!$C$26),AI21)</f>
        <v>9831872.9178991672</v>
      </c>
      <c r="AF22" s="3">
        <f>IF(ROUND(AI21,2) = 0,0,-PMT(_xlfn.XLOOKUP(AE$1,'Control Panel'!$B:$B,'Control Panel'!$H:$H),_xlfn.XLOOKUP(AE$1,'Control Panel'!$B:$B,'Control Panel'!$E:$E),_xlfn.XLOOKUP(AE$1,'Control Panel'!$B:$B,'Control Panel'!$C:$C)))</f>
        <v>65692.881367551381</v>
      </c>
      <c r="AG22" s="3">
        <f>IF(AF22=0,0,AE22*(_xlfn.XLOOKUP(AE$1,'Control Panel'!$B:$B,'Control Panel'!$H:$H)))</f>
        <v>56328.438592130653</v>
      </c>
      <c r="AH22" s="3">
        <f t="shared" si="10"/>
        <v>9364.4427754207281</v>
      </c>
      <c r="AI22" s="3">
        <f t="shared" si="11"/>
        <v>9822508.4751237463</v>
      </c>
      <c r="AJ22" s="10">
        <f>_xlfn.XLOOKUP(AE$1,'Control Panel'!$B:$B,'Control Panel'!$D:$D)</f>
        <v>6.8750000000000006E-2</v>
      </c>
      <c r="AK22" s="2">
        <f>IF('Control Panel'!$D$26="ON",AO21*(1-'Control Panel'!$C$26),AO21)</f>
        <v>2099159.7536331005</v>
      </c>
      <c r="AL22" s="3">
        <f>IF(ROUND(AO21,2) = 0,0,-PMT(_xlfn.XLOOKUP(AK$1,'Control Panel'!$B:$B,'Control Panel'!$H:$H),_xlfn.XLOOKUP(AK$1,'Control Panel'!$B:$B,'Control Panel'!$E:$E),_xlfn.XLOOKUP(AK$1,'Control Panel'!$B:$B,'Control Panel'!$C:$C)))</f>
        <v>19292.014496253767</v>
      </c>
      <c r="AM22" s="3">
        <f>IF(AL22=0,0,AK22*(_xlfn.XLOOKUP(AK$1,'Control Panel'!$B:$B,'Control Panel'!$H:$H)))</f>
        <v>10933.123716839065</v>
      </c>
      <c r="AN22" s="3">
        <f t="shared" si="12"/>
        <v>8358.8907794147017</v>
      </c>
      <c r="AO22" s="3">
        <f t="shared" si="13"/>
        <v>2090800.8628536859</v>
      </c>
      <c r="AP22" s="10">
        <f>_xlfn.XLOOKUP(AK$1,'Control Panel'!$B:$B,'Control Panel'!$D:$D)</f>
        <v>6.25E-2</v>
      </c>
      <c r="AQ22" s="2">
        <f>IF('Control Panel'!$D$26="ON",AU21*(1-'Control Panel'!$C$26),AU21)</f>
        <v>6544312.606536665</v>
      </c>
      <c r="AR22" s="3">
        <f>IF(ROUND(AU21,2) = 0,0,-PMT(_xlfn.XLOOKUP(AQ$1,'Control Panel'!$B:$B,'Control Panel'!$H:$H),_xlfn.XLOOKUP(AQ$1,'Control Panel'!$B:$B,'Control Panel'!$E:$E),_xlfn.XLOOKUP(AQ$1,'Control Panel'!$B:$B,'Control Panel'!$C:$C)))</f>
        <v>61459.563819643074</v>
      </c>
      <c r="AS22" s="3">
        <f>IF(AR22=0,0,AQ22*(_xlfn.XLOOKUP(AQ$1,'Control Panel'!$B:$B,'Control Panel'!$H:$H)))</f>
        <v>36130.05918192117</v>
      </c>
      <c r="AT22" s="3">
        <f t="shared" si="14"/>
        <v>25329.504637721904</v>
      </c>
      <c r="AU22" s="3">
        <f t="shared" si="15"/>
        <v>6518983.1018989431</v>
      </c>
      <c r="AV22" s="10">
        <f>_xlfn.XLOOKUP(AQ$1,'Control Panel'!$B:$B,'Control Panel'!$D:$D)</f>
        <v>6.6250000000000003E-2</v>
      </c>
      <c r="AW22" s="2">
        <f>IF('Control Panel'!$D$26="ON",BA21*(1-'Control Panel'!$C$26),BA21)</f>
        <v>7822633.4655859917</v>
      </c>
      <c r="AX22" s="3">
        <f>IF(ROUND(BA21,2) = 0,0,-PMT(_xlfn.XLOOKUP(AW$1,'Control Panel'!$B:$B,'Control Panel'!$H:$H),_xlfn.XLOOKUP(AW$1,'Control Panel'!$B:$B,'Control Panel'!$E:$E),_xlfn.XLOOKUP(AW$1,'Control Panel'!$B:$B,'Control Panel'!$C:$C)))</f>
        <v>44797.69910066975</v>
      </c>
      <c r="AY22" s="3">
        <f>IF(AX22=0,0,AW22*(_xlfn.XLOOKUP(AW$1,'Control Panel'!$B:$B,'Control Panel'!$H:$H)))</f>
        <v>35038.87906460392</v>
      </c>
      <c r="AZ22" s="3">
        <f t="shared" si="16"/>
        <v>9758.8200360658302</v>
      </c>
      <c r="BA22" s="3">
        <f t="shared" si="17"/>
        <v>7812874.645549926</v>
      </c>
      <c r="BB22" s="10">
        <f>_xlfn.XLOOKUP(AW$1,'Control Panel'!$B:$B,'Control Panel'!$D:$D)</f>
        <v>5.3749999999999999E-2</v>
      </c>
      <c r="BC22" s="2">
        <f>IF('Control Panel'!$D$26="ON",BG21*(1-'Control Panel'!$C$26),BG21)</f>
        <v>12294756.842547055</v>
      </c>
      <c r="BD22" s="3">
        <f>IF(ROUND(BG21,2) = 0,0,-PMT(_xlfn.XLOOKUP(BC$1,'Control Panel'!$B:$B,'Control Panel'!$H:$H),_xlfn.XLOOKUP(BC$1,'Control Panel'!$B:$B,'Control Panel'!$E:$E),_xlfn.XLOOKUP(BC$1,'Control Panel'!$B:$B,'Control Panel'!$C:$C)))</f>
        <v>83162.8118973979</v>
      </c>
      <c r="BE22" s="3">
        <f>IF(BD22=0,0,BC22*(_xlfn.XLOOKUP(BC$1,'Control Panel'!$B:$B,'Control Panel'!$H:$H)))</f>
        <v>71719.414914857829</v>
      </c>
      <c r="BF22" s="3">
        <f t="shared" si="18"/>
        <v>11443.396982540071</v>
      </c>
      <c r="BG22" s="3">
        <f t="shared" si="19"/>
        <v>12283313.445564516</v>
      </c>
      <c r="BH22" s="10">
        <f>_xlfn.XLOOKUP(BC$1,'Control Panel'!$B:$B,'Control Panel'!$D:$D)</f>
        <v>7.0000000000000007E-2</v>
      </c>
      <c r="BI22" s="2">
        <f>IF('Control Panel'!$D$26="ON",BM21*(1-'Control Panel'!$C$26),BM21)</f>
        <v>6613318.9657281768</v>
      </c>
      <c r="BJ22" s="3">
        <f>IF(ROUND(BM21,2) = 0,0,-PMT(_xlfn.XLOOKUP(BI$1,'Control Panel'!$B:$B,'Control Panel'!$H:$H),_xlfn.XLOOKUP(BI$1,'Control Panel'!$B:$B,'Control Panel'!$E:$E),_xlfn.XLOOKUP(BI$1,'Control Panel'!$B:$B,'Control Panel'!$C:$C)))</f>
        <v>39928.799014207361</v>
      </c>
      <c r="BK22" s="3">
        <f>IF(BJ22=0,0,BI22*(_xlfn.XLOOKUP(BI$1,'Control Panel'!$B:$B,'Control Panel'!$H:$H)))</f>
        <v>32377.707436377528</v>
      </c>
      <c r="BL22" s="3">
        <f t="shared" si="20"/>
        <v>7551.0915778298331</v>
      </c>
      <c r="BM22" s="3">
        <f t="shared" si="21"/>
        <v>6605767.874150347</v>
      </c>
      <c r="BN22" s="10">
        <f>_xlfn.XLOOKUP(BI$1,'Control Panel'!$B:$B,'Control Panel'!$D:$D)</f>
        <v>5.8749999999999997E-2</v>
      </c>
      <c r="BO22" s="2">
        <f>IF('Control Panel'!$D$26="ON",BS21*(1-'Control Panel'!$C$26),BS21)</f>
        <v>9040270.2904113904</v>
      </c>
      <c r="BP22" s="3">
        <f>IF(ROUND(BS21,2) = 0,0,-PMT(_xlfn.XLOOKUP(BO$1,'Control Panel'!$B:$B,'Control Panel'!$H:$H),_xlfn.XLOOKUP(BO$1,'Control Panel'!$B:$B,'Control Panel'!$E:$E),_xlfn.XLOOKUP(BO$1,'Control Panel'!$B:$B,'Control Panel'!$C:$C)))</f>
        <v>51078.842448125593</v>
      </c>
      <c r="BQ22" s="3">
        <f>IF(BP22=0,0,BO22*(_xlfn.XLOOKUP(BO$1,'Control Panel'!$B:$B,'Control Panel'!$H:$H)))</f>
        <v>39551.182520549832</v>
      </c>
      <c r="BR22" s="3">
        <f t="shared" si="22"/>
        <v>11527.659927575762</v>
      </c>
      <c r="BS22" s="3">
        <f t="shared" si="23"/>
        <v>9028742.6304838154</v>
      </c>
      <c r="BT22" s="10">
        <f>_xlfn.XLOOKUP(BO$1,'Control Panel'!$B:$B,'Control Panel'!$D:$D)</f>
        <v>5.2499999999999998E-2</v>
      </c>
      <c r="BU22" s="2">
        <f>IF('Control Panel'!$D$26="ON",BY21*(1-'Control Panel'!$C$26),BY21)</f>
        <v>4201253.0846024239</v>
      </c>
      <c r="BV22" s="3">
        <f>IF(ROUND(BY21,2) = 0,0,-PMT(_xlfn.XLOOKUP(BU$1,'Control Panel'!$B:$B,'Control Panel'!$H:$H),_xlfn.XLOOKUP(BU$1,'Control Panel'!$B:$B,'Control Panel'!$E:$E),_xlfn.XLOOKUP(BU$1,'Control Panel'!$B:$B,'Control Panel'!$C:$C)))</f>
        <v>38891.266274824018</v>
      </c>
      <c r="BW22" s="3">
        <f>IF(BV22=0,0,BU22*(_xlfn.XLOOKUP(BU$1,'Control Panel'!$B:$B,'Control Panel'!$H:$H)))</f>
        <v>22319.157011950378</v>
      </c>
      <c r="BX22" s="3">
        <f t="shared" si="24"/>
        <v>16572.109262873641</v>
      </c>
      <c r="BY22" s="3">
        <f t="shared" si="25"/>
        <v>4184680.9753395505</v>
      </c>
      <c r="BZ22" s="10">
        <f>_xlfn.XLOOKUP(BU$1,'Control Panel'!$B:$B,'Control Panel'!$D:$D)</f>
        <v>6.3750000000000001E-2</v>
      </c>
      <c r="CA22" s="2">
        <f>IF('Control Panel'!$D$26="ON",CE21*(1-'Control Panel'!$C$26),CE21)</f>
        <v>5581836.5044522425</v>
      </c>
      <c r="CB22" s="3">
        <f>IF(ROUND(CE21,2) = 0,0,-PMT(_xlfn.XLOOKUP(CA$1,'Control Panel'!$B:$B,'Control Panel'!$H:$H),_xlfn.XLOOKUP(CA$1,'Control Panel'!$B:$B,'Control Panel'!$E:$E),_xlfn.XLOOKUP(CA$1,'Control Panel'!$B:$B,'Control Panel'!$C:$C)))</f>
        <v>49824.605221179954</v>
      </c>
      <c r="CC22" s="3">
        <f>IF(CB22=0,0,CA22*(_xlfn.XLOOKUP(CA$1,'Control Panel'!$B:$B,'Control Panel'!$H:$H)))</f>
        <v>26746.299917166998</v>
      </c>
      <c r="CD22" s="3">
        <f t="shared" si="26"/>
        <v>23078.305304012956</v>
      </c>
      <c r="CE22" s="3">
        <f t="shared" si="27"/>
        <v>5558758.1991482293</v>
      </c>
      <c r="CF22" s="10">
        <f>_xlfn.XLOOKUP(CA$1,'Control Panel'!$B:$B,'Control Panel'!$D:$D)</f>
        <v>5.7500000000000002E-2</v>
      </c>
      <c r="CG22" s="2">
        <f>IF('Control Panel'!$D$26="ON",CK21*(1-'Control Panel'!$C$26),CK21)</f>
        <v>7896086.8086732747</v>
      </c>
      <c r="CH22" s="3">
        <f>IF(ROUND(CK21,2) = 0,0,-PMT(_xlfn.XLOOKUP(CG$1,'Control Panel'!$B:$B,'Control Panel'!$H:$H),_xlfn.XLOOKUP(CG$1,'Control Panel'!$B:$B,'Control Panel'!$E:$E),_xlfn.XLOOKUP(CG$1,'Control Panel'!$B:$B,'Control Panel'!$C:$C)))</f>
        <v>69452.093642796826</v>
      </c>
      <c r="CI22" s="3">
        <f>IF(CH22=0,0,CG22*(_xlfn.XLOOKUP(CG$1,'Control Panel'!$B:$B,'Control Panel'!$H:$H)))</f>
        <v>36190.397873085843</v>
      </c>
      <c r="CJ22" s="3">
        <f t="shared" si="28"/>
        <v>33261.695769710983</v>
      </c>
      <c r="CK22" s="3">
        <f t="shared" si="29"/>
        <v>7862825.1129035633</v>
      </c>
      <c r="CL22" s="10">
        <f>_xlfn.XLOOKUP(CG$1,'Control Panel'!$B:$B,'Control Panel'!$D:$D)</f>
        <v>5.5E-2</v>
      </c>
      <c r="CM22" s="2">
        <f>IF('Control Panel'!$D$26="ON",CQ21*(1-'Control Panel'!$C$26),CQ21)</f>
        <v>1954653.0357646246</v>
      </c>
      <c r="CN22" s="3">
        <f>IF(ROUND(CQ21,2) = 0,0,-PMT(_xlfn.XLOOKUP(CM$1,'Control Panel'!$B:$B,'Control Panel'!$H:$H),_xlfn.XLOOKUP(CM$1,'Control Panel'!$B:$B,'Control Panel'!$E:$E),_xlfn.XLOOKUP(CM$1,'Control Panel'!$B:$B,'Control Panel'!$C:$C)))</f>
        <v>11044.074042837967</v>
      </c>
      <c r="CO22" s="3">
        <f>IF(CN22=0,0,CM22*(_xlfn.XLOOKUP(CM$1,'Control Panel'!$B:$B,'Control Panel'!$H:$H)))</f>
        <v>8551.607031470232</v>
      </c>
      <c r="CP22" s="3">
        <f t="shared" si="30"/>
        <v>2492.4670113677348</v>
      </c>
      <c r="CQ22" s="3">
        <f t="shared" si="31"/>
        <v>1952160.5687532569</v>
      </c>
      <c r="CR22" s="10">
        <f>_xlfn.XLOOKUP(CM$1,'Control Panel'!$B:$B,'Control Panel'!$D:$D)</f>
        <v>5.2499999999999998E-2</v>
      </c>
    </row>
    <row r="23" spans="1:96" x14ac:dyDescent="0.3">
      <c r="A23" s="86">
        <f t="shared" si="0"/>
        <v>220325.93295676968</v>
      </c>
      <c r="B23" s="3">
        <f t="shared" si="1"/>
        <v>485922.74897283921</v>
      </c>
      <c r="C23" s="88">
        <f>SUM($A$3:A22)</f>
        <v>4187517.54440177</v>
      </c>
      <c r="D23" s="87">
        <f>IF('Control Panel'!$D$27= "ON",A23+B23*(1-'Control Panel'!$C$27),A23+B23)</f>
        <v>706248.68192960892</v>
      </c>
      <c r="F23" s="9">
        <v>21</v>
      </c>
      <c r="G23" s="2">
        <f>IF('Control Panel'!$D$26="ON",K22*(1-'Control Panel'!$C$26),K22)</f>
        <v>4625191.2428844515</v>
      </c>
      <c r="H23" s="3">
        <f>IF(ROUND(K22,2) = 0,0,-PMT(_xlfn.XLOOKUP(G$1,'Control Panel'!$B:$B,'Control Panel'!$H:$H),_xlfn.XLOOKUP(G$1,'Control Panel'!$B:$B,'Control Panel'!$E:$E),_xlfn.XLOOKUP(G$1,'Control Panel'!$B:$B,'Control Panel'!$C:$C)))</f>
        <v>40854.172731056962</v>
      </c>
      <c r="I23" s="3">
        <f>IF(H23=0,0,G23*(_xlfn.XLOOKUP(G$1,'Control Panel'!$B:$B,'Control Panel'!$H:$H)))</f>
        <v>21198.793196553735</v>
      </c>
      <c r="J23" s="3">
        <f t="shared" si="2"/>
        <v>19655.379534503227</v>
      </c>
      <c r="K23" s="3">
        <f t="shared" si="3"/>
        <v>4605535.8633499481</v>
      </c>
      <c r="L23" s="10">
        <f>_xlfn.XLOOKUP(G$1,'Control Panel'!$B:$B,'Control Panel'!$D:$D)</f>
        <v>5.5E-2</v>
      </c>
      <c r="M23" s="2">
        <f>IF('Control Panel'!$D$26="ON",Q22*(1-'Control Panel'!$C$26),Q22)</f>
        <v>3929003.3900494976</v>
      </c>
      <c r="N23" s="3">
        <f>IF(ROUND(Q22,2) = 0,0,-PMT(_xlfn.XLOOKUP(M$1,'Control Panel'!$B:$B,'Control Panel'!$H:$H),_xlfn.XLOOKUP(M$1,'Control Panel'!$B:$B,'Control Panel'!$E:$E),_xlfn.XLOOKUP(M$1,'Control Panel'!$B:$B,'Control Panel'!$C:$C)))</f>
        <v>26277.152547020552</v>
      </c>
      <c r="O23" s="3">
        <f>IF(N23=0,0,M23*(_xlfn.XLOOKUP(M$1,'Control Panel'!$B:$B,'Control Panel'!$H:$H)))</f>
        <v>22509.915255491916</v>
      </c>
      <c r="P23" s="3">
        <f t="shared" si="4"/>
        <v>3767.237291528636</v>
      </c>
      <c r="Q23" s="3">
        <f t="shared" si="5"/>
        <v>3925236.1527579688</v>
      </c>
      <c r="R23" s="10">
        <f>_xlfn.XLOOKUP(M$1,'Control Panel'!$B:$B,'Control Panel'!$D:$D)</f>
        <v>6.8750000000000006E-2</v>
      </c>
      <c r="S23" s="2">
        <f>IF('Control Panel'!$D$26="ON",W22*(1-'Control Panel'!$C$26),W22)</f>
        <v>6384630.5088304328</v>
      </c>
      <c r="T23" s="3">
        <f>IF(ROUND(W22,2) = 0,0,-PMT(_xlfn.XLOOKUP(S$1,'Control Panel'!$B:$B,'Control Panel'!$H:$H),_xlfn.XLOOKUP(S$1,'Control Panel'!$B:$B,'Control Panel'!$E:$E),_xlfn.XLOOKUP(S$1,'Control Panel'!$B:$B,'Control Panel'!$C:$C)))</f>
        <v>42700.372888908401</v>
      </c>
      <c r="U23" s="3">
        <f>IF(T23=0,0,S23*(_xlfn.XLOOKUP(S$1,'Control Panel'!$B:$B,'Control Panel'!$H:$H)))</f>
        <v>36578.612290174358</v>
      </c>
      <c r="V23" s="3">
        <f t="shared" si="6"/>
        <v>6121.760598734043</v>
      </c>
      <c r="W23" s="3">
        <f t="shared" si="7"/>
        <v>6378508.7482316988</v>
      </c>
      <c r="X23" s="10">
        <f>_xlfn.XLOOKUP(S$1,'Control Panel'!$B:$B,'Control Panel'!$D:$D)</f>
        <v>6.8750000000000006E-2</v>
      </c>
      <c r="Y23" s="2">
        <f>IF('Control Panel'!$D$26="ON",AC22*(1-'Control Panel'!$C$26),AC22)</f>
        <v>7152241.4220642699</v>
      </c>
      <c r="Z23" s="3">
        <f>IF(ROUND(AC22,2) = 0,0,-PMT(_xlfn.XLOOKUP(Y$1,'Control Panel'!$B:$B,'Control Panel'!$H:$H),_xlfn.XLOOKUP(Y$1,'Control Panel'!$B:$B,'Control Panel'!$E:$E),_xlfn.XLOOKUP(Y$1,'Control Panel'!$B:$B,'Control Panel'!$C:$C)))</f>
        <v>61792.332437135432</v>
      </c>
      <c r="AA23" s="3">
        <f>IF(Z23=0,0,Y23*(_xlfn.XLOOKUP(Y$1,'Control Panel'!$B:$B,'Control Panel'!$H:$H)))</f>
        <v>30546.031073399485</v>
      </c>
      <c r="AB23" s="3">
        <f t="shared" si="8"/>
        <v>31246.301363735947</v>
      </c>
      <c r="AC23" s="3">
        <f t="shared" si="9"/>
        <v>7120995.1207005335</v>
      </c>
      <c r="AD23" s="10">
        <f>_xlfn.XLOOKUP(Y$1,'Control Panel'!$B:$B,'Control Panel'!$D:$D)</f>
        <v>5.1249999999999997E-2</v>
      </c>
      <c r="AE23" s="2">
        <f>IF('Control Panel'!$D$26="ON",AI22*(1-'Control Panel'!$C$26),AI22)</f>
        <v>9822508.4751237463</v>
      </c>
      <c r="AF23" s="3">
        <f>IF(ROUND(AI22,2) = 0,0,-PMT(_xlfn.XLOOKUP(AE$1,'Control Panel'!$B:$B,'Control Panel'!$H:$H),_xlfn.XLOOKUP(AE$1,'Control Panel'!$B:$B,'Control Panel'!$E:$E),_xlfn.XLOOKUP(AE$1,'Control Panel'!$B:$B,'Control Panel'!$C:$C)))</f>
        <v>65692.881367551381</v>
      </c>
      <c r="AG23" s="3">
        <f>IF(AF23=0,0,AE23*(_xlfn.XLOOKUP(AE$1,'Control Panel'!$B:$B,'Control Panel'!$H:$H)))</f>
        <v>56274.788138729804</v>
      </c>
      <c r="AH23" s="3">
        <f t="shared" si="10"/>
        <v>9418.0932288215772</v>
      </c>
      <c r="AI23" s="3">
        <f t="shared" si="11"/>
        <v>9813090.3818949256</v>
      </c>
      <c r="AJ23" s="10">
        <f>_xlfn.XLOOKUP(AE$1,'Control Panel'!$B:$B,'Control Panel'!$D:$D)</f>
        <v>6.8750000000000006E-2</v>
      </c>
      <c r="AK23" s="2">
        <f>IF('Control Panel'!$D$26="ON",AO22*(1-'Control Panel'!$C$26),AO22)</f>
        <v>2090800.8628536859</v>
      </c>
      <c r="AL23" s="3">
        <f>IF(ROUND(AO22,2) = 0,0,-PMT(_xlfn.XLOOKUP(AK$1,'Control Panel'!$B:$B,'Control Panel'!$H:$H),_xlfn.XLOOKUP(AK$1,'Control Panel'!$B:$B,'Control Panel'!$E:$E),_xlfn.XLOOKUP(AK$1,'Control Panel'!$B:$B,'Control Panel'!$C:$C)))</f>
        <v>19292.014496253767</v>
      </c>
      <c r="AM23" s="3">
        <f>IF(AL23=0,0,AK23*(_xlfn.XLOOKUP(AK$1,'Control Panel'!$B:$B,'Control Panel'!$H:$H)))</f>
        <v>10889.587827362946</v>
      </c>
      <c r="AN23" s="3">
        <f t="shared" si="12"/>
        <v>8402.426668890821</v>
      </c>
      <c r="AO23" s="3">
        <f t="shared" si="13"/>
        <v>2082398.4361847951</v>
      </c>
      <c r="AP23" s="10">
        <f>_xlfn.XLOOKUP(AK$1,'Control Panel'!$B:$B,'Control Panel'!$D:$D)</f>
        <v>6.25E-2</v>
      </c>
      <c r="AQ23" s="2">
        <f>IF('Control Panel'!$D$26="ON",AU22*(1-'Control Panel'!$C$26),AU22)</f>
        <v>6518983.1018989431</v>
      </c>
      <c r="AR23" s="3">
        <f>IF(ROUND(AU22,2) = 0,0,-PMT(_xlfn.XLOOKUP(AQ$1,'Control Panel'!$B:$B,'Control Panel'!$H:$H),_xlfn.XLOOKUP(AQ$1,'Control Panel'!$B:$B,'Control Panel'!$E:$E),_xlfn.XLOOKUP(AQ$1,'Control Panel'!$B:$B,'Control Panel'!$C:$C)))</f>
        <v>61459.563819643074</v>
      </c>
      <c r="AS23" s="3">
        <f>IF(AR23=0,0,AQ23*(_xlfn.XLOOKUP(AQ$1,'Control Panel'!$B:$B,'Control Panel'!$H:$H)))</f>
        <v>35990.219208400413</v>
      </c>
      <c r="AT23" s="3">
        <f t="shared" si="14"/>
        <v>25469.344611242661</v>
      </c>
      <c r="AU23" s="3">
        <f t="shared" si="15"/>
        <v>6493513.7572877007</v>
      </c>
      <c r="AV23" s="10">
        <f>_xlfn.XLOOKUP(AQ$1,'Control Panel'!$B:$B,'Control Panel'!$D:$D)</f>
        <v>6.6250000000000003E-2</v>
      </c>
      <c r="AW23" s="2">
        <f>IF('Control Panel'!$D$26="ON",BA22*(1-'Control Panel'!$C$26),BA22)</f>
        <v>7812874.645549926</v>
      </c>
      <c r="AX23" s="3">
        <f>IF(ROUND(BA22,2) = 0,0,-PMT(_xlfn.XLOOKUP(AW$1,'Control Panel'!$B:$B,'Control Panel'!$H:$H),_xlfn.XLOOKUP(AW$1,'Control Panel'!$B:$B,'Control Panel'!$E:$E),_xlfn.XLOOKUP(AW$1,'Control Panel'!$B:$B,'Control Panel'!$C:$C)))</f>
        <v>44797.69910066975</v>
      </c>
      <c r="AY23" s="3">
        <f>IF(AX23=0,0,AW23*(_xlfn.XLOOKUP(AW$1,'Control Panel'!$B:$B,'Control Panel'!$H:$H)))</f>
        <v>34995.167683192376</v>
      </c>
      <c r="AZ23" s="3">
        <f t="shared" si="16"/>
        <v>9802.5314174773739</v>
      </c>
      <c r="BA23" s="3">
        <f t="shared" si="17"/>
        <v>7803072.114132449</v>
      </c>
      <c r="BB23" s="10">
        <f>_xlfn.XLOOKUP(AW$1,'Control Panel'!$B:$B,'Control Panel'!$D:$D)</f>
        <v>5.3749999999999999E-2</v>
      </c>
      <c r="BC23" s="2">
        <f>IF('Control Panel'!$D$26="ON",BG22*(1-'Control Panel'!$C$26),BG22)</f>
        <v>12283313.445564516</v>
      </c>
      <c r="BD23" s="3">
        <f>IF(ROUND(BG22,2) = 0,0,-PMT(_xlfn.XLOOKUP(BC$1,'Control Panel'!$B:$B,'Control Panel'!$H:$H),_xlfn.XLOOKUP(BC$1,'Control Panel'!$B:$B,'Control Panel'!$E:$E),_xlfn.XLOOKUP(BC$1,'Control Panel'!$B:$B,'Control Panel'!$C:$C)))</f>
        <v>83162.8118973979</v>
      </c>
      <c r="BE23" s="3">
        <f>IF(BD23=0,0,BC23*(_xlfn.XLOOKUP(BC$1,'Control Panel'!$B:$B,'Control Panel'!$H:$H)))</f>
        <v>71652.661765793018</v>
      </c>
      <c r="BF23" s="3">
        <f t="shared" si="18"/>
        <v>11510.150131604882</v>
      </c>
      <c r="BG23" s="3">
        <f t="shared" si="19"/>
        <v>12271803.29543291</v>
      </c>
      <c r="BH23" s="10">
        <f>_xlfn.XLOOKUP(BC$1,'Control Panel'!$B:$B,'Control Panel'!$D:$D)</f>
        <v>7.0000000000000007E-2</v>
      </c>
      <c r="BI23" s="2">
        <f>IF('Control Panel'!$D$26="ON",BM22*(1-'Control Panel'!$C$26),BM22)</f>
        <v>6605767.874150347</v>
      </c>
      <c r="BJ23" s="3">
        <f>IF(ROUND(BM22,2) = 0,0,-PMT(_xlfn.XLOOKUP(BI$1,'Control Panel'!$B:$B,'Control Panel'!$H:$H),_xlfn.XLOOKUP(BI$1,'Control Panel'!$B:$B,'Control Panel'!$E:$E),_xlfn.XLOOKUP(BI$1,'Control Panel'!$B:$B,'Control Panel'!$C:$C)))</f>
        <v>39928.799014207361</v>
      </c>
      <c r="BK23" s="3">
        <f>IF(BJ23=0,0,BI23*(_xlfn.XLOOKUP(BI$1,'Control Panel'!$B:$B,'Control Panel'!$H:$H)))</f>
        <v>32340.738550527738</v>
      </c>
      <c r="BL23" s="3">
        <f t="shared" si="20"/>
        <v>7588.0604636796234</v>
      </c>
      <c r="BM23" s="3">
        <f t="shared" si="21"/>
        <v>6598179.813686667</v>
      </c>
      <c r="BN23" s="10">
        <f>_xlfn.XLOOKUP(BI$1,'Control Panel'!$B:$B,'Control Panel'!$D:$D)</f>
        <v>5.8749999999999997E-2</v>
      </c>
      <c r="BO23" s="2">
        <f>IF('Control Panel'!$D$26="ON",BS22*(1-'Control Panel'!$C$26),BS22)</f>
        <v>9028742.6304838154</v>
      </c>
      <c r="BP23" s="3">
        <f>IF(ROUND(BS22,2) = 0,0,-PMT(_xlfn.XLOOKUP(BO$1,'Control Panel'!$B:$B,'Control Panel'!$H:$H),_xlfn.XLOOKUP(BO$1,'Control Panel'!$B:$B,'Control Panel'!$E:$E),_xlfn.XLOOKUP(BO$1,'Control Panel'!$B:$B,'Control Panel'!$C:$C)))</f>
        <v>51078.842448125593</v>
      </c>
      <c r="BQ23" s="3">
        <f>IF(BP23=0,0,BO23*(_xlfn.XLOOKUP(BO$1,'Control Panel'!$B:$B,'Control Panel'!$H:$H)))</f>
        <v>39500.749008366685</v>
      </c>
      <c r="BR23" s="3">
        <f t="shared" si="22"/>
        <v>11578.093439758908</v>
      </c>
      <c r="BS23" s="3">
        <f t="shared" si="23"/>
        <v>9017164.5370440558</v>
      </c>
      <c r="BT23" s="10">
        <f>_xlfn.XLOOKUP(BO$1,'Control Panel'!$B:$B,'Control Panel'!$D:$D)</f>
        <v>5.2499999999999998E-2</v>
      </c>
      <c r="BU23" s="2">
        <f>IF('Control Panel'!$D$26="ON",BY22*(1-'Control Panel'!$C$26),BY22)</f>
        <v>4184680.9753395505</v>
      </c>
      <c r="BV23" s="3">
        <f>IF(ROUND(BY22,2) = 0,0,-PMT(_xlfn.XLOOKUP(BU$1,'Control Panel'!$B:$B,'Control Panel'!$H:$H),_xlfn.XLOOKUP(BU$1,'Control Panel'!$B:$B,'Control Panel'!$E:$E),_xlfn.XLOOKUP(BU$1,'Control Panel'!$B:$B,'Control Panel'!$C:$C)))</f>
        <v>38891.266274824018</v>
      </c>
      <c r="BW23" s="3">
        <f>IF(BV23=0,0,BU23*(_xlfn.XLOOKUP(BU$1,'Control Panel'!$B:$B,'Control Panel'!$H:$H)))</f>
        <v>22231.117681491363</v>
      </c>
      <c r="BX23" s="3">
        <f t="shared" si="24"/>
        <v>16660.148593332655</v>
      </c>
      <c r="BY23" s="3">
        <f t="shared" si="25"/>
        <v>4168020.8267462179</v>
      </c>
      <c r="BZ23" s="10">
        <f>_xlfn.XLOOKUP(BU$1,'Control Panel'!$B:$B,'Control Panel'!$D:$D)</f>
        <v>6.3750000000000001E-2</v>
      </c>
      <c r="CA23" s="2">
        <f>IF('Control Panel'!$D$26="ON",CE22*(1-'Control Panel'!$C$26),CE22)</f>
        <v>5558758.1991482293</v>
      </c>
      <c r="CB23" s="3">
        <f>IF(ROUND(CE22,2) = 0,0,-PMT(_xlfn.XLOOKUP(CA$1,'Control Panel'!$B:$B,'Control Panel'!$H:$H),_xlfn.XLOOKUP(CA$1,'Control Panel'!$B:$B,'Control Panel'!$E:$E),_xlfn.XLOOKUP(CA$1,'Control Panel'!$B:$B,'Control Panel'!$C:$C)))</f>
        <v>49824.605221179954</v>
      </c>
      <c r="CC23" s="3">
        <f>IF(CB23=0,0,CA23*(_xlfn.XLOOKUP(CA$1,'Control Panel'!$B:$B,'Control Panel'!$H:$H)))</f>
        <v>26635.716370918602</v>
      </c>
      <c r="CD23" s="3">
        <f t="shared" si="26"/>
        <v>23188.888850261352</v>
      </c>
      <c r="CE23" s="3">
        <f t="shared" si="27"/>
        <v>5535569.3102979679</v>
      </c>
      <c r="CF23" s="10">
        <f>_xlfn.XLOOKUP(CA$1,'Control Panel'!$B:$B,'Control Panel'!$D:$D)</f>
        <v>5.7500000000000002E-2</v>
      </c>
      <c r="CG23" s="2">
        <f>IF('Control Panel'!$D$26="ON",CK22*(1-'Control Panel'!$C$26),CK22)</f>
        <v>7862825.1129035633</v>
      </c>
      <c r="CH23" s="3">
        <f>IF(ROUND(CK22,2) = 0,0,-PMT(_xlfn.XLOOKUP(CG$1,'Control Panel'!$B:$B,'Control Panel'!$H:$H),_xlfn.XLOOKUP(CG$1,'Control Panel'!$B:$B,'Control Panel'!$E:$E),_xlfn.XLOOKUP(CG$1,'Control Panel'!$B:$B,'Control Panel'!$C:$C)))</f>
        <v>69452.093642796826</v>
      </c>
      <c r="CI23" s="3">
        <f>IF(CH23=0,0,CG23*(_xlfn.XLOOKUP(CG$1,'Control Panel'!$B:$B,'Control Panel'!$H:$H)))</f>
        <v>36037.948434141334</v>
      </c>
      <c r="CJ23" s="3">
        <f t="shared" si="28"/>
        <v>33414.145208655493</v>
      </c>
      <c r="CK23" s="3">
        <f t="shared" si="29"/>
        <v>7829410.9676949074</v>
      </c>
      <c r="CL23" s="10">
        <f>_xlfn.XLOOKUP(CG$1,'Control Panel'!$B:$B,'Control Panel'!$D:$D)</f>
        <v>5.5E-2</v>
      </c>
      <c r="CM23" s="2">
        <f>IF('Control Panel'!$D$26="ON",CQ22*(1-'Control Panel'!$C$26),CQ22)</f>
        <v>1952160.5687532569</v>
      </c>
      <c r="CN23" s="3">
        <f>IF(ROUND(CQ22,2) = 0,0,-PMT(_xlfn.XLOOKUP(CM$1,'Control Panel'!$B:$B,'Control Panel'!$H:$H),_xlfn.XLOOKUP(CM$1,'Control Panel'!$B:$B,'Control Panel'!$E:$E),_xlfn.XLOOKUP(CM$1,'Control Panel'!$B:$B,'Control Panel'!$C:$C)))</f>
        <v>11044.074042837967</v>
      </c>
      <c r="CO23" s="3">
        <f>IF(CN23=0,0,CM23*(_xlfn.XLOOKUP(CM$1,'Control Panel'!$B:$B,'Control Panel'!$H:$H)))</f>
        <v>8540.7024882954975</v>
      </c>
      <c r="CP23" s="3">
        <f t="shared" si="30"/>
        <v>2503.3715545424693</v>
      </c>
      <c r="CQ23" s="3">
        <f t="shared" si="31"/>
        <v>1949657.1971987144</v>
      </c>
      <c r="CR23" s="10">
        <f>_xlfn.XLOOKUP(CM$1,'Control Panel'!$B:$B,'Control Panel'!$D:$D)</f>
        <v>5.2499999999999998E-2</v>
      </c>
    </row>
    <row r="24" spans="1:96" x14ac:dyDescent="0.3">
      <c r="A24" s="86">
        <f t="shared" si="0"/>
        <v>221407.0306806498</v>
      </c>
      <c r="B24" s="3">
        <f t="shared" si="1"/>
        <v>484841.65124895913</v>
      </c>
      <c r="C24" s="88">
        <f>SUM($A$3:A23)</f>
        <v>4407843.4773585396</v>
      </c>
      <c r="D24" s="87">
        <f>IF('Control Panel'!$D$27= "ON",A24+B24*(1-'Control Panel'!$C$27),A24+B24)</f>
        <v>706248.68192960892</v>
      </c>
      <c r="F24" s="9">
        <v>22</v>
      </c>
      <c r="G24" s="2">
        <f>IF('Control Panel'!$D$26="ON",K23*(1-'Control Panel'!$C$26),K23)</f>
        <v>4605535.8633499481</v>
      </c>
      <c r="H24" s="3">
        <f>IF(ROUND(K23,2) = 0,0,-PMT(_xlfn.XLOOKUP(G$1,'Control Panel'!$B:$B,'Control Panel'!$H:$H),_xlfn.XLOOKUP(G$1,'Control Panel'!$B:$B,'Control Panel'!$E:$E),_xlfn.XLOOKUP(G$1,'Control Panel'!$B:$B,'Control Panel'!$C:$C)))</f>
        <v>40854.172731056962</v>
      </c>
      <c r="I24" s="3">
        <f>IF(H24=0,0,G24*(_xlfn.XLOOKUP(G$1,'Control Panel'!$B:$B,'Control Panel'!$H:$H)))</f>
        <v>21108.706040353929</v>
      </c>
      <c r="J24" s="3">
        <f t="shared" si="2"/>
        <v>19745.466690703033</v>
      </c>
      <c r="K24" s="3">
        <f t="shared" si="3"/>
        <v>4585790.3966592448</v>
      </c>
      <c r="L24" s="10">
        <f>_xlfn.XLOOKUP(G$1,'Control Panel'!$B:$B,'Control Panel'!$D:$D)</f>
        <v>5.5E-2</v>
      </c>
      <c r="M24" s="2">
        <f>IF('Control Panel'!$D$26="ON",Q23*(1-'Control Panel'!$C$26),Q23)</f>
        <v>3925236.1527579688</v>
      </c>
      <c r="N24" s="3">
        <f>IF(ROUND(Q23,2) = 0,0,-PMT(_xlfn.XLOOKUP(M$1,'Control Panel'!$B:$B,'Control Panel'!$H:$H),_xlfn.XLOOKUP(M$1,'Control Panel'!$B:$B,'Control Panel'!$E:$E),_xlfn.XLOOKUP(M$1,'Control Panel'!$B:$B,'Control Panel'!$C:$C)))</f>
        <v>26277.152547020552</v>
      </c>
      <c r="O24" s="3">
        <f>IF(N24=0,0,M24*(_xlfn.XLOOKUP(M$1,'Control Panel'!$B:$B,'Control Panel'!$H:$H)))</f>
        <v>22488.332125175864</v>
      </c>
      <c r="P24" s="3">
        <f t="shared" si="4"/>
        <v>3788.8204218446881</v>
      </c>
      <c r="Q24" s="3">
        <f t="shared" si="5"/>
        <v>3921447.332336124</v>
      </c>
      <c r="R24" s="10">
        <f>_xlfn.XLOOKUP(M$1,'Control Panel'!$B:$B,'Control Panel'!$D:$D)</f>
        <v>6.8750000000000006E-2</v>
      </c>
      <c r="S24" s="2">
        <f>IF('Control Panel'!$D$26="ON",W23*(1-'Control Panel'!$C$26),W23)</f>
        <v>6378508.7482316988</v>
      </c>
      <c r="T24" s="3">
        <f>IF(ROUND(W23,2) = 0,0,-PMT(_xlfn.XLOOKUP(S$1,'Control Panel'!$B:$B,'Control Panel'!$H:$H),_xlfn.XLOOKUP(S$1,'Control Panel'!$B:$B,'Control Panel'!$E:$E),_xlfn.XLOOKUP(S$1,'Control Panel'!$B:$B,'Control Panel'!$C:$C)))</f>
        <v>42700.372888908401</v>
      </c>
      <c r="U24" s="3">
        <f>IF(T24=0,0,S24*(_xlfn.XLOOKUP(S$1,'Control Panel'!$B:$B,'Control Panel'!$H:$H)))</f>
        <v>36543.539703410774</v>
      </c>
      <c r="V24" s="3">
        <f t="shared" si="6"/>
        <v>6156.8331854976277</v>
      </c>
      <c r="W24" s="3">
        <f t="shared" si="7"/>
        <v>6372351.9150462011</v>
      </c>
      <c r="X24" s="10">
        <f>_xlfn.XLOOKUP(S$1,'Control Panel'!$B:$B,'Control Panel'!$D:$D)</f>
        <v>6.8750000000000006E-2</v>
      </c>
      <c r="Y24" s="2">
        <f>IF('Control Panel'!$D$26="ON",AC23*(1-'Control Panel'!$C$26),AC23)</f>
        <v>7120995.1207005335</v>
      </c>
      <c r="Z24" s="3">
        <f>IF(ROUND(AC23,2) = 0,0,-PMT(_xlfn.XLOOKUP(Y$1,'Control Panel'!$B:$B,'Control Panel'!$H:$H),_xlfn.XLOOKUP(Y$1,'Control Panel'!$B:$B,'Control Panel'!$E:$E),_xlfn.XLOOKUP(Y$1,'Control Panel'!$B:$B,'Control Panel'!$C:$C)))</f>
        <v>61792.332437135432</v>
      </c>
      <c r="AA24" s="3">
        <f>IF(Z24=0,0,Y24*(_xlfn.XLOOKUP(Y$1,'Control Panel'!$B:$B,'Control Panel'!$H:$H)))</f>
        <v>30412.583327991859</v>
      </c>
      <c r="AB24" s="3">
        <f t="shared" si="8"/>
        <v>31379.749109143573</v>
      </c>
      <c r="AC24" s="3">
        <f t="shared" si="9"/>
        <v>7089615.3715913901</v>
      </c>
      <c r="AD24" s="10">
        <f>_xlfn.XLOOKUP(Y$1,'Control Panel'!$B:$B,'Control Panel'!$D:$D)</f>
        <v>5.1249999999999997E-2</v>
      </c>
      <c r="AE24" s="2">
        <f>IF('Control Panel'!$D$26="ON",AI23*(1-'Control Panel'!$C$26),AI23)</f>
        <v>9813090.3818949256</v>
      </c>
      <c r="AF24" s="3">
        <f>IF(ROUND(AI23,2) = 0,0,-PMT(_xlfn.XLOOKUP(AE$1,'Control Panel'!$B:$B,'Control Panel'!$H:$H),_xlfn.XLOOKUP(AE$1,'Control Panel'!$B:$B,'Control Panel'!$E:$E),_xlfn.XLOOKUP(AE$1,'Control Panel'!$B:$B,'Control Panel'!$C:$C)))</f>
        <v>65692.881367551381</v>
      </c>
      <c r="AG24" s="3">
        <f>IF(AF24=0,0,AE24*(_xlfn.XLOOKUP(AE$1,'Control Panel'!$B:$B,'Control Panel'!$H:$H)))</f>
        <v>56220.830312939681</v>
      </c>
      <c r="AH24" s="3">
        <f t="shared" si="10"/>
        <v>9472.0510546117002</v>
      </c>
      <c r="AI24" s="3">
        <f t="shared" si="11"/>
        <v>9803618.3308403138</v>
      </c>
      <c r="AJ24" s="10">
        <f>_xlfn.XLOOKUP(AE$1,'Control Panel'!$B:$B,'Control Panel'!$D:$D)</f>
        <v>6.8750000000000006E-2</v>
      </c>
      <c r="AK24" s="2">
        <f>IF('Control Panel'!$D$26="ON",AO23*(1-'Control Panel'!$C$26),AO23)</f>
        <v>2082398.4361847951</v>
      </c>
      <c r="AL24" s="3">
        <f>IF(ROUND(AO23,2) = 0,0,-PMT(_xlfn.XLOOKUP(AK$1,'Control Panel'!$B:$B,'Control Panel'!$H:$H),_xlfn.XLOOKUP(AK$1,'Control Panel'!$B:$B,'Control Panel'!$E:$E),_xlfn.XLOOKUP(AK$1,'Control Panel'!$B:$B,'Control Panel'!$C:$C)))</f>
        <v>19292.014496253767</v>
      </c>
      <c r="AM24" s="3">
        <f>IF(AL24=0,0,AK24*(_xlfn.XLOOKUP(AK$1,'Control Panel'!$B:$B,'Control Panel'!$H:$H)))</f>
        <v>10845.825188462473</v>
      </c>
      <c r="AN24" s="3">
        <f t="shared" si="12"/>
        <v>8446.1893077912937</v>
      </c>
      <c r="AO24" s="3">
        <f t="shared" si="13"/>
        <v>2073952.2468770039</v>
      </c>
      <c r="AP24" s="10">
        <f>_xlfn.XLOOKUP(AK$1,'Control Panel'!$B:$B,'Control Panel'!$D:$D)</f>
        <v>6.25E-2</v>
      </c>
      <c r="AQ24" s="2">
        <f>IF('Control Panel'!$D$26="ON",AU23*(1-'Control Panel'!$C$26),AU23)</f>
        <v>6493513.7572877007</v>
      </c>
      <c r="AR24" s="3">
        <f>IF(ROUND(AU23,2) = 0,0,-PMT(_xlfn.XLOOKUP(AQ$1,'Control Panel'!$B:$B,'Control Panel'!$H:$H),_xlfn.XLOOKUP(AQ$1,'Control Panel'!$B:$B,'Control Panel'!$E:$E),_xlfn.XLOOKUP(AQ$1,'Control Panel'!$B:$B,'Control Panel'!$C:$C)))</f>
        <v>61459.563819643074</v>
      </c>
      <c r="AS24" s="3">
        <f>IF(AR24=0,0,AQ24*(_xlfn.XLOOKUP(AQ$1,'Control Panel'!$B:$B,'Control Panel'!$H:$H)))</f>
        <v>35849.607201692517</v>
      </c>
      <c r="AT24" s="3">
        <f t="shared" si="14"/>
        <v>25609.956617950556</v>
      </c>
      <c r="AU24" s="3">
        <f t="shared" si="15"/>
        <v>6467903.8006697502</v>
      </c>
      <c r="AV24" s="10">
        <f>_xlfn.XLOOKUP(AQ$1,'Control Panel'!$B:$B,'Control Panel'!$D:$D)</f>
        <v>6.6250000000000003E-2</v>
      </c>
      <c r="AW24" s="2">
        <f>IF('Control Panel'!$D$26="ON",BA23*(1-'Control Panel'!$C$26),BA23)</f>
        <v>7803072.114132449</v>
      </c>
      <c r="AX24" s="3">
        <f>IF(ROUND(BA23,2) = 0,0,-PMT(_xlfn.XLOOKUP(AW$1,'Control Panel'!$B:$B,'Control Panel'!$H:$H),_xlfn.XLOOKUP(AW$1,'Control Panel'!$B:$B,'Control Panel'!$E:$E),_xlfn.XLOOKUP(AW$1,'Control Panel'!$B:$B,'Control Panel'!$C:$C)))</f>
        <v>44797.69910066975</v>
      </c>
      <c r="AY24" s="3">
        <f>IF(AX24=0,0,AW24*(_xlfn.XLOOKUP(AW$1,'Control Panel'!$B:$B,'Control Panel'!$H:$H)))</f>
        <v>34951.260511218265</v>
      </c>
      <c r="AZ24" s="3">
        <f t="shared" si="16"/>
        <v>9846.4385894514853</v>
      </c>
      <c r="BA24" s="3">
        <f t="shared" si="17"/>
        <v>7793225.6755429972</v>
      </c>
      <c r="BB24" s="10">
        <f>_xlfn.XLOOKUP(AW$1,'Control Panel'!$B:$B,'Control Panel'!$D:$D)</f>
        <v>5.3749999999999999E-2</v>
      </c>
      <c r="BC24" s="2">
        <f>IF('Control Panel'!$D$26="ON",BG23*(1-'Control Panel'!$C$26),BG23)</f>
        <v>12271803.29543291</v>
      </c>
      <c r="BD24" s="3">
        <f>IF(ROUND(BG23,2) = 0,0,-PMT(_xlfn.XLOOKUP(BC$1,'Control Panel'!$B:$B,'Control Panel'!$H:$H),_xlfn.XLOOKUP(BC$1,'Control Panel'!$B:$B,'Control Panel'!$E:$E),_xlfn.XLOOKUP(BC$1,'Control Panel'!$B:$B,'Control Panel'!$C:$C)))</f>
        <v>83162.8118973979</v>
      </c>
      <c r="BE24" s="3">
        <f>IF(BD24=0,0,BC24*(_xlfn.XLOOKUP(BC$1,'Control Panel'!$B:$B,'Control Panel'!$H:$H)))</f>
        <v>71585.519223358642</v>
      </c>
      <c r="BF24" s="3">
        <f t="shared" si="18"/>
        <v>11577.292674039258</v>
      </c>
      <c r="BG24" s="3">
        <f t="shared" si="19"/>
        <v>12260226.002758872</v>
      </c>
      <c r="BH24" s="10">
        <f>_xlfn.XLOOKUP(BC$1,'Control Panel'!$B:$B,'Control Panel'!$D:$D)</f>
        <v>7.0000000000000007E-2</v>
      </c>
      <c r="BI24" s="2">
        <f>IF('Control Panel'!$D$26="ON",BM23*(1-'Control Panel'!$C$26),BM23)</f>
        <v>6598179.813686667</v>
      </c>
      <c r="BJ24" s="3">
        <f>IF(ROUND(BM23,2) = 0,0,-PMT(_xlfn.XLOOKUP(BI$1,'Control Panel'!$B:$B,'Control Panel'!$H:$H),_xlfn.XLOOKUP(BI$1,'Control Panel'!$B:$B,'Control Panel'!$E:$E),_xlfn.XLOOKUP(BI$1,'Control Panel'!$B:$B,'Control Panel'!$C:$C)))</f>
        <v>39928.799014207361</v>
      </c>
      <c r="BK24" s="3">
        <f>IF(BJ24=0,0,BI24*(_xlfn.XLOOKUP(BI$1,'Control Panel'!$B:$B,'Control Panel'!$H:$H)))</f>
        <v>32303.588671174304</v>
      </c>
      <c r="BL24" s="3">
        <f t="shared" si="20"/>
        <v>7625.2103430330571</v>
      </c>
      <c r="BM24" s="3">
        <f t="shared" si="21"/>
        <v>6590554.6033436339</v>
      </c>
      <c r="BN24" s="10">
        <f>_xlfn.XLOOKUP(BI$1,'Control Panel'!$B:$B,'Control Panel'!$D:$D)</f>
        <v>5.8749999999999997E-2</v>
      </c>
      <c r="BO24" s="2">
        <f>IF('Control Panel'!$D$26="ON",BS23*(1-'Control Panel'!$C$26),BS23)</f>
        <v>9017164.5370440558</v>
      </c>
      <c r="BP24" s="3">
        <f>IF(ROUND(BS23,2) = 0,0,-PMT(_xlfn.XLOOKUP(BO$1,'Control Panel'!$B:$B,'Control Panel'!$H:$H),_xlfn.XLOOKUP(BO$1,'Control Panel'!$B:$B,'Control Panel'!$E:$E),_xlfn.XLOOKUP(BO$1,'Control Panel'!$B:$B,'Control Panel'!$C:$C)))</f>
        <v>51078.842448125593</v>
      </c>
      <c r="BQ24" s="3">
        <f>IF(BP24=0,0,BO24*(_xlfn.XLOOKUP(BO$1,'Control Panel'!$B:$B,'Control Panel'!$H:$H)))</f>
        <v>39450.094849567737</v>
      </c>
      <c r="BR24" s="3">
        <f t="shared" si="22"/>
        <v>11628.747598557857</v>
      </c>
      <c r="BS24" s="3">
        <f t="shared" si="23"/>
        <v>9005535.7894454971</v>
      </c>
      <c r="BT24" s="10">
        <f>_xlfn.XLOOKUP(BO$1,'Control Panel'!$B:$B,'Control Panel'!$D:$D)</f>
        <v>5.2499999999999998E-2</v>
      </c>
      <c r="BU24" s="2">
        <f>IF('Control Panel'!$D$26="ON",BY23*(1-'Control Panel'!$C$26),BY23)</f>
        <v>4168020.8267462179</v>
      </c>
      <c r="BV24" s="3">
        <f>IF(ROUND(BY23,2) = 0,0,-PMT(_xlfn.XLOOKUP(BU$1,'Control Panel'!$B:$B,'Control Panel'!$H:$H),_xlfn.XLOOKUP(BU$1,'Control Panel'!$B:$B,'Control Panel'!$E:$E),_xlfn.XLOOKUP(BU$1,'Control Panel'!$B:$B,'Control Panel'!$C:$C)))</f>
        <v>38891.266274824018</v>
      </c>
      <c r="BW24" s="3">
        <f>IF(BV24=0,0,BU24*(_xlfn.XLOOKUP(BU$1,'Control Panel'!$B:$B,'Control Panel'!$H:$H)))</f>
        <v>22142.610642089283</v>
      </c>
      <c r="BX24" s="3">
        <f t="shared" si="24"/>
        <v>16748.655632734735</v>
      </c>
      <c r="BY24" s="3">
        <f t="shared" si="25"/>
        <v>4151272.1711134831</v>
      </c>
      <c r="BZ24" s="10">
        <f>_xlfn.XLOOKUP(BU$1,'Control Panel'!$B:$B,'Control Panel'!$D:$D)</f>
        <v>6.3750000000000001E-2</v>
      </c>
      <c r="CA24" s="2">
        <f>IF('Control Panel'!$D$26="ON",CE23*(1-'Control Panel'!$C$26),CE23)</f>
        <v>5535569.3102979679</v>
      </c>
      <c r="CB24" s="3">
        <f>IF(ROUND(CE23,2) = 0,0,-PMT(_xlfn.XLOOKUP(CA$1,'Control Panel'!$B:$B,'Control Panel'!$H:$H),_xlfn.XLOOKUP(CA$1,'Control Panel'!$B:$B,'Control Panel'!$E:$E),_xlfn.XLOOKUP(CA$1,'Control Panel'!$B:$B,'Control Panel'!$C:$C)))</f>
        <v>49824.605221179954</v>
      </c>
      <c r="CC24" s="3">
        <f>IF(CB24=0,0,CA24*(_xlfn.XLOOKUP(CA$1,'Control Panel'!$B:$B,'Control Panel'!$H:$H)))</f>
        <v>26524.602945177765</v>
      </c>
      <c r="CD24" s="3">
        <f t="shared" si="26"/>
        <v>23300.002276002189</v>
      </c>
      <c r="CE24" s="3">
        <f t="shared" si="27"/>
        <v>5512269.3080219654</v>
      </c>
      <c r="CF24" s="10">
        <f>_xlfn.XLOOKUP(CA$1,'Control Panel'!$B:$B,'Control Panel'!$D:$D)</f>
        <v>5.7500000000000002E-2</v>
      </c>
      <c r="CG24" s="2">
        <f>IF('Control Panel'!$D$26="ON",CK23*(1-'Control Panel'!$C$26),CK23)</f>
        <v>7829410.9676949074</v>
      </c>
      <c r="CH24" s="3">
        <f>IF(ROUND(CK23,2) = 0,0,-PMT(_xlfn.XLOOKUP(CG$1,'Control Panel'!$B:$B,'Control Panel'!$H:$H),_xlfn.XLOOKUP(CG$1,'Control Panel'!$B:$B,'Control Panel'!$E:$E),_xlfn.XLOOKUP(CG$1,'Control Panel'!$B:$B,'Control Panel'!$C:$C)))</f>
        <v>69452.093642796826</v>
      </c>
      <c r="CI24" s="3">
        <f>IF(CH24=0,0,CG24*(_xlfn.XLOOKUP(CG$1,'Control Panel'!$B:$B,'Control Panel'!$H:$H)))</f>
        <v>35884.800268601663</v>
      </c>
      <c r="CJ24" s="3">
        <f t="shared" si="28"/>
        <v>33567.293374195164</v>
      </c>
      <c r="CK24" s="3">
        <f t="shared" si="29"/>
        <v>7795843.6743207127</v>
      </c>
      <c r="CL24" s="10">
        <f>_xlfn.XLOOKUP(CG$1,'Control Panel'!$B:$B,'Control Panel'!$D:$D)</f>
        <v>5.5E-2</v>
      </c>
      <c r="CM24" s="2">
        <f>IF('Control Panel'!$D$26="ON",CQ23*(1-'Control Panel'!$C$26),CQ23)</f>
        <v>1949657.1971987144</v>
      </c>
      <c r="CN24" s="3">
        <f>IF(ROUND(CQ23,2) = 0,0,-PMT(_xlfn.XLOOKUP(CM$1,'Control Panel'!$B:$B,'Control Panel'!$H:$H),_xlfn.XLOOKUP(CM$1,'Control Panel'!$B:$B,'Control Panel'!$E:$E),_xlfn.XLOOKUP(CM$1,'Control Panel'!$B:$B,'Control Panel'!$C:$C)))</f>
        <v>11044.074042837967</v>
      </c>
      <c r="CO24" s="3">
        <f>IF(CN24=0,0,CM24*(_xlfn.XLOOKUP(CM$1,'Control Panel'!$B:$B,'Control Panel'!$H:$H)))</f>
        <v>8529.7502377443743</v>
      </c>
      <c r="CP24" s="3">
        <f t="shared" si="30"/>
        <v>2514.3238050935925</v>
      </c>
      <c r="CQ24" s="3">
        <f t="shared" si="31"/>
        <v>1947142.8733936208</v>
      </c>
      <c r="CR24" s="10">
        <f>_xlfn.XLOOKUP(CM$1,'Control Panel'!$B:$B,'Control Panel'!$D:$D)</f>
        <v>5.2499999999999998E-2</v>
      </c>
    </row>
    <row r="25" spans="1:96" x14ac:dyDescent="0.3">
      <c r="A25" s="86">
        <f t="shared" si="0"/>
        <v>222493.49346763032</v>
      </c>
      <c r="B25" s="3">
        <f t="shared" si="1"/>
        <v>483755.18846197869</v>
      </c>
      <c r="C25" s="88">
        <f>SUM($A$3:A24)</f>
        <v>4629250.5080391895</v>
      </c>
      <c r="D25" s="87">
        <f>IF('Control Panel'!$D$27= "ON",A25+B25*(1-'Control Panel'!$C$27),A25+B25)</f>
        <v>706248.68192960904</v>
      </c>
      <c r="F25" s="9">
        <v>23</v>
      </c>
      <c r="G25" s="2">
        <f>IF('Control Panel'!$D$26="ON",K24*(1-'Control Panel'!$C$26),K24)</f>
        <v>4585790.3966592448</v>
      </c>
      <c r="H25" s="3">
        <f>IF(ROUND(K24,2) = 0,0,-PMT(_xlfn.XLOOKUP(G$1,'Control Panel'!$B:$B,'Control Panel'!$H:$H),_xlfn.XLOOKUP(G$1,'Control Panel'!$B:$B,'Control Panel'!$E:$E),_xlfn.XLOOKUP(G$1,'Control Panel'!$B:$B,'Control Panel'!$C:$C)))</f>
        <v>40854.172731056962</v>
      </c>
      <c r="I25" s="3">
        <f>IF(H25=0,0,G25*(_xlfn.XLOOKUP(G$1,'Control Panel'!$B:$B,'Control Panel'!$H:$H)))</f>
        <v>21018.205984688204</v>
      </c>
      <c r="J25" s="3">
        <f t="shared" si="2"/>
        <v>19835.966746368758</v>
      </c>
      <c r="K25" s="3">
        <f t="shared" si="3"/>
        <v>4565954.4299128763</v>
      </c>
      <c r="L25" s="10">
        <f>_xlfn.XLOOKUP(G$1,'Control Panel'!$B:$B,'Control Panel'!$D:$D)</f>
        <v>5.5E-2</v>
      </c>
      <c r="M25" s="2">
        <f>IF('Control Panel'!$D$26="ON",Q24*(1-'Control Panel'!$C$26),Q24)</f>
        <v>3921447.332336124</v>
      </c>
      <c r="N25" s="3">
        <f>IF(ROUND(Q24,2) = 0,0,-PMT(_xlfn.XLOOKUP(M$1,'Control Panel'!$B:$B,'Control Panel'!$H:$H),_xlfn.XLOOKUP(M$1,'Control Panel'!$B:$B,'Control Panel'!$E:$E),_xlfn.XLOOKUP(M$1,'Control Panel'!$B:$B,'Control Panel'!$C:$C)))</f>
        <v>26277.152547020552</v>
      </c>
      <c r="O25" s="3">
        <f>IF(N25=0,0,M25*(_xlfn.XLOOKUP(M$1,'Control Panel'!$B:$B,'Control Panel'!$H:$H)))</f>
        <v>22466.625341509047</v>
      </c>
      <c r="P25" s="3">
        <f t="shared" si="4"/>
        <v>3810.5272055115056</v>
      </c>
      <c r="Q25" s="3">
        <f t="shared" si="5"/>
        <v>3917636.8051306126</v>
      </c>
      <c r="R25" s="10">
        <f>_xlfn.XLOOKUP(M$1,'Control Panel'!$B:$B,'Control Panel'!$D:$D)</f>
        <v>6.8750000000000006E-2</v>
      </c>
      <c r="S25" s="2">
        <f>IF('Control Panel'!$D$26="ON",W24*(1-'Control Panel'!$C$26),W24)</f>
        <v>6372351.9150462011</v>
      </c>
      <c r="T25" s="3">
        <f>IF(ROUND(W24,2) = 0,0,-PMT(_xlfn.XLOOKUP(S$1,'Control Panel'!$B:$B,'Control Panel'!$H:$H),_xlfn.XLOOKUP(S$1,'Control Panel'!$B:$B,'Control Panel'!$E:$E),_xlfn.XLOOKUP(S$1,'Control Panel'!$B:$B,'Control Panel'!$C:$C)))</f>
        <v>42700.372888908401</v>
      </c>
      <c r="U25" s="3">
        <f>IF(T25=0,0,S25*(_xlfn.XLOOKUP(S$1,'Control Panel'!$B:$B,'Control Panel'!$H:$H)))</f>
        <v>36508.266179952196</v>
      </c>
      <c r="V25" s="3">
        <f t="shared" si="6"/>
        <v>6192.1067089562057</v>
      </c>
      <c r="W25" s="3">
        <f t="shared" si="7"/>
        <v>6366159.8083372451</v>
      </c>
      <c r="X25" s="10">
        <f>_xlfn.XLOOKUP(S$1,'Control Panel'!$B:$B,'Control Panel'!$D:$D)</f>
        <v>6.8750000000000006E-2</v>
      </c>
      <c r="Y25" s="2">
        <f>IF('Control Panel'!$D$26="ON",AC24*(1-'Control Panel'!$C$26),AC24)</f>
        <v>7089615.3715913901</v>
      </c>
      <c r="Z25" s="3">
        <f>IF(ROUND(AC24,2) = 0,0,-PMT(_xlfn.XLOOKUP(Y$1,'Control Panel'!$B:$B,'Control Panel'!$H:$H),_xlfn.XLOOKUP(Y$1,'Control Panel'!$B:$B,'Control Panel'!$E:$E),_xlfn.XLOOKUP(Y$1,'Control Panel'!$B:$B,'Control Panel'!$C:$C)))</f>
        <v>61792.332437135432</v>
      </c>
      <c r="AA25" s="3">
        <f>IF(Z25=0,0,Y25*(_xlfn.XLOOKUP(Y$1,'Control Panel'!$B:$B,'Control Panel'!$H:$H)))</f>
        <v>30278.565649504893</v>
      </c>
      <c r="AB25" s="3">
        <f t="shared" si="8"/>
        <v>31513.766787630539</v>
      </c>
      <c r="AC25" s="3">
        <f t="shared" si="9"/>
        <v>7058101.6048037596</v>
      </c>
      <c r="AD25" s="10">
        <f>_xlfn.XLOOKUP(Y$1,'Control Panel'!$B:$B,'Control Panel'!$D:$D)</f>
        <v>5.1249999999999997E-2</v>
      </c>
      <c r="AE25" s="2">
        <f>IF('Control Panel'!$D$26="ON",AI24*(1-'Control Panel'!$C$26),AI24)</f>
        <v>9803618.3308403138</v>
      </c>
      <c r="AF25" s="3">
        <f>IF(ROUND(AI24,2) = 0,0,-PMT(_xlfn.XLOOKUP(AE$1,'Control Panel'!$B:$B,'Control Panel'!$H:$H),_xlfn.XLOOKUP(AE$1,'Control Panel'!$B:$B,'Control Panel'!$E:$E),_xlfn.XLOOKUP(AE$1,'Control Panel'!$B:$B,'Control Panel'!$C:$C)))</f>
        <v>65692.881367551381</v>
      </c>
      <c r="AG25" s="3">
        <f>IF(AF25=0,0,AE25*(_xlfn.XLOOKUP(AE$1,'Control Panel'!$B:$B,'Control Panel'!$H:$H)))</f>
        <v>56166.563353772639</v>
      </c>
      <c r="AH25" s="3">
        <f t="shared" si="10"/>
        <v>9526.3180137787422</v>
      </c>
      <c r="AI25" s="3">
        <f t="shared" si="11"/>
        <v>9794092.0128265359</v>
      </c>
      <c r="AJ25" s="10">
        <f>_xlfn.XLOOKUP(AE$1,'Control Panel'!$B:$B,'Control Panel'!$D:$D)</f>
        <v>6.8750000000000006E-2</v>
      </c>
      <c r="AK25" s="2">
        <f>IF('Control Panel'!$D$26="ON",AO24*(1-'Control Panel'!$C$26),AO24)</f>
        <v>2073952.2468770039</v>
      </c>
      <c r="AL25" s="3">
        <f>IF(ROUND(AO24,2) = 0,0,-PMT(_xlfn.XLOOKUP(AK$1,'Control Panel'!$B:$B,'Control Panel'!$H:$H),_xlfn.XLOOKUP(AK$1,'Control Panel'!$B:$B,'Control Panel'!$E:$E),_xlfn.XLOOKUP(AK$1,'Control Panel'!$B:$B,'Control Panel'!$C:$C)))</f>
        <v>19292.014496253767</v>
      </c>
      <c r="AM25" s="3">
        <f>IF(AL25=0,0,AK25*(_xlfn.XLOOKUP(AK$1,'Control Panel'!$B:$B,'Control Panel'!$H:$H)))</f>
        <v>10801.834619151061</v>
      </c>
      <c r="AN25" s="3">
        <f t="shared" si="12"/>
        <v>8490.1798771027061</v>
      </c>
      <c r="AO25" s="3">
        <f t="shared" si="13"/>
        <v>2065462.0669999013</v>
      </c>
      <c r="AP25" s="10">
        <f>_xlfn.XLOOKUP(AK$1,'Control Panel'!$B:$B,'Control Panel'!$D:$D)</f>
        <v>6.25E-2</v>
      </c>
      <c r="AQ25" s="2">
        <f>IF('Control Panel'!$D$26="ON",AU24*(1-'Control Panel'!$C$26),AU24)</f>
        <v>6467903.8006697502</v>
      </c>
      <c r="AR25" s="3">
        <f>IF(ROUND(AU24,2) = 0,0,-PMT(_xlfn.XLOOKUP(AQ$1,'Control Panel'!$B:$B,'Control Panel'!$H:$H),_xlfn.XLOOKUP(AQ$1,'Control Panel'!$B:$B,'Control Panel'!$E:$E),_xlfn.XLOOKUP(AQ$1,'Control Panel'!$B:$B,'Control Panel'!$C:$C)))</f>
        <v>61459.563819643074</v>
      </c>
      <c r="AS25" s="3">
        <f>IF(AR25=0,0,AQ25*(_xlfn.XLOOKUP(AQ$1,'Control Panel'!$B:$B,'Control Panel'!$H:$H)))</f>
        <v>35708.218899530912</v>
      </c>
      <c r="AT25" s="3">
        <f t="shared" si="14"/>
        <v>25751.344920112162</v>
      </c>
      <c r="AU25" s="3">
        <f t="shared" si="15"/>
        <v>6442152.4557496384</v>
      </c>
      <c r="AV25" s="10">
        <f>_xlfn.XLOOKUP(AQ$1,'Control Panel'!$B:$B,'Control Panel'!$D:$D)</f>
        <v>6.6250000000000003E-2</v>
      </c>
      <c r="AW25" s="2">
        <f>IF('Control Panel'!$D$26="ON",BA24*(1-'Control Panel'!$C$26),BA24)</f>
        <v>7793225.6755429972</v>
      </c>
      <c r="AX25" s="3">
        <f>IF(ROUND(BA24,2) = 0,0,-PMT(_xlfn.XLOOKUP(AW$1,'Control Panel'!$B:$B,'Control Panel'!$H:$H),_xlfn.XLOOKUP(AW$1,'Control Panel'!$B:$B,'Control Panel'!$E:$E),_xlfn.XLOOKUP(AW$1,'Control Panel'!$B:$B,'Control Panel'!$C:$C)))</f>
        <v>44797.69910066975</v>
      </c>
      <c r="AY25" s="3">
        <f>IF(AX25=0,0,AW25*(_xlfn.XLOOKUP(AW$1,'Control Panel'!$B:$B,'Control Panel'!$H:$H)))</f>
        <v>34907.156671703007</v>
      </c>
      <c r="AZ25" s="3">
        <f t="shared" si="16"/>
        <v>9890.5424289667426</v>
      </c>
      <c r="BA25" s="3">
        <f t="shared" si="17"/>
        <v>7783335.1331140306</v>
      </c>
      <c r="BB25" s="10">
        <f>_xlfn.XLOOKUP(AW$1,'Control Panel'!$B:$B,'Control Panel'!$D:$D)</f>
        <v>5.3749999999999999E-2</v>
      </c>
      <c r="BC25" s="2">
        <f>IF('Control Panel'!$D$26="ON",BG24*(1-'Control Panel'!$C$26),BG24)</f>
        <v>12260226.002758872</v>
      </c>
      <c r="BD25" s="3">
        <f>IF(ROUND(BG24,2) = 0,0,-PMT(_xlfn.XLOOKUP(BC$1,'Control Panel'!$B:$B,'Control Panel'!$H:$H),_xlfn.XLOOKUP(BC$1,'Control Panel'!$B:$B,'Control Panel'!$E:$E),_xlfn.XLOOKUP(BC$1,'Control Panel'!$B:$B,'Control Panel'!$C:$C)))</f>
        <v>83162.8118973979</v>
      </c>
      <c r="BE25" s="3">
        <f>IF(BD25=0,0,BC25*(_xlfn.XLOOKUP(BC$1,'Control Panel'!$B:$B,'Control Panel'!$H:$H)))</f>
        <v>71517.985016093415</v>
      </c>
      <c r="BF25" s="3">
        <f t="shared" si="18"/>
        <v>11644.826881304485</v>
      </c>
      <c r="BG25" s="3">
        <f t="shared" si="19"/>
        <v>12248581.175877567</v>
      </c>
      <c r="BH25" s="10">
        <f>_xlfn.XLOOKUP(BC$1,'Control Panel'!$B:$B,'Control Panel'!$D:$D)</f>
        <v>7.0000000000000007E-2</v>
      </c>
      <c r="BI25" s="2">
        <f>IF('Control Panel'!$D$26="ON",BM24*(1-'Control Panel'!$C$26),BM24)</f>
        <v>6590554.6033436339</v>
      </c>
      <c r="BJ25" s="3">
        <f>IF(ROUND(BM24,2) = 0,0,-PMT(_xlfn.XLOOKUP(BI$1,'Control Panel'!$B:$B,'Control Panel'!$H:$H),_xlfn.XLOOKUP(BI$1,'Control Panel'!$B:$B,'Control Panel'!$E:$E),_xlfn.XLOOKUP(BI$1,'Control Panel'!$B:$B,'Control Panel'!$C:$C)))</f>
        <v>39928.799014207361</v>
      </c>
      <c r="BK25" s="3">
        <f>IF(BJ25=0,0,BI25*(_xlfn.XLOOKUP(BI$1,'Control Panel'!$B:$B,'Control Panel'!$H:$H)))</f>
        <v>32266.256912203204</v>
      </c>
      <c r="BL25" s="3">
        <f t="shared" si="20"/>
        <v>7662.5421020041576</v>
      </c>
      <c r="BM25" s="3">
        <f t="shared" si="21"/>
        <v>6582892.0612416295</v>
      </c>
      <c r="BN25" s="10">
        <f>_xlfn.XLOOKUP(BI$1,'Control Panel'!$B:$B,'Control Panel'!$D:$D)</f>
        <v>5.8749999999999997E-2</v>
      </c>
      <c r="BO25" s="2">
        <f>IF('Control Panel'!$D$26="ON",BS24*(1-'Control Panel'!$C$26),BS24)</f>
        <v>9005535.7894454971</v>
      </c>
      <c r="BP25" s="3">
        <f>IF(ROUND(BS24,2) = 0,0,-PMT(_xlfn.XLOOKUP(BO$1,'Control Panel'!$B:$B,'Control Panel'!$H:$H),_xlfn.XLOOKUP(BO$1,'Control Panel'!$B:$B,'Control Panel'!$E:$E),_xlfn.XLOOKUP(BO$1,'Control Panel'!$B:$B,'Control Panel'!$C:$C)))</f>
        <v>51078.842448125593</v>
      </c>
      <c r="BQ25" s="3">
        <f>IF(BP25=0,0,BO25*(_xlfn.XLOOKUP(BO$1,'Control Panel'!$B:$B,'Control Panel'!$H:$H)))</f>
        <v>39399.219078824048</v>
      </c>
      <c r="BR25" s="3">
        <f t="shared" si="22"/>
        <v>11679.623369301546</v>
      </c>
      <c r="BS25" s="3">
        <f t="shared" si="23"/>
        <v>8993856.1660761964</v>
      </c>
      <c r="BT25" s="10">
        <f>_xlfn.XLOOKUP(BO$1,'Control Panel'!$B:$B,'Control Panel'!$D:$D)</f>
        <v>5.2499999999999998E-2</v>
      </c>
      <c r="BU25" s="2">
        <f>IF('Control Panel'!$D$26="ON",BY24*(1-'Control Panel'!$C$26),BY24)</f>
        <v>4151272.1711134831</v>
      </c>
      <c r="BV25" s="3">
        <f>IF(ROUND(BY24,2) = 0,0,-PMT(_xlfn.XLOOKUP(BU$1,'Control Panel'!$B:$B,'Control Panel'!$H:$H),_xlfn.XLOOKUP(BU$1,'Control Panel'!$B:$B,'Control Panel'!$E:$E),_xlfn.XLOOKUP(BU$1,'Control Panel'!$B:$B,'Control Panel'!$C:$C)))</f>
        <v>38891.266274824018</v>
      </c>
      <c r="BW25" s="3">
        <f>IF(BV25=0,0,BU25*(_xlfn.XLOOKUP(BU$1,'Control Panel'!$B:$B,'Control Panel'!$H:$H)))</f>
        <v>22053.63340904038</v>
      </c>
      <c r="BX25" s="3">
        <f t="shared" si="24"/>
        <v>16837.632865783638</v>
      </c>
      <c r="BY25" s="3">
        <f t="shared" si="25"/>
        <v>4134434.5382476994</v>
      </c>
      <c r="BZ25" s="10">
        <f>_xlfn.XLOOKUP(BU$1,'Control Panel'!$B:$B,'Control Panel'!$D:$D)</f>
        <v>6.3750000000000001E-2</v>
      </c>
      <c r="CA25" s="2">
        <f>IF('Control Panel'!$D$26="ON",CE24*(1-'Control Panel'!$C$26),CE24)</f>
        <v>5512269.3080219654</v>
      </c>
      <c r="CB25" s="3">
        <f>IF(ROUND(CE24,2) = 0,0,-PMT(_xlfn.XLOOKUP(CA$1,'Control Panel'!$B:$B,'Control Panel'!$H:$H),_xlfn.XLOOKUP(CA$1,'Control Panel'!$B:$B,'Control Panel'!$E:$E),_xlfn.XLOOKUP(CA$1,'Control Panel'!$B:$B,'Control Panel'!$C:$C)))</f>
        <v>49824.605221179954</v>
      </c>
      <c r="CC25" s="3">
        <f>IF(CB25=0,0,CA25*(_xlfn.XLOOKUP(CA$1,'Control Panel'!$B:$B,'Control Panel'!$H:$H)))</f>
        <v>26412.957100938587</v>
      </c>
      <c r="CD25" s="3">
        <f t="shared" si="26"/>
        <v>23411.648120241367</v>
      </c>
      <c r="CE25" s="3">
        <f t="shared" si="27"/>
        <v>5488857.6599017242</v>
      </c>
      <c r="CF25" s="10">
        <f>_xlfn.XLOOKUP(CA$1,'Control Panel'!$B:$B,'Control Panel'!$D:$D)</f>
        <v>5.7500000000000002E-2</v>
      </c>
      <c r="CG25" s="2">
        <f>IF('Control Panel'!$D$26="ON",CK24*(1-'Control Panel'!$C$26),CK24)</f>
        <v>7795843.6743207127</v>
      </c>
      <c r="CH25" s="3">
        <f>IF(ROUND(CK24,2) = 0,0,-PMT(_xlfn.XLOOKUP(CG$1,'Control Panel'!$B:$B,'Control Panel'!$H:$H),_xlfn.XLOOKUP(CG$1,'Control Panel'!$B:$B,'Control Panel'!$E:$E),_xlfn.XLOOKUP(CG$1,'Control Panel'!$B:$B,'Control Panel'!$C:$C)))</f>
        <v>69452.093642796826</v>
      </c>
      <c r="CI25" s="3">
        <f>IF(CH25=0,0,CG25*(_xlfn.XLOOKUP(CG$1,'Control Panel'!$B:$B,'Control Panel'!$H:$H)))</f>
        <v>35730.950173969934</v>
      </c>
      <c r="CJ25" s="3">
        <f t="shared" si="28"/>
        <v>33721.143468826893</v>
      </c>
      <c r="CK25" s="3">
        <f t="shared" si="29"/>
        <v>7762122.5308518857</v>
      </c>
      <c r="CL25" s="10">
        <f>_xlfn.XLOOKUP(CG$1,'Control Panel'!$B:$B,'Control Panel'!$D:$D)</f>
        <v>5.5E-2</v>
      </c>
      <c r="CM25" s="2">
        <f>IF('Control Panel'!$D$26="ON",CQ24*(1-'Control Panel'!$C$26),CQ24)</f>
        <v>1947142.8733936208</v>
      </c>
      <c r="CN25" s="3">
        <f>IF(ROUND(CQ24,2) = 0,0,-PMT(_xlfn.XLOOKUP(CM$1,'Control Panel'!$B:$B,'Control Panel'!$H:$H),_xlfn.XLOOKUP(CM$1,'Control Panel'!$B:$B,'Control Panel'!$E:$E),_xlfn.XLOOKUP(CM$1,'Control Panel'!$B:$B,'Control Panel'!$C:$C)))</f>
        <v>11044.074042837967</v>
      </c>
      <c r="CO25" s="3">
        <f>IF(CN25=0,0,CM25*(_xlfn.XLOOKUP(CM$1,'Control Panel'!$B:$B,'Control Panel'!$H:$H)))</f>
        <v>8518.7500710970908</v>
      </c>
      <c r="CP25" s="3">
        <f t="shared" si="30"/>
        <v>2525.323971740876</v>
      </c>
      <c r="CQ25" s="3">
        <f t="shared" si="31"/>
        <v>1944617.5494218799</v>
      </c>
      <c r="CR25" s="10">
        <f>_xlfn.XLOOKUP(CM$1,'Control Panel'!$B:$B,'Control Panel'!$D:$D)</f>
        <v>5.2499999999999998E-2</v>
      </c>
    </row>
    <row r="26" spans="1:96" x14ac:dyDescent="0.3">
      <c r="A26" s="86">
        <f t="shared" si="0"/>
        <v>223585.34824940516</v>
      </c>
      <c r="B26" s="3">
        <f t="shared" si="1"/>
        <v>482663.33368020371</v>
      </c>
      <c r="C26" s="88">
        <f>SUM($A$3:A25)</f>
        <v>4851744.0015068194</v>
      </c>
      <c r="D26" s="87">
        <f>IF('Control Panel'!$D$27= "ON",A26+B26*(1-'Control Panel'!$C$27),A26+B26)</f>
        <v>706248.68192960881</v>
      </c>
      <c r="E26" s="1">
        <f t="shared" ref="E26" si="33">F26/12</f>
        <v>2</v>
      </c>
      <c r="F26" s="9">
        <v>24</v>
      </c>
      <c r="G26" s="2">
        <f>IF('Control Panel'!$D$26="ON",K25*(1-'Control Panel'!$C$26),K25)</f>
        <v>4565954.4299128763</v>
      </c>
      <c r="H26" s="3">
        <f>IF(ROUND(K25,2) = 0,0,-PMT(_xlfn.XLOOKUP(G$1,'Control Panel'!$B:$B,'Control Panel'!$H:$H),_xlfn.XLOOKUP(G$1,'Control Panel'!$B:$B,'Control Panel'!$E:$E),_xlfn.XLOOKUP(G$1,'Control Panel'!$B:$B,'Control Panel'!$C:$C)))</f>
        <v>40854.172731056962</v>
      </c>
      <c r="I26" s="3">
        <f>IF(H26=0,0,G26*(_xlfn.XLOOKUP(G$1,'Control Panel'!$B:$B,'Control Panel'!$H:$H)))</f>
        <v>20927.291137100685</v>
      </c>
      <c r="J26" s="3">
        <f t="shared" si="2"/>
        <v>19926.881593956277</v>
      </c>
      <c r="K26" s="3">
        <f t="shared" si="3"/>
        <v>4546027.5483189197</v>
      </c>
      <c r="L26" s="10">
        <f>_xlfn.XLOOKUP(G$1,'Control Panel'!$B:$B,'Control Panel'!$D:$D)</f>
        <v>5.5E-2</v>
      </c>
      <c r="M26" s="2">
        <f>IF('Control Panel'!$D$26="ON",Q25*(1-'Control Panel'!$C$26),Q25)</f>
        <v>3917636.8051306126</v>
      </c>
      <c r="N26" s="3">
        <f>IF(ROUND(Q25,2) = 0,0,-PMT(_xlfn.XLOOKUP(M$1,'Control Panel'!$B:$B,'Control Panel'!$H:$H),_xlfn.XLOOKUP(M$1,'Control Panel'!$B:$B,'Control Panel'!$E:$E),_xlfn.XLOOKUP(M$1,'Control Panel'!$B:$B,'Control Panel'!$C:$C)))</f>
        <v>26277.152547020552</v>
      </c>
      <c r="O26" s="3">
        <f>IF(N26=0,0,M26*(_xlfn.XLOOKUP(M$1,'Control Panel'!$B:$B,'Control Panel'!$H:$H)))</f>
        <v>22444.794196060804</v>
      </c>
      <c r="P26" s="3">
        <f t="shared" si="4"/>
        <v>3832.3583509597483</v>
      </c>
      <c r="Q26" s="3">
        <f t="shared" si="5"/>
        <v>3913804.446779653</v>
      </c>
      <c r="R26" s="10">
        <f>_xlfn.XLOOKUP(M$1,'Control Panel'!$B:$B,'Control Panel'!$D:$D)</f>
        <v>6.8750000000000006E-2</v>
      </c>
      <c r="S26" s="2">
        <f>IF('Control Panel'!$D$26="ON",W25*(1-'Control Panel'!$C$26),W25)</f>
        <v>6366159.8083372451</v>
      </c>
      <c r="T26" s="3">
        <f>IF(ROUND(W25,2) = 0,0,-PMT(_xlfn.XLOOKUP(S$1,'Control Panel'!$B:$B,'Control Panel'!$H:$H),_xlfn.XLOOKUP(S$1,'Control Panel'!$B:$B,'Control Panel'!$E:$E),_xlfn.XLOOKUP(S$1,'Control Panel'!$B:$B,'Control Panel'!$C:$C)))</f>
        <v>42700.372888908401</v>
      </c>
      <c r="U26" s="3">
        <f>IF(T26=0,0,S26*(_xlfn.XLOOKUP(S$1,'Control Panel'!$B:$B,'Control Panel'!$H:$H)))</f>
        <v>36472.790568598801</v>
      </c>
      <c r="V26" s="3">
        <f t="shared" si="6"/>
        <v>6227.5823203096006</v>
      </c>
      <c r="W26" s="3">
        <f t="shared" si="7"/>
        <v>6359932.2260169359</v>
      </c>
      <c r="X26" s="10">
        <f>_xlfn.XLOOKUP(S$1,'Control Panel'!$B:$B,'Control Panel'!$D:$D)</f>
        <v>6.8750000000000006E-2</v>
      </c>
      <c r="Y26" s="2">
        <f>IF('Control Panel'!$D$26="ON",AC25*(1-'Control Panel'!$C$26),AC25)</f>
        <v>7058101.6048037596</v>
      </c>
      <c r="Z26" s="3">
        <f>IF(ROUND(AC25,2) = 0,0,-PMT(_xlfn.XLOOKUP(Y$1,'Control Panel'!$B:$B,'Control Panel'!$H:$H),_xlfn.XLOOKUP(Y$1,'Control Panel'!$B:$B,'Control Panel'!$E:$E),_xlfn.XLOOKUP(Y$1,'Control Panel'!$B:$B,'Control Panel'!$C:$C)))</f>
        <v>61792.332437135432</v>
      </c>
      <c r="AA26" s="3">
        <f>IF(Z26=0,0,Y26*(_xlfn.XLOOKUP(Y$1,'Control Panel'!$B:$B,'Control Panel'!$H:$H)))</f>
        <v>30143.975603849387</v>
      </c>
      <c r="AB26" s="3">
        <f t="shared" si="8"/>
        <v>31648.356833286045</v>
      </c>
      <c r="AC26" s="3">
        <f t="shared" si="9"/>
        <v>7026453.247970474</v>
      </c>
      <c r="AD26" s="10">
        <f>_xlfn.XLOOKUP(Y$1,'Control Panel'!$B:$B,'Control Panel'!$D:$D)</f>
        <v>5.1249999999999997E-2</v>
      </c>
      <c r="AE26" s="2">
        <f>IF('Control Panel'!$D$26="ON",AI25*(1-'Control Panel'!$C$26),AI25)</f>
        <v>9794092.0128265359</v>
      </c>
      <c r="AF26" s="3">
        <f>IF(ROUND(AI25,2) = 0,0,-PMT(_xlfn.XLOOKUP(AE$1,'Control Panel'!$B:$B,'Control Panel'!$H:$H),_xlfn.XLOOKUP(AE$1,'Control Panel'!$B:$B,'Control Panel'!$E:$E),_xlfn.XLOOKUP(AE$1,'Control Panel'!$B:$B,'Control Panel'!$C:$C)))</f>
        <v>65692.881367551381</v>
      </c>
      <c r="AG26" s="3">
        <f>IF(AF26=0,0,AE26*(_xlfn.XLOOKUP(AE$1,'Control Panel'!$B:$B,'Control Panel'!$H:$H)))</f>
        <v>56111.98549015203</v>
      </c>
      <c r="AH26" s="3">
        <f t="shared" si="10"/>
        <v>9580.8958773993509</v>
      </c>
      <c r="AI26" s="3">
        <f t="shared" si="11"/>
        <v>9784511.1169491373</v>
      </c>
      <c r="AJ26" s="10">
        <f>_xlfn.XLOOKUP(AE$1,'Control Panel'!$B:$B,'Control Panel'!$D:$D)</f>
        <v>6.8750000000000006E-2</v>
      </c>
      <c r="AK26" s="2">
        <f>IF('Control Panel'!$D$26="ON",AO25*(1-'Control Panel'!$C$26),AO25)</f>
        <v>2065462.0669999013</v>
      </c>
      <c r="AL26" s="3">
        <f>IF(ROUND(AO25,2) = 0,0,-PMT(_xlfn.XLOOKUP(AK$1,'Control Panel'!$B:$B,'Control Panel'!$H:$H),_xlfn.XLOOKUP(AK$1,'Control Panel'!$B:$B,'Control Panel'!$E:$E),_xlfn.XLOOKUP(AK$1,'Control Panel'!$B:$B,'Control Panel'!$C:$C)))</f>
        <v>19292.014496253767</v>
      </c>
      <c r="AM26" s="3">
        <f>IF(AL26=0,0,AK26*(_xlfn.XLOOKUP(AK$1,'Control Panel'!$B:$B,'Control Panel'!$H:$H)))</f>
        <v>10757.614932291151</v>
      </c>
      <c r="AN26" s="3">
        <f t="shared" si="12"/>
        <v>8534.3995639626155</v>
      </c>
      <c r="AO26" s="3">
        <f t="shared" si="13"/>
        <v>2056927.6674359387</v>
      </c>
      <c r="AP26" s="10">
        <f>_xlfn.XLOOKUP(AK$1,'Control Panel'!$B:$B,'Control Panel'!$D:$D)</f>
        <v>6.25E-2</v>
      </c>
      <c r="AQ26" s="2">
        <f>IF('Control Panel'!$D$26="ON",AU25*(1-'Control Panel'!$C$26),AU25)</f>
        <v>6442152.4557496384</v>
      </c>
      <c r="AR26" s="3">
        <f>IF(ROUND(AU25,2) = 0,0,-PMT(_xlfn.XLOOKUP(AQ$1,'Control Panel'!$B:$B,'Control Panel'!$H:$H),_xlfn.XLOOKUP(AQ$1,'Control Panel'!$B:$B,'Control Panel'!$E:$E),_xlfn.XLOOKUP(AQ$1,'Control Panel'!$B:$B,'Control Panel'!$C:$C)))</f>
        <v>61459.563819643074</v>
      </c>
      <c r="AS26" s="3">
        <f>IF(AR26=0,0,AQ26*(_xlfn.XLOOKUP(AQ$1,'Control Panel'!$B:$B,'Control Panel'!$H:$H)))</f>
        <v>35566.050016117792</v>
      </c>
      <c r="AT26" s="3">
        <f t="shared" si="14"/>
        <v>25893.513803525282</v>
      </c>
      <c r="AU26" s="3">
        <f t="shared" si="15"/>
        <v>6416258.9419461135</v>
      </c>
      <c r="AV26" s="10">
        <f>_xlfn.XLOOKUP(AQ$1,'Control Panel'!$B:$B,'Control Panel'!$D:$D)</f>
        <v>6.6250000000000003E-2</v>
      </c>
      <c r="AW26" s="2">
        <f>IF('Control Panel'!$D$26="ON",BA25*(1-'Control Panel'!$C$26),BA25)</f>
        <v>7783335.1331140306</v>
      </c>
      <c r="AX26" s="3">
        <f>IF(ROUND(BA25,2) = 0,0,-PMT(_xlfn.XLOOKUP(AW$1,'Control Panel'!$B:$B,'Control Panel'!$H:$H),_xlfn.XLOOKUP(AW$1,'Control Panel'!$B:$B,'Control Panel'!$E:$E),_xlfn.XLOOKUP(AW$1,'Control Panel'!$B:$B,'Control Panel'!$C:$C)))</f>
        <v>44797.69910066975</v>
      </c>
      <c r="AY26" s="3">
        <f>IF(AX26=0,0,AW26*(_xlfn.XLOOKUP(AW$1,'Control Panel'!$B:$B,'Control Panel'!$H:$H)))</f>
        <v>34862.855283739933</v>
      </c>
      <c r="AZ26" s="3">
        <f t="shared" si="16"/>
        <v>9934.843816929817</v>
      </c>
      <c r="BA26" s="3">
        <f t="shared" si="17"/>
        <v>7773400.2892971011</v>
      </c>
      <c r="BB26" s="10">
        <f>_xlfn.XLOOKUP(AW$1,'Control Panel'!$B:$B,'Control Panel'!$D:$D)</f>
        <v>5.3749999999999999E-2</v>
      </c>
      <c r="BC26" s="2">
        <f>IF('Control Panel'!$D$26="ON",BG25*(1-'Control Panel'!$C$26),BG25)</f>
        <v>12248581.175877567</v>
      </c>
      <c r="BD26" s="3">
        <f>IF(ROUND(BG25,2) = 0,0,-PMT(_xlfn.XLOOKUP(BC$1,'Control Panel'!$B:$B,'Control Panel'!$H:$H),_xlfn.XLOOKUP(BC$1,'Control Panel'!$B:$B,'Control Panel'!$E:$E),_xlfn.XLOOKUP(BC$1,'Control Panel'!$B:$B,'Control Panel'!$C:$C)))</f>
        <v>83162.8118973979</v>
      </c>
      <c r="BE26" s="3">
        <f>IF(BD26=0,0,BC26*(_xlfn.XLOOKUP(BC$1,'Control Panel'!$B:$B,'Control Panel'!$H:$H)))</f>
        <v>71450.056859285818</v>
      </c>
      <c r="BF26" s="3">
        <f t="shared" si="18"/>
        <v>11712.755038112082</v>
      </c>
      <c r="BG26" s="3">
        <f t="shared" si="19"/>
        <v>12236868.420839455</v>
      </c>
      <c r="BH26" s="10">
        <f>_xlfn.XLOOKUP(BC$1,'Control Panel'!$B:$B,'Control Panel'!$D:$D)</f>
        <v>7.0000000000000007E-2</v>
      </c>
      <c r="BI26" s="2">
        <f>IF('Control Panel'!$D$26="ON",BM25*(1-'Control Panel'!$C$26),BM25)</f>
        <v>6582892.0612416295</v>
      </c>
      <c r="BJ26" s="3">
        <f>IF(ROUND(BM25,2) = 0,0,-PMT(_xlfn.XLOOKUP(BI$1,'Control Panel'!$B:$B,'Control Panel'!$H:$H),_xlfn.XLOOKUP(BI$1,'Control Panel'!$B:$B,'Control Panel'!$E:$E),_xlfn.XLOOKUP(BI$1,'Control Panel'!$B:$B,'Control Panel'!$C:$C)))</f>
        <v>39928.799014207361</v>
      </c>
      <c r="BK26" s="3">
        <f>IF(BJ26=0,0,BI26*(_xlfn.XLOOKUP(BI$1,'Control Panel'!$B:$B,'Control Panel'!$H:$H)))</f>
        <v>32228.742383162142</v>
      </c>
      <c r="BL26" s="3">
        <f t="shared" si="20"/>
        <v>7700.0566310452195</v>
      </c>
      <c r="BM26" s="3">
        <f t="shared" si="21"/>
        <v>6575192.0046105841</v>
      </c>
      <c r="BN26" s="10">
        <f>_xlfn.XLOOKUP(BI$1,'Control Panel'!$B:$B,'Control Panel'!$D:$D)</f>
        <v>5.8749999999999997E-2</v>
      </c>
      <c r="BO26" s="2">
        <f>IF('Control Panel'!$D$26="ON",BS25*(1-'Control Panel'!$C$26),BS25)</f>
        <v>8993856.1660761964</v>
      </c>
      <c r="BP26" s="3">
        <f>IF(ROUND(BS25,2) = 0,0,-PMT(_xlfn.XLOOKUP(BO$1,'Control Panel'!$B:$B,'Control Panel'!$H:$H),_xlfn.XLOOKUP(BO$1,'Control Panel'!$B:$B,'Control Panel'!$E:$E),_xlfn.XLOOKUP(BO$1,'Control Panel'!$B:$B,'Control Panel'!$C:$C)))</f>
        <v>51078.842448125593</v>
      </c>
      <c r="BQ26" s="3">
        <f>IF(BP26=0,0,BO26*(_xlfn.XLOOKUP(BO$1,'Control Panel'!$B:$B,'Control Panel'!$H:$H)))</f>
        <v>39348.120726583358</v>
      </c>
      <c r="BR26" s="3">
        <f t="shared" si="22"/>
        <v>11730.721721542235</v>
      </c>
      <c r="BS26" s="3">
        <f t="shared" si="23"/>
        <v>8982125.4443546534</v>
      </c>
      <c r="BT26" s="10">
        <f>_xlfn.XLOOKUP(BO$1,'Control Panel'!$B:$B,'Control Panel'!$D:$D)</f>
        <v>5.2499999999999998E-2</v>
      </c>
      <c r="BU26" s="2">
        <f>IF('Control Panel'!$D$26="ON",BY25*(1-'Control Panel'!$C$26),BY25)</f>
        <v>4134434.5382476994</v>
      </c>
      <c r="BV26" s="3">
        <f>IF(ROUND(BY25,2) = 0,0,-PMT(_xlfn.XLOOKUP(BU$1,'Control Panel'!$B:$B,'Control Panel'!$H:$H),_xlfn.XLOOKUP(BU$1,'Control Panel'!$B:$B,'Control Panel'!$E:$E),_xlfn.XLOOKUP(BU$1,'Control Panel'!$B:$B,'Control Panel'!$C:$C)))</f>
        <v>38891.266274824018</v>
      </c>
      <c r="BW26" s="3">
        <f>IF(BV26=0,0,BU26*(_xlfn.XLOOKUP(BU$1,'Control Panel'!$B:$B,'Control Panel'!$H:$H)))</f>
        <v>21964.183484440906</v>
      </c>
      <c r="BX26" s="3">
        <f t="shared" si="24"/>
        <v>16927.082790383112</v>
      </c>
      <c r="BY26" s="3">
        <f t="shared" si="25"/>
        <v>4117507.4554573162</v>
      </c>
      <c r="BZ26" s="10">
        <f>_xlfn.XLOOKUP(BU$1,'Control Panel'!$B:$B,'Control Panel'!$D:$D)</f>
        <v>6.3750000000000001E-2</v>
      </c>
      <c r="CA26" s="2">
        <f>IF('Control Panel'!$D$26="ON",CE25*(1-'Control Panel'!$C$26),CE25)</f>
        <v>5488857.6599017242</v>
      </c>
      <c r="CB26" s="3">
        <f>IF(ROUND(CE25,2) = 0,0,-PMT(_xlfn.XLOOKUP(CA$1,'Control Panel'!$B:$B,'Control Panel'!$H:$H),_xlfn.XLOOKUP(CA$1,'Control Panel'!$B:$B,'Control Panel'!$E:$E),_xlfn.XLOOKUP(CA$1,'Control Panel'!$B:$B,'Control Panel'!$C:$C)))</f>
        <v>49824.605221179954</v>
      </c>
      <c r="CC26" s="3">
        <f>IF(CB26=0,0,CA26*(_xlfn.XLOOKUP(CA$1,'Control Panel'!$B:$B,'Control Panel'!$H:$H)))</f>
        <v>26300.776287029097</v>
      </c>
      <c r="CD26" s="3">
        <f t="shared" si="26"/>
        <v>23523.828934150857</v>
      </c>
      <c r="CE26" s="3">
        <f t="shared" si="27"/>
        <v>5465333.8309675734</v>
      </c>
      <c r="CF26" s="10">
        <f>_xlfn.XLOOKUP(CA$1,'Control Panel'!$B:$B,'Control Panel'!$D:$D)</f>
        <v>5.7500000000000002E-2</v>
      </c>
      <c r="CG26" s="2">
        <f>IF('Control Panel'!$D$26="ON",CK25*(1-'Control Panel'!$C$26),CK25)</f>
        <v>7762122.5308518857</v>
      </c>
      <c r="CH26" s="3">
        <f>IF(ROUND(CK25,2) = 0,0,-PMT(_xlfn.XLOOKUP(CG$1,'Control Panel'!$B:$B,'Control Panel'!$H:$H),_xlfn.XLOOKUP(CG$1,'Control Panel'!$B:$B,'Control Panel'!$E:$E),_xlfn.XLOOKUP(CG$1,'Control Panel'!$B:$B,'Control Panel'!$C:$C)))</f>
        <v>69452.093642796826</v>
      </c>
      <c r="CI26" s="3">
        <f>IF(CH26=0,0,CG26*(_xlfn.XLOOKUP(CG$1,'Control Panel'!$B:$B,'Control Panel'!$H:$H)))</f>
        <v>35576.39493307114</v>
      </c>
      <c r="CJ26" s="3">
        <f t="shared" si="28"/>
        <v>33875.698709725686</v>
      </c>
      <c r="CK26" s="3">
        <f t="shared" si="29"/>
        <v>7728246.8321421603</v>
      </c>
      <c r="CL26" s="10">
        <f>_xlfn.XLOOKUP(CG$1,'Control Panel'!$B:$B,'Control Panel'!$D:$D)</f>
        <v>5.5E-2</v>
      </c>
      <c r="CM26" s="2">
        <f>IF('Control Panel'!$D$26="ON",CQ25*(1-'Control Panel'!$C$26),CQ25)</f>
        <v>1944617.5494218799</v>
      </c>
      <c r="CN26" s="3">
        <f>IF(ROUND(CQ25,2) = 0,0,-PMT(_xlfn.XLOOKUP(CM$1,'Control Panel'!$B:$B,'Control Panel'!$H:$H),_xlfn.XLOOKUP(CM$1,'Control Panel'!$B:$B,'Control Panel'!$E:$E),_xlfn.XLOOKUP(CM$1,'Control Panel'!$B:$B,'Control Panel'!$C:$C)))</f>
        <v>11044.074042837967</v>
      </c>
      <c r="CO26" s="3">
        <f>IF(CN26=0,0,CM26*(_xlfn.XLOOKUP(CM$1,'Control Panel'!$B:$B,'Control Panel'!$H:$H)))</f>
        <v>8507.7017787207242</v>
      </c>
      <c r="CP26" s="3">
        <f t="shared" si="30"/>
        <v>2536.3722641172426</v>
      </c>
      <c r="CQ26" s="3">
        <f t="shared" si="31"/>
        <v>1942081.1771577627</v>
      </c>
      <c r="CR26" s="10">
        <f>_xlfn.XLOOKUP(CM$1,'Control Panel'!$B:$B,'Control Panel'!$D:$D)</f>
        <v>5.2499999999999998E-2</v>
      </c>
    </row>
    <row r="27" spans="1:96" x14ac:dyDescent="0.3">
      <c r="A27" s="86">
        <f t="shared" si="0"/>
        <v>224682.62209441437</v>
      </c>
      <c r="B27" s="3">
        <f t="shared" si="1"/>
        <v>481566.05983519467</v>
      </c>
      <c r="C27" s="88">
        <f>SUM($A$3:A26)</f>
        <v>5075329.3497562241</v>
      </c>
      <c r="D27" s="87">
        <f>IF('Control Panel'!$D$27= "ON",A27+B27*(1-'Control Panel'!$C$27),A27+B27)</f>
        <v>706248.68192960904</v>
      </c>
      <c r="F27" s="9">
        <v>25</v>
      </c>
      <c r="G27" s="2">
        <f>IF('Control Panel'!$D$26="ON",K26*(1-'Control Panel'!$C$26),K26)</f>
        <v>4546027.5483189197</v>
      </c>
      <c r="H27" s="3">
        <f>IF(ROUND(K26,2) = 0,0,-PMT(_xlfn.XLOOKUP(G$1,'Control Panel'!$B:$B,'Control Panel'!$H:$H),_xlfn.XLOOKUP(G$1,'Control Panel'!$B:$B,'Control Panel'!$E:$E),_xlfn.XLOOKUP(G$1,'Control Panel'!$B:$B,'Control Panel'!$C:$C)))</f>
        <v>40854.172731056962</v>
      </c>
      <c r="I27" s="3">
        <f>IF(H27=0,0,G27*(_xlfn.XLOOKUP(G$1,'Control Panel'!$B:$B,'Control Panel'!$H:$H)))</f>
        <v>20835.959596461715</v>
      </c>
      <c r="J27" s="3">
        <f t="shared" si="2"/>
        <v>20018.213134595248</v>
      </c>
      <c r="K27" s="3">
        <f t="shared" si="3"/>
        <v>4526009.3351843245</v>
      </c>
      <c r="L27" s="10">
        <f>_xlfn.XLOOKUP(G$1,'Control Panel'!$B:$B,'Control Panel'!$D:$D)</f>
        <v>5.5E-2</v>
      </c>
      <c r="M27" s="2">
        <f>IF('Control Panel'!$D$26="ON",Q26*(1-'Control Panel'!$C$26),Q26)</f>
        <v>3913804.446779653</v>
      </c>
      <c r="N27" s="3">
        <f>IF(ROUND(Q26,2) = 0,0,-PMT(_xlfn.XLOOKUP(M$1,'Control Panel'!$B:$B,'Control Panel'!$H:$H),_xlfn.XLOOKUP(M$1,'Control Panel'!$B:$B,'Control Panel'!$E:$E),_xlfn.XLOOKUP(M$1,'Control Panel'!$B:$B,'Control Panel'!$C:$C)))</f>
        <v>26277.152547020552</v>
      </c>
      <c r="O27" s="3">
        <f>IF(N27=0,0,M27*(_xlfn.XLOOKUP(M$1,'Control Panel'!$B:$B,'Control Panel'!$H:$H)))</f>
        <v>22422.837976341765</v>
      </c>
      <c r="P27" s="3">
        <f t="shared" si="4"/>
        <v>3854.3145706787873</v>
      </c>
      <c r="Q27" s="3">
        <f t="shared" si="5"/>
        <v>3909950.1322089741</v>
      </c>
      <c r="R27" s="10">
        <f>_xlfn.XLOOKUP(M$1,'Control Panel'!$B:$B,'Control Panel'!$D:$D)</f>
        <v>6.8750000000000006E-2</v>
      </c>
      <c r="S27" s="2">
        <f>IF('Control Panel'!$D$26="ON",W26*(1-'Control Panel'!$C$26),W26)</f>
        <v>6359932.2260169359</v>
      </c>
      <c r="T27" s="3">
        <f>IF(ROUND(W26,2) = 0,0,-PMT(_xlfn.XLOOKUP(S$1,'Control Panel'!$B:$B,'Control Panel'!$H:$H),_xlfn.XLOOKUP(S$1,'Control Panel'!$B:$B,'Control Panel'!$E:$E),_xlfn.XLOOKUP(S$1,'Control Panel'!$B:$B,'Control Panel'!$C:$C)))</f>
        <v>42700.372888908401</v>
      </c>
      <c r="U27" s="3">
        <f>IF(T27=0,0,S27*(_xlfn.XLOOKUP(S$1,'Control Panel'!$B:$B,'Control Panel'!$H:$H)))</f>
        <v>36437.111711555364</v>
      </c>
      <c r="V27" s="3">
        <f t="shared" si="6"/>
        <v>6263.2611773530371</v>
      </c>
      <c r="W27" s="3">
        <f t="shared" si="7"/>
        <v>6353668.9648395833</v>
      </c>
      <c r="X27" s="10">
        <f>_xlfn.XLOOKUP(S$1,'Control Panel'!$B:$B,'Control Panel'!$D:$D)</f>
        <v>6.8750000000000006E-2</v>
      </c>
      <c r="Y27" s="2">
        <f>IF('Control Panel'!$D$26="ON",AC26*(1-'Control Panel'!$C$26),AC26)</f>
        <v>7026453.247970474</v>
      </c>
      <c r="Z27" s="3">
        <f>IF(ROUND(AC26,2) = 0,0,-PMT(_xlfn.XLOOKUP(Y$1,'Control Panel'!$B:$B,'Control Panel'!$H:$H),_xlfn.XLOOKUP(Y$1,'Control Panel'!$B:$B,'Control Panel'!$E:$E),_xlfn.XLOOKUP(Y$1,'Control Panel'!$B:$B,'Control Panel'!$C:$C)))</f>
        <v>61792.332437135432</v>
      </c>
      <c r="AA27" s="3">
        <f>IF(Z27=0,0,Y27*(_xlfn.XLOOKUP(Y$1,'Control Panel'!$B:$B,'Control Panel'!$H:$H)))</f>
        <v>30008.810746540563</v>
      </c>
      <c r="AB27" s="3">
        <f t="shared" si="8"/>
        <v>31783.521690594869</v>
      </c>
      <c r="AC27" s="3">
        <f t="shared" si="9"/>
        <v>6994669.726279879</v>
      </c>
      <c r="AD27" s="10">
        <f>_xlfn.XLOOKUP(Y$1,'Control Panel'!$B:$B,'Control Panel'!$D:$D)</f>
        <v>5.1249999999999997E-2</v>
      </c>
      <c r="AE27" s="2">
        <f>IF('Control Panel'!$D$26="ON",AI26*(1-'Control Panel'!$C$26),AI26)</f>
        <v>9784511.1169491373</v>
      </c>
      <c r="AF27" s="3">
        <f>IF(ROUND(AI26,2) = 0,0,-PMT(_xlfn.XLOOKUP(AE$1,'Control Panel'!$B:$B,'Control Panel'!$H:$H),_xlfn.XLOOKUP(AE$1,'Control Panel'!$B:$B,'Control Panel'!$E:$E),_xlfn.XLOOKUP(AE$1,'Control Panel'!$B:$B,'Control Panel'!$C:$C)))</f>
        <v>65692.881367551381</v>
      </c>
      <c r="AG27" s="3">
        <f>IF(AF27=0,0,AE27*(_xlfn.XLOOKUP(AE$1,'Control Panel'!$B:$B,'Control Panel'!$H:$H)))</f>
        <v>56057.09494085444</v>
      </c>
      <c r="AH27" s="3">
        <f t="shared" si="10"/>
        <v>9635.7864266969409</v>
      </c>
      <c r="AI27" s="3">
        <f t="shared" si="11"/>
        <v>9774875.3305224404</v>
      </c>
      <c r="AJ27" s="10">
        <f>_xlfn.XLOOKUP(AE$1,'Control Panel'!$B:$B,'Control Panel'!$D:$D)</f>
        <v>6.8750000000000006E-2</v>
      </c>
      <c r="AK27" s="2">
        <f>IF('Control Panel'!$D$26="ON",AO26*(1-'Control Panel'!$C$26),AO26)</f>
        <v>2056927.6674359387</v>
      </c>
      <c r="AL27" s="3">
        <f>IF(ROUND(AO26,2) = 0,0,-PMT(_xlfn.XLOOKUP(AK$1,'Control Panel'!$B:$B,'Control Panel'!$H:$H),_xlfn.XLOOKUP(AK$1,'Control Panel'!$B:$B,'Control Panel'!$E:$E),_xlfn.XLOOKUP(AK$1,'Control Panel'!$B:$B,'Control Panel'!$C:$C)))</f>
        <v>19292.014496253767</v>
      </c>
      <c r="AM27" s="3">
        <f>IF(AL27=0,0,AK27*(_xlfn.XLOOKUP(AK$1,'Control Panel'!$B:$B,'Control Panel'!$H:$H)))</f>
        <v>10713.164934562181</v>
      </c>
      <c r="AN27" s="3">
        <f t="shared" si="12"/>
        <v>8578.8495616915861</v>
      </c>
      <c r="AO27" s="3">
        <f t="shared" si="13"/>
        <v>2048348.8178742472</v>
      </c>
      <c r="AP27" s="10">
        <f>_xlfn.XLOOKUP(AK$1,'Control Panel'!$B:$B,'Control Panel'!$D:$D)</f>
        <v>6.25E-2</v>
      </c>
      <c r="AQ27" s="2">
        <f>IF('Control Panel'!$D$26="ON",AU26*(1-'Control Panel'!$C$26),AU26)</f>
        <v>6416258.9419461135</v>
      </c>
      <c r="AR27" s="3">
        <f>IF(ROUND(AU26,2) = 0,0,-PMT(_xlfn.XLOOKUP(AQ$1,'Control Panel'!$B:$B,'Control Panel'!$H:$H),_xlfn.XLOOKUP(AQ$1,'Control Panel'!$B:$B,'Control Panel'!$E:$E),_xlfn.XLOOKUP(AQ$1,'Control Panel'!$B:$B,'Control Panel'!$C:$C)))</f>
        <v>61459.563819643074</v>
      </c>
      <c r="AS27" s="3">
        <f>IF(AR27=0,0,AQ27*(_xlfn.XLOOKUP(AQ$1,'Control Panel'!$B:$B,'Control Panel'!$H:$H)))</f>
        <v>35423.096241994172</v>
      </c>
      <c r="AT27" s="3">
        <f t="shared" si="14"/>
        <v>26036.467577648902</v>
      </c>
      <c r="AU27" s="3">
        <f t="shared" si="15"/>
        <v>6390222.4743684642</v>
      </c>
      <c r="AV27" s="10">
        <f>_xlfn.XLOOKUP(AQ$1,'Control Panel'!$B:$B,'Control Panel'!$D:$D)</f>
        <v>6.6250000000000003E-2</v>
      </c>
      <c r="AW27" s="2">
        <f>IF('Control Panel'!$D$26="ON",BA26*(1-'Control Panel'!$C$26),BA26)</f>
        <v>7773400.2892971011</v>
      </c>
      <c r="AX27" s="3">
        <f>IF(ROUND(BA26,2) = 0,0,-PMT(_xlfn.XLOOKUP(AW$1,'Control Panel'!$B:$B,'Control Panel'!$H:$H),_xlfn.XLOOKUP(AW$1,'Control Panel'!$B:$B,'Control Panel'!$E:$E),_xlfn.XLOOKUP(AW$1,'Control Panel'!$B:$B,'Control Panel'!$C:$C)))</f>
        <v>44797.69910066975</v>
      </c>
      <c r="AY27" s="3">
        <f>IF(AX27=0,0,AW27*(_xlfn.XLOOKUP(AW$1,'Control Panel'!$B:$B,'Control Panel'!$H:$H)))</f>
        <v>34818.355462476604</v>
      </c>
      <c r="AZ27" s="3">
        <f t="shared" si="16"/>
        <v>9979.343638193146</v>
      </c>
      <c r="BA27" s="3">
        <f t="shared" si="17"/>
        <v>7763420.9456589082</v>
      </c>
      <c r="BB27" s="10">
        <f>_xlfn.XLOOKUP(AW$1,'Control Panel'!$B:$B,'Control Panel'!$D:$D)</f>
        <v>5.3749999999999999E-2</v>
      </c>
      <c r="BC27" s="2">
        <f>IF('Control Panel'!$D$26="ON",BG26*(1-'Control Panel'!$C$26),BG26)</f>
        <v>12236868.420839455</v>
      </c>
      <c r="BD27" s="3">
        <f>IF(ROUND(BG26,2) = 0,0,-PMT(_xlfn.XLOOKUP(BC$1,'Control Panel'!$B:$B,'Control Panel'!$H:$H),_xlfn.XLOOKUP(BC$1,'Control Panel'!$B:$B,'Control Panel'!$E:$E),_xlfn.XLOOKUP(BC$1,'Control Panel'!$B:$B,'Control Panel'!$C:$C)))</f>
        <v>83162.8118973979</v>
      </c>
      <c r="BE27" s="3">
        <f>IF(BD27=0,0,BC27*(_xlfn.XLOOKUP(BC$1,'Control Panel'!$B:$B,'Control Panel'!$H:$H)))</f>
        <v>71381.732454896817</v>
      </c>
      <c r="BF27" s="3">
        <f t="shared" si="18"/>
        <v>11781.079442501083</v>
      </c>
      <c r="BG27" s="3">
        <f t="shared" si="19"/>
        <v>12225087.341396954</v>
      </c>
      <c r="BH27" s="10">
        <f>_xlfn.XLOOKUP(BC$1,'Control Panel'!$B:$B,'Control Panel'!$D:$D)</f>
        <v>7.0000000000000007E-2</v>
      </c>
      <c r="BI27" s="2">
        <f>IF('Control Panel'!$D$26="ON",BM26*(1-'Control Panel'!$C$26),BM26)</f>
        <v>6575192.0046105841</v>
      </c>
      <c r="BJ27" s="3">
        <f>IF(ROUND(BM26,2) = 0,0,-PMT(_xlfn.XLOOKUP(BI$1,'Control Panel'!$B:$B,'Control Panel'!$H:$H),_xlfn.XLOOKUP(BI$1,'Control Panel'!$B:$B,'Control Panel'!$E:$E),_xlfn.XLOOKUP(BI$1,'Control Panel'!$B:$B,'Control Panel'!$C:$C)))</f>
        <v>39928.799014207361</v>
      </c>
      <c r="BK27" s="3">
        <f>IF(BJ27=0,0,BI27*(_xlfn.XLOOKUP(BI$1,'Control Panel'!$B:$B,'Control Panel'!$H:$H)))</f>
        <v>32191.044189239314</v>
      </c>
      <c r="BL27" s="3">
        <f t="shared" si="20"/>
        <v>7737.7548249680476</v>
      </c>
      <c r="BM27" s="3">
        <f t="shared" si="21"/>
        <v>6567454.2497856161</v>
      </c>
      <c r="BN27" s="10">
        <f>_xlfn.XLOOKUP(BI$1,'Control Panel'!$B:$B,'Control Panel'!$D:$D)</f>
        <v>5.8749999999999997E-2</v>
      </c>
      <c r="BO27" s="2">
        <f>IF('Control Panel'!$D$26="ON",BS26*(1-'Control Panel'!$C$26),BS26)</f>
        <v>8982125.4443546534</v>
      </c>
      <c r="BP27" s="3">
        <f>IF(ROUND(BS26,2) = 0,0,-PMT(_xlfn.XLOOKUP(BO$1,'Control Panel'!$B:$B,'Control Panel'!$H:$H),_xlfn.XLOOKUP(BO$1,'Control Panel'!$B:$B,'Control Panel'!$E:$E),_xlfn.XLOOKUP(BO$1,'Control Panel'!$B:$B,'Control Panel'!$C:$C)))</f>
        <v>51078.842448125593</v>
      </c>
      <c r="BQ27" s="3">
        <f>IF(BP27=0,0,BO27*(_xlfn.XLOOKUP(BO$1,'Control Panel'!$B:$B,'Control Panel'!$H:$H)))</f>
        <v>39296.798819051604</v>
      </c>
      <c r="BR27" s="3">
        <f t="shared" si="22"/>
        <v>11782.043629073989</v>
      </c>
      <c r="BS27" s="3">
        <f t="shared" si="23"/>
        <v>8970343.4007255789</v>
      </c>
      <c r="BT27" s="10">
        <f>_xlfn.XLOOKUP(BO$1,'Control Panel'!$B:$B,'Control Panel'!$D:$D)</f>
        <v>5.2499999999999998E-2</v>
      </c>
      <c r="BU27" s="2">
        <f>IF('Control Panel'!$D$26="ON",BY26*(1-'Control Panel'!$C$26),BY26)</f>
        <v>4117507.4554573162</v>
      </c>
      <c r="BV27" s="3">
        <f>IF(ROUND(BY26,2) = 0,0,-PMT(_xlfn.XLOOKUP(BU$1,'Control Panel'!$B:$B,'Control Panel'!$H:$H),_xlfn.XLOOKUP(BU$1,'Control Panel'!$B:$B,'Control Panel'!$E:$E),_xlfn.XLOOKUP(BU$1,'Control Panel'!$B:$B,'Control Panel'!$C:$C)))</f>
        <v>38891.266274824018</v>
      </c>
      <c r="BW27" s="3">
        <f>IF(BV27=0,0,BU27*(_xlfn.XLOOKUP(BU$1,'Control Panel'!$B:$B,'Control Panel'!$H:$H)))</f>
        <v>21874.258357116993</v>
      </c>
      <c r="BX27" s="3">
        <f t="shared" si="24"/>
        <v>17017.007917707026</v>
      </c>
      <c r="BY27" s="3">
        <f t="shared" si="25"/>
        <v>4100490.4475396094</v>
      </c>
      <c r="BZ27" s="10">
        <f>_xlfn.XLOOKUP(BU$1,'Control Panel'!$B:$B,'Control Panel'!$D:$D)</f>
        <v>6.3750000000000001E-2</v>
      </c>
      <c r="CA27" s="2">
        <f>IF('Control Panel'!$D$26="ON",CE26*(1-'Control Panel'!$C$26),CE26)</f>
        <v>5465333.8309675734</v>
      </c>
      <c r="CB27" s="3">
        <f>IF(ROUND(CE26,2) = 0,0,-PMT(_xlfn.XLOOKUP(CA$1,'Control Panel'!$B:$B,'Control Panel'!$H:$H),_xlfn.XLOOKUP(CA$1,'Control Panel'!$B:$B,'Control Panel'!$E:$E),_xlfn.XLOOKUP(CA$1,'Control Panel'!$B:$B,'Control Panel'!$C:$C)))</f>
        <v>49824.605221179954</v>
      </c>
      <c r="CC27" s="3">
        <f>IF(CB27=0,0,CA27*(_xlfn.XLOOKUP(CA$1,'Control Panel'!$B:$B,'Control Panel'!$H:$H)))</f>
        <v>26188.05794005296</v>
      </c>
      <c r="CD27" s="3">
        <f t="shared" si="26"/>
        <v>23636.547281126994</v>
      </c>
      <c r="CE27" s="3">
        <f t="shared" si="27"/>
        <v>5441697.283686446</v>
      </c>
      <c r="CF27" s="10">
        <f>_xlfn.XLOOKUP(CA$1,'Control Panel'!$B:$B,'Control Panel'!$D:$D)</f>
        <v>5.7500000000000002E-2</v>
      </c>
      <c r="CG27" s="2">
        <f>IF('Control Panel'!$D$26="ON",CK26*(1-'Control Panel'!$C$26),CK26)</f>
        <v>7728246.8321421603</v>
      </c>
      <c r="CH27" s="3">
        <f>IF(ROUND(CK26,2) = 0,0,-PMT(_xlfn.XLOOKUP(CG$1,'Control Panel'!$B:$B,'Control Panel'!$H:$H),_xlfn.XLOOKUP(CG$1,'Control Panel'!$B:$B,'Control Panel'!$E:$E),_xlfn.XLOOKUP(CG$1,'Control Panel'!$B:$B,'Control Panel'!$C:$C)))</f>
        <v>69452.093642796826</v>
      </c>
      <c r="CI27" s="3">
        <f>IF(CH27=0,0,CG27*(_xlfn.XLOOKUP(CG$1,'Control Panel'!$B:$B,'Control Panel'!$H:$H)))</f>
        <v>35421.131313984901</v>
      </c>
      <c r="CJ27" s="3">
        <f t="shared" si="28"/>
        <v>34030.962328811926</v>
      </c>
      <c r="CK27" s="3">
        <f t="shared" si="29"/>
        <v>7694215.8698133482</v>
      </c>
      <c r="CL27" s="10">
        <f>_xlfn.XLOOKUP(CG$1,'Control Panel'!$B:$B,'Control Panel'!$D:$D)</f>
        <v>5.5E-2</v>
      </c>
      <c r="CM27" s="2">
        <f>IF('Control Panel'!$D$26="ON",CQ26*(1-'Control Panel'!$C$26),CQ26)</f>
        <v>1942081.1771577627</v>
      </c>
      <c r="CN27" s="3">
        <f>IF(ROUND(CQ26,2) = 0,0,-PMT(_xlfn.XLOOKUP(CM$1,'Control Panel'!$B:$B,'Control Panel'!$H:$H),_xlfn.XLOOKUP(CM$1,'Control Panel'!$B:$B,'Control Panel'!$E:$E),_xlfn.XLOOKUP(CM$1,'Control Panel'!$B:$B,'Control Panel'!$C:$C)))</f>
        <v>11044.074042837967</v>
      </c>
      <c r="CO27" s="3">
        <f>IF(CN27=0,0,CM27*(_xlfn.XLOOKUP(CM$1,'Control Panel'!$B:$B,'Control Panel'!$H:$H)))</f>
        <v>8496.6051500652102</v>
      </c>
      <c r="CP27" s="3">
        <f t="shared" si="30"/>
        <v>2547.4688927727566</v>
      </c>
      <c r="CQ27" s="3">
        <f t="shared" si="31"/>
        <v>1939533.70826499</v>
      </c>
      <c r="CR27" s="10">
        <f>_xlfn.XLOOKUP(CM$1,'Control Panel'!$B:$B,'Control Panel'!$D:$D)</f>
        <v>5.2499999999999998E-2</v>
      </c>
    </row>
    <row r="28" spans="1:96" x14ac:dyDescent="0.3">
      <c r="A28" s="86">
        <f t="shared" si="0"/>
        <v>225785.34220854589</v>
      </c>
      <c r="B28" s="3">
        <f t="shared" si="1"/>
        <v>480463.33972106315</v>
      </c>
      <c r="C28" s="88">
        <f>SUM($A$3:A27)</f>
        <v>5300011.9718506383</v>
      </c>
      <c r="D28" s="87">
        <f>IF('Control Panel'!$D$27= "ON",A28+B28*(1-'Control Panel'!$C$27),A28+B28)</f>
        <v>706248.68192960904</v>
      </c>
      <c r="F28" s="9">
        <v>26</v>
      </c>
      <c r="G28" s="2">
        <f>IF('Control Panel'!$D$26="ON",K27*(1-'Control Panel'!$C$26),K27)</f>
        <v>4526009.3351843245</v>
      </c>
      <c r="H28" s="3">
        <f>IF(ROUND(K27,2) = 0,0,-PMT(_xlfn.XLOOKUP(G$1,'Control Panel'!$B:$B,'Control Panel'!$H:$H),_xlfn.XLOOKUP(G$1,'Control Panel'!$B:$B,'Control Panel'!$E:$E),_xlfn.XLOOKUP(G$1,'Control Panel'!$B:$B,'Control Panel'!$C:$C)))</f>
        <v>40854.172731056962</v>
      </c>
      <c r="I28" s="3">
        <f>IF(H28=0,0,G28*(_xlfn.XLOOKUP(G$1,'Control Panel'!$B:$B,'Control Panel'!$H:$H)))</f>
        <v>20744.209452928153</v>
      </c>
      <c r="J28" s="3">
        <f t="shared" si="2"/>
        <v>20109.963278128809</v>
      </c>
      <c r="K28" s="3">
        <f t="shared" si="3"/>
        <v>4505899.3719061958</v>
      </c>
      <c r="L28" s="10">
        <f>_xlfn.XLOOKUP(G$1,'Control Panel'!$B:$B,'Control Panel'!$D:$D)</f>
        <v>5.5E-2</v>
      </c>
      <c r="M28" s="2">
        <f>IF('Control Panel'!$D$26="ON",Q27*(1-'Control Panel'!$C$26),Q27)</f>
        <v>3909950.1322089741</v>
      </c>
      <c r="N28" s="3">
        <f>IF(ROUND(Q27,2) = 0,0,-PMT(_xlfn.XLOOKUP(M$1,'Control Panel'!$B:$B,'Control Panel'!$H:$H),_xlfn.XLOOKUP(M$1,'Control Panel'!$B:$B,'Control Panel'!$E:$E),_xlfn.XLOOKUP(M$1,'Control Panel'!$B:$B,'Control Panel'!$C:$C)))</f>
        <v>26277.152547020552</v>
      </c>
      <c r="O28" s="3">
        <f>IF(N28=0,0,M28*(_xlfn.XLOOKUP(M$1,'Control Panel'!$B:$B,'Control Panel'!$H:$H)))</f>
        <v>22400.755965780583</v>
      </c>
      <c r="P28" s="3">
        <f t="shared" si="4"/>
        <v>3876.3965812399692</v>
      </c>
      <c r="Q28" s="3">
        <f t="shared" si="5"/>
        <v>3906073.7356277341</v>
      </c>
      <c r="R28" s="10">
        <f>_xlfn.XLOOKUP(M$1,'Control Panel'!$B:$B,'Control Panel'!$D:$D)</f>
        <v>6.8750000000000006E-2</v>
      </c>
      <c r="S28" s="2">
        <f>IF('Control Panel'!$D$26="ON",W27*(1-'Control Panel'!$C$26),W27)</f>
        <v>6353668.9648395833</v>
      </c>
      <c r="T28" s="3">
        <f>IF(ROUND(W27,2) = 0,0,-PMT(_xlfn.XLOOKUP(S$1,'Control Panel'!$B:$B,'Control Panel'!$H:$H),_xlfn.XLOOKUP(S$1,'Control Panel'!$B:$B,'Control Panel'!$E:$E),_xlfn.XLOOKUP(S$1,'Control Panel'!$B:$B,'Control Panel'!$C:$C)))</f>
        <v>42700.372888908401</v>
      </c>
      <c r="U28" s="3">
        <f>IF(T28=0,0,S28*(_xlfn.XLOOKUP(S$1,'Control Panel'!$B:$B,'Control Panel'!$H:$H)))</f>
        <v>36401.228444393448</v>
      </c>
      <c r="V28" s="3">
        <f t="shared" si="6"/>
        <v>6299.1444445149536</v>
      </c>
      <c r="W28" s="3">
        <f t="shared" si="7"/>
        <v>6347369.8203950683</v>
      </c>
      <c r="X28" s="10">
        <f>_xlfn.XLOOKUP(S$1,'Control Panel'!$B:$B,'Control Panel'!$D:$D)</f>
        <v>6.8750000000000006E-2</v>
      </c>
      <c r="Y28" s="2">
        <f>IF('Control Panel'!$D$26="ON",AC27*(1-'Control Panel'!$C$26),AC27)</f>
        <v>6994669.726279879</v>
      </c>
      <c r="Z28" s="3">
        <f>IF(ROUND(AC27,2) = 0,0,-PMT(_xlfn.XLOOKUP(Y$1,'Control Panel'!$B:$B,'Control Panel'!$H:$H),_xlfn.XLOOKUP(Y$1,'Control Panel'!$B:$B,'Control Panel'!$E:$E),_xlfn.XLOOKUP(Y$1,'Control Panel'!$B:$B,'Control Panel'!$C:$C)))</f>
        <v>61792.332437135432</v>
      </c>
      <c r="AA28" s="3">
        <f>IF(Z28=0,0,Y28*(_xlfn.XLOOKUP(Y$1,'Control Panel'!$B:$B,'Control Panel'!$H:$H)))</f>
        <v>29873.068622653649</v>
      </c>
      <c r="AB28" s="3">
        <f t="shared" si="8"/>
        <v>31919.263814481783</v>
      </c>
      <c r="AC28" s="3">
        <f t="shared" si="9"/>
        <v>6962750.4624653971</v>
      </c>
      <c r="AD28" s="10">
        <f>_xlfn.XLOOKUP(Y$1,'Control Panel'!$B:$B,'Control Panel'!$D:$D)</f>
        <v>5.1249999999999997E-2</v>
      </c>
      <c r="AE28" s="2">
        <f>IF('Control Panel'!$D$26="ON",AI27*(1-'Control Panel'!$C$26),AI27)</f>
        <v>9774875.3305224404</v>
      </c>
      <c r="AF28" s="3">
        <f>IF(ROUND(AI27,2) = 0,0,-PMT(_xlfn.XLOOKUP(AE$1,'Control Panel'!$B:$B,'Control Panel'!$H:$H),_xlfn.XLOOKUP(AE$1,'Control Panel'!$B:$B,'Control Panel'!$E:$E),_xlfn.XLOOKUP(AE$1,'Control Panel'!$B:$B,'Control Panel'!$C:$C)))</f>
        <v>65692.881367551381</v>
      </c>
      <c r="AG28" s="3">
        <f>IF(AF28=0,0,AE28*(_xlfn.XLOOKUP(AE$1,'Control Panel'!$B:$B,'Control Panel'!$H:$H)))</f>
        <v>56001.889914451487</v>
      </c>
      <c r="AH28" s="3">
        <f t="shared" si="10"/>
        <v>9690.991453099894</v>
      </c>
      <c r="AI28" s="3">
        <f t="shared" si="11"/>
        <v>9765184.3390693404</v>
      </c>
      <c r="AJ28" s="10">
        <f>_xlfn.XLOOKUP(AE$1,'Control Panel'!$B:$B,'Control Panel'!$D:$D)</f>
        <v>6.8750000000000006E-2</v>
      </c>
      <c r="AK28" s="2">
        <f>IF('Control Panel'!$D$26="ON",AO27*(1-'Control Panel'!$C$26),AO27)</f>
        <v>2048348.8178742472</v>
      </c>
      <c r="AL28" s="3">
        <f>IF(ROUND(AO27,2) = 0,0,-PMT(_xlfn.XLOOKUP(AK$1,'Control Panel'!$B:$B,'Control Panel'!$H:$H),_xlfn.XLOOKUP(AK$1,'Control Panel'!$B:$B,'Control Panel'!$E:$E),_xlfn.XLOOKUP(AK$1,'Control Panel'!$B:$B,'Control Panel'!$C:$C)))</f>
        <v>19292.014496253767</v>
      </c>
      <c r="AM28" s="3">
        <f>IF(AL28=0,0,AK28*(_xlfn.XLOOKUP(AK$1,'Control Panel'!$B:$B,'Control Panel'!$H:$H)))</f>
        <v>10668.483426428371</v>
      </c>
      <c r="AN28" s="3">
        <f t="shared" si="12"/>
        <v>8623.5310698253961</v>
      </c>
      <c r="AO28" s="3">
        <f t="shared" si="13"/>
        <v>2039725.2868044218</v>
      </c>
      <c r="AP28" s="10">
        <f>_xlfn.XLOOKUP(AK$1,'Control Panel'!$B:$B,'Control Panel'!$D:$D)</f>
        <v>6.25E-2</v>
      </c>
      <c r="AQ28" s="2">
        <f>IF('Control Panel'!$D$26="ON",AU27*(1-'Control Panel'!$C$26),AU27)</f>
        <v>6390222.4743684642</v>
      </c>
      <c r="AR28" s="3">
        <f>IF(ROUND(AU27,2) = 0,0,-PMT(_xlfn.XLOOKUP(AQ$1,'Control Panel'!$B:$B,'Control Panel'!$H:$H),_xlfn.XLOOKUP(AQ$1,'Control Panel'!$B:$B,'Control Panel'!$E:$E),_xlfn.XLOOKUP(AQ$1,'Control Panel'!$B:$B,'Control Panel'!$C:$C)))</f>
        <v>61459.563819643074</v>
      </c>
      <c r="AS28" s="3">
        <f>IF(AR28=0,0,AQ28*(_xlfn.XLOOKUP(AQ$1,'Control Panel'!$B:$B,'Control Panel'!$H:$H)))</f>
        <v>35279.353243909231</v>
      </c>
      <c r="AT28" s="3">
        <f t="shared" si="14"/>
        <v>26180.210575733843</v>
      </c>
      <c r="AU28" s="3">
        <f t="shared" si="15"/>
        <v>6364042.2637927299</v>
      </c>
      <c r="AV28" s="10">
        <f>_xlfn.XLOOKUP(AQ$1,'Control Panel'!$B:$B,'Control Panel'!$D:$D)</f>
        <v>6.6250000000000003E-2</v>
      </c>
      <c r="AW28" s="2">
        <f>IF('Control Panel'!$D$26="ON",BA27*(1-'Control Panel'!$C$26),BA27)</f>
        <v>7763420.9456589082</v>
      </c>
      <c r="AX28" s="3">
        <f>IF(ROUND(BA27,2) = 0,0,-PMT(_xlfn.XLOOKUP(AW$1,'Control Panel'!$B:$B,'Control Panel'!$H:$H),_xlfn.XLOOKUP(AW$1,'Control Panel'!$B:$B,'Control Panel'!$E:$E),_xlfn.XLOOKUP(AW$1,'Control Panel'!$B:$B,'Control Panel'!$C:$C)))</f>
        <v>44797.69910066975</v>
      </c>
      <c r="AY28" s="3">
        <f>IF(AX28=0,0,AW28*(_xlfn.XLOOKUP(AW$1,'Control Panel'!$B:$B,'Control Panel'!$H:$H)))</f>
        <v>34773.656319097194</v>
      </c>
      <c r="AZ28" s="3">
        <f t="shared" si="16"/>
        <v>10024.042781572556</v>
      </c>
      <c r="BA28" s="3">
        <f t="shared" si="17"/>
        <v>7753396.9028773354</v>
      </c>
      <c r="BB28" s="10">
        <f>_xlfn.XLOOKUP(AW$1,'Control Panel'!$B:$B,'Control Panel'!$D:$D)</f>
        <v>5.3749999999999999E-2</v>
      </c>
      <c r="BC28" s="2">
        <f>IF('Control Panel'!$D$26="ON",BG27*(1-'Control Panel'!$C$26),BG27)</f>
        <v>12225087.341396954</v>
      </c>
      <c r="BD28" s="3">
        <f>IF(ROUND(BG27,2) = 0,0,-PMT(_xlfn.XLOOKUP(BC$1,'Control Panel'!$B:$B,'Control Panel'!$H:$H),_xlfn.XLOOKUP(BC$1,'Control Panel'!$B:$B,'Control Panel'!$E:$E),_xlfn.XLOOKUP(BC$1,'Control Panel'!$B:$B,'Control Panel'!$C:$C)))</f>
        <v>83162.8118973979</v>
      </c>
      <c r="BE28" s="3">
        <f>IF(BD28=0,0,BC28*(_xlfn.XLOOKUP(BC$1,'Control Panel'!$B:$B,'Control Panel'!$H:$H)))</f>
        <v>71313.00949148224</v>
      </c>
      <c r="BF28" s="3">
        <f t="shared" si="18"/>
        <v>11849.80240591566</v>
      </c>
      <c r="BG28" s="3">
        <f t="shared" si="19"/>
        <v>12213237.538991038</v>
      </c>
      <c r="BH28" s="10">
        <f>_xlfn.XLOOKUP(BC$1,'Control Panel'!$B:$B,'Control Panel'!$D:$D)</f>
        <v>7.0000000000000007E-2</v>
      </c>
      <c r="BI28" s="2">
        <f>IF('Control Panel'!$D$26="ON",BM27*(1-'Control Panel'!$C$26),BM27)</f>
        <v>6567454.2497856161</v>
      </c>
      <c r="BJ28" s="3">
        <f>IF(ROUND(BM27,2) = 0,0,-PMT(_xlfn.XLOOKUP(BI$1,'Control Panel'!$B:$B,'Control Panel'!$H:$H),_xlfn.XLOOKUP(BI$1,'Control Panel'!$B:$B,'Control Panel'!$E:$E),_xlfn.XLOOKUP(BI$1,'Control Panel'!$B:$B,'Control Panel'!$C:$C)))</f>
        <v>39928.799014207361</v>
      </c>
      <c r="BK28" s="3">
        <f>IF(BJ28=0,0,BI28*(_xlfn.XLOOKUP(BI$1,'Control Panel'!$B:$B,'Control Panel'!$H:$H)))</f>
        <v>32153.161431242075</v>
      </c>
      <c r="BL28" s="3">
        <f t="shared" si="20"/>
        <v>7775.6375829652861</v>
      </c>
      <c r="BM28" s="3">
        <f t="shared" si="21"/>
        <v>6559678.6122026509</v>
      </c>
      <c r="BN28" s="10">
        <f>_xlfn.XLOOKUP(BI$1,'Control Panel'!$B:$B,'Control Panel'!$D:$D)</f>
        <v>5.8749999999999997E-2</v>
      </c>
      <c r="BO28" s="2">
        <f>IF('Control Panel'!$D$26="ON",BS27*(1-'Control Panel'!$C$26),BS27)</f>
        <v>8970343.4007255789</v>
      </c>
      <c r="BP28" s="3">
        <f>IF(ROUND(BS27,2) = 0,0,-PMT(_xlfn.XLOOKUP(BO$1,'Control Panel'!$B:$B,'Control Panel'!$H:$H),_xlfn.XLOOKUP(BO$1,'Control Panel'!$B:$B,'Control Panel'!$E:$E),_xlfn.XLOOKUP(BO$1,'Control Panel'!$B:$B,'Control Panel'!$C:$C)))</f>
        <v>51078.842448125593</v>
      </c>
      <c r="BQ28" s="3">
        <f>IF(BP28=0,0,BO28*(_xlfn.XLOOKUP(BO$1,'Control Panel'!$B:$B,'Control Panel'!$H:$H)))</f>
        <v>39245.252378174402</v>
      </c>
      <c r="BR28" s="3">
        <f t="shared" si="22"/>
        <v>11833.590069951191</v>
      </c>
      <c r="BS28" s="3">
        <f t="shared" si="23"/>
        <v>8958509.8106556274</v>
      </c>
      <c r="BT28" s="10">
        <f>_xlfn.XLOOKUP(BO$1,'Control Panel'!$B:$B,'Control Panel'!$D:$D)</f>
        <v>5.2499999999999998E-2</v>
      </c>
      <c r="BU28" s="2">
        <f>IF('Control Panel'!$D$26="ON",BY27*(1-'Control Panel'!$C$26),BY27)</f>
        <v>4100490.4475396094</v>
      </c>
      <c r="BV28" s="3">
        <f>IF(ROUND(BY27,2) = 0,0,-PMT(_xlfn.XLOOKUP(BU$1,'Control Panel'!$B:$B,'Control Panel'!$H:$H),_xlfn.XLOOKUP(BU$1,'Control Panel'!$B:$B,'Control Panel'!$E:$E),_xlfn.XLOOKUP(BU$1,'Control Panel'!$B:$B,'Control Panel'!$C:$C)))</f>
        <v>38891.266274824018</v>
      </c>
      <c r="BW28" s="3">
        <f>IF(BV28=0,0,BU28*(_xlfn.XLOOKUP(BU$1,'Control Panel'!$B:$B,'Control Panel'!$H:$H)))</f>
        <v>21783.855502554175</v>
      </c>
      <c r="BX28" s="3">
        <f t="shared" si="24"/>
        <v>17107.410772269843</v>
      </c>
      <c r="BY28" s="3">
        <f t="shared" si="25"/>
        <v>4083383.0367673393</v>
      </c>
      <c r="BZ28" s="10">
        <f>_xlfn.XLOOKUP(BU$1,'Control Panel'!$B:$B,'Control Panel'!$D:$D)</f>
        <v>6.3750000000000001E-2</v>
      </c>
      <c r="CA28" s="2">
        <f>IF('Control Panel'!$D$26="ON",CE27*(1-'Control Panel'!$C$26),CE27)</f>
        <v>5441697.283686446</v>
      </c>
      <c r="CB28" s="3">
        <f>IF(ROUND(CE27,2) = 0,0,-PMT(_xlfn.XLOOKUP(CA$1,'Control Panel'!$B:$B,'Control Panel'!$H:$H),_xlfn.XLOOKUP(CA$1,'Control Panel'!$B:$B,'Control Panel'!$E:$E),_xlfn.XLOOKUP(CA$1,'Control Panel'!$B:$B,'Control Panel'!$C:$C)))</f>
        <v>49824.605221179954</v>
      </c>
      <c r="CC28" s="3">
        <f>IF(CB28=0,0,CA28*(_xlfn.XLOOKUP(CA$1,'Control Panel'!$B:$B,'Control Panel'!$H:$H)))</f>
        <v>26074.799484330892</v>
      </c>
      <c r="CD28" s="3">
        <f t="shared" si="26"/>
        <v>23749.805736849063</v>
      </c>
      <c r="CE28" s="3">
        <f t="shared" si="27"/>
        <v>5417947.4779495969</v>
      </c>
      <c r="CF28" s="10">
        <f>_xlfn.XLOOKUP(CA$1,'Control Panel'!$B:$B,'Control Panel'!$D:$D)</f>
        <v>5.7500000000000002E-2</v>
      </c>
      <c r="CG28" s="2">
        <f>IF('Control Panel'!$D$26="ON",CK27*(1-'Control Panel'!$C$26),CK27)</f>
        <v>7694215.8698133482</v>
      </c>
      <c r="CH28" s="3">
        <f>IF(ROUND(CK27,2) = 0,0,-PMT(_xlfn.XLOOKUP(CG$1,'Control Panel'!$B:$B,'Control Panel'!$H:$H),_xlfn.XLOOKUP(CG$1,'Control Panel'!$B:$B,'Control Panel'!$E:$E),_xlfn.XLOOKUP(CG$1,'Control Panel'!$B:$B,'Control Panel'!$C:$C)))</f>
        <v>69452.093642796826</v>
      </c>
      <c r="CI28" s="3">
        <f>IF(CH28=0,0,CG28*(_xlfn.XLOOKUP(CG$1,'Control Panel'!$B:$B,'Control Panel'!$H:$H)))</f>
        <v>35265.156069977849</v>
      </c>
      <c r="CJ28" s="3">
        <f t="shared" si="28"/>
        <v>34186.937572818977</v>
      </c>
      <c r="CK28" s="3">
        <f t="shared" si="29"/>
        <v>7660028.932240529</v>
      </c>
      <c r="CL28" s="10">
        <f>_xlfn.XLOOKUP(CG$1,'Control Panel'!$B:$B,'Control Panel'!$D:$D)</f>
        <v>5.5E-2</v>
      </c>
      <c r="CM28" s="2">
        <f>IF('Control Panel'!$D$26="ON",CQ27*(1-'Control Panel'!$C$26),CQ27)</f>
        <v>1939533.70826499</v>
      </c>
      <c r="CN28" s="3">
        <f>IF(ROUND(CQ27,2) = 0,0,-PMT(_xlfn.XLOOKUP(CM$1,'Control Panel'!$B:$B,'Control Panel'!$H:$H),_xlfn.XLOOKUP(CM$1,'Control Panel'!$B:$B,'Control Panel'!$E:$E),_xlfn.XLOOKUP(CM$1,'Control Panel'!$B:$B,'Control Panel'!$C:$C)))</f>
        <v>11044.074042837967</v>
      </c>
      <c r="CO28" s="3">
        <f>IF(CN28=0,0,CM28*(_xlfn.XLOOKUP(CM$1,'Control Panel'!$B:$B,'Control Panel'!$H:$H)))</f>
        <v>8485.45997365933</v>
      </c>
      <c r="CP28" s="3">
        <f t="shared" si="30"/>
        <v>2558.6140691786368</v>
      </c>
      <c r="CQ28" s="3">
        <f t="shared" si="31"/>
        <v>1936975.0941958113</v>
      </c>
      <c r="CR28" s="10">
        <f>_xlfn.XLOOKUP(CM$1,'Control Panel'!$B:$B,'Control Panel'!$D:$D)</f>
        <v>5.2499999999999998E-2</v>
      </c>
    </row>
    <row r="29" spans="1:96" x14ac:dyDescent="0.3">
      <c r="A29" s="86">
        <f t="shared" si="0"/>
        <v>226893.53593584176</v>
      </c>
      <c r="B29" s="3">
        <f t="shared" si="1"/>
        <v>479355.14599376725</v>
      </c>
      <c r="C29" s="88">
        <f>SUM($A$3:A28)</f>
        <v>5525797.3140591839</v>
      </c>
      <c r="D29" s="87">
        <f>IF('Control Panel'!$D$27= "ON",A29+B29*(1-'Control Panel'!$C$27),A29+B29)</f>
        <v>706248.68192960904</v>
      </c>
      <c r="F29" s="9">
        <v>27</v>
      </c>
      <c r="G29" s="2">
        <f>IF('Control Panel'!$D$26="ON",K28*(1-'Control Panel'!$C$26),K28)</f>
        <v>4505899.3719061958</v>
      </c>
      <c r="H29" s="3">
        <f>IF(ROUND(K28,2) = 0,0,-PMT(_xlfn.XLOOKUP(G$1,'Control Panel'!$B:$B,'Control Panel'!$H:$H),_xlfn.XLOOKUP(G$1,'Control Panel'!$B:$B,'Control Panel'!$E:$E),_xlfn.XLOOKUP(G$1,'Control Panel'!$B:$B,'Control Panel'!$C:$C)))</f>
        <v>40854.172731056962</v>
      </c>
      <c r="I29" s="3">
        <f>IF(H29=0,0,G29*(_xlfn.XLOOKUP(G$1,'Control Panel'!$B:$B,'Control Panel'!$H:$H)))</f>
        <v>20652.038787903399</v>
      </c>
      <c r="J29" s="3">
        <f t="shared" si="2"/>
        <v>20202.133943153563</v>
      </c>
      <c r="K29" s="3">
        <f t="shared" si="3"/>
        <v>4485697.2379630422</v>
      </c>
      <c r="L29" s="10">
        <f>_xlfn.XLOOKUP(G$1,'Control Panel'!$B:$B,'Control Panel'!$D:$D)</f>
        <v>5.5E-2</v>
      </c>
      <c r="M29" s="2">
        <f>IF('Control Panel'!$D$26="ON",Q28*(1-'Control Panel'!$C$26),Q28)</f>
        <v>3906073.7356277341</v>
      </c>
      <c r="N29" s="3">
        <f>IF(ROUND(Q28,2) = 0,0,-PMT(_xlfn.XLOOKUP(M$1,'Control Panel'!$B:$B,'Control Panel'!$H:$H),_xlfn.XLOOKUP(M$1,'Control Panel'!$B:$B,'Control Panel'!$E:$E),_xlfn.XLOOKUP(M$1,'Control Panel'!$B:$B,'Control Panel'!$C:$C)))</f>
        <v>26277.152547020552</v>
      </c>
      <c r="O29" s="3">
        <f>IF(N29=0,0,M29*(_xlfn.XLOOKUP(M$1,'Control Panel'!$B:$B,'Control Panel'!$H:$H)))</f>
        <v>22378.547443700561</v>
      </c>
      <c r="P29" s="3">
        <f t="shared" si="4"/>
        <v>3898.605103319991</v>
      </c>
      <c r="Q29" s="3">
        <f t="shared" si="5"/>
        <v>3902175.1305244141</v>
      </c>
      <c r="R29" s="10">
        <f>_xlfn.XLOOKUP(M$1,'Control Panel'!$B:$B,'Control Panel'!$D:$D)</f>
        <v>6.8750000000000006E-2</v>
      </c>
      <c r="S29" s="2">
        <f>IF('Control Panel'!$D$26="ON",W28*(1-'Control Panel'!$C$26),W28)</f>
        <v>6347369.8203950683</v>
      </c>
      <c r="T29" s="3">
        <f>IF(ROUND(W28,2) = 0,0,-PMT(_xlfn.XLOOKUP(S$1,'Control Panel'!$B:$B,'Control Panel'!$H:$H),_xlfn.XLOOKUP(S$1,'Control Panel'!$B:$B,'Control Panel'!$E:$E),_xlfn.XLOOKUP(S$1,'Control Panel'!$B:$B,'Control Panel'!$C:$C)))</f>
        <v>42700.372888908401</v>
      </c>
      <c r="U29" s="3">
        <f>IF(T29=0,0,S29*(_xlfn.XLOOKUP(S$1,'Control Panel'!$B:$B,'Control Panel'!$H:$H)))</f>
        <v>36365.139596013418</v>
      </c>
      <c r="V29" s="3">
        <f t="shared" si="6"/>
        <v>6335.2332928949836</v>
      </c>
      <c r="W29" s="3">
        <f t="shared" si="7"/>
        <v>6341034.5871021729</v>
      </c>
      <c r="X29" s="10">
        <f>_xlfn.XLOOKUP(S$1,'Control Panel'!$B:$B,'Control Panel'!$D:$D)</f>
        <v>6.8750000000000006E-2</v>
      </c>
      <c r="Y29" s="2">
        <f>IF('Control Panel'!$D$26="ON",AC28*(1-'Control Panel'!$C$26),AC28)</f>
        <v>6962750.4624653971</v>
      </c>
      <c r="Z29" s="3">
        <f>IF(ROUND(AC28,2) = 0,0,-PMT(_xlfn.XLOOKUP(Y$1,'Control Panel'!$B:$B,'Control Panel'!$H:$H),_xlfn.XLOOKUP(Y$1,'Control Panel'!$B:$B,'Control Panel'!$E:$E),_xlfn.XLOOKUP(Y$1,'Control Panel'!$B:$B,'Control Panel'!$C:$C)))</f>
        <v>61792.332437135432</v>
      </c>
      <c r="AA29" s="3">
        <f>IF(Z29=0,0,Y29*(_xlfn.XLOOKUP(Y$1,'Control Panel'!$B:$B,'Control Panel'!$H:$H)))</f>
        <v>29736.746766779299</v>
      </c>
      <c r="AB29" s="3">
        <f t="shared" si="8"/>
        <v>32055.585670356133</v>
      </c>
      <c r="AC29" s="3">
        <f t="shared" si="9"/>
        <v>6930694.8767950414</v>
      </c>
      <c r="AD29" s="10">
        <f>_xlfn.XLOOKUP(Y$1,'Control Panel'!$B:$B,'Control Panel'!$D:$D)</f>
        <v>5.1249999999999997E-2</v>
      </c>
      <c r="AE29" s="2">
        <f>IF('Control Panel'!$D$26="ON",AI28*(1-'Control Panel'!$C$26),AI28)</f>
        <v>9765184.3390693404</v>
      </c>
      <c r="AF29" s="3">
        <f>IF(ROUND(AI28,2) = 0,0,-PMT(_xlfn.XLOOKUP(AE$1,'Control Panel'!$B:$B,'Control Panel'!$H:$H),_xlfn.XLOOKUP(AE$1,'Control Panel'!$B:$B,'Control Panel'!$E:$E),_xlfn.XLOOKUP(AE$1,'Control Panel'!$B:$B,'Control Panel'!$C:$C)))</f>
        <v>65692.881367551381</v>
      </c>
      <c r="AG29" s="3">
        <f>IF(AF29=0,0,AE29*(_xlfn.XLOOKUP(AE$1,'Control Panel'!$B:$B,'Control Panel'!$H:$H)))</f>
        <v>55946.368609251433</v>
      </c>
      <c r="AH29" s="3">
        <f t="shared" si="10"/>
        <v>9746.5127582999485</v>
      </c>
      <c r="AI29" s="3">
        <f t="shared" si="11"/>
        <v>9755437.8263110407</v>
      </c>
      <c r="AJ29" s="10">
        <f>_xlfn.XLOOKUP(AE$1,'Control Panel'!$B:$B,'Control Panel'!$D:$D)</f>
        <v>6.8750000000000006E-2</v>
      </c>
      <c r="AK29" s="2">
        <f>IF('Control Panel'!$D$26="ON",AO28*(1-'Control Panel'!$C$26),AO28)</f>
        <v>2039725.2868044218</v>
      </c>
      <c r="AL29" s="3">
        <f>IF(ROUND(AO28,2) = 0,0,-PMT(_xlfn.XLOOKUP(AK$1,'Control Panel'!$B:$B,'Control Panel'!$H:$H),_xlfn.XLOOKUP(AK$1,'Control Panel'!$B:$B,'Control Panel'!$E:$E),_xlfn.XLOOKUP(AK$1,'Control Panel'!$B:$B,'Control Panel'!$C:$C)))</f>
        <v>19292.014496253767</v>
      </c>
      <c r="AM29" s="3">
        <f>IF(AL29=0,0,AK29*(_xlfn.XLOOKUP(AK$1,'Control Panel'!$B:$B,'Control Panel'!$H:$H)))</f>
        <v>10623.569202106362</v>
      </c>
      <c r="AN29" s="3">
        <f t="shared" si="12"/>
        <v>8668.4452941474046</v>
      </c>
      <c r="AO29" s="3">
        <f t="shared" si="13"/>
        <v>2031056.8415102744</v>
      </c>
      <c r="AP29" s="10">
        <f>_xlfn.XLOOKUP(AK$1,'Control Panel'!$B:$B,'Control Panel'!$D:$D)</f>
        <v>6.25E-2</v>
      </c>
      <c r="AQ29" s="2">
        <f>IF('Control Panel'!$D$26="ON",AU28*(1-'Control Panel'!$C$26),AU28)</f>
        <v>6364042.2637927299</v>
      </c>
      <c r="AR29" s="3">
        <f>IF(ROUND(AU28,2) = 0,0,-PMT(_xlfn.XLOOKUP(AQ$1,'Control Panel'!$B:$B,'Control Panel'!$H:$H),_xlfn.XLOOKUP(AQ$1,'Control Panel'!$B:$B,'Control Panel'!$E:$E),_xlfn.XLOOKUP(AQ$1,'Control Panel'!$B:$B,'Control Panel'!$C:$C)))</f>
        <v>61459.563819643074</v>
      </c>
      <c r="AS29" s="3">
        <f>IF(AR29=0,0,AQ29*(_xlfn.XLOOKUP(AQ$1,'Control Panel'!$B:$B,'Control Panel'!$H:$H)))</f>
        <v>35134.816664689031</v>
      </c>
      <c r="AT29" s="3">
        <f t="shared" si="14"/>
        <v>26324.747154954042</v>
      </c>
      <c r="AU29" s="3">
        <f t="shared" si="15"/>
        <v>6337717.516637776</v>
      </c>
      <c r="AV29" s="10">
        <f>_xlfn.XLOOKUP(AQ$1,'Control Panel'!$B:$B,'Control Panel'!$D:$D)</f>
        <v>6.6250000000000003E-2</v>
      </c>
      <c r="AW29" s="2">
        <f>IF('Control Panel'!$D$26="ON",BA28*(1-'Control Panel'!$C$26),BA28)</f>
        <v>7753396.9028773354</v>
      </c>
      <c r="AX29" s="3">
        <f>IF(ROUND(BA28,2) = 0,0,-PMT(_xlfn.XLOOKUP(AW$1,'Control Panel'!$B:$B,'Control Panel'!$H:$H),_xlfn.XLOOKUP(AW$1,'Control Panel'!$B:$B,'Control Panel'!$E:$E),_xlfn.XLOOKUP(AW$1,'Control Panel'!$B:$B,'Control Panel'!$C:$C)))</f>
        <v>44797.69910066975</v>
      </c>
      <c r="AY29" s="3">
        <f>IF(AX29=0,0,AW29*(_xlfn.XLOOKUP(AW$1,'Control Panel'!$B:$B,'Control Panel'!$H:$H)))</f>
        <v>34728.756960804734</v>
      </c>
      <c r="AZ29" s="3">
        <f t="shared" si="16"/>
        <v>10068.942139865016</v>
      </c>
      <c r="BA29" s="3">
        <f t="shared" si="17"/>
        <v>7743327.9607374705</v>
      </c>
      <c r="BB29" s="10">
        <f>_xlfn.XLOOKUP(AW$1,'Control Panel'!$B:$B,'Control Panel'!$D:$D)</f>
        <v>5.3749999999999999E-2</v>
      </c>
      <c r="BC29" s="2">
        <f>IF('Control Panel'!$D$26="ON",BG28*(1-'Control Panel'!$C$26),BG28)</f>
        <v>12213237.538991038</v>
      </c>
      <c r="BD29" s="3">
        <f>IF(ROUND(BG28,2) = 0,0,-PMT(_xlfn.XLOOKUP(BC$1,'Control Panel'!$B:$B,'Control Panel'!$H:$H),_xlfn.XLOOKUP(BC$1,'Control Panel'!$B:$B,'Control Panel'!$E:$E),_xlfn.XLOOKUP(BC$1,'Control Panel'!$B:$B,'Control Panel'!$C:$C)))</f>
        <v>83162.8118973979</v>
      </c>
      <c r="BE29" s="3">
        <f>IF(BD29=0,0,BC29*(_xlfn.XLOOKUP(BC$1,'Control Panel'!$B:$B,'Control Panel'!$H:$H)))</f>
        <v>71243.885644114387</v>
      </c>
      <c r="BF29" s="3">
        <f t="shared" si="18"/>
        <v>11918.926253283513</v>
      </c>
      <c r="BG29" s="3">
        <f t="shared" si="19"/>
        <v>12201318.612737754</v>
      </c>
      <c r="BH29" s="10">
        <f>_xlfn.XLOOKUP(BC$1,'Control Panel'!$B:$B,'Control Panel'!$D:$D)</f>
        <v>7.0000000000000007E-2</v>
      </c>
      <c r="BI29" s="2">
        <f>IF('Control Panel'!$D$26="ON",BM28*(1-'Control Panel'!$C$26),BM28)</f>
        <v>6559678.6122026509</v>
      </c>
      <c r="BJ29" s="3">
        <f>IF(ROUND(BM28,2) = 0,0,-PMT(_xlfn.XLOOKUP(BI$1,'Control Panel'!$B:$B,'Control Panel'!$H:$H),_xlfn.XLOOKUP(BI$1,'Control Panel'!$B:$B,'Control Panel'!$E:$E),_xlfn.XLOOKUP(BI$1,'Control Panel'!$B:$B,'Control Panel'!$C:$C)))</f>
        <v>39928.799014207361</v>
      </c>
      <c r="BK29" s="3">
        <f>IF(BJ29=0,0,BI29*(_xlfn.XLOOKUP(BI$1,'Control Panel'!$B:$B,'Control Panel'!$H:$H)))</f>
        <v>32115.093205575475</v>
      </c>
      <c r="BL29" s="3">
        <f t="shared" si="20"/>
        <v>7813.7058086318866</v>
      </c>
      <c r="BM29" s="3">
        <f t="shared" si="21"/>
        <v>6551864.9063940188</v>
      </c>
      <c r="BN29" s="10">
        <f>_xlfn.XLOOKUP(BI$1,'Control Panel'!$B:$B,'Control Panel'!$D:$D)</f>
        <v>5.8749999999999997E-2</v>
      </c>
      <c r="BO29" s="2">
        <f>IF('Control Panel'!$D$26="ON",BS28*(1-'Control Panel'!$C$26),BS28)</f>
        <v>8958509.8106556274</v>
      </c>
      <c r="BP29" s="3">
        <f>IF(ROUND(BS28,2) = 0,0,-PMT(_xlfn.XLOOKUP(BO$1,'Control Panel'!$B:$B,'Control Panel'!$H:$H),_xlfn.XLOOKUP(BO$1,'Control Panel'!$B:$B,'Control Panel'!$E:$E),_xlfn.XLOOKUP(BO$1,'Control Panel'!$B:$B,'Control Panel'!$C:$C)))</f>
        <v>51078.842448125593</v>
      </c>
      <c r="BQ29" s="3">
        <f>IF(BP29=0,0,BO29*(_xlfn.XLOOKUP(BO$1,'Control Panel'!$B:$B,'Control Panel'!$H:$H)))</f>
        <v>39193.480421618369</v>
      </c>
      <c r="BR29" s="3">
        <f t="shared" si="22"/>
        <v>11885.362026507224</v>
      </c>
      <c r="BS29" s="3">
        <f t="shared" si="23"/>
        <v>8946624.4486291204</v>
      </c>
      <c r="BT29" s="10">
        <f>_xlfn.XLOOKUP(BO$1,'Control Panel'!$B:$B,'Control Panel'!$D:$D)</f>
        <v>5.2499999999999998E-2</v>
      </c>
      <c r="BU29" s="2">
        <f>IF('Control Panel'!$D$26="ON",BY28*(1-'Control Panel'!$C$26),BY28)</f>
        <v>4083383.0367673393</v>
      </c>
      <c r="BV29" s="3">
        <f>IF(ROUND(BY28,2) = 0,0,-PMT(_xlfn.XLOOKUP(BU$1,'Control Panel'!$B:$B,'Control Panel'!$H:$H),_xlfn.XLOOKUP(BU$1,'Control Panel'!$B:$B,'Control Panel'!$E:$E),_xlfn.XLOOKUP(BU$1,'Control Panel'!$B:$B,'Control Panel'!$C:$C)))</f>
        <v>38891.266274824018</v>
      </c>
      <c r="BW29" s="3">
        <f>IF(BV29=0,0,BU29*(_xlfn.XLOOKUP(BU$1,'Control Panel'!$B:$B,'Control Panel'!$H:$H)))</f>
        <v>21692.972382826491</v>
      </c>
      <c r="BX29" s="3">
        <f t="shared" si="24"/>
        <v>17198.293891997528</v>
      </c>
      <c r="BY29" s="3">
        <f t="shared" si="25"/>
        <v>4066184.7428753418</v>
      </c>
      <c r="BZ29" s="10">
        <f>_xlfn.XLOOKUP(BU$1,'Control Panel'!$B:$B,'Control Panel'!$D:$D)</f>
        <v>6.3750000000000001E-2</v>
      </c>
      <c r="CA29" s="2">
        <f>IF('Control Panel'!$D$26="ON",CE28*(1-'Control Panel'!$C$26),CE28)</f>
        <v>5417947.4779495969</v>
      </c>
      <c r="CB29" s="3">
        <f>IF(ROUND(CE28,2) = 0,0,-PMT(_xlfn.XLOOKUP(CA$1,'Control Panel'!$B:$B,'Control Panel'!$H:$H),_xlfn.XLOOKUP(CA$1,'Control Panel'!$B:$B,'Control Panel'!$E:$E),_xlfn.XLOOKUP(CA$1,'Control Panel'!$B:$B,'Control Panel'!$C:$C)))</f>
        <v>49824.605221179954</v>
      </c>
      <c r="CC29" s="3">
        <f>IF(CB29=0,0,CA29*(_xlfn.XLOOKUP(CA$1,'Control Panel'!$B:$B,'Control Panel'!$H:$H)))</f>
        <v>25960.99833184182</v>
      </c>
      <c r="CD29" s="3">
        <f t="shared" si="26"/>
        <v>23863.606889338134</v>
      </c>
      <c r="CE29" s="3">
        <f t="shared" si="27"/>
        <v>5394083.8710602587</v>
      </c>
      <c r="CF29" s="10">
        <f>_xlfn.XLOOKUP(CA$1,'Control Panel'!$B:$B,'Control Panel'!$D:$D)</f>
        <v>5.7500000000000002E-2</v>
      </c>
      <c r="CG29" s="2">
        <f>IF('Control Panel'!$D$26="ON",CK28*(1-'Control Panel'!$C$26),CK28)</f>
        <v>7660028.932240529</v>
      </c>
      <c r="CH29" s="3">
        <f>IF(ROUND(CK28,2) = 0,0,-PMT(_xlfn.XLOOKUP(CG$1,'Control Panel'!$B:$B,'Control Panel'!$H:$H),_xlfn.XLOOKUP(CG$1,'Control Panel'!$B:$B,'Control Panel'!$E:$E),_xlfn.XLOOKUP(CG$1,'Control Panel'!$B:$B,'Control Panel'!$C:$C)))</f>
        <v>69452.093642796826</v>
      </c>
      <c r="CI29" s="3">
        <f>IF(CH29=0,0,CG29*(_xlfn.XLOOKUP(CG$1,'Control Panel'!$B:$B,'Control Panel'!$H:$H)))</f>
        <v>35108.465939435759</v>
      </c>
      <c r="CJ29" s="3">
        <f t="shared" si="28"/>
        <v>34343.627703361068</v>
      </c>
      <c r="CK29" s="3">
        <f t="shared" si="29"/>
        <v>7625685.3045371678</v>
      </c>
      <c r="CL29" s="10">
        <f>_xlfn.XLOOKUP(CG$1,'Control Panel'!$B:$B,'Control Panel'!$D:$D)</f>
        <v>5.5E-2</v>
      </c>
      <c r="CM29" s="2">
        <f>IF('Control Panel'!$D$26="ON",CQ28*(1-'Control Panel'!$C$26),CQ28)</f>
        <v>1936975.0941958113</v>
      </c>
      <c r="CN29" s="3">
        <f>IF(ROUND(CQ28,2) = 0,0,-PMT(_xlfn.XLOOKUP(CM$1,'Control Panel'!$B:$B,'Control Panel'!$H:$H),_xlfn.XLOOKUP(CM$1,'Control Panel'!$B:$B,'Control Panel'!$E:$E),_xlfn.XLOOKUP(CM$1,'Control Panel'!$B:$B,'Control Panel'!$C:$C)))</f>
        <v>11044.074042837967</v>
      </c>
      <c r="CO29" s="3">
        <f>IF(CN29=0,0,CM29*(_xlfn.XLOOKUP(CM$1,'Control Panel'!$B:$B,'Control Panel'!$H:$H)))</f>
        <v>8474.266037106674</v>
      </c>
      <c r="CP29" s="3">
        <f t="shared" si="30"/>
        <v>2569.8080057312927</v>
      </c>
      <c r="CQ29" s="3">
        <f t="shared" si="31"/>
        <v>1934405.28619008</v>
      </c>
      <c r="CR29" s="10">
        <f>_xlfn.XLOOKUP(CM$1,'Control Panel'!$B:$B,'Control Panel'!$D:$D)</f>
        <v>5.2499999999999998E-2</v>
      </c>
    </row>
    <row r="30" spans="1:96" x14ac:dyDescent="0.3">
      <c r="A30" s="86">
        <f t="shared" si="0"/>
        <v>228007.23075920725</v>
      </c>
      <c r="B30" s="3">
        <f t="shared" si="1"/>
        <v>478241.45117040165</v>
      </c>
      <c r="C30" s="88">
        <f>SUM($A$3:A29)</f>
        <v>5752690.8499950254</v>
      </c>
      <c r="D30" s="87">
        <f>IF('Control Panel'!$D$27= "ON",A30+B30*(1-'Control Panel'!$C$27),A30+B30)</f>
        <v>706248.68192960892</v>
      </c>
      <c r="F30" s="9">
        <v>28</v>
      </c>
      <c r="G30" s="2">
        <f>IF('Control Panel'!$D$26="ON",K29*(1-'Control Panel'!$C$26),K29)</f>
        <v>4485697.2379630422</v>
      </c>
      <c r="H30" s="3">
        <f>IF(ROUND(K29,2) = 0,0,-PMT(_xlfn.XLOOKUP(G$1,'Control Panel'!$B:$B,'Control Panel'!$H:$H),_xlfn.XLOOKUP(G$1,'Control Panel'!$B:$B,'Control Panel'!$E:$E),_xlfn.XLOOKUP(G$1,'Control Panel'!$B:$B,'Control Panel'!$C:$C)))</f>
        <v>40854.172731056962</v>
      </c>
      <c r="I30" s="3">
        <f>IF(H30=0,0,G30*(_xlfn.XLOOKUP(G$1,'Control Panel'!$B:$B,'Control Panel'!$H:$H)))</f>
        <v>20559.445673997277</v>
      </c>
      <c r="J30" s="3">
        <f t="shared" si="2"/>
        <v>20294.727057059685</v>
      </c>
      <c r="K30" s="3">
        <f t="shared" si="3"/>
        <v>4465402.5109059829</v>
      </c>
      <c r="L30" s="10">
        <f>_xlfn.XLOOKUP(G$1,'Control Panel'!$B:$B,'Control Panel'!$D:$D)</f>
        <v>5.5E-2</v>
      </c>
      <c r="M30" s="2">
        <f>IF('Control Panel'!$D$26="ON",Q29*(1-'Control Panel'!$C$26),Q29)</f>
        <v>3902175.1305244141</v>
      </c>
      <c r="N30" s="3">
        <f>IF(ROUND(Q29,2) = 0,0,-PMT(_xlfn.XLOOKUP(M$1,'Control Panel'!$B:$B,'Control Panel'!$H:$H),_xlfn.XLOOKUP(M$1,'Control Panel'!$B:$B,'Control Panel'!$E:$E),_xlfn.XLOOKUP(M$1,'Control Panel'!$B:$B,'Control Panel'!$C:$C)))</f>
        <v>26277.152547020552</v>
      </c>
      <c r="O30" s="3">
        <f>IF(N30=0,0,M30*(_xlfn.XLOOKUP(M$1,'Control Panel'!$B:$B,'Control Panel'!$H:$H)))</f>
        <v>22356.211685296123</v>
      </c>
      <c r="P30" s="3">
        <f t="shared" si="4"/>
        <v>3920.9408617244299</v>
      </c>
      <c r="Q30" s="3">
        <f t="shared" si="5"/>
        <v>3898254.1896626898</v>
      </c>
      <c r="R30" s="10">
        <f>_xlfn.XLOOKUP(M$1,'Control Panel'!$B:$B,'Control Panel'!$D:$D)</f>
        <v>6.8750000000000006E-2</v>
      </c>
      <c r="S30" s="2">
        <f>IF('Control Panel'!$D$26="ON",W29*(1-'Control Panel'!$C$26),W29)</f>
        <v>6341034.5871021729</v>
      </c>
      <c r="T30" s="3">
        <f>IF(ROUND(W29,2) = 0,0,-PMT(_xlfn.XLOOKUP(S$1,'Control Panel'!$B:$B,'Control Panel'!$H:$H),_xlfn.XLOOKUP(S$1,'Control Panel'!$B:$B,'Control Panel'!$E:$E),_xlfn.XLOOKUP(S$1,'Control Panel'!$B:$B,'Control Panel'!$C:$C)))</f>
        <v>42700.372888908401</v>
      </c>
      <c r="U30" s="3">
        <f>IF(T30=0,0,S30*(_xlfn.XLOOKUP(S$1,'Control Panel'!$B:$B,'Control Panel'!$H:$H)))</f>
        <v>36328.843988606204</v>
      </c>
      <c r="V30" s="3">
        <f t="shared" si="6"/>
        <v>6371.5289003021971</v>
      </c>
      <c r="W30" s="3">
        <f t="shared" si="7"/>
        <v>6334663.0582018709</v>
      </c>
      <c r="X30" s="10">
        <f>_xlfn.XLOOKUP(S$1,'Control Panel'!$B:$B,'Control Panel'!$D:$D)</f>
        <v>6.8750000000000006E-2</v>
      </c>
      <c r="Y30" s="2">
        <f>IF('Control Panel'!$D$26="ON",AC29*(1-'Control Panel'!$C$26),AC29)</f>
        <v>6930694.8767950414</v>
      </c>
      <c r="Z30" s="3">
        <f>IF(ROUND(AC29,2) = 0,0,-PMT(_xlfn.XLOOKUP(Y$1,'Control Panel'!$B:$B,'Control Panel'!$H:$H),_xlfn.XLOOKUP(Y$1,'Control Panel'!$B:$B,'Control Panel'!$E:$E),_xlfn.XLOOKUP(Y$1,'Control Panel'!$B:$B,'Control Panel'!$C:$C)))</f>
        <v>61792.332437135432</v>
      </c>
      <c r="AA30" s="3">
        <f>IF(Z30=0,0,Y30*(_xlfn.XLOOKUP(Y$1,'Control Panel'!$B:$B,'Control Panel'!$H:$H)))</f>
        <v>29599.842702978822</v>
      </c>
      <c r="AB30" s="3">
        <f t="shared" si="8"/>
        <v>32192.48973415661</v>
      </c>
      <c r="AC30" s="3">
        <f t="shared" si="9"/>
        <v>6898502.3870608844</v>
      </c>
      <c r="AD30" s="10">
        <f>_xlfn.XLOOKUP(Y$1,'Control Panel'!$B:$B,'Control Panel'!$D:$D)</f>
        <v>5.1249999999999997E-2</v>
      </c>
      <c r="AE30" s="2">
        <f>IF('Control Panel'!$D$26="ON",AI29*(1-'Control Panel'!$C$26),AI29)</f>
        <v>9755437.8263110407</v>
      </c>
      <c r="AF30" s="3">
        <f>IF(ROUND(AI29,2) = 0,0,-PMT(_xlfn.XLOOKUP(AE$1,'Control Panel'!$B:$B,'Control Panel'!$H:$H),_xlfn.XLOOKUP(AE$1,'Control Panel'!$B:$B,'Control Panel'!$E:$E),_xlfn.XLOOKUP(AE$1,'Control Panel'!$B:$B,'Control Panel'!$C:$C)))</f>
        <v>65692.881367551381</v>
      </c>
      <c r="AG30" s="3">
        <f>IF(AF30=0,0,AE30*(_xlfn.XLOOKUP(AE$1,'Control Panel'!$B:$B,'Control Panel'!$H:$H)))</f>
        <v>55890.529213240341</v>
      </c>
      <c r="AH30" s="3">
        <f t="shared" si="10"/>
        <v>9802.3521543110401</v>
      </c>
      <c r="AI30" s="3">
        <f t="shared" si="11"/>
        <v>9745635.4741567299</v>
      </c>
      <c r="AJ30" s="10">
        <f>_xlfn.XLOOKUP(AE$1,'Control Panel'!$B:$B,'Control Panel'!$D:$D)</f>
        <v>6.8750000000000006E-2</v>
      </c>
      <c r="AK30" s="2">
        <f>IF('Control Panel'!$D$26="ON",AO29*(1-'Control Panel'!$C$26),AO29)</f>
        <v>2031056.8415102744</v>
      </c>
      <c r="AL30" s="3">
        <f>IF(ROUND(AO29,2) = 0,0,-PMT(_xlfn.XLOOKUP(AK$1,'Control Panel'!$B:$B,'Control Panel'!$H:$H),_xlfn.XLOOKUP(AK$1,'Control Panel'!$B:$B,'Control Panel'!$E:$E),_xlfn.XLOOKUP(AK$1,'Control Panel'!$B:$B,'Control Panel'!$C:$C)))</f>
        <v>19292.014496253767</v>
      </c>
      <c r="AM30" s="3">
        <f>IF(AL30=0,0,AK30*(_xlfn.XLOOKUP(AK$1,'Control Panel'!$B:$B,'Control Panel'!$H:$H)))</f>
        <v>10578.421049532679</v>
      </c>
      <c r="AN30" s="3">
        <f t="shared" si="12"/>
        <v>8713.5934467210882</v>
      </c>
      <c r="AO30" s="3">
        <f t="shared" si="13"/>
        <v>2022343.2480635534</v>
      </c>
      <c r="AP30" s="10">
        <f>_xlfn.XLOOKUP(AK$1,'Control Panel'!$B:$B,'Control Panel'!$D:$D)</f>
        <v>6.25E-2</v>
      </c>
      <c r="AQ30" s="2">
        <f>IF('Control Panel'!$D$26="ON",AU29*(1-'Control Panel'!$C$26),AU29)</f>
        <v>6337717.516637776</v>
      </c>
      <c r="AR30" s="3">
        <f>IF(ROUND(AU29,2) = 0,0,-PMT(_xlfn.XLOOKUP(AQ$1,'Control Panel'!$B:$B,'Control Panel'!$H:$H),_xlfn.XLOOKUP(AQ$1,'Control Panel'!$B:$B,'Control Panel'!$E:$E),_xlfn.XLOOKUP(AQ$1,'Control Panel'!$B:$B,'Control Panel'!$C:$C)))</f>
        <v>61459.563819643074</v>
      </c>
      <c r="AS30" s="3">
        <f>IF(AR30=0,0,AQ30*(_xlfn.XLOOKUP(AQ$1,'Control Panel'!$B:$B,'Control Panel'!$H:$H)))</f>
        <v>34989.48212310439</v>
      </c>
      <c r="AT30" s="3">
        <f t="shared" si="14"/>
        <v>26470.081696538684</v>
      </c>
      <c r="AU30" s="3">
        <f t="shared" si="15"/>
        <v>6311247.4349412378</v>
      </c>
      <c r="AV30" s="10">
        <f>_xlfn.XLOOKUP(AQ$1,'Control Panel'!$B:$B,'Control Panel'!$D:$D)</f>
        <v>6.6250000000000003E-2</v>
      </c>
      <c r="AW30" s="2">
        <f>IF('Control Panel'!$D$26="ON",BA29*(1-'Control Panel'!$C$26),BA29)</f>
        <v>7743327.9607374705</v>
      </c>
      <c r="AX30" s="3">
        <f>IF(ROUND(BA29,2) = 0,0,-PMT(_xlfn.XLOOKUP(AW$1,'Control Panel'!$B:$B,'Control Panel'!$H:$H),_xlfn.XLOOKUP(AW$1,'Control Panel'!$B:$B,'Control Panel'!$E:$E),_xlfn.XLOOKUP(AW$1,'Control Panel'!$B:$B,'Control Panel'!$C:$C)))</f>
        <v>44797.69910066975</v>
      </c>
      <c r="AY30" s="3">
        <f>IF(AX30=0,0,AW30*(_xlfn.XLOOKUP(AW$1,'Control Panel'!$B:$B,'Control Panel'!$H:$H)))</f>
        <v>34683.656490803252</v>
      </c>
      <c r="AZ30" s="3">
        <f t="shared" si="16"/>
        <v>10114.042609866498</v>
      </c>
      <c r="BA30" s="3">
        <f t="shared" si="17"/>
        <v>7733213.9181276038</v>
      </c>
      <c r="BB30" s="10">
        <f>_xlfn.XLOOKUP(AW$1,'Control Panel'!$B:$B,'Control Panel'!$D:$D)</f>
        <v>5.3749999999999999E-2</v>
      </c>
      <c r="BC30" s="2">
        <f>IF('Control Panel'!$D$26="ON",BG29*(1-'Control Panel'!$C$26),BG29)</f>
        <v>12201318.612737754</v>
      </c>
      <c r="BD30" s="3">
        <f>IF(ROUND(BG29,2) = 0,0,-PMT(_xlfn.XLOOKUP(BC$1,'Control Panel'!$B:$B,'Control Panel'!$H:$H),_xlfn.XLOOKUP(BC$1,'Control Panel'!$B:$B,'Control Panel'!$E:$E),_xlfn.XLOOKUP(BC$1,'Control Panel'!$B:$B,'Control Panel'!$C:$C)))</f>
        <v>83162.8118973979</v>
      </c>
      <c r="BE30" s="3">
        <f>IF(BD30=0,0,BC30*(_xlfn.XLOOKUP(BC$1,'Control Panel'!$B:$B,'Control Panel'!$H:$H)))</f>
        <v>71174.358574303566</v>
      </c>
      <c r="BF30" s="3">
        <f t="shared" si="18"/>
        <v>11988.453323094334</v>
      </c>
      <c r="BG30" s="3">
        <f t="shared" si="19"/>
        <v>12189330.15941466</v>
      </c>
      <c r="BH30" s="10">
        <f>_xlfn.XLOOKUP(BC$1,'Control Panel'!$B:$B,'Control Panel'!$D:$D)</f>
        <v>7.0000000000000007E-2</v>
      </c>
      <c r="BI30" s="2">
        <f>IF('Control Panel'!$D$26="ON",BM29*(1-'Control Panel'!$C$26),BM29)</f>
        <v>6551864.9063940188</v>
      </c>
      <c r="BJ30" s="3">
        <f>IF(ROUND(BM29,2) = 0,0,-PMT(_xlfn.XLOOKUP(BI$1,'Control Panel'!$B:$B,'Control Panel'!$H:$H),_xlfn.XLOOKUP(BI$1,'Control Panel'!$B:$B,'Control Panel'!$E:$E),_xlfn.XLOOKUP(BI$1,'Control Panel'!$B:$B,'Control Panel'!$C:$C)))</f>
        <v>39928.799014207361</v>
      </c>
      <c r="BK30" s="3">
        <f>IF(BJ30=0,0,BI30*(_xlfn.XLOOKUP(BI$1,'Control Panel'!$B:$B,'Control Panel'!$H:$H)))</f>
        <v>32076.838604220713</v>
      </c>
      <c r="BL30" s="3">
        <f t="shared" si="20"/>
        <v>7851.9604099866483</v>
      </c>
      <c r="BM30" s="3">
        <f t="shared" si="21"/>
        <v>6544012.945984032</v>
      </c>
      <c r="BN30" s="10">
        <f>_xlfn.XLOOKUP(BI$1,'Control Panel'!$B:$B,'Control Panel'!$D:$D)</f>
        <v>5.8749999999999997E-2</v>
      </c>
      <c r="BO30" s="2">
        <f>IF('Control Panel'!$D$26="ON",BS29*(1-'Control Panel'!$C$26),BS29)</f>
        <v>8946624.4486291204</v>
      </c>
      <c r="BP30" s="3">
        <f>IF(ROUND(BS29,2) = 0,0,-PMT(_xlfn.XLOOKUP(BO$1,'Control Panel'!$B:$B,'Control Panel'!$H:$H),_xlfn.XLOOKUP(BO$1,'Control Panel'!$B:$B,'Control Panel'!$E:$E),_xlfn.XLOOKUP(BO$1,'Control Panel'!$B:$B,'Control Panel'!$C:$C)))</f>
        <v>51078.842448125593</v>
      </c>
      <c r="BQ30" s="3">
        <f>IF(BP30=0,0,BO30*(_xlfn.XLOOKUP(BO$1,'Control Panel'!$B:$B,'Control Panel'!$H:$H)))</f>
        <v>39141.481962752398</v>
      </c>
      <c r="BR30" s="3">
        <f t="shared" si="22"/>
        <v>11937.360485373196</v>
      </c>
      <c r="BS30" s="3">
        <f t="shared" si="23"/>
        <v>8934687.0881437473</v>
      </c>
      <c r="BT30" s="10">
        <f>_xlfn.XLOOKUP(BO$1,'Control Panel'!$B:$B,'Control Panel'!$D:$D)</f>
        <v>5.2499999999999998E-2</v>
      </c>
      <c r="BU30" s="2">
        <f>IF('Control Panel'!$D$26="ON",BY29*(1-'Control Panel'!$C$26),BY29)</f>
        <v>4066184.7428753418</v>
      </c>
      <c r="BV30" s="3">
        <f>IF(ROUND(BY29,2) = 0,0,-PMT(_xlfn.XLOOKUP(BU$1,'Control Panel'!$B:$B,'Control Panel'!$H:$H),_xlfn.XLOOKUP(BU$1,'Control Panel'!$B:$B,'Control Panel'!$E:$E),_xlfn.XLOOKUP(BU$1,'Control Panel'!$B:$B,'Control Panel'!$C:$C)))</f>
        <v>38891.266274824018</v>
      </c>
      <c r="BW30" s="3">
        <f>IF(BV30=0,0,BU30*(_xlfn.XLOOKUP(BU$1,'Control Panel'!$B:$B,'Control Panel'!$H:$H)))</f>
        <v>21601.606446525257</v>
      </c>
      <c r="BX30" s="3">
        <f t="shared" si="24"/>
        <v>17289.659828298762</v>
      </c>
      <c r="BY30" s="3">
        <f t="shared" si="25"/>
        <v>4048895.0830470431</v>
      </c>
      <c r="BZ30" s="10">
        <f>_xlfn.XLOOKUP(BU$1,'Control Panel'!$B:$B,'Control Panel'!$D:$D)</f>
        <v>6.3750000000000001E-2</v>
      </c>
      <c r="CA30" s="2">
        <f>IF('Control Panel'!$D$26="ON",CE29*(1-'Control Panel'!$C$26),CE29)</f>
        <v>5394083.8710602587</v>
      </c>
      <c r="CB30" s="3">
        <f>IF(ROUND(CE29,2) = 0,0,-PMT(_xlfn.XLOOKUP(CA$1,'Control Panel'!$B:$B,'Control Panel'!$H:$H),_xlfn.XLOOKUP(CA$1,'Control Panel'!$B:$B,'Control Panel'!$E:$E),_xlfn.XLOOKUP(CA$1,'Control Panel'!$B:$B,'Control Panel'!$C:$C)))</f>
        <v>49824.605221179954</v>
      </c>
      <c r="CC30" s="3">
        <f>IF(CB30=0,0,CA30*(_xlfn.XLOOKUP(CA$1,'Control Panel'!$B:$B,'Control Panel'!$H:$H)))</f>
        <v>25846.651882163744</v>
      </c>
      <c r="CD30" s="3">
        <f t="shared" si="26"/>
        <v>23977.953339016211</v>
      </c>
      <c r="CE30" s="3">
        <f t="shared" si="27"/>
        <v>5370105.9177212426</v>
      </c>
      <c r="CF30" s="10">
        <f>_xlfn.XLOOKUP(CA$1,'Control Panel'!$B:$B,'Control Panel'!$D:$D)</f>
        <v>5.7500000000000002E-2</v>
      </c>
      <c r="CG30" s="2">
        <f>IF('Control Panel'!$D$26="ON",CK29*(1-'Control Panel'!$C$26),CK29)</f>
        <v>7625685.3045371678</v>
      </c>
      <c r="CH30" s="3">
        <f>IF(ROUND(CK29,2) = 0,0,-PMT(_xlfn.XLOOKUP(CG$1,'Control Panel'!$B:$B,'Control Panel'!$H:$H),_xlfn.XLOOKUP(CG$1,'Control Panel'!$B:$B,'Control Panel'!$E:$E),_xlfn.XLOOKUP(CG$1,'Control Panel'!$B:$B,'Control Panel'!$C:$C)))</f>
        <v>69452.093642796826</v>
      </c>
      <c r="CI30" s="3">
        <f>IF(CH30=0,0,CG30*(_xlfn.XLOOKUP(CG$1,'Control Panel'!$B:$B,'Control Panel'!$H:$H)))</f>
        <v>34951.05764579535</v>
      </c>
      <c r="CJ30" s="3">
        <f t="shared" si="28"/>
        <v>34501.035997001476</v>
      </c>
      <c r="CK30" s="3">
        <f t="shared" si="29"/>
        <v>7591184.2685401663</v>
      </c>
      <c r="CL30" s="10">
        <f>_xlfn.XLOOKUP(CG$1,'Control Panel'!$B:$B,'Control Panel'!$D:$D)</f>
        <v>5.5E-2</v>
      </c>
      <c r="CM30" s="2">
        <f>IF('Control Panel'!$D$26="ON",CQ29*(1-'Control Panel'!$C$26),CQ29)</f>
        <v>1934405.28619008</v>
      </c>
      <c r="CN30" s="3">
        <f>IF(ROUND(CQ29,2) = 0,0,-PMT(_xlfn.XLOOKUP(CM$1,'Control Panel'!$B:$B,'Control Panel'!$H:$H),_xlfn.XLOOKUP(CM$1,'Control Panel'!$B:$B,'Control Panel'!$E:$E),_xlfn.XLOOKUP(CM$1,'Control Panel'!$B:$B,'Control Panel'!$C:$C)))</f>
        <v>11044.074042837967</v>
      </c>
      <c r="CO30" s="3">
        <f>IF(CN30=0,0,CM30*(_xlfn.XLOOKUP(CM$1,'Control Panel'!$B:$B,'Control Panel'!$H:$H)))</f>
        <v>8463.0231270815984</v>
      </c>
      <c r="CP30" s="3">
        <f t="shared" si="30"/>
        <v>2581.0509157563683</v>
      </c>
      <c r="CQ30" s="3">
        <f t="shared" si="31"/>
        <v>1931824.2352743237</v>
      </c>
      <c r="CR30" s="10">
        <f>_xlfn.XLOOKUP(CM$1,'Control Panel'!$B:$B,'Control Panel'!$D:$D)</f>
        <v>5.2499999999999998E-2</v>
      </c>
    </row>
    <row r="31" spans="1:96" x14ac:dyDescent="0.3">
      <c r="A31" s="86">
        <f t="shared" si="0"/>
        <v>229126.45430112418</v>
      </c>
      <c r="B31" s="3">
        <f t="shared" si="1"/>
        <v>477122.22762848483</v>
      </c>
      <c r="C31" s="88">
        <f>SUM($A$3:A30)</f>
        <v>5980698.0807542326</v>
      </c>
      <c r="D31" s="87">
        <f>IF('Control Panel'!$D$27= "ON",A31+B31*(1-'Control Panel'!$C$27),A31+B31)</f>
        <v>706248.68192960904</v>
      </c>
      <c r="F31" s="9">
        <v>29</v>
      </c>
      <c r="G31" s="2">
        <f>IF('Control Panel'!$D$26="ON",K30*(1-'Control Panel'!$C$26),K30)</f>
        <v>4465402.5109059829</v>
      </c>
      <c r="H31" s="3">
        <f>IF(ROUND(K30,2) = 0,0,-PMT(_xlfn.XLOOKUP(G$1,'Control Panel'!$B:$B,'Control Panel'!$H:$H),_xlfn.XLOOKUP(G$1,'Control Panel'!$B:$B,'Control Panel'!$E:$E),_xlfn.XLOOKUP(G$1,'Control Panel'!$B:$B,'Control Panel'!$C:$C)))</f>
        <v>40854.172731056962</v>
      </c>
      <c r="I31" s="3">
        <f>IF(H31=0,0,G31*(_xlfn.XLOOKUP(G$1,'Control Panel'!$B:$B,'Control Panel'!$H:$H)))</f>
        <v>20466.428174985755</v>
      </c>
      <c r="J31" s="3">
        <f t="shared" si="2"/>
        <v>20387.744556071208</v>
      </c>
      <c r="K31" s="3">
        <f t="shared" si="3"/>
        <v>4445014.7663499117</v>
      </c>
      <c r="L31" s="10">
        <f>_xlfn.XLOOKUP(G$1,'Control Panel'!$B:$B,'Control Panel'!$D:$D)</f>
        <v>5.5E-2</v>
      </c>
      <c r="M31" s="2">
        <f>IF('Control Panel'!$D$26="ON",Q30*(1-'Control Panel'!$C$26),Q30)</f>
        <v>3898254.1896626898</v>
      </c>
      <c r="N31" s="3">
        <f>IF(ROUND(Q30,2) = 0,0,-PMT(_xlfn.XLOOKUP(M$1,'Control Panel'!$B:$B,'Control Panel'!$H:$H),_xlfn.XLOOKUP(M$1,'Control Panel'!$B:$B,'Control Panel'!$E:$E),_xlfn.XLOOKUP(M$1,'Control Panel'!$B:$B,'Control Panel'!$C:$C)))</f>
        <v>26277.152547020552</v>
      </c>
      <c r="O31" s="3">
        <f>IF(N31=0,0,M31*(_xlfn.XLOOKUP(M$1,'Control Panel'!$B:$B,'Control Panel'!$H:$H)))</f>
        <v>22333.747961609162</v>
      </c>
      <c r="P31" s="3">
        <f t="shared" si="4"/>
        <v>3943.4045854113901</v>
      </c>
      <c r="Q31" s="3">
        <f t="shared" si="5"/>
        <v>3894310.7850772785</v>
      </c>
      <c r="R31" s="10">
        <f>_xlfn.XLOOKUP(M$1,'Control Panel'!$B:$B,'Control Panel'!$D:$D)</f>
        <v>6.8750000000000006E-2</v>
      </c>
      <c r="S31" s="2">
        <f>IF('Control Panel'!$D$26="ON",W30*(1-'Control Panel'!$C$26),W30)</f>
        <v>6334663.0582018709</v>
      </c>
      <c r="T31" s="3">
        <f>IF(ROUND(W30,2) = 0,0,-PMT(_xlfn.XLOOKUP(S$1,'Control Panel'!$B:$B,'Control Panel'!$H:$H),_xlfn.XLOOKUP(S$1,'Control Panel'!$B:$B,'Control Panel'!$E:$E),_xlfn.XLOOKUP(S$1,'Control Panel'!$B:$B,'Control Panel'!$C:$C)))</f>
        <v>42700.372888908401</v>
      </c>
      <c r="U31" s="3">
        <f>IF(T31=0,0,S31*(_xlfn.XLOOKUP(S$1,'Control Panel'!$B:$B,'Control Panel'!$H:$H)))</f>
        <v>36292.34043761489</v>
      </c>
      <c r="V31" s="3">
        <f t="shared" si="6"/>
        <v>6408.0324512935113</v>
      </c>
      <c r="W31" s="3">
        <f t="shared" si="7"/>
        <v>6328255.0257505774</v>
      </c>
      <c r="X31" s="10">
        <f>_xlfn.XLOOKUP(S$1,'Control Panel'!$B:$B,'Control Panel'!$D:$D)</f>
        <v>6.8750000000000006E-2</v>
      </c>
      <c r="Y31" s="2">
        <f>IF('Control Panel'!$D$26="ON",AC30*(1-'Control Panel'!$C$26),AC30)</f>
        <v>6898502.3870608844</v>
      </c>
      <c r="Z31" s="3">
        <f>IF(ROUND(AC30,2) = 0,0,-PMT(_xlfn.XLOOKUP(Y$1,'Control Panel'!$B:$B,'Control Panel'!$H:$H),_xlfn.XLOOKUP(Y$1,'Control Panel'!$B:$B,'Control Panel'!$E:$E),_xlfn.XLOOKUP(Y$1,'Control Panel'!$B:$B,'Control Panel'!$C:$C)))</f>
        <v>61792.332437135432</v>
      </c>
      <c r="AA31" s="3">
        <f>IF(Z31=0,0,Y31*(_xlfn.XLOOKUP(Y$1,'Control Panel'!$B:$B,'Control Panel'!$H:$H)))</f>
        <v>29462.353944739192</v>
      </c>
      <c r="AB31" s="3">
        <f t="shared" si="8"/>
        <v>32329.97849239624</v>
      </c>
      <c r="AC31" s="3">
        <f t="shared" si="9"/>
        <v>6866172.4085684884</v>
      </c>
      <c r="AD31" s="10">
        <f>_xlfn.XLOOKUP(Y$1,'Control Panel'!$B:$B,'Control Panel'!$D:$D)</f>
        <v>5.1249999999999997E-2</v>
      </c>
      <c r="AE31" s="2">
        <f>IF('Control Panel'!$D$26="ON",AI30*(1-'Control Panel'!$C$26),AI30)</f>
        <v>9745635.4741567299</v>
      </c>
      <c r="AF31" s="3">
        <f>IF(ROUND(AI30,2) = 0,0,-PMT(_xlfn.XLOOKUP(AE$1,'Control Panel'!$B:$B,'Control Panel'!$H:$H),_xlfn.XLOOKUP(AE$1,'Control Panel'!$B:$B,'Control Panel'!$E:$E),_xlfn.XLOOKUP(AE$1,'Control Panel'!$B:$B,'Control Panel'!$C:$C)))</f>
        <v>65692.881367551381</v>
      </c>
      <c r="AG31" s="3">
        <f>IF(AF31=0,0,AE31*(_xlfn.XLOOKUP(AE$1,'Control Panel'!$B:$B,'Control Panel'!$H:$H)))</f>
        <v>55834.369904022933</v>
      </c>
      <c r="AH31" s="3">
        <f t="shared" si="10"/>
        <v>9858.5114635284481</v>
      </c>
      <c r="AI31" s="3">
        <f t="shared" si="11"/>
        <v>9735776.9626932014</v>
      </c>
      <c r="AJ31" s="10">
        <f>_xlfn.XLOOKUP(AE$1,'Control Panel'!$B:$B,'Control Panel'!$D:$D)</f>
        <v>6.8750000000000006E-2</v>
      </c>
      <c r="AK31" s="2">
        <f>IF('Control Panel'!$D$26="ON",AO30*(1-'Control Panel'!$C$26),AO30)</f>
        <v>2022343.2480635534</v>
      </c>
      <c r="AL31" s="3">
        <f>IF(ROUND(AO30,2) = 0,0,-PMT(_xlfn.XLOOKUP(AK$1,'Control Panel'!$B:$B,'Control Panel'!$H:$H),_xlfn.XLOOKUP(AK$1,'Control Panel'!$B:$B,'Control Panel'!$E:$E),_xlfn.XLOOKUP(AK$1,'Control Panel'!$B:$B,'Control Panel'!$C:$C)))</f>
        <v>19292.014496253767</v>
      </c>
      <c r="AM31" s="3">
        <f>IF(AL31=0,0,AK31*(_xlfn.XLOOKUP(AK$1,'Control Panel'!$B:$B,'Control Panel'!$H:$H)))</f>
        <v>10533.037750331006</v>
      </c>
      <c r="AN31" s="3">
        <f t="shared" si="12"/>
        <v>8758.9767459227605</v>
      </c>
      <c r="AO31" s="3">
        <f t="shared" si="13"/>
        <v>2013584.2713176305</v>
      </c>
      <c r="AP31" s="10">
        <f>_xlfn.XLOOKUP(AK$1,'Control Panel'!$B:$B,'Control Panel'!$D:$D)</f>
        <v>6.25E-2</v>
      </c>
      <c r="AQ31" s="2">
        <f>IF('Control Panel'!$D$26="ON",AU30*(1-'Control Panel'!$C$26),AU30)</f>
        <v>6311247.4349412378</v>
      </c>
      <c r="AR31" s="3">
        <f>IF(ROUND(AU30,2) = 0,0,-PMT(_xlfn.XLOOKUP(AQ$1,'Control Panel'!$B:$B,'Control Panel'!$H:$H),_xlfn.XLOOKUP(AQ$1,'Control Panel'!$B:$B,'Control Panel'!$E:$E),_xlfn.XLOOKUP(AQ$1,'Control Panel'!$B:$B,'Control Panel'!$C:$C)))</f>
        <v>61459.563819643074</v>
      </c>
      <c r="AS31" s="3">
        <f>IF(AR31=0,0,AQ31*(_xlfn.XLOOKUP(AQ$1,'Control Panel'!$B:$B,'Control Panel'!$H:$H)))</f>
        <v>34843.345213738081</v>
      </c>
      <c r="AT31" s="3">
        <f t="shared" si="14"/>
        <v>26616.218605904993</v>
      </c>
      <c r="AU31" s="3">
        <f t="shared" si="15"/>
        <v>6284631.216335333</v>
      </c>
      <c r="AV31" s="10">
        <f>_xlfn.XLOOKUP(AQ$1,'Control Panel'!$B:$B,'Control Panel'!$D:$D)</f>
        <v>6.6250000000000003E-2</v>
      </c>
      <c r="AW31" s="2">
        <f>IF('Control Panel'!$D$26="ON",BA30*(1-'Control Panel'!$C$26),BA30)</f>
        <v>7733213.9181276038</v>
      </c>
      <c r="AX31" s="3">
        <f>IF(ROUND(BA30,2) = 0,0,-PMT(_xlfn.XLOOKUP(AW$1,'Control Panel'!$B:$B,'Control Panel'!$H:$H),_xlfn.XLOOKUP(AW$1,'Control Panel'!$B:$B,'Control Panel'!$E:$E),_xlfn.XLOOKUP(AW$1,'Control Panel'!$B:$B,'Control Panel'!$C:$C)))</f>
        <v>44797.69910066975</v>
      </c>
      <c r="AY31" s="3">
        <f>IF(AX31=0,0,AW31*(_xlfn.XLOOKUP(AW$1,'Control Panel'!$B:$B,'Control Panel'!$H:$H)))</f>
        <v>34638.354008279894</v>
      </c>
      <c r="AZ31" s="3">
        <f t="shared" si="16"/>
        <v>10159.345092389856</v>
      </c>
      <c r="BA31" s="3">
        <f t="shared" si="17"/>
        <v>7723054.5730352141</v>
      </c>
      <c r="BB31" s="10">
        <f>_xlfn.XLOOKUP(AW$1,'Control Panel'!$B:$B,'Control Panel'!$D:$D)</f>
        <v>5.3749999999999999E-2</v>
      </c>
      <c r="BC31" s="2">
        <f>IF('Control Panel'!$D$26="ON",BG30*(1-'Control Panel'!$C$26),BG30)</f>
        <v>12189330.15941466</v>
      </c>
      <c r="BD31" s="3">
        <f>IF(ROUND(BG30,2) = 0,0,-PMT(_xlfn.XLOOKUP(BC$1,'Control Panel'!$B:$B,'Control Panel'!$H:$H),_xlfn.XLOOKUP(BC$1,'Control Panel'!$B:$B,'Control Panel'!$E:$E),_xlfn.XLOOKUP(BC$1,'Control Panel'!$B:$B,'Control Panel'!$C:$C)))</f>
        <v>83162.8118973979</v>
      </c>
      <c r="BE31" s="3">
        <f>IF(BD31=0,0,BC31*(_xlfn.XLOOKUP(BC$1,'Control Panel'!$B:$B,'Control Panel'!$H:$H)))</f>
        <v>71104.425929918856</v>
      </c>
      <c r="BF31" s="3">
        <f t="shared" si="18"/>
        <v>12058.385967479044</v>
      </c>
      <c r="BG31" s="3">
        <f t="shared" si="19"/>
        <v>12177271.773447182</v>
      </c>
      <c r="BH31" s="10">
        <f>_xlfn.XLOOKUP(BC$1,'Control Panel'!$B:$B,'Control Panel'!$D:$D)</f>
        <v>7.0000000000000007E-2</v>
      </c>
      <c r="BI31" s="2">
        <f>IF('Control Panel'!$D$26="ON",BM30*(1-'Control Panel'!$C$26),BM30)</f>
        <v>6544012.945984032</v>
      </c>
      <c r="BJ31" s="3">
        <f>IF(ROUND(BM30,2) = 0,0,-PMT(_xlfn.XLOOKUP(BI$1,'Control Panel'!$B:$B,'Control Panel'!$H:$H),_xlfn.XLOOKUP(BI$1,'Control Panel'!$B:$B,'Control Panel'!$E:$E),_xlfn.XLOOKUP(BI$1,'Control Panel'!$B:$B,'Control Panel'!$C:$C)))</f>
        <v>39928.799014207361</v>
      </c>
      <c r="BK31" s="3">
        <f>IF(BJ31=0,0,BI31*(_xlfn.XLOOKUP(BI$1,'Control Panel'!$B:$B,'Control Panel'!$H:$H)))</f>
        <v>32038.396714713486</v>
      </c>
      <c r="BL31" s="3">
        <f t="shared" si="20"/>
        <v>7890.402299493875</v>
      </c>
      <c r="BM31" s="3">
        <f t="shared" si="21"/>
        <v>6536122.5436845385</v>
      </c>
      <c r="BN31" s="10">
        <f>_xlfn.XLOOKUP(BI$1,'Control Panel'!$B:$B,'Control Panel'!$D:$D)</f>
        <v>5.8749999999999997E-2</v>
      </c>
      <c r="BO31" s="2">
        <f>IF('Control Panel'!$D$26="ON",BS30*(1-'Control Panel'!$C$26),BS30)</f>
        <v>8934687.0881437473</v>
      </c>
      <c r="BP31" s="3">
        <f>IF(ROUND(BS30,2) = 0,0,-PMT(_xlfn.XLOOKUP(BO$1,'Control Panel'!$B:$B,'Control Panel'!$H:$H),_xlfn.XLOOKUP(BO$1,'Control Panel'!$B:$B,'Control Panel'!$E:$E),_xlfn.XLOOKUP(BO$1,'Control Panel'!$B:$B,'Control Panel'!$C:$C)))</f>
        <v>51078.842448125593</v>
      </c>
      <c r="BQ31" s="3">
        <f>IF(BP31=0,0,BO31*(_xlfn.XLOOKUP(BO$1,'Control Panel'!$B:$B,'Control Panel'!$H:$H)))</f>
        <v>39089.256010628887</v>
      </c>
      <c r="BR31" s="3">
        <f t="shared" si="22"/>
        <v>11989.586437496706</v>
      </c>
      <c r="BS31" s="3">
        <f t="shared" si="23"/>
        <v>8922697.50170625</v>
      </c>
      <c r="BT31" s="10">
        <f>_xlfn.XLOOKUP(BO$1,'Control Panel'!$B:$B,'Control Panel'!$D:$D)</f>
        <v>5.2499999999999998E-2</v>
      </c>
      <c r="BU31" s="2">
        <f>IF('Control Panel'!$D$26="ON",BY30*(1-'Control Panel'!$C$26),BY30)</f>
        <v>4048895.0830470431</v>
      </c>
      <c r="BV31" s="3">
        <f>IF(ROUND(BY30,2) = 0,0,-PMT(_xlfn.XLOOKUP(BU$1,'Control Panel'!$B:$B,'Control Panel'!$H:$H),_xlfn.XLOOKUP(BU$1,'Control Panel'!$B:$B,'Control Panel'!$E:$E),_xlfn.XLOOKUP(BU$1,'Control Panel'!$B:$B,'Control Panel'!$C:$C)))</f>
        <v>38891.266274824018</v>
      </c>
      <c r="BW31" s="3">
        <f>IF(BV31=0,0,BU31*(_xlfn.XLOOKUP(BU$1,'Control Panel'!$B:$B,'Control Panel'!$H:$H)))</f>
        <v>21509.755128687419</v>
      </c>
      <c r="BX31" s="3">
        <f t="shared" si="24"/>
        <v>17381.5111461366</v>
      </c>
      <c r="BY31" s="3">
        <f t="shared" si="25"/>
        <v>4031513.5719009065</v>
      </c>
      <c r="BZ31" s="10">
        <f>_xlfn.XLOOKUP(BU$1,'Control Panel'!$B:$B,'Control Panel'!$D:$D)</f>
        <v>6.3750000000000001E-2</v>
      </c>
      <c r="CA31" s="2">
        <f>IF('Control Panel'!$D$26="ON",CE30*(1-'Control Panel'!$C$26),CE30)</f>
        <v>5370105.9177212426</v>
      </c>
      <c r="CB31" s="3">
        <f>IF(ROUND(CE30,2) = 0,0,-PMT(_xlfn.XLOOKUP(CA$1,'Control Panel'!$B:$B,'Control Panel'!$H:$H),_xlfn.XLOOKUP(CA$1,'Control Panel'!$B:$B,'Control Panel'!$E:$E),_xlfn.XLOOKUP(CA$1,'Control Panel'!$B:$B,'Control Panel'!$C:$C)))</f>
        <v>49824.605221179954</v>
      </c>
      <c r="CC31" s="3">
        <f>IF(CB31=0,0,CA31*(_xlfn.XLOOKUP(CA$1,'Control Panel'!$B:$B,'Control Panel'!$H:$H)))</f>
        <v>25731.757522414289</v>
      </c>
      <c r="CD31" s="3">
        <f t="shared" si="26"/>
        <v>24092.847698765665</v>
      </c>
      <c r="CE31" s="3">
        <f t="shared" si="27"/>
        <v>5346013.0700224768</v>
      </c>
      <c r="CF31" s="10">
        <f>_xlfn.XLOOKUP(CA$1,'Control Panel'!$B:$B,'Control Panel'!$D:$D)</f>
        <v>5.7500000000000002E-2</v>
      </c>
      <c r="CG31" s="2">
        <f>IF('Control Panel'!$D$26="ON",CK30*(1-'Control Panel'!$C$26),CK30)</f>
        <v>7591184.2685401663</v>
      </c>
      <c r="CH31" s="3">
        <f>IF(ROUND(CK30,2) = 0,0,-PMT(_xlfn.XLOOKUP(CG$1,'Control Panel'!$B:$B,'Control Panel'!$H:$H),_xlfn.XLOOKUP(CG$1,'Control Panel'!$B:$B,'Control Panel'!$E:$E),_xlfn.XLOOKUP(CG$1,'Control Panel'!$B:$B,'Control Panel'!$C:$C)))</f>
        <v>69452.093642796826</v>
      </c>
      <c r="CI31" s="3">
        <f>IF(CH31=0,0,CG31*(_xlfn.XLOOKUP(CG$1,'Control Panel'!$B:$B,'Control Panel'!$H:$H)))</f>
        <v>34792.927897475762</v>
      </c>
      <c r="CJ31" s="3">
        <f t="shared" si="28"/>
        <v>34659.165745321065</v>
      </c>
      <c r="CK31" s="3">
        <f t="shared" si="29"/>
        <v>7556525.1027948456</v>
      </c>
      <c r="CL31" s="10">
        <f>_xlfn.XLOOKUP(CG$1,'Control Panel'!$B:$B,'Control Panel'!$D:$D)</f>
        <v>5.5E-2</v>
      </c>
      <c r="CM31" s="2">
        <f>IF('Control Panel'!$D$26="ON",CQ30*(1-'Control Panel'!$C$26),CQ30)</f>
        <v>1931824.2352743237</v>
      </c>
      <c r="CN31" s="3">
        <f>IF(ROUND(CQ30,2) = 0,0,-PMT(_xlfn.XLOOKUP(CM$1,'Control Panel'!$B:$B,'Control Panel'!$H:$H),_xlfn.XLOOKUP(CM$1,'Control Panel'!$B:$B,'Control Panel'!$E:$E),_xlfn.XLOOKUP(CM$1,'Control Panel'!$B:$B,'Control Panel'!$C:$C)))</f>
        <v>11044.074042837967</v>
      </c>
      <c r="CO31" s="3">
        <f>IF(CN31=0,0,CM31*(_xlfn.XLOOKUP(CM$1,'Control Panel'!$B:$B,'Control Panel'!$H:$H)))</f>
        <v>8451.7310293251649</v>
      </c>
      <c r="CP31" s="3">
        <f t="shared" si="30"/>
        <v>2592.3430135128019</v>
      </c>
      <c r="CQ31" s="3">
        <f t="shared" si="31"/>
        <v>1929231.8922608108</v>
      </c>
      <c r="CR31" s="10">
        <f>_xlfn.XLOOKUP(CM$1,'Control Panel'!$B:$B,'Control Panel'!$D:$D)</f>
        <v>5.2499999999999998E-2</v>
      </c>
    </row>
    <row r="32" spans="1:96" x14ac:dyDescent="0.3">
      <c r="A32" s="86">
        <f t="shared" si="0"/>
        <v>230251.23432436763</v>
      </c>
      <c r="B32" s="3">
        <f t="shared" si="1"/>
        <v>475997.44760524126</v>
      </c>
      <c r="C32" s="88">
        <f>SUM($A$3:A31)</f>
        <v>6209824.535055357</v>
      </c>
      <c r="D32" s="87">
        <f>IF('Control Panel'!$D$27= "ON",A32+B32*(1-'Control Panel'!$C$27),A32+B32)</f>
        <v>706248.68192960892</v>
      </c>
      <c r="F32" s="9">
        <v>30</v>
      </c>
      <c r="G32" s="2">
        <f>IF('Control Panel'!$D$26="ON",K31*(1-'Control Panel'!$C$26),K31)</f>
        <v>4445014.7663499117</v>
      </c>
      <c r="H32" s="3">
        <f>IF(ROUND(K31,2) = 0,0,-PMT(_xlfn.XLOOKUP(G$1,'Control Panel'!$B:$B,'Control Panel'!$H:$H),_xlfn.XLOOKUP(G$1,'Control Panel'!$B:$B,'Control Panel'!$E:$E),_xlfn.XLOOKUP(G$1,'Control Panel'!$B:$B,'Control Panel'!$C:$C)))</f>
        <v>40854.172731056962</v>
      </c>
      <c r="I32" s="3">
        <f>IF(H32=0,0,G32*(_xlfn.XLOOKUP(G$1,'Control Panel'!$B:$B,'Control Panel'!$H:$H)))</f>
        <v>20372.98434577043</v>
      </c>
      <c r="J32" s="3">
        <f t="shared" si="2"/>
        <v>20481.188385286532</v>
      </c>
      <c r="K32" s="3">
        <f t="shared" si="3"/>
        <v>4424533.5779646253</v>
      </c>
      <c r="L32" s="10">
        <f>_xlfn.XLOOKUP(G$1,'Control Panel'!$B:$B,'Control Panel'!$D:$D)</f>
        <v>5.5E-2</v>
      </c>
      <c r="M32" s="2">
        <f>IF('Control Panel'!$D$26="ON",Q31*(1-'Control Panel'!$C$26),Q31)</f>
        <v>3894310.7850772785</v>
      </c>
      <c r="N32" s="3">
        <f>IF(ROUND(Q31,2) = 0,0,-PMT(_xlfn.XLOOKUP(M$1,'Control Panel'!$B:$B,'Control Panel'!$H:$H),_xlfn.XLOOKUP(M$1,'Control Panel'!$B:$B,'Control Panel'!$E:$E),_xlfn.XLOOKUP(M$1,'Control Panel'!$B:$B,'Control Panel'!$C:$C)))</f>
        <v>26277.152547020552</v>
      </c>
      <c r="O32" s="3">
        <f>IF(N32=0,0,M32*(_xlfn.XLOOKUP(M$1,'Control Panel'!$B:$B,'Control Panel'!$H:$H)))</f>
        <v>22311.155539505242</v>
      </c>
      <c r="P32" s="3">
        <f t="shared" si="4"/>
        <v>3965.9970075153105</v>
      </c>
      <c r="Q32" s="3">
        <f t="shared" si="5"/>
        <v>3890344.7880697632</v>
      </c>
      <c r="R32" s="10">
        <f>_xlfn.XLOOKUP(M$1,'Control Panel'!$B:$B,'Control Panel'!$D:$D)</f>
        <v>6.8750000000000006E-2</v>
      </c>
      <c r="S32" s="2">
        <f>IF('Control Panel'!$D$26="ON",W31*(1-'Control Panel'!$C$26),W31)</f>
        <v>6328255.0257505774</v>
      </c>
      <c r="T32" s="3">
        <f>IF(ROUND(W31,2) = 0,0,-PMT(_xlfn.XLOOKUP(S$1,'Control Panel'!$B:$B,'Control Panel'!$H:$H),_xlfn.XLOOKUP(S$1,'Control Panel'!$B:$B,'Control Panel'!$E:$E),_xlfn.XLOOKUP(S$1,'Control Panel'!$B:$B,'Control Panel'!$C:$C)))</f>
        <v>42700.372888908401</v>
      </c>
      <c r="U32" s="3">
        <f>IF(T32=0,0,S32*(_xlfn.XLOOKUP(S$1,'Control Panel'!$B:$B,'Control Panel'!$H:$H)))</f>
        <v>36255.627751696018</v>
      </c>
      <c r="V32" s="3">
        <f t="shared" si="6"/>
        <v>6444.7451372123833</v>
      </c>
      <c r="W32" s="3">
        <f t="shared" si="7"/>
        <v>6321810.2806133647</v>
      </c>
      <c r="X32" s="10">
        <f>_xlfn.XLOOKUP(S$1,'Control Panel'!$B:$B,'Control Panel'!$D:$D)</f>
        <v>6.8750000000000006E-2</v>
      </c>
      <c r="Y32" s="2">
        <f>IF('Control Panel'!$D$26="ON",AC31*(1-'Control Panel'!$C$26),AC31)</f>
        <v>6866172.4085684884</v>
      </c>
      <c r="Z32" s="3">
        <f>IF(ROUND(AC31,2) = 0,0,-PMT(_xlfn.XLOOKUP(Y$1,'Control Panel'!$B:$B,'Control Panel'!$H:$H),_xlfn.XLOOKUP(Y$1,'Control Panel'!$B:$B,'Control Panel'!$E:$E),_xlfn.XLOOKUP(Y$1,'Control Panel'!$B:$B,'Control Panel'!$C:$C)))</f>
        <v>61792.332437135432</v>
      </c>
      <c r="AA32" s="3">
        <f>IF(Z32=0,0,Y32*(_xlfn.XLOOKUP(Y$1,'Control Panel'!$B:$B,'Control Panel'!$H:$H)))</f>
        <v>29324.277994927917</v>
      </c>
      <c r="AB32" s="3">
        <f t="shared" si="8"/>
        <v>32468.054442207515</v>
      </c>
      <c r="AC32" s="3">
        <f t="shared" si="9"/>
        <v>6833704.3541262811</v>
      </c>
      <c r="AD32" s="10">
        <f>_xlfn.XLOOKUP(Y$1,'Control Panel'!$B:$B,'Control Panel'!$D:$D)</f>
        <v>5.1249999999999997E-2</v>
      </c>
      <c r="AE32" s="2">
        <f>IF('Control Panel'!$D$26="ON",AI31*(1-'Control Panel'!$C$26),AI31)</f>
        <v>9735776.9626932014</v>
      </c>
      <c r="AF32" s="3">
        <f>IF(ROUND(AI31,2) = 0,0,-PMT(_xlfn.XLOOKUP(AE$1,'Control Panel'!$B:$B,'Control Panel'!$H:$H),_xlfn.XLOOKUP(AE$1,'Control Panel'!$B:$B,'Control Panel'!$E:$E),_xlfn.XLOOKUP(AE$1,'Control Panel'!$B:$B,'Control Panel'!$C:$C)))</f>
        <v>65692.881367551381</v>
      </c>
      <c r="AG32" s="3">
        <f>IF(AF32=0,0,AE32*(_xlfn.XLOOKUP(AE$1,'Control Panel'!$B:$B,'Control Panel'!$H:$H)))</f>
        <v>55777.888848763134</v>
      </c>
      <c r="AH32" s="3">
        <f t="shared" si="10"/>
        <v>9914.9925187882473</v>
      </c>
      <c r="AI32" s="3">
        <f t="shared" si="11"/>
        <v>9725861.9701744132</v>
      </c>
      <c r="AJ32" s="10">
        <f>_xlfn.XLOOKUP(AE$1,'Control Panel'!$B:$B,'Control Panel'!$D:$D)</f>
        <v>6.8750000000000006E-2</v>
      </c>
      <c r="AK32" s="2">
        <f>IF('Control Panel'!$D$26="ON",AO31*(1-'Control Panel'!$C$26),AO31)</f>
        <v>2013584.2713176305</v>
      </c>
      <c r="AL32" s="3">
        <f>IF(ROUND(AO31,2) = 0,0,-PMT(_xlfn.XLOOKUP(AK$1,'Control Panel'!$B:$B,'Control Panel'!$H:$H),_xlfn.XLOOKUP(AK$1,'Control Panel'!$B:$B,'Control Panel'!$E:$E),_xlfn.XLOOKUP(AK$1,'Control Panel'!$B:$B,'Control Panel'!$C:$C)))</f>
        <v>19292.014496253767</v>
      </c>
      <c r="AM32" s="3">
        <f>IF(AL32=0,0,AK32*(_xlfn.XLOOKUP(AK$1,'Control Panel'!$B:$B,'Control Panel'!$H:$H)))</f>
        <v>10487.418079779325</v>
      </c>
      <c r="AN32" s="3">
        <f t="shared" si="12"/>
        <v>8804.5964164744419</v>
      </c>
      <c r="AO32" s="3">
        <f t="shared" si="13"/>
        <v>2004779.674901156</v>
      </c>
      <c r="AP32" s="10">
        <f>_xlfn.XLOOKUP(AK$1,'Control Panel'!$B:$B,'Control Panel'!$D:$D)</f>
        <v>6.25E-2</v>
      </c>
      <c r="AQ32" s="2">
        <f>IF('Control Panel'!$D$26="ON",AU31*(1-'Control Panel'!$C$26),AU31)</f>
        <v>6284631.216335333</v>
      </c>
      <c r="AR32" s="3">
        <f>IF(ROUND(AU31,2) = 0,0,-PMT(_xlfn.XLOOKUP(AQ$1,'Control Panel'!$B:$B,'Control Panel'!$H:$H),_xlfn.XLOOKUP(AQ$1,'Control Panel'!$B:$B,'Control Panel'!$E:$E),_xlfn.XLOOKUP(AQ$1,'Control Panel'!$B:$B,'Control Panel'!$C:$C)))</f>
        <v>61459.563819643074</v>
      </c>
      <c r="AS32" s="3">
        <f>IF(AR32=0,0,AQ32*(_xlfn.XLOOKUP(AQ$1,'Control Panel'!$B:$B,'Control Panel'!$H:$H)))</f>
        <v>34696.401506851318</v>
      </c>
      <c r="AT32" s="3">
        <f t="shared" si="14"/>
        <v>26763.162312791756</v>
      </c>
      <c r="AU32" s="3">
        <f t="shared" si="15"/>
        <v>6257868.0540225413</v>
      </c>
      <c r="AV32" s="10">
        <f>_xlfn.XLOOKUP(AQ$1,'Control Panel'!$B:$B,'Control Panel'!$D:$D)</f>
        <v>6.6250000000000003E-2</v>
      </c>
      <c r="AW32" s="2">
        <f>IF('Control Panel'!$D$26="ON",BA31*(1-'Control Panel'!$C$26),BA31)</f>
        <v>7723054.5730352141</v>
      </c>
      <c r="AX32" s="3">
        <f>IF(ROUND(BA31,2) = 0,0,-PMT(_xlfn.XLOOKUP(AW$1,'Control Panel'!$B:$B,'Control Panel'!$H:$H),_xlfn.XLOOKUP(AW$1,'Control Panel'!$B:$B,'Control Panel'!$E:$E),_xlfn.XLOOKUP(AW$1,'Control Panel'!$B:$B,'Control Panel'!$C:$C)))</f>
        <v>44797.69910066975</v>
      </c>
      <c r="AY32" s="3">
        <f>IF(AX32=0,0,AW32*(_xlfn.XLOOKUP(AW$1,'Control Panel'!$B:$B,'Control Panel'!$H:$H)))</f>
        <v>34592.848608386899</v>
      </c>
      <c r="AZ32" s="3">
        <f t="shared" si="16"/>
        <v>10204.850492282851</v>
      </c>
      <c r="BA32" s="3">
        <f t="shared" si="17"/>
        <v>7712849.7225429313</v>
      </c>
      <c r="BB32" s="10">
        <f>_xlfn.XLOOKUP(AW$1,'Control Panel'!$B:$B,'Control Panel'!$D:$D)</f>
        <v>5.3749999999999999E-2</v>
      </c>
      <c r="BC32" s="2">
        <f>IF('Control Panel'!$D$26="ON",BG31*(1-'Control Panel'!$C$26),BG31)</f>
        <v>12177271.773447182</v>
      </c>
      <c r="BD32" s="3">
        <f>IF(ROUND(BG31,2) = 0,0,-PMT(_xlfn.XLOOKUP(BC$1,'Control Panel'!$B:$B,'Control Panel'!$H:$H),_xlfn.XLOOKUP(BC$1,'Control Panel'!$B:$B,'Control Panel'!$E:$E),_xlfn.XLOOKUP(BC$1,'Control Panel'!$B:$B,'Control Panel'!$C:$C)))</f>
        <v>83162.8118973979</v>
      </c>
      <c r="BE32" s="3">
        <f>IF(BD32=0,0,BC32*(_xlfn.XLOOKUP(BC$1,'Control Panel'!$B:$B,'Control Panel'!$H:$H)))</f>
        <v>71034.085345108571</v>
      </c>
      <c r="BF32" s="3">
        <f t="shared" si="18"/>
        <v>12128.726552289329</v>
      </c>
      <c r="BG32" s="3">
        <f t="shared" si="19"/>
        <v>12165143.046894893</v>
      </c>
      <c r="BH32" s="10">
        <f>_xlfn.XLOOKUP(BC$1,'Control Panel'!$B:$B,'Control Panel'!$D:$D)</f>
        <v>7.0000000000000007E-2</v>
      </c>
      <c r="BI32" s="2">
        <f>IF('Control Panel'!$D$26="ON",BM31*(1-'Control Panel'!$C$26),BM31)</f>
        <v>6536122.5436845385</v>
      </c>
      <c r="BJ32" s="3">
        <f>IF(ROUND(BM31,2) = 0,0,-PMT(_xlfn.XLOOKUP(BI$1,'Control Panel'!$B:$B,'Control Panel'!$H:$H),_xlfn.XLOOKUP(BI$1,'Control Panel'!$B:$B,'Control Panel'!$E:$E),_xlfn.XLOOKUP(BI$1,'Control Panel'!$B:$B,'Control Panel'!$C:$C)))</f>
        <v>39928.799014207361</v>
      </c>
      <c r="BK32" s="3">
        <f>IF(BJ32=0,0,BI32*(_xlfn.XLOOKUP(BI$1,'Control Panel'!$B:$B,'Control Panel'!$H:$H)))</f>
        <v>31999.766620122216</v>
      </c>
      <c r="BL32" s="3">
        <f t="shared" si="20"/>
        <v>7929.0323940851449</v>
      </c>
      <c r="BM32" s="3">
        <f t="shared" si="21"/>
        <v>6528193.5112904534</v>
      </c>
      <c r="BN32" s="10">
        <f>_xlfn.XLOOKUP(BI$1,'Control Panel'!$B:$B,'Control Panel'!$D:$D)</f>
        <v>5.8749999999999997E-2</v>
      </c>
      <c r="BO32" s="2">
        <f>IF('Control Panel'!$D$26="ON",BS31*(1-'Control Panel'!$C$26),BS31)</f>
        <v>8922697.50170625</v>
      </c>
      <c r="BP32" s="3">
        <f>IF(ROUND(BS31,2) = 0,0,-PMT(_xlfn.XLOOKUP(BO$1,'Control Panel'!$B:$B,'Control Panel'!$H:$H),_xlfn.XLOOKUP(BO$1,'Control Panel'!$B:$B,'Control Panel'!$E:$E),_xlfn.XLOOKUP(BO$1,'Control Panel'!$B:$B,'Control Panel'!$C:$C)))</f>
        <v>51078.842448125593</v>
      </c>
      <c r="BQ32" s="3">
        <f>IF(BP32=0,0,BO32*(_xlfn.XLOOKUP(BO$1,'Control Panel'!$B:$B,'Control Panel'!$H:$H)))</f>
        <v>39036.801569964839</v>
      </c>
      <c r="BR32" s="3">
        <f t="shared" si="22"/>
        <v>12042.040878160755</v>
      </c>
      <c r="BS32" s="3">
        <f t="shared" si="23"/>
        <v>8910655.4608280901</v>
      </c>
      <c r="BT32" s="10">
        <f>_xlfn.XLOOKUP(BO$1,'Control Panel'!$B:$B,'Control Panel'!$D:$D)</f>
        <v>5.2499999999999998E-2</v>
      </c>
      <c r="BU32" s="2">
        <f>IF('Control Panel'!$D$26="ON",BY31*(1-'Control Panel'!$C$26),BY31)</f>
        <v>4031513.5719009065</v>
      </c>
      <c r="BV32" s="3">
        <f>IF(ROUND(BY31,2) = 0,0,-PMT(_xlfn.XLOOKUP(BU$1,'Control Panel'!$B:$B,'Control Panel'!$H:$H),_xlfn.XLOOKUP(BU$1,'Control Panel'!$B:$B,'Control Panel'!$E:$E),_xlfn.XLOOKUP(BU$1,'Control Panel'!$B:$B,'Control Panel'!$C:$C)))</f>
        <v>38891.266274824018</v>
      </c>
      <c r="BW32" s="3">
        <f>IF(BV32=0,0,BU32*(_xlfn.XLOOKUP(BU$1,'Control Panel'!$B:$B,'Control Panel'!$H:$H)))</f>
        <v>21417.415850723566</v>
      </c>
      <c r="BX32" s="3">
        <f t="shared" si="24"/>
        <v>17473.850424100452</v>
      </c>
      <c r="BY32" s="3">
        <f t="shared" si="25"/>
        <v>4014039.7214768059</v>
      </c>
      <c r="BZ32" s="10">
        <f>_xlfn.XLOOKUP(BU$1,'Control Panel'!$B:$B,'Control Panel'!$D:$D)</f>
        <v>6.3750000000000001E-2</v>
      </c>
      <c r="CA32" s="2">
        <f>IF('Control Panel'!$D$26="ON",CE31*(1-'Control Panel'!$C$26),CE31)</f>
        <v>5346013.0700224768</v>
      </c>
      <c r="CB32" s="3">
        <f>IF(ROUND(CE31,2) = 0,0,-PMT(_xlfn.XLOOKUP(CA$1,'Control Panel'!$B:$B,'Control Panel'!$H:$H),_xlfn.XLOOKUP(CA$1,'Control Panel'!$B:$B,'Control Panel'!$E:$E),_xlfn.XLOOKUP(CA$1,'Control Panel'!$B:$B,'Control Panel'!$C:$C)))</f>
        <v>49824.605221179954</v>
      </c>
      <c r="CC32" s="3">
        <f>IF(CB32=0,0,CA32*(_xlfn.XLOOKUP(CA$1,'Control Panel'!$B:$B,'Control Panel'!$H:$H)))</f>
        <v>25616.312627191037</v>
      </c>
      <c r="CD32" s="3">
        <f t="shared" si="26"/>
        <v>24208.292593988917</v>
      </c>
      <c r="CE32" s="3">
        <f t="shared" si="27"/>
        <v>5321804.7774284882</v>
      </c>
      <c r="CF32" s="10">
        <f>_xlfn.XLOOKUP(CA$1,'Control Panel'!$B:$B,'Control Panel'!$D:$D)</f>
        <v>5.7500000000000002E-2</v>
      </c>
      <c r="CG32" s="2">
        <f>IF('Control Panel'!$D$26="ON",CK31*(1-'Control Panel'!$C$26),CK31)</f>
        <v>7556525.1027948456</v>
      </c>
      <c r="CH32" s="3">
        <f>IF(ROUND(CK31,2) = 0,0,-PMT(_xlfn.XLOOKUP(CG$1,'Control Panel'!$B:$B,'Control Panel'!$H:$H),_xlfn.XLOOKUP(CG$1,'Control Panel'!$B:$B,'Control Panel'!$E:$E),_xlfn.XLOOKUP(CG$1,'Control Panel'!$B:$B,'Control Panel'!$C:$C)))</f>
        <v>69452.093642796826</v>
      </c>
      <c r="CI32" s="3">
        <f>IF(CH32=0,0,CG32*(_xlfn.XLOOKUP(CG$1,'Control Panel'!$B:$B,'Control Panel'!$H:$H)))</f>
        <v>34634.073387809709</v>
      </c>
      <c r="CJ32" s="3">
        <f t="shared" si="28"/>
        <v>34818.020254987117</v>
      </c>
      <c r="CK32" s="3">
        <f t="shared" si="29"/>
        <v>7521707.0825398583</v>
      </c>
      <c r="CL32" s="10">
        <f>_xlfn.XLOOKUP(CG$1,'Control Panel'!$B:$B,'Control Panel'!$D:$D)</f>
        <v>5.5E-2</v>
      </c>
      <c r="CM32" s="2">
        <f>IF('Control Panel'!$D$26="ON",CQ31*(1-'Control Panel'!$C$26),CQ31)</f>
        <v>1929231.8922608108</v>
      </c>
      <c r="CN32" s="3">
        <f>IF(ROUND(CQ31,2) = 0,0,-PMT(_xlfn.XLOOKUP(CM$1,'Control Panel'!$B:$B,'Control Panel'!$H:$H),_xlfn.XLOOKUP(CM$1,'Control Panel'!$B:$B,'Control Panel'!$E:$E),_xlfn.XLOOKUP(CM$1,'Control Panel'!$B:$B,'Control Panel'!$C:$C)))</f>
        <v>11044.074042837967</v>
      </c>
      <c r="CO32" s="3">
        <f>IF(CN32=0,0,CM32*(_xlfn.XLOOKUP(CM$1,'Control Panel'!$B:$B,'Control Panel'!$H:$H)))</f>
        <v>8440.3895286410461</v>
      </c>
      <c r="CP32" s="3">
        <f t="shared" si="30"/>
        <v>2603.6845141969206</v>
      </c>
      <c r="CQ32" s="3">
        <f t="shared" si="31"/>
        <v>1926628.207746614</v>
      </c>
      <c r="CR32" s="10">
        <f>_xlfn.XLOOKUP(CM$1,'Control Panel'!$B:$B,'Control Panel'!$D:$D)</f>
        <v>5.2499999999999998E-2</v>
      </c>
    </row>
    <row r="33" spans="1:96" x14ac:dyDescent="0.3">
      <c r="A33" s="86">
        <f t="shared" si="0"/>
        <v>231381.59873272682</v>
      </c>
      <c r="B33" s="3">
        <f t="shared" si="1"/>
        <v>474867.08319688216</v>
      </c>
      <c r="C33" s="88">
        <f>SUM($A$3:A32)</f>
        <v>6440075.7693797247</v>
      </c>
      <c r="D33" s="87">
        <f>IF('Control Panel'!$D$27= "ON",A33+B33*(1-'Control Panel'!$C$27),A33+B33)</f>
        <v>706248.68192960904</v>
      </c>
      <c r="F33" s="9">
        <v>31</v>
      </c>
      <c r="G33" s="2">
        <f>IF('Control Panel'!$D$26="ON",K32*(1-'Control Panel'!$C$26),K32)</f>
        <v>4424533.5779646253</v>
      </c>
      <c r="H33" s="3">
        <f>IF(ROUND(K32,2) = 0,0,-PMT(_xlfn.XLOOKUP(G$1,'Control Panel'!$B:$B,'Control Panel'!$H:$H),_xlfn.XLOOKUP(G$1,'Control Panel'!$B:$B,'Control Panel'!$E:$E),_xlfn.XLOOKUP(G$1,'Control Panel'!$B:$B,'Control Panel'!$C:$C)))</f>
        <v>40854.172731056962</v>
      </c>
      <c r="I33" s="3">
        <f>IF(H33=0,0,G33*(_xlfn.XLOOKUP(G$1,'Control Panel'!$B:$B,'Control Panel'!$H:$H)))</f>
        <v>20279.112232337866</v>
      </c>
      <c r="J33" s="3">
        <f t="shared" si="2"/>
        <v>20575.060498719096</v>
      </c>
      <c r="K33" s="3">
        <f t="shared" si="3"/>
        <v>4403958.5174659062</v>
      </c>
      <c r="L33" s="10">
        <f>_xlfn.XLOOKUP(G$1,'Control Panel'!$B:$B,'Control Panel'!$D:$D)</f>
        <v>5.5E-2</v>
      </c>
      <c r="M33" s="2">
        <f>IF('Control Panel'!$D$26="ON",Q32*(1-'Control Panel'!$C$26),Q32)</f>
        <v>3890344.7880697632</v>
      </c>
      <c r="N33" s="3">
        <f>IF(ROUND(Q32,2) = 0,0,-PMT(_xlfn.XLOOKUP(M$1,'Control Panel'!$B:$B,'Control Panel'!$H:$H),_xlfn.XLOOKUP(M$1,'Control Panel'!$B:$B,'Control Panel'!$E:$E),_xlfn.XLOOKUP(M$1,'Control Panel'!$B:$B,'Control Panel'!$C:$C)))</f>
        <v>26277.152547020552</v>
      </c>
      <c r="O33" s="3">
        <f>IF(N33=0,0,M33*(_xlfn.XLOOKUP(M$1,'Control Panel'!$B:$B,'Control Panel'!$H:$H)))</f>
        <v>22288.433681649687</v>
      </c>
      <c r="P33" s="3">
        <f t="shared" si="4"/>
        <v>3988.7188653708654</v>
      </c>
      <c r="Q33" s="3">
        <f t="shared" si="5"/>
        <v>3886356.0692043924</v>
      </c>
      <c r="R33" s="10">
        <f>_xlfn.XLOOKUP(M$1,'Control Panel'!$B:$B,'Control Panel'!$D:$D)</f>
        <v>6.8750000000000006E-2</v>
      </c>
      <c r="S33" s="2">
        <f>IF('Control Panel'!$D$26="ON",W32*(1-'Control Panel'!$C$26),W32)</f>
        <v>6321810.2806133647</v>
      </c>
      <c r="T33" s="3">
        <f>IF(ROUND(W32,2) = 0,0,-PMT(_xlfn.XLOOKUP(S$1,'Control Panel'!$B:$B,'Control Panel'!$H:$H),_xlfn.XLOOKUP(S$1,'Control Panel'!$B:$B,'Control Panel'!$E:$E),_xlfn.XLOOKUP(S$1,'Control Panel'!$B:$B,'Control Panel'!$C:$C)))</f>
        <v>42700.372888908401</v>
      </c>
      <c r="U33" s="3">
        <f>IF(T33=0,0,S33*(_xlfn.XLOOKUP(S$1,'Control Panel'!$B:$B,'Control Panel'!$H:$H)))</f>
        <v>36218.704732680737</v>
      </c>
      <c r="V33" s="3">
        <f t="shared" si="6"/>
        <v>6481.6681562276644</v>
      </c>
      <c r="W33" s="3">
        <f t="shared" si="7"/>
        <v>6315328.6124571366</v>
      </c>
      <c r="X33" s="10">
        <f>_xlfn.XLOOKUP(S$1,'Control Panel'!$B:$B,'Control Panel'!$D:$D)</f>
        <v>6.8750000000000006E-2</v>
      </c>
      <c r="Y33" s="2">
        <f>IF('Control Panel'!$D$26="ON",AC32*(1-'Control Panel'!$C$26),AC32)</f>
        <v>6833704.3541262811</v>
      </c>
      <c r="Z33" s="3">
        <f>IF(ROUND(AC32,2) = 0,0,-PMT(_xlfn.XLOOKUP(Y$1,'Control Panel'!$B:$B,'Control Panel'!$H:$H),_xlfn.XLOOKUP(Y$1,'Control Panel'!$B:$B,'Control Panel'!$E:$E),_xlfn.XLOOKUP(Y$1,'Control Panel'!$B:$B,'Control Panel'!$C:$C)))</f>
        <v>61792.332437135432</v>
      </c>
      <c r="AA33" s="3">
        <f>IF(Z33=0,0,Y33*(_xlfn.XLOOKUP(Y$1,'Control Panel'!$B:$B,'Control Panel'!$H:$H)))</f>
        <v>29185.612345747657</v>
      </c>
      <c r="AB33" s="3">
        <f t="shared" si="8"/>
        <v>32606.720091387775</v>
      </c>
      <c r="AC33" s="3">
        <f t="shared" si="9"/>
        <v>6801097.6340348935</v>
      </c>
      <c r="AD33" s="10">
        <f>_xlfn.XLOOKUP(Y$1,'Control Panel'!$B:$B,'Control Panel'!$D:$D)</f>
        <v>5.1249999999999997E-2</v>
      </c>
      <c r="AE33" s="2">
        <f>IF('Control Panel'!$D$26="ON",AI32*(1-'Control Panel'!$C$26),AI32)</f>
        <v>9725861.9701744132</v>
      </c>
      <c r="AF33" s="3">
        <f>IF(ROUND(AI32,2) = 0,0,-PMT(_xlfn.XLOOKUP(AE$1,'Control Panel'!$B:$B,'Control Panel'!$H:$H),_xlfn.XLOOKUP(AE$1,'Control Panel'!$B:$B,'Control Panel'!$E:$E),_xlfn.XLOOKUP(AE$1,'Control Panel'!$B:$B,'Control Panel'!$C:$C)))</f>
        <v>65692.881367551381</v>
      </c>
      <c r="AG33" s="3">
        <f>IF(AF33=0,0,AE33*(_xlfn.XLOOKUP(AE$1,'Control Panel'!$B:$B,'Control Panel'!$H:$H)))</f>
        <v>55721.084204124243</v>
      </c>
      <c r="AH33" s="3">
        <f t="shared" si="10"/>
        <v>9971.797163427138</v>
      </c>
      <c r="AI33" s="3">
        <f t="shared" si="11"/>
        <v>9715890.1730109863</v>
      </c>
      <c r="AJ33" s="10">
        <f>_xlfn.XLOOKUP(AE$1,'Control Panel'!$B:$B,'Control Panel'!$D:$D)</f>
        <v>6.8750000000000006E-2</v>
      </c>
      <c r="AK33" s="2">
        <f>IF('Control Panel'!$D$26="ON",AO32*(1-'Control Panel'!$C$26),AO32)</f>
        <v>2004779.674901156</v>
      </c>
      <c r="AL33" s="3">
        <f>IF(ROUND(AO32,2) = 0,0,-PMT(_xlfn.XLOOKUP(AK$1,'Control Panel'!$B:$B,'Control Panel'!$H:$H),_xlfn.XLOOKUP(AK$1,'Control Panel'!$B:$B,'Control Panel'!$E:$E),_xlfn.XLOOKUP(AK$1,'Control Panel'!$B:$B,'Control Panel'!$C:$C)))</f>
        <v>19292.014496253767</v>
      </c>
      <c r="AM33" s="3">
        <f>IF(AL33=0,0,AK33*(_xlfn.XLOOKUP(AK$1,'Control Panel'!$B:$B,'Control Panel'!$H:$H)))</f>
        <v>10441.560806776853</v>
      </c>
      <c r="AN33" s="3">
        <f t="shared" si="12"/>
        <v>8850.4536894769135</v>
      </c>
      <c r="AO33" s="3">
        <f t="shared" si="13"/>
        <v>1995929.221211679</v>
      </c>
      <c r="AP33" s="10">
        <f>_xlfn.XLOOKUP(AK$1,'Control Panel'!$B:$B,'Control Panel'!$D:$D)</f>
        <v>6.25E-2</v>
      </c>
      <c r="AQ33" s="2">
        <f>IF('Control Panel'!$D$26="ON",AU32*(1-'Control Panel'!$C$26),AU32)</f>
        <v>6257868.0540225413</v>
      </c>
      <c r="AR33" s="3">
        <f>IF(ROUND(AU32,2) = 0,0,-PMT(_xlfn.XLOOKUP(AQ$1,'Control Panel'!$B:$B,'Control Panel'!$H:$H),_xlfn.XLOOKUP(AQ$1,'Control Panel'!$B:$B,'Control Panel'!$E:$E),_xlfn.XLOOKUP(AQ$1,'Control Panel'!$B:$B,'Control Panel'!$C:$C)))</f>
        <v>61459.563819643074</v>
      </c>
      <c r="AS33" s="3">
        <f>IF(AR33=0,0,AQ33*(_xlfn.XLOOKUP(AQ$1,'Control Panel'!$B:$B,'Control Panel'!$H:$H)))</f>
        <v>34548.646548249446</v>
      </c>
      <c r="AT33" s="3">
        <f t="shared" si="14"/>
        <v>26910.917271393628</v>
      </c>
      <c r="AU33" s="3">
        <f t="shared" si="15"/>
        <v>6230957.1367511479</v>
      </c>
      <c r="AV33" s="10">
        <f>_xlfn.XLOOKUP(AQ$1,'Control Panel'!$B:$B,'Control Panel'!$D:$D)</f>
        <v>6.6250000000000003E-2</v>
      </c>
      <c r="AW33" s="2">
        <f>IF('Control Panel'!$D$26="ON",BA32*(1-'Control Panel'!$C$26),BA32)</f>
        <v>7712849.7225429313</v>
      </c>
      <c r="AX33" s="3">
        <f>IF(ROUND(BA32,2) = 0,0,-PMT(_xlfn.XLOOKUP(AW$1,'Control Panel'!$B:$B,'Control Panel'!$H:$H),_xlfn.XLOOKUP(AW$1,'Control Panel'!$B:$B,'Control Panel'!$E:$E),_xlfn.XLOOKUP(AW$1,'Control Panel'!$B:$B,'Control Panel'!$C:$C)))</f>
        <v>44797.69910066975</v>
      </c>
      <c r="AY33" s="3">
        <f>IF(AX33=0,0,AW33*(_xlfn.XLOOKUP(AW$1,'Control Panel'!$B:$B,'Control Panel'!$H:$H)))</f>
        <v>34547.139382223548</v>
      </c>
      <c r="AZ33" s="3">
        <f t="shared" si="16"/>
        <v>10250.559718446202</v>
      </c>
      <c r="BA33" s="3">
        <f t="shared" si="17"/>
        <v>7702599.1628244855</v>
      </c>
      <c r="BB33" s="10">
        <f>_xlfn.XLOOKUP(AW$1,'Control Panel'!$B:$B,'Control Panel'!$D:$D)</f>
        <v>5.3749999999999999E-2</v>
      </c>
      <c r="BC33" s="2">
        <f>IF('Control Panel'!$D$26="ON",BG32*(1-'Control Panel'!$C$26),BG32)</f>
        <v>12165143.046894893</v>
      </c>
      <c r="BD33" s="3">
        <f>IF(ROUND(BG32,2) = 0,0,-PMT(_xlfn.XLOOKUP(BC$1,'Control Panel'!$B:$B,'Control Panel'!$H:$H),_xlfn.XLOOKUP(BC$1,'Control Panel'!$B:$B,'Control Panel'!$E:$E),_xlfn.XLOOKUP(BC$1,'Control Panel'!$B:$B,'Control Panel'!$C:$C)))</f>
        <v>83162.8118973979</v>
      </c>
      <c r="BE33" s="3">
        <f>IF(BD33=0,0,BC33*(_xlfn.XLOOKUP(BC$1,'Control Panel'!$B:$B,'Control Panel'!$H:$H)))</f>
        <v>70963.334440220206</v>
      </c>
      <c r="BF33" s="3">
        <f t="shared" si="18"/>
        <v>12199.477457177694</v>
      </c>
      <c r="BG33" s="3">
        <f t="shared" si="19"/>
        <v>12152943.569437716</v>
      </c>
      <c r="BH33" s="10">
        <f>_xlfn.XLOOKUP(BC$1,'Control Panel'!$B:$B,'Control Panel'!$D:$D)</f>
        <v>7.0000000000000007E-2</v>
      </c>
      <c r="BI33" s="2">
        <f>IF('Control Panel'!$D$26="ON",BM32*(1-'Control Panel'!$C$26),BM32)</f>
        <v>6528193.5112904534</v>
      </c>
      <c r="BJ33" s="3">
        <f>IF(ROUND(BM32,2) = 0,0,-PMT(_xlfn.XLOOKUP(BI$1,'Control Panel'!$B:$B,'Control Panel'!$H:$H),_xlfn.XLOOKUP(BI$1,'Control Panel'!$B:$B,'Control Panel'!$E:$E),_xlfn.XLOOKUP(BI$1,'Control Panel'!$B:$B,'Control Panel'!$C:$C)))</f>
        <v>39928.799014207361</v>
      </c>
      <c r="BK33" s="3">
        <f>IF(BJ33=0,0,BI33*(_xlfn.XLOOKUP(BI$1,'Control Panel'!$B:$B,'Control Panel'!$H:$H)))</f>
        <v>31960.947399026176</v>
      </c>
      <c r="BL33" s="3">
        <f t="shared" si="20"/>
        <v>7967.8516151811855</v>
      </c>
      <c r="BM33" s="3">
        <f t="shared" si="21"/>
        <v>6520225.6596752722</v>
      </c>
      <c r="BN33" s="10">
        <f>_xlfn.XLOOKUP(BI$1,'Control Panel'!$B:$B,'Control Panel'!$D:$D)</f>
        <v>5.8749999999999997E-2</v>
      </c>
      <c r="BO33" s="2">
        <f>IF('Control Panel'!$D$26="ON",BS32*(1-'Control Panel'!$C$26),BS32)</f>
        <v>8910655.4608280901</v>
      </c>
      <c r="BP33" s="3">
        <f>IF(ROUND(BS32,2) = 0,0,-PMT(_xlfn.XLOOKUP(BO$1,'Control Panel'!$B:$B,'Control Panel'!$H:$H),_xlfn.XLOOKUP(BO$1,'Control Panel'!$B:$B,'Control Panel'!$E:$E),_xlfn.XLOOKUP(BO$1,'Control Panel'!$B:$B,'Control Panel'!$C:$C)))</f>
        <v>51078.842448125593</v>
      </c>
      <c r="BQ33" s="3">
        <f>IF(BP33=0,0,BO33*(_xlfn.XLOOKUP(BO$1,'Control Panel'!$B:$B,'Control Panel'!$H:$H)))</f>
        <v>38984.117641122888</v>
      </c>
      <c r="BR33" s="3">
        <f t="shared" si="22"/>
        <v>12094.724807002705</v>
      </c>
      <c r="BS33" s="3">
        <f t="shared" si="23"/>
        <v>8898560.7360210866</v>
      </c>
      <c r="BT33" s="10">
        <f>_xlfn.XLOOKUP(BO$1,'Control Panel'!$B:$B,'Control Panel'!$D:$D)</f>
        <v>5.2499999999999998E-2</v>
      </c>
      <c r="BU33" s="2">
        <f>IF('Control Panel'!$D$26="ON",BY32*(1-'Control Panel'!$C$26),BY32)</f>
        <v>4014039.7214768059</v>
      </c>
      <c r="BV33" s="3">
        <f>IF(ROUND(BY32,2) = 0,0,-PMT(_xlfn.XLOOKUP(BU$1,'Control Panel'!$B:$B,'Control Panel'!$H:$H),_xlfn.XLOOKUP(BU$1,'Control Panel'!$B:$B,'Control Panel'!$E:$E),_xlfn.XLOOKUP(BU$1,'Control Panel'!$B:$B,'Control Panel'!$C:$C)))</f>
        <v>38891.266274824018</v>
      </c>
      <c r="BW33" s="3">
        <f>IF(BV33=0,0,BU33*(_xlfn.XLOOKUP(BU$1,'Control Panel'!$B:$B,'Control Panel'!$H:$H)))</f>
        <v>21324.586020345534</v>
      </c>
      <c r="BX33" s="3">
        <f t="shared" si="24"/>
        <v>17566.680254478484</v>
      </c>
      <c r="BY33" s="3">
        <f t="shared" si="25"/>
        <v>3996473.0412223274</v>
      </c>
      <c r="BZ33" s="10">
        <f>_xlfn.XLOOKUP(BU$1,'Control Panel'!$B:$B,'Control Panel'!$D:$D)</f>
        <v>6.3750000000000001E-2</v>
      </c>
      <c r="CA33" s="2">
        <f>IF('Control Panel'!$D$26="ON",CE32*(1-'Control Panel'!$C$26),CE32)</f>
        <v>5321804.7774284882</v>
      </c>
      <c r="CB33" s="3">
        <f>IF(ROUND(CE32,2) = 0,0,-PMT(_xlfn.XLOOKUP(CA$1,'Control Panel'!$B:$B,'Control Panel'!$H:$H),_xlfn.XLOOKUP(CA$1,'Control Panel'!$B:$B,'Control Panel'!$E:$E),_xlfn.XLOOKUP(CA$1,'Control Panel'!$B:$B,'Control Panel'!$C:$C)))</f>
        <v>49824.605221179954</v>
      </c>
      <c r="CC33" s="3">
        <f>IF(CB33=0,0,CA33*(_xlfn.XLOOKUP(CA$1,'Control Panel'!$B:$B,'Control Panel'!$H:$H)))</f>
        <v>25500.314558511509</v>
      </c>
      <c r="CD33" s="3">
        <f t="shared" si="26"/>
        <v>24324.290662668445</v>
      </c>
      <c r="CE33" s="3">
        <f t="shared" si="27"/>
        <v>5297480.4867658196</v>
      </c>
      <c r="CF33" s="10">
        <f>_xlfn.XLOOKUP(CA$1,'Control Panel'!$B:$B,'Control Panel'!$D:$D)</f>
        <v>5.7500000000000002E-2</v>
      </c>
      <c r="CG33" s="2">
        <f>IF('Control Panel'!$D$26="ON",CK32*(1-'Control Panel'!$C$26),CK32)</f>
        <v>7521707.0825398583</v>
      </c>
      <c r="CH33" s="3">
        <f>IF(ROUND(CK32,2) = 0,0,-PMT(_xlfn.XLOOKUP(CG$1,'Control Panel'!$B:$B,'Control Panel'!$H:$H),_xlfn.XLOOKUP(CG$1,'Control Panel'!$B:$B,'Control Panel'!$E:$E),_xlfn.XLOOKUP(CG$1,'Control Panel'!$B:$B,'Control Panel'!$C:$C)))</f>
        <v>69452.093642796826</v>
      </c>
      <c r="CI33" s="3">
        <f>IF(CH33=0,0,CG33*(_xlfn.XLOOKUP(CG$1,'Control Panel'!$B:$B,'Control Panel'!$H:$H)))</f>
        <v>34474.49079497435</v>
      </c>
      <c r="CJ33" s="3">
        <f t="shared" si="28"/>
        <v>34977.602847822476</v>
      </c>
      <c r="CK33" s="3">
        <f t="shared" si="29"/>
        <v>7486729.4796920363</v>
      </c>
      <c r="CL33" s="10">
        <f>_xlfn.XLOOKUP(CG$1,'Control Panel'!$B:$B,'Control Panel'!$D:$D)</f>
        <v>5.5E-2</v>
      </c>
      <c r="CM33" s="2">
        <f>IF('Control Panel'!$D$26="ON",CQ32*(1-'Control Panel'!$C$26),CQ32)</f>
        <v>1926628.207746614</v>
      </c>
      <c r="CN33" s="3">
        <f>IF(ROUND(CQ32,2) = 0,0,-PMT(_xlfn.XLOOKUP(CM$1,'Control Panel'!$B:$B,'Control Panel'!$H:$H),_xlfn.XLOOKUP(CM$1,'Control Panel'!$B:$B,'Control Panel'!$E:$E),_xlfn.XLOOKUP(CM$1,'Control Panel'!$B:$B,'Control Panel'!$C:$C)))</f>
        <v>11044.074042837967</v>
      </c>
      <c r="CO33" s="3">
        <f>IF(CN33=0,0,CM33*(_xlfn.XLOOKUP(CM$1,'Control Panel'!$B:$B,'Control Panel'!$H:$H)))</f>
        <v>8428.9984088914352</v>
      </c>
      <c r="CP33" s="3">
        <f t="shared" si="30"/>
        <v>2615.0756339465315</v>
      </c>
      <c r="CQ33" s="3">
        <f t="shared" si="31"/>
        <v>1924013.1321126674</v>
      </c>
      <c r="CR33" s="10">
        <f>_xlfn.XLOOKUP(CM$1,'Control Panel'!$B:$B,'Control Panel'!$D:$D)</f>
        <v>5.2499999999999998E-2</v>
      </c>
    </row>
    <row r="34" spans="1:96" x14ac:dyDescent="0.3">
      <c r="A34" s="86">
        <f t="shared" si="0"/>
        <v>232517.57557172872</v>
      </c>
      <c r="B34" s="3">
        <f t="shared" si="1"/>
        <v>473731.10635788029</v>
      </c>
      <c r="C34" s="88">
        <f>SUM($A$3:A33)</f>
        <v>6671457.3681124514</v>
      </c>
      <c r="D34" s="87">
        <f>IF('Control Panel'!$D$27= "ON",A34+B34*(1-'Control Panel'!$C$27),A34+B34)</f>
        <v>706248.68192960904</v>
      </c>
      <c r="F34" s="9">
        <v>32</v>
      </c>
      <c r="G34" s="2">
        <f>IF('Control Panel'!$D$26="ON",K33*(1-'Control Panel'!$C$26),K33)</f>
        <v>4403958.5174659062</v>
      </c>
      <c r="H34" s="3">
        <f>IF(ROUND(K33,2) = 0,0,-PMT(_xlfn.XLOOKUP(G$1,'Control Panel'!$B:$B,'Control Panel'!$H:$H),_xlfn.XLOOKUP(G$1,'Control Panel'!$B:$B,'Control Panel'!$E:$E),_xlfn.XLOOKUP(G$1,'Control Panel'!$B:$B,'Control Panel'!$C:$C)))</f>
        <v>40854.172731056962</v>
      </c>
      <c r="I34" s="3">
        <f>IF(H34=0,0,G34*(_xlfn.XLOOKUP(G$1,'Control Panel'!$B:$B,'Control Panel'!$H:$H)))</f>
        <v>20184.809871718739</v>
      </c>
      <c r="J34" s="3">
        <f t="shared" si="2"/>
        <v>20669.362859338224</v>
      </c>
      <c r="K34" s="3">
        <f t="shared" si="3"/>
        <v>4383289.1546065677</v>
      </c>
      <c r="L34" s="10">
        <f>_xlfn.XLOOKUP(G$1,'Control Panel'!$B:$B,'Control Panel'!$D:$D)</f>
        <v>5.5E-2</v>
      </c>
      <c r="M34" s="2">
        <f>IF('Control Panel'!$D$26="ON",Q33*(1-'Control Panel'!$C$26),Q33)</f>
        <v>3886356.0692043924</v>
      </c>
      <c r="N34" s="3">
        <f>IF(ROUND(Q33,2) = 0,0,-PMT(_xlfn.XLOOKUP(M$1,'Control Panel'!$B:$B,'Control Panel'!$H:$H),_xlfn.XLOOKUP(M$1,'Control Panel'!$B:$B,'Control Panel'!$E:$E),_xlfn.XLOOKUP(M$1,'Control Panel'!$B:$B,'Control Panel'!$C:$C)))</f>
        <v>26277.152547020552</v>
      </c>
      <c r="O34" s="3">
        <f>IF(N34=0,0,M34*(_xlfn.XLOOKUP(M$1,'Control Panel'!$B:$B,'Control Panel'!$H:$H)))</f>
        <v>22265.581646483501</v>
      </c>
      <c r="P34" s="3">
        <f t="shared" si="4"/>
        <v>4011.5709005370518</v>
      </c>
      <c r="Q34" s="3">
        <f t="shared" si="5"/>
        <v>3882344.4983038553</v>
      </c>
      <c r="R34" s="10">
        <f>_xlfn.XLOOKUP(M$1,'Control Panel'!$B:$B,'Control Panel'!$D:$D)</f>
        <v>6.8750000000000006E-2</v>
      </c>
      <c r="S34" s="2">
        <f>IF('Control Panel'!$D$26="ON",W33*(1-'Control Panel'!$C$26),W33)</f>
        <v>6315328.6124571366</v>
      </c>
      <c r="T34" s="3">
        <f>IF(ROUND(W33,2) = 0,0,-PMT(_xlfn.XLOOKUP(S$1,'Control Panel'!$B:$B,'Control Panel'!$H:$H),_xlfn.XLOOKUP(S$1,'Control Panel'!$B:$B,'Control Panel'!$E:$E),_xlfn.XLOOKUP(S$1,'Control Panel'!$B:$B,'Control Panel'!$C:$C)))</f>
        <v>42700.372888908401</v>
      </c>
      <c r="U34" s="3">
        <f>IF(T34=0,0,S34*(_xlfn.XLOOKUP(S$1,'Control Panel'!$B:$B,'Control Panel'!$H:$H)))</f>
        <v>36181.570175535679</v>
      </c>
      <c r="V34" s="3">
        <f t="shared" si="6"/>
        <v>6518.8027133727228</v>
      </c>
      <c r="W34" s="3">
        <f t="shared" si="7"/>
        <v>6308809.8097437639</v>
      </c>
      <c r="X34" s="10">
        <f>_xlfn.XLOOKUP(S$1,'Control Panel'!$B:$B,'Control Panel'!$D:$D)</f>
        <v>6.8750000000000006E-2</v>
      </c>
      <c r="Y34" s="2">
        <f>IF('Control Panel'!$D$26="ON",AC33*(1-'Control Panel'!$C$26),AC33)</f>
        <v>6801097.6340348935</v>
      </c>
      <c r="Z34" s="3">
        <f>IF(ROUND(AC33,2) = 0,0,-PMT(_xlfn.XLOOKUP(Y$1,'Control Panel'!$B:$B,'Control Panel'!$H:$H),_xlfn.XLOOKUP(Y$1,'Control Panel'!$B:$B,'Control Panel'!$E:$E),_xlfn.XLOOKUP(Y$1,'Control Panel'!$B:$B,'Control Panel'!$C:$C)))</f>
        <v>61792.332437135432</v>
      </c>
      <c r="AA34" s="3">
        <f>IF(Z34=0,0,Y34*(_xlfn.XLOOKUP(Y$1,'Control Panel'!$B:$B,'Control Panel'!$H:$H)))</f>
        <v>29046.35447869069</v>
      </c>
      <c r="AB34" s="3">
        <f t="shared" si="8"/>
        <v>32745.977958444742</v>
      </c>
      <c r="AC34" s="3">
        <f t="shared" si="9"/>
        <v>6768351.656076449</v>
      </c>
      <c r="AD34" s="10">
        <f>_xlfn.XLOOKUP(Y$1,'Control Panel'!$B:$B,'Control Panel'!$D:$D)</f>
        <v>5.1249999999999997E-2</v>
      </c>
      <c r="AE34" s="2">
        <f>IF('Control Panel'!$D$26="ON",AI33*(1-'Control Panel'!$C$26),AI33)</f>
        <v>9715890.1730109863</v>
      </c>
      <c r="AF34" s="3">
        <f>IF(ROUND(AI33,2) = 0,0,-PMT(_xlfn.XLOOKUP(AE$1,'Control Panel'!$B:$B,'Control Panel'!$H:$H),_xlfn.XLOOKUP(AE$1,'Control Panel'!$B:$B,'Control Panel'!$E:$E),_xlfn.XLOOKUP(AE$1,'Control Panel'!$B:$B,'Control Panel'!$C:$C)))</f>
        <v>65692.881367551381</v>
      </c>
      <c r="AG34" s="3">
        <f>IF(AF34=0,0,AE34*(_xlfn.XLOOKUP(AE$1,'Control Panel'!$B:$B,'Control Panel'!$H:$H)))</f>
        <v>55663.954116208777</v>
      </c>
      <c r="AH34" s="3">
        <f t="shared" si="10"/>
        <v>10028.927251342604</v>
      </c>
      <c r="AI34" s="3">
        <f t="shared" si="11"/>
        <v>9705861.2457596436</v>
      </c>
      <c r="AJ34" s="10">
        <f>_xlfn.XLOOKUP(AE$1,'Control Panel'!$B:$B,'Control Panel'!$D:$D)</f>
        <v>6.8750000000000006E-2</v>
      </c>
      <c r="AK34" s="2">
        <f>IF('Control Panel'!$D$26="ON",AO33*(1-'Control Panel'!$C$26),AO33)</f>
        <v>1995929.221211679</v>
      </c>
      <c r="AL34" s="3">
        <f>IF(ROUND(AO33,2) = 0,0,-PMT(_xlfn.XLOOKUP(AK$1,'Control Panel'!$B:$B,'Control Panel'!$H:$H),_xlfn.XLOOKUP(AK$1,'Control Panel'!$B:$B,'Control Panel'!$E:$E),_xlfn.XLOOKUP(AK$1,'Control Panel'!$B:$B,'Control Panel'!$C:$C)))</f>
        <v>19292.014496253767</v>
      </c>
      <c r="AM34" s="3">
        <f>IF(AL34=0,0,AK34*(_xlfn.XLOOKUP(AK$1,'Control Panel'!$B:$B,'Control Panel'!$H:$H)))</f>
        <v>10395.464693810827</v>
      </c>
      <c r="AN34" s="3">
        <f t="shared" si="12"/>
        <v>8896.5498024429398</v>
      </c>
      <c r="AO34" s="3">
        <f t="shared" si="13"/>
        <v>1987032.671409236</v>
      </c>
      <c r="AP34" s="10">
        <f>_xlfn.XLOOKUP(AK$1,'Control Panel'!$B:$B,'Control Panel'!$D:$D)</f>
        <v>6.25E-2</v>
      </c>
      <c r="AQ34" s="2">
        <f>IF('Control Panel'!$D$26="ON",AU33*(1-'Control Panel'!$C$26),AU33)</f>
        <v>6230957.1367511479</v>
      </c>
      <c r="AR34" s="3">
        <f>IF(ROUND(AU33,2) = 0,0,-PMT(_xlfn.XLOOKUP(AQ$1,'Control Panel'!$B:$B,'Control Panel'!$H:$H),_xlfn.XLOOKUP(AQ$1,'Control Panel'!$B:$B,'Control Panel'!$E:$E),_xlfn.XLOOKUP(AQ$1,'Control Panel'!$B:$B,'Control Panel'!$C:$C)))</f>
        <v>61459.563819643074</v>
      </c>
      <c r="AS34" s="3">
        <f>IF(AR34=0,0,AQ34*(_xlfn.XLOOKUP(AQ$1,'Control Panel'!$B:$B,'Control Panel'!$H:$H)))</f>
        <v>34400.075859146964</v>
      </c>
      <c r="AT34" s="3">
        <f t="shared" si="14"/>
        <v>27059.48796049611</v>
      </c>
      <c r="AU34" s="3">
        <f t="shared" si="15"/>
        <v>6203897.6487906519</v>
      </c>
      <c r="AV34" s="10">
        <f>_xlfn.XLOOKUP(AQ$1,'Control Panel'!$B:$B,'Control Panel'!$D:$D)</f>
        <v>6.6250000000000003E-2</v>
      </c>
      <c r="AW34" s="2">
        <f>IF('Control Panel'!$D$26="ON",BA33*(1-'Control Panel'!$C$26),BA33)</f>
        <v>7702599.1628244855</v>
      </c>
      <c r="AX34" s="3">
        <f>IF(ROUND(BA33,2) = 0,0,-PMT(_xlfn.XLOOKUP(AW$1,'Control Panel'!$B:$B,'Control Panel'!$H:$H),_xlfn.XLOOKUP(AW$1,'Control Panel'!$B:$B,'Control Panel'!$E:$E),_xlfn.XLOOKUP(AW$1,'Control Panel'!$B:$B,'Control Panel'!$C:$C)))</f>
        <v>44797.69910066975</v>
      </c>
      <c r="AY34" s="3">
        <f>IF(AX34=0,0,AW34*(_xlfn.XLOOKUP(AW$1,'Control Panel'!$B:$B,'Control Panel'!$H:$H)))</f>
        <v>34501.225416818008</v>
      </c>
      <c r="AZ34" s="3">
        <f t="shared" si="16"/>
        <v>10296.473683851742</v>
      </c>
      <c r="BA34" s="3">
        <f t="shared" si="17"/>
        <v>7692302.6891406337</v>
      </c>
      <c r="BB34" s="10">
        <f>_xlfn.XLOOKUP(AW$1,'Control Panel'!$B:$B,'Control Panel'!$D:$D)</f>
        <v>5.3749999999999999E-2</v>
      </c>
      <c r="BC34" s="2">
        <f>IF('Control Panel'!$D$26="ON",BG33*(1-'Control Panel'!$C$26),BG33)</f>
        <v>12152943.569437716</v>
      </c>
      <c r="BD34" s="3">
        <f>IF(ROUND(BG33,2) = 0,0,-PMT(_xlfn.XLOOKUP(BC$1,'Control Panel'!$B:$B,'Control Panel'!$H:$H),_xlfn.XLOOKUP(BC$1,'Control Panel'!$B:$B,'Control Panel'!$E:$E),_xlfn.XLOOKUP(BC$1,'Control Panel'!$B:$B,'Control Panel'!$C:$C)))</f>
        <v>83162.8118973979</v>
      </c>
      <c r="BE34" s="3">
        <f>IF(BD34=0,0,BC34*(_xlfn.XLOOKUP(BC$1,'Control Panel'!$B:$B,'Control Panel'!$H:$H)))</f>
        <v>70892.170821720021</v>
      </c>
      <c r="BF34" s="3">
        <f t="shared" si="18"/>
        <v>12270.641075677879</v>
      </c>
      <c r="BG34" s="3">
        <f t="shared" si="19"/>
        <v>12140672.928362038</v>
      </c>
      <c r="BH34" s="10">
        <f>_xlfn.XLOOKUP(BC$1,'Control Panel'!$B:$B,'Control Panel'!$D:$D)</f>
        <v>7.0000000000000007E-2</v>
      </c>
      <c r="BI34" s="2">
        <f>IF('Control Panel'!$D$26="ON",BM33*(1-'Control Panel'!$C$26),BM33)</f>
        <v>6520225.6596752722</v>
      </c>
      <c r="BJ34" s="3">
        <f>IF(ROUND(BM33,2) = 0,0,-PMT(_xlfn.XLOOKUP(BI$1,'Control Panel'!$B:$B,'Control Panel'!$H:$H),_xlfn.XLOOKUP(BI$1,'Control Panel'!$B:$B,'Control Panel'!$E:$E),_xlfn.XLOOKUP(BI$1,'Control Panel'!$B:$B,'Control Panel'!$C:$C)))</f>
        <v>39928.799014207361</v>
      </c>
      <c r="BK34" s="3">
        <f>IF(BJ34=0,0,BI34*(_xlfn.XLOOKUP(BI$1,'Control Panel'!$B:$B,'Control Panel'!$H:$H)))</f>
        <v>31921.938125493518</v>
      </c>
      <c r="BL34" s="3">
        <f t="shared" si="20"/>
        <v>8006.8608887138435</v>
      </c>
      <c r="BM34" s="3">
        <f t="shared" si="21"/>
        <v>6512218.7987865582</v>
      </c>
      <c r="BN34" s="10">
        <f>_xlfn.XLOOKUP(BI$1,'Control Panel'!$B:$B,'Control Panel'!$D:$D)</f>
        <v>5.8749999999999997E-2</v>
      </c>
      <c r="BO34" s="2">
        <f>IF('Control Panel'!$D$26="ON",BS33*(1-'Control Panel'!$C$26),BS33)</f>
        <v>8898560.7360210866</v>
      </c>
      <c r="BP34" s="3">
        <f>IF(ROUND(BS33,2) = 0,0,-PMT(_xlfn.XLOOKUP(BO$1,'Control Panel'!$B:$B,'Control Panel'!$H:$H),_xlfn.XLOOKUP(BO$1,'Control Panel'!$B:$B,'Control Panel'!$E:$E),_xlfn.XLOOKUP(BO$1,'Control Panel'!$B:$B,'Control Panel'!$C:$C)))</f>
        <v>51078.842448125593</v>
      </c>
      <c r="BQ34" s="3">
        <f>IF(BP34=0,0,BO34*(_xlfn.XLOOKUP(BO$1,'Control Panel'!$B:$B,'Control Panel'!$H:$H)))</f>
        <v>38931.203220092248</v>
      </c>
      <c r="BR34" s="3">
        <f t="shared" si="22"/>
        <v>12147.639228033346</v>
      </c>
      <c r="BS34" s="3">
        <f t="shared" si="23"/>
        <v>8886413.0967930537</v>
      </c>
      <c r="BT34" s="10">
        <f>_xlfn.XLOOKUP(BO$1,'Control Panel'!$B:$B,'Control Panel'!$D:$D)</f>
        <v>5.2499999999999998E-2</v>
      </c>
      <c r="BU34" s="2">
        <f>IF('Control Panel'!$D$26="ON",BY33*(1-'Control Panel'!$C$26),BY33)</f>
        <v>3996473.0412223274</v>
      </c>
      <c r="BV34" s="3">
        <f>IF(ROUND(BY33,2) = 0,0,-PMT(_xlfn.XLOOKUP(BU$1,'Control Panel'!$B:$B,'Control Panel'!$H:$H),_xlfn.XLOOKUP(BU$1,'Control Panel'!$B:$B,'Control Panel'!$E:$E),_xlfn.XLOOKUP(BU$1,'Control Panel'!$B:$B,'Control Panel'!$C:$C)))</f>
        <v>38891.266274824018</v>
      </c>
      <c r="BW34" s="3">
        <f>IF(BV34=0,0,BU34*(_xlfn.XLOOKUP(BU$1,'Control Panel'!$B:$B,'Control Panel'!$H:$H)))</f>
        <v>21231.263031493614</v>
      </c>
      <c r="BX34" s="3">
        <f t="shared" si="24"/>
        <v>17660.003243330404</v>
      </c>
      <c r="BY34" s="3">
        <f t="shared" si="25"/>
        <v>3978813.037978997</v>
      </c>
      <c r="BZ34" s="10">
        <f>_xlfn.XLOOKUP(BU$1,'Control Panel'!$B:$B,'Control Panel'!$D:$D)</f>
        <v>6.3750000000000001E-2</v>
      </c>
      <c r="CA34" s="2">
        <f>IF('Control Panel'!$D$26="ON",CE33*(1-'Control Panel'!$C$26),CE33)</f>
        <v>5297480.4867658196</v>
      </c>
      <c r="CB34" s="3">
        <f>IF(ROUND(CE33,2) = 0,0,-PMT(_xlfn.XLOOKUP(CA$1,'Control Panel'!$B:$B,'Control Panel'!$H:$H),_xlfn.XLOOKUP(CA$1,'Control Panel'!$B:$B,'Control Panel'!$E:$E),_xlfn.XLOOKUP(CA$1,'Control Panel'!$B:$B,'Control Panel'!$C:$C)))</f>
        <v>49824.605221179954</v>
      </c>
      <c r="CC34" s="3">
        <f>IF(CB34=0,0,CA34*(_xlfn.XLOOKUP(CA$1,'Control Panel'!$B:$B,'Control Panel'!$H:$H)))</f>
        <v>25383.760665752889</v>
      </c>
      <c r="CD34" s="3">
        <f t="shared" si="26"/>
        <v>24440.844555427066</v>
      </c>
      <c r="CE34" s="3">
        <f t="shared" si="27"/>
        <v>5273039.6422103923</v>
      </c>
      <c r="CF34" s="10">
        <f>_xlfn.XLOOKUP(CA$1,'Control Panel'!$B:$B,'Control Panel'!$D:$D)</f>
        <v>5.7500000000000002E-2</v>
      </c>
      <c r="CG34" s="2">
        <f>IF('Control Panel'!$D$26="ON",CK33*(1-'Control Panel'!$C$26),CK33)</f>
        <v>7486729.4796920363</v>
      </c>
      <c r="CH34" s="3">
        <f>IF(ROUND(CK33,2) = 0,0,-PMT(_xlfn.XLOOKUP(CG$1,'Control Panel'!$B:$B,'Control Panel'!$H:$H),_xlfn.XLOOKUP(CG$1,'Control Panel'!$B:$B,'Control Panel'!$E:$E),_xlfn.XLOOKUP(CG$1,'Control Panel'!$B:$B,'Control Panel'!$C:$C)))</f>
        <v>69452.093642796826</v>
      </c>
      <c r="CI34" s="3">
        <f>IF(CH34=0,0,CG34*(_xlfn.XLOOKUP(CG$1,'Control Panel'!$B:$B,'Control Panel'!$H:$H)))</f>
        <v>34314.176781921837</v>
      </c>
      <c r="CJ34" s="3">
        <f t="shared" si="28"/>
        <v>35137.91686087499</v>
      </c>
      <c r="CK34" s="3">
        <f t="shared" si="29"/>
        <v>7451591.5628311615</v>
      </c>
      <c r="CL34" s="10">
        <f>_xlfn.XLOOKUP(CG$1,'Control Panel'!$B:$B,'Control Panel'!$D:$D)</f>
        <v>5.5E-2</v>
      </c>
      <c r="CM34" s="2">
        <f>IF('Control Panel'!$D$26="ON",CQ33*(1-'Control Panel'!$C$26),CQ33)</f>
        <v>1924013.1321126674</v>
      </c>
      <c r="CN34" s="3">
        <f>IF(ROUND(CQ33,2) = 0,0,-PMT(_xlfn.XLOOKUP(CM$1,'Control Panel'!$B:$B,'Control Panel'!$H:$H),_xlfn.XLOOKUP(CM$1,'Control Panel'!$B:$B,'Control Panel'!$E:$E),_xlfn.XLOOKUP(CM$1,'Control Panel'!$B:$B,'Control Panel'!$C:$C)))</f>
        <v>11044.074042837967</v>
      </c>
      <c r="CO34" s="3">
        <f>IF(CN34=0,0,CM34*(_xlfn.XLOOKUP(CM$1,'Control Panel'!$B:$B,'Control Panel'!$H:$H)))</f>
        <v>8417.5574529929199</v>
      </c>
      <c r="CP34" s="3">
        <f t="shared" si="30"/>
        <v>2626.5165898450468</v>
      </c>
      <c r="CQ34" s="3">
        <f t="shared" si="31"/>
        <v>1921386.6155228224</v>
      </c>
      <c r="CR34" s="10">
        <f>_xlfn.XLOOKUP(CM$1,'Control Panel'!$B:$B,'Control Panel'!$D:$D)</f>
        <v>5.2499999999999998E-2</v>
      </c>
    </row>
    <row r="35" spans="1:96" x14ac:dyDescent="0.3">
      <c r="A35" s="86">
        <f t="shared" si="0"/>
        <v>233659.19302936693</v>
      </c>
      <c r="B35" s="3">
        <f t="shared" si="1"/>
        <v>472589.48890024202</v>
      </c>
      <c r="C35" s="88">
        <f>SUM($A$3:A34)</f>
        <v>6903974.9436841803</v>
      </c>
      <c r="D35" s="87">
        <f>IF('Control Panel'!$D$27= "ON",A35+B35*(1-'Control Panel'!$C$27),A35+B35)</f>
        <v>706248.68192960892</v>
      </c>
      <c r="F35" s="9">
        <v>33</v>
      </c>
      <c r="G35" s="2">
        <f>IF('Control Panel'!$D$26="ON",K34*(1-'Control Panel'!$C$26),K34)</f>
        <v>4383289.1546065677</v>
      </c>
      <c r="H35" s="3">
        <f>IF(ROUND(K34,2) = 0,0,-PMT(_xlfn.XLOOKUP(G$1,'Control Panel'!$B:$B,'Control Panel'!$H:$H),_xlfn.XLOOKUP(G$1,'Control Panel'!$B:$B,'Control Panel'!$E:$E),_xlfn.XLOOKUP(G$1,'Control Panel'!$B:$B,'Control Panel'!$C:$C)))</f>
        <v>40854.172731056962</v>
      </c>
      <c r="I35" s="3">
        <f>IF(H35=0,0,G35*(_xlfn.XLOOKUP(G$1,'Control Panel'!$B:$B,'Control Panel'!$H:$H)))</f>
        <v>20090.07529194677</v>
      </c>
      <c r="J35" s="3">
        <f t="shared" si="2"/>
        <v>20764.097439110192</v>
      </c>
      <c r="K35" s="3">
        <f t="shared" si="3"/>
        <v>4362525.0571674574</v>
      </c>
      <c r="L35" s="10">
        <f>_xlfn.XLOOKUP(G$1,'Control Panel'!$B:$B,'Control Panel'!$D:$D)</f>
        <v>5.5E-2</v>
      </c>
      <c r="M35" s="2">
        <f>IF('Control Panel'!$D$26="ON",Q34*(1-'Control Panel'!$C$26),Q34)</f>
        <v>3882344.4983038553</v>
      </c>
      <c r="N35" s="3">
        <f>IF(ROUND(Q34,2) = 0,0,-PMT(_xlfn.XLOOKUP(M$1,'Control Panel'!$B:$B,'Control Panel'!$H:$H),_xlfn.XLOOKUP(M$1,'Control Panel'!$B:$B,'Control Panel'!$E:$E),_xlfn.XLOOKUP(M$1,'Control Panel'!$B:$B,'Control Panel'!$C:$C)))</f>
        <v>26277.152547020552</v>
      </c>
      <c r="O35" s="3">
        <f>IF(N35=0,0,M35*(_xlfn.XLOOKUP(M$1,'Control Panel'!$B:$B,'Control Panel'!$H:$H)))</f>
        <v>22242.598688199174</v>
      </c>
      <c r="P35" s="3">
        <f t="shared" si="4"/>
        <v>4034.5538588213785</v>
      </c>
      <c r="Q35" s="3">
        <f t="shared" si="5"/>
        <v>3878309.944445034</v>
      </c>
      <c r="R35" s="10">
        <f>_xlfn.XLOOKUP(M$1,'Control Panel'!$B:$B,'Control Panel'!$D:$D)</f>
        <v>6.8750000000000006E-2</v>
      </c>
      <c r="S35" s="2">
        <f>IF('Control Panel'!$D$26="ON",W34*(1-'Control Panel'!$C$26),W34)</f>
        <v>6308809.8097437639</v>
      </c>
      <c r="T35" s="3">
        <f>IF(ROUND(W34,2) = 0,0,-PMT(_xlfn.XLOOKUP(S$1,'Control Panel'!$B:$B,'Control Panel'!$H:$H),_xlfn.XLOOKUP(S$1,'Control Panel'!$B:$B,'Control Panel'!$E:$E),_xlfn.XLOOKUP(S$1,'Control Panel'!$B:$B,'Control Panel'!$C:$C)))</f>
        <v>42700.372888908401</v>
      </c>
      <c r="U35" s="3">
        <f>IF(T35=0,0,S35*(_xlfn.XLOOKUP(S$1,'Control Panel'!$B:$B,'Control Panel'!$H:$H)))</f>
        <v>36144.222868323654</v>
      </c>
      <c r="V35" s="3">
        <f t="shared" si="6"/>
        <v>6556.1500205847478</v>
      </c>
      <c r="W35" s="3">
        <f t="shared" si="7"/>
        <v>6302253.6597231794</v>
      </c>
      <c r="X35" s="10">
        <f>_xlfn.XLOOKUP(S$1,'Control Panel'!$B:$B,'Control Panel'!$D:$D)</f>
        <v>6.8750000000000006E-2</v>
      </c>
      <c r="Y35" s="2">
        <f>IF('Control Panel'!$D$26="ON",AC34*(1-'Control Panel'!$C$26),AC34)</f>
        <v>6768351.656076449</v>
      </c>
      <c r="Z35" s="3">
        <f>IF(ROUND(AC34,2) = 0,0,-PMT(_xlfn.XLOOKUP(Y$1,'Control Panel'!$B:$B,'Control Panel'!$H:$H),_xlfn.XLOOKUP(Y$1,'Control Panel'!$B:$B,'Control Panel'!$E:$E),_xlfn.XLOOKUP(Y$1,'Control Panel'!$B:$B,'Control Panel'!$C:$C)))</f>
        <v>61792.332437135432</v>
      </c>
      <c r="AA35" s="3">
        <f>IF(Z35=0,0,Y35*(_xlfn.XLOOKUP(Y$1,'Control Panel'!$B:$B,'Control Panel'!$H:$H)))</f>
        <v>28906.501864493166</v>
      </c>
      <c r="AB35" s="3">
        <f t="shared" si="8"/>
        <v>32885.83057264227</v>
      </c>
      <c r="AC35" s="3">
        <f t="shared" si="9"/>
        <v>6735465.8255038066</v>
      </c>
      <c r="AD35" s="10">
        <f>_xlfn.XLOOKUP(Y$1,'Control Panel'!$B:$B,'Control Panel'!$D:$D)</f>
        <v>5.1249999999999997E-2</v>
      </c>
      <c r="AE35" s="2">
        <f>IF('Control Panel'!$D$26="ON",AI34*(1-'Control Panel'!$C$26),AI34)</f>
        <v>9705861.2457596436</v>
      </c>
      <c r="AF35" s="3">
        <f>IF(ROUND(AI34,2) = 0,0,-PMT(_xlfn.XLOOKUP(AE$1,'Control Panel'!$B:$B,'Control Panel'!$H:$H),_xlfn.XLOOKUP(AE$1,'Control Panel'!$B:$B,'Control Panel'!$E:$E),_xlfn.XLOOKUP(AE$1,'Control Panel'!$B:$B,'Control Panel'!$C:$C)))</f>
        <v>65692.881367551381</v>
      </c>
      <c r="AG35" s="3">
        <f>IF(AF35=0,0,AE35*(_xlfn.XLOOKUP(AE$1,'Control Panel'!$B:$B,'Control Panel'!$H:$H)))</f>
        <v>55606.496720497962</v>
      </c>
      <c r="AH35" s="3">
        <f t="shared" si="10"/>
        <v>10086.384647053419</v>
      </c>
      <c r="AI35" s="3">
        <f t="shared" si="11"/>
        <v>9695774.8611125909</v>
      </c>
      <c r="AJ35" s="10">
        <f>_xlfn.XLOOKUP(AE$1,'Control Panel'!$B:$B,'Control Panel'!$D:$D)</f>
        <v>6.8750000000000006E-2</v>
      </c>
      <c r="AK35" s="2">
        <f>IF('Control Panel'!$D$26="ON",AO34*(1-'Control Panel'!$C$26),AO34)</f>
        <v>1987032.671409236</v>
      </c>
      <c r="AL35" s="3">
        <f>IF(ROUND(AO34,2) = 0,0,-PMT(_xlfn.XLOOKUP(AK$1,'Control Panel'!$B:$B,'Control Panel'!$H:$H),_xlfn.XLOOKUP(AK$1,'Control Panel'!$B:$B,'Control Panel'!$E:$E),_xlfn.XLOOKUP(AK$1,'Control Panel'!$B:$B,'Control Panel'!$C:$C)))</f>
        <v>19292.014496253767</v>
      </c>
      <c r="AM35" s="3">
        <f>IF(AL35=0,0,AK35*(_xlfn.XLOOKUP(AK$1,'Control Panel'!$B:$B,'Control Panel'!$H:$H)))</f>
        <v>10349.128496923104</v>
      </c>
      <c r="AN35" s="3">
        <f t="shared" si="12"/>
        <v>8942.8859993306633</v>
      </c>
      <c r="AO35" s="3">
        <f t="shared" si="13"/>
        <v>1978089.7854099055</v>
      </c>
      <c r="AP35" s="10">
        <f>_xlfn.XLOOKUP(AK$1,'Control Panel'!$B:$B,'Control Panel'!$D:$D)</f>
        <v>6.25E-2</v>
      </c>
      <c r="AQ35" s="2">
        <f>IF('Control Panel'!$D$26="ON",AU34*(1-'Control Panel'!$C$26),AU34)</f>
        <v>6203897.6487906519</v>
      </c>
      <c r="AR35" s="3">
        <f>IF(ROUND(AU34,2) = 0,0,-PMT(_xlfn.XLOOKUP(AQ$1,'Control Panel'!$B:$B,'Control Panel'!$H:$H),_xlfn.XLOOKUP(AQ$1,'Control Panel'!$B:$B,'Control Panel'!$E:$E),_xlfn.XLOOKUP(AQ$1,'Control Panel'!$B:$B,'Control Panel'!$C:$C)))</f>
        <v>61459.563819643074</v>
      </c>
      <c r="AS35" s="3">
        <f>IF(AR35=0,0,AQ35*(_xlfn.XLOOKUP(AQ$1,'Control Panel'!$B:$B,'Control Panel'!$H:$H)))</f>
        <v>34250.684936031721</v>
      </c>
      <c r="AT35" s="3">
        <f t="shared" si="14"/>
        <v>27208.878883611353</v>
      </c>
      <c r="AU35" s="3">
        <f t="shared" si="15"/>
        <v>6176688.7699070405</v>
      </c>
      <c r="AV35" s="10">
        <f>_xlfn.XLOOKUP(AQ$1,'Control Panel'!$B:$B,'Control Panel'!$D:$D)</f>
        <v>6.6250000000000003E-2</v>
      </c>
      <c r="AW35" s="2">
        <f>IF('Control Panel'!$D$26="ON",BA34*(1-'Control Panel'!$C$26),BA34)</f>
        <v>7692302.6891406337</v>
      </c>
      <c r="AX35" s="3">
        <f>IF(ROUND(BA34,2) = 0,0,-PMT(_xlfn.XLOOKUP(AW$1,'Control Panel'!$B:$B,'Control Panel'!$H:$H),_xlfn.XLOOKUP(AW$1,'Control Panel'!$B:$B,'Control Panel'!$E:$E),_xlfn.XLOOKUP(AW$1,'Control Panel'!$B:$B,'Control Panel'!$C:$C)))</f>
        <v>44797.69910066975</v>
      </c>
      <c r="AY35" s="3">
        <f>IF(AX35=0,0,AW35*(_xlfn.XLOOKUP(AW$1,'Control Panel'!$B:$B,'Control Panel'!$H:$H)))</f>
        <v>34455.105795109092</v>
      </c>
      <c r="AZ35" s="3">
        <f t="shared" si="16"/>
        <v>10342.593305560658</v>
      </c>
      <c r="BA35" s="3">
        <f t="shared" si="17"/>
        <v>7681960.0958350729</v>
      </c>
      <c r="BB35" s="10">
        <f>_xlfn.XLOOKUP(AW$1,'Control Panel'!$B:$B,'Control Panel'!$D:$D)</f>
        <v>5.3749999999999999E-2</v>
      </c>
      <c r="BC35" s="2">
        <f>IF('Control Panel'!$D$26="ON",BG34*(1-'Control Panel'!$C$26),BG34)</f>
        <v>12140672.928362038</v>
      </c>
      <c r="BD35" s="3">
        <f>IF(ROUND(BG34,2) = 0,0,-PMT(_xlfn.XLOOKUP(BC$1,'Control Panel'!$B:$B,'Control Panel'!$H:$H),_xlfn.XLOOKUP(BC$1,'Control Panel'!$B:$B,'Control Panel'!$E:$E),_xlfn.XLOOKUP(BC$1,'Control Panel'!$B:$B,'Control Panel'!$C:$C)))</f>
        <v>83162.8118973979</v>
      </c>
      <c r="BE35" s="3">
        <f>IF(BD35=0,0,BC35*(_xlfn.XLOOKUP(BC$1,'Control Panel'!$B:$B,'Control Panel'!$H:$H)))</f>
        <v>70820.592082111893</v>
      </c>
      <c r="BF35" s="3">
        <f t="shared" si="18"/>
        <v>12342.219815286007</v>
      </c>
      <c r="BG35" s="3">
        <f t="shared" si="19"/>
        <v>12128330.708546752</v>
      </c>
      <c r="BH35" s="10">
        <f>_xlfn.XLOOKUP(BC$1,'Control Panel'!$B:$B,'Control Panel'!$D:$D)</f>
        <v>7.0000000000000007E-2</v>
      </c>
      <c r="BI35" s="2">
        <f>IF('Control Panel'!$D$26="ON",BM34*(1-'Control Panel'!$C$26),BM34)</f>
        <v>6512218.7987865582</v>
      </c>
      <c r="BJ35" s="3">
        <f>IF(ROUND(BM34,2) = 0,0,-PMT(_xlfn.XLOOKUP(BI$1,'Control Panel'!$B:$B,'Control Panel'!$H:$H),_xlfn.XLOOKUP(BI$1,'Control Panel'!$B:$B,'Control Panel'!$E:$E),_xlfn.XLOOKUP(BI$1,'Control Panel'!$B:$B,'Control Panel'!$C:$C)))</f>
        <v>39928.799014207361</v>
      </c>
      <c r="BK35" s="3">
        <f>IF(BJ35=0,0,BI35*(_xlfn.XLOOKUP(BI$1,'Control Panel'!$B:$B,'Control Panel'!$H:$H)))</f>
        <v>31882.737869059187</v>
      </c>
      <c r="BL35" s="3">
        <f t="shared" si="20"/>
        <v>8046.0611451481745</v>
      </c>
      <c r="BM35" s="3">
        <f t="shared" si="21"/>
        <v>6504172.73764141</v>
      </c>
      <c r="BN35" s="10">
        <f>_xlfn.XLOOKUP(BI$1,'Control Panel'!$B:$B,'Control Panel'!$D:$D)</f>
        <v>5.8749999999999997E-2</v>
      </c>
      <c r="BO35" s="2">
        <f>IF('Control Panel'!$D$26="ON",BS34*(1-'Control Panel'!$C$26),BS34)</f>
        <v>8886413.0967930537</v>
      </c>
      <c r="BP35" s="3">
        <f>IF(ROUND(BS34,2) = 0,0,-PMT(_xlfn.XLOOKUP(BO$1,'Control Panel'!$B:$B,'Control Panel'!$H:$H),_xlfn.XLOOKUP(BO$1,'Control Panel'!$B:$B,'Control Panel'!$E:$E),_xlfn.XLOOKUP(BO$1,'Control Panel'!$B:$B,'Control Panel'!$C:$C)))</f>
        <v>51078.842448125593</v>
      </c>
      <c r="BQ35" s="3">
        <f>IF(BP35=0,0,BO35*(_xlfn.XLOOKUP(BO$1,'Control Panel'!$B:$B,'Control Panel'!$H:$H)))</f>
        <v>38878.057298469605</v>
      </c>
      <c r="BR35" s="3">
        <f t="shared" si="22"/>
        <v>12200.785149655989</v>
      </c>
      <c r="BS35" s="3">
        <f t="shared" si="23"/>
        <v>8874212.3116433974</v>
      </c>
      <c r="BT35" s="10">
        <f>_xlfn.XLOOKUP(BO$1,'Control Panel'!$B:$B,'Control Panel'!$D:$D)</f>
        <v>5.2499999999999998E-2</v>
      </c>
      <c r="BU35" s="2">
        <f>IF('Control Panel'!$D$26="ON",BY34*(1-'Control Panel'!$C$26),BY34)</f>
        <v>3978813.037978997</v>
      </c>
      <c r="BV35" s="3">
        <f>IF(ROUND(BY34,2) = 0,0,-PMT(_xlfn.XLOOKUP(BU$1,'Control Panel'!$B:$B,'Control Panel'!$H:$H),_xlfn.XLOOKUP(BU$1,'Control Panel'!$B:$B,'Control Panel'!$E:$E),_xlfn.XLOOKUP(BU$1,'Control Panel'!$B:$B,'Control Panel'!$C:$C)))</f>
        <v>38891.266274824018</v>
      </c>
      <c r="BW35" s="3">
        <f>IF(BV35=0,0,BU35*(_xlfn.XLOOKUP(BU$1,'Control Panel'!$B:$B,'Control Panel'!$H:$H)))</f>
        <v>21137.444264263424</v>
      </c>
      <c r="BX35" s="3">
        <f t="shared" si="24"/>
        <v>17753.822010560594</v>
      </c>
      <c r="BY35" s="3">
        <f t="shared" si="25"/>
        <v>3961059.2159684366</v>
      </c>
      <c r="BZ35" s="10">
        <f>_xlfn.XLOOKUP(BU$1,'Control Panel'!$B:$B,'Control Panel'!$D:$D)</f>
        <v>6.3750000000000001E-2</v>
      </c>
      <c r="CA35" s="2">
        <f>IF('Control Panel'!$D$26="ON",CE34*(1-'Control Panel'!$C$26),CE34)</f>
        <v>5273039.6422103923</v>
      </c>
      <c r="CB35" s="3">
        <f>IF(ROUND(CE34,2) = 0,0,-PMT(_xlfn.XLOOKUP(CA$1,'Control Panel'!$B:$B,'Control Panel'!$H:$H),_xlfn.XLOOKUP(CA$1,'Control Panel'!$B:$B,'Control Panel'!$E:$E),_xlfn.XLOOKUP(CA$1,'Control Panel'!$B:$B,'Control Panel'!$C:$C)))</f>
        <v>49824.605221179954</v>
      </c>
      <c r="CC35" s="3">
        <f>IF(CB35=0,0,CA35*(_xlfn.XLOOKUP(CA$1,'Control Panel'!$B:$B,'Control Panel'!$H:$H)))</f>
        <v>25266.648285591466</v>
      </c>
      <c r="CD35" s="3">
        <f t="shared" si="26"/>
        <v>24557.956935588489</v>
      </c>
      <c r="CE35" s="3">
        <f t="shared" si="27"/>
        <v>5248481.685274804</v>
      </c>
      <c r="CF35" s="10">
        <f>_xlfn.XLOOKUP(CA$1,'Control Panel'!$B:$B,'Control Panel'!$D:$D)</f>
        <v>5.7500000000000002E-2</v>
      </c>
      <c r="CG35" s="2">
        <f>IF('Control Panel'!$D$26="ON",CK34*(1-'Control Panel'!$C$26),CK34)</f>
        <v>7451591.5628311615</v>
      </c>
      <c r="CH35" s="3">
        <f>IF(ROUND(CK34,2) = 0,0,-PMT(_xlfn.XLOOKUP(CG$1,'Control Panel'!$B:$B,'Control Panel'!$H:$H),_xlfn.XLOOKUP(CG$1,'Control Panel'!$B:$B,'Control Panel'!$E:$E),_xlfn.XLOOKUP(CG$1,'Control Panel'!$B:$B,'Control Panel'!$C:$C)))</f>
        <v>69452.093642796826</v>
      </c>
      <c r="CI35" s="3">
        <f>IF(CH35=0,0,CG35*(_xlfn.XLOOKUP(CG$1,'Control Panel'!$B:$B,'Control Panel'!$H:$H)))</f>
        <v>34153.127996309493</v>
      </c>
      <c r="CJ35" s="3">
        <f t="shared" si="28"/>
        <v>35298.965646487333</v>
      </c>
      <c r="CK35" s="3">
        <f t="shared" si="29"/>
        <v>7416292.5971846739</v>
      </c>
      <c r="CL35" s="10">
        <f>_xlfn.XLOOKUP(CG$1,'Control Panel'!$B:$B,'Control Panel'!$D:$D)</f>
        <v>5.5E-2</v>
      </c>
      <c r="CM35" s="2">
        <f>IF('Control Panel'!$D$26="ON",CQ34*(1-'Control Panel'!$C$26),CQ34)</f>
        <v>1921386.6155228224</v>
      </c>
      <c r="CN35" s="3">
        <f>IF(ROUND(CQ34,2) = 0,0,-PMT(_xlfn.XLOOKUP(CM$1,'Control Panel'!$B:$B,'Control Panel'!$H:$H),_xlfn.XLOOKUP(CM$1,'Control Panel'!$B:$B,'Control Panel'!$E:$E),_xlfn.XLOOKUP(CM$1,'Control Panel'!$B:$B,'Control Panel'!$C:$C)))</f>
        <v>11044.074042837967</v>
      </c>
      <c r="CO35" s="3">
        <f>IF(CN35=0,0,CM35*(_xlfn.XLOOKUP(CM$1,'Control Panel'!$B:$B,'Control Panel'!$H:$H)))</f>
        <v>8406.0664429123462</v>
      </c>
      <c r="CP35" s="3">
        <f t="shared" si="30"/>
        <v>2638.0075999256205</v>
      </c>
      <c r="CQ35" s="3">
        <f t="shared" si="31"/>
        <v>1918748.6079228967</v>
      </c>
      <c r="CR35" s="10">
        <f>_xlfn.XLOOKUP(CM$1,'Control Panel'!$B:$B,'Control Panel'!$D:$D)</f>
        <v>5.2499999999999998E-2</v>
      </c>
    </row>
    <row r="36" spans="1:96" x14ac:dyDescent="0.3">
      <c r="A36" s="86">
        <f t="shared" si="0"/>
        <v>234806.47943683283</v>
      </c>
      <c r="B36" s="3">
        <f t="shared" si="1"/>
        <v>471442.20249277615</v>
      </c>
      <c r="C36" s="88">
        <f>SUM($A$3:A35)</f>
        <v>7137634.1367135476</v>
      </c>
      <c r="D36" s="87">
        <f>IF('Control Panel'!$D$27= "ON",A36+B36*(1-'Control Panel'!$C$27),A36+B36)</f>
        <v>706248.68192960904</v>
      </c>
      <c r="F36" s="9">
        <v>34</v>
      </c>
      <c r="G36" s="2">
        <f>IF('Control Panel'!$D$26="ON",K35*(1-'Control Panel'!$C$26),K35)</f>
        <v>4362525.0571674574</v>
      </c>
      <c r="H36" s="3">
        <f>IF(ROUND(K35,2) = 0,0,-PMT(_xlfn.XLOOKUP(G$1,'Control Panel'!$B:$B,'Control Panel'!$H:$H),_xlfn.XLOOKUP(G$1,'Control Panel'!$B:$B,'Control Panel'!$E:$E),_xlfn.XLOOKUP(G$1,'Control Panel'!$B:$B,'Control Panel'!$C:$C)))</f>
        <v>40854.172731056962</v>
      </c>
      <c r="I36" s="3">
        <f>IF(H36=0,0,G36*(_xlfn.XLOOKUP(G$1,'Control Panel'!$B:$B,'Control Panel'!$H:$H)))</f>
        <v>19994.906512017515</v>
      </c>
      <c r="J36" s="3">
        <f t="shared" si="2"/>
        <v>20859.266219039448</v>
      </c>
      <c r="K36" s="3">
        <f t="shared" si="3"/>
        <v>4341665.790948418</v>
      </c>
      <c r="L36" s="10">
        <f>_xlfn.XLOOKUP(G$1,'Control Panel'!$B:$B,'Control Panel'!$D:$D)</f>
        <v>5.5E-2</v>
      </c>
      <c r="M36" s="2">
        <f>IF('Control Panel'!$D$26="ON",Q35*(1-'Control Panel'!$C$26),Q35)</f>
        <v>3878309.944445034</v>
      </c>
      <c r="N36" s="3">
        <f>IF(ROUND(Q35,2) = 0,0,-PMT(_xlfn.XLOOKUP(M$1,'Control Panel'!$B:$B,'Control Panel'!$H:$H),_xlfn.XLOOKUP(M$1,'Control Panel'!$B:$B,'Control Panel'!$E:$E),_xlfn.XLOOKUP(M$1,'Control Panel'!$B:$B,'Control Panel'!$C:$C)))</f>
        <v>26277.152547020552</v>
      </c>
      <c r="O36" s="3">
        <f>IF(N36=0,0,M36*(_xlfn.XLOOKUP(M$1,'Control Panel'!$B:$B,'Control Panel'!$H:$H)))</f>
        <v>22219.484056716341</v>
      </c>
      <c r="P36" s="3">
        <f t="shared" si="4"/>
        <v>4057.6684903042114</v>
      </c>
      <c r="Q36" s="3">
        <f t="shared" si="5"/>
        <v>3874252.2759547299</v>
      </c>
      <c r="R36" s="10">
        <f>_xlfn.XLOOKUP(M$1,'Control Panel'!$B:$B,'Control Panel'!$D:$D)</f>
        <v>6.8750000000000006E-2</v>
      </c>
      <c r="S36" s="2">
        <f>IF('Control Panel'!$D$26="ON",W35*(1-'Control Panel'!$C$26),W35)</f>
        <v>6302253.6597231794</v>
      </c>
      <c r="T36" s="3">
        <f>IF(ROUND(W35,2) = 0,0,-PMT(_xlfn.XLOOKUP(S$1,'Control Panel'!$B:$B,'Control Panel'!$H:$H),_xlfn.XLOOKUP(S$1,'Control Panel'!$B:$B,'Control Panel'!$E:$E),_xlfn.XLOOKUP(S$1,'Control Panel'!$B:$B,'Control Panel'!$C:$C)))</f>
        <v>42700.372888908401</v>
      </c>
      <c r="U36" s="3">
        <f>IF(T36=0,0,S36*(_xlfn.XLOOKUP(S$1,'Control Panel'!$B:$B,'Control Panel'!$H:$H)))</f>
        <v>36106.661592164055</v>
      </c>
      <c r="V36" s="3">
        <f t="shared" si="6"/>
        <v>6593.7112967443463</v>
      </c>
      <c r="W36" s="3">
        <f t="shared" si="7"/>
        <v>6295659.9484264348</v>
      </c>
      <c r="X36" s="10">
        <f>_xlfn.XLOOKUP(S$1,'Control Panel'!$B:$B,'Control Panel'!$D:$D)</f>
        <v>6.8750000000000006E-2</v>
      </c>
      <c r="Y36" s="2">
        <f>IF('Control Panel'!$D$26="ON",AC35*(1-'Control Panel'!$C$26),AC35)</f>
        <v>6735465.8255038066</v>
      </c>
      <c r="Z36" s="3">
        <f>IF(ROUND(AC35,2) = 0,0,-PMT(_xlfn.XLOOKUP(Y$1,'Control Panel'!$B:$B,'Control Panel'!$H:$H),_xlfn.XLOOKUP(Y$1,'Control Panel'!$B:$B,'Control Panel'!$E:$E),_xlfn.XLOOKUP(Y$1,'Control Panel'!$B:$B,'Control Panel'!$C:$C)))</f>
        <v>61792.332437135432</v>
      </c>
      <c r="AA36" s="3">
        <f>IF(Z36=0,0,Y36*(_xlfn.XLOOKUP(Y$1,'Control Panel'!$B:$B,'Control Panel'!$H:$H)))</f>
        <v>28766.051963089172</v>
      </c>
      <c r="AB36" s="3">
        <f t="shared" si="8"/>
        <v>33026.28047404626</v>
      </c>
      <c r="AC36" s="3">
        <f t="shared" si="9"/>
        <v>6702439.5450297603</v>
      </c>
      <c r="AD36" s="10">
        <f>_xlfn.XLOOKUP(Y$1,'Control Panel'!$B:$B,'Control Panel'!$D:$D)</f>
        <v>5.1249999999999997E-2</v>
      </c>
      <c r="AE36" s="2">
        <f>IF('Control Panel'!$D$26="ON",AI35*(1-'Control Panel'!$C$26),AI35)</f>
        <v>9695774.8611125909</v>
      </c>
      <c r="AF36" s="3">
        <f>IF(ROUND(AI35,2) = 0,0,-PMT(_xlfn.XLOOKUP(AE$1,'Control Panel'!$B:$B,'Control Panel'!$H:$H),_xlfn.XLOOKUP(AE$1,'Control Panel'!$B:$B,'Control Panel'!$E:$E),_xlfn.XLOOKUP(AE$1,'Control Panel'!$B:$B,'Control Panel'!$C:$C)))</f>
        <v>65692.881367551381</v>
      </c>
      <c r="AG36" s="3">
        <f>IF(AF36=0,0,AE36*(_xlfn.XLOOKUP(AE$1,'Control Panel'!$B:$B,'Control Panel'!$H:$H)))</f>
        <v>55548.710141790893</v>
      </c>
      <c r="AH36" s="3">
        <f t="shared" si="10"/>
        <v>10144.171225760489</v>
      </c>
      <c r="AI36" s="3">
        <f t="shared" si="11"/>
        <v>9685630.6898868307</v>
      </c>
      <c r="AJ36" s="10">
        <f>_xlfn.XLOOKUP(AE$1,'Control Panel'!$B:$B,'Control Panel'!$D:$D)</f>
        <v>6.8750000000000006E-2</v>
      </c>
      <c r="AK36" s="2">
        <f>IF('Control Panel'!$D$26="ON",AO35*(1-'Control Panel'!$C$26),AO35)</f>
        <v>1978089.7854099055</v>
      </c>
      <c r="AL36" s="3">
        <f>IF(ROUND(AO35,2) = 0,0,-PMT(_xlfn.XLOOKUP(AK$1,'Control Panel'!$B:$B,'Control Panel'!$H:$H),_xlfn.XLOOKUP(AK$1,'Control Panel'!$B:$B,'Control Panel'!$E:$E),_xlfn.XLOOKUP(AK$1,'Control Panel'!$B:$B,'Control Panel'!$C:$C)))</f>
        <v>19292.014496253767</v>
      </c>
      <c r="AM36" s="3">
        <f>IF(AL36=0,0,AK36*(_xlfn.XLOOKUP(AK$1,'Control Panel'!$B:$B,'Control Panel'!$H:$H)))</f>
        <v>10302.55096567659</v>
      </c>
      <c r="AN36" s="3">
        <f t="shared" si="12"/>
        <v>8989.4635305771772</v>
      </c>
      <c r="AO36" s="3">
        <f t="shared" si="13"/>
        <v>1969100.3218793282</v>
      </c>
      <c r="AP36" s="10">
        <f>_xlfn.XLOOKUP(AK$1,'Control Panel'!$B:$B,'Control Panel'!$D:$D)</f>
        <v>6.25E-2</v>
      </c>
      <c r="AQ36" s="2">
        <f>IF('Control Panel'!$D$26="ON",AU35*(1-'Control Panel'!$C$26),AU35)</f>
        <v>6176688.7699070405</v>
      </c>
      <c r="AR36" s="3">
        <f>IF(ROUND(AU35,2) = 0,0,-PMT(_xlfn.XLOOKUP(AQ$1,'Control Panel'!$B:$B,'Control Panel'!$H:$H),_xlfn.XLOOKUP(AQ$1,'Control Panel'!$B:$B,'Control Panel'!$E:$E),_xlfn.XLOOKUP(AQ$1,'Control Panel'!$B:$B,'Control Panel'!$C:$C)))</f>
        <v>61459.563819643074</v>
      </c>
      <c r="AS36" s="3">
        <f>IF(AR36=0,0,AQ36*(_xlfn.XLOOKUP(AQ$1,'Control Panel'!$B:$B,'Control Panel'!$H:$H)))</f>
        <v>34100.469250528455</v>
      </c>
      <c r="AT36" s="3">
        <f t="shared" si="14"/>
        <v>27359.094569114619</v>
      </c>
      <c r="AU36" s="3">
        <f t="shared" si="15"/>
        <v>6149329.6753379256</v>
      </c>
      <c r="AV36" s="10">
        <f>_xlfn.XLOOKUP(AQ$1,'Control Panel'!$B:$B,'Control Panel'!$D:$D)</f>
        <v>6.6250000000000003E-2</v>
      </c>
      <c r="AW36" s="2">
        <f>IF('Control Panel'!$D$26="ON",BA35*(1-'Control Panel'!$C$26),BA35)</f>
        <v>7681960.0958350729</v>
      </c>
      <c r="AX36" s="3">
        <f>IF(ROUND(BA35,2) = 0,0,-PMT(_xlfn.XLOOKUP(AW$1,'Control Panel'!$B:$B,'Control Panel'!$H:$H),_xlfn.XLOOKUP(AW$1,'Control Panel'!$B:$B,'Control Panel'!$E:$E),_xlfn.XLOOKUP(AW$1,'Control Panel'!$B:$B,'Control Panel'!$C:$C)))</f>
        <v>44797.69910066975</v>
      </c>
      <c r="AY36" s="3">
        <f>IF(AX36=0,0,AW36*(_xlfn.XLOOKUP(AW$1,'Control Panel'!$B:$B,'Control Panel'!$H:$H)))</f>
        <v>34408.779595927932</v>
      </c>
      <c r="AZ36" s="3">
        <f t="shared" si="16"/>
        <v>10388.919504741818</v>
      </c>
      <c r="BA36" s="3">
        <f t="shared" si="17"/>
        <v>7671571.1763303308</v>
      </c>
      <c r="BB36" s="10">
        <f>_xlfn.XLOOKUP(AW$1,'Control Panel'!$B:$B,'Control Panel'!$D:$D)</f>
        <v>5.3749999999999999E-2</v>
      </c>
      <c r="BC36" s="2">
        <f>IF('Control Panel'!$D$26="ON",BG35*(1-'Control Panel'!$C$26),BG35)</f>
        <v>12128330.708546752</v>
      </c>
      <c r="BD36" s="3">
        <f>IF(ROUND(BG35,2) = 0,0,-PMT(_xlfn.XLOOKUP(BC$1,'Control Panel'!$B:$B,'Control Panel'!$H:$H),_xlfn.XLOOKUP(BC$1,'Control Panel'!$B:$B,'Control Panel'!$E:$E),_xlfn.XLOOKUP(BC$1,'Control Panel'!$B:$B,'Control Panel'!$C:$C)))</f>
        <v>83162.8118973979</v>
      </c>
      <c r="BE36" s="3">
        <f>IF(BD36=0,0,BC36*(_xlfn.XLOOKUP(BC$1,'Control Panel'!$B:$B,'Control Panel'!$H:$H)))</f>
        <v>70748.595799856063</v>
      </c>
      <c r="BF36" s="3">
        <f t="shared" si="18"/>
        <v>12414.216097541837</v>
      </c>
      <c r="BG36" s="3">
        <f t="shared" si="19"/>
        <v>12115916.492449211</v>
      </c>
      <c r="BH36" s="10">
        <f>_xlfn.XLOOKUP(BC$1,'Control Panel'!$B:$B,'Control Panel'!$D:$D)</f>
        <v>7.0000000000000007E-2</v>
      </c>
      <c r="BI36" s="2">
        <f>IF('Control Panel'!$D$26="ON",BM35*(1-'Control Panel'!$C$26),BM35)</f>
        <v>6504172.73764141</v>
      </c>
      <c r="BJ36" s="3">
        <f>IF(ROUND(BM35,2) = 0,0,-PMT(_xlfn.XLOOKUP(BI$1,'Control Panel'!$B:$B,'Control Panel'!$H:$H),_xlfn.XLOOKUP(BI$1,'Control Panel'!$B:$B,'Control Panel'!$E:$E),_xlfn.XLOOKUP(BI$1,'Control Panel'!$B:$B,'Control Panel'!$C:$C)))</f>
        <v>39928.799014207361</v>
      </c>
      <c r="BK36" s="3">
        <f>IF(BJ36=0,0,BI36*(_xlfn.XLOOKUP(BI$1,'Control Panel'!$B:$B,'Control Panel'!$H:$H)))</f>
        <v>31843.345694702733</v>
      </c>
      <c r="BL36" s="3">
        <f t="shared" si="20"/>
        <v>8085.4533195046279</v>
      </c>
      <c r="BM36" s="3">
        <f t="shared" si="21"/>
        <v>6496087.2843219051</v>
      </c>
      <c r="BN36" s="10">
        <f>_xlfn.XLOOKUP(BI$1,'Control Panel'!$B:$B,'Control Panel'!$D:$D)</f>
        <v>5.8749999999999997E-2</v>
      </c>
      <c r="BO36" s="2">
        <f>IF('Control Panel'!$D$26="ON",BS35*(1-'Control Panel'!$C$26),BS35)</f>
        <v>8874212.3116433974</v>
      </c>
      <c r="BP36" s="3">
        <f>IF(ROUND(BS35,2) = 0,0,-PMT(_xlfn.XLOOKUP(BO$1,'Control Panel'!$B:$B,'Control Panel'!$H:$H),_xlfn.XLOOKUP(BO$1,'Control Panel'!$B:$B,'Control Panel'!$E:$E),_xlfn.XLOOKUP(BO$1,'Control Panel'!$B:$B,'Control Panel'!$C:$C)))</f>
        <v>51078.842448125593</v>
      </c>
      <c r="BQ36" s="3">
        <f>IF(BP36=0,0,BO36*(_xlfn.XLOOKUP(BO$1,'Control Panel'!$B:$B,'Control Panel'!$H:$H)))</f>
        <v>38824.678863439862</v>
      </c>
      <c r="BR36" s="3">
        <f t="shared" si="22"/>
        <v>12254.163584685732</v>
      </c>
      <c r="BS36" s="3">
        <f t="shared" si="23"/>
        <v>8861958.1480587125</v>
      </c>
      <c r="BT36" s="10">
        <f>_xlfn.XLOOKUP(BO$1,'Control Panel'!$B:$B,'Control Panel'!$D:$D)</f>
        <v>5.2499999999999998E-2</v>
      </c>
      <c r="BU36" s="2">
        <f>IF('Control Panel'!$D$26="ON",BY35*(1-'Control Panel'!$C$26),BY35)</f>
        <v>3961059.2159684366</v>
      </c>
      <c r="BV36" s="3">
        <f>IF(ROUND(BY35,2) = 0,0,-PMT(_xlfn.XLOOKUP(BU$1,'Control Panel'!$B:$B,'Control Panel'!$H:$H),_xlfn.XLOOKUP(BU$1,'Control Panel'!$B:$B,'Control Panel'!$E:$E),_xlfn.XLOOKUP(BU$1,'Control Panel'!$B:$B,'Control Panel'!$C:$C)))</f>
        <v>38891.266274824018</v>
      </c>
      <c r="BW36" s="3">
        <f>IF(BV36=0,0,BU36*(_xlfn.XLOOKUP(BU$1,'Control Panel'!$B:$B,'Control Panel'!$H:$H)))</f>
        <v>21043.127084832322</v>
      </c>
      <c r="BX36" s="3">
        <f t="shared" si="24"/>
        <v>17848.139189991696</v>
      </c>
      <c r="BY36" s="3">
        <f t="shared" si="25"/>
        <v>3943211.0767784449</v>
      </c>
      <c r="BZ36" s="10">
        <f>_xlfn.XLOOKUP(BU$1,'Control Panel'!$B:$B,'Control Panel'!$D:$D)</f>
        <v>6.3750000000000001E-2</v>
      </c>
      <c r="CA36" s="2">
        <f>IF('Control Panel'!$D$26="ON",CE35*(1-'Control Panel'!$C$26),CE35)</f>
        <v>5248481.685274804</v>
      </c>
      <c r="CB36" s="3">
        <f>IF(ROUND(CE35,2) = 0,0,-PMT(_xlfn.XLOOKUP(CA$1,'Control Panel'!$B:$B,'Control Panel'!$H:$H),_xlfn.XLOOKUP(CA$1,'Control Panel'!$B:$B,'Control Panel'!$E:$E),_xlfn.XLOOKUP(CA$1,'Control Panel'!$B:$B,'Control Panel'!$C:$C)))</f>
        <v>49824.605221179954</v>
      </c>
      <c r="CC36" s="3">
        <f>IF(CB36=0,0,CA36*(_xlfn.XLOOKUP(CA$1,'Control Panel'!$B:$B,'Control Panel'!$H:$H)))</f>
        <v>25148.974741941773</v>
      </c>
      <c r="CD36" s="3">
        <f t="shared" si="26"/>
        <v>24675.630479238182</v>
      </c>
      <c r="CE36" s="3">
        <f t="shared" si="27"/>
        <v>5223806.054795566</v>
      </c>
      <c r="CF36" s="10">
        <f>_xlfn.XLOOKUP(CA$1,'Control Panel'!$B:$B,'Control Panel'!$D:$D)</f>
        <v>5.7500000000000002E-2</v>
      </c>
      <c r="CG36" s="2">
        <f>IF('Control Panel'!$D$26="ON",CK35*(1-'Control Panel'!$C$26),CK35)</f>
        <v>7416292.5971846739</v>
      </c>
      <c r="CH36" s="3">
        <f>IF(ROUND(CK35,2) = 0,0,-PMT(_xlfn.XLOOKUP(CG$1,'Control Panel'!$B:$B,'Control Panel'!$H:$H),_xlfn.XLOOKUP(CG$1,'Control Panel'!$B:$B,'Control Panel'!$E:$E),_xlfn.XLOOKUP(CG$1,'Control Panel'!$B:$B,'Control Panel'!$C:$C)))</f>
        <v>69452.093642796826</v>
      </c>
      <c r="CI36" s="3">
        <f>IF(CH36=0,0,CG36*(_xlfn.XLOOKUP(CG$1,'Control Panel'!$B:$B,'Control Panel'!$H:$H)))</f>
        <v>33991.341070429757</v>
      </c>
      <c r="CJ36" s="3">
        <f t="shared" si="28"/>
        <v>35460.75257236707</v>
      </c>
      <c r="CK36" s="3">
        <f t="shared" si="29"/>
        <v>7380831.8446123069</v>
      </c>
      <c r="CL36" s="10">
        <f>_xlfn.XLOOKUP(CG$1,'Control Panel'!$B:$B,'Control Panel'!$D:$D)</f>
        <v>5.5E-2</v>
      </c>
      <c r="CM36" s="2">
        <f>IF('Control Panel'!$D$26="ON",CQ35*(1-'Control Panel'!$C$26),CQ35)</f>
        <v>1918748.6079228967</v>
      </c>
      <c r="CN36" s="3">
        <f>IF(ROUND(CQ35,2) = 0,0,-PMT(_xlfn.XLOOKUP(CM$1,'Control Panel'!$B:$B,'Control Panel'!$H:$H),_xlfn.XLOOKUP(CM$1,'Control Panel'!$B:$B,'Control Panel'!$E:$E),_xlfn.XLOOKUP(CM$1,'Control Panel'!$B:$B,'Control Panel'!$C:$C)))</f>
        <v>11044.074042837967</v>
      </c>
      <c r="CO36" s="3">
        <f>IF(CN36=0,0,CM36*(_xlfn.XLOOKUP(CM$1,'Control Panel'!$B:$B,'Control Panel'!$H:$H)))</f>
        <v>8394.5251596626731</v>
      </c>
      <c r="CP36" s="3">
        <f t="shared" si="30"/>
        <v>2649.5488831752937</v>
      </c>
      <c r="CQ36" s="3">
        <f t="shared" si="31"/>
        <v>1916099.0590397215</v>
      </c>
      <c r="CR36" s="10">
        <f>_xlfn.XLOOKUP(CM$1,'Control Panel'!$B:$B,'Control Panel'!$D:$D)</f>
        <v>5.2499999999999998E-2</v>
      </c>
    </row>
    <row r="37" spans="1:96" x14ac:dyDescent="0.3">
      <c r="A37" s="86">
        <f t="shared" si="0"/>
        <v>235959.46326925175</v>
      </c>
      <c r="B37" s="3">
        <f t="shared" si="1"/>
        <v>470289.21866035718</v>
      </c>
      <c r="C37" s="88">
        <f>SUM($A$3:A36)</f>
        <v>7372440.6161503801</v>
      </c>
      <c r="D37" s="87">
        <f>IF('Control Panel'!$D$27= "ON",A37+B37*(1-'Control Panel'!$C$27),A37+B37)</f>
        <v>706248.68192960892</v>
      </c>
      <c r="F37" s="9">
        <v>35</v>
      </c>
      <c r="G37" s="2">
        <f>IF('Control Panel'!$D$26="ON",K36*(1-'Control Panel'!$C$26),K36)</f>
        <v>4341665.790948418</v>
      </c>
      <c r="H37" s="3">
        <f>IF(ROUND(K36,2) = 0,0,-PMT(_xlfn.XLOOKUP(G$1,'Control Panel'!$B:$B,'Control Panel'!$H:$H),_xlfn.XLOOKUP(G$1,'Control Panel'!$B:$B,'Control Panel'!$E:$E),_xlfn.XLOOKUP(G$1,'Control Panel'!$B:$B,'Control Panel'!$C:$C)))</f>
        <v>40854.172731056962</v>
      </c>
      <c r="I37" s="3">
        <f>IF(H37=0,0,G37*(_xlfn.XLOOKUP(G$1,'Control Panel'!$B:$B,'Control Panel'!$H:$H)))</f>
        <v>19899.301541846915</v>
      </c>
      <c r="J37" s="3">
        <f t="shared" si="2"/>
        <v>20954.871189210047</v>
      </c>
      <c r="K37" s="3">
        <f t="shared" si="3"/>
        <v>4320710.9197592083</v>
      </c>
      <c r="L37" s="10">
        <f>_xlfn.XLOOKUP(G$1,'Control Panel'!$B:$B,'Control Panel'!$D:$D)</f>
        <v>5.5E-2</v>
      </c>
      <c r="M37" s="2">
        <f>IF('Control Panel'!$D$26="ON",Q36*(1-'Control Panel'!$C$26),Q36)</f>
        <v>3874252.2759547299</v>
      </c>
      <c r="N37" s="3">
        <f>IF(ROUND(Q36,2) = 0,0,-PMT(_xlfn.XLOOKUP(M$1,'Control Panel'!$B:$B,'Control Panel'!$H:$H),_xlfn.XLOOKUP(M$1,'Control Panel'!$B:$B,'Control Panel'!$E:$E),_xlfn.XLOOKUP(M$1,'Control Panel'!$B:$B,'Control Panel'!$C:$C)))</f>
        <v>26277.152547020552</v>
      </c>
      <c r="O37" s="3">
        <f>IF(N37=0,0,M37*(_xlfn.XLOOKUP(M$1,'Control Panel'!$B:$B,'Control Panel'!$H:$H)))</f>
        <v>22196.23699765731</v>
      </c>
      <c r="P37" s="3">
        <f t="shared" si="4"/>
        <v>4080.9155493632425</v>
      </c>
      <c r="Q37" s="3">
        <f t="shared" si="5"/>
        <v>3870171.3604053669</v>
      </c>
      <c r="R37" s="10">
        <f>_xlfn.XLOOKUP(M$1,'Control Panel'!$B:$B,'Control Panel'!$D:$D)</f>
        <v>6.8750000000000006E-2</v>
      </c>
      <c r="S37" s="2">
        <f>IF('Control Panel'!$D$26="ON",W36*(1-'Control Panel'!$C$26),W36)</f>
        <v>6295659.9484264348</v>
      </c>
      <c r="T37" s="3">
        <f>IF(ROUND(W36,2) = 0,0,-PMT(_xlfn.XLOOKUP(S$1,'Control Panel'!$B:$B,'Control Panel'!$H:$H),_xlfn.XLOOKUP(S$1,'Control Panel'!$B:$B,'Control Panel'!$E:$E),_xlfn.XLOOKUP(S$1,'Control Panel'!$B:$B,'Control Panel'!$C:$C)))</f>
        <v>42700.372888908401</v>
      </c>
      <c r="U37" s="3">
        <f>IF(T37=0,0,S37*(_xlfn.XLOOKUP(S$1,'Control Panel'!$B:$B,'Control Panel'!$H:$H)))</f>
        <v>36068.885121193118</v>
      </c>
      <c r="V37" s="3">
        <f t="shared" si="6"/>
        <v>6631.4877677152836</v>
      </c>
      <c r="W37" s="3">
        <f t="shared" si="7"/>
        <v>6289028.4606587198</v>
      </c>
      <c r="X37" s="10">
        <f>_xlfn.XLOOKUP(S$1,'Control Panel'!$B:$B,'Control Panel'!$D:$D)</f>
        <v>6.8750000000000006E-2</v>
      </c>
      <c r="Y37" s="2">
        <f>IF('Control Panel'!$D$26="ON",AC36*(1-'Control Panel'!$C$26),AC36)</f>
        <v>6702439.5450297603</v>
      </c>
      <c r="Z37" s="3">
        <f>IF(ROUND(AC36,2) = 0,0,-PMT(_xlfn.XLOOKUP(Y$1,'Control Panel'!$B:$B,'Control Panel'!$H:$H),_xlfn.XLOOKUP(Y$1,'Control Panel'!$B:$B,'Control Panel'!$E:$E),_xlfn.XLOOKUP(Y$1,'Control Panel'!$B:$B,'Control Panel'!$C:$C)))</f>
        <v>61792.332437135432</v>
      </c>
      <c r="AA37" s="3">
        <f>IF(Z37=0,0,Y37*(_xlfn.XLOOKUP(Y$1,'Control Panel'!$B:$B,'Control Panel'!$H:$H)))</f>
        <v>28625.002223564599</v>
      </c>
      <c r="AB37" s="3">
        <f t="shared" si="8"/>
        <v>33167.330213570836</v>
      </c>
      <c r="AC37" s="3">
        <f t="shared" si="9"/>
        <v>6669272.2148161894</v>
      </c>
      <c r="AD37" s="10">
        <f>_xlfn.XLOOKUP(Y$1,'Control Panel'!$B:$B,'Control Panel'!$D:$D)</f>
        <v>5.1249999999999997E-2</v>
      </c>
      <c r="AE37" s="2">
        <f>IF('Control Panel'!$D$26="ON",AI36*(1-'Control Panel'!$C$26),AI36)</f>
        <v>9685630.6898868307</v>
      </c>
      <c r="AF37" s="3">
        <f>IF(ROUND(AI36,2) = 0,0,-PMT(_xlfn.XLOOKUP(AE$1,'Control Panel'!$B:$B,'Control Panel'!$H:$H),_xlfn.XLOOKUP(AE$1,'Control Panel'!$B:$B,'Control Panel'!$E:$E),_xlfn.XLOOKUP(AE$1,'Control Panel'!$B:$B,'Control Panel'!$C:$C)))</f>
        <v>65692.881367551381</v>
      </c>
      <c r="AG37" s="3">
        <f>IF(AF37=0,0,AE37*(_xlfn.XLOOKUP(AE$1,'Control Panel'!$B:$B,'Control Panel'!$H:$H)))</f>
        <v>55490.592494143304</v>
      </c>
      <c r="AH37" s="3">
        <f t="shared" si="10"/>
        <v>10202.288873408077</v>
      </c>
      <c r="AI37" s="3">
        <f t="shared" si="11"/>
        <v>9675428.4010134228</v>
      </c>
      <c r="AJ37" s="10">
        <f>_xlfn.XLOOKUP(AE$1,'Control Panel'!$B:$B,'Control Panel'!$D:$D)</f>
        <v>6.8750000000000006E-2</v>
      </c>
      <c r="AK37" s="2">
        <f>IF('Control Panel'!$D$26="ON",AO36*(1-'Control Panel'!$C$26),AO36)</f>
        <v>1969100.3218793282</v>
      </c>
      <c r="AL37" s="3">
        <f>IF(ROUND(AO36,2) = 0,0,-PMT(_xlfn.XLOOKUP(AK$1,'Control Panel'!$B:$B,'Control Panel'!$H:$H),_xlfn.XLOOKUP(AK$1,'Control Panel'!$B:$B,'Control Panel'!$E:$E),_xlfn.XLOOKUP(AK$1,'Control Panel'!$B:$B,'Control Panel'!$C:$C)))</f>
        <v>19292.014496253767</v>
      </c>
      <c r="AM37" s="3">
        <f>IF(AL37=0,0,AK37*(_xlfn.XLOOKUP(AK$1,'Control Panel'!$B:$B,'Control Panel'!$H:$H)))</f>
        <v>10255.730843121501</v>
      </c>
      <c r="AN37" s="3">
        <f t="shared" si="12"/>
        <v>9036.2836531322664</v>
      </c>
      <c r="AO37" s="3">
        <f t="shared" si="13"/>
        <v>1960064.0382261961</v>
      </c>
      <c r="AP37" s="10">
        <f>_xlfn.XLOOKUP(AK$1,'Control Panel'!$B:$B,'Control Panel'!$D:$D)</f>
        <v>6.25E-2</v>
      </c>
      <c r="AQ37" s="2">
        <f>IF('Control Panel'!$D$26="ON",AU36*(1-'Control Panel'!$C$26),AU36)</f>
        <v>6149329.6753379256</v>
      </c>
      <c r="AR37" s="3">
        <f>IF(ROUND(AU36,2) = 0,0,-PMT(_xlfn.XLOOKUP(AQ$1,'Control Panel'!$B:$B,'Control Panel'!$H:$H),_xlfn.XLOOKUP(AQ$1,'Control Panel'!$B:$B,'Control Panel'!$E:$E),_xlfn.XLOOKUP(AQ$1,'Control Panel'!$B:$B,'Control Panel'!$C:$C)))</f>
        <v>61459.563819643074</v>
      </c>
      <c r="AS37" s="3">
        <f>IF(AR37=0,0,AQ37*(_xlfn.XLOOKUP(AQ$1,'Control Panel'!$B:$B,'Control Panel'!$H:$H)))</f>
        <v>33949.424249261465</v>
      </c>
      <c r="AT37" s="3">
        <f t="shared" si="14"/>
        <v>27510.139570381609</v>
      </c>
      <c r="AU37" s="3">
        <f t="shared" si="15"/>
        <v>6121819.5357675441</v>
      </c>
      <c r="AV37" s="10">
        <f>_xlfn.XLOOKUP(AQ$1,'Control Panel'!$B:$B,'Control Panel'!$D:$D)</f>
        <v>6.6250000000000003E-2</v>
      </c>
      <c r="AW37" s="2">
        <f>IF('Control Panel'!$D$26="ON",BA36*(1-'Control Panel'!$C$26),BA36)</f>
        <v>7671571.1763303308</v>
      </c>
      <c r="AX37" s="3">
        <f>IF(ROUND(BA36,2) = 0,0,-PMT(_xlfn.XLOOKUP(AW$1,'Control Panel'!$B:$B,'Control Panel'!$H:$H),_xlfn.XLOOKUP(AW$1,'Control Panel'!$B:$B,'Control Panel'!$E:$E),_xlfn.XLOOKUP(AW$1,'Control Panel'!$B:$B,'Control Panel'!$C:$C)))</f>
        <v>44797.69910066975</v>
      </c>
      <c r="AY37" s="3">
        <f>IF(AX37=0,0,AW37*(_xlfn.XLOOKUP(AW$1,'Control Panel'!$B:$B,'Control Panel'!$H:$H)))</f>
        <v>34362.245893979605</v>
      </c>
      <c r="AZ37" s="3">
        <f t="shared" si="16"/>
        <v>10435.453206690145</v>
      </c>
      <c r="BA37" s="3">
        <f t="shared" si="17"/>
        <v>7661135.7231236408</v>
      </c>
      <c r="BB37" s="10">
        <f>_xlfn.XLOOKUP(AW$1,'Control Panel'!$B:$B,'Control Panel'!$D:$D)</f>
        <v>5.3749999999999999E-2</v>
      </c>
      <c r="BC37" s="2">
        <f>IF('Control Panel'!$D$26="ON",BG36*(1-'Control Panel'!$C$26),BG36)</f>
        <v>12115916.492449211</v>
      </c>
      <c r="BD37" s="3">
        <f>IF(ROUND(BG36,2) = 0,0,-PMT(_xlfn.XLOOKUP(BC$1,'Control Panel'!$B:$B,'Control Panel'!$H:$H),_xlfn.XLOOKUP(BC$1,'Control Panel'!$B:$B,'Control Panel'!$E:$E),_xlfn.XLOOKUP(BC$1,'Control Panel'!$B:$B,'Control Panel'!$C:$C)))</f>
        <v>83162.8118973979</v>
      </c>
      <c r="BE37" s="3">
        <f>IF(BD37=0,0,BC37*(_xlfn.XLOOKUP(BC$1,'Control Panel'!$B:$B,'Control Panel'!$H:$H)))</f>
        <v>70676.17953928707</v>
      </c>
      <c r="BF37" s="3">
        <f t="shared" si="18"/>
        <v>12486.63235811083</v>
      </c>
      <c r="BG37" s="3">
        <f t="shared" si="19"/>
        <v>12103429.8600911</v>
      </c>
      <c r="BH37" s="10">
        <f>_xlfn.XLOOKUP(BC$1,'Control Panel'!$B:$B,'Control Panel'!$D:$D)</f>
        <v>7.0000000000000007E-2</v>
      </c>
      <c r="BI37" s="2">
        <f>IF('Control Panel'!$D$26="ON",BM36*(1-'Control Panel'!$C$26),BM36)</f>
        <v>6496087.2843219051</v>
      </c>
      <c r="BJ37" s="3">
        <f>IF(ROUND(BM36,2) = 0,0,-PMT(_xlfn.XLOOKUP(BI$1,'Control Panel'!$B:$B,'Control Panel'!$H:$H),_xlfn.XLOOKUP(BI$1,'Control Panel'!$B:$B,'Control Panel'!$E:$E),_xlfn.XLOOKUP(BI$1,'Control Panel'!$B:$B,'Control Panel'!$C:$C)))</f>
        <v>39928.799014207361</v>
      </c>
      <c r="BK37" s="3">
        <f>IF(BJ37=0,0,BI37*(_xlfn.XLOOKUP(BI$1,'Control Panel'!$B:$B,'Control Panel'!$H:$H)))</f>
        <v>31803.760662825989</v>
      </c>
      <c r="BL37" s="3">
        <f t="shared" si="20"/>
        <v>8125.0383513813722</v>
      </c>
      <c r="BM37" s="3">
        <f t="shared" si="21"/>
        <v>6487962.2459705239</v>
      </c>
      <c r="BN37" s="10">
        <f>_xlfn.XLOOKUP(BI$1,'Control Panel'!$B:$B,'Control Panel'!$D:$D)</f>
        <v>5.8749999999999997E-2</v>
      </c>
      <c r="BO37" s="2">
        <f>IF('Control Panel'!$D$26="ON",BS36*(1-'Control Panel'!$C$26),BS36)</f>
        <v>8861958.1480587125</v>
      </c>
      <c r="BP37" s="3">
        <f>IF(ROUND(BS36,2) = 0,0,-PMT(_xlfn.XLOOKUP(BO$1,'Control Panel'!$B:$B,'Control Panel'!$H:$H),_xlfn.XLOOKUP(BO$1,'Control Panel'!$B:$B,'Control Panel'!$E:$E),_xlfn.XLOOKUP(BO$1,'Control Panel'!$B:$B,'Control Panel'!$C:$C)))</f>
        <v>51078.842448125593</v>
      </c>
      <c r="BQ37" s="3">
        <f>IF(BP37=0,0,BO37*(_xlfn.XLOOKUP(BO$1,'Control Panel'!$B:$B,'Control Panel'!$H:$H)))</f>
        <v>38771.066897756864</v>
      </c>
      <c r="BR37" s="3">
        <f t="shared" si="22"/>
        <v>12307.775550368729</v>
      </c>
      <c r="BS37" s="3">
        <f t="shared" si="23"/>
        <v>8849650.3725083433</v>
      </c>
      <c r="BT37" s="10">
        <f>_xlfn.XLOOKUP(BO$1,'Control Panel'!$B:$B,'Control Panel'!$D:$D)</f>
        <v>5.2499999999999998E-2</v>
      </c>
      <c r="BU37" s="2">
        <f>IF('Control Panel'!$D$26="ON",BY36*(1-'Control Panel'!$C$26),BY36)</f>
        <v>3943211.0767784449</v>
      </c>
      <c r="BV37" s="3">
        <f>IF(ROUND(BY36,2) = 0,0,-PMT(_xlfn.XLOOKUP(BU$1,'Control Panel'!$B:$B,'Control Panel'!$H:$H),_xlfn.XLOOKUP(BU$1,'Control Panel'!$B:$B,'Control Panel'!$E:$E),_xlfn.XLOOKUP(BU$1,'Control Panel'!$B:$B,'Control Panel'!$C:$C)))</f>
        <v>38891.266274824018</v>
      </c>
      <c r="BW37" s="3">
        <f>IF(BV37=0,0,BU37*(_xlfn.XLOOKUP(BU$1,'Control Panel'!$B:$B,'Control Panel'!$H:$H)))</f>
        <v>20948.308845385491</v>
      </c>
      <c r="BX37" s="3">
        <f t="shared" si="24"/>
        <v>17942.957429438527</v>
      </c>
      <c r="BY37" s="3">
        <f t="shared" si="25"/>
        <v>3925268.1193490066</v>
      </c>
      <c r="BZ37" s="10">
        <f>_xlfn.XLOOKUP(BU$1,'Control Panel'!$B:$B,'Control Panel'!$D:$D)</f>
        <v>6.3750000000000001E-2</v>
      </c>
      <c r="CA37" s="2">
        <f>IF('Control Panel'!$D$26="ON",CE36*(1-'Control Panel'!$C$26),CE36)</f>
        <v>5223806.054795566</v>
      </c>
      <c r="CB37" s="3">
        <f>IF(ROUND(CE36,2) = 0,0,-PMT(_xlfn.XLOOKUP(CA$1,'Control Panel'!$B:$B,'Control Panel'!$H:$H),_xlfn.XLOOKUP(CA$1,'Control Panel'!$B:$B,'Control Panel'!$E:$E),_xlfn.XLOOKUP(CA$1,'Control Panel'!$B:$B,'Control Panel'!$C:$C)))</f>
        <v>49824.605221179954</v>
      </c>
      <c r="CC37" s="3">
        <f>IF(CB37=0,0,CA37*(_xlfn.XLOOKUP(CA$1,'Control Panel'!$B:$B,'Control Panel'!$H:$H)))</f>
        <v>25030.737345895424</v>
      </c>
      <c r="CD37" s="3">
        <f t="shared" si="26"/>
        <v>24793.86787528453</v>
      </c>
      <c r="CE37" s="3">
        <f t="shared" si="27"/>
        <v>5199012.1869202815</v>
      </c>
      <c r="CF37" s="10">
        <f>_xlfn.XLOOKUP(CA$1,'Control Panel'!$B:$B,'Control Panel'!$D:$D)</f>
        <v>5.7500000000000002E-2</v>
      </c>
      <c r="CG37" s="2">
        <f>IF('Control Panel'!$D$26="ON",CK36*(1-'Control Panel'!$C$26),CK36)</f>
        <v>7380831.8446123069</v>
      </c>
      <c r="CH37" s="3">
        <f>IF(ROUND(CK36,2) = 0,0,-PMT(_xlfn.XLOOKUP(CG$1,'Control Panel'!$B:$B,'Control Panel'!$H:$H),_xlfn.XLOOKUP(CG$1,'Control Panel'!$B:$B,'Control Panel'!$E:$E),_xlfn.XLOOKUP(CG$1,'Control Panel'!$B:$B,'Control Panel'!$C:$C)))</f>
        <v>69452.093642796826</v>
      </c>
      <c r="CI37" s="3">
        <f>IF(CH37=0,0,CG37*(_xlfn.XLOOKUP(CG$1,'Control Panel'!$B:$B,'Control Panel'!$H:$H)))</f>
        <v>33828.812621139739</v>
      </c>
      <c r="CJ37" s="3">
        <f t="shared" si="28"/>
        <v>35623.281021657087</v>
      </c>
      <c r="CK37" s="3">
        <f t="shared" si="29"/>
        <v>7345208.5635906495</v>
      </c>
      <c r="CL37" s="10">
        <f>_xlfn.XLOOKUP(CG$1,'Control Panel'!$B:$B,'Control Panel'!$D:$D)</f>
        <v>5.5E-2</v>
      </c>
      <c r="CM37" s="2">
        <f>IF('Control Panel'!$D$26="ON",CQ36*(1-'Control Panel'!$C$26),CQ36)</f>
        <v>1916099.0590397215</v>
      </c>
      <c r="CN37" s="3">
        <f>IF(ROUND(CQ36,2) = 0,0,-PMT(_xlfn.XLOOKUP(CM$1,'Control Panel'!$B:$B,'Control Panel'!$H:$H),_xlfn.XLOOKUP(CM$1,'Control Panel'!$B:$B,'Control Panel'!$E:$E),_xlfn.XLOOKUP(CM$1,'Control Panel'!$B:$B,'Control Panel'!$C:$C)))</f>
        <v>11044.074042837967</v>
      </c>
      <c r="CO37" s="3">
        <f>IF(CN37=0,0,CM37*(_xlfn.XLOOKUP(CM$1,'Control Panel'!$B:$B,'Control Panel'!$H:$H)))</f>
        <v>8382.9333832987813</v>
      </c>
      <c r="CP37" s="3">
        <f t="shared" si="30"/>
        <v>2661.1406595391854</v>
      </c>
      <c r="CQ37" s="3">
        <f t="shared" si="31"/>
        <v>1913437.9183801822</v>
      </c>
      <c r="CR37" s="10">
        <f>_xlfn.XLOOKUP(CM$1,'Control Panel'!$B:$B,'Control Panel'!$D:$D)</f>
        <v>5.2499999999999998E-2</v>
      </c>
    </row>
    <row r="38" spans="1:96" x14ac:dyDescent="0.3">
      <c r="A38" s="86">
        <f t="shared" si="0"/>
        <v>237118.17314642214</v>
      </c>
      <c r="B38" s="3">
        <f t="shared" si="1"/>
        <v>469130.50878318684</v>
      </c>
      <c r="C38" s="88">
        <f>SUM($A$3:A37)</f>
        <v>7608400.0794196315</v>
      </c>
      <c r="D38" s="87">
        <f>IF('Control Panel'!$D$27= "ON",A38+B38*(1-'Control Panel'!$C$27),A38+B38)</f>
        <v>706248.68192960904</v>
      </c>
      <c r="E38" s="1">
        <f t="shared" ref="E38" si="34">F38/12</f>
        <v>3</v>
      </c>
      <c r="F38" s="9">
        <v>36</v>
      </c>
      <c r="G38" s="2">
        <f>IF('Control Panel'!$D$26="ON",K37*(1-'Control Panel'!$C$26),K37)</f>
        <v>4320710.9197592083</v>
      </c>
      <c r="H38" s="3">
        <f>IF(ROUND(K37,2) = 0,0,-PMT(_xlfn.XLOOKUP(G$1,'Control Panel'!$B:$B,'Control Panel'!$H:$H),_xlfn.XLOOKUP(G$1,'Control Panel'!$B:$B,'Control Panel'!$E:$E),_xlfn.XLOOKUP(G$1,'Control Panel'!$B:$B,'Control Panel'!$C:$C)))</f>
        <v>40854.172731056962</v>
      </c>
      <c r="I38" s="3">
        <f>IF(H38=0,0,G38*(_xlfn.XLOOKUP(G$1,'Control Panel'!$B:$B,'Control Panel'!$H:$H)))</f>
        <v>19803.258382229706</v>
      </c>
      <c r="J38" s="3">
        <f t="shared" si="2"/>
        <v>21050.914348827257</v>
      </c>
      <c r="K38" s="3">
        <f t="shared" si="3"/>
        <v>4299660.0054103807</v>
      </c>
      <c r="L38" s="10">
        <f>_xlfn.XLOOKUP(G$1,'Control Panel'!$B:$B,'Control Panel'!$D:$D)</f>
        <v>5.5E-2</v>
      </c>
      <c r="M38" s="2">
        <f>IF('Control Panel'!$D$26="ON",Q37*(1-'Control Panel'!$C$26),Q37)</f>
        <v>3870171.3604053669</v>
      </c>
      <c r="N38" s="3">
        <f>IF(ROUND(Q37,2) = 0,0,-PMT(_xlfn.XLOOKUP(M$1,'Control Panel'!$B:$B,'Control Panel'!$H:$H),_xlfn.XLOOKUP(M$1,'Control Panel'!$B:$B,'Control Panel'!$E:$E),_xlfn.XLOOKUP(M$1,'Control Panel'!$B:$B,'Control Panel'!$C:$C)))</f>
        <v>26277.152547020552</v>
      </c>
      <c r="O38" s="3">
        <f>IF(N38=0,0,M38*(_xlfn.XLOOKUP(M$1,'Control Panel'!$B:$B,'Control Panel'!$H:$H)))</f>
        <v>22172.856752322416</v>
      </c>
      <c r="P38" s="3">
        <f t="shared" si="4"/>
        <v>4104.2957946981369</v>
      </c>
      <c r="Q38" s="3">
        <f t="shared" si="5"/>
        <v>3866067.0646106689</v>
      </c>
      <c r="R38" s="10">
        <f>_xlfn.XLOOKUP(M$1,'Control Panel'!$B:$B,'Control Panel'!$D:$D)</f>
        <v>6.8750000000000006E-2</v>
      </c>
      <c r="S38" s="2">
        <f>IF('Control Panel'!$D$26="ON",W37*(1-'Control Panel'!$C$26),W37)</f>
        <v>6289028.4606587198</v>
      </c>
      <c r="T38" s="3">
        <f>IF(ROUND(W37,2) = 0,0,-PMT(_xlfn.XLOOKUP(S$1,'Control Panel'!$B:$B,'Control Panel'!$H:$H),_xlfn.XLOOKUP(S$1,'Control Panel'!$B:$B,'Control Panel'!$E:$E),_xlfn.XLOOKUP(S$1,'Control Panel'!$B:$B,'Control Panel'!$C:$C)))</f>
        <v>42700.372888908401</v>
      </c>
      <c r="U38" s="3">
        <f>IF(T38=0,0,S38*(_xlfn.XLOOKUP(S$1,'Control Panel'!$B:$B,'Control Panel'!$H:$H)))</f>
        <v>36030.892222523915</v>
      </c>
      <c r="V38" s="3">
        <f t="shared" si="6"/>
        <v>6669.4806663844865</v>
      </c>
      <c r="W38" s="3">
        <f t="shared" si="7"/>
        <v>6282358.9799923357</v>
      </c>
      <c r="X38" s="10">
        <f>_xlfn.XLOOKUP(S$1,'Control Panel'!$B:$B,'Control Panel'!$D:$D)</f>
        <v>6.8750000000000006E-2</v>
      </c>
      <c r="Y38" s="2">
        <f>IF('Control Panel'!$D$26="ON",AC37*(1-'Control Panel'!$C$26),AC37)</f>
        <v>6669272.2148161894</v>
      </c>
      <c r="Z38" s="3">
        <f>IF(ROUND(AC37,2) = 0,0,-PMT(_xlfn.XLOOKUP(Y$1,'Control Panel'!$B:$B,'Control Panel'!$H:$H),_xlfn.XLOOKUP(Y$1,'Control Panel'!$B:$B,'Control Panel'!$E:$E),_xlfn.XLOOKUP(Y$1,'Control Panel'!$B:$B,'Control Panel'!$C:$C)))</f>
        <v>61792.332437135432</v>
      </c>
      <c r="AA38" s="3">
        <f>IF(Z38=0,0,Y38*(_xlfn.XLOOKUP(Y$1,'Control Panel'!$B:$B,'Control Panel'!$H:$H)))</f>
        <v>28483.350084110807</v>
      </c>
      <c r="AB38" s="3">
        <f t="shared" si="8"/>
        <v>33308.982353024621</v>
      </c>
      <c r="AC38" s="3">
        <f t="shared" si="9"/>
        <v>6635963.2324631652</v>
      </c>
      <c r="AD38" s="10">
        <f>_xlfn.XLOOKUP(Y$1,'Control Panel'!$B:$B,'Control Panel'!$D:$D)</f>
        <v>5.1249999999999997E-2</v>
      </c>
      <c r="AE38" s="2">
        <f>IF('Control Panel'!$D$26="ON",AI37*(1-'Control Panel'!$C$26),AI37)</f>
        <v>9675428.4010134228</v>
      </c>
      <c r="AF38" s="3">
        <f>IF(ROUND(AI37,2) = 0,0,-PMT(_xlfn.XLOOKUP(AE$1,'Control Panel'!$B:$B,'Control Panel'!$H:$H),_xlfn.XLOOKUP(AE$1,'Control Panel'!$B:$B,'Control Panel'!$E:$E),_xlfn.XLOOKUP(AE$1,'Control Panel'!$B:$B,'Control Panel'!$C:$C)))</f>
        <v>65692.881367551381</v>
      </c>
      <c r="AG38" s="3">
        <f>IF(AF38=0,0,AE38*(_xlfn.XLOOKUP(AE$1,'Control Panel'!$B:$B,'Control Panel'!$H:$H)))</f>
        <v>55432.14188080607</v>
      </c>
      <c r="AH38" s="3">
        <f t="shared" si="10"/>
        <v>10260.739486745311</v>
      </c>
      <c r="AI38" s="3">
        <f t="shared" si="11"/>
        <v>9665167.6615266781</v>
      </c>
      <c r="AJ38" s="10">
        <f>_xlfn.XLOOKUP(AE$1,'Control Panel'!$B:$B,'Control Panel'!$D:$D)</f>
        <v>6.8750000000000006E-2</v>
      </c>
      <c r="AK38" s="2">
        <f>IF('Control Panel'!$D$26="ON",AO37*(1-'Control Panel'!$C$26),AO37)</f>
        <v>1960064.0382261961</v>
      </c>
      <c r="AL38" s="3">
        <f>IF(ROUND(AO37,2) = 0,0,-PMT(_xlfn.XLOOKUP(AK$1,'Control Panel'!$B:$B,'Control Panel'!$H:$H),_xlfn.XLOOKUP(AK$1,'Control Panel'!$B:$B,'Control Panel'!$E:$E),_xlfn.XLOOKUP(AK$1,'Control Panel'!$B:$B,'Control Panel'!$C:$C)))</f>
        <v>19292.014496253767</v>
      </c>
      <c r="AM38" s="3">
        <f>IF(AL38=0,0,AK38*(_xlfn.XLOOKUP(AK$1,'Control Panel'!$B:$B,'Control Panel'!$H:$H)))</f>
        <v>10208.666865761437</v>
      </c>
      <c r="AN38" s="3">
        <f t="shared" si="12"/>
        <v>9083.3476304923297</v>
      </c>
      <c r="AO38" s="3">
        <f t="shared" si="13"/>
        <v>1950980.6905957037</v>
      </c>
      <c r="AP38" s="10">
        <f>_xlfn.XLOOKUP(AK$1,'Control Panel'!$B:$B,'Control Panel'!$D:$D)</f>
        <v>6.25E-2</v>
      </c>
      <c r="AQ38" s="2">
        <f>IF('Control Panel'!$D$26="ON",AU37*(1-'Control Panel'!$C$26),AU37)</f>
        <v>6121819.5357675441</v>
      </c>
      <c r="AR38" s="3">
        <f>IF(ROUND(AU37,2) = 0,0,-PMT(_xlfn.XLOOKUP(AQ$1,'Control Panel'!$B:$B,'Control Panel'!$H:$H),_xlfn.XLOOKUP(AQ$1,'Control Panel'!$B:$B,'Control Panel'!$E:$E),_xlfn.XLOOKUP(AQ$1,'Control Panel'!$B:$B,'Control Panel'!$C:$C)))</f>
        <v>61459.563819643074</v>
      </c>
      <c r="AS38" s="3">
        <f>IF(AR38=0,0,AQ38*(_xlfn.XLOOKUP(AQ$1,'Control Panel'!$B:$B,'Control Panel'!$H:$H)))</f>
        <v>33797.545353716647</v>
      </c>
      <c r="AT38" s="3">
        <f t="shared" si="14"/>
        <v>27662.018465926427</v>
      </c>
      <c r="AU38" s="3">
        <f t="shared" si="15"/>
        <v>6094157.5173016172</v>
      </c>
      <c r="AV38" s="10">
        <f>_xlfn.XLOOKUP(AQ$1,'Control Panel'!$B:$B,'Control Panel'!$D:$D)</f>
        <v>6.6250000000000003E-2</v>
      </c>
      <c r="AW38" s="2">
        <f>IF('Control Panel'!$D$26="ON",BA37*(1-'Control Panel'!$C$26),BA37)</f>
        <v>7661135.7231236408</v>
      </c>
      <c r="AX38" s="3">
        <f>IF(ROUND(BA37,2) = 0,0,-PMT(_xlfn.XLOOKUP(AW$1,'Control Panel'!$B:$B,'Control Panel'!$H:$H),_xlfn.XLOOKUP(AW$1,'Control Panel'!$B:$B,'Control Panel'!$E:$E),_xlfn.XLOOKUP(AW$1,'Control Panel'!$B:$B,'Control Panel'!$C:$C)))</f>
        <v>44797.69910066975</v>
      </c>
      <c r="AY38" s="3">
        <f>IF(AX38=0,0,AW38*(_xlfn.XLOOKUP(AW$1,'Control Panel'!$B:$B,'Control Panel'!$H:$H)))</f>
        <v>34315.503759824642</v>
      </c>
      <c r="AZ38" s="3">
        <f t="shared" si="16"/>
        <v>10482.195340845108</v>
      </c>
      <c r="BA38" s="3">
        <f t="shared" si="17"/>
        <v>7650653.527782796</v>
      </c>
      <c r="BB38" s="10">
        <f>_xlfn.XLOOKUP(AW$1,'Control Panel'!$B:$B,'Control Panel'!$D:$D)</f>
        <v>5.3749999999999999E-2</v>
      </c>
      <c r="BC38" s="2">
        <f>IF('Control Panel'!$D$26="ON",BG37*(1-'Control Panel'!$C$26),BG37)</f>
        <v>12103429.8600911</v>
      </c>
      <c r="BD38" s="3">
        <f>IF(ROUND(BG37,2) = 0,0,-PMT(_xlfn.XLOOKUP(BC$1,'Control Panel'!$B:$B,'Control Panel'!$H:$H),_xlfn.XLOOKUP(BC$1,'Control Panel'!$B:$B,'Control Panel'!$E:$E),_xlfn.XLOOKUP(BC$1,'Control Panel'!$B:$B,'Control Panel'!$C:$C)))</f>
        <v>83162.8118973979</v>
      </c>
      <c r="BE38" s="3">
        <f>IF(BD38=0,0,BC38*(_xlfn.XLOOKUP(BC$1,'Control Panel'!$B:$B,'Control Panel'!$H:$H)))</f>
        <v>70603.340850531415</v>
      </c>
      <c r="BF38" s="3">
        <f t="shared" si="18"/>
        <v>12559.471046866485</v>
      </c>
      <c r="BG38" s="3">
        <f t="shared" si="19"/>
        <v>12090870.389044233</v>
      </c>
      <c r="BH38" s="10">
        <f>_xlfn.XLOOKUP(BC$1,'Control Panel'!$B:$B,'Control Panel'!$D:$D)</f>
        <v>7.0000000000000007E-2</v>
      </c>
      <c r="BI38" s="2">
        <f>IF('Control Panel'!$D$26="ON",BM37*(1-'Control Panel'!$C$26),BM37)</f>
        <v>6487962.2459705239</v>
      </c>
      <c r="BJ38" s="3">
        <f>IF(ROUND(BM37,2) = 0,0,-PMT(_xlfn.XLOOKUP(BI$1,'Control Panel'!$B:$B,'Control Panel'!$H:$H),_xlfn.XLOOKUP(BI$1,'Control Panel'!$B:$B,'Control Panel'!$E:$E),_xlfn.XLOOKUP(BI$1,'Control Panel'!$B:$B,'Control Panel'!$C:$C)))</f>
        <v>39928.799014207361</v>
      </c>
      <c r="BK38" s="3">
        <f>IF(BJ38=0,0,BI38*(_xlfn.XLOOKUP(BI$1,'Control Panel'!$B:$B,'Control Panel'!$H:$H)))</f>
        <v>31763.981829230685</v>
      </c>
      <c r="BL38" s="3">
        <f t="shared" si="20"/>
        <v>8164.8171849766768</v>
      </c>
      <c r="BM38" s="3">
        <f t="shared" si="21"/>
        <v>6479797.4287855476</v>
      </c>
      <c r="BN38" s="10">
        <f>_xlfn.XLOOKUP(BI$1,'Control Panel'!$B:$B,'Control Panel'!$D:$D)</f>
        <v>5.8749999999999997E-2</v>
      </c>
      <c r="BO38" s="2">
        <f>IF('Control Panel'!$D$26="ON",BS37*(1-'Control Panel'!$C$26),BS37)</f>
        <v>8849650.3725083433</v>
      </c>
      <c r="BP38" s="3">
        <f>IF(ROUND(BS37,2) = 0,0,-PMT(_xlfn.XLOOKUP(BO$1,'Control Panel'!$B:$B,'Control Panel'!$H:$H),_xlfn.XLOOKUP(BO$1,'Control Panel'!$B:$B,'Control Panel'!$E:$E),_xlfn.XLOOKUP(BO$1,'Control Panel'!$B:$B,'Control Panel'!$C:$C)))</f>
        <v>51078.842448125593</v>
      </c>
      <c r="BQ38" s="3">
        <f>IF(BP38=0,0,BO38*(_xlfn.XLOOKUP(BO$1,'Control Panel'!$B:$B,'Control Panel'!$H:$H)))</f>
        <v>38717.220379724</v>
      </c>
      <c r="BR38" s="3">
        <f t="shared" si="22"/>
        <v>12361.622068401593</v>
      </c>
      <c r="BS38" s="3">
        <f t="shared" si="23"/>
        <v>8837288.7504399419</v>
      </c>
      <c r="BT38" s="10">
        <f>_xlfn.XLOOKUP(BO$1,'Control Panel'!$B:$B,'Control Panel'!$D:$D)</f>
        <v>5.2499999999999998E-2</v>
      </c>
      <c r="BU38" s="2">
        <f>IF('Control Panel'!$D$26="ON",BY37*(1-'Control Panel'!$C$26),BY37)</f>
        <v>3925268.1193490066</v>
      </c>
      <c r="BV38" s="3">
        <f>IF(ROUND(BY37,2) = 0,0,-PMT(_xlfn.XLOOKUP(BU$1,'Control Panel'!$B:$B,'Control Panel'!$H:$H),_xlfn.XLOOKUP(BU$1,'Control Panel'!$B:$B,'Control Panel'!$E:$E),_xlfn.XLOOKUP(BU$1,'Control Panel'!$B:$B,'Control Panel'!$C:$C)))</f>
        <v>38891.266274824018</v>
      </c>
      <c r="BW38" s="3">
        <f>IF(BV38=0,0,BU38*(_xlfn.XLOOKUP(BU$1,'Control Panel'!$B:$B,'Control Panel'!$H:$H)))</f>
        <v>20852.986884041598</v>
      </c>
      <c r="BX38" s="3">
        <f t="shared" si="24"/>
        <v>18038.27939078242</v>
      </c>
      <c r="BY38" s="3">
        <f t="shared" si="25"/>
        <v>3907229.839958224</v>
      </c>
      <c r="BZ38" s="10">
        <f>_xlfn.XLOOKUP(BU$1,'Control Panel'!$B:$B,'Control Panel'!$D:$D)</f>
        <v>6.3750000000000001E-2</v>
      </c>
      <c r="CA38" s="2">
        <f>IF('Control Panel'!$D$26="ON",CE37*(1-'Control Panel'!$C$26),CE37)</f>
        <v>5199012.1869202815</v>
      </c>
      <c r="CB38" s="3">
        <f>IF(ROUND(CE37,2) = 0,0,-PMT(_xlfn.XLOOKUP(CA$1,'Control Panel'!$B:$B,'Control Panel'!$H:$H),_xlfn.XLOOKUP(CA$1,'Control Panel'!$B:$B,'Control Panel'!$E:$E),_xlfn.XLOOKUP(CA$1,'Control Panel'!$B:$B,'Control Panel'!$C:$C)))</f>
        <v>49824.605221179954</v>
      </c>
      <c r="CC38" s="3">
        <f>IF(CB38=0,0,CA38*(_xlfn.XLOOKUP(CA$1,'Control Panel'!$B:$B,'Control Panel'!$H:$H)))</f>
        <v>24911.933395659686</v>
      </c>
      <c r="CD38" s="3">
        <f t="shared" si="26"/>
        <v>24912.671825520269</v>
      </c>
      <c r="CE38" s="3">
        <f t="shared" si="27"/>
        <v>5174099.5150947608</v>
      </c>
      <c r="CF38" s="10">
        <f>_xlfn.XLOOKUP(CA$1,'Control Panel'!$B:$B,'Control Panel'!$D:$D)</f>
        <v>5.7500000000000002E-2</v>
      </c>
      <c r="CG38" s="2">
        <f>IF('Control Panel'!$D$26="ON",CK37*(1-'Control Panel'!$C$26),CK37)</f>
        <v>7345208.5635906495</v>
      </c>
      <c r="CH38" s="3">
        <f>IF(ROUND(CK37,2) = 0,0,-PMT(_xlfn.XLOOKUP(CG$1,'Control Panel'!$B:$B,'Control Panel'!$H:$H),_xlfn.XLOOKUP(CG$1,'Control Panel'!$B:$B,'Control Panel'!$E:$E),_xlfn.XLOOKUP(CG$1,'Control Panel'!$B:$B,'Control Panel'!$C:$C)))</f>
        <v>69452.093642796826</v>
      </c>
      <c r="CI38" s="3">
        <f>IF(CH38=0,0,CG38*(_xlfn.XLOOKUP(CG$1,'Control Panel'!$B:$B,'Control Panel'!$H:$H)))</f>
        <v>33665.539249790476</v>
      </c>
      <c r="CJ38" s="3">
        <f t="shared" si="28"/>
        <v>35786.55439300635</v>
      </c>
      <c r="CK38" s="3">
        <f t="shared" si="29"/>
        <v>7309422.009197643</v>
      </c>
      <c r="CL38" s="10">
        <f>_xlfn.XLOOKUP(CG$1,'Control Panel'!$B:$B,'Control Panel'!$D:$D)</f>
        <v>5.5E-2</v>
      </c>
      <c r="CM38" s="2">
        <f>IF('Control Panel'!$D$26="ON",CQ37*(1-'Control Panel'!$C$26),CQ37)</f>
        <v>1913437.9183801822</v>
      </c>
      <c r="CN38" s="3">
        <f>IF(ROUND(CQ37,2) = 0,0,-PMT(_xlfn.XLOOKUP(CM$1,'Control Panel'!$B:$B,'Control Panel'!$H:$H),_xlfn.XLOOKUP(CM$1,'Control Panel'!$B:$B,'Control Panel'!$E:$E),_xlfn.XLOOKUP(CM$1,'Control Panel'!$B:$B,'Control Panel'!$C:$C)))</f>
        <v>11044.074042837967</v>
      </c>
      <c r="CO38" s="3">
        <f>IF(CN38=0,0,CM38*(_xlfn.XLOOKUP(CM$1,'Control Panel'!$B:$B,'Control Panel'!$H:$H)))</f>
        <v>8371.2908929132973</v>
      </c>
      <c r="CP38" s="3">
        <f t="shared" si="30"/>
        <v>2672.7831499246695</v>
      </c>
      <c r="CQ38" s="3">
        <f t="shared" si="31"/>
        <v>1910765.1352302576</v>
      </c>
      <c r="CR38" s="10">
        <f>_xlfn.XLOOKUP(CM$1,'Control Panel'!$B:$B,'Control Panel'!$D:$D)</f>
        <v>5.2499999999999998E-2</v>
      </c>
    </row>
    <row r="39" spans="1:96" x14ac:dyDescent="0.3">
      <c r="A39" s="86">
        <f t="shared" si="0"/>
        <v>238282.63783355878</v>
      </c>
      <c r="B39" s="3">
        <f t="shared" si="1"/>
        <v>467966.0440960502</v>
      </c>
      <c r="C39" s="88">
        <f>SUM($A$3:A38)</f>
        <v>7845518.2525660535</v>
      </c>
      <c r="D39" s="87">
        <f>IF('Control Panel'!$D$27= "ON",A39+B39*(1-'Control Panel'!$C$27),A39+B39)</f>
        <v>706248.68192960904</v>
      </c>
      <c r="F39" s="9">
        <v>37</v>
      </c>
      <c r="G39" s="2">
        <f>IF('Control Panel'!$D$26="ON",K38*(1-'Control Panel'!$C$26),K38)</f>
        <v>4299660.0054103807</v>
      </c>
      <c r="H39" s="3">
        <f>IF(ROUND(K38,2) = 0,0,-PMT(_xlfn.XLOOKUP(G$1,'Control Panel'!$B:$B,'Control Panel'!$H:$H),_xlfn.XLOOKUP(G$1,'Control Panel'!$B:$B,'Control Panel'!$E:$E),_xlfn.XLOOKUP(G$1,'Control Panel'!$B:$B,'Control Panel'!$C:$C)))</f>
        <v>40854.172731056962</v>
      </c>
      <c r="I39" s="3">
        <f>IF(H39=0,0,G39*(_xlfn.XLOOKUP(G$1,'Control Panel'!$B:$B,'Control Panel'!$H:$H)))</f>
        <v>19706.775024797578</v>
      </c>
      <c r="J39" s="3">
        <f t="shared" si="2"/>
        <v>21147.397706259384</v>
      </c>
      <c r="K39" s="3">
        <f t="shared" si="3"/>
        <v>4278512.6077041216</v>
      </c>
      <c r="L39" s="10">
        <f>_xlfn.XLOOKUP(G$1,'Control Panel'!$B:$B,'Control Panel'!$D:$D)</f>
        <v>5.5E-2</v>
      </c>
      <c r="M39" s="2">
        <f>IF('Control Panel'!$D$26="ON",Q38*(1-'Control Panel'!$C$26),Q38)</f>
        <v>3866067.0646106689</v>
      </c>
      <c r="N39" s="3">
        <f>IF(ROUND(Q38,2) = 0,0,-PMT(_xlfn.XLOOKUP(M$1,'Control Panel'!$B:$B,'Control Panel'!$H:$H),_xlfn.XLOOKUP(M$1,'Control Panel'!$B:$B,'Control Panel'!$E:$E),_xlfn.XLOOKUP(M$1,'Control Panel'!$B:$B,'Control Panel'!$C:$C)))</f>
        <v>26277.152547020552</v>
      </c>
      <c r="O39" s="3">
        <f>IF(N39=0,0,M39*(_xlfn.XLOOKUP(M$1,'Control Panel'!$B:$B,'Control Panel'!$H:$H)))</f>
        <v>22149.342557665292</v>
      </c>
      <c r="P39" s="3">
        <f t="shared" si="4"/>
        <v>4127.8099893552608</v>
      </c>
      <c r="Q39" s="3">
        <f t="shared" si="5"/>
        <v>3861939.2546213139</v>
      </c>
      <c r="R39" s="10">
        <f>_xlfn.XLOOKUP(M$1,'Control Panel'!$B:$B,'Control Panel'!$D:$D)</f>
        <v>6.8750000000000006E-2</v>
      </c>
      <c r="S39" s="2">
        <f>IF('Control Panel'!$D$26="ON",W38*(1-'Control Panel'!$C$26),W38)</f>
        <v>6282358.9799923357</v>
      </c>
      <c r="T39" s="3">
        <f>IF(ROUND(W38,2) = 0,0,-PMT(_xlfn.XLOOKUP(S$1,'Control Panel'!$B:$B,'Control Panel'!$H:$H),_xlfn.XLOOKUP(S$1,'Control Panel'!$B:$B,'Control Panel'!$E:$E),_xlfn.XLOOKUP(S$1,'Control Panel'!$B:$B,'Control Panel'!$C:$C)))</f>
        <v>42700.372888908401</v>
      </c>
      <c r="U39" s="3">
        <f>IF(T39=0,0,S39*(_xlfn.XLOOKUP(S$1,'Control Panel'!$B:$B,'Control Panel'!$H:$H)))</f>
        <v>35992.681656206092</v>
      </c>
      <c r="V39" s="3">
        <f t="shared" si="6"/>
        <v>6707.6912327023092</v>
      </c>
      <c r="W39" s="3">
        <f t="shared" si="7"/>
        <v>6275651.288759633</v>
      </c>
      <c r="X39" s="10">
        <f>_xlfn.XLOOKUP(S$1,'Control Panel'!$B:$B,'Control Panel'!$D:$D)</f>
        <v>6.8750000000000006E-2</v>
      </c>
      <c r="Y39" s="2">
        <f>IF('Control Panel'!$D$26="ON",AC38*(1-'Control Panel'!$C$26),AC38)</f>
        <v>6635963.2324631652</v>
      </c>
      <c r="Z39" s="3">
        <f>IF(ROUND(AC38,2) = 0,0,-PMT(_xlfn.XLOOKUP(Y$1,'Control Panel'!$B:$B,'Control Panel'!$H:$H),_xlfn.XLOOKUP(Y$1,'Control Panel'!$B:$B,'Control Panel'!$E:$E),_xlfn.XLOOKUP(Y$1,'Control Panel'!$B:$B,'Control Panel'!$C:$C)))</f>
        <v>61792.332437135432</v>
      </c>
      <c r="AA39" s="3">
        <f>IF(Z39=0,0,Y39*(_xlfn.XLOOKUP(Y$1,'Control Panel'!$B:$B,'Control Panel'!$H:$H)))</f>
        <v>28341.092971978098</v>
      </c>
      <c r="AB39" s="3">
        <f t="shared" si="8"/>
        <v>33451.239465157334</v>
      </c>
      <c r="AC39" s="3">
        <f t="shared" si="9"/>
        <v>6602511.9929980077</v>
      </c>
      <c r="AD39" s="10">
        <f>_xlfn.XLOOKUP(Y$1,'Control Panel'!$B:$B,'Control Panel'!$D:$D)</f>
        <v>5.1249999999999997E-2</v>
      </c>
      <c r="AE39" s="2">
        <f>IF('Control Panel'!$D$26="ON",AI38*(1-'Control Panel'!$C$26),AI38)</f>
        <v>9665167.6615266781</v>
      </c>
      <c r="AF39" s="3">
        <f>IF(ROUND(AI38,2) = 0,0,-PMT(_xlfn.XLOOKUP(AE$1,'Control Panel'!$B:$B,'Control Panel'!$H:$H),_xlfn.XLOOKUP(AE$1,'Control Panel'!$B:$B,'Control Panel'!$E:$E),_xlfn.XLOOKUP(AE$1,'Control Panel'!$B:$B,'Control Panel'!$C:$C)))</f>
        <v>65692.881367551381</v>
      </c>
      <c r="AG39" s="3">
        <f>IF(AF39=0,0,AE39*(_xlfn.XLOOKUP(AE$1,'Control Panel'!$B:$B,'Control Panel'!$H:$H)))</f>
        <v>55373.356394163267</v>
      </c>
      <c r="AH39" s="3">
        <f t="shared" si="10"/>
        <v>10319.524973388114</v>
      </c>
      <c r="AI39" s="3">
        <f t="shared" si="11"/>
        <v>9654848.1365532894</v>
      </c>
      <c r="AJ39" s="10">
        <f>_xlfn.XLOOKUP(AE$1,'Control Panel'!$B:$B,'Control Panel'!$D:$D)</f>
        <v>6.8750000000000006E-2</v>
      </c>
      <c r="AK39" s="2">
        <f>IF('Control Panel'!$D$26="ON",AO38*(1-'Control Panel'!$C$26),AO38)</f>
        <v>1950980.6905957037</v>
      </c>
      <c r="AL39" s="3">
        <f>IF(ROUND(AO38,2) = 0,0,-PMT(_xlfn.XLOOKUP(AK$1,'Control Panel'!$B:$B,'Control Panel'!$H:$H),_xlfn.XLOOKUP(AK$1,'Control Panel'!$B:$B,'Control Panel'!$E:$E),_xlfn.XLOOKUP(AK$1,'Control Panel'!$B:$B,'Control Panel'!$C:$C)))</f>
        <v>19292.014496253767</v>
      </c>
      <c r="AM39" s="3">
        <f>IF(AL39=0,0,AK39*(_xlfn.XLOOKUP(AK$1,'Control Panel'!$B:$B,'Control Panel'!$H:$H)))</f>
        <v>10161.357763519289</v>
      </c>
      <c r="AN39" s="3">
        <f t="shared" si="12"/>
        <v>9130.6567327344783</v>
      </c>
      <c r="AO39" s="3">
        <f t="shared" si="13"/>
        <v>1941850.0338629691</v>
      </c>
      <c r="AP39" s="10">
        <f>_xlfn.XLOOKUP(AK$1,'Control Panel'!$B:$B,'Control Panel'!$D:$D)</f>
        <v>6.25E-2</v>
      </c>
      <c r="AQ39" s="2">
        <f>IF('Control Panel'!$D$26="ON",AU38*(1-'Control Panel'!$C$26),AU38)</f>
        <v>6094157.5173016172</v>
      </c>
      <c r="AR39" s="3">
        <f>IF(ROUND(AU38,2) = 0,0,-PMT(_xlfn.XLOOKUP(AQ$1,'Control Panel'!$B:$B,'Control Panel'!$H:$H),_xlfn.XLOOKUP(AQ$1,'Control Panel'!$B:$B,'Control Panel'!$E:$E),_xlfn.XLOOKUP(AQ$1,'Control Panel'!$B:$B,'Control Panel'!$C:$C)))</f>
        <v>61459.563819643074</v>
      </c>
      <c r="AS39" s="3">
        <f>IF(AR39=0,0,AQ39*(_xlfn.XLOOKUP(AQ$1,'Control Panel'!$B:$B,'Control Panel'!$H:$H)))</f>
        <v>33644.827960102681</v>
      </c>
      <c r="AT39" s="3">
        <f t="shared" si="14"/>
        <v>27814.735859540393</v>
      </c>
      <c r="AU39" s="3">
        <f t="shared" si="15"/>
        <v>6066342.7814420769</v>
      </c>
      <c r="AV39" s="10">
        <f>_xlfn.XLOOKUP(AQ$1,'Control Panel'!$B:$B,'Control Panel'!$D:$D)</f>
        <v>6.6250000000000003E-2</v>
      </c>
      <c r="AW39" s="2">
        <f>IF('Control Panel'!$D$26="ON",BA38*(1-'Control Panel'!$C$26),BA38)</f>
        <v>7650653.527782796</v>
      </c>
      <c r="AX39" s="3">
        <f>IF(ROUND(BA38,2) = 0,0,-PMT(_xlfn.XLOOKUP(AW$1,'Control Panel'!$B:$B,'Control Panel'!$H:$H),_xlfn.XLOOKUP(AW$1,'Control Panel'!$B:$B,'Control Panel'!$E:$E),_xlfn.XLOOKUP(AW$1,'Control Panel'!$B:$B,'Control Panel'!$C:$C)))</f>
        <v>44797.69910066975</v>
      </c>
      <c r="AY39" s="3">
        <f>IF(AX39=0,0,AW39*(_xlfn.XLOOKUP(AW$1,'Control Panel'!$B:$B,'Control Panel'!$H:$H)))</f>
        <v>34268.552259860444</v>
      </c>
      <c r="AZ39" s="3">
        <f t="shared" si="16"/>
        <v>10529.146840809306</v>
      </c>
      <c r="BA39" s="3">
        <f t="shared" si="17"/>
        <v>7640124.380941987</v>
      </c>
      <c r="BB39" s="10">
        <f>_xlfn.XLOOKUP(AW$1,'Control Panel'!$B:$B,'Control Panel'!$D:$D)</f>
        <v>5.3749999999999999E-2</v>
      </c>
      <c r="BC39" s="2">
        <f>IF('Control Panel'!$D$26="ON",BG38*(1-'Control Panel'!$C$26),BG38)</f>
        <v>12090870.389044233</v>
      </c>
      <c r="BD39" s="3">
        <f>IF(ROUND(BG38,2) = 0,0,-PMT(_xlfn.XLOOKUP(BC$1,'Control Panel'!$B:$B,'Control Panel'!$H:$H),_xlfn.XLOOKUP(BC$1,'Control Panel'!$B:$B,'Control Panel'!$E:$E),_xlfn.XLOOKUP(BC$1,'Control Panel'!$B:$B,'Control Panel'!$C:$C)))</f>
        <v>83162.8118973979</v>
      </c>
      <c r="BE39" s="3">
        <f>IF(BD39=0,0,BC39*(_xlfn.XLOOKUP(BC$1,'Control Panel'!$B:$B,'Control Panel'!$H:$H)))</f>
        <v>70530.077269424699</v>
      </c>
      <c r="BF39" s="3">
        <f t="shared" si="18"/>
        <v>12632.734627973201</v>
      </c>
      <c r="BG39" s="3">
        <f t="shared" si="19"/>
        <v>12078237.654416259</v>
      </c>
      <c r="BH39" s="10">
        <f>_xlfn.XLOOKUP(BC$1,'Control Panel'!$B:$B,'Control Panel'!$D:$D)</f>
        <v>7.0000000000000007E-2</v>
      </c>
      <c r="BI39" s="2">
        <f>IF('Control Panel'!$D$26="ON",BM38*(1-'Control Panel'!$C$26),BM38)</f>
        <v>6479797.4287855476</v>
      </c>
      <c r="BJ39" s="3">
        <f>IF(ROUND(BM38,2) = 0,0,-PMT(_xlfn.XLOOKUP(BI$1,'Control Panel'!$B:$B,'Control Panel'!$H:$H),_xlfn.XLOOKUP(BI$1,'Control Panel'!$B:$B,'Control Panel'!$E:$E),_xlfn.XLOOKUP(BI$1,'Control Panel'!$B:$B,'Control Panel'!$C:$C)))</f>
        <v>39928.799014207361</v>
      </c>
      <c r="BK39" s="3">
        <f>IF(BJ39=0,0,BI39*(_xlfn.XLOOKUP(BI$1,'Control Panel'!$B:$B,'Control Panel'!$H:$H)))</f>
        <v>31724.008245095905</v>
      </c>
      <c r="BL39" s="3">
        <f t="shared" si="20"/>
        <v>8204.790769111456</v>
      </c>
      <c r="BM39" s="3">
        <f t="shared" si="21"/>
        <v>6471592.6380164362</v>
      </c>
      <c r="BN39" s="10">
        <f>_xlfn.XLOOKUP(BI$1,'Control Panel'!$B:$B,'Control Panel'!$D:$D)</f>
        <v>5.8749999999999997E-2</v>
      </c>
      <c r="BO39" s="2">
        <f>IF('Control Panel'!$D$26="ON",BS38*(1-'Control Panel'!$C$26),BS38)</f>
        <v>8837288.7504399419</v>
      </c>
      <c r="BP39" s="3">
        <f>IF(ROUND(BS38,2) = 0,0,-PMT(_xlfn.XLOOKUP(BO$1,'Control Panel'!$B:$B,'Control Panel'!$H:$H),_xlfn.XLOOKUP(BO$1,'Control Panel'!$B:$B,'Control Panel'!$E:$E),_xlfn.XLOOKUP(BO$1,'Control Panel'!$B:$B,'Control Panel'!$C:$C)))</f>
        <v>51078.842448125593</v>
      </c>
      <c r="BQ39" s="3">
        <f>IF(BP39=0,0,BO39*(_xlfn.XLOOKUP(BO$1,'Control Panel'!$B:$B,'Control Panel'!$H:$H)))</f>
        <v>38663.13828317474</v>
      </c>
      <c r="BR39" s="3">
        <f t="shared" si="22"/>
        <v>12415.704164950854</v>
      </c>
      <c r="BS39" s="3">
        <f t="shared" si="23"/>
        <v>8824873.0462749917</v>
      </c>
      <c r="BT39" s="10">
        <f>_xlfn.XLOOKUP(BO$1,'Control Panel'!$B:$B,'Control Panel'!$D:$D)</f>
        <v>5.2499999999999998E-2</v>
      </c>
      <c r="BU39" s="2">
        <f>IF('Control Panel'!$D$26="ON",BY38*(1-'Control Panel'!$C$26),BY38)</f>
        <v>3907229.839958224</v>
      </c>
      <c r="BV39" s="3">
        <f>IF(ROUND(BY38,2) = 0,0,-PMT(_xlfn.XLOOKUP(BU$1,'Control Panel'!$B:$B,'Control Panel'!$H:$H),_xlfn.XLOOKUP(BU$1,'Control Panel'!$B:$B,'Control Panel'!$E:$E),_xlfn.XLOOKUP(BU$1,'Control Panel'!$B:$B,'Control Panel'!$C:$C)))</f>
        <v>38891.266274824018</v>
      </c>
      <c r="BW39" s="3">
        <f>IF(BV39=0,0,BU39*(_xlfn.XLOOKUP(BU$1,'Control Panel'!$B:$B,'Control Panel'!$H:$H)))</f>
        <v>20757.158524778068</v>
      </c>
      <c r="BX39" s="3">
        <f t="shared" si="24"/>
        <v>18134.107750045951</v>
      </c>
      <c r="BY39" s="3">
        <f t="shared" si="25"/>
        <v>3889095.7322081779</v>
      </c>
      <c r="BZ39" s="10">
        <f>_xlfn.XLOOKUP(BU$1,'Control Panel'!$B:$B,'Control Panel'!$D:$D)</f>
        <v>6.3750000000000001E-2</v>
      </c>
      <c r="CA39" s="2">
        <f>IF('Control Panel'!$D$26="ON",CE38*(1-'Control Panel'!$C$26),CE38)</f>
        <v>5174099.5150947608</v>
      </c>
      <c r="CB39" s="3">
        <f>IF(ROUND(CE38,2) = 0,0,-PMT(_xlfn.XLOOKUP(CA$1,'Control Panel'!$B:$B,'Control Panel'!$H:$H),_xlfn.XLOOKUP(CA$1,'Control Panel'!$B:$B,'Control Panel'!$E:$E),_xlfn.XLOOKUP(CA$1,'Control Panel'!$B:$B,'Control Panel'!$C:$C)))</f>
        <v>49824.605221179954</v>
      </c>
      <c r="CC39" s="3">
        <f>IF(CB39=0,0,CA39*(_xlfn.XLOOKUP(CA$1,'Control Panel'!$B:$B,'Control Panel'!$H:$H)))</f>
        <v>24792.560176495732</v>
      </c>
      <c r="CD39" s="3">
        <f t="shared" si="26"/>
        <v>25032.045044684222</v>
      </c>
      <c r="CE39" s="3">
        <f t="shared" si="27"/>
        <v>5149067.470050077</v>
      </c>
      <c r="CF39" s="10">
        <f>_xlfn.XLOOKUP(CA$1,'Control Panel'!$B:$B,'Control Panel'!$D:$D)</f>
        <v>5.7500000000000002E-2</v>
      </c>
      <c r="CG39" s="2">
        <f>IF('Control Panel'!$D$26="ON",CK38*(1-'Control Panel'!$C$26),CK38)</f>
        <v>7309422.009197643</v>
      </c>
      <c r="CH39" s="3">
        <f>IF(ROUND(CK38,2) = 0,0,-PMT(_xlfn.XLOOKUP(CG$1,'Control Panel'!$B:$B,'Control Panel'!$H:$H),_xlfn.XLOOKUP(CG$1,'Control Panel'!$B:$B,'Control Panel'!$E:$E),_xlfn.XLOOKUP(CG$1,'Control Panel'!$B:$B,'Control Panel'!$C:$C)))</f>
        <v>69452.093642796826</v>
      </c>
      <c r="CI39" s="3">
        <f>IF(CH39=0,0,CG39*(_xlfn.XLOOKUP(CG$1,'Control Panel'!$B:$B,'Control Panel'!$H:$H)))</f>
        <v>33501.517542155867</v>
      </c>
      <c r="CJ39" s="3">
        <f t="shared" si="28"/>
        <v>35950.576100640959</v>
      </c>
      <c r="CK39" s="3">
        <f t="shared" si="29"/>
        <v>7273471.4330970021</v>
      </c>
      <c r="CL39" s="10">
        <f>_xlfn.XLOOKUP(CG$1,'Control Panel'!$B:$B,'Control Panel'!$D:$D)</f>
        <v>5.5E-2</v>
      </c>
      <c r="CM39" s="2">
        <f>IF('Control Panel'!$D$26="ON",CQ38*(1-'Control Panel'!$C$26),CQ38)</f>
        <v>1910765.1352302576</v>
      </c>
      <c r="CN39" s="3">
        <f>IF(ROUND(CQ38,2) = 0,0,-PMT(_xlfn.XLOOKUP(CM$1,'Control Panel'!$B:$B,'Control Panel'!$H:$H),_xlfn.XLOOKUP(CM$1,'Control Panel'!$B:$B,'Control Panel'!$E:$E),_xlfn.XLOOKUP(CM$1,'Control Panel'!$B:$B,'Control Panel'!$C:$C)))</f>
        <v>11044.074042837967</v>
      </c>
      <c r="CO39" s="3">
        <f>IF(CN39=0,0,CM39*(_xlfn.XLOOKUP(CM$1,'Control Panel'!$B:$B,'Control Panel'!$H:$H)))</f>
        <v>8359.5974666323764</v>
      </c>
      <c r="CP39" s="3">
        <f t="shared" si="30"/>
        <v>2684.4765762055904</v>
      </c>
      <c r="CQ39" s="3">
        <f t="shared" si="31"/>
        <v>1908080.6586540521</v>
      </c>
      <c r="CR39" s="10">
        <f>_xlfn.XLOOKUP(CM$1,'Control Panel'!$B:$B,'Control Panel'!$D:$D)</f>
        <v>5.2499999999999998E-2</v>
      </c>
    </row>
    <row r="40" spans="1:96" x14ac:dyDescent="0.3">
      <c r="A40" s="86">
        <f t="shared" si="0"/>
        <v>239452.88624204037</v>
      </c>
      <c r="B40" s="3">
        <f t="shared" si="1"/>
        <v>466795.79568756861</v>
      </c>
      <c r="C40" s="88">
        <f>SUM($A$3:A39)</f>
        <v>8083800.8903996125</v>
      </c>
      <c r="D40" s="87">
        <f>IF('Control Panel'!$D$27= "ON",A40+B40*(1-'Control Panel'!$C$27),A40+B40)</f>
        <v>706248.68192960904</v>
      </c>
      <c r="F40" s="9">
        <v>38</v>
      </c>
      <c r="G40" s="2">
        <f>IF('Control Panel'!$D$26="ON",K39*(1-'Control Panel'!$C$26),K39)</f>
        <v>4278512.6077041216</v>
      </c>
      <c r="H40" s="3">
        <f>IF(ROUND(K39,2) = 0,0,-PMT(_xlfn.XLOOKUP(G$1,'Control Panel'!$B:$B,'Control Panel'!$H:$H),_xlfn.XLOOKUP(G$1,'Control Panel'!$B:$B,'Control Panel'!$E:$E),_xlfn.XLOOKUP(G$1,'Control Panel'!$B:$B,'Control Panel'!$C:$C)))</f>
        <v>40854.172731056962</v>
      </c>
      <c r="I40" s="3">
        <f>IF(H40=0,0,G40*(_xlfn.XLOOKUP(G$1,'Control Panel'!$B:$B,'Control Panel'!$H:$H)))</f>
        <v>19609.849451977225</v>
      </c>
      <c r="J40" s="3">
        <f t="shared" si="2"/>
        <v>21244.323279079737</v>
      </c>
      <c r="K40" s="3">
        <f t="shared" si="3"/>
        <v>4257268.2844250416</v>
      </c>
      <c r="L40" s="10">
        <f>_xlfn.XLOOKUP(G$1,'Control Panel'!$B:$B,'Control Panel'!$D:$D)</f>
        <v>5.5E-2</v>
      </c>
      <c r="M40" s="2">
        <f>IF('Control Panel'!$D$26="ON",Q39*(1-'Control Panel'!$C$26),Q39)</f>
        <v>3861939.2546213139</v>
      </c>
      <c r="N40" s="3">
        <f>IF(ROUND(Q39,2) = 0,0,-PMT(_xlfn.XLOOKUP(M$1,'Control Panel'!$B:$B,'Control Panel'!$H:$H),_xlfn.XLOOKUP(M$1,'Control Panel'!$B:$B,'Control Panel'!$E:$E),_xlfn.XLOOKUP(M$1,'Control Panel'!$B:$B,'Control Panel'!$C:$C)))</f>
        <v>26277.152547020552</v>
      </c>
      <c r="O40" s="3">
        <f>IF(N40=0,0,M40*(_xlfn.XLOOKUP(M$1,'Control Panel'!$B:$B,'Control Panel'!$H:$H)))</f>
        <v>22125.693646267944</v>
      </c>
      <c r="P40" s="3">
        <f t="shared" si="4"/>
        <v>4151.4589007526083</v>
      </c>
      <c r="Q40" s="3">
        <f t="shared" si="5"/>
        <v>3857787.7957205614</v>
      </c>
      <c r="R40" s="10">
        <f>_xlfn.XLOOKUP(M$1,'Control Panel'!$B:$B,'Control Panel'!$D:$D)</f>
        <v>6.8750000000000006E-2</v>
      </c>
      <c r="S40" s="2">
        <f>IF('Control Panel'!$D$26="ON",W39*(1-'Control Panel'!$C$26),W39)</f>
        <v>6275651.288759633</v>
      </c>
      <c r="T40" s="3">
        <f>IF(ROUND(W39,2) = 0,0,-PMT(_xlfn.XLOOKUP(S$1,'Control Panel'!$B:$B,'Control Panel'!$H:$H),_xlfn.XLOOKUP(S$1,'Control Panel'!$B:$B,'Control Panel'!$E:$E),_xlfn.XLOOKUP(S$1,'Control Panel'!$B:$B,'Control Panel'!$C:$C)))</f>
        <v>42700.372888908401</v>
      </c>
      <c r="U40" s="3">
        <f>IF(T40=0,0,S40*(_xlfn.XLOOKUP(S$1,'Control Panel'!$B:$B,'Control Panel'!$H:$H)))</f>
        <v>35954.2521751854</v>
      </c>
      <c r="V40" s="3">
        <f t="shared" si="6"/>
        <v>6746.1207137230012</v>
      </c>
      <c r="W40" s="3">
        <f t="shared" si="7"/>
        <v>6268905.1680459101</v>
      </c>
      <c r="X40" s="10">
        <f>_xlfn.XLOOKUP(S$1,'Control Panel'!$B:$B,'Control Panel'!$D:$D)</f>
        <v>6.8750000000000006E-2</v>
      </c>
      <c r="Y40" s="2">
        <f>IF('Control Panel'!$D$26="ON",AC39*(1-'Control Panel'!$C$26),AC39)</f>
        <v>6602511.9929980077</v>
      </c>
      <c r="Z40" s="3">
        <f>IF(ROUND(AC39,2) = 0,0,-PMT(_xlfn.XLOOKUP(Y$1,'Control Panel'!$B:$B,'Control Panel'!$H:$H),_xlfn.XLOOKUP(Y$1,'Control Panel'!$B:$B,'Control Panel'!$E:$E),_xlfn.XLOOKUP(Y$1,'Control Panel'!$B:$B,'Control Panel'!$C:$C)))</f>
        <v>61792.332437135432</v>
      </c>
      <c r="AA40" s="3">
        <f>IF(Z40=0,0,Y40*(_xlfn.XLOOKUP(Y$1,'Control Panel'!$B:$B,'Control Panel'!$H:$H)))</f>
        <v>28198.22830342899</v>
      </c>
      <c r="AB40" s="3">
        <f t="shared" si="8"/>
        <v>33594.104133706438</v>
      </c>
      <c r="AC40" s="3">
        <f t="shared" si="9"/>
        <v>6568917.8888643011</v>
      </c>
      <c r="AD40" s="10">
        <f>_xlfn.XLOOKUP(Y$1,'Control Panel'!$B:$B,'Control Panel'!$D:$D)</f>
        <v>5.1249999999999997E-2</v>
      </c>
      <c r="AE40" s="2">
        <f>IF('Control Panel'!$D$26="ON",AI39*(1-'Control Panel'!$C$26),AI39)</f>
        <v>9654848.1365532894</v>
      </c>
      <c r="AF40" s="3">
        <f>IF(ROUND(AI39,2) = 0,0,-PMT(_xlfn.XLOOKUP(AE$1,'Control Panel'!$B:$B,'Control Panel'!$H:$H),_xlfn.XLOOKUP(AE$1,'Control Panel'!$B:$B,'Control Panel'!$E:$E),_xlfn.XLOOKUP(AE$1,'Control Panel'!$B:$B,'Control Panel'!$C:$C)))</f>
        <v>65692.881367551381</v>
      </c>
      <c r="AG40" s="3">
        <f>IF(AF40=0,0,AE40*(_xlfn.XLOOKUP(AE$1,'Control Panel'!$B:$B,'Control Panel'!$H:$H)))</f>
        <v>55314.234115669889</v>
      </c>
      <c r="AH40" s="3">
        <f t="shared" si="10"/>
        <v>10378.647251881492</v>
      </c>
      <c r="AI40" s="3">
        <f t="shared" si="11"/>
        <v>9644469.4893014077</v>
      </c>
      <c r="AJ40" s="10">
        <f>_xlfn.XLOOKUP(AE$1,'Control Panel'!$B:$B,'Control Panel'!$D:$D)</f>
        <v>6.8750000000000006E-2</v>
      </c>
      <c r="AK40" s="2">
        <f>IF('Control Panel'!$D$26="ON",AO39*(1-'Control Panel'!$C$26),AO39)</f>
        <v>1941850.0338629691</v>
      </c>
      <c r="AL40" s="3">
        <f>IF(ROUND(AO39,2) = 0,0,-PMT(_xlfn.XLOOKUP(AK$1,'Control Panel'!$B:$B,'Control Panel'!$H:$H),_xlfn.XLOOKUP(AK$1,'Control Panel'!$B:$B,'Control Panel'!$E:$E),_xlfn.XLOOKUP(AK$1,'Control Panel'!$B:$B,'Control Panel'!$C:$C)))</f>
        <v>19292.014496253767</v>
      </c>
      <c r="AM40" s="3">
        <f>IF(AL40=0,0,AK40*(_xlfn.XLOOKUP(AK$1,'Control Panel'!$B:$B,'Control Panel'!$H:$H)))</f>
        <v>10113.802259702963</v>
      </c>
      <c r="AN40" s="3">
        <f t="shared" si="12"/>
        <v>9178.2122365508039</v>
      </c>
      <c r="AO40" s="3">
        <f t="shared" si="13"/>
        <v>1932671.8216264183</v>
      </c>
      <c r="AP40" s="10">
        <f>_xlfn.XLOOKUP(AK$1,'Control Panel'!$B:$B,'Control Panel'!$D:$D)</f>
        <v>6.25E-2</v>
      </c>
      <c r="AQ40" s="2">
        <f>IF('Control Panel'!$D$26="ON",AU39*(1-'Control Panel'!$C$26),AU39)</f>
        <v>6066342.7814420769</v>
      </c>
      <c r="AR40" s="3">
        <f>IF(ROUND(AU39,2) = 0,0,-PMT(_xlfn.XLOOKUP(AQ$1,'Control Panel'!$B:$B,'Control Panel'!$H:$H),_xlfn.XLOOKUP(AQ$1,'Control Panel'!$B:$B,'Control Panel'!$E:$E),_xlfn.XLOOKUP(AQ$1,'Control Panel'!$B:$B,'Control Panel'!$C:$C)))</f>
        <v>61459.563819643074</v>
      </c>
      <c r="AS40" s="3">
        <f>IF(AR40=0,0,AQ40*(_xlfn.XLOOKUP(AQ$1,'Control Panel'!$B:$B,'Control Panel'!$H:$H)))</f>
        <v>33491.267439211464</v>
      </c>
      <c r="AT40" s="3">
        <f t="shared" si="14"/>
        <v>27968.29638043161</v>
      </c>
      <c r="AU40" s="3">
        <f t="shared" si="15"/>
        <v>6038374.4850616455</v>
      </c>
      <c r="AV40" s="10">
        <f>_xlfn.XLOOKUP(AQ$1,'Control Panel'!$B:$B,'Control Panel'!$D:$D)</f>
        <v>6.6250000000000003E-2</v>
      </c>
      <c r="AW40" s="2">
        <f>IF('Control Panel'!$D$26="ON",BA39*(1-'Control Panel'!$C$26),BA39)</f>
        <v>7640124.380941987</v>
      </c>
      <c r="AX40" s="3">
        <f>IF(ROUND(BA39,2) = 0,0,-PMT(_xlfn.XLOOKUP(AW$1,'Control Panel'!$B:$B,'Control Panel'!$H:$H),_xlfn.XLOOKUP(AW$1,'Control Panel'!$B:$B,'Control Panel'!$E:$E),_xlfn.XLOOKUP(AW$1,'Control Panel'!$B:$B,'Control Panel'!$C:$C)))</f>
        <v>44797.69910066975</v>
      </c>
      <c r="AY40" s="3">
        <f>IF(AX40=0,0,AW40*(_xlfn.XLOOKUP(AW$1,'Control Panel'!$B:$B,'Control Panel'!$H:$H)))</f>
        <v>34221.390456302652</v>
      </c>
      <c r="AZ40" s="3">
        <f t="shared" si="16"/>
        <v>10576.308644367098</v>
      </c>
      <c r="BA40" s="3">
        <f t="shared" si="17"/>
        <v>7629548.0722976197</v>
      </c>
      <c r="BB40" s="10">
        <f>_xlfn.XLOOKUP(AW$1,'Control Panel'!$B:$B,'Control Panel'!$D:$D)</f>
        <v>5.3749999999999999E-2</v>
      </c>
      <c r="BC40" s="2">
        <f>IF('Control Panel'!$D$26="ON",BG39*(1-'Control Panel'!$C$26),BG39)</f>
        <v>12078237.654416259</v>
      </c>
      <c r="BD40" s="3">
        <f>IF(ROUND(BG39,2) = 0,0,-PMT(_xlfn.XLOOKUP(BC$1,'Control Panel'!$B:$B,'Control Panel'!$H:$H),_xlfn.XLOOKUP(BC$1,'Control Panel'!$B:$B,'Control Panel'!$E:$E),_xlfn.XLOOKUP(BC$1,'Control Panel'!$B:$B,'Control Panel'!$C:$C)))</f>
        <v>83162.8118973979</v>
      </c>
      <c r="BE40" s="3">
        <f>IF(BD40=0,0,BC40*(_xlfn.XLOOKUP(BC$1,'Control Panel'!$B:$B,'Control Panel'!$H:$H)))</f>
        <v>70456.386317428187</v>
      </c>
      <c r="BF40" s="3">
        <f t="shared" si="18"/>
        <v>12706.425579969713</v>
      </c>
      <c r="BG40" s="3">
        <f t="shared" si="19"/>
        <v>12065531.228836291</v>
      </c>
      <c r="BH40" s="10">
        <f>_xlfn.XLOOKUP(BC$1,'Control Panel'!$B:$B,'Control Panel'!$D:$D)</f>
        <v>7.0000000000000007E-2</v>
      </c>
      <c r="BI40" s="2">
        <f>IF('Control Panel'!$D$26="ON",BM39*(1-'Control Panel'!$C$26),BM39)</f>
        <v>6471592.6380164362</v>
      </c>
      <c r="BJ40" s="3">
        <f>IF(ROUND(BM39,2) = 0,0,-PMT(_xlfn.XLOOKUP(BI$1,'Control Panel'!$B:$B,'Control Panel'!$H:$H),_xlfn.XLOOKUP(BI$1,'Control Panel'!$B:$B,'Control Panel'!$E:$E),_xlfn.XLOOKUP(BI$1,'Control Panel'!$B:$B,'Control Panel'!$C:$C)))</f>
        <v>39928.799014207361</v>
      </c>
      <c r="BK40" s="3">
        <f>IF(BJ40=0,0,BI40*(_xlfn.XLOOKUP(BI$1,'Control Panel'!$B:$B,'Control Panel'!$H:$H)))</f>
        <v>31683.838956955464</v>
      </c>
      <c r="BL40" s="3">
        <f t="shared" si="20"/>
        <v>8244.9600572518975</v>
      </c>
      <c r="BM40" s="3">
        <f t="shared" si="21"/>
        <v>6463347.6779591842</v>
      </c>
      <c r="BN40" s="10">
        <f>_xlfn.XLOOKUP(BI$1,'Control Panel'!$B:$B,'Control Panel'!$D:$D)</f>
        <v>5.8749999999999997E-2</v>
      </c>
      <c r="BO40" s="2">
        <f>IF('Control Panel'!$D$26="ON",BS39*(1-'Control Panel'!$C$26),BS39)</f>
        <v>8824873.0462749917</v>
      </c>
      <c r="BP40" s="3">
        <f>IF(ROUND(BS39,2) = 0,0,-PMT(_xlfn.XLOOKUP(BO$1,'Control Panel'!$B:$B,'Control Panel'!$H:$H),_xlfn.XLOOKUP(BO$1,'Control Panel'!$B:$B,'Control Panel'!$E:$E),_xlfn.XLOOKUP(BO$1,'Control Panel'!$B:$B,'Control Panel'!$C:$C)))</f>
        <v>51078.842448125593</v>
      </c>
      <c r="BQ40" s="3">
        <f>IF(BP40=0,0,BO40*(_xlfn.XLOOKUP(BO$1,'Control Panel'!$B:$B,'Control Panel'!$H:$H)))</f>
        <v>38608.819577453083</v>
      </c>
      <c r="BR40" s="3">
        <f t="shared" si="22"/>
        <v>12470.02287067251</v>
      </c>
      <c r="BS40" s="3">
        <f t="shared" si="23"/>
        <v>8812403.0234043188</v>
      </c>
      <c r="BT40" s="10">
        <f>_xlfn.XLOOKUP(BO$1,'Control Panel'!$B:$B,'Control Panel'!$D:$D)</f>
        <v>5.2499999999999998E-2</v>
      </c>
      <c r="BU40" s="2">
        <f>IF('Control Panel'!$D$26="ON",BY39*(1-'Control Panel'!$C$26),BY39)</f>
        <v>3889095.7322081779</v>
      </c>
      <c r="BV40" s="3">
        <f>IF(ROUND(BY39,2) = 0,0,-PMT(_xlfn.XLOOKUP(BU$1,'Control Panel'!$B:$B,'Control Panel'!$H:$H),_xlfn.XLOOKUP(BU$1,'Control Panel'!$B:$B,'Control Panel'!$E:$E),_xlfn.XLOOKUP(BU$1,'Control Panel'!$B:$B,'Control Panel'!$C:$C)))</f>
        <v>38891.266274824018</v>
      </c>
      <c r="BW40" s="3">
        <f>IF(BV40=0,0,BU40*(_xlfn.XLOOKUP(BU$1,'Control Panel'!$B:$B,'Control Panel'!$H:$H)))</f>
        <v>20660.821077355948</v>
      </c>
      <c r="BX40" s="3">
        <f t="shared" si="24"/>
        <v>18230.445197468071</v>
      </c>
      <c r="BY40" s="3">
        <f t="shared" si="25"/>
        <v>3870865.2870107098</v>
      </c>
      <c r="BZ40" s="10">
        <f>_xlfn.XLOOKUP(BU$1,'Control Panel'!$B:$B,'Control Panel'!$D:$D)</f>
        <v>6.3750000000000001E-2</v>
      </c>
      <c r="CA40" s="2">
        <f>IF('Control Panel'!$D$26="ON",CE39*(1-'Control Panel'!$C$26),CE39)</f>
        <v>5149067.470050077</v>
      </c>
      <c r="CB40" s="3">
        <f>IF(ROUND(CE39,2) = 0,0,-PMT(_xlfn.XLOOKUP(CA$1,'Control Panel'!$B:$B,'Control Panel'!$H:$H),_xlfn.XLOOKUP(CA$1,'Control Panel'!$B:$B,'Control Panel'!$E:$E),_xlfn.XLOOKUP(CA$1,'Control Panel'!$B:$B,'Control Panel'!$C:$C)))</f>
        <v>49824.605221179954</v>
      </c>
      <c r="CC40" s="3">
        <f>IF(CB40=0,0,CA40*(_xlfn.XLOOKUP(CA$1,'Control Panel'!$B:$B,'Control Panel'!$H:$H)))</f>
        <v>24672.614960656621</v>
      </c>
      <c r="CD40" s="3">
        <f t="shared" si="26"/>
        <v>25151.990260523333</v>
      </c>
      <c r="CE40" s="3">
        <f t="shared" si="27"/>
        <v>5123915.4797895532</v>
      </c>
      <c r="CF40" s="10">
        <f>_xlfn.XLOOKUP(CA$1,'Control Panel'!$B:$B,'Control Panel'!$D:$D)</f>
        <v>5.7500000000000002E-2</v>
      </c>
      <c r="CG40" s="2">
        <f>IF('Control Panel'!$D$26="ON",CK39*(1-'Control Panel'!$C$26),CK39)</f>
        <v>7273471.4330970021</v>
      </c>
      <c r="CH40" s="3">
        <f>IF(ROUND(CK39,2) = 0,0,-PMT(_xlfn.XLOOKUP(CG$1,'Control Panel'!$B:$B,'Control Panel'!$H:$H),_xlfn.XLOOKUP(CG$1,'Control Panel'!$B:$B,'Control Panel'!$E:$E),_xlfn.XLOOKUP(CG$1,'Control Panel'!$B:$B,'Control Panel'!$C:$C)))</f>
        <v>69452.093642796826</v>
      </c>
      <c r="CI40" s="3">
        <f>IF(CH40=0,0,CG40*(_xlfn.XLOOKUP(CG$1,'Control Panel'!$B:$B,'Control Panel'!$H:$H)))</f>
        <v>33336.744068361259</v>
      </c>
      <c r="CJ40" s="3">
        <f t="shared" si="28"/>
        <v>36115.349574435568</v>
      </c>
      <c r="CK40" s="3">
        <f t="shared" si="29"/>
        <v>7237356.0835225666</v>
      </c>
      <c r="CL40" s="10">
        <f>_xlfn.XLOOKUP(CG$1,'Control Panel'!$B:$B,'Control Panel'!$D:$D)</f>
        <v>5.5E-2</v>
      </c>
      <c r="CM40" s="2">
        <f>IF('Control Panel'!$D$26="ON",CQ39*(1-'Control Panel'!$C$26),CQ39)</f>
        <v>1908080.6586540521</v>
      </c>
      <c r="CN40" s="3">
        <f>IF(ROUND(CQ39,2) = 0,0,-PMT(_xlfn.XLOOKUP(CM$1,'Control Panel'!$B:$B,'Control Panel'!$H:$H),_xlfn.XLOOKUP(CM$1,'Control Panel'!$B:$B,'Control Panel'!$E:$E),_xlfn.XLOOKUP(CM$1,'Control Panel'!$B:$B,'Control Panel'!$C:$C)))</f>
        <v>11044.074042837967</v>
      </c>
      <c r="CO40" s="3">
        <f>IF(CN40=0,0,CM40*(_xlfn.XLOOKUP(CM$1,'Control Panel'!$B:$B,'Control Panel'!$H:$H)))</f>
        <v>8347.8528816114776</v>
      </c>
      <c r="CP40" s="3">
        <f t="shared" si="30"/>
        <v>2696.2211612264891</v>
      </c>
      <c r="CQ40" s="3">
        <f t="shared" si="31"/>
        <v>1905384.4374928256</v>
      </c>
      <c r="CR40" s="10">
        <f>_xlfn.XLOOKUP(CM$1,'Control Panel'!$B:$B,'Control Panel'!$D:$D)</f>
        <v>5.2499999999999998E-2</v>
      </c>
    </row>
    <row r="41" spans="1:96" x14ac:dyDescent="0.3">
      <c r="A41" s="86">
        <f t="shared" si="0"/>
        <v>240628.94743016001</v>
      </c>
      <c r="B41" s="3">
        <f t="shared" si="1"/>
        <v>465619.73449944897</v>
      </c>
      <c r="C41" s="88">
        <f>SUM($A$3:A40)</f>
        <v>8323253.7766416529</v>
      </c>
      <c r="D41" s="87">
        <f>IF('Control Panel'!$D$27= "ON",A41+B41*(1-'Control Panel'!$C$27),A41+B41)</f>
        <v>706248.68192960904</v>
      </c>
      <c r="F41" s="9">
        <v>39</v>
      </c>
      <c r="G41" s="2">
        <f>IF('Control Panel'!$D$26="ON",K40*(1-'Control Panel'!$C$26),K40)</f>
        <v>4257268.2844250416</v>
      </c>
      <c r="H41" s="3">
        <f>IF(ROUND(K40,2) = 0,0,-PMT(_xlfn.XLOOKUP(G$1,'Control Panel'!$B:$B,'Control Panel'!$H:$H),_xlfn.XLOOKUP(G$1,'Control Panel'!$B:$B,'Control Panel'!$E:$E),_xlfn.XLOOKUP(G$1,'Control Panel'!$B:$B,'Control Panel'!$C:$C)))</f>
        <v>40854.172731056962</v>
      </c>
      <c r="I41" s="3">
        <f>IF(H41=0,0,G41*(_xlfn.XLOOKUP(G$1,'Control Panel'!$B:$B,'Control Panel'!$H:$H)))</f>
        <v>19512.479636948108</v>
      </c>
      <c r="J41" s="3">
        <f t="shared" si="2"/>
        <v>21341.693094108854</v>
      </c>
      <c r="K41" s="3">
        <f t="shared" si="3"/>
        <v>4235926.5913309325</v>
      </c>
      <c r="L41" s="10">
        <f>_xlfn.XLOOKUP(G$1,'Control Panel'!$B:$B,'Control Panel'!$D:$D)</f>
        <v>5.5E-2</v>
      </c>
      <c r="M41" s="2">
        <f>IF('Control Panel'!$D$26="ON",Q40*(1-'Control Panel'!$C$26),Q40)</f>
        <v>3857787.7957205614</v>
      </c>
      <c r="N41" s="3">
        <f>IF(ROUND(Q40,2) = 0,0,-PMT(_xlfn.XLOOKUP(M$1,'Control Panel'!$B:$B,'Control Panel'!$H:$H),_xlfn.XLOOKUP(M$1,'Control Panel'!$B:$B,'Control Panel'!$E:$E),_xlfn.XLOOKUP(M$1,'Control Panel'!$B:$B,'Control Panel'!$C:$C)))</f>
        <v>26277.152547020552</v>
      </c>
      <c r="O41" s="3">
        <f>IF(N41=0,0,M41*(_xlfn.XLOOKUP(M$1,'Control Panel'!$B:$B,'Control Panel'!$H:$H)))</f>
        <v>22101.909246315718</v>
      </c>
      <c r="P41" s="3">
        <f t="shared" si="4"/>
        <v>4175.2433007048348</v>
      </c>
      <c r="Q41" s="3">
        <f t="shared" si="5"/>
        <v>3853612.5524198567</v>
      </c>
      <c r="R41" s="10">
        <f>_xlfn.XLOOKUP(M$1,'Control Panel'!$B:$B,'Control Panel'!$D:$D)</f>
        <v>6.8750000000000006E-2</v>
      </c>
      <c r="S41" s="2">
        <f>IF('Control Panel'!$D$26="ON",W40*(1-'Control Panel'!$C$26),W40)</f>
        <v>6268905.1680459101</v>
      </c>
      <c r="T41" s="3">
        <f>IF(ROUND(W40,2) = 0,0,-PMT(_xlfn.XLOOKUP(S$1,'Control Panel'!$B:$B,'Control Panel'!$H:$H),_xlfn.XLOOKUP(S$1,'Control Panel'!$B:$B,'Control Panel'!$E:$E),_xlfn.XLOOKUP(S$1,'Control Panel'!$B:$B,'Control Panel'!$C:$C)))</f>
        <v>42700.372888908401</v>
      </c>
      <c r="U41" s="3">
        <f>IF(T41=0,0,S41*(_xlfn.XLOOKUP(S$1,'Control Panel'!$B:$B,'Control Panel'!$H:$H)))</f>
        <v>35915.602525263028</v>
      </c>
      <c r="V41" s="3">
        <f t="shared" si="6"/>
        <v>6784.7703636453734</v>
      </c>
      <c r="W41" s="3">
        <f t="shared" si="7"/>
        <v>6262120.3976822644</v>
      </c>
      <c r="X41" s="10">
        <f>_xlfn.XLOOKUP(S$1,'Control Panel'!$B:$B,'Control Panel'!$D:$D)</f>
        <v>6.8750000000000006E-2</v>
      </c>
      <c r="Y41" s="2">
        <f>IF('Control Panel'!$D$26="ON",AC40*(1-'Control Panel'!$C$26),AC40)</f>
        <v>6568917.8888643011</v>
      </c>
      <c r="Z41" s="3">
        <f>IF(ROUND(AC40,2) = 0,0,-PMT(_xlfn.XLOOKUP(Y$1,'Control Panel'!$B:$B,'Control Panel'!$H:$H),_xlfn.XLOOKUP(Y$1,'Control Panel'!$B:$B,'Control Panel'!$E:$E),_xlfn.XLOOKUP(Y$1,'Control Panel'!$B:$B,'Control Panel'!$C:$C)))</f>
        <v>61792.332437135432</v>
      </c>
      <c r="AA41" s="3">
        <f>IF(Z41=0,0,Y41*(_xlfn.XLOOKUP(Y$1,'Control Panel'!$B:$B,'Control Panel'!$H:$H)))</f>
        <v>28054.753483691286</v>
      </c>
      <c r="AB41" s="3">
        <f t="shared" si="8"/>
        <v>33737.578953444143</v>
      </c>
      <c r="AC41" s="3">
        <f t="shared" si="9"/>
        <v>6535180.3099108571</v>
      </c>
      <c r="AD41" s="10">
        <f>_xlfn.XLOOKUP(Y$1,'Control Panel'!$B:$B,'Control Panel'!$D:$D)</f>
        <v>5.1249999999999997E-2</v>
      </c>
      <c r="AE41" s="2">
        <f>IF('Control Panel'!$D$26="ON",AI40*(1-'Control Panel'!$C$26),AI40)</f>
        <v>9644469.4893014077</v>
      </c>
      <c r="AF41" s="3">
        <f>IF(ROUND(AI40,2) = 0,0,-PMT(_xlfn.XLOOKUP(AE$1,'Control Panel'!$B:$B,'Control Panel'!$H:$H),_xlfn.XLOOKUP(AE$1,'Control Panel'!$B:$B,'Control Panel'!$E:$E),_xlfn.XLOOKUP(AE$1,'Control Panel'!$B:$B,'Control Panel'!$C:$C)))</f>
        <v>65692.881367551381</v>
      </c>
      <c r="AG41" s="3">
        <f>IF(AF41=0,0,AE41*(_xlfn.XLOOKUP(AE$1,'Control Panel'!$B:$B,'Control Panel'!$H:$H)))</f>
        <v>55254.773115789321</v>
      </c>
      <c r="AH41" s="3">
        <f t="shared" si="10"/>
        <v>10438.10825176206</v>
      </c>
      <c r="AI41" s="3">
        <f t="shared" si="11"/>
        <v>9634031.3810496461</v>
      </c>
      <c r="AJ41" s="10">
        <f>_xlfn.XLOOKUP(AE$1,'Control Panel'!$B:$B,'Control Panel'!$D:$D)</f>
        <v>6.8750000000000006E-2</v>
      </c>
      <c r="AK41" s="2">
        <f>IF('Control Panel'!$D$26="ON",AO40*(1-'Control Panel'!$C$26),AO40)</f>
        <v>1932671.8216264183</v>
      </c>
      <c r="AL41" s="3">
        <f>IF(ROUND(AO40,2) = 0,0,-PMT(_xlfn.XLOOKUP(AK$1,'Control Panel'!$B:$B,'Control Panel'!$H:$H),_xlfn.XLOOKUP(AK$1,'Control Panel'!$B:$B,'Control Panel'!$E:$E),_xlfn.XLOOKUP(AK$1,'Control Panel'!$B:$B,'Control Panel'!$C:$C)))</f>
        <v>19292.014496253767</v>
      </c>
      <c r="AM41" s="3">
        <f>IF(AL41=0,0,AK41*(_xlfn.XLOOKUP(AK$1,'Control Panel'!$B:$B,'Control Panel'!$H:$H)))</f>
        <v>10065.999070970927</v>
      </c>
      <c r="AN41" s="3">
        <f t="shared" si="12"/>
        <v>9226.0154252828397</v>
      </c>
      <c r="AO41" s="3">
        <f t="shared" si="13"/>
        <v>1923445.8062011355</v>
      </c>
      <c r="AP41" s="10">
        <f>_xlfn.XLOOKUP(AK$1,'Control Panel'!$B:$B,'Control Panel'!$D:$D)</f>
        <v>6.25E-2</v>
      </c>
      <c r="AQ41" s="2">
        <f>IF('Control Panel'!$D$26="ON",AU40*(1-'Control Panel'!$C$26),AU40)</f>
        <v>6038374.4850616455</v>
      </c>
      <c r="AR41" s="3">
        <f>IF(ROUND(AU40,2) = 0,0,-PMT(_xlfn.XLOOKUP(AQ$1,'Control Panel'!$B:$B,'Control Panel'!$H:$H),_xlfn.XLOOKUP(AQ$1,'Control Panel'!$B:$B,'Control Panel'!$E:$E),_xlfn.XLOOKUP(AQ$1,'Control Panel'!$B:$B,'Control Panel'!$C:$C)))</f>
        <v>61459.563819643074</v>
      </c>
      <c r="AS41" s="3">
        <f>IF(AR41=0,0,AQ41*(_xlfn.XLOOKUP(AQ$1,'Control Panel'!$B:$B,'Control Panel'!$H:$H)))</f>
        <v>33336.859136277832</v>
      </c>
      <c r="AT41" s="3">
        <f t="shared" si="14"/>
        <v>28122.704683365242</v>
      </c>
      <c r="AU41" s="3">
        <f t="shared" si="15"/>
        <v>6010251.7803782802</v>
      </c>
      <c r="AV41" s="10">
        <f>_xlfn.XLOOKUP(AQ$1,'Control Panel'!$B:$B,'Control Panel'!$D:$D)</f>
        <v>6.6250000000000003E-2</v>
      </c>
      <c r="AW41" s="2">
        <f>IF('Control Panel'!$D$26="ON",BA40*(1-'Control Panel'!$C$26),BA40)</f>
        <v>7629548.0722976197</v>
      </c>
      <c r="AX41" s="3">
        <f>IF(ROUND(BA40,2) = 0,0,-PMT(_xlfn.XLOOKUP(AW$1,'Control Panel'!$B:$B,'Control Panel'!$H:$H),_xlfn.XLOOKUP(AW$1,'Control Panel'!$B:$B,'Control Panel'!$E:$E),_xlfn.XLOOKUP(AW$1,'Control Panel'!$B:$B,'Control Panel'!$C:$C)))</f>
        <v>44797.69910066975</v>
      </c>
      <c r="AY41" s="3">
        <f>IF(AX41=0,0,AW41*(_xlfn.XLOOKUP(AW$1,'Control Panel'!$B:$B,'Control Panel'!$H:$H)))</f>
        <v>34174.017407166422</v>
      </c>
      <c r="AZ41" s="3">
        <f t="shared" si="16"/>
        <v>10623.681693503328</v>
      </c>
      <c r="BA41" s="3">
        <f t="shared" si="17"/>
        <v>7618924.390604116</v>
      </c>
      <c r="BB41" s="10">
        <f>_xlfn.XLOOKUP(AW$1,'Control Panel'!$B:$B,'Control Panel'!$D:$D)</f>
        <v>5.3749999999999999E-2</v>
      </c>
      <c r="BC41" s="2">
        <f>IF('Control Panel'!$D$26="ON",BG40*(1-'Control Panel'!$C$26),BG40)</f>
        <v>12065531.228836291</v>
      </c>
      <c r="BD41" s="3">
        <f>IF(ROUND(BG40,2) = 0,0,-PMT(_xlfn.XLOOKUP(BC$1,'Control Panel'!$B:$B,'Control Panel'!$H:$H),_xlfn.XLOOKUP(BC$1,'Control Panel'!$B:$B,'Control Panel'!$E:$E),_xlfn.XLOOKUP(BC$1,'Control Panel'!$B:$B,'Control Panel'!$C:$C)))</f>
        <v>83162.8118973979</v>
      </c>
      <c r="BE41" s="3">
        <f>IF(BD41=0,0,BC41*(_xlfn.XLOOKUP(BC$1,'Control Panel'!$B:$B,'Control Panel'!$H:$H)))</f>
        <v>70382.265501545029</v>
      </c>
      <c r="BF41" s="3">
        <f t="shared" si="18"/>
        <v>12780.546395852871</v>
      </c>
      <c r="BG41" s="3">
        <f t="shared" si="19"/>
        <v>12052750.682440437</v>
      </c>
      <c r="BH41" s="10">
        <f>_xlfn.XLOOKUP(BC$1,'Control Panel'!$B:$B,'Control Panel'!$D:$D)</f>
        <v>7.0000000000000007E-2</v>
      </c>
      <c r="BI41" s="2">
        <f>IF('Control Panel'!$D$26="ON",BM40*(1-'Control Panel'!$C$26),BM40)</f>
        <v>6463347.6779591842</v>
      </c>
      <c r="BJ41" s="3">
        <f>IF(ROUND(BM40,2) = 0,0,-PMT(_xlfn.XLOOKUP(BI$1,'Control Panel'!$B:$B,'Control Panel'!$H:$H),_xlfn.XLOOKUP(BI$1,'Control Panel'!$B:$B,'Control Panel'!$E:$E),_xlfn.XLOOKUP(BI$1,'Control Panel'!$B:$B,'Control Panel'!$C:$C)))</f>
        <v>39928.799014207361</v>
      </c>
      <c r="BK41" s="3">
        <f>IF(BJ41=0,0,BI41*(_xlfn.XLOOKUP(BI$1,'Control Panel'!$B:$B,'Control Panel'!$H:$H)))</f>
        <v>31643.473006675169</v>
      </c>
      <c r="BL41" s="3">
        <f t="shared" si="20"/>
        <v>8285.3260075321923</v>
      </c>
      <c r="BM41" s="3">
        <f t="shared" si="21"/>
        <v>6455062.3519516522</v>
      </c>
      <c r="BN41" s="10">
        <f>_xlfn.XLOOKUP(BI$1,'Control Panel'!$B:$B,'Control Panel'!$D:$D)</f>
        <v>5.8749999999999997E-2</v>
      </c>
      <c r="BO41" s="2">
        <f>IF('Control Panel'!$D$26="ON",BS40*(1-'Control Panel'!$C$26),BS40)</f>
        <v>8812403.0234043188</v>
      </c>
      <c r="BP41" s="3">
        <f>IF(ROUND(BS40,2) = 0,0,-PMT(_xlfn.XLOOKUP(BO$1,'Control Panel'!$B:$B,'Control Panel'!$H:$H),_xlfn.XLOOKUP(BO$1,'Control Panel'!$B:$B,'Control Panel'!$E:$E),_xlfn.XLOOKUP(BO$1,'Control Panel'!$B:$B,'Control Panel'!$C:$C)))</f>
        <v>51078.842448125593</v>
      </c>
      <c r="BQ41" s="3">
        <f>IF(BP41=0,0,BO41*(_xlfn.XLOOKUP(BO$1,'Control Panel'!$B:$B,'Control Panel'!$H:$H)))</f>
        <v>38554.263227393894</v>
      </c>
      <c r="BR41" s="3">
        <f t="shared" si="22"/>
        <v>12524.579220731699</v>
      </c>
      <c r="BS41" s="3">
        <f t="shared" si="23"/>
        <v>8799878.444183588</v>
      </c>
      <c r="BT41" s="10">
        <f>_xlfn.XLOOKUP(BO$1,'Control Panel'!$B:$B,'Control Panel'!$D:$D)</f>
        <v>5.2499999999999998E-2</v>
      </c>
      <c r="BU41" s="2">
        <f>IF('Control Panel'!$D$26="ON",BY40*(1-'Control Panel'!$C$26),BY40)</f>
        <v>3870865.2870107098</v>
      </c>
      <c r="BV41" s="3">
        <f>IF(ROUND(BY40,2) = 0,0,-PMT(_xlfn.XLOOKUP(BU$1,'Control Panel'!$B:$B,'Control Panel'!$H:$H),_xlfn.XLOOKUP(BU$1,'Control Panel'!$B:$B,'Control Panel'!$E:$E),_xlfn.XLOOKUP(BU$1,'Control Panel'!$B:$B,'Control Panel'!$C:$C)))</f>
        <v>38891.266274824018</v>
      </c>
      <c r="BW41" s="3">
        <f>IF(BV41=0,0,BU41*(_xlfn.XLOOKUP(BU$1,'Control Panel'!$B:$B,'Control Panel'!$H:$H)))</f>
        <v>20563.971837244397</v>
      </c>
      <c r="BX41" s="3">
        <f t="shared" si="24"/>
        <v>18327.294437579621</v>
      </c>
      <c r="BY41" s="3">
        <f t="shared" si="25"/>
        <v>3852537.9925731299</v>
      </c>
      <c r="BZ41" s="10">
        <f>_xlfn.XLOOKUP(BU$1,'Control Panel'!$B:$B,'Control Panel'!$D:$D)</f>
        <v>6.3750000000000001E-2</v>
      </c>
      <c r="CA41" s="2">
        <f>IF('Control Panel'!$D$26="ON",CE40*(1-'Control Panel'!$C$26),CE40)</f>
        <v>5123915.4797895532</v>
      </c>
      <c r="CB41" s="3">
        <f>IF(ROUND(CE40,2) = 0,0,-PMT(_xlfn.XLOOKUP(CA$1,'Control Panel'!$B:$B,'Control Panel'!$H:$H),_xlfn.XLOOKUP(CA$1,'Control Panel'!$B:$B,'Control Panel'!$E:$E),_xlfn.XLOOKUP(CA$1,'Control Panel'!$B:$B,'Control Panel'!$C:$C)))</f>
        <v>49824.605221179954</v>
      </c>
      <c r="CC41" s="3">
        <f>IF(CB41=0,0,CA41*(_xlfn.XLOOKUP(CA$1,'Control Panel'!$B:$B,'Control Panel'!$H:$H)))</f>
        <v>24552.095007324944</v>
      </c>
      <c r="CD41" s="3">
        <f t="shared" si="26"/>
        <v>25272.51021385501</v>
      </c>
      <c r="CE41" s="3">
        <f t="shared" si="27"/>
        <v>5098642.9695756985</v>
      </c>
      <c r="CF41" s="10">
        <f>_xlfn.XLOOKUP(CA$1,'Control Panel'!$B:$B,'Control Panel'!$D:$D)</f>
        <v>5.7500000000000002E-2</v>
      </c>
      <c r="CG41" s="2">
        <f>IF('Control Panel'!$D$26="ON",CK40*(1-'Control Panel'!$C$26),CK40)</f>
        <v>7237356.0835225666</v>
      </c>
      <c r="CH41" s="3">
        <f>IF(ROUND(CK40,2) = 0,0,-PMT(_xlfn.XLOOKUP(CG$1,'Control Panel'!$B:$B,'Control Panel'!$H:$H),_xlfn.XLOOKUP(CG$1,'Control Panel'!$B:$B,'Control Panel'!$E:$E),_xlfn.XLOOKUP(CG$1,'Control Panel'!$B:$B,'Control Panel'!$C:$C)))</f>
        <v>69452.093642796826</v>
      </c>
      <c r="CI41" s="3">
        <f>IF(CH41=0,0,CG41*(_xlfn.XLOOKUP(CG$1,'Control Panel'!$B:$B,'Control Panel'!$H:$H)))</f>
        <v>33171.215382811766</v>
      </c>
      <c r="CJ41" s="3">
        <f t="shared" si="28"/>
        <v>36280.87825998506</v>
      </c>
      <c r="CK41" s="3">
        <f t="shared" si="29"/>
        <v>7201075.2052625818</v>
      </c>
      <c r="CL41" s="10">
        <f>_xlfn.XLOOKUP(CG$1,'Control Panel'!$B:$B,'Control Panel'!$D:$D)</f>
        <v>5.5E-2</v>
      </c>
      <c r="CM41" s="2">
        <f>IF('Control Panel'!$D$26="ON",CQ40*(1-'Control Panel'!$C$26),CQ40)</f>
        <v>1905384.4374928256</v>
      </c>
      <c r="CN41" s="3">
        <f>IF(ROUND(CQ40,2) = 0,0,-PMT(_xlfn.XLOOKUP(CM$1,'Control Panel'!$B:$B,'Control Panel'!$H:$H),_xlfn.XLOOKUP(CM$1,'Control Panel'!$B:$B,'Control Panel'!$E:$E),_xlfn.XLOOKUP(CM$1,'Control Panel'!$B:$B,'Control Panel'!$C:$C)))</f>
        <v>11044.074042837967</v>
      </c>
      <c r="CO41" s="3">
        <f>IF(CN41=0,0,CM41*(_xlfn.XLOOKUP(CM$1,'Control Panel'!$B:$B,'Control Panel'!$H:$H)))</f>
        <v>8336.0569140311109</v>
      </c>
      <c r="CP41" s="3">
        <f t="shared" si="30"/>
        <v>2708.0171288068559</v>
      </c>
      <c r="CQ41" s="3">
        <f t="shared" si="31"/>
        <v>1902676.4203640188</v>
      </c>
      <c r="CR41" s="10">
        <f>_xlfn.XLOOKUP(CM$1,'Control Panel'!$B:$B,'Control Panel'!$D:$D)</f>
        <v>5.2499999999999998E-2</v>
      </c>
    </row>
    <row r="42" spans="1:96" x14ac:dyDescent="0.3">
      <c r="A42" s="86">
        <f t="shared" si="0"/>
        <v>241810.85060388045</v>
      </c>
      <c r="B42" s="3">
        <f t="shared" si="1"/>
        <v>464437.83132572845</v>
      </c>
      <c r="C42" s="88">
        <f>SUM($A$3:A41)</f>
        <v>8563882.7240718137</v>
      </c>
      <c r="D42" s="87">
        <f>IF('Control Panel'!$D$27= "ON",A42+B42*(1-'Control Panel'!$C$27),A42+B42)</f>
        <v>706248.68192960892</v>
      </c>
      <c r="F42" s="9">
        <v>40</v>
      </c>
      <c r="G42" s="2">
        <f>IF('Control Panel'!$D$26="ON",K41*(1-'Control Panel'!$C$26),K41)</f>
        <v>4235926.5913309325</v>
      </c>
      <c r="H42" s="3">
        <f>IF(ROUND(K41,2) = 0,0,-PMT(_xlfn.XLOOKUP(G$1,'Control Panel'!$B:$B,'Control Panel'!$H:$H),_xlfn.XLOOKUP(G$1,'Control Panel'!$B:$B,'Control Panel'!$E:$E),_xlfn.XLOOKUP(G$1,'Control Panel'!$B:$B,'Control Panel'!$C:$C)))</f>
        <v>40854.172731056962</v>
      </c>
      <c r="I42" s="3">
        <f>IF(H42=0,0,G42*(_xlfn.XLOOKUP(G$1,'Control Panel'!$B:$B,'Control Panel'!$H:$H)))</f>
        <v>19414.663543600109</v>
      </c>
      <c r="J42" s="3">
        <f t="shared" si="2"/>
        <v>21439.509187456853</v>
      </c>
      <c r="K42" s="3">
        <f t="shared" si="3"/>
        <v>4214487.0821434753</v>
      </c>
      <c r="L42" s="10">
        <f>_xlfn.XLOOKUP(G$1,'Control Panel'!$B:$B,'Control Panel'!$D:$D)</f>
        <v>5.5E-2</v>
      </c>
      <c r="M42" s="2">
        <f>IF('Control Panel'!$D$26="ON",Q41*(1-'Control Panel'!$C$26),Q41)</f>
        <v>3853612.5524198567</v>
      </c>
      <c r="N42" s="3">
        <f>IF(ROUND(Q41,2) = 0,0,-PMT(_xlfn.XLOOKUP(M$1,'Control Panel'!$B:$B,'Control Panel'!$H:$H),_xlfn.XLOOKUP(M$1,'Control Panel'!$B:$B,'Control Panel'!$E:$E),_xlfn.XLOOKUP(M$1,'Control Panel'!$B:$B,'Control Panel'!$C:$C)))</f>
        <v>26277.152547020552</v>
      </c>
      <c r="O42" s="3">
        <f>IF(N42=0,0,M42*(_xlfn.XLOOKUP(M$1,'Control Panel'!$B:$B,'Control Panel'!$H:$H)))</f>
        <v>22077.988581572095</v>
      </c>
      <c r="P42" s="3">
        <f t="shared" si="4"/>
        <v>4199.163965448457</v>
      </c>
      <c r="Q42" s="3">
        <f t="shared" si="5"/>
        <v>3849413.3884544084</v>
      </c>
      <c r="R42" s="10">
        <f>_xlfn.XLOOKUP(M$1,'Control Panel'!$B:$B,'Control Panel'!$D:$D)</f>
        <v>6.8750000000000006E-2</v>
      </c>
      <c r="S42" s="2">
        <f>IF('Control Panel'!$D$26="ON",W41*(1-'Control Panel'!$C$26),W41)</f>
        <v>6262120.3976822644</v>
      </c>
      <c r="T42" s="3">
        <f>IF(ROUND(W41,2) = 0,0,-PMT(_xlfn.XLOOKUP(S$1,'Control Panel'!$B:$B,'Control Panel'!$H:$H),_xlfn.XLOOKUP(S$1,'Control Panel'!$B:$B,'Control Panel'!$E:$E),_xlfn.XLOOKUP(S$1,'Control Panel'!$B:$B,'Control Panel'!$C:$C)))</f>
        <v>42700.372888908401</v>
      </c>
      <c r="U42" s="3">
        <f>IF(T42=0,0,S42*(_xlfn.XLOOKUP(S$1,'Control Panel'!$B:$B,'Control Panel'!$H:$H)))</f>
        <v>35876.73144505464</v>
      </c>
      <c r="V42" s="3">
        <f t="shared" si="6"/>
        <v>6823.6414438537613</v>
      </c>
      <c r="W42" s="3">
        <f t="shared" si="7"/>
        <v>6255296.7562384102</v>
      </c>
      <c r="X42" s="10">
        <f>_xlfn.XLOOKUP(S$1,'Control Panel'!$B:$B,'Control Panel'!$D:$D)</f>
        <v>6.8750000000000006E-2</v>
      </c>
      <c r="Y42" s="2">
        <f>IF('Control Panel'!$D$26="ON",AC41*(1-'Control Panel'!$C$26),AC41)</f>
        <v>6535180.3099108571</v>
      </c>
      <c r="Z42" s="3">
        <f>IF(ROUND(AC41,2) = 0,0,-PMT(_xlfn.XLOOKUP(Y$1,'Control Panel'!$B:$B,'Control Panel'!$H:$H),_xlfn.XLOOKUP(Y$1,'Control Panel'!$B:$B,'Control Panel'!$E:$E),_xlfn.XLOOKUP(Y$1,'Control Panel'!$B:$B,'Control Panel'!$C:$C)))</f>
        <v>61792.332437135432</v>
      </c>
      <c r="AA42" s="3">
        <f>IF(Z42=0,0,Y42*(_xlfn.XLOOKUP(Y$1,'Control Panel'!$B:$B,'Control Panel'!$H:$H)))</f>
        <v>27910.665906910952</v>
      </c>
      <c r="AB42" s="3">
        <f t="shared" si="8"/>
        <v>33881.66653022448</v>
      </c>
      <c r="AC42" s="3">
        <f t="shared" si="9"/>
        <v>6501298.6433806326</v>
      </c>
      <c r="AD42" s="10">
        <f>_xlfn.XLOOKUP(Y$1,'Control Panel'!$B:$B,'Control Panel'!$D:$D)</f>
        <v>5.1249999999999997E-2</v>
      </c>
      <c r="AE42" s="2">
        <f>IF('Control Panel'!$D$26="ON",AI41*(1-'Control Panel'!$C$26),AI41)</f>
        <v>9634031.3810496461</v>
      </c>
      <c r="AF42" s="3">
        <f>IF(ROUND(AI41,2) = 0,0,-PMT(_xlfn.XLOOKUP(AE$1,'Control Panel'!$B:$B,'Control Panel'!$H:$H),_xlfn.XLOOKUP(AE$1,'Control Panel'!$B:$B,'Control Panel'!$E:$E),_xlfn.XLOOKUP(AE$1,'Control Panel'!$B:$B,'Control Panel'!$C:$C)))</f>
        <v>65692.881367551381</v>
      </c>
      <c r="AG42" s="3">
        <f>IF(AF42=0,0,AE42*(_xlfn.XLOOKUP(AE$1,'Control Panel'!$B:$B,'Control Panel'!$H:$H)))</f>
        <v>55194.971453930266</v>
      </c>
      <c r="AH42" s="3">
        <f t="shared" si="10"/>
        <v>10497.909913621115</v>
      </c>
      <c r="AI42" s="3">
        <f t="shared" si="11"/>
        <v>9623533.4711360242</v>
      </c>
      <c r="AJ42" s="10">
        <f>_xlfn.XLOOKUP(AE$1,'Control Panel'!$B:$B,'Control Panel'!$D:$D)</f>
        <v>6.8750000000000006E-2</v>
      </c>
      <c r="AK42" s="2">
        <f>IF('Control Panel'!$D$26="ON",AO41*(1-'Control Panel'!$C$26),AO41)</f>
        <v>1923445.8062011355</v>
      </c>
      <c r="AL42" s="3">
        <f>IF(ROUND(AO41,2) = 0,0,-PMT(_xlfn.XLOOKUP(AK$1,'Control Panel'!$B:$B,'Control Panel'!$H:$H),_xlfn.XLOOKUP(AK$1,'Control Panel'!$B:$B,'Control Panel'!$E:$E),_xlfn.XLOOKUP(AK$1,'Control Panel'!$B:$B,'Control Panel'!$C:$C)))</f>
        <v>19292.014496253767</v>
      </c>
      <c r="AM42" s="3">
        <f>IF(AL42=0,0,AK42*(_xlfn.XLOOKUP(AK$1,'Control Panel'!$B:$B,'Control Panel'!$H:$H)))</f>
        <v>10017.946907297581</v>
      </c>
      <c r="AN42" s="3">
        <f t="shared" si="12"/>
        <v>9274.0675889561862</v>
      </c>
      <c r="AO42" s="3">
        <f t="shared" si="13"/>
        <v>1914171.7386121794</v>
      </c>
      <c r="AP42" s="10">
        <f>_xlfn.XLOOKUP(AK$1,'Control Panel'!$B:$B,'Control Panel'!$D:$D)</f>
        <v>6.25E-2</v>
      </c>
      <c r="AQ42" s="2">
        <f>IF('Control Panel'!$D$26="ON",AU41*(1-'Control Panel'!$C$26),AU41)</f>
        <v>6010251.7803782802</v>
      </c>
      <c r="AR42" s="3">
        <f>IF(ROUND(AU41,2) = 0,0,-PMT(_xlfn.XLOOKUP(AQ$1,'Control Panel'!$B:$B,'Control Panel'!$H:$H),_xlfn.XLOOKUP(AQ$1,'Control Panel'!$B:$B,'Control Panel'!$E:$E),_xlfn.XLOOKUP(AQ$1,'Control Panel'!$B:$B,'Control Panel'!$C:$C)))</f>
        <v>61459.563819643074</v>
      </c>
      <c r="AS42" s="3">
        <f>IF(AR42=0,0,AQ42*(_xlfn.XLOOKUP(AQ$1,'Control Panel'!$B:$B,'Control Panel'!$H:$H)))</f>
        <v>33181.598370838423</v>
      </c>
      <c r="AT42" s="3">
        <f t="shared" si="14"/>
        <v>28277.965448804651</v>
      </c>
      <c r="AU42" s="3">
        <f t="shared" si="15"/>
        <v>5981973.814929476</v>
      </c>
      <c r="AV42" s="10">
        <f>_xlfn.XLOOKUP(AQ$1,'Control Panel'!$B:$B,'Control Panel'!$D:$D)</f>
        <v>6.6250000000000003E-2</v>
      </c>
      <c r="AW42" s="2">
        <f>IF('Control Panel'!$D$26="ON",BA41*(1-'Control Panel'!$C$26),BA41)</f>
        <v>7618924.390604116</v>
      </c>
      <c r="AX42" s="3">
        <f>IF(ROUND(BA41,2) = 0,0,-PMT(_xlfn.XLOOKUP(AW$1,'Control Panel'!$B:$B,'Control Panel'!$H:$H),_xlfn.XLOOKUP(AW$1,'Control Panel'!$B:$B,'Control Panel'!$E:$E),_xlfn.XLOOKUP(AW$1,'Control Panel'!$B:$B,'Control Panel'!$C:$C)))</f>
        <v>44797.69910066975</v>
      </c>
      <c r="AY42" s="3">
        <f>IF(AX42=0,0,AW42*(_xlfn.XLOOKUP(AW$1,'Control Panel'!$B:$B,'Control Panel'!$H:$H)))</f>
        <v>34126.432166247607</v>
      </c>
      <c r="AZ42" s="3">
        <f t="shared" si="16"/>
        <v>10671.266934422143</v>
      </c>
      <c r="BA42" s="3">
        <f t="shared" si="17"/>
        <v>7608253.1236696942</v>
      </c>
      <c r="BB42" s="10">
        <f>_xlfn.XLOOKUP(AW$1,'Control Panel'!$B:$B,'Control Panel'!$D:$D)</f>
        <v>5.3749999999999999E-2</v>
      </c>
      <c r="BC42" s="2">
        <f>IF('Control Panel'!$D$26="ON",BG41*(1-'Control Panel'!$C$26),BG41)</f>
        <v>12052750.682440437</v>
      </c>
      <c r="BD42" s="3">
        <f>IF(ROUND(BG41,2) = 0,0,-PMT(_xlfn.XLOOKUP(BC$1,'Control Panel'!$B:$B,'Control Panel'!$H:$H),_xlfn.XLOOKUP(BC$1,'Control Panel'!$B:$B,'Control Panel'!$E:$E),_xlfn.XLOOKUP(BC$1,'Control Panel'!$B:$B,'Control Panel'!$C:$C)))</f>
        <v>83162.8118973979</v>
      </c>
      <c r="BE42" s="3">
        <f>IF(BD42=0,0,BC42*(_xlfn.XLOOKUP(BC$1,'Control Panel'!$B:$B,'Control Panel'!$H:$H)))</f>
        <v>70307.712314235891</v>
      </c>
      <c r="BF42" s="3">
        <f t="shared" si="18"/>
        <v>12855.099583162009</v>
      </c>
      <c r="BG42" s="3">
        <f t="shared" si="19"/>
        <v>12039895.582857275</v>
      </c>
      <c r="BH42" s="10">
        <f>_xlfn.XLOOKUP(BC$1,'Control Panel'!$B:$B,'Control Panel'!$D:$D)</f>
        <v>7.0000000000000007E-2</v>
      </c>
      <c r="BI42" s="2">
        <f>IF('Control Panel'!$D$26="ON",BM41*(1-'Control Panel'!$C$26),BM41)</f>
        <v>6455062.3519516522</v>
      </c>
      <c r="BJ42" s="3">
        <f>IF(ROUND(BM41,2) = 0,0,-PMT(_xlfn.XLOOKUP(BI$1,'Control Panel'!$B:$B,'Control Panel'!$H:$H),_xlfn.XLOOKUP(BI$1,'Control Panel'!$B:$B,'Control Panel'!$E:$E),_xlfn.XLOOKUP(BI$1,'Control Panel'!$B:$B,'Control Panel'!$C:$C)))</f>
        <v>39928.799014207361</v>
      </c>
      <c r="BK42" s="3">
        <f>IF(BJ42=0,0,BI42*(_xlfn.XLOOKUP(BI$1,'Control Panel'!$B:$B,'Control Panel'!$H:$H)))</f>
        <v>31602.909431429962</v>
      </c>
      <c r="BL42" s="3">
        <f t="shared" si="20"/>
        <v>8325.8895827773995</v>
      </c>
      <c r="BM42" s="3">
        <f t="shared" si="21"/>
        <v>6446736.4623688748</v>
      </c>
      <c r="BN42" s="10">
        <f>_xlfn.XLOOKUP(BI$1,'Control Panel'!$B:$B,'Control Panel'!$D:$D)</f>
        <v>5.8749999999999997E-2</v>
      </c>
      <c r="BO42" s="2">
        <f>IF('Control Panel'!$D$26="ON",BS41*(1-'Control Panel'!$C$26),BS41)</f>
        <v>8799878.444183588</v>
      </c>
      <c r="BP42" s="3">
        <f>IF(ROUND(BS41,2) = 0,0,-PMT(_xlfn.XLOOKUP(BO$1,'Control Panel'!$B:$B,'Control Panel'!$H:$H),_xlfn.XLOOKUP(BO$1,'Control Panel'!$B:$B,'Control Panel'!$E:$E),_xlfn.XLOOKUP(BO$1,'Control Panel'!$B:$B,'Control Panel'!$C:$C)))</f>
        <v>51078.842448125593</v>
      </c>
      <c r="BQ42" s="3">
        <f>IF(BP42=0,0,BO42*(_xlfn.XLOOKUP(BO$1,'Control Panel'!$B:$B,'Control Panel'!$H:$H)))</f>
        <v>38499.468193303197</v>
      </c>
      <c r="BR42" s="3">
        <f t="shared" si="22"/>
        <v>12579.374254822396</v>
      </c>
      <c r="BS42" s="3">
        <f t="shared" si="23"/>
        <v>8787299.0699287653</v>
      </c>
      <c r="BT42" s="10">
        <f>_xlfn.XLOOKUP(BO$1,'Control Panel'!$B:$B,'Control Panel'!$D:$D)</f>
        <v>5.2499999999999998E-2</v>
      </c>
      <c r="BU42" s="2">
        <f>IF('Control Panel'!$D$26="ON",BY41*(1-'Control Panel'!$C$26),BY41)</f>
        <v>3852537.9925731299</v>
      </c>
      <c r="BV42" s="3">
        <f>IF(ROUND(BY41,2) = 0,0,-PMT(_xlfn.XLOOKUP(BU$1,'Control Panel'!$B:$B,'Control Panel'!$H:$H),_xlfn.XLOOKUP(BU$1,'Control Panel'!$B:$B,'Control Panel'!$E:$E),_xlfn.XLOOKUP(BU$1,'Control Panel'!$B:$B,'Control Panel'!$C:$C)))</f>
        <v>38891.266274824018</v>
      </c>
      <c r="BW42" s="3">
        <f>IF(BV42=0,0,BU42*(_xlfn.XLOOKUP(BU$1,'Control Panel'!$B:$B,'Control Panel'!$H:$H)))</f>
        <v>20466.608085544754</v>
      </c>
      <c r="BX42" s="3">
        <f t="shared" si="24"/>
        <v>18424.658189279264</v>
      </c>
      <c r="BY42" s="3">
        <f t="shared" si="25"/>
        <v>3834113.3343838505</v>
      </c>
      <c r="BZ42" s="10">
        <f>_xlfn.XLOOKUP(BU$1,'Control Panel'!$B:$B,'Control Panel'!$D:$D)</f>
        <v>6.3750000000000001E-2</v>
      </c>
      <c r="CA42" s="2">
        <f>IF('Control Panel'!$D$26="ON",CE41*(1-'Control Panel'!$C$26),CE41)</f>
        <v>5098642.9695756985</v>
      </c>
      <c r="CB42" s="3">
        <f>IF(ROUND(CE41,2) = 0,0,-PMT(_xlfn.XLOOKUP(CA$1,'Control Panel'!$B:$B,'Control Panel'!$H:$H),_xlfn.XLOOKUP(CA$1,'Control Panel'!$B:$B,'Control Panel'!$E:$E),_xlfn.XLOOKUP(CA$1,'Control Panel'!$B:$B,'Control Panel'!$C:$C)))</f>
        <v>49824.605221179954</v>
      </c>
      <c r="CC42" s="3">
        <f>IF(CB42=0,0,CA42*(_xlfn.XLOOKUP(CA$1,'Control Panel'!$B:$B,'Control Panel'!$H:$H)))</f>
        <v>24430.997562550223</v>
      </c>
      <c r="CD42" s="3">
        <f t="shared" si="26"/>
        <v>25393.607658629731</v>
      </c>
      <c r="CE42" s="3">
        <f t="shared" si="27"/>
        <v>5073249.3619170692</v>
      </c>
      <c r="CF42" s="10">
        <f>_xlfn.XLOOKUP(CA$1,'Control Panel'!$B:$B,'Control Panel'!$D:$D)</f>
        <v>5.7500000000000002E-2</v>
      </c>
      <c r="CG42" s="2">
        <f>IF('Control Panel'!$D$26="ON",CK41*(1-'Control Panel'!$C$26),CK41)</f>
        <v>7201075.2052625818</v>
      </c>
      <c r="CH42" s="3">
        <f>IF(ROUND(CK41,2) = 0,0,-PMT(_xlfn.XLOOKUP(CG$1,'Control Panel'!$B:$B,'Control Panel'!$H:$H),_xlfn.XLOOKUP(CG$1,'Control Panel'!$B:$B,'Control Panel'!$E:$E),_xlfn.XLOOKUP(CG$1,'Control Panel'!$B:$B,'Control Panel'!$C:$C)))</f>
        <v>69452.093642796826</v>
      </c>
      <c r="CI42" s="3">
        <f>IF(CH42=0,0,CG42*(_xlfn.XLOOKUP(CG$1,'Control Panel'!$B:$B,'Control Panel'!$H:$H)))</f>
        <v>33004.92802412017</v>
      </c>
      <c r="CJ42" s="3">
        <f t="shared" si="28"/>
        <v>36447.165618676656</v>
      </c>
      <c r="CK42" s="3">
        <f t="shared" si="29"/>
        <v>7164628.0396439051</v>
      </c>
      <c r="CL42" s="10">
        <f>_xlfn.XLOOKUP(CG$1,'Control Panel'!$B:$B,'Control Panel'!$D:$D)</f>
        <v>5.5E-2</v>
      </c>
      <c r="CM42" s="2">
        <f>IF('Control Panel'!$D$26="ON",CQ41*(1-'Control Panel'!$C$26),CQ41)</f>
        <v>1902676.4203640188</v>
      </c>
      <c r="CN42" s="3">
        <f>IF(ROUND(CQ41,2) = 0,0,-PMT(_xlfn.XLOOKUP(CM$1,'Control Panel'!$B:$B,'Control Panel'!$H:$H),_xlfn.XLOOKUP(CM$1,'Control Panel'!$B:$B,'Control Panel'!$E:$E),_xlfn.XLOOKUP(CM$1,'Control Panel'!$B:$B,'Control Panel'!$C:$C)))</f>
        <v>11044.074042837967</v>
      </c>
      <c r="CO42" s="3">
        <f>IF(CN42=0,0,CM42*(_xlfn.XLOOKUP(CM$1,'Control Panel'!$B:$B,'Control Panel'!$H:$H)))</f>
        <v>8324.209339092582</v>
      </c>
      <c r="CP42" s="3">
        <f t="shared" si="30"/>
        <v>2719.8647037453848</v>
      </c>
      <c r="CQ42" s="3">
        <f t="shared" si="31"/>
        <v>1899956.5556602734</v>
      </c>
      <c r="CR42" s="10">
        <f>_xlfn.XLOOKUP(CM$1,'Control Panel'!$B:$B,'Control Panel'!$D:$D)</f>
        <v>5.2499999999999998E-2</v>
      </c>
    </row>
    <row r="43" spans="1:96" x14ac:dyDescent="0.3">
      <c r="A43" s="86">
        <f t="shared" si="0"/>
        <v>242998.62511759324</v>
      </c>
      <c r="B43" s="3">
        <f t="shared" si="1"/>
        <v>463250.05681201571</v>
      </c>
      <c r="C43" s="88">
        <f>SUM($A$3:A42)</f>
        <v>8805693.5746756941</v>
      </c>
      <c r="D43" s="87">
        <f>IF('Control Panel'!$D$27= "ON",A43+B43*(1-'Control Panel'!$C$27),A43+B43)</f>
        <v>706248.68192960892</v>
      </c>
      <c r="F43" s="9">
        <v>41</v>
      </c>
      <c r="G43" s="2">
        <f>IF('Control Panel'!$D$26="ON",K42*(1-'Control Panel'!$C$26),K42)</f>
        <v>4214487.0821434753</v>
      </c>
      <c r="H43" s="3">
        <f>IF(ROUND(K42,2) = 0,0,-PMT(_xlfn.XLOOKUP(G$1,'Control Panel'!$B:$B,'Control Panel'!$H:$H),_xlfn.XLOOKUP(G$1,'Control Panel'!$B:$B,'Control Panel'!$E:$E),_xlfn.XLOOKUP(G$1,'Control Panel'!$B:$B,'Control Panel'!$C:$C)))</f>
        <v>40854.172731056962</v>
      </c>
      <c r="I43" s="3">
        <f>IF(H43=0,0,G43*(_xlfn.XLOOKUP(G$1,'Control Panel'!$B:$B,'Control Panel'!$H:$H)))</f>
        <v>19316.399126490927</v>
      </c>
      <c r="J43" s="3">
        <f t="shared" si="2"/>
        <v>21537.773604566035</v>
      </c>
      <c r="K43" s="3">
        <f t="shared" si="3"/>
        <v>4192949.3085389091</v>
      </c>
      <c r="L43" s="10">
        <f>_xlfn.XLOOKUP(G$1,'Control Panel'!$B:$B,'Control Panel'!$D:$D)</f>
        <v>5.5E-2</v>
      </c>
      <c r="M43" s="2">
        <f>IF('Control Panel'!$D$26="ON",Q42*(1-'Control Panel'!$C$26),Q42)</f>
        <v>3849413.3884544084</v>
      </c>
      <c r="N43" s="3">
        <f>IF(ROUND(Q42,2) = 0,0,-PMT(_xlfn.XLOOKUP(M$1,'Control Panel'!$B:$B,'Control Panel'!$H:$H),_xlfn.XLOOKUP(M$1,'Control Panel'!$B:$B,'Control Panel'!$E:$E),_xlfn.XLOOKUP(M$1,'Control Panel'!$B:$B,'Control Panel'!$C:$C)))</f>
        <v>26277.152547020552</v>
      </c>
      <c r="O43" s="3">
        <f>IF(N43=0,0,M43*(_xlfn.XLOOKUP(M$1,'Control Panel'!$B:$B,'Control Panel'!$H:$H)))</f>
        <v>22053.930871353383</v>
      </c>
      <c r="P43" s="3">
        <f t="shared" si="4"/>
        <v>4223.2216756671696</v>
      </c>
      <c r="Q43" s="3">
        <f t="shared" si="5"/>
        <v>3845190.1667787414</v>
      </c>
      <c r="R43" s="10">
        <f>_xlfn.XLOOKUP(M$1,'Control Panel'!$B:$B,'Control Panel'!$D:$D)</f>
        <v>6.8750000000000006E-2</v>
      </c>
      <c r="S43" s="2">
        <f>IF('Control Panel'!$D$26="ON",W42*(1-'Control Panel'!$C$26),W42)</f>
        <v>6255296.7562384102</v>
      </c>
      <c r="T43" s="3">
        <f>IF(ROUND(W42,2) = 0,0,-PMT(_xlfn.XLOOKUP(S$1,'Control Panel'!$B:$B,'Control Panel'!$H:$H),_xlfn.XLOOKUP(S$1,'Control Panel'!$B:$B,'Control Panel'!$E:$E),_xlfn.XLOOKUP(S$1,'Control Panel'!$B:$B,'Control Panel'!$C:$C)))</f>
        <v>42700.372888908401</v>
      </c>
      <c r="U43" s="3">
        <f>IF(T43=0,0,S43*(_xlfn.XLOOKUP(S$1,'Control Panel'!$B:$B,'Control Panel'!$H:$H)))</f>
        <v>35837.637665949231</v>
      </c>
      <c r="V43" s="3">
        <f t="shared" si="6"/>
        <v>6862.7352229591706</v>
      </c>
      <c r="W43" s="3">
        <f t="shared" si="7"/>
        <v>6248434.0210154513</v>
      </c>
      <c r="X43" s="10">
        <f>_xlfn.XLOOKUP(S$1,'Control Panel'!$B:$B,'Control Panel'!$D:$D)</f>
        <v>6.8750000000000006E-2</v>
      </c>
      <c r="Y43" s="2">
        <f>IF('Control Panel'!$D$26="ON",AC42*(1-'Control Panel'!$C$26),AC42)</f>
        <v>6501298.6433806326</v>
      </c>
      <c r="Z43" s="3">
        <f>IF(ROUND(AC42,2) = 0,0,-PMT(_xlfn.XLOOKUP(Y$1,'Control Panel'!$B:$B,'Control Panel'!$H:$H),_xlfn.XLOOKUP(Y$1,'Control Panel'!$B:$B,'Control Panel'!$E:$E),_xlfn.XLOOKUP(Y$1,'Control Panel'!$B:$B,'Control Panel'!$C:$C)))</f>
        <v>61792.332437135432</v>
      </c>
      <c r="AA43" s="3">
        <f>IF(Z43=0,0,Y43*(_xlfn.XLOOKUP(Y$1,'Control Panel'!$B:$B,'Control Panel'!$H:$H)))</f>
        <v>27765.962956104784</v>
      </c>
      <c r="AB43" s="3">
        <f t="shared" si="8"/>
        <v>34026.369481030648</v>
      </c>
      <c r="AC43" s="3">
        <f t="shared" si="9"/>
        <v>6467272.2738996018</v>
      </c>
      <c r="AD43" s="10">
        <f>_xlfn.XLOOKUP(Y$1,'Control Panel'!$B:$B,'Control Panel'!$D:$D)</f>
        <v>5.1249999999999997E-2</v>
      </c>
      <c r="AE43" s="2">
        <f>IF('Control Panel'!$D$26="ON",AI42*(1-'Control Panel'!$C$26),AI42)</f>
        <v>9623533.4711360242</v>
      </c>
      <c r="AF43" s="3">
        <f>IF(ROUND(AI42,2) = 0,0,-PMT(_xlfn.XLOOKUP(AE$1,'Control Panel'!$B:$B,'Control Panel'!$H:$H),_xlfn.XLOOKUP(AE$1,'Control Panel'!$B:$B,'Control Panel'!$E:$E),_xlfn.XLOOKUP(AE$1,'Control Panel'!$B:$B,'Control Panel'!$C:$C)))</f>
        <v>65692.881367551381</v>
      </c>
      <c r="AG43" s="3">
        <f>IF(AF43=0,0,AE43*(_xlfn.XLOOKUP(AE$1,'Control Panel'!$B:$B,'Control Panel'!$H:$H)))</f>
        <v>55134.827178383479</v>
      </c>
      <c r="AH43" s="3">
        <f t="shared" si="10"/>
        <v>10558.054189167902</v>
      </c>
      <c r="AI43" s="3">
        <f t="shared" si="11"/>
        <v>9612975.4169468563</v>
      </c>
      <c r="AJ43" s="10">
        <f>_xlfn.XLOOKUP(AE$1,'Control Panel'!$B:$B,'Control Panel'!$D:$D)</f>
        <v>6.8750000000000006E-2</v>
      </c>
      <c r="AK43" s="2">
        <f>IF('Control Panel'!$D$26="ON",AO42*(1-'Control Panel'!$C$26),AO42)</f>
        <v>1914171.7386121794</v>
      </c>
      <c r="AL43" s="3">
        <f>IF(ROUND(AO42,2) = 0,0,-PMT(_xlfn.XLOOKUP(AK$1,'Control Panel'!$B:$B,'Control Panel'!$H:$H),_xlfn.XLOOKUP(AK$1,'Control Panel'!$B:$B,'Control Panel'!$E:$E),_xlfn.XLOOKUP(AK$1,'Control Panel'!$B:$B,'Control Panel'!$C:$C)))</f>
        <v>19292.014496253767</v>
      </c>
      <c r="AM43" s="3">
        <f>IF(AL43=0,0,AK43*(_xlfn.XLOOKUP(AK$1,'Control Panel'!$B:$B,'Control Panel'!$H:$H)))</f>
        <v>9969.6444719384344</v>
      </c>
      <c r="AN43" s="3">
        <f t="shared" si="12"/>
        <v>9322.3700243153326</v>
      </c>
      <c r="AO43" s="3">
        <f t="shared" si="13"/>
        <v>1904849.3685878641</v>
      </c>
      <c r="AP43" s="10">
        <f>_xlfn.XLOOKUP(AK$1,'Control Panel'!$B:$B,'Control Panel'!$D:$D)</f>
        <v>6.25E-2</v>
      </c>
      <c r="AQ43" s="2">
        <f>IF('Control Panel'!$D$26="ON",AU42*(1-'Control Panel'!$C$26),AU42)</f>
        <v>5981973.814929476</v>
      </c>
      <c r="AR43" s="3">
        <f>IF(ROUND(AU42,2) = 0,0,-PMT(_xlfn.XLOOKUP(AQ$1,'Control Panel'!$B:$B,'Control Panel'!$H:$H),_xlfn.XLOOKUP(AQ$1,'Control Panel'!$B:$B,'Control Panel'!$E:$E),_xlfn.XLOOKUP(AQ$1,'Control Panel'!$B:$B,'Control Panel'!$C:$C)))</f>
        <v>61459.563819643074</v>
      </c>
      <c r="AS43" s="3">
        <f>IF(AR43=0,0,AQ43*(_xlfn.XLOOKUP(AQ$1,'Control Panel'!$B:$B,'Control Panel'!$H:$H)))</f>
        <v>33025.480436589816</v>
      </c>
      <c r="AT43" s="3">
        <f t="shared" si="14"/>
        <v>28434.083383053257</v>
      </c>
      <c r="AU43" s="3">
        <f t="shared" si="15"/>
        <v>5953539.7315464225</v>
      </c>
      <c r="AV43" s="10">
        <f>_xlfn.XLOOKUP(AQ$1,'Control Panel'!$B:$B,'Control Panel'!$D:$D)</f>
        <v>6.6250000000000003E-2</v>
      </c>
      <c r="AW43" s="2">
        <f>IF('Control Panel'!$D$26="ON",BA42*(1-'Control Panel'!$C$26),BA42)</f>
        <v>7608253.1236696942</v>
      </c>
      <c r="AX43" s="3">
        <f>IF(ROUND(BA42,2) = 0,0,-PMT(_xlfn.XLOOKUP(AW$1,'Control Panel'!$B:$B,'Control Panel'!$H:$H),_xlfn.XLOOKUP(AW$1,'Control Panel'!$B:$B,'Control Panel'!$E:$E),_xlfn.XLOOKUP(AW$1,'Control Panel'!$B:$B,'Control Panel'!$C:$C)))</f>
        <v>44797.69910066975</v>
      </c>
      <c r="AY43" s="3">
        <f>IF(AX43=0,0,AW43*(_xlfn.XLOOKUP(AW$1,'Control Panel'!$B:$B,'Control Panel'!$H:$H)))</f>
        <v>34078.63378310384</v>
      </c>
      <c r="AZ43" s="3">
        <f t="shared" si="16"/>
        <v>10719.06531756591</v>
      </c>
      <c r="BA43" s="3">
        <f t="shared" si="17"/>
        <v>7597534.0583521286</v>
      </c>
      <c r="BB43" s="10">
        <f>_xlfn.XLOOKUP(AW$1,'Control Panel'!$B:$B,'Control Panel'!$D:$D)</f>
        <v>5.3749999999999999E-2</v>
      </c>
      <c r="BC43" s="2">
        <f>IF('Control Panel'!$D$26="ON",BG42*(1-'Control Panel'!$C$26),BG42)</f>
        <v>12039895.582857275</v>
      </c>
      <c r="BD43" s="3">
        <f>IF(ROUND(BG42,2) = 0,0,-PMT(_xlfn.XLOOKUP(BC$1,'Control Panel'!$B:$B,'Control Panel'!$H:$H),_xlfn.XLOOKUP(BC$1,'Control Panel'!$B:$B,'Control Panel'!$E:$E),_xlfn.XLOOKUP(BC$1,'Control Panel'!$B:$B,'Control Panel'!$C:$C)))</f>
        <v>83162.8118973979</v>
      </c>
      <c r="BE43" s="3">
        <f>IF(BD43=0,0,BC43*(_xlfn.XLOOKUP(BC$1,'Control Panel'!$B:$B,'Control Panel'!$H:$H)))</f>
        <v>70232.724233334113</v>
      </c>
      <c r="BF43" s="3">
        <f t="shared" si="18"/>
        <v>12930.087664063787</v>
      </c>
      <c r="BG43" s="3">
        <f t="shared" si="19"/>
        <v>12026965.495193211</v>
      </c>
      <c r="BH43" s="10">
        <f>_xlfn.XLOOKUP(BC$1,'Control Panel'!$B:$B,'Control Panel'!$D:$D)</f>
        <v>7.0000000000000007E-2</v>
      </c>
      <c r="BI43" s="2">
        <f>IF('Control Panel'!$D$26="ON",BM42*(1-'Control Panel'!$C$26),BM42)</f>
        <v>6446736.4623688748</v>
      </c>
      <c r="BJ43" s="3">
        <f>IF(ROUND(BM42,2) = 0,0,-PMT(_xlfn.XLOOKUP(BI$1,'Control Panel'!$B:$B,'Control Panel'!$H:$H),_xlfn.XLOOKUP(BI$1,'Control Panel'!$B:$B,'Control Panel'!$E:$E),_xlfn.XLOOKUP(BI$1,'Control Panel'!$B:$B,'Control Panel'!$C:$C)))</f>
        <v>39928.799014207361</v>
      </c>
      <c r="BK43" s="3">
        <f>IF(BJ43=0,0,BI43*(_xlfn.XLOOKUP(BI$1,'Control Panel'!$B:$B,'Control Panel'!$H:$H)))</f>
        <v>31562.147263680945</v>
      </c>
      <c r="BL43" s="3">
        <f t="shared" si="20"/>
        <v>8366.6517505264164</v>
      </c>
      <c r="BM43" s="3">
        <f t="shared" si="21"/>
        <v>6438369.8106183484</v>
      </c>
      <c r="BN43" s="10">
        <f>_xlfn.XLOOKUP(BI$1,'Control Panel'!$B:$B,'Control Panel'!$D:$D)</f>
        <v>5.8749999999999997E-2</v>
      </c>
      <c r="BO43" s="2">
        <f>IF('Control Panel'!$D$26="ON",BS42*(1-'Control Panel'!$C$26),BS42)</f>
        <v>8787299.0699287653</v>
      </c>
      <c r="BP43" s="3">
        <f>IF(ROUND(BS42,2) = 0,0,-PMT(_xlfn.XLOOKUP(BO$1,'Control Panel'!$B:$B,'Control Panel'!$H:$H),_xlfn.XLOOKUP(BO$1,'Control Panel'!$B:$B,'Control Panel'!$E:$E),_xlfn.XLOOKUP(BO$1,'Control Panel'!$B:$B,'Control Panel'!$C:$C)))</f>
        <v>51078.842448125593</v>
      </c>
      <c r="BQ43" s="3">
        <f>IF(BP43=0,0,BO43*(_xlfn.XLOOKUP(BO$1,'Control Panel'!$B:$B,'Control Panel'!$H:$H)))</f>
        <v>38444.433430938341</v>
      </c>
      <c r="BR43" s="3">
        <f t="shared" si="22"/>
        <v>12634.409017187252</v>
      </c>
      <c r="BS43" s="3">
        <f t="shared" si="23"/>
        <v>8774664.6609115787</v>
      </c>
      <c r="BT43" s="10">
        <f>_xlfn.XLOOKUP(BO$1,'Control Panel'!$B:$B,'Control Panel'!$D:$D)</f>
        <v>5.2499999999999998E-2</v>
      </c>
      <c r="BU43" s="2">
        <f>IF('Control Panel'!$D$26="ON",BY42*(1-'Control Panel'!$C$26),BY42)</f>
        <v>3834113.3343838505</v>
      </c>
      <c r="BV43" s="3">
        <f>IF(ROUND(BY42,2) = 0,0,-PMT(_xlfn.XLOOKUP(BU$1,'Control Panel'!$B:$B,'Control Panel'!$H:$H),_xlfn.XLOOKUP(BU$1,'Control Panel'!$B:$B,'Control Panel'!$E:$E),_xlfn.XLOOKUP(BU$1,'Control Panel'!$B:$B,'Control Panel'!$C:$C)))</f>
        <v>38891.266274824018</v>
      </c>
      <c r="BW43" s="3">
        <f>IF(BV43=0,0,BU43*(_xlfn.XLOOKUP(BU$1,'Control Panel'!$B:$B,'Control Panel'!$H:$H)))</f>
        <v>20368.727088914206</v>
      </c>
      <c r="BX43" s="3">
        <f t="shared" si="24"/>
        <v>18522.539185909813</v>
      </c>
      <c r="BY43" s="3">
        <f t="shared" si="25"/>
        <v>3815590.7951979404</v>
      </c>
      <c r="BZ43" s="10">
        <f>_xlfn.XLOOKUP(BU$1,'Control Panel'!$B:$B,'Control Panel'!$D:$D)</f>
        <v>6.3750000000000001E-2</v>
      </c>
      <c r="CA43" s="2">
        <f>IF('Control Panel'!$D$26="ON",CE42*(1-'Control Panel'!$C$26),CE42)</f>
        <v>5073249.3619170692</v>
      </c>
      <c r="CB43" s="3">
        <f>IF(ROUND(CE42,2) = 0,0,-PMT(_xlfn.XLOOKUP(CA$1,'Control Panel'!$B:$B,'Control Panel'!$H:$H),_xlfn.XLOOKUP(CA$1,'Control Panel'!$B:$B,'Control Panel'!$E:$E),_xlfn.XLOOKUP(CA$1,'Control Panel'!$B:$B,'Control Panel'!$C:$C)))</f>
        <v>49824.605221179954</v>
      </c>
      <c r="CC43" s="3">
        <f>IF(CB43=0,0,CA43*(_xlfn.XLOOKUP(CA$1,'Control Panel'!$B:$B,'Control Panel'!$H:$H)))</f>
        <v>24309.319859185958</v>
      </c>
      <c r="CD43" s="3">
        <f t="shared" si="26"/>
        <v>25515.285361993996</v>
      </c>
      <c r="CE43" s="3">
        <f t="shared" si="27"/>
        <v>5047734.0765550751</v>
      </c>
      <c r="CF43" s="10">
        <f>_xlfn.XLOOKUP(CA$1,'Control Panel'!$B:$B,'Control Panel'!$D:$D)</f>
        <v>5.7500000000000002E-2</v>
      </c>
      <c r="CG43" s="2">
        <f>IF('Control Panel'!$D$26="ON",CK42*(1-'Control Panel'!$C$26),CK42)</f>
        <v>7164628.0396439051</v>
      </c>
      <c r="CH43" s="3">
        <f>IF(ROUND(CK42,2) = 0,0,-PMT(_xlfn.XLOOKUP(CG$1,'Control Panel'!$B:$B,'Control Panel'!$H:$H),_xlfn.XLOOKUP(CG$1,'Control Panel'!$B:$B,'Control Panel'!$E:$E),_xlfn.XLOOKUP(CG$1,'Control Panel'!$B:$B,'Control Panel'!$C:$C)))</f>
        <v>69452.093642796826</v>
      </c>
      <c r="CI43" s="3">
        <f>IF(CH43=0,0,CG43*(_xlfn.XLOOKUP(CG$1,'Control Panel'!$B:$B,'Control Panel'!$H:$H)))</f>
        <v>32837.878515034565</v>
      </c>
      <c r="CJ43" s="3">
        <f t="shared" si="28"/>
        <v>36614.215127762262</v>
      </c>
      <c r="CK43" s="3">
        <f t="shared" si="29"/>
        <v>7128013.8245161427</v>
      </c>
      <c r="CL43" s="10">
        <f>_xlfn.XLOOKUP(CG$1,'Control Panel'!$B:$B,'Control Panel'!$D:$D)</f>
        <v>5.5E-2</v>
      </c>
      <c r="CM43" s="2">
        <f>IF('Control Panel'!$D$26="ON",CQ42*(1-'Control Panel'!$C$26),CQ42)</f>
        <v>1899956.5556602734</v>
      </c>
      <c r="CN43" s="3">
        <f>IF(ROUND(CQ42,2) = 0,0,-PMT(_xlfn.XLOOKUP(CM$1,'Control Panel'!$B:$B,'Control Panel'!$H:$H),_xlfn.XLOOKUP(CM$1,'Control Panel'!$B:$B,'Control Panel'!$E:$E),_xlfn.XLOOKUP(CM$1,'Control Panel'!$B:$B,'Control Panel'!$C:$C)))</f>
        <v>11044.074042837967</v>
      </c>
      <c r="CO43" s="3">
        <f>IF(CN43=0,0,CM43*(_xlfn.XLOOKUP(CM$1,'Control Panel'!$B:$B,'Control Panel'!$H:$H)))</f>
        <v>8312.3099310136949</v>
      </c>
      <c r="CP43" s="3">
        <f t="shared" si="30"/>
        <v>2731.7641118242718</v>
      </c>
      <c r="CQ43" s="3">
        <f t="shared" si="31"/>
        <v>1897224.7915484491</v>
      </c>
      <c r="CR43" s="10">
        <f>_xlfn.XLOOKUP(CM$1,'Control Panel'!$B:$B,'Control Panel'!$D:$D)</f>
        <v>5.2499999999999998E-2</v>
      </c>
    </row>
    <row r="44" spans="1:96" x14ac:dyDescent="0.3">
      <c r="A44" s="86">
        <f t="shared" si="0"/>
        <v>244192.30047488076</v>
      </c>
      <c r="B44" s="3">
        <f t="shared" si="1"/>
        <v>462056.38145472819</v>
      </c>
      <c r="C44" s="88">
        <f>SUM($A$3:A43)</f>
        <v>9048692.1997932866</v>
      </c>
      <c r="D44" s="87">
        <f>IF('Control Panel'!$D$27= "ON",A44+B44*(1-'Control Panel'!$C$27),A44+B44)</f>
        <v>706248.68192960892</v>
      </c>
      <c r="F44" s="9">
        <v>42</v>
      </c>
      <c r="G44" s="2">
        <f>IF('Control Panel'!$D$26="ON",K43*(1-'Control Panel'!$C$26),K43)</f>
        <v>4192949.3085389091</v>
      </c>
      <c r="H44" s="3">
        <f>IF(ROUND(K43,2) = 0,0,-PMT(_xlfn.XLOOKUP(G$1,'Control Panel'!$B:$B,'Control Panel'!$H:$H),_xlfn.XLOOKUP(G$1,'Control Panel'!$B:$B,'Control Panel'!$E:$E),_xlfn.XLOOKUP(G$1,'Control Panel'!$B:$B,'Control Panel'!$C:$C)))</f>
        <v>40854.172731056962</v>
      </c>
      <c r="I44" s="3">
        <f>IF(H44=0,0,G44*(_xlfn.XLOOKUP(G$1,'Control Panel'!$B:$B,'Control Panel'!$H:$H)))</f>
        <v>19217.684330803335</v>
      </c>
      <c r="J44" s="3">
        <f t="shared" si="2"/>
        <v>21636.488400253627</v>
      </c>
      <c r="K44" s="3">
        <f t="shared" si="3"/>
        <v>4171312.8201386556</v>
      </c>
      <c r="L44" s="10">
        <f>_xlfn.XLOOKUP(G$1,'Control Panel'!$B:$B,'Control Panel'!$D:$D)</f>
        <v>5.5E-2</v>
      </c>
      <c r="M44" s="2">
        <f>IF('Control Panel'!$D$26="ON",Q43*(1-'Control Panel'!$C$26),Q43)</f>
        <v>3845190.1667787414</v>
      </c>
      <c r="N44" s="3">
        <f>IF(ROUND(Q43,2) = 0,0,-PMT(_xlfn.XLOOKUP(M$1,'Control Panel'!$B:$B,'Control Panel'!$H:$H),_xlfn.XLOOKUP(M$1,'Control Panel'!$B:$B,'Control Panel'!$E:$E),_xlfn.XLOOKUP(M$1,'Control Panel'!$B:$B,'Control Panel'!$C:$C)))</f>
        <v>26277.152547020552</v>
      </c>
      <c r="O44" s="3">
        <f>IF(N44=0,0,M44*(_xlfn.XLOOKUP(M$1,'Control Panel'!$B:$B,'Control Panel'!$H:$H)))</f>
        <v>22029.735330503208</v>
      </c>
      <c r="P44" s="3">
        <f t="shared" si="4"/>
        <v>4247.4172165173441</v>
      </c>
      <c r="Q44" s="3">
        <f t="shared" si="5"/>
        <v>3840942.7495622239</v>
      </c>
      <c r="R44" s="10">
        <f>_xlfn.XLOOKUP(M$1,'Control Panel'!$B:$B,'Control Panel'!$D:$D)</f>
        <v>6.8750000000000006E-2</v>
      </c>
      <c r="S44" s="2">
        <f>IF('Control Panel'!$D$26="ON",W43*(1-'Control Panel'!$C$26),W43)</f>
        <v>6248434.0210154513</v>
      </c>
      <c r="T44" s="3">
        <f>IF(ROUND(W43,2) = 0,0,-PMT(_xlfn.XLOOKUP(S$1,'Control Panel'!$B:$B,'Control Panel'!$H:$H),_xlfn.XLOOKUP(S$1,'Control Panel'!$B:$B,'Control Panel'!$E:$E),_xlfn.XLOOKUP(S$1,'Control Panel'!$B:$B,'Control Panel'!$C:$C)))</f>
        <v>42700.372888908401</v>
      </c>
      <c r="U44" s="3">
        <f>IF(T44=0,0,S44*(_xlfn.XLOOKUP(S$1,'Control Panel'!$B:$B,'Control Panel'!$H:$H)))</f>
        <v>35798.319912067695</v>
      </c>
      <c r="V44" s="3">
        <f t="shared" si="6"/>
        <v>6902.0529768407068</v>
      </c>
      <c r="W44" s="3">
        <f t="shared" si="7"/>
        <v>6241531.9680386102</v>
      </c>
      <c r="X44" s="10">
        <f>_xlfn.XLOOKUP(S$1,'Control Panel'!$B:$B,'Control Panel'!$D:$D)</f>
        <v>6.8750000000000006E-2</v>
      </c>
      <c r="Y44" s="2">
        <f>IF('Control Panel'!$D$26="ON",AC43*(1-'Control Panel'!$C$26),AC43)</f>
        <v>6467272.2738996018</v>
      </c>
      <c r="Z44" s="3">
        <f>IF(ROUND(AC43,2) = 0,0,-PMT(_xlfn.XLOOKUP(Y$1,'Control Panel'!$B:$B,'Control Panel'!$H:$H),_xlfn.XLOOKUP(Y$1,'Control Panel'!$B:$B,'Control Panel'!$E:$E),_xlfn.XLOOKUP(Y$1,'Control Panel'!$B:$B,'Control Panel'!$C:$C)))</f>
        <v>61792.332437135432</v>
      </c>
      <c r="AA44" s="3">
        <f>IF(Z44=0,0,Y44*(_xlfn.XLOOKUP(Y$1,'Control Panel'!$B:$B,'Control Panel'!$H:$H)))</f>
        <v>27620.64200311288</v>
      </c>
      <c r="AB44" s="3">
        <f t="shared" si="8"/>
        <v>34171.690434022552</v>
      </c>
      <c r="AC44" s="3">
        <f t="shared" si="9"/>
        <v>6433100.583465579</v>
      </c>
      <c r="AD44" s="10">
        <f>_xlfn.XLOOKUP(Y$1,'Control Panel'!$B:$B,'Control Panel'!$D:$D)</f>
        <v>5.1249999999999997E-2</v>
      </c>
      <c r="AE44" s="2">
        <f>IF('Control Panel'!$D$26="ON",AI43*(1-'Control Panel'!$C$26),AI43)</f>
        <v>9612975.4169468563</v>
      </c>
      <c r="AF44" s="3">
        <f>IF(ROUND(AI43,2) = 0,0,-PMT(_xlfn.XLOOKUP(AE$1,'Control Panel'!$B:$B,'Control Panel'!$H:$H),_xlfn.XLOOKUP(AE$1,'Control Panel'!$B:$B,'Control Panel'!$E:$E),_xlfn.XLOOKUP(AE$1,'Control Panel'!$B:$B,'Control Panel'!$C:$C)))</f>
        <v>65692.881367551381</v>
      </c>
      <c r="AG44" s="3">
        <f>IF(AF44=0,0,AE44*(_xlfn.XLOOKUP(AE$1,'Control Panel'!$B:$B,'Control Panel'!$H:$H)))</f>
        <v>55074.338326258032</v>
      </c>
      <c r="AH44" s="3">
        <f t="shared" si="10"/>
        <v>10618.543041293349</v>
      </c>
      <c r="AI44" s="3">
        <f t="shared" si="11"/>
        <v>9602356.8739055637</v>
      </c>
      <c r="AJ44" s="10">
        <f>_xlfn.XLOOKUP(AE$1,'Control Panel'!$B:$B,'Control Panel'!$D:$D)</f>
        <v>6.8750000000000006E-2</v>
      </c>
      <c r="AK44" s="2">
        <f>IF('Control Panel'!$D$26="ON",AO43*(1-'Control Panel'!$C$26),AO43)</f>
        <v>1904849.3685878641</v>
      </c>
      <c r="AL44" s="3">
        <f>IF(ROUND(AO43,2) = 0,0,-PMT(_xlfn.XLOOKUP(AK$1,'Control Panel'!$B:$B,'Control Panel'!$H:$H),_xlfn.XLOOKUP(AK$1,'Control Panel'!$B:$B,'Control Panel'!$E:$E),_xlfn.XLOOKUP(AK$1,'Control Panel'!$B:$B,'Control Panel'!$C:$C)))</f>
        <v>19292.014496253767</v>
      </c>
      <c r="AM44" s="3">
        <f>IF(AL44=0,0,AK44*(_xlfn.XLOOKUP(AK$1,'Control Panel'!$B:$B,'Control Panel'!$H:$H)))</f>
        <v>9921.0904613951243</v>
      </c>
      <c r="AN44" s="3">
        <f t="shared" si="12"/>
        <v>9370.9240348586427</v>
      </c>
      <c r="AO44" s="3">
        <f t="shared" si="13"/>
        <v>1895478.4445530055</v>
      </c>
      <c r="AP44" s="10">
        <f>_xlfn.XLOOKUP(AK$1,'Control Panel'!$B:$B,'Control Panel'!$D:$D)</f>
        <v>6.25E-2</v>
      </c>
      <c r="AQ44" s="2">
        <f>IF('Control Panel'!$D$26="ON",AU43*(1-'Control Panel'!$C$26),AU43)</f>
        <v>5953539.7315464225</v>
      </c>
      <c r="AR44" s="3">
        <f>IF(ROUND(AU43,2) = 0,0,-PMT(_xlfn.XLOOKUP(AQ$1,'Control Panel'!$B:$B,'Control Panel'!$H:$H),_xlfn.XLOOKUP(AQ$1,'Control Panel'!$B:$B,'Control Panel'!$E:$E),_xlfn.XLOOKUP(AQ$1,'Control Panel'!$B:$B,'Control Panel'!$C:$C)))</f>
        <v>61459.563819643074</v>
      </c>
      <c r="AS44" s="3">
        <f>IF(AR44=0,0,AQ44*(_xlfn.XLOOKUP(AQ$1,'Control Panel'!$B:$B,'Control Panel'!$H:$H)))</f>
        <v>32868.500601245876</v>
      </c>
      <c r="AT44" s="3">
        <f t="shared" si="14"/>
        <v>28591.063218397197</v>
      </c>
      <c r="AU44" s="3">
        <f t="shared" si="15"/>
        <v>5924948.6683280254</v>
      </c>
      <c r="AV44" s="10">
        <f>_xlfn.XLOOKUP(AQ$1,'Control Panel'!$B:$B,'Control Panel'!$D:$D)</f>
        <v>6.6250000000000003E-2</v>
      </c>
      <c r="AW44" s="2">
        <f>IF('Control Panel'!$D$26="ON",BA43*(1-'Control Panel'!$C$26),BA43)</f>
        <v>7597534.0583521286</v>
      </c>
      <c r="AX44" s="3">
        <f>IF(ROUND(BA43,2) = 0,0,-PMT(_xlfn.XLOOKUP(AW$1,'Control Panel'!$B:$B,'Control Panel'!$H:$H),_xlfn.XLOOKUP(AW$1,'Control Panel'!$B:$B,'Control Panel'!$E:$E),_xlfn.XLOOKUP(AW$1,'Control Panel'!$B:$B,'Control Panel'!$C:$C)))</f>
        <v>44797.69910066975</v>
      </c>
      <c r="AY44" s="3">
        <f>IF(AX44=0,0,AW44*(_xlfn.XLOOKUP(AW$1,'Control Panel'!$B:$B,'Control Panel'!$H:$H)))</f>
        <v>34030.621303035579</v>
      </c>
      <c r="AZ44" s="3">
        <f t="shared" si="16"/>
        <v>10767.077797634171</v>
      </c>
      <c r="BA44" s="3">
        <f t="shared" si="17"/>
        <v>7586766.9805544941</v>
      </c>
      <c r="BB44" s="10">
        <f>_xlfn.XLOOKUP(AW$1,'Control Panel'!$B:$B,'Control Panel'!$D:$D)</f>
        <v>5.3749999999999999E-2</v>
      </c>
      <c r="BC44" s="2">
        <f>IF('Control Panel'!$D$26="ON",BG43*(1-'Control Panel'!$C$26),BG43)</f>
        <v>12026965.495193211</v>
      </c>
      <c r="BD44" s="3">
        <f>IF(ROUND(BG43,2) = 0,0,-PMT(_xlfn.XLOOKUP(BC$1,'Control Panel'!$B:$B,'Control Panel'!$H:$H),_xlfn.XLOOKUP(BC$1,'Control Panel'!$B:$B,'Control Panel'!$E:$E),_xlfn.XLOOKUP(BC$1,'Control Panel'!$B:$B,'Control Panel'!$C:$C)))</f>
        <v>83162.8118973979</v>
      </c>
      <c r="BE44" s="3">
        <f>IF(BD44=0,0,BC44*(_xlfn.XLOOKUP(BC$1,'Control Panel'!$B:$B,'Control Panel'!$H:$H)))</f>
        <v>70157.298721960397</v>
      </c>
      <c r="BF44" s="3">
        <f t="shared" si="18"/>
        <v>13005.513175437503</v>
      </c>
      <c r="BG44" s="3">
        <f t="shared" si="19"/>
        <v>12013959.982017774</v>
      </c>
      <c r="BH44" s="10">
        <f>_xlfn.XLOOKUP(BC$1,'Control Panel'!$B:$B,'Control Panel'!$D:$D)</f>
        <v>7.0000000000000007E-2</v>
      </c>
      <c r="BI44" s="2">
        <f>IF('Control Panel'!$D$26="ON",BM43*(1-'Control Panel'!$C$26),BM43)</f>
        <v>6438369.8106183484</v>
      </c>
      <c r="BJ44" s="3">
        <f>IF(ROUND(BM43,2) = 0,0,-PMT(_xlfn.XLOOKUP(BI$1,'Control Panel'!$B:$B,'Control Panel'!$H:$H),_xlfn.XLOOKUP(BI$1,'Control Panel'!$B:$B,'Control Panel'!$E:$E),_xlfn.XLOOKUP(BI$1,'Control Panel'!$B:$B,'Control Panel'!$C:$C)))</f>
        <v>39928.799014207361</v>
      </c>
      <c r="BK44" s="3">
        <f>IF(BJ44=0,0,BI44*(_xlfn.XLOOKUP(BI$1,'Control Panel'!$B:$B,'Control Panel'!$H:$H)))</f>
        <v>31521.185531152329</v>
      </c>
      <c r="BL44" s="3">
        <f t="shared" si="20"/>
        <v>8407.6134830550327</v>
      </c>
      <c r="BM44" s="3">
        <f t="shared" si="21"/>
        <v>6429962.1971352929</v>
      </c>
      <c r="BN44" s="10">
        <f>_xlfn.XLOOKUP(BI$1,'Control Panel'!$B:$B,'Control Panel'!$D:$D)</f>
        <v>5.8749999999999997E-2</v>
      </c>
      <c r="BO44" s="2">
        <f>IF('Control Panel'!$D$26="ON",BS43*(1-'Control Panel'!$C$26),BS43)</f>
        <v>8774664.6609115787</v>
      </c>
      <c r="BP44" s="3">
        <f>IF(ROUND(BS43,2) = 0,0,-PMT(_xlfn.XLOOKUP(BO$1,'Control Panel'!$B:$B,'Control Panel'!$H:$H),_xlfn.XLOOKUP(BO$1,'Control Panel'!$B:$B,'Control Panel'!$E:$E),_xlfn.XLOOKUP(BO$1,'Control Panel'!$B:$B,'Control Panel'!$C:$C)))</f>
        <v>51078.842448125593</v>
      </c>
      <c r="BQ44" s="3">
        <f>IF(BP44=0,0,BO44*(_xlfn.XLOOKUP(BO$1,'Control Panel'!$B:$B,'Control Panel'!$H:$H)))</f>
        <v>38389.157891488154</v>
      </c>
      <c r="BR44" s="3">
        <f t="shared" si="22"/>
        <v>12689.68455663744</v>
      </c>
      <c r="BS44" s="3">
        <f t="shared" si="23"/>
        <v>8761974.9763549417</v>
      </c>
      <c r="BT44" s="10">
        <f>_xlfn.XLOOKUP(BO$1,'Control Panel'!$B:$B,'Control Panel'!$D:$D)</f>
        <v>5.2499999999999998E-2</v>
      </c>
      <c r="BU44" s="2">
        <f>IF('Control Panel'!$D$26="ON",BY43*(1-'Control Panel'!$C$26),BY43)</f>
        <v>3815590.7951979404</v>
      </c>
      <c r="BV44" s="3">
        <f>IF(ROUND(BY43,2) = 0,0,-PMT(_xlfn.XLOOKUP(BU$1,'Control Panel'!$B:$B,'Control Panel'!$H:$H),_xlfn.XLOOKUP(BU$1,'Control Panel'!$B:$B,'Control Panel'!$E:$E),_xlfn.XLOOKUP(BU$1,'Control Panel'!$B:$B,'Control Panel'!$C:$C)))</f>
        <v>38891.266274824018</v>
      </c>
      <c r="BW44" s="3">
        <f>IF(BV44=0,0,BU44*(_xlfn.XLOOKUP(BU$1,'Control Panel'!$B:$B,'Control Panel'!$H:$H)))</f>
        <v>20270.326099489059</v>
      </c>
      <c r="BX44" s="3">
        <f t="shared" si="24"/>
        <v>18620.940175334959</v>
      </c>
      <c r="BY44" s="3">
        <f t="shared" si="25"/>
        <v>3796969.8550226055</v>
      </c>
      <c r="BZ44" s="10">
        <f>_xlfn.XLOOKUP(BU$1,'Control Panel'!$B:$B,'Control Panel'!$D:$D)</f>
        <v>6.3750000000000001E-2</v>
      </c>
      <c r="CA44" s="2">
        <f>IF('Control Panel'!$D$26="ON",CE43*(1-'Control Panel'!$C$26),CE43)</f>
        <v>5047734.0765550751</v>
      </c>
      <c r="CB44" s="3">
        <f>IF(ROUND(CE43,2) = 0,0,-PMT(_xlfn.XLOOKUP(CA$1,'Control Panel'!$B:$B,'Control Panel'!$H:$H),_xlfn.XLOOKUP(CA$1,'Control Panel'!$B:$B,'Control Panel'!$E:$E),_xlfn.XLOOKUP(CA$1,'Control Panel'!$B:$B,'Control Panel'!$C:$C)))</f>
        <v>49824.605221179954</v>
      </c>
      <c r="CC44" s="3">
        <f>IF(CB44=0,0,CA44*(_xlfn.XLOOKUP(CA$1,'Control Panel'!$B:$B,'Control Panel'!$H:$H)))</f>
        <v>24187.059116826404</v>
      </c>
      <c r="CD44" s="3">
        <f t="shared" si="26"/>
        <v>25637.546104353551</v>
      </c>
      <c r="CE44" s="3">
        <f t="shared" si="27"/>
        <v>5022096.5304507213</v>
      </c>
      <c r="CF44" s="10">
        <f>_xlfn.XLOOKUP(CA$1,'Control Panel'!$B:$B,'Control Panel'!$D:$D)</f>
        <v>5.7500000000000002E-2</v>
      </c>
      <c r="CG44" s="2">
        <f>IF('Control Panel'!$D$26="ON",CK43*(1-'Control Panel'!$C$26),CK43)</f>
        <v>7128013.8245161427</v>
      </c>
      <c r="CH44" s="3">
        <f>IF(ROUND(CK43,2) = 0,0,-PMT(_xlfn.XLOOKUP(CG$1,'Control Panel'!$B:$B,'Control Panel'!$H:$H),_xlfn.XLOOKUP(CG$1,'Control Panel'!$B:$B,'Control Panel'!$E:$E),_xlfn.XLOOKUP(CG$1,'Control Panel'!$B:$B,'Control Panel'!$C:$C)))</f>
        <v>69452.093642796826</v>
      </c>
      <c r="CI44" s="3">
        <f>IF(CH44=0,0,CG44*(_xlfn.XLOOKUP(CG$1,'Control Panel'!$B:$B,'Control Panel'!$H:$H)))</f>
        <v>32670.063362365654</v>
      </c>
      <c r="CJ44" s="3">
        <f t="shared" si="28"/>
        <v>36782.030280431172</v>
      </c>
      <c r="CK44" s="3">
        <f t="shared" si="29"/>
        <v>7091231.7942357119</v>
      </c>
      <c r="CL44" s="10">
        <f>_xlfn.XLOOKUP(CG$1,'Control Panel'!$B:$B,'Control Panel'!$D:$D)</f>
        <v>5.5E-2</v>
      </c>
      <c r="CM44" s="2">
        <f>IF('Control Panel'!$D$26="ON",CQ43*(1-'Control Panel'!$C$26),CQ43)</f>
        <v>1897224.7915484491</v>
      </c>
      <c r="CN44" s="3">
        <f>IF(ROUND(CQ43,2) = 0,0,-PMT(_xlfn.XLOOKUP(CM$1,'Control Panel'!$B:$B,'Control Panel'!$H:$H),_xlfn.XLOOKUP(CM$1,'Control Panel'!$B:$B,'Control Panel'!$E:$E),_xlfn.XLOOKUP(CM$1,'Control Panel'!$B:$B,'Control Panel'!$C:$C)))</f>
        <v>11044.074042837967</v>
      </c>
      <c r="CO44" s="3">
        <f>IF(CN44=0,0,CM44*(_xlfn.XLOOKUP(CM$1,'Control Panel'!$B:$B,'Control Panel'!$H:$H)))</f>
        <v>8300.3584630244641</v>
      </c>
      <c r="CP44" s="3">
        <f t="shared" si="30"/>
        <v>2743.7155798135027</v>
      </c>
      <c r="CQ44" s="3">
        <f t="shared" si="31"/>
        <v>1894481.0759686355</v>
      </c>
      <c r="CR44" s="10">
        <f>_xlfn.XLOOKUP(CM$1,'Control Panel'!$B:$B,'Control Panel'!$D:$D)</f>
        <v>5.2499999999999998E-2</v>
      </c>
    </row>
    <row r="45" spans="1:96" x14ac:dyDescent="0.3">
      <c r="A45" s="86">
        <f t="shared" si="0"/>
        <v>245391.90632928372</v>
      </c>
      <c r="B45" s="3">
        <f t="shared" si="1"/>
        <v>460856.77560032526</v>
      </c>
      <c r="C45" s="88">
        <f>SUM($A$3:A44)</f>
        <v>9292884.5002681669</v>
      </c>
      <c r="D45" s="87">
        <f>IF('Control Panel'!$D$27= "ON",A45+B45*(1-'Control Panel'!$C$27),A45+B45)</f>
        <v>706248.68192960904</v>
      </c>
      <c r="F45" s="9">
        <v>43</v>
      </c>
      <c r="G45" s="2">
        <f>IF('Control Panel'!$D$26="ON",K44*(1-'Control Panel'!$C$26),K44)</f>
        <v>4171312.8201386556</v>
      </c>
      <c r="H45" s="3">
        <f>IF(ROUND(K44,2) = 0,0,-PMT(_xlfn.XLOOKUP(G$1,'Control Panel'!$B:$B,'Control Panel'!$H:$H),_xlfn.XLOOKUP(G$1,'Control Panel'!$B:$B,'Control Panel'!$E:$E),_xlfn.XLOOKUP(G$1,'Control Panel'!$B:$B,'Control Panel'!$C:$C)))</f>
        <v>40854.172731056962</v>
      </c>
      <c r="I45" s="3">
        <f>IF(H45=0,0,G45*(_xlfn.XLOOKUP(G$1,'Control Panel'!$B:$B,'Control Panel'!$H:$H)))</f>
        <v>19118.517092302172</v>
      </c>
      <c r="J45" s="3">
        <f t="shared" si="2"/>
        <v>21735.65563875479</v>
      </c>
      <c r="K45" s="3">
        <f t="shared" si="3"/>
        <v>4149577.1644999008</v>
      </c>
      <c r="L45" s="10">
        <f>_xlfn.XLOOKUP(G$1,'Control Panel'!$B:$B,'Control Panel'!$D:$D)</f>
        <v>5.5E-2</v>
      </c>
      <c r="M45" s="2">
        <f>IF('Control Panel'!$D$26="ON",Q44*(1-'Control Panel'!$C$26),Q44)</f>
        <v>3840942.7495622239</v>
      </c>
      <c r="N45" s="3">
        <f>IF(ROUND(Q44,2) = 0,0,-PMT(_xlfn.XLOOKUP(M$1,'Control Panel'!$B:$B,'Control Panel'!$H:$H),_xlfn.XLOOKUP(M$1,'Control Panel'!$B:$B,'Control Panel'!$E:$E),_xlfn.XLOOKUP(M$1,'Control Panel'!$B:$B,'Control Panel'!$C:$C)))</f>
        <v>26277.152547020552</v>
      </c>
      <c r="O45" s="3">
        <f>IF(N45=0,0,M45*(_xlfn.XLOOKUP(M$1,'Control Panel'!$B:$B,'Control Panel'!$H:$H)))</f>
        <v>22005.401169366909</v>
      </c>
      <c r="P45" s="3">
        <f t="shared" si="4"/>
        <v>4271.7513776536434</v>
      </c>
      <c r="Q45" s="3">
        <f t="shared" si="5"/>
        <v>3836670.9981845701</v>
      </c>
      <c r="R45" s="10">
        <f>_xlfn.XLOOKUP(M$1,'Control Panel'!$B:$B,'Control Panel'!$D:$D)</f>
        <v>6.8750000000000006E-2</v>
      </c>
      <c r="S45" s="2">
        <f>IF('Control Panel'!$D$26="ON",W44*(1-'Control Panel'!$C$26),W44)</f>
        <v>6241531.9680386102</v>
      </c>
      <c r="T45" s="3">
        <f>IF(ROUND(W44,2) = 0,0,-PMT(_xlfn.XLOOKUP(S$1,'Control Panel'!$B:$B,'Control Panel'!$H:$H),_xlfn.XLOOKUP(S$1,'Control Panel'!$B:$B,'Control Panel'!$E:$E),_xlfn.XLOOKUP(S$1,'Control Panel'!$B:$B,'Control Panel'!$C:$C)))</f>
        <v>42700.372888908401</v>
      </c>
      <c r="U45" s="3">
        <f>IF(T45=0,0,S45*(_xlfn.XLOOKUP(S$1,'Control Panel'!$B:$B,'Control Panel'!$H:$H)))</f>
        <v>35758.776900221208</v>
      </c>
      <c r="V45" s="3">
        <f t="shared" si="6"/>
        <v>6941.5959886871933</v>
      </c>
      <c r="W45" s="3">
        <f t="shared" si="7"/>
        <v>6234590.3720499231</v>
      </c>
      <c r="X45" s="10">
        <f>_xlfn.XLOOKUP(S$1,'Control Panel'!$B:$B,'Control Panel'!$D:$D)</f>
        <v>6.8750000000000006E-2</v>
      </c>
      <c r="Y45" s="2">
        <f>IF('Control Panel'!$D$26="ON",AC44*(1-'Control Panel'!$C$26),AC44)</f>
        <v>6433100.583465579</v>
      </c>
      <c r="Z45" s="3">
        <f>IF(ROUND(AC44,2) = 0,0,-PMT(_xlfn.XLOOKUP(Y$1,'Control Panel'!$B:$B,'Control Panel'!$H:$H),_xlfn.XLOOKUP(Y$1,'Control Panel'!$B:$B,'Control Panel'!$E:$E),_xlfn.XLOOKUP(Y$1,'Control Panel'!$B:$B,'Control Panel'!$C:$C)))</f>
        <v>61792.332437135432</v>
      </c>
      <c r="AA45" s="3">
        <f>IF(Z45=0,0,Y45*(_xlfn.XLOOKUP(Y$1,'Control Panel'!$B:$B,'Control Panel'!$H:$H)))</f>
        <v>27474.700408550907</v>
      </c>
      <c r="AB45" s="3">
        <f t="shared" si="8"/>
        <v>34317.632028584529</v>
      </c>
      <c r="AC45" s="3">
        <f t="shared" si="9"/>
        <v>6398782.9514369946</v>
      </c>
      <c r="AD45" s="10">
        <f>_xlfn.XLOOKUP(Y$1,'Control Panel'!$B:$B,'Control Panel'!$D:$D)</f>
        <v>5.1249999999999997E-2</v>
      </c>
      <c r="AE45" s="2">
        <f>IF('Control Panel'!$D$26="ON",AI44*(1-'Control Panel'!$C$26),AI44)</f>
        <v>9602356.8739055637</v>
      </c>
      <c r="AF45" s="3">
        <f>IF(ROUND(AI44,2) = 0,0,-PMT(_xlfn.XLOOKUP(AE$1,'Control Panel'!$B:$B,'Control Panel'!$H:$H),_xlfn.XLOOKUP(AE$1,'Control Panel'!$B:$B,'Control Panel'!$E:$E),_xlfn.XLOOKUP(AE$1,'Control Panel'!$B:$B,'Control Panel'!$C:$C)))</f>
        <v>65692.881367551381</v>
      </c>
      <c r="AG45" s="3">
        <f>IF(AF45=0,0,AE45*(_xlfn.XLOOKUP(AE$1,'Control Panel'!$B:$B,'Control Panel'!$H:$H)))</f>
        <v>55013.502923417298</v>
      </c>
      <c r="AH45" s="3">
        <f t="shared" si="10"/>
        <v>10679.378444134083</v>
      </c>
      <c r="AI45" s="3">
        <f t="shared" si="11"/>
        <v>9591677.4954614304</v>
      </c>
      <c r="AJ45" s="10">
        <f>_xlfn.XLOOKUP(AE$1,'Control Panel'!$B:$B,'Control Panel'!$D:$D)</f>
        <v>6.8750000000000006E-2</v>
      </c>
      <c r="AK45" s="2">
        <f>IF('Control Panel'!$D$26="ON",AO44*(1-'Control Panel'!$C$26),AO44)</f>
        <v>1895478.4445530055</v>
      </c>
      <c r="AL45" s="3">
        <f>IF(ROUND(AO44,2) = 0,0,-PMT(_xlfn.XLOOKUP(AK$1,'Control Panel'!$B:$B,'Control Panel'!$H:$H),_xlfn.XLOOKUP(AK$1,'Control Panel'!$B:$B,'Control Panel'!$E:$E),_xlfn.XLOOKUP(AK$1,'Control Panel'!$B:$B,'Control Panel'!$C:$C)))</f>
        <v>19292.014496253767</v>
      </c>
      <c r="AM45" s="3">
        <f>IF(AL45=0,0,AK45*(_xlfn.XLOOKUP(AK$1,'Control Panel'!$B:$B,'Control Panel'!$H:$H)))</f>
        <v>9872.2835653802358</v>
      </c>
      <c r="AN45" s="3">
        <f t="shared" si="12"/>
        <v>9419.7309308735312</v>
      </c>
      <c r="AO45" s="3">
        <f t="shared" si="13"/>
        <v>1886058.7136221321</v>
      </c>
      <c r="AP45" s="10">
        <f>_xlfn.XLOOKUP(AK$1,'Control Panel'!$B:$B,'Control Panel'!$D:$D)</f>
        <v>6.25E-2</v>
      </c>
      <c r="AQ45" s="2">
        <f>IF('Control Panel'!$D$26="ON",AU44*(1-'Control Panel'!$C$26),AU44)</f>
        <v>5924948.6683280254</v>
      </c>
      <c r="AR45" s="3">
        <f>IF(ROUND(AU44,2) = 0,0,-PMT(_xlfn.XLOOKUP(AQ$1,'Control Panel'!$B:$B,'Control Panel'!$H:$H),_xlfn.XLOOKUP(AQ$1,'Control Panel'!$B:$B,'Control Panel'!$E:$E),_xlfn.XLOOKUP(AQ$1,'Control Panel'!$B:$B,'Control Panel'!$C:$C)))</f>
        <v>61459.563819643074</v>
      </c>
      <c r="AS45" s="3">
        <f>IF(AR45=0,0,AQ45*(_xlfn.XLOOKUP(AQ$1,'Control Panel'!$B:$B,'Control Panel'!$H:$H)))</f>
        <v>32710.654106394308</v>
      </c>
      <c r="AT45" s="3">
        <f t="shared" si="14"/>
        <v>28748.909713248766</v>
      </c>
      <c r="AU45" s="3">
        <f t="shared" si="15"/>
        <v>5896199.7586147767</v>
      </c>
      <c r="AV45" s="10">
        <f>_xlfn.XLOOKUP(AQ$1,'Control Panel'!$B:$B,'Control Panel'!$D:$D)</f>
        <v>6.6250000000000003E-2</v>
      </c>
      <c r="AW45" s="2">
        <f>IF('Control Panel'!$D$26="ON",BA44*(1-'Control Panel'!$C$26),BA44)</f>
        <v>7586766.9805544941</v>
      </c>
      <c r="AX45" s="3">
        <f>IF(ROUND(BA44,2) = 0,0,-PMT(_xlfn.XLOOKUP(AW$1,'Control Panel'!$B:$B,'Control Panel'!$H:$H),_xlfn.XLOOKUP(AW$1,'Control Panel'!$B:$B,'Control Panel'!$E:$E),_xlfn.XLOOKUP(AW$1,'Control Panel'!$B:$B,'Control Panel'!$C:$C)))</f>
        <v>44797.69910066975</v>
      </c>
      <c r="AY45" s="3">
        <f>IF(AX45=0,0,AW45*(_xlfn.XLOOKUP(AW$1,'Control Panel'!$B:$B,'Control Panel'!$H:$H)))</f>
        <v>33982.393767067006</v>
      </c>
      <c r="AZ45" s="3">
        <f t="shared" si="16"/>
        <v>10815.305333602744</v>
      </c>
      <c r="BA45" s="3">
        <f t="shared" si="17"/>
        <v>7575951.6752208909</v>
      </c>
      <c r="BB45" s="10">
        <f>_xlfn.XLOOKUP(AW$1,'Control Panel'!$B:$B,'Control Panel'!$D:$D)</f>
        <v>5.3749999999999999E-2</v>
      </c>
      <c r="BC45" s="2">
        <f>IF('Control Panel'!$D$26="ON",BG44*(1-'Control Panel'!$C$26),BG44)</f>
        <v>12013959.982017774</v>
      </c>
      <c r="BD45" s="3">
        <f>IF(ROUND(BG44,2) = 0,0,-PMT(_xlfn.XLOOKUP(BC$1,'Control Panel'!$B:$B,'Control Panel'!$H:$H),_xlfn.XLOOKUP(BC$1,'Control Panel'!$B:$B,'Control Panel'!$E:$E),_xlfn.XLOOKUP(BC$1,'Control Panel'!$B:$B,'Control Panel'!$C:$C)))</f>
        <v>83162.8118973979</v>
      </c>
      <c r="BE45" s="3">
        <f>IF(BD45=0,0,BC45*(_xlfn.XLOOKUP(BC$1,'Control Panel'!$B:$B,'Control Panel'!$H:$H)))</f>
        <v>70081.433228437018</v>
      </c>
      <c r="BF45" s="3">
        <f t="shared" si="18"/>
        <v>13081.378668960882</v>
      </c>
      <c r="BG45" s="3">
        <f t="shared" si="19"/>
        <v>12000878.603348814</v>
      </c>
      <c r="BH45" s="10">
        <f>_xlfn.XLOOKUP(BC$1,'Control Panel'!$B:$B,'Control Panel'!$D:$D)</f>
        <v>7.0000000000000007E-2</v>
      </c>
      <c r="BI45" s="2">
        <f>IF('Control Panel'!$D$26="ON",BM44*(1-'Control Panel'!$C$26),BM44)</f>
        <v>6429962.1971352929</v>
      </c>
      <c r="BJ45" s="3">
        <f>IF(ROUND(BM44,2) = 0,0,-PMT(_xlfn.XLOOKUP(BI$1,'Control Panel'!$B:$B,'Control Panel'!$H:$H),_xlfn.XLOOKUP(BI$1,'Control Panel'!$B:$B,'Control Panel'!$E:$E),_xlfn.XLOOKUP(BI$1,'Control Panel'!$B:$B,'Control Panel'!$C:$C)))</f>
        <v>39928.799014207361</v>
      </c>
      <c r="BK45" s="3">
        <f>IF(BJ45=0,0,BI45*(_xlfn.XLOOKUP(BI$1,'Control Panel'!$B:$B,'Control Panel'!$H:$H)))</f>
        <v>31480.023256808203</v>
      </c>
      <c r="BL45" s="3">
        <f t="shared" si="20"/>
        <v>8448.7757573991585</v>
      </c>
      <c r="BM45" s="3">
        <f t="shared" si="21"/>
        <v>6421513.4213778935</v>
      </c>
      <c r="BN45" s="10">
        <f>_xlfn.XLOOKUP(BI$1,'Control Panel'!$B:$B,'Control Panel'!$D:$D)</f>
        <v>5.8749999999999997E-2</v>
      </c>
      <c r="BO45" s="2">
        <f>IF('Control Panel'!$D$26="ON",BS44*(1-'Control Panel'!$C$26),BS44)</f>
        <v>8761974.9763549417</v>
      </c>
      <c r="BP45" s="3">
        <f>IF(ROUND(BS44,2) = 0,0,-PMT(_xlfn.XLOOKUP(BO$1,'Control Panel'!$B:$B,'Control Panel'!$H:$H),_xlfn.XLOOKUP(BO$1,'Control Panel'!$B:$B,'Control Panel'!$E:$E),_xlfn.XLOOKUP(BO$1,'Control Panel'!$B:$B,'Control Panel'!$C:$C)))</f>
        <v>51078.842448125593</v>
      </c>
      <c r="BQ45" s="3">
        <f>IF(BP45=0,0,BO45*(_xlfn.XLOOKUP(BO$1,'Control Panel'!$B:$B,'Control Panel'!$H:$H)))</f>
        <v>38333.640521552865</v>
      </c>
      <c r="BR45" s="3">
        <f t="shared" si="22"/>
        <v>12745.201926572729</v>
      </c>
      <c r="BS45" s="3">
        <f t="shared" si="23"/>
        <v>8749229.7744283695</v>
      </c>
      <c r="BT45" s="10">
        <f>_xlfn.XLOOKUP(BO$1,'Control Panel'!$B:$B,'Control Panel'!$D:$D)</f>
        <v>5.2499999999999998E-2</v>
      </c>
      <c r="BU45" s="2">
        <f>IF('Control Panel'!$D$26="ON",BY44*(1-'Control Panel'!$C$26),BY44)</f>
        <v>3796969.8550226055</v>
      </c>
      <c r="BV45" s="3">
        <f>IF(ROUND(BY44,2) = 0,0,-PMT(_xlfn.XLOOKUP(BU$1,'Control Panel'!$B:$B,'Control Panel'!$H:$H),_xlfn.XLOOKUP(BU$1,'Control Panel'!$B:$B,'Control Panel'!$E:$E),_xlfn.XLOOKUP(BU$1,'Control Panel'!$B:$B,'Control Panel'!$C:$C)))</f>
        <v>38891.266274824018</v>
      </c>
      <c r="BW45" s="3">
        <f>IF(BV45=0,0,BU45*(_xlfn.XLOOKUP(BU$1,'Control Panel'!$B:$B,'Control Panel'!$H:$H)))</f>
        <v>20171.402354807593</v>
      </c>
      <c r="BX45" s="3">
        <f t="shared" si="24"/>
        <v>18719.863920016425</v>
      </c>
      <c r="BY45" s="3">
        <f t="shared" si="25"/>
        <v>3778249.9911025893</v>
      </c>
      <c r="BZ45" s="10">
        <f>_xlfn.XLOOKUP(BU$1,'Control Panel'!$B:$B,'Control Panel'!$D:$D)</f>
        <v>6.3750000000000001E-2</v>
      </c>
      <c r="CA45" s="2">
        <f>IF('Control Panel'!$D$26="ON",CE44*(1-'Control Panel'!$C$26),CE44)</f>
        <v>5022096.5304507213</v>
      </c>
      <c r="CB45" s="3">
        <f>IF(ROUND(CE44,2) = 0,0,-PMT(_xlfn.XLOOKUP(CA$1,'Control Panel'!$B:$B,'Control Panel'!$H:$H),_xlfn.XLOOKUP(CA$1,'Control Panel'!$B:$B,'Control Panel'!$E:$E),_xlfn.XLOOKUP(CA$1,'Control Panel'!$B:$B,'Control Panel'!$C:$C)))</f>
        <v>49824.605221179954</v>
      </c>
      <c r="CC45" s="3">
        <f>IF(CB45=0,0,CA45*(_xlfn.XLOOKUP(CA$1,'Control Panel'!$B:$B,'Control Panel'!$H:$H)))</f>
        <v>24064.212541743043</v>
      </c>
      <c r="CD45" s="3">
        <f t="shared" si="26"/>
        <v>25760.392679436911</v>
      </c>
      <c r="CE45" s="3">
        <f t="shared" si="27"/>
        <v>4996336.1377712842</v>
      </c>
      <c r="CF45" s="10">
        <f>_xlfn.XLOOKUP(CA$1,'Control Panel'!$B:$B,'Control Panel'!$D:$D)</f>
        <v>5.7500000000000002E-2</v>
      </c>
      <c r="CG45" s="2">
        <f>IF('Control Panel'!$D$26="ON",CK44*(1-'Control Panel'!$C$26),CK44)</f>
        <v>7091231.7942357119</v>
      </c>
      <c r="CH45" s="3">
        <f>IF(ROUND(CK44,2) = 0,0,-PMT(_xlfn.XLOOKUP(CG$1,'Control Panel'!$B:$B,'Control Panel'!$H:$H),_xlfn.XLOOKUP(CG$1,'Control Panel'!$B:$B,'Control Panel'!$E:$E),_xlfn.XLOOKUP(CG$1,'Control Panel'!$B:$B,'Control Panel'!$C:$C)))</f>
        <v>69452.093642796826</v>
      </c>
      <c r="CI45" s="3">
        <f>IF(CH45=0,0,CG45*(_xlfn.XLOOKUP(CG$1,'Control Panel'!$B:$B,'Control Panel'!$H:$H)))</f>
        <v>32501.479056913679</v>
      </c>
      <c r="CJ45" s="3">
        <f t="shared" si="28"/>
        <v>36950.614585883144</v>
      </c>
      <c r="CK45" s="3">
        <f t="shared" si="29"/>
        <v>7054281.1796498289</v>
      </c>
      <c r="CL45" s="10">
        <f>_xlfn.XLOOKUP(CG$1,'Control Panel'!$B:$B,'Control Panel'!$D:$D)</f>
        <v>5.5E-2</v>
      </c>
      <c r="CM45" s="2">
        <f>IF('Control Panel'!$D$26="ON",CQ44*(1-'Control Panel'!$C$26),CQ44)</f>
        <v>1894481.0759686355</v>
      </c>
      <c r="CN45" s="3">
        <f>IF(ROUND(CQ44,2) = 0,0,-PMT(_xlfn.XLOOKUP(CM$1,'Control Panel'!$B:$B,'Control Panel'!$H:$H),_xlfn.XLOOKUP(CM$1,'Control Panel'!$B:$B,'Control Panel'!$E:$E),_xlfn.XLOOKUP(CM$1,'Control Panel'!$B:$B,'Control Panel'!$C:$C)))</f>
        <v>11044.074042837967</v>
      </c>
      <c r="CO45" s="3">
        <f>IF(CN45=0,0,CM45*(_xlfn.XLOOKUP(CM$1,'Control Panel'!$B:$B,'Control Panel'!$H:$H)))</f>
        <v>8288.3547073627797</v>
      </c>
      <c r="CP45" s="3">
        <f t="shared" si="30"/>
        <v>2755.7193354751871</v>
      </c>
      <c r="CQ45" s="3">
        <f t="shared" si="31"/>
        <v>1891725.3566331603</v>
      </c>
      <c r="CR45" s="10">
        <f>_xlfn.XLOOKUP(CM$1,'Control Panel'!$B:$B,'Control Panel'!$D:$D)</f>
        <v>5.2499999999999998E-2</v>
      </c>
    </row>
    <row r="46" spans="1:96" x14ac:dyDescent="0.3">
      <c r="A46" s="86">
        <f t="shared" si="0"/>
        <v>246597.47248507154</v>
      </c>
      <c r="B46" s="3">
        <f t="shared" si="1"/>
        <v>459651.20944453741</v>
      </c>
      <c r="C46" s="88">
        <f>SUM($A$3:A45)</f>
        <v>9538276.4065974504</v>
      </c>
      <c r="D46" s="87">
        <f>IF('Control Panel'!$D$27= "ON",A46+B46*(1-'Control Panel'!$C$27),A46+B46)</f>
        <v>706248.68192960892</v>
      </c>
      <c r="F46" s="9">
        <v>44</v>
      </c>
      <c r="G46" s="2">
        <f>IF('Control Panel'!$D$26="ON",K45*(1-'Control Panel'!$C$26),K45)</f>
        <v>4149577.1644999008</v>
      </c>
      <c r="H46" s="3">
        <f>IF(ROUND(K45,2) = 0,0,-PMT(_xlfn.XLOOKUP(G$1,'Control Panel'!$B:$B,'Control Panel'!$H:$H),_xlfn.XLOOKUP(G$1,'Control Panel'!$B:$B,'Control Panel'!$E:$E),_xlfn.XLOOKUP(G$1,'Control Panel'!$B:$B,'Control Panel'!$C:$C)))</f>
        <v>40854.172731056962</v>
      </c>
      <c r="I46" s="3">
        <f>IF(H46=0,0,G46*(_xlfn.XLOOKUP(G$1,'Control Panel'!$B:$B,'Control Panel'!$H:$H)))</f>
        <v>19018.895337291211</v>
      </c>
      <c r="J46" s="3">
        <f t="shared" si="2"/>
        <v>21835.277393765751</v>
      </c>
      <c r="K46" s="3">
        <f t="shared" si="3"/>
        <v>4127741.887106135</v>
      </c>
      <c r="L46" s="10">
        <f>_xlfn.XLOOKUP(G$1,'Control Panel'!$B:$B,'Control Panel'!$D:$D)</f>
        <v>5.5E-2</v>
      </c>
      <c r="M46" s="2">
        <f>IF('Control Panel'!$D$26="ON",Q45*(1-'Control Panel'!$C$26),Q45)</f>
        <v>3836670.9981845701</v>
      </c>
      <c r="N46" s="3">
        <f>IF(ROUND(Q45,2) = 0,0,-PMT(_xlfn.XLOOKUP(M$1,'Control Panel'!$B:$B,'Control Panel'!$H:$H),_xlfn.XLOOKUP(M$1,'Control Panel'!$B:$B,'Control Panel'!$E:$E),_xlfn.XLOOKUP(M$1,'Control Panel'!$B:$B,'Control Panel'!$C:$C)))</f>
        <v>26277.152547020552</v>
      </c>
      <c r="O46" s="3">
        <f>IF(N46=0,0,M46*(_xlfn.XLOOKUP(M$1,'Control Panel'!$B:$B,'Control Panel'!$H:$H)))</f>
        <v>21980.927593765769</v>
      </c>
      <c r="P46" s="3">
        <f t="shared" si="4"/>
        <v>4296.224953254783</v>
      </c>
      <c r="Q46" s="3">
        <f t="shared" si="5"/>
        <v>3832374.7732313154</v>
      </c>
      <c r="R46" s="10">
        <f>_xlfn.XLOOKUP(M$1,'Control Panel'!$B:$B,'Control Panel'!$D:$D)</f>
        <v>6.8750000000000006E-2</v>
      </c>
      <c r="S46" s="2">
        <f>IF('Control Panel'!$D$26="ON",W45*(1-'Control Panel'!$C$26),W45)</f>
        <v>6234590.3720499231</v>
      </c>
      <c r="T46" s="3">
        <f>IF(ROUND(W45,2) = 0,0,-PMT(_xlfn.XLOOKUP(S$1,'Control Panel'!$B:$B,'Control Panel'!$H:$H),_xlfn.XLOOKUP(S$1,'Control Panel'!$B:$B,'Control Panel'!$E:$E),_xlfn.XLOOKUP(S$1,'Control Panel'!$B:$B,'Control Panel'!$C:$C)))</f>
        <v>42700.372888908401</v>
      </c>
      <c r="U46" s="3">
        <f>IF(T46=0,0,S46*(_xlfn.XLOOKUP(S$1,'Control Panel'!$B:$B,'Control Panel'!$H:$H)))</f>
        <v>35719.007339869357</v>
      </c>
      <c r="V46" s="3">
        <f t="shared" si="6"/>
        <v>6981.3655490390447</v>
      </c>
      <c r="W46" s="3">
        <f t="shared" si="7"/>
        <v>6227609.006500884</v>
      </c>
      <c r="X46" s="10">
        <f>_xlfn.XLOOKUP(S$1,'Control Panel'!$B:$B,'Control Panel'!$D:$D)</f>
        <v>6.8750000000000006E-2</v>
      </c>
      <c r="Y46" s="2">
        <f>IF('Control Panel'!$D$26="ON",AC45*(1-'Control Panel'!$C$26),AC45)</f>
        <v>6398782.9514369946</v>
      </c>
      <c r="Z46" s="3">
        <f>IF(ROUND(AC45,2) = 0,0,-PMT(_xlfn.XLOOKUP(Y$1,'Control Panel'!$B:$B,'Control Panel'!$H:$H),_xlfn.XLOOKUP(Y$1,'Control Panel'!$B:$B,'Control Panel'!$E:$E),_xlfn.XLOOKUP(Y$1,'Control Panel'!$B:$B,'Control Panel'!$C:$C)))</f>
        <v>61792.332437135432</v>
      </c>
      <c r="AA46" s="3">
        <f>IF(Z46=0,0,Y46*(_xlfn.XLOOKUP(Y$1,'Control Panel'!$B:$B,'Control Panel'!$H:$H)))</f>
        <v>27328.135521762164</v>
      </c>
      <c r="AB46" s="3">
        <f t="shared" si="8"/>
        <v>34464.196915373264</v>
      </c>
      <c r="AC46" s="3">
        <f t="shared" si="9"/>
        <v>6364318.7545216214</v>
      </c>
      <c r="AD46" s="10">
        <f>_xlfn.XLOOKUP(Y$1,'Control Panel'!$B:$B,'Control Panel'!$D:$D)</f>
        <v>5.1249999999999997E-2</v>
      </c>
      <c r="AE46" s="2">
        <f>IF('Control Panel'!$D$26="ON",AI45*(1-'Control Panel'!$C$26),AI45)</f>
        <v>9591677.4954614304</v>
      </c>
      <c r="AF46" s="3">
        <f>IF(ROUND(AI45,2) = 0,0,-PMT(_xlfn.XLOOKUP(AE$1,'Control Panel'!$B:$B,'Control Panel'!$H:$H),_xlfn.XLOOKUP(AE$1,'Control Panel'!$B:$B,'Control Panel'!$E:$E),_xlfn.XLOOKUP(AE$1,'Control Panel'!$B:$B,'Control Panel'!$C:$C)))</f>
        <v>65692.881367551381</v>
      </c>
      <c r="AG46" s="3">
        <f>IF(AF46=0,0,AE46*(_xlfn.XLOOKUP(AE$1,'Control Panel'!$B:$B,'Control Panel'!$H:$H)))</f>
        <v>54952.318984414451</v>
      </c>
      <c r="AH46" s="3">
        <f t="shared" si="10"/>
        <v>10740.56238313693</v>
      </c>
      <c r="AI46" s="3">
        <f t="shared" si="11"/>
        <v>9580936.9330782928</v>
      </c>
      <c r="AJ46" s="10">
        <f>_xlfn.XLOOKUP(AE$1,'Control Panel'!$B:$B,'Control Panel'!$D:$D)</f>
        <v>6.8750000000000006E-2</v>
      </c>
      <c r="AK46" s="2">
        <f>IF('Control Panel'!$D$26="ON",AO45*(1-'Control Panel'!$C$26),AO45)</f>
        <v>1886058.7136221321</v>
      </c>
      <c r="AL46" s="3">
        <f>IF(ROUND(AO45,2) = 0,0,-PMT(_xlfn.XLOOKUP(AK$1,'Control Panel'!$B:$B,'Control Panel'!$H:$H),_xlfn.XLOOKUP(AK$1,'Control Panel'!$B:$B,'Control Panel'!$E:$E),_xlfn.XLOOKUP(AK$1,'Control Panel'!$B:$B,'Control Panel'!$C:$C)))</f>
        <v>19292.014496253767</v>
      </c>
      <c r="AM46" s="3">
        <f>IF(AL46=0,0,AK46*(_xlfn.XLOOKUP(AK$1,'Control Panel'!$B:$B,'Control Panel'!$H:$H)))</f>
        <v>9823.2224667819373</v>
      </c>
      <c r="AN46" s="3">
        <f t="shared" si="12"/>
        <v>9468.7920294718297</v>
      </c>
      <c r="AO46" s="3">
        <f t="shared" si="13"/>
        <v>1876589.9215926602</v>
      </c>
      <c r="AP46" s="10">
        <f>_xlfn.XLOOKUP(AK$1,'Control Panel'!$B:$B,'Control Panel'!$D:$D)</f>
        <v>6.25E-2</v>
      </c>
      <c r="AQ46" s="2">
        <f>IF('Control Panel'!$D$26="ON",AU45*(1-'Control Panel'!$C$26),AU45)</f>
        <v>5896199.7586147767</v>
      </c>
      <c r="AR46" s="3">
        <f>IF(ROUND(AU45,2) = 0,0,-PMT(_xlfn.XLOOKUP(AQ$1,'Control Panel'!$B:$B,'Control Panel'!$H:$H),_xlfn.XLOOKUP(AQ$1,'Control Panel'!$B:$B,'Control Panel'!$E:$E),_xlfn.XLOOKUP(AQ$1,'Control Panel'!$B:$B,'Control Panel'!$C:$C)))</f>
        <v>61459.563819643074</v>
      </c>
      <c r="AS46" s="3">
        <f>IF(AR46=0,0,AQ46*(_xlfn.XLOOKUP(AQ$1,'Control Panel'!$B:$B,'Control Panel'!$H:$H)))</f>
        <v>32551.936167352414</v>
      </c>
      <c r="AT46" s="3">
        <f t="shared" si="14"/>
        <v>28907.627652290659</v>
      </c>
      <c r="AU46" s="3">
        <f t="shared" si="15"/>
        <v>5867292.1309624864</v>
      </c>
      <c r="AV46" s="10">
        <f>_xlfn.XLOOKUP(AQ$1,'Control Panel'!$B:$B,'Control Panel'!$D:$D)</f>
        <v>6.6250000000000003E-2</v>
      </c>
      <c r="AW46" s="2">
        <f>IF('Control Panel'!$D$26="ON",BA45*(1-'Control Panel'!$C$26),BA45)</f>
        <v>7575951.6752208909</v>
      </c>
      <c r="AX46" s="3">
        <f>IF(ROUND(BA45,2) = 0,0,-PMT(_xlfn.XLOOKUP(AW$1,'Control Panel'!$B:$B,'Control Panel'!$H:$H),_xlfn.XLOOKUP(AW$1,'Control Panel'!$B:$B,'Control Panel'!$E:$E),_xlfn.XLOOKUP(AW$1,'Control Panel'!$B:$B,'Control Panel'!$C:$C)))</f>
        <v>44797.69910066975</v>
      </c>
      <c r="AY46" s="3">
        <f>IF(AX46=0,0,AW46*(_xlfn.XLOOKUP(AW$1,'Control Panel'!$B:$B,'Control Panel'!$H:$H)))</f>
        <v>33933.950211926909</v>
      </c>
      <c r="AZ46" s="3">
        <f t="shared" si="16"/>
        <v>10863.748888742841</v>
      </c>
      <c r="BA46" s="3">
        <f t="shared" si="17"/>
        <v>7565087.9263321478</v>
      </c>
      <c r="BB46" s="10">
        <f>_xlfn.XLOOKUP(AW$1,'Control Panel'!$B:$B,'Control Panel'!$D:$D)</f>
        <v>5.3749999999999999E-2</v>
      </c>
      <c r="BC46" s="2">
        <f>IF('Control Panel'!$D$26="ON",BG45*(1-'Control Panel'!$C$26),BG45)</f>
        <v>12000878.603348814</v>
      </c>
      <c r="BD46" s="3">
        <f>IF(ROUND(BG45,2) = 0,0,-PMT(_xlfn.XLOOKUP(BC$1,'Control Panel'!$B:$B,'Control Panel'!$H:$H),_xlfn.XLOOKUP(BC$1,'Control Panel'!$B:$B,'Control Panel'!$E:$E),_xlfn.XLOOKUP(BC$1,'Control Panel'!$B:$B,'Control Panel'!$C:$C)))</f>
        <v>83162.8118973979</v>
      </c>
      <c r="BE46" s="3">
        <f>IF(BD46=0,0,BC46*(_xlfn.XLOOKUP(BC$1,'Control Panel'!$B:$B,'Control Panel'!$H:$H)))</f>
        <v>70005.125186201418</v>
      </c>
      <c r="BF46" s="3">
        <f t="shared" si="18"/>
        <v>13157.686711196482</v>
      </c>
      <c r="BG46" s="3">
        <f t="shared" si="19"/>
        <v>11987720.916637618</v>
      </c>
      <c r="BH46" s="10">
        <f>_xlfn.XLOOKUP(BC$1,'Control Panel'!$B:$B,'Control Panel'!$D:$D)</f>
        <v>7.0000000000000007E-2</v>
      </c>
      <c r="BI46" s="2">
        <f>IF('Control Panel'!$D$26="ON",BM45*(1-'Control Panel'!$C$26),BM45)</f>
        <v>6421513.4213778935</v>
      </c>
      <c r="BJ46" s="3">
        <f>IF(ROUND(BM45,2) = 0,0,-PMT(_xlfn.XLOOKUP(BI$1,'Control Panel'!$B:$B,'Control Panel'!$H:$H),_xlfn.XLOOKUP(BI$1,'Control Panel'!$B:$B,'Control Panel'!$E:$E),_xlfn.XLOOKUP(BI$1,'Control Panel'!$B:$B,'Control Panel'!$C:$C)))</f>
        <v>39928.799014207361</v>
      </c>
      <c r="BK46" s="3">
        <f>IF(BJ46=0,0,BI46*(_xlfn.XLOOKUP(BI$1,'Control Panel'!$B:$B,'Control Panel'!$H:$H)))</f>
        <v>31438.659458829268</v>
      </c>
      <c r="BL46" s="3">
        <f t="shared" si="20"/>
        <v>8490.1395553780931</v>
      </c>
      <c r="BM46" s="3">
        <f t="shared" si="21"/>
        <v>6413023.2818225157</v>
      </c>
      <c r="BN46" s="10">
        <f>_xlfn.XLOOKUP(BI$1,'Control Panel'!$B:$B,'Control Panel'!$D:$D)</f>
        <v>5.8749999999999997E-2</v>
      </c>
      <c r="BO46" s="2">
        <f>IF('Control Panel'!$D$26="ON",BS45*(1-'Control Panel'!$C$26),BS45)</f>
        <v>8749229.7744283695</v>
      </c>
      <c r="BP46" s="3">
        <f>IF(ROUND(BS45,2) = 0,0,-PMT(_xlfn.XLOOKUP(BO$1,'Control Panel'!$B:$B,'Control Panel'!$H:$H),_xlfn.XLOOKUP(BO$1,'Control Panel'!$B:$B,'Control Panel'!$E:$E),_xlfn.XLOOKUP(BO$1,'Control Panel'!$B:$B,'Control Panel'!$C:$C)))</f>
        <v>51078.842448125593</v>
      </c>
      <c r="BQ46" s="3">
        <f>IF(BP46=0,0,BO46*(_xlfn.XLOOKUP(BO$1,'Control Panel'!$B:$B,'Control Panel'!$H:$H)))</f>
        <v>38277.880263124112</v>
      </c>
      <c r="BR46" s="3">
        <f t="shared" si="22"/>
        <v>12800.962185001481</v>
      </c>
      <c r="BS46" s="3">
        <f t="shared" si="23"/>
        <v>8736428.8122433685</v>
      </c>
      <c r="BT46" s="10">
        <f>_xlfn.XLOOKUP(BO$1,'Control Panel'!$B:$B,'Control Panel'!$D:$D)</f>
        <v>5.2499999999999998E-2</v>
      </c>
      <c r="BU46" s="2">
        <f>IF('Control Panel'!$D$26="ON",BY45*(1-'Control Panel'!$C$26),BY45)</f>
        <v>3778249.9911025893</v>
      </c>
      <c r="BV46" s="3">
        <f>IF(ROUND(BY45,2) = 0,0,-PMT(_xlfn.XLOOKUP(BU$1,'Control Panel'!$B:$B,'Control Panel'!$H:$H),_xlfn.XLOOKUP(BU$1,'Control Panel'!$B:$B,'Control Panel'!$E:$E),_xlfn.XLOOKUP(BU$1,'Control Panel'!$B:$B,'Control Panel'!$C:$C)))</f>
        <v>38891.266274824018</v>
      </c>
      <c r="BW46" s="3">
        <f>IF(BV46=0,0,BU46*(_xlfn.XLOOKUP(BU$1,'Control Panel'!$B:$B,'Control Panel'!$H:$H)))</f>
        <v>20071.953077732505</v>
      </c>
      <c r="BX46" s="3">
        <f t="shared" si="24"/>
        <v>18819.313197091513</v>
      </c>
      <c r="BY46" s="3">
        <f t="shared" si="25"/>
        <v>3759430.6779054976</v>
      </c>
      <c r="BZ46" s="10">
        <f>_xlfn.XLOOKUP(BU$1,'Control Panel'!$B:$B,'Control Panel'!$D:$D)</f>
        <v>6.3750000000000001E-2</v>
      </c>
      <c r="CA46" s="2">
        <f>IF('Control Panel'!$D$26="ON",CE45*(1-'Control Panel'!$C$26),CE45)</f>
        <v>4996336.1377712842</v>
      </c>
      <c r="CB46" s="3">
        <f>IF(ROUND(CE45,2) = 0,0,-PMT(_xlfn.XLOOKUP(CA$1,'Control Panel'!$B:$B,'Control Panel'!$H:$H),_xlfn.XLOOKUP(CA$1,'Control Panel'!$B:$B,'Control Panel'!$E:$E),_xlfn.XLOOKUP(CA$1,'Control Panel'!$B:$B,'Control Panel'!$C:$C)))</f>
        <v>49824.605221179954</v>
      </c>
      <c r="CC46" s="3">
        <f>IF(CB46=0,0,CA46*(_xlfn.XLOOKUP(CA$1,'Control Panel'!$B:$B,'Control Panel'!$H:$H)))</f>
        <v>23940.777326820738</v>
      </c>
      <c r="CD46" s="3">
        <f t="shared" si="26"/>
        <v>25883.827894359216</v>
      </c>
      <c r="CE46" s="3">
        <f t="shared" si="27"/>
        <v>4970452.3098769253</v>
      </c>
      <c r="CF46" s="10">
        <f>_xlfn.XLOOKUP(CA$1,'Control Panel'!$B:$B,'Control Panel'!$D:$D)</f>
        <v>5.7500000000000002E-2</v>
      </c>
      <c r="CG46" s="2">
        <f>IF('Control Panel'!$D$26="ON",CK45*(1-'Control Panel'!$C$26),CK45)</f>
        <v>7054281.1796498289</v>
      </c>
      <c r="CH46" s="3">
        <f>IF(ROUND(CK45,2) = 0,0,-PMT(_xlfn.XLOOKUP(CG$1,'Control Panel'!$B:$B,'Control Panel'!$H:$H),_xlfn.XLOOKUP(CG$1,'Control Panel'!$B:$B,'Control Panel'!$E:$E),_xlfn.XLOOKUP(CG$1,'Control Panel'!$B:$B,'Control Panel'!$C:$C)))</f>
        <v>69452.093642796826</v>
      </c>
      <c r="CI46" s="3">
        <f>IF(CH46=0,0,CG46*(_xlfn.XLOOKUP(CG$1,'Control Panel'!$B:$B,'Control Panel'!$H:$H)))</f>
        <v>32332.12207339505</v>
      </c>
      <c r="CJ46" s="3">
        <f t="shared" si="28"/>
        <v>37119.97156940178</v>
      </c>
      <c r="CK46" s="3">
        <f t="shared" si="29"/>
        <v>7017161.2080804268</v>
      </c>
      <c r="CL46" s="10">
        <f>_xlfn.XLOOKUP(CG$1,'Control Panel'!$B:$B,'Control Panel'!$D:$D)</f>
        <v>5.5E-2</v>
      </c>
      <c r="CM46" s="2">
        <f>IF('Control Panel'!$D$26="ON",CQ45*(1-'Control Panel'!$C$26),CQ45)</f>
        <v>1891725.3566331603</v>
      </c>
      <c r="CN46" s="3">
        <f>IF(ROUND(CQ45,2) = 0,0,-PMT(_xlfn.XLOOKUP(CM$1,'Control Panel'!$B:$B,'Control Panel'!$H:$H),_xlfn.XLOOKUP(CM$1,'Control Panel'!$B:$B,'Control Panel'!$E:$E),_xlfn.XLOOKUP(CM$1,'Control Panel'!$B:$B,'Control Panel'!$C:$C)))</f>
        <v>11044.074042837967</v>
      </c>
      <c r="CO46" s="3">
        <f>IF(CN46=0,0,CM46*(_xlfn.XLOOKUP(CM$1,'Control Panel'!$B:$B,'Control Panel'!$H:$H)))</f>
        <v>8276.2984352700751</v>
      </c>
      <c r="CP46" s="3">
        <f t="shared" si="30"/>
        <v>2767.7756075678917</v>
      </c>
      <c r="CQ46" s="3">
        <f t="shared" si="31"/>
        <v>1888957.5810255923</v>
      </c>
      <c r="CR46" s="10">
        <f>_xlfn.XLOOKUP(CM$1,'Control Panel'!$B:$B,'Control Panel'!$D:$D)</f>
        <v>5.2499999999999998E-2</v>
      </c>
    </row>
    <row r="47" spans="1:96" x14ac:dyDescent="0.3">
      <c r="A47" s="86">
        <f t="shared" si="0"/>
        <v>247809.02889801728</v>
      </c>
      <c r="B47" s="3">
        <f t="shared" si="1"/>
        <v>458439.65303159156</v>
      </c>
      <c r="C47" s="88">
        <f>SUM($A$3:A46)</f>
        <v>9784873.8790825214</v>
      </c>
      <c r="D47" s="87">
        <f>IF('Control Panel'!$D$27= "ON",A47+B47*(1-'Control Panel'!$C$27),A47+B47)</f>
        <v>706248.68192960881</v>
      </c>
      <c r="F47" s="9">
        <v>45</v>
      </c>
      <c r="G47" s="2">
        <f>IF('Control Panel'!$D$26="ON",K46*(1-'Control Panel'!$C$26),K46)</f>
        <v>4127741.887106135</v>
      </c>
      <c r="H47" s="3">
        <f>IF(ROUND(K46,2) = 0,0,-PMT(_xlfn.XLOOKUP(G$1,'Control Panel'!$B:$B,'Control Panel'!$H:$H),_xlfn.XLOOKUP(G$1,'Control Panel'!$B:$B,'Control Panel'!$E:$E),_xlfn.XLOOKUP(G$1,'Control Panel'!$B:$B,'Control Panel'!$C:$C)))</f>
        <v>40854.172731056962</v>
      </c>
      <c r="I47" s="3">
        <f>IF(H47=0,0,G47*(_xlfn.XLOOKUP(G$1,'Control Panel'!$B:$B,'Control Panel'!$H:$H)))</f>
        <v>18918.816982569784</v>
      </c>
      <c r="J47" s="3">
        <f t="shared" si="2"/>
        <v>21935.355748487178</v>
      </c>
      <c r="K47" s="3">
        <f t="shared" si="3"/>
        <v>4105806.5313576479</v>
      </c>
      <c r="L47" s="10">
        <f>_xlfn.XLOOKUP(G$1,'Control Panel'!$B:$B,'Control Panel'!$D:$D)</f>
        <v>5.5E-2</v>
      </c>
      <c r="M47" s="2">
        <f>IF('Control Panel'!$D$26="ON",Q46*(1-'Control Panel'!$C$26),Q46)</f>
        <v>3832374.7732313154</v>
      </c>
      <c r="N47" s="3">
        <f>IF(ROUND(Q46,2) = 0,0,-PMT(_xlfn.XLOOKUP(M$1,'Control Panel'!$B:$B,'Control Panel'!$H:$H),_xlfn.XLOOKUP(M$1,'Control Panel'!$B:$B,'Control Panel'!$E:$E),_xlfn.XLOOKUP(M$1,'Control Panel'!$B:$B,'Control Panel'!$C:$C)))</f>
        <v>26277.152547020552</v>
      </c>
      <c r="O47" s="3">
        <f>IF(N47=0,0,M47*(_xlfn.XLOOKUP(M$1,'Control Panel'!$B:$B,'Control Panel'!$H:$H)))</f>
        <v>21956.31380497108</v>
      </c>
      <c r="P47" s="3">
        <f t="shared" si="4"/>
        <v>4320.8387420494728</v>
      </c>
      <c r="Q47" s="3">
        <f t="shared" si="5"/>
        <v>3828053.934489266</v>
      </c>
      <c r="R47" s="10">
        <f>_xlfn.XLOOKUP(M$1,'Control Panel'!$B:$B,'Control Panel'!$D:$D)</f>
        <v>6.8750000000000006E-2</v>
      </c>
      <c r="S47" s="2">
        <f>IF('Control Panel'!$D$26="ON",W46*(1-'Control Panel'!$C$26),W46)</f>
        <v>6227609.006500884</v>
      </c>
      <c r="T47" s="3">
        <f>IF(ROUND(W46,2) = 0,0,-PMT(_xlfn.XLOOKUP(S$1,'Control Panel'!$B:$B,'Control Panel'!$H:$H),_xlfn.XLOOKUP(S$1,'Control Panel'!$B:$B,'Control Panel'!$E:$E),_xlfn.XLOOKUP(S$1,'Control Panel'!$B:$B,'Control Panel'!$C:$C)))</f>
        <v>42700.372888908401</v>
      </c>
      <c r="U47" s="3">
        <f>IF(T47=0,0,S47*(_xlfn.XLOOKUP(S$1,'Control Panel'!$B:$B,'Control Panel'!$H:$H)))</f>
        <v>35679.009933077985</v>
      </c>
      <c r="V47" s="3">
        <f t="shared" si="6"/>
        <v>7021.3629558304165</v>
      </c>
      <c r="W47" s="3">
        <f t="shared" si="7"/>
        <v>6220587.6435450539</v>
      </c>
      <c r="X47" s="10">
        <f>_xlfn.XLOOKUP(S$1,'Control Panel'!$B:$B,'Control Panel'!$D:$D)</f>
        <v>6.8750000000000006E-2</v>
      </c>
      <c r="Y47" s="2">
        <f>IF('Control Panel'!$D$26="ON",AC46*(1-'Control Panel'!$C$26),AC46)</f>
        <v>6364318.7545216214</v>
      </c>
      <c r="Z47" s="3">
        <f>IF(ROUND(AC46,2) = 0,0,-PMT(_xlfn.XLOOKUP(Y$1,'Control Panel'!$B:$B,'Control Panel'!$H:$H),_xlfn.XLOOKUP(Y$1,'Control Panel'!$B:$B,'Control Panel'!$E:$E),_xlfn.XLOOKUP(Y$1,'Control Panel'!$B:$B,'Control Panel'!$C:$C)))</f>
        <v>61792.332437135432</v>
      </c>
      <c r="AA47" s="3">
        <f>IF(Z47=0,0,Y47*(_xlfn.XLOOKUP(Y$1,'Control Panel'!$B:$B,'Control Panel'!$H:$H)))</f>
        <v>27180.944680769422</v>
      </c>
      <c r="AB47" s="3">
        <f t="shared" si="8"/>
        <v>34611.387756366006</v>
      </c>
      <c r="AC47" s="3">
        <f t="shared" si="9"/>
        <v>6329707.3667652551</v>
      </c>
      <c r="AD47" s="10">
        <f>_xlfn.XLOOKUP(Y$1,'Control Panel'!$B:$B,'Control Panel'!$D:$D)</f>
        <v>5.1249999999999997E-2</v>
      </c>
      <c r="AE47" s="2">
        <f>IF('Control Panel'!$D$26="ON",AI46*(1-'Control Panel'!$C$26),AI46)</f>
        <v>9580936.9330782928</v>
      </c>
      <c r="AF47" s="3">
        <f>IF(ROUND(AI46,2) = 0,0,-PMT(_xlfn.XLOOKUP(AE$1,'Control Panel'!$B:$B,'Control Panel'!$H:$H),_xlfn.XLOOKUP(AE$1,'Control Panel'!$B:$B,'Control Panel'!$E:$E),_xlfn.XLOOKUP(AE$1,'Control Panel'!$B:$B,'Control Panel'!$C:$C)))</f>
        <v>65692.881367551381</v>
      </c>
      <c r="AG47" s="3">
        <f>IF(AF47=0,0,AE47*(_xlfn.XLOOKUP(AE$1,'Control Panel'!$B:$B,'Control Panel'!$H:$H)))</f>
        <v>54890.784512427723</v>
      </c>
      <c r="AH47" s="3">
        <f t="shared" si="10"/>
        <v>10802.096855123658</v>
      </c>
      <c r="AI47" s="3">
        <f t="shared" si="11"/>
        <v>9570134.8362231683</v>
      </c>
      <c r="AJ47" s="10">
        <f>_xlfn.XLOOKUP(AE$1,'Control Panel'!$B:$B,'Control Panel'!$D:$D)</f>
        <v>6.8750000000000006E-2</v>
      </c>
      <c r="AK47" s="2">
        <f>IF('Control Panel'!$D$26="ON",AO46*(1-'Control Panel'!$C$26),AO46)</f>
        <v>1876589.9215926602</v>
      </c>
      <c r="AL47" s="3">
        <f>IF(ROUND(AO46,2) = 0,0,-PMT(_xlfn.XLOOKUP(AK$1,'Control Panel'!$B:$B,'Control Panel'!$H:$H),_xlfn.XLOOKUP(AK$1,'Control Panel'!$B:$B,'Control Panel'!$E:$E),_xlfn.XLOOKUP(AK$1,'Control Panel'!$B:$B,'Control Panel'!$C:$C)))</f>
        <v>19292.014496253767</v>
      </c>
      <c r="AM47" s="3">
        <f>IF(AL47=0,0,AK47*(_xlfn.XLOOKUP(AK$1,'Control Panel'!$B:$B,'Control Panel'!$H:$H)))</f>
        <v>9773.9058416284388</v>
      </c>
      <c r="AN47" s="3">
        <f t="shared" si="12"/>
        <v>9518.1086546253282</v>
      </c>
      <c r="AO47" s="3">
        <f t="shared" si="13"/>
        <v>1867071.812938035</v>
      </c>
      <c r="AP47" s="10">
        <f>_xlfn.XLOOKUP(AK$1,'Control Panel'!$B:$B,'Control Panel'!$D:$D)</f>
        <v>6.25E-2</v>
      </c>
      <c r="AQ47" s="2">
        <f>IF('Control Panel'!$D$26="ON",AU46*(1-'Control Panel'!$C$26),AU46)</f>
        <v>5867292.1309624864</v>
      </c>
      <c r="AR47" s="3">
        <f>IF(ROUND(AU46,2) = 0,0,-PMT(_xlfn.XLOOKUP(AQ$1,'Control Panel'!$B:$B,'Control Panel'!$H:$H),_xlfn.XLOOKUP(AQ$1,'Control Panel'!$B:$B,'Control Panel'!$E:$E),_xlfn.XLOOKUP(AQ$1,'Control Panel'!$B:$B,'Control Panel'!$C:$C)))</f>
        <v>61459.563819643074</v>
      </c>
      <c r="AS47" s="3">
        <f>IF(AR47=0,0,AQ47*(_xlfn.XLOOKUP(AQ$1,'Control Panel'!$B:$B,'Control Panel'!$H:$H)))</f>
        <v>32392.341973022059</v>
      </c>
      <c r="AT47" s="3">
        <f t="shared" si="14"/>
        <v>29067.221846621014</v>
      </c>
      <c r="AU47" s="3">
        <f t="shared" si="15"/>
        <v>5838224.9091158658</v>
      </c>
      <c r="AV47" s="10">
        <f>_xlfn.XLOOKUP(AQ$1,'Control Panel'!$B:$B,'Control Panel'!$D:$D)</f>
        <v>6.6250000000000003E-2</v>
      </c>
      <c r="AW47" s="2">
        <f>IF('Control Panel'!$D$26="ON",BA46*(1-'Control Panel'!$C$26),BA46)</f>
        <v>7565087.9263321478</v>
      </c>
      <c r="AX47" s="3">
        <f>IF(ROUND(BA46,2) = 0,0,-PMT(_xlfn.XLOOKUP(AW$1,'Control Panel'!$B:$B,'Control Panel'!$H:$H),_xlfn.XLOOKUP(AW$1,'Control Panel'!$B:$B,'Control Panel'!$E:$E),_xlfn.XLOOKUP(AW$1,'Control Panel'!$B:$B,'Control Panel'!$C:$C)))</f>
        <v>44797.69910066975</v>
      </c>
      <c r="AY47" s="3">
        <f>IF(AX47=0,0,AW47*(_xlfn.XLOOKUP(AW$1,'Control Panel'!$B:$B,'Control Panel'!$H:$H)))</f>
        <v>33885.289670029415</v>
      </c>
      <c r="AZ47" s="3">
        <f t="shared" si="16"/>
        <v>10912.409430640335</v>
      </c>
      <c r="BA47" s="3">
        <f t="shared" si="17"/>
        <v>7554175.516901507</v>
      </c>
      <c r="BB47" s="10">
        <f>_xlfn.XLOOKUP(AW$1,'Control Panel'!$B:$B,'Control Panel'!$D:$D)</f>
        <v>5.3749999999999999E-2</v>
      </c>
      <c r="BC47" s="2">
        <f>IF('Control Panel'!$D$26="ON",BG46*(1-'Control Panel'!$C$26),BG46)</f>
        <v>11987720.916637618</v>
      </c>
      <c r="BD47" s="3">
        <f>IF(ROUND(BG46,2) = 0,0,-PMT(_xlfn.XLOOKUP(BC$1,'Control Panel'!$B:$B,'Control Panel'!$H:$H),_xlfn.XLOOKUP(BC$1,'Control Panel'!$B:$B,'Control Panel'!$E:$E),_xlfn.XLOOKUP(BC$1,'Control Panel'!$B:$B,'Control Panel'!$C:$C)))</f>
        <v>83162.8118973979</v>
      </c>
      <c r="BE47" s="3">
        <f>IF(BD47=0,0,BC47*(_xlfn.XLOOKUP(BC$1,'Control Panel'!$B:$B,'Control Panel'!$H:$H)))</f>
        <v>69928.372013719447</v>
      </c>
      <c r="BF47" s="3">
        <f t="shared" si="18"/>
        <v>13234.439883678453</v>
      </c>
      <c r="BG47" s="3">
        <f t="shared" si="19"/>
        <v>11974486.476753939</v>
      </c>
      <c r="BH47" s="10">
        <f>_xlfn.XLOOKUP(BC$1,'Control Panel'!$B:$B,'Control Panel'!$D:$D)</f>
        <v>7.0000000000000007E-2</v>
      </c>
      <c r="BI47" s="2">
        <f>IF('Control Panel'!$D$26="ON",BM46*(1-'Control Panel'!$C$26),BM46)</f>
        <v>6413023.2818225157</v>
      </c>
      <c r="BJ47" s="3">
        <f>IF(ROUND(BM46,2) = 0,0,-PMT(_xlfn.XLOOKUP(BI$1,'Control Panel'!$B:$B,'Control Panel'!$H:$H),_xlfn.XLOOKUP(BI$1,'Control Panel'!$B:$B,'Control Panel'!$E:$E),_xlfn.XLOOKUP(BI$1,'Control Panel'!$B:$B,'Control Panel'!$C:$C)))</f>
        <v>39928.799014207361</v>
      </c>
      <c r="BK47" s="3">
        <f>IF(BJ47=0,0,BI47*(_xlfn.XLOOKUP(BI$1,'Control Panel'!$B:$B,'Control Panel'!$H:$H)))</f>
        <v>31397.093150589397</v>
      </c>
      <c r="BL47" s="3">
        <f t="shared" si="20"/>
        <v>8531.7058636179645</v>
      </c>
      <c r="BM47" s="3">
        <f t="shared" si="21"/>
        <v>6404491.5759588974</v>
      </c>
      <c r="BN47" s="10">
        <f>_xlfn.XLOOKUP(BI$1,'Control Panel'!$B:$B,'Control Panel'!$D:$D)</f>
        <v>5.8749999999999997E-2</v>
      </c>
      <c r="BO47" s="2">
        <f>IF('Control Panel'!$D$26="ON",BS46*(1-'Control Panel'!$C$26),BS46)</f>
        <v>8736428.8122433685</v>
      </c>
      <c r="BP47" s="3">
        <f>IF(ROUND(BS46,2) = 0,0,-PMT(_xlfn.XLOOKUP(BO$1,'Control Panel'!$B:$B,'Control Panel'!$H:$H),_xlfn.XLOOKUP(BO$1,'Control Panel'!$B:$B,'Control Panel'!$E:$E),_xlfn.XLOOKUP(BO$1,'Control Panel'!$B:$B,'Control Panel'!$C:$C)))</f>
        <v>51078.842448125593</v>
      </c>
      <c r="BQ47" s="3">
        <f>IF(BP47=0,0,BO47*(_xlfn.XLOOKUP(BO$1,'Control Panel'!$B:$B,'Control Panel'!$H:$H)))</f>
        <v>38221.876053564731</v>
      </c>
      <c r="BR47" s="3">
        <f t="shared" si="22"/>
        <v>12856.966394560863</v>
      </c>
      <c r="BS47" s="3">
        <f t="shared" si="23"/>
        <v>8723571.8458488081</v>
      </c>
      <c r="BT47" s="10">
        <f>_xlfn.XLOOKUP(BO$1,'Control Panel'!$B:$B,'Control Panel'!$D:$D)</f>
        <v>5.2499999999999998E-2</v>
      </c>
      <c r="BU47" s="2">
        <f>IF('Control Panel'!$D$26="ON",BY46*(1-'Control Panel'!$C$26),BY46)</f>
        <v>3759430.6779054976</v>
      </c>
      <c r="BV47" s="3">
        <f>IF(ROUND(BY46,2) = 0,0,-PMT(_xlfn.XLOOKUP(BU$1,'Control Panel'!$B:$B,'Control Panel'!$H:$H),_xlfn.XLOOKUP(BU$1,'Control Panel'!$B:$B,'Control Panel'!$E:$E),_xlfn.XLOOKUP(BU$1,'Control Panel'!$B:$B,'Control Panel'!$C:$C)))</f>
        <v>38891.266274824018</v>
      </c>
      <c r="BW47" s="3">
        <f>IF(BV47=0,0,BU47*(_xlfn.XLOOKUP(BU$1,'Control Panel'!$B:$B,'Control Panel'!$H:$H)))</f>
        <v>19971.975476372958</v>
      </c>
      <c r="BX47" s="3">
        <f t="shared" si="24"/>
        <v>18919.29079845106</v>
      </c>
      <c r="BY47" s="3">
        <f t="shared" si="25"/>
        <v>3740511.3871070463</v>
      </c>
      <c r="BZ47" s="10">
        <f>_xlfn.XLOOKUP(BU$1,'Control Panel'!$B:$B,'Control Panel'!$D:$D)</f>
        <v>6.3750000000000001E-2</v>
      </c>
      <c r="CA47" s="2">
        <f>IF('Control Panel'!$D$26="ON",CE46*(1-'Control Panel'!$C$26),CE46)</f>
        <v>4970452.3098769253</v>
      </c>
      <c r="CB47" s="3">
        <f>IF(ROUND(CE46,2) = 0,0,-PMT(_xlfn.XLOOKUP(CA$1,'Control Panel'!$B:$B,'Control Panel'!$H:$H),_xlfn.XLOOKUP(CA$1,'Control Panel'!$B:$B,'Control Panel'!$E:$E),_xlfn.XLOOKUP(CA$1,'Control Panel'!$B:$B,'Control Panel'!$C:$C)))</f>
        <v>49824.605221179954</v>
      </c>
      <c r="CC47" s="3">
        <f>IF(CB47=0,0,CA47*(_xlfn.XLOOKUP(CA$1,'Control Panel'!$B:$B,'Control Panel'!$H:$H)))</f>
        <v>23816.750651493603</v>
      </c>
      <c r="CD47" s="3">
        <f t="shared" si="26"/>
        <v>26007.854569686351</v>
      </c>
      <c r="CE47" s="3">
        <f t="shared" si="27"/>
        <v>4944444.4553072387</v>
      </c>
      <c r="CF47" s="10">
        <f>_xlfn.XLOOKUP(CA$1,'Control Panel'!$B:$B,'Control Panel'!$D:$D)</f>
        <v>5.7500000000000002E-2</v>
      </c>
      <c r="CG47" s="2">
        <f>IF('Control Panel'!$D$26="ON",CK46*(1-'Control Panel'!$C$26),CK46)</f>
        <v>7017161.2080804268</v>
      </c>
      <c r="CH47" s="3">
        <f>IF(ROUND(CK46,2) = 0,0,-PMT(_xlfn.XLOOKUP(CG$1,'Control Panel'!$B:$B,'Control Panel'!$H:$H),_xlfn.XLOOKUP(CG$1,'Control Panel'!$B:$B,'Control Panel'!$E:$E),_xlfn.XLOOKUP(CG$1,'Control Panel'!$B:$B,'Control Panel'!$C:$C)))</f>
        <v>69452.093642796826</v>
      </c>
      <c r="CI47" s="3">
        <f>IF(CH47=0,0,CG47*(_xlfn.XLOOKUP(CG$1,'Control Panel'!$B:$B,'Control Panel'!$H:$H)))</f>
        <v>32161.988870368623</v>
      </c>
      <c r="CJ47" s="3">
        <f t="shared" si="28"/>
        <v>37290.104772428203</v>
      </c>
      <c r="CK47" s="3">
        <f t="shared" si="29"/>
        <v>6979871.1033079987</v>
      </c>
      <c r="CL47" s="10">
        <f>_xlfn.XLOOKUP(CG$1,'Control Panel'!$B:$B,'Control Panel'!$D:$D)</f>
        <v>5.5E-2</v>
      </c>
      <c r="CM47" s="2">
        <f>IF('Control Panel'!$D$26="ON",CQ46*(1-'Control Panel'!$C$26),CQ46)</f>
        <v>1888957.5810255923</v>
      </c>
      <c r="CN47" s="3">
        <f>IF(ROUND(CQ46,2) = 0,0,-PMT(_xlfn.XLOOKUP(CM$1,'Control Panel'!$B:$B,'Control Panel'!$H:$H),_xlfn.XLOOKUP(CM$1,'Control Panel'!$B:$B,'Control Panel'!$E:$E),_xlfn.XLOOKUP(CM$1,'Control Panel'!$B:$B,'Control Panel'!$C:$C)))</f>
        <v>11044.074042837967</v>
      </c>
      <c r="CO47" s="3">
        <f>IF(CN47=0,0,CM47*(_xlfn.XLOOKUP(CM$1,'Control Panel'!$B:$B,'Control Panel'!$H:$H)))</f>
        <v>8264.1894169869647</v>
      </c>
      <c r="CP47" s="3">
        <f t="shared" si="30"/>
        <v>2779.8846258510021</v>
      </c>
      <c r="CQ47" s="3">
        <f t="shared" si="31"/>
        <v>1886177.6963997413</v>
      </c>
      <c r="CR47" s="10">
        <f>_xlfn.XLOOKUP(CM$1,'Control Panel'!$B:$B,'Control Panel'!$D:$D)</f>
        <v>5.2499999999999998E-2</v>
      </c>
    </row>
    <row r="48" spans="1:96" x14ac:dyDescent="0.3">
      <c r="A48" s="86">
        <f t="shared" si="0"/>
        <v>249026.60567617632</v>
      </c>
      <c r="B48" s="3">
        <f t="shared" si="1"/>
        <v>457222.07625343261</v>
      </c>
      <c r="C48" s="88">
        <f>SUM($A$3:A47)</f>
        <v>10032682.907980539</v>
      </c>
      <c r="D48" s="87">
        <f>IF('Control Panel'!$D$27= "ON",A48+B48*(1-'Control Panel'!$C$27),A48+B48)</f>
        <v>706248.68192960892</v>
      </c>
      <c r="F48" s="9">
        <v>46</v>
      </c>
      <c r="G48" s="2">
        <f>IF('Control Panel'!$D$26="ON",K47*(1-'Control Panel'!$C$26),K47)</f>
        <v>4105806.5313576479</v>
      </c>
      <c r="H48" s="3">
        <f>IF(ROUND(K47,2) = 0,0,-PMT(_xlfn.XLOOKUP(G$1,'Control Panel'!$B:$B,'Control Panel'!$H:$H),_xlfn.XLOOKUP(G$1,'Control Panel'!$B:$B,'Control Panel'!$E:$E),_xlfn.XLOOKUP(G$1,'Control Panel'!$B:$B,'Control Panel'!$C:$C)))</f>
        <v>40854.172731056962</v>
      </c>
      <c r="I48" s="3">
        <f>IF(H48=0,0,G48*(_xlfn.XLOOKUP(G$1,'Control Panel'!$B:$B,'Control Panel'!$H:$H)))</f>
        <v>18818.279935389219</v>
      </c>
      <c r="J48" s="3">
        <f t="shared" si="2"/>
        <v>22035.892795667743</v>
      </c>
      <c r="K48" s="3">
        <f t="shared" si="3"/>
        <v>4083770.6385619803</v>
      </c>
      <c r="L48" s="10">
        <f>_xlfn.XLOOKUP(G$1,'Control Panel'!$B:$B,'Control Panel'!$D:$D)</f>
        <v>5.5E-2</v>
      </c>
      <c r="M48" s="2">
        <f>IF('Control Panel'!$D$26="ON",Q47*(1-'Control Panel'!$C$26),Q47)</f>
        <v>3828053.934489266</v>
      </c>
      <c r="N48" s="3">
        <f>IF(ROUND(Q47,2) = 0,0,-PMT(_xlfn.XLOOKUP(M$1,'Control Panel'!$B:$B,'Control Panel'!$H:$H),_xlfn.XLOOKUP(M$1,'Control Panel'!$B:$B,'Control Panel'!$E:$E),_xlfn.XLOOKUP(M$1,'Control Panel'!$B:$B,'Control Panel'!$C:$C)))</f>
        <v>26277.152547020552</v>
      </c>
      <c r="O48" s="3">
        <f>IF(N48=0,0,M48*(_xlfn.XLOOKUP(M$1,'Control Panel'!$B:$B,'Control Panel'!$H:$H)))</f>
        <v>21931.558999678087</v>
      </c>
      <c r="P48" s="3">
        <f t="shared" si="4"/>
        <v>4345.5935473424652</v>
      </c>
      <c r="Q48" s="3">
        <f t="shared" si="5"/>
        <v>3823708.3409419237</v>
      </c>
      <c r="R48" s="10">
        <f>_xlfn.XLOOKUP(M$1,'Control Panel'!$B:$B,'Control Panel'!$D:$D)</f>
        <v>6.8750000000000006E-2</v>
      </c>
      <c r="S48" s="2">
        <f>IF('Control Panel'!$D$26="ON",W47*(1-'Control Panel'!$C$26),W47)</f>
        <v>6220587.6435450539</v>
      </c>
      <c r="T48" s="3">
        <f>IF(ROUND(W47,2) = 0,0,-PMT(_xlfn.XLOOKUP(S$1,'Control Panel'!$B:$B,'Control Panel'!$H:$H),_xlfn.XLOOKUP(S$1,'Control Panel'!$B:$B,'Control Panel'!$E:$E),_xlfn.XLOOKUP(S$1,'Control Panel'!$B:$B,'Control Panel'!$C:$C)))</f>
        <v>42700.372888908401</v>
      </c>
      <c r="U48" s="3">
        <f>IF(T48=0,0,S48*(_xlfn.XLOOKUP(S$1,'Control Panel'!$B:$B,'Control Panel'!$H:$H)))</f>
        <v>35638.783374476872</v>
      </c>
      <c r="V48" s="3">
        <f t="shared" si="6"/>
        <v>7061.5895144315291</v>
      </c>
      <c r="W48" s="3">
        <f t="shared" si="7"/>
        <v>6213526.0540306224</v>
      </c>
      <c r="X48" s="10">
        <f>_xlfn.XLOOKUP(S$1,'Control Panel'!$B:$B,'Control Panel'!$D:$D)</f>
        <v>6.8750000000000006E-2</v>
      </c>
      <c r="Y48" s="2">
        <f>IF('Control Panel'!$D$26="ON",AC47*(1-'Control Panel'!$C$26),AC47)</f>
        <v>6329707.3667652551</v>
      </c>
      <c r="Z48" s="3">
        <f>IF(ROUND(AC47,2) = 0,0,-PMT(_xlfn.XLOOKUP(Y$1,'Control Panel'!$B:$B,'Control Panel'!$H:$H),_xlfn.XLOOKUP(Y$1,'Control Panel'!$B:$B,'Control Panel'!$E:$E),_xlfn.XLOOKUP(Y$1,'Control Panel'!$B:$B,'Control Panel'!$C:$C)))</f>
        <v>61792.332437135432</v>
      </c>
      <c r="AA48" s="3">
        <f>IF(Z48=0,0,Y48*(_xlfn.XLOOKUP(Y$1,'Control Panel'!$B:$B,'Control Panel'!$H:$H)))</f>
        <v>27033.125212226609</v>
      </c>
      <c r="AB48" s="3">
        <f t="shared" si="8"/>
        <v>34759.207224908823</v>
      </c>
      <c r="AC48" s="3">
        <f t="shared" si="9"/>
        <v>6294948.1595403459</v>
      </c>
      <c r="AD48" s="10">
        <f>_xlfn.XLOOKUP(Y$1,'Control Panel'!$B:$B,'Control Panel'!$D:$D)</f>
        <v>5.1249999999999997E-2</v>
      </c>
      <c r="AE48" s="2">
        <f>IF('Control Panel'!$D$26="ON",AI47*(1-'Control Panel'!$C$26),AI47)</f>
        <v>9570134.8362231683</v>
      </c>
      <c r="AF48" s="3">
        <f>IF(ROUND(AI47,2) = 0,0,-PMT(_xlfn.XLOOKUP(AE$1,'Control Panel'!$B:$B,'Control Panel'!$H:$H),_xlfn.XLOOKUP(AE$1,'Control Panel'!$B:$B,'Control Panel'!$E:$E),_xlfn.XLOOKUP(AE$1,'Control Panel'!$B:$B,'Control Panel'!$C:$C)))</f>
        <v>65692.881367551381</v>
      </c>
      <c r="AG48" s="3">
        <f>IF(AF48=0,0,AE48*(_xlfn.XLOOKUP(AE$1,'Control Panel'!$B:$B,'Control Panel'!$H:$H)))</f>
        <v>54828.897499195242</v>
      </c>
      <c r="AH48" s="3">
        <f t="shared" si="10"/>
        <v>10863.983868356139</v>
      </c>
      <c r="AI48" s="3">
        <f t="shared" si="11"/>
        <v>9559270.8523548115</v>
      </c>
      <c r="AJ48" s="10">
        <f>_xlfn.XLOOKUP(AE$1,'Control Panel'!$B:$B,'Control Panel'!$D:$D)</f>
        <v>6.8750000000000006E-2</v>
      </c>
      <c r="AK48" s="2">
        <f>IF('Control Panel'!$D$26="ON",AO47*(1-'Control Panel'!$C$26),AO47)</f>
        <v>1867071.812938035</v>
      </c>
      <c r="AL48" s="3">
        <f>IF(ROUND(AO47,2) = 0,0,-PMT(_xlfn.XLOOKUP(AK$1,'Control Panel'!$B:$B,'Control Panel'!$H:$H),_xlfn.XLOOKUP(AK$1,'Control Panel'!$B:$B,'Control Panel'!$E:$E),_xlfn.XLOOKUP(AK$1,'Control Panel'!$B:$B,'Control Panel'!$C:$C)))</f>
        <v>19292.014496253767</v>
      </c>
      <c r="AM48" s="3">
        <f>IF(AL48=0,0,AK48*(_xlfn.XLOOKUP(AK$1,'Control Panel'!$B:$B,'Control Panel'!$H:$H)))</f>
        <v>9724.332359052265</v>
      </c>
      <c r="AN48" s="3">
        <f t="shared" si="12"/>
        <v>9567.682137201502</v>
      </c>
      <c r="AO48" s="3">
        <f t="shared" si="13"/>
        <v>1857504.1308008335</v>
      </c>
      <c r="AP48" s="10">
        <f>_xlfn.XLOOKUP(AK$1,'Control Panel'!$B:$B,'Control Panel'!$D:$D)</f>
        <v>6.25E-2</v>
      </c>
      <c r="AQ48" s="2">
        <f>IF('Control Panel'!$D$26="ON",AU47*(1-'Control Panel'!$C$26),AU47)</f>
        <v>5838224.9091158658</v>
      </c>
      <c r="AR48" s="3">
        <f>IF(ROUND(AU47,2) = 0,0,-PMT(_xlfn.XLOOKUP(AQ$1,'Control Panel'!$B:$B,'Control Panel'!$H:$H),_xlfn.XLOOKUP(AQ$1,'Control Panel'!$B:$B,'Control Panel'!$E:$E),_xlfn.XLOOKUP(AQ$1,'Control Panel'!$B:$B,'Control Panel'!$C:$C)))</f>
        <v>61459.563819643074</v>
      </c>
      <c r="AS48" s="3">
        <f>IF(AR48=0,0,AQ48*(_xlfn.XLOOKUP(AQ$1,'Control Panel'!$B:$B,'Control Panel'!$H:$H)))</f>
        <v>32231.866685743844</v>
      </c>
      <c r="AT48" s="3">
        <f t="shared" si="14"/>
        <v>29227.69713389923</v>
      </c>
      <c r="AU48" s="3">
        <f t="shared" si="15"/>
        <v>5808997.2119819662</v>
      </c>
      <c r="AV48" s="10">
        <f>_xlfn.XLOOKUP(AQ$1,'Control Panel'!$B:$B,'Control Panel'!$D:$D)</f>
        <v>6.6250000000000003E-2</v>
      </c>
      <c r="AW48" s="2">
        <f>IF('Control Panel'!$D$26="ON",BA47*(1-'Control Panel'!$C$26),BA47)</f>
        <v>7554175.516901507</v>
      </c>
      <c r="AX48" s="3">
        <f>IF(ROUND(BA47,2) = 0,0,-PMT(_xlfn.XLOOKUP(AW$1,'Control Panel'!$B:$B,'Control Panel'!$H:$H),_xlfn.XLOOKUP(AW$1,'Control Panel'!$B:$B,'Control Panel'!$E:$E),_xlfn.XLOOKUP(AW$1,'Control Panel'!$B:$B,'Control Panel'!$C:$C)))</f>
        <v>44797.69910066975</v>
      </c>
      <c r="AY48" s="3">
        <f>IF(AX48=0,0,AW48*(_xlfn.XLOOKUP(AW$1,'Control Panel'!$B:$B,'Control Panel'!$H:$H)))</f>
        <v>33836.411169454666</v>
      </c>
      <c r="AZ48" s="3">
        <f t="shared" si="16"/>
        <v>10961.287931215084</v>
      </c>
      <c r="BA48" s="3">
        <f t="shared" si="17"/>
        <v>7543214.228970292</v>
      </c>
      <c r="BB48" s="10">
        <f>_xlfn.XLOOKUP(AW$1,'Control Panel'!$B:$B,'Control Panel'!$D:$D)</f>
        <v>5.3749999999999999E-2</v>
      </c>
      <c r="BC48" s="2">
        <f>IF('Control Panel'!$D$26="ON",BG47*(1-'Control Panel'!$C$26),BG47)</f>
        <v>11974486.476753939</v>
      </c>
      <c r="BD48" s="3">
        <f>IF(ROUND(BG47,2) = 0,0,-PMT(_xlfn.XLOOKUP(BC$1,'Control Panel'!$B:$B,'Control Panel'!$H:$H),_xlfn.XLOOKUP(BC$1,'Control Panel'!$B:$B,'Control Panel'!$E:$E),_xlfn.XLOOKUP(BC$1,'Control Panel'!$B:$B,'Control Panel'!$C:$C)))</f>
        <v>83162.8118973979</v>
      </c>
      <c r="BE48" s="3">
        <f>IF(BD48=0,0,BC48*(_xlfn.XLOOKUP(BC$1,'Control Panel'!$B:$B,'Control Panel'!$H:$H)))</f>
        <v>69851.171114397977</v>
      </c>
      <c r="BF48" s="3">
        <f t="shared" si="18"/>
        <v>13311.640782999923</v>
      </c>
      <c r="BG48" s="3">
        <f t="shared" si="19"/>
        <v>11961174.835970938</v>
      </c>
      <c r="BH48" s="10">
        <f>_xlfn.XLOOKUP(BC$1,'Control Panel'!$B:$B,'Control Panel'!$D:$D)</f>
        <v>7.0000000000000007E-2</v>
      </c>
      <c r="BI48" s="2">
        <f>IF('Control Panel'!$D$26="ON",BM47*(1-'Control Panel'!$C$26),BM47)</f>
        <v>6404491.5759588974</v>
      </c>
      <c r="BJ48" s="3">
        <f>IF(ROUND(BM47,2) = 0,0,-PMT(_xlfn.XLOOKUP(BI$1,'Control Panel'!$B:$B,'Control Panel'!$H:$H),_xlfn.XLOOKUP(BI$1,'Control Panel'!$B:$B,'Control Panel'!$E:$E),_xlfn.XLOOKUP(BI$1,'Control Panel'!$B:$B,'Control Panel'!$C:$C)))</f>
        <v>39928.799014207361</v>
      </c>
      <c r="BK48" s="3">
        <f>IF(BJ48=0,0,BI48*(_xlfn.XLOOKUP(BI$1,'Control Panel'!$B:$B,'Control Panel'!$H:$H)))</f>
        <v>31355.323340632098</v>
      </c>
      <c r="BL48" s="3">
        <f t="shared" si="20"/>
        <v>8573.4756735752635</v>
      </c>
      <c r="BM48" s="3">
        <f t="shared" si="21"/>
        <v>6395918.1002853224</v>
      </c>
      <c r="BN48" s="10">
        <f>_xlfn.XLOOKUP(BI$1,'Control Panel'!$B:$B,'Control Panel'!$D:$D)</f>
        <v>5.8749999999999997E-2</v>
      </c>
      <c r="BO48" s="2">
        <f>IF('Control Panel'!$D$26="ON",BS47*(1-'Control Panel'!$C$26),BS47)</f>
        <v>8723571.8458488081</v>
      </c>
      <c r="BP48" s="3">
        <f>IF(ROUND(BS47,2) = 0,0,-PMT(_xlfn.XLOOKUP(BO$1,'Control Panel'!$B:$B,'Control Panel'!$H:$H),_xlfn.XLOOKUP(BO$1,'Control Panel'!$B:$B,'Control Panel'!$E:$E),_xlfn.XLOOKUP(BO$1,'Control Panel'!$B:$B,'Control Panel'!$C:$C)))</f>
        <v>51078.842448125593</v>
      </c>
      <c r="BQ48" s="3">
        <f>IF(BP48=0,0,BO48*(_xlfn.XLOOKUP(BO$1,'Control Panel'!$B:$B,'Control Panel'!$H:$H)))</f>
        <v>38165.62682558853</v>
      </c>
      <c r="BR48" s="3">
        <f t="shared" si="22"/>
        <v>12913.215622537064</v>
      </c>
      <c r="BS48" s="3">
        <f t="shared" si="23"/>
        <v>8710658.6302262712</v>
      </c>
      <c r="BT48" s="10">
        <f>_xlfn.XLOOKUP(BO$1,'Control Panel'!$B:$B,'Control Panel'!$D:$D)</f>
        <v>5.2499999999999998E-2</v>
      </c>
      <c r="BU48" s="2">
        <f>IF('Control Panel'!$D$26="ON",BY47*(1-'Control Panel'!$C$26),BY47)</f>
        <v>3740511.3871070463</v>
      </c>
      <c r="BV48" s="3">
        <f>IF(ROUND(BY47,2) = 0,0,-PMT(_xlfn.XLOOKUP(BU$1,'Control Panel'!$B:$B,'Control Panel'!$H:$H),_xlfn.XLOOKUP(BU$1,'Control Panel'!$B:$B,'Control Panel'!$E:$E),_xlfn.XLOOKUP(BU$1,'Control Panel'!$B:$B,'Control Panel'!$C:$C)))</f>
        <v>38891.266274824018</v>
      </c>
      <c r="BW48" s="3">
        <f>IF(BV48=0,0,BU48*(_xlfn.XLOOKUP(BU$1,'Control Panel'!$B:$B,'Control Panel'!$H:$H)))</f>
        <v>19871.466744006186</v>
      </c>
      <c r="BX48" s="3">
        <f t="shared" si="24"/>
        <v>19019.799530817832</v>
      </c>
      <c r="BY48" s="3">
        <f t="shared" si="25"/>
        <v>3721491.5875762287</v>
      </c>
      <c r="BZ48" s="10">
        <f>_xlfn.XLOOKUP(BU$1,'Control Panel'!$B:$B,'Control Panel'!$D:$D)</f>
        <v>6.3750000000000001E-2</v>
      </c>
      <c r="CA48" s="2">
        <f>IF('Control Panel'!$D$26="ON",CE47*(1-'Control Panel'!$C$26),CE47)</f>
        <v>4944444.4553072387</v>
      </c>
      <c r="CB48" s="3">
        <f>IF(ROUND(CE47,2) = 0,0,-PMT(_xlfn.XLOOKUP(CA$1,'Control Panel'!$B:$B,'Control Panel'!$H:$H),_xlfn.XLOOKUP(CA$1,'Control Panel'!$B:$B,'Control Panel'!$E:$E),_xlfn.XLOOKUP(CA$1,'Control Panel'!$B:$B,'Control Panel'!$C:$C)))</f>
        <v>49824.605221179954</v>
      </c>
      <c r="CC48" s="3">
        <f>IF(CB48=0,0,CA48*(_xlfn.XLOOKUP(CA$1,'Control Panel'!$B:$B,'Control Panel'!$H:$H)))</f>
        <v>23692.129681680522</v>
      </c>
      <c r="CD48" s="3">
        <f t="shared" si="26"/>
        <v>26132.475539499432</v>
      </c>
      <c r="CE48" s="3">
        <f t="shared" si="27"/>
        <v>4918311.9797677388</v>
      </c>
      <c r="CF48" s="10">
        <f>_xlfn.XLOOKUP(CA$1,'Control Panel'!$B:$B,'Control Panel'!$D:$D)</f>
        <v>5.7500000000000002E-2</v>
      </c>
      <c r="CG48" s="2">
        <f>IF('Control Panel'!$D$26="ON",CK47*(1-'Control Panel'!$C$26),CK47)</f>
        <v>6979871.1033079987</v>
      </c>
      <c r="CH48" s="3">
        <f>IF(ROUND(CK47,2) = 0,0,-PMT(_xlfn.XLOOKUP(CG$1,'Control Panel'!$B:$B,'Control Panel'!$H:$H),_xlfn.XLOOKUP(CG$1,'Control Panel'!$B:$B,'Control Panel'!$E:$E),_xlfn.XLOOKUP(CG$1,'Control Panel'!$B:$B,'Control Panel'!$C:$C)))</f>
        <v>69452.093642796826</v>
      </c>
      <c r="CI48" s="3">
        <f>IF(CH48=0,0,CG48*(_xlfn.XLOOKUP(CG$1,'Control Panel'!$B:$B,'Control Panel'!$H:$H)))</f>
        <v>31991.075890161661</v>
      </c>
      <c r="CJ48" s="3">
        <f t="shared" si="28"/>
        <v>37461.017752635162</v>
      </c>
      <c r="CK48" s="3">
        <f t="shared" si="29"/>
        <v>6942410.0855553634</v>
      </c>
      <c r="CL48" s="10">
        <f>_xlfn.XLOOKUP(CG$1,'Control Panel'!$B:$B,'Control Panel'!$D:$D)</f>
        <v>5.5E-2</v>
      </c>
      <c r="CM48" s="2">
        <f>IF('Control Panel'!$D$26="ON",CQ47*(1-'Control Panel'!$C$26),CQ47)</f>
        <v>1886177.6963997413</v>
      </c>
      <c r="CN48" s="3">
        <f>IF(ROUND(CQ47,2) = 0,0,-PMT(_xlfn.XLOOKUP(CM$1,'Control Panel'!$B:$B,'Control Panel'!$H:$H),_xlfn.XLOOKUP(CM$1,'Control Panel'!$B:$B,'Control Panel'!$E:$E),_xlfn.XLOOKUP(CM$1,'Control Panel'!$B:$B,'Control Panel'!$C:$C)))</f>
        <v>11044.074042837967</v>
      </c>
      <c r="CO48" s="3">
        <f>IF(CN48=0,0,CM48*(_xlfn.XLOOKUP(CM$1,'Control Panel'!$B:$B,'Control Panel'!$H:$H)))</f>
        <v>8252.0274217488677</v>
      </c>
      <c r="CP48" s="3">
        <f t="shared" si="30"/>
        <v>2792.0466210890991</v>
      </c>
      <c r="CQ48" s="3">
        <f t="shared" si="31"/>
        <v>1883385.6497786522</v>
      </c>
      <c r="CR48" s="10">
        <f>_xlfn.XLOOKUP(CM$1,'Control Panel'!$B:$B,'Control Panel'!$D:$D)</f>
        <v>5.2499999999999998E-2</v>
      </c>
    </row>
    <row r="49" spans="1:96" x14ac:dyDescent="0.3">
      <c r="A49" s="86">
        <f t="shared" si="0"/>
        <v>250250.23308066899</v>
      </c>
      <c r="B49" s="3">
        <f t="shared" si="1"/>
        <v>455998.44884893997</v>
      </c>
      <c r="C49" s="88">
        <f>SUM($A$3:A48)</f>
        <v>10281709.513656715</v>
      </c>
      <c r="D49" s="87">
        <f>IF('Control Panel'!$D$27= "ON",A49+B49*(1-'Control Panel'!$C$27),A49+B49)</f>
        <v>706248.68192960892</v>
      </c>
      <c r="F49" s="9">
        <v>47</v>
      </c>
      <c r="G49" s="2">
        <f>IF('Control Panel'!$D$26="ON",K48*(1-'Control Panel'!$C$26),K48)</f>
        <v>4083770.6385619803</v>
      </c>
      <c r="H49" s="3">
        <f>IF(ROUND(K48,2) = 0,0,-PMT(_xlfn.XLOOKUP(G$1,'Control Panel'!$B:$B,'Control Panel'!$H:$H),_xlfn.XLOOKUP(G$1,'Control Panel'!$B:$B,'Control Panel'!$E:$E),_xlfn.XLOOKUP(G$1,'Control Panel'!$B:$B,'Control Panel'!$C:$C)))</f>
        <v>40854.172731056962</v>
      </c>
      <c r="I49" s="3">
        <f>IF(H49=0,0,G49*(_xlfn.XLOOKUP(G$1,'Control Panel'!$B:$B,'Control Panel'!$H:$H)))</f>
        <v>18717.282093409078</v>
      </c>
      <c r="J49" s="3">
        <f t="shared" si="2"/>
        <v>22136.890637647884</v>
      </c>
      <c r="K49" s="3">
        <f t="shared" si="3"/>
        <v>4061633.7479243325</v>
      </c>
      <c r="L49" s="10">
        <f>_xlfn.XLOOKUP(G$1,'Control Panel'!$B:$B,'Control Panel'!$D:$D)</f>
        <v>5.5E-2</v>
      </c>
      <c r="M49" s="2">
        <f>IF('Control Panel'!$D$26="ON",Q48*(1-'Control Panel'!$C$26),Q48)</f>
        <v>3823708.3409419237</v>
      </c>
      <c r="N49" s="3">
        <f>IF(ROUND(Q48,2) = 0,0,-PMT(_xlfn.XLOOKUP(M$1,'Control Panel'!$B:$B,'Control Panel'!$H:$H),_xlfn.XLOOKUP(M$1,'Control Panel'!$B:$B,'Control Panel'!$E:$E),_xlfn.XLOOKUP(M$1,'Control Panel'!$B:$B,'Control Panel'!$C:$C)))</f>
        <v>26277.152547020552</v>
      </c>
      <c r="O49" s="3">
        <f>IF(N49=0,0,M49*(_xlfn.XLOOKUP(M$1,'Control Panel'!$B:$B,'Control Panel'!$H:$H)))</f>
        <v>21906.662369979771</v>
      </c>
      <c r="P49" s="3">
        <f t="shared" si="4"/>
        <v>4370.4901770407814</v>
      </c>
      <c r="Q49" s="3">
        <f t="shared" si="5"/>
        <v>3819337.8507648828</v>
      </c>
      <c r="R49" s="10">
        <f>_xlfn.XLOOKUP(M$1,'Control Panel'!$B:$B,'Control Panel'!$D:$D)</f>
        <v>6.8750000000000006E-2</v>
      </c>
      <c r="S49" s="2">
        <f>IF('Control Panel'!$D$26="ON",W48*(1-'Control Panel'!$C$26),W48)</f>
        <v>6213526.0540306224</v>
      </c>
      <c r="T49" s="3">
        <f>IF(ROUND(W48,2) = 0,0,-PMT(_xlfn.XLOOKUP(S$1,'Control Panel'!$B:$B,'Control Panel'!$H:$H),_xlfn.XLOOKUP(S$1,'Control Panel'!$B:$B,'Control Panel'!$E:$E),_xlfn.XLOOKUP(S$1,'Control Panel'!$B:$B,'Control Panel'!$C:$C)))</f>
        <v>42700.372888908401</v>
      </c>
      <c r="U49" s="3">
        <f>IF(T49=0,0,S49*(_xlfn.XLOOKUP(S$1,'Control Panel'!$B:$B,'Control Panel'!$H:$H)))</f>
        <v>35598.326351217111</v>
      </c>
      <c r="V49" s="3">
        <f t="shared" si="6"/>
        <v>7102.0465376912907</v>
      </c>
      <c r="W49" s="3">
        <f t="shared" si="7"/>
        <v>6206424.0074929306</v>
      </c>
      <c r="X49" s="10">
        <f>_xlfn.XLOOKUP(S$1,'Control Panel'!$B:$B,'Control Panel'!$D:$D)</f>
        <v>6.8750000000000006E-2</v>
      </c>
      <c r="Y49" s="2">
        <f>IF('Control Panel'!$D$26="ON",AC48*(1-'Control Panel'!$C$26),AC48)</f>
        <v>6294948.1595403459</v>
      </c>
      <c r="Z49" s="3">
        <f>IF(ROUND(AC48,2) = 0,0,-PMT(_xlfn.XLOOKUP(Y$1,'Control Panel'!$B:$B,'Control Panel'!$H:$H),_xlfn.XLOOKUP(Y$1,'Control Panel'!$B:$B,'Control Panel'!$E:$E),_xlfn.XLOOKUP(Y$1,'Control Panel'!$B:$B,'Control Panel'!$C:$C)))</f>
        <v>61792.332437135432</v>
      </c>
      <c r="AA49" s="3">
        <f>IF(Z49=0,0,Y49*(_xlfn.XLOOKUP(Y$1,'Control Panel'!$B:$B,'Control Panel'!$H:$H)))</f>
        <v>26884.674431370226</v>
      </c>
      <c r="AB49" s="3">
        <f t="shared" si="8"/>
        <v>34907.658005765203</v>
      </c>
      <c r="AC49" s="3">
        <f t="shared" si="9"/>
        <v>6260040.5015345803</v>
      </c>
      <c r="AD49" s="10">
        <f>_xlfn.XLOOKUP(Y$1,'Control Panel'!$B:$B,'Control Panel'!$D:$D)</f>
        <v>5.1249999999999997E-2</v>
      </c>
      <c r="AE49" s="2">
        <f>IF('Control Panel'!$D$26="ON",AI48*(1-'Control Panel'!$C$26),AI48)</f>
        <v>9559270.8523548115</v>
      </c>
      <c r="AF49" s="3">
        <f>IF(ROUND(AI48,2) = 0,0,-PMT(_xlfn.XLOOKUP(AE$1,'Control Panel'!$B:$B,'Control Panel'!$H:$H),_xlfn.XLOOKUP(AE$1,'Control Panel'!$B:$B,'Control Panel'!$E:$E),_xlfn.XLOOKUP(AE$1,'Control Panel'!$B:$B,'Control Panel'!$C:$C)))</f>
        <v>65692.881367551381</v>
      </c>
      <c r="AG49" s="3">
        <f>IF(AF49=0,0,AE49*(_xlfn.XLOOKUP(AE$1,'Control Panel'!$B:$B,'Control Panel'!$H:$H)))</f>
        <v>54766.655924949446</v>
      </c>
      <c r="AH49" s="3">
        <f t="shared" si="10"/>
        <v>10926.225442601935</v>
      </c>
      <c r="AI49" s="3">
        <f t="shared" si="11"/>
        <v>9548344.6269122101</v>
      </c>
      <c r="AJ49" s="10">
        <f>_xlfn.XLOOKUP(AE$1,'Control Panel'!$B:$B,'Control Panel'!$D:$D)</f>
        <v>6.8750000000000006E-2</v>
      </c>
      <c r="AK49" s="2">
        <f>IF('Control Panel'!$D$26="ON",AO48*(1-'Control Panel'!$C$26),AO48)</f>
        <v>1857504.1308008335</v>
      </c>
      <c r="AL49" s="3">
        <f>IF(ROUND(AO48,2) = 0,0,-PMT(_xlfn.XLOOKUP(AK$1,'Control Panel'!$B:$B,'Control Panel'!$H:$H),_xlfn.XLOOKUP(AK$1,'Control Panel'!$B:$B,'Control Panel'!$E:$E),_xlfn.XLOOKUP(AK$1,'Control Panel'!$B:$B,'Control Panel'!$C:$C)))</f>
        <v>19292.014496253767</v>
      </c>
      <c r="AM49" s="3">
        <f>IF(AL49=0,0,AK49*(_xlfn.XLOOKUP(AK$1,'Control Panel'!$B:$B,'Control Panel'!$H:$H)))</f>
        <v>9674.5006812543397</v>
      </c>
      <c r="AN49" s="3">
        <f t="shared" si="12"/>
        <v>9617.5138149994273</v>
      </c>
      <c r="AO49" s="3">
        <f t="shared" si="13"/>
        <v>1847886.616985834</v>
      </c>
      <c r="AP49" s="10">
        <f>_xlfn.XLOOKUP(AK$1,'Control Panel'!$B:$B,'Control Panel'!$D:$D)</f>
        <v>6.25E-2</v>
      </c>
      <c r="AQ49" s="2">
        <f>IF('Control Panel'!$D$26="ON",AU48*(1-'Control Panel'!$C$26),AU48)</f>
        <v>5808997.2119819662</v>
      </c>
      <c r="AR49" s="3">
        <f>IF(ROUND(AU48,2) = 0,0,-PMT(_xlfn.XLOOKUP(AQ$1,'Control Panel'!$B:$B,'Control Panel'!$H:$H),_xlfn.XLOOKUP(AQ$1,'Control Panel'!$B:$B,'Control Panel'!$E:$E),_xlfn.XLOOKUP(AQ$1,'Control Panel'!$B:$B,'Control Panel'!$C:$C)))</f>
        <v>61459.563819643074</v>
      </c>
      <c r="AS49" s="3">
        <f>IF(AR49=0,0,AQ49*(_xlfn.XLOOKUP(AQ$1,'Control Panel'!$B:$B,'Control Panel'!$H:$H)))</f>
        <v>32070.505441150439</v>
      </c>
      <c r="AT49" s="3">
        <f t="shared" si="14"/>
        <v>29389.058378492635</v>
      </c>
      <c r="AU49" s="3">
        <f t="shared" si="15"/>
        <v>5779608.1536034737</v>
      </c>
      <c r="AV49" s="10">
        <f>_xlfn.XLOOKUP(AQ$1,'Control Panel'!$B:$B,'Control Panel'!$D:$D)</f>
        <v>6.6250000000000003E-2</v>
      </c>
      <c r="AW49" s="2">
        <f>IF('Control Panel'!$D$26="ON",BA48*(1-'Control Panel'!$C$26),BA48)</f>
        <v>7543214.228970292</v>
      </c>
      <c r="AX49" s="3">
        <f>IF(ROUND(BA48,2) = 0,0,-PMT(_xlfn.XLOOKUP(AW$1,'Control Panel'!$B:$B,'Control Panel'!$H:$H),_xlfn.XLOOKUP(AW$1,'Control Panel'!$B:$B,'Control Panel'!$E:$E),_xlfn.XLOOKUP(AW$1,'Control Panel'!$B:$B,'Control Panel'!$C:$C)))</f>
        <v>44797.69910066975</v>
      </c>
      <c r="AY49" s="3">
        <f>IF(AX49=0,0,AW49*(_xlfn.XLOOKUP(AW$1,'Control Panel'!$B:$B,'Control Panel'!$H:$H)))</f>
        <v>33787.313733929434</v>
      </c>
      <c r="AZ49" s="3">
        <f t="shared" si="16"/>
        <v>11010.385366740316</v>
      </c>
      <c r="BA49" s="3">
        <f t="shared" si="17"/>
        <v>7532203.8436035514</v>
      </c>
      <c r="BB49" s="10">
        <f>_xlfn.XLOOKUP(AW$1,'Control Panel'!$B:$B,'Control Panel'!$D:$D)</f>
        <v>5.3749999999999999E-2</v>
      </c>
      <c r="BC49" s="2">
        <f>IF('Control Panel'!$D$26="ON",BG48*(1-'Control Panel'!$C$26),BG48)</f>
        <v>11961174.835970938</v>
      </c>
      <c r="BD49" s="3">
        <f>IF(ROUND(BG48,2) = 0,0,-PMT(_xlfn.XLOOKUP(BC$1,'Control Panel'!$B:$B,'Control Panel'!$H:$H),_xlfn.XLOOKUP(BC$1,'Control Panel'!$B:$B,'Control Panel'!$E:$E),_xlfn.XLOOKUP(BC$1,'Control Panel'!$B:$B,'Control Panel'!$C:$C)))</f>
        <v>83162.8118973979</v>
      </c>
      <c r="BE49" s="3">
        <f>IF(BD49=0,0,BC49*(_xlfn.XLOOKUP(BC$1,'Control Panel'!$B:$B,'Control Panel'!$H:$H)))</f>
        <v>69773.519876497143</v>
      </c>
      <c r="BF49" s="3">
        <f t="shared" si="18"/>
        <v>13389.292020900757</v>
      </c>
      <c r="BG49" s="3">
        <f t="shared" si="19"/>
        <v>11947785.543950038</v>
      </c>
      <c r="BH49" s="10">
        <f>_xlfn.XLOOKUP(BC$1,'Control Panel'!$B:$B,'Control Panel'!$D:$D)</f>
        <v>7.0000000000000007E-2</v>
      </c>
      <c r="BI49" s="2">
        <f>IF('Control Panel'!$D$26="ON",BM48*(1-'Control Panel'!$C$26),BM48)</f>
        <v>6395918.1002853224</v>
      </c>
      <c r="BJ49" s="3">
        <f>IF(ROUND(BM48,2) = 0,0,-PMT(_xlfn.XLOOKUP(BI$1,'Control Panel'!$B:$B,'Control Panel'!$H:$H),_xlfn.XLOOKUP(BI$1,'Control Panel'!$B:$B,'Control Panel'!$E:$E),_xlfn.XLOOKUP(BI$1,'Control Panel'!$B:$B,'Control Panel'!$C:$C)))</f>
        <v>39928.799014207361</v>
      </c>
      <c r="BK49" s="3">
        <f>IF(BJ49=0,0,BI49*(_xlfn.XLOOKUP(BI$1,'Control Panel'!$B:$B,'Control Panel'!$H:$H)))</f>
        <v>31313.349032646889</v>
      </c>
      <c r="BL49" s="3">
        <f t="shared" si="20"/>
        <v>8615.4499815604722</v>
      </c>
      <c r="BM49" s="3">
        <f t="shared" si="21"/>
        <v>6387302.6503037615</v>
      </c>
      <c r="BN49" s="10">
        <f>_xlfn.XLOOKUP(BI$1,'Control Panel'!$B:$B,'Control Panel'!$D:$D)</f>
        <v>5.8749999999999997E-2</v>
      </c>
      <c r="BO49" s="2">
        <f>IF('Control Panel'!$D$26="ON",BS48*(1-'Control Panel'!$C$26),BS48)</f>
        <v>8710658.6302262712</v>
      </c>
      <c r="BP49" s="3">
        <f>IF(ROUND(BS48,2) = 0,0,-PMT(_xlfn.XLOOKUP(BO$1,'Control Panel'!$B:$B,'Control Panel'!$H:$H),_xlfn.XLOOKUP(BO$1,'Control Panel'!$B:$B,'Control Panel'!$E:$E),_xlfn.XLOOKUP(BO$1,'Control Panel'!$B:$B,'Control Panel'!$C:$C)))</f>
        <v>51078.842448125593</v>
      </c>
      <c r="BQ49" s="3">
        <f>IF(BP49=0,0,BO49*(_xlfn.XLOOKUP(BO$1,'Control Panel'!$B:$B,'Control Panel'!$H:$H)))</f>
        <v>38109.13150723993</v>
      </c>
      <c r="BR49" s="3">
        <f t="shared" si="22"/>
        <v>12969.710940885663</v>
      </c>
      <c r="BS49" s="3">
        <f t="shared" si="23"/>
        <v>8697688.9192853849</v>
      </c>
      <c r="BT49" s="10">
        <f>_xlfn.XLOOKUP(BO$1,'Control Panel'!$B:$B,'Control Panel'!$D:$D)</f>
        <v>5.2499999999999998E-2</v>
      </c>
      <c r="BU49" s="2">
        <f>IF('Control Panel'!$D$26="ON",BY48*(1-'Control Panel'!$C$26),BY48)</f>
        <v>3721491.5875762287</v>
      </c>
      <c r="BV49" s="3">
        <f>IF(ROUND(BY48,2) = 0,0,-PMT(_xlfn.XLOOKUP(BU$1,'Control Panel'!$B:$B,'Control Panel'!$H:$H),_xlfn.XLOOKUP(BU$1,'Control Panel'!$B:$B,'Control Panel'!$E:$E),_xlfn.XLOOKUP(BU$1,'Control Panel'!$B:$B,'Control Panel'!$C:$C)))</f>
        <v>38891.266274824018</v>
      </c>
      <c r="BW49" s="3">
        <f>IF(BV49=0,0,BU49*(_xlfn.XLOOKUP(BU$1,'Control Panel'!$B:$B,'Control Panel'!$H:$H)))</f>
        <v>19770.424058998717</v>
      </c>
      <c r="BX49" s="3">
        <f t="shared" si="24"/>
        <v>19120.842215825302</v>
      </c>
      <c r="BY49" s="3">
        <f t="shared" si="25"/>
        <v>3702370.7453604033</v>
      </c>
      <c r="BZ49" s="10">
        <f>_xlfn.XLOOKUP(BU$1,'Control Panel'!$B:$B,'Control Panel'!$D:$D)</f>
        <v>6.3750000000000001E-2</v>
      </c>
      <c r="CA49" s="2">
        <f>IF('Control Panel'!$D$26="ON",CE48*(1-'Control Panel'!$C$26),CE48)</f>
        <v>4918311.9797677388</v>
      </c>
      <c r="CB49" s="3">
        <f>IF(ROUND(CE48,2) = 0,0,-PMT(_xlfn.XLOOKUP(CA$1,'Control Panel'!$B:$B,'Control Panel'!$H:$H),_xlfn.XLOOKUP(CA$1,'Control Panel'!$B:$B,'Control Panel'!$E:$E),_xlfn.XLOOKUP(CA$1,'Control Panel'!$B:$B,'Control Panel'!$C:$C)))</f>
        <v>49824.605221179954</v>
      </c>
      <c r="CC49" s="3">
        <f>IF(CB49=0,0,CA49*(_xlfn.XLOOKUP(CA$1,'Control Panel'!$B:$B,'Control Panel'!$H:$H)))</f>
        <v>23566.911569720418</v>
      </c>
      <c r="CD49" s="3">
        <f t="shared" si="26"/>
        <v>26257.693651459536</v>
      </c>
      <c r="CE49" s="3">
        <f t="shared" si="27"/>
        <v>4892054.2861162797</v>
      </c>
      <c r="CF49" s="10">
        <f>_xlfn.XLOOKUP(CA$1,'Control Panel'!$B:$B,'Control Panel'!$D:$D)</f>
        <v>5.7500000000000002E-2</v>
      </c>
      <c r="CG49" s="2">
        <f>IF('Control Panel'!$D$26="ON",CK48*(1-'Control Panel'!$C$26),CK48)</f>
        <v>6942410.0855553634</v>
      </c>
      <c r="CH49" s="3">
        <f>IF(ROUND(CK48,2) = 0,0,-PMT(_xlfn.XLOOKUP(CG$1,'Control Panel'!$B:$B,'Control Panel'!$H:$H),_xlfn.XLOOKUP(CG$1,'Control Panel'!$B:$B,'Control Panel'!$E:$E),_xlfn.XLOOKUP(CG$1,'Control Panel'!$B:$B,'Control Panel'!$C:$C)))</f>
        <v>69452.093642796826</v>
      </c>
      <c r="CI49" s="3">
        <f>IF(CH49=0,0,CG49*(_xlfn.XLOOKUP(CG$1,'Control Panel'!$B:$B,'Control Panel'!$H:$H)))</f>
        <v>31819.379558795416</v>
      </c>
      <c r="CJ49" s="3">
        <f t="shared" si="28"/>
        <v>37632.714084001411</v>
      </c>
      <c r="CK49" s="3">
        <f t="shared" si="29"/>
        <v>6904777.3714713622</v>
      </c>
      <c r="CL49" s="10">
        <f>_xlfn.XLOOKUP(CG$1,'Control Panel'!$B:$B,'Control Panel'!$D:$D)</f>
        <v>5.5E-2</v>
      </c>
      <c r="CM49" s="2">
        <f>IF('Control Panel'!$D$26="ON",CQ48*(1-'Control Panel'!$C$26),CQ48)</f>
        <v>1883385.6497786522</v>
      </c>
      <c r="CN49" s="3">
        <f>IF(ROUND(CQ48,2) = 0,0,-PMT(_xlfn.XLOOKUP(CM$1,'Control Panel'!$B:$B,'Control Panel'!$H:$H),_xlfn.XLOOKUP(CM$1,'Control Panel'!$B:$B,'Control Panel'!$E:$E),_xlfn.XLOOKUP(CM$1,'Control Panel'!$B:$B,'Control Panel'!$C:$C)))</f>
        <v>11044.074042837967</v>
      </c>
      <c r="CO49" s="3">
        <f>IF(CN49=0,0,CM49*(_xlfn.XLOOKUP(CM$1,'Control Panel'!$B:$B,'Control Panel'!$H:$H)))</f>
        <v>8239.8122177816022</v>
      </c>
      <c r="CP49" s="3">
        <f t="shared" si="30"/>
        <v>2804.2618250563646</v>
      </c>
      <c r="CQ49" s="3">
        <f t="shared" si="31"/>
        <v>1880581.387953596</v>
      </c>
      <c r="CR49" s="10">
        <f>_xlfn.XLOOKUP(CM$1,'Control Panel'!$B:$B,'Control Panel'!$D:$D)</f>
        <v>5.2499999999999998E-2</v>
      </c>
    </row>
    <row r="50" spans="1:96" x14ac:dyDescent="0.3">
      <c r="A50" s="86">
        <f t="shared" si="0"/>
        <v>251479.94152646791</v>
      </c>
      <c r="B50" s="3">
        <f t="shared" si="1"/>
        <v>454768.74040314107</v>
      </c>
      <c r="C50" s="88">
        <f>SUM($A$3:A49)</f>
        <v>10531959.746737383</v>
      </c>
      <c r="D50" s="87">
        <f>IF('Control Panel'!$D$27= "ON",A50+B50*(1-'Control Panel'!$C$27),A50+B50)</f>
        <v>706248.68192960904</v>
      </c>
      <c r="E50" s="1">
        <f t="shared" ref="E50" si="35">F50/12</f>
        <v>4</v>
      </c>
      <c r="F50" s="9">
        <v>48</v>
      </c>
      <c r="G50" s="2">
        <f>IF('Control Panel'!$D$26="ON",K49*(1-'Control Panel'!$C$26),K49)</f>
        <v>4061633.7479243325</v>
      </c>
      <c r="H50" s="3">
        <f>IF(ROUND(K49,2) = 0,0,-PMT(_xlfn.XLOOKUP(G$1,'Control Panel'!$B:$B,'Control Panel'!$H:$H),_xlfn.XLOOKUP(G$1,'Control Panel'!$B:$B,'Control Panel'!$E:$E),_xlfn.XLOOKUP(G$1,'Control Panel'!$B:$B,'Control Panel'!$C:$C)))</f>
        <v>40854.172731056962</v>
      </c>
      <c r="I50" s="3">
        <f>IF(H50=0,0,G50*(_xlfn.XLOOKUP(G$1,'Control Panel'!$B:$B,'Control Panel'!$H:$H)))</f>
        <v>18615.821344653192</v>
      </c>
      <c r="J50" s="3">
        <f t="shared" si="2"/>
        <v>22238.35138640377</v>
      </c>
      <c r="K50" s="3">
        <f t="shared" si="3"/>
        <v>4039395.3965379288</v>
      </c>
      <c r="L50" s="10">
        <f>_xlfn.XLOOKUP(G$1,'Control Panel'!$B:$B,'Control Panel'!$D:$D)</f>
        <v>5.5E-2</v>
      </c>
      <c r="M50" s="2">
        <f>IF('Control Panel'!$D$26="ON",Q49*(1-'Control Panel'!$C$26),Q49)</f>
        <v>3819337.8507648828</v>
      </c>
      <c r="N50" s="3">
        <f>IF(ROUND(Q49,2) = 0,0,-PMT(_xlfn.XLOOKUP(M$1,'Control Panel'!$B:$B,'Control Panel'!$H:$H),_xlfn.XLOOKUP(M$1,'Control Panel'!$B:$B,'Control Panel'!$E:$E),_xlfn.XLOOKUP(M$1,'Control Panel'!$B:$B,'Control Panel'!$C:$C)))</f>
        <v>26277.152547020552</v>
      </c>
      <c r="O50" s="3">
        <f>IF(N50=0,0,M50*(_xlfn.XLOOKUP(M$1,'Control Panel'!$B:$B,'Control Panel'!$H:$H)))</f>
        <v>21881.623103340477</v>
      </c>
      <c r="P50" s="3">
        <f t="shared" si="4"/>
        <v>4395.5294436800759</v>
      </c>
      <c r="Q50" s="3">
        <f t="shared" si="5"/>
        <v>3814942.3213212024</v>
      </c>
      <c r="R50" s="10">
        <f>_xlfn.XLOOKUP(M$1,'Control Panel'!$B:$B,'Control Panel'!$D:$D)</f>
        <v>6.8750000000000006E-2</v>
      </c>
      <c r="S50" s="2">
        <f>IF('Control Panel'!$D$26="ON",W49*(1-'Control Panel'!$C$26),W49)</f>
        <v>6206424.0074929306</v>
      </c>
      <c r="T50" s="3">
        <f>IF(ROUND(W49,2) = 0,0,-PMT(_xlfn.XLOOKUP(S$1,'Control Panel'!$B:$B,'Control Panel'!$H:$H),_xlfn.XLOOKUP(S$1,'Control Panel'!$B:$B,'Control Panel'!$E:$E),_xlfn.XLOOKUP(S$1,'Control Panel'!$B:$B,'Control Panel'!$C:$C)))</f>
        <v>42700.372888908401</v>
      </c>
      <c r="U50" s="3">
        <f>IF(T50=0,0,S50*(_xlfn.XLOOKUP(S$1,'Control Panel'!$B:$B,'Control Panel'!$H:$H)))</f>
        <v>35557.637542928249</v>
      </c>
      <c r="V50" s="3">
        <f t="shared" si="6"/>
        <v>7142.7353459801525</v>
      </c>
      <c r="W50" s="3">
        <f t="shared" si="7"/>
        <v>6199281.2721469505</v>
      </c>
      <c r="X50" s="10">
        <f>_xlfn.XLOOKUP(S$1,'Control Panel'!$B:$B,'Control Panel'!$D:$D)</f>
        <v>6.8750000000000006E-2</v>
      </c>
      <c r="Y50" s="2">
        <f>IF('Control Panel'!$D$26="ON",AC49*(1-'Control Panel'!$C$26),AC49)</f>
        <v>6260040.5015345803</v>
      </c>
      <c r="Z50" s="3">
        <f>IF(ROUND(AC49,2) = 0,0,-PMT(_xlfn.XLOOKUP(Y$1,'Control Panel'!$B:$B,'Control Panel'!$H:$H),_xlfn.XLOOKUP(Y$1,'Control Panel'!$B:$B,'Control Panel'!$E:$E),_xlfn.XLOOKUP(Y$1,'Control Panel'!$B:$B,'Control Panel'!$C:$C)))</f>
        <v>61792.332437135432</v>
      </c>
      <c r="AA50" s="3">
        <f>IF(Z50=0,0,Y50*(_xlfn.XLOOKUP(Y$1,'Control Panel'!$B:$B,'Control Panel'!$H:$H)))</f>
        <v>26735.5896419706</v>
      </c>
      <c r="AB50" s="3">
        <f t="shared" si="8"/>
        <v>35056.742795164828</v>
      </c>
      <c r="AC50" s="3">
        <f t="shared" si="9"/>
        <v>6224983.7587394156</v>
      </c>
      <c r="AD50" s="10">
        <f>_xlfn.XLOOKUP(Y$1,'Control Panel'!$B:$B,'Control Panel'!$D:$D)</f>
        <v>5.1249999999999997E-2</v>
      </c>
      <c r="AE50" s="2">
        <f>IF('Control Panel'!$D$26="ON",AI49*(1-'Control Panel'!$C$26),AI49)</f>
        <v>9548344.6269122101</v>
      </c>
      <c r="AF50" s="3">
        <f>IF(ROUND(AI49,2) = 0,0,-PMT(_xlfn.XLOOKUP(AE$1,'Control Panel'!$B:$B,'Control Panel'!$H:$H),_xlfn.XLOOKUP(AE$1,'Control Panel'!$B:$B,'Control Panel'!$E:$E),_xlfn.XLOOKUP(AE$1,'Control Panel'!$B:$B,'Control Panel'!$C:$C)))</f>
        <v>65692.881367551381</v>
      </c>
      <c r="AG50" s="3">
        <f>IF(AF50=0,0,AE50*(_xlfn.XLOOKUP(AE$1,'Control Panel'!$B:$B,'Control Panel'!$H:$H)))</f>
        <v>54704.057758351206</v>
      </c>
      <c r="AH50" s="3">
        <f t="shared" si="10"/>
        <v>10988.823609200175</v>
      </c>
      <c r="AI50" s="3">
        <f t="shared" si="11"/>
        <v>9537355.8033030108</v>
      </c>
      <c r="AJ50" s="10">
        <f>_xlfn.XLOOKUP(AE$1,'Control Panel'!$B:$B,'Control Panel'!$D:$D)</f>
        <v>6.8750000000000006E-2</v>
      </c>
      <c r="AK50" s="2">
        <f>IF('Control Panel'!$D$26="ON",AO49*(1-'Control Panel'!$C$26),AO49)</f>
        <v>1847886.616985834</v>
      </c>
      <c r="AL50" s="3">
        <f>IF(ROUND(AO49,2) = 0,0,-PMT(_xlfn.XLOOKUP(AK$1,'Control Panel'!$B:$B,'Control Panel'!$H:$H),_xlfn.XLOOKUP(AK$1,'Control Panel'!$B:$B,'Control Panel'!$E:$E),_xlfn.XLOOKUP(AK$1,'Control Panel'!$B:$B,'Control Panel'!$C:$C)))</f>
        <v>19292.014496253767</v>
      </c>
      <c r="AM50" s="3">
        <f>IF(AL50=0,0,AK50*(_xlfn.XLOOKUP(AK$1,'Control Panel'!$B:$B,'Control Panel'!$H:$H)))</f>
        <v>9624.4094634678841</v>
      </c>
      <c r="AN50" s="3">
        <f t="shared" si="12"/>
        <v>9667.6050327858829</v>
      </c>
      <c r="AO50" s="3">
        <f t="shared" si="13"/>
        <v>1838219.0119530482</v>
      </c>
      <c r="AP50" s="10">
        <f>_xlfn.XLOOKUP(AK$1,'Control Panel'!$B:$B,'Control Panel'!$D:$D)</f>
        <v>6.25E-2</v>
      </c>
      <c r="AQ50" s="2">
        <f>IF('Control Panel'!$D$26="ON",AU49*(1-'Control Panel'!$C$26),AU49)</f>
        <v>5779608.1536034737</v>
      </c>
      <c r="AR50" s="3">
        <f>IF(ROUND(AU49,2) = 0,0,-PMT(_xlfn.XLOOKUP(AQ$1,'Control Panel'!$B:$B,'Control Panel'!$H:$H),_xlfn.XLOOKUP(AQ$1,'Control Panel'!$B:$B,'Control Panel'!$E:$E),_xlfn.XLOOKUP(AQ$1,'Control Panel'!$B:$B,'Control Panel'!$C:$C)))</f>
        <v>61459.563819643074</v>
      </c>
      <c r="AS50" s="3">
        <f>IF(AR50=0,0,AQ50*(_xlfn.XLOOKUP(AQ$1,'Control Panel'!$B:$B,'Control Panel'!$H:$H)))</f>
        <v>31908.253348019178</v>
      </c>
      <c r="AT50" s="3">
        <f t="shared" si="14"/>
        <v>29551.310471623896</v>
      </c>
      <c r="AU50" s="3">
        <f t="shared" si="15"/>
        <v>5750056.8431318495</v>
      </c>
      <c r="AV50" s="10">
        <f>_xlfn.XLOOKUP(AQ$1,'Control Panel'!$B:$B,'Control Panel'!$D:$D)</f>
        <v>6.6250000000000003E-2</v>
      </c>
      <c r="AW50" s="2">
        <f>IF('Control Panel'!$D$26="ON",BA49*(1-'Control Panel'!$C$26),BA49)</f>
        <v>7532203.8436035514</v>
      </c>
      <c r="AX50" s="3">
        <f>IF(ROUND(BA49,2) = 0,0,-PMT(_xlfn.XLOOKUP(AW$1,'Control Panel'!$B:$B,'Control Panel'!$H:$H),_xlfn.XLOOKUP(AW$1,'Control Panel'!$B:$B,'Control Panel'!$E:$E),_xlfn.XLOOKUP(AW$1,'Control Panel'!$B:$B,'Control Panel'!$C:$C)))</f>
        <v>44797.69910066975</v>
      </c>
      <c r="AY50" s="3">
        <f>IF(AX50=0,0,AW50*(_xlfn.XLOOKUP(AW$1,'Control Panel'!$B:$B,'Control Panel'!$H:$H)))</f>
        <v>33737.996382807578</v>
      </c>
      <c r="AZ50" s="3">
        <f t="shared" si="16"/>
        <v>11059.702717862172</v>
      </c>
      <c r="BA50" s="3">
        <f t="shared" si="17"/>
        <v>7521144.1408856893</v>
      </c>
      <c r="BB50" s="10">
        <f>_xlfn.XLOOKUP(AW$1,'Control Panel'!$B:$B,'Control Panel'!$D:$D)</f>
        <v>5.3749999999999999E-2</v>
      </c>
      <c r="BC50" s="2">
        <f>IF('Control Panel'!$D$26="ON",BG49*(1-'Control Panel'!$C$26),BG49)</f>
        <v>11947785.543950038</v>
      </c>
      <c r="BD50" s="3">
        <f>IF(ROUND(BG49,2) = 0,0,-PMT(_xlfn.XLOOKUP(BC$1,'Control Panel'!$B:$B,'Control Panel'!$H:$H),_xlfn.XLOOKUP(BC$1,'Control Panel'!$B:$B,'Control Panel'!$E:$E),_xlfn.XLOOKUP(BC$1,'Control Panel'!$B:$B,'Control Panel'!$C:$C)))</f>
        <v>83162.8118973979</v>
      </c>
      <c r="BE50" s="3">
        <f>IF(BD50=0,0,BC50*(_xlfn.XLOOKUP(BC$1,'Control Panel'!$B:$B,'Control Panel'!$H:$H)))</f>
        <v>69695.415673041891</v>
      </c>
      <c r="BF50" s="3">
        <f t="shared" si="18"/>
        <v>13467.396224356009</v>
      </c>
      <c r="BG50" s="3">
        <f t="shared" si="19"/>
        <v>11934318.147725683</v>
      </c>
      <c r="BH50" s="10">
        <f>_xlfn.XLOOKUP(BC$1,'Control Panel'!$B:$B,'Control Panel'!$D:$D)</f>
        <v>7.0000000000000007E-2</v>
      </c>
      <c r="BI50" s="2">
        <f>IF('Control Panel'!$D$26="ON",BM49*(1-'Control Panel'!$C$26),BM49)</f>
        <v>6387302.6503037615</v>
      </c>
      <c r="BJ50" s="3">
        <f>IF(ROUND(BM49,2) = 0,0,-PMT(_xlfn.XLOOKUP(BI$1,'Control Panel'!$B:$B,'Control Panel'!$H:$H),_xlfn.XLOOKUP(BI$1,'Control Panel'!$B:$B,'Control Panel'!$E:$E),_xlfn.XLOOKUP(BI$1,'Control Panel'!$B:$B,'Control Panel'!$C:$C)))</f>
        <v>39928.799014207361</v>
      </c>
      <c r="BK50" s="3">
        <f>IF(BJ50=0,0,BI50*(_xlfn.XLOOKUP(BI$1,'Control Panel'!$B:$B,'Control Panel'!$H:$H)))</f>
        <v>31271.169225445494</v>
      </c>
      <c r="BL50" s="3">
        <f t="shared" si="20"/>
        <v>8657.6297887618675</v>
      </c>
      <c r="BM50" s="3">
        <f t="shared" si="21"/>
        <v>6378645.0205149995</v>
      </c>
      <c r="BN50" s="10">
        <f>_xlfn.XLOOKUP(BI$1,'Control Panel'!$B:$B,'Control Panel'!$D:$D)</f>
        <v>5.8749999999999997E-2</v>
      </c>
      <c r="BO50" s="2">
        <f>IF('Control Panel'!$D$26="ON",BS49*(1-'Control Panel'!$C$26),BS49)</f>
        <v>8697688.9192853849</v>
      </c>
      <c r="BP50" s="3">
        <f>IF(ROUND(BS49,2) = 0,0,-PMT(_xlfn.XLOOKUP(BO$1,'Control Panel'!$B:$B,'Control Panel'!$H:$H),_xlfn.XLOOKUP(BO$1,'Control Panel'!$B:$B,'Control Panel'!$E:$E),_xlfn.XLOOKUP(BO$1,'Control Panel'!$B:$B,'Control Panel'!$C:$C)))</f>
        <v>51078.842448125593</v>
      </c>
      <c r="BQ50" s="3">
        <f>IF(BP50=0,0,BO50*(_xlfn.XLOOKUP(BO$1,'Control Panel'!$B:$B,'Control Panel'!$H:$H)))</f>
        <v>38052.389021873554</v>
      </c>
      <c r="BR50" s="3">
        <f t="shared" si="22"/>
        <v>13026.453426252039</v>
      </c>
      <c r="BS50" s="3">
        <f t="shared" si="23"/>
        <v>8684662.4658591338</v>
      </c>
      <c r="BT50" s="10">
        <f>_xlfn.XLOOKUP(BO$1,'Control Panel'!$B:$B,'Control Panel'!$D:$D)</f>
        <v>5.2499999999999998E-2</v>
      </c>
      <c r="BU50" s="2">
        <f>IF('Control Panel'!$D$26="ON",BY49*(1-'Control Panel'!$C$26),BY49)</f>
        <v>3702370.7453604033</v>
      </c>
      <c r="BV50" s="3">
        <f>IF(ROUND(BY49,2) = 0,0,-PMT(_xlfn.XLOOKUP(BU$1,'Control Panel'!$B:$B,'Control Panel'!$H:$H),_xlfn.XLOOKUP(BU$1,'Control Panel'!$B:$B,'Control Panel'!$E:$E),_xlfn.XLOOKUP(BU$1,'Control Panel'!$B:$B,'Control Panel'!$C:$C)))</f>
        <v>38891.266274824018</v>
      </c>
      <c r="BW50" s="3">
        <f>IF(BV50=0,0,BU50*(_xlfn.XLOOKUP(BU$1,'Control Panel'!$B:$B,'Control Panel'!$H:$H)))</f>
        <v>19668.844584727143</v>
      </c>
      <c r="BX50" s="3">
        <f t="shared" si="24"/>
        <v>19222.421690096875</v>
      </c>
      <c r="BY50" s="3">
        <f t="shared" si="25"/>
        <v>3683148.3236703062</v>
      </c>
      <c r="BZ50" s="10">
        <f>_xlfn.XLOOKUP(BU$1,'Control Panel'!$B:$B,'Control Panel'!$D:$D)</f>
        <v>6.3750000000000001E-2</v>
      </c>
      <c r="CA50" s="2">
        <f>IF('Control Panel'!$D$26="ON",CE49*(1-'Control Panel'!$C$26),CE49)</f>
        <v>4892054.2861162797</v>
      </c>
      <c r="CB50" s="3">
        <f>IF(ROUND(CE49,2) = 0,0,-PMT(_xlfn.XLOOKUP(CA$1,'Control Panel'!$B:$B,'Control Panel'!$H:$H),_xlfn.XLOOKUP(CA$1,'Control Panel'!$B:$B,'Control Panel'!$E:$E),_xlfn.XLOOKUP(CA$1,'Control Panel'!$B:$B,'Control Panel'!$C:$C)))</f>
        <v>49824.605221179954</v>
      </c>
      <c r="CC50" s="3">
        <f>IF(CB50=0,0,CA50*(_xlfn.XLOOKUP(CA$1,'Control Panel'!$B:$B,'Control Panel'!$H:$H)))</f>
        <v>23441.093454307174</v>
      </c>
      <c r="CD50" s="3">
        <f t="shared" si="26"/>
        <v>26383.51176687278</v>
      </c>
      <c r="CE50" s="3">
        <f t="shared" si="27"/>
        <v>4865670.7743494073</v>
      </c>
      <c r="CF50" s="10">
        <f>_xlfn.XLOOKUP(CA$1,'Control Panel'!$B:$B,'Control Panel'!$D:$D)</f>
        <v>5.7500000000000002E-2</v>
      </c>
      <c r="CG50" s="2">
        <f>IF('Control Panel'!$D$26="ON",CK49*(1-'Control Panel'!$C$26),CK49)</f>
        <v>6904777.3714713622</v>
      </c>
      <c r="CH50" s="3">
        <f>IF(ROUND(CK49,2) = 0,0,-PMT(_xlfn.XLOOKUP(CG$1,'Control Panel'!$B:$B,'Control Panel'!$H:$H),_xlfn.XLOOKUP(CG$1,'Control Panel'!$B:$B,'Control Panel'!$E:$E),_xlfn.XLOOKUP(CG$1,'Control Panel'!$B:$B,'Control Panel'!$C:$C)))</f>
        <v>69452.093642796826</v>
      </c>
      <c r="CI50" s="3">
        <f>IF(CH50=0,0,CG50*(_xlfn.XLOOKUP(CG$1,'Control Panel'!$B:$B,'Control Panel'!$H:$H)))</f>
        <v>31646.89628591041</v>
      </c>
      <c r="CJ50" s="3">
        <f t="shared" si="28"/>
        <v>37805.19735688642</v>
      </c>
      <c r="CK50" s="3">
        <f t="shared" si="29"/>
        <v>6866972.174114476</v>
      </c>
      <c r="CL50" s="10">
        <f>_xlfn.XLOOKUP(CG$1,'Control Panel'!$B:$B,'Control Panel'!$D:$D)</f>
        <v>5.5E-2</v>
      </c>
      <c r="CM50" s="2">
        <f>IF('Control Panel'!$D$26="ON",CQ49*(1-'Control Panel'!$C$26),CQ49)</f>
        <v>1880581.387953596</v>
      </c>
      <c r="CN50" s="3">
        <f>IF(ROUND(CQ49,2) = 0,0,-PMT(_xlfn.XLOOKUP(CM$1,'Control Panel'!$B:$B,'Control Panel'!$H:$H),_xlfn.XLOOKUP(CM$1,'Control Panel'!$B:$B,'Control Panel'!$E:$E),_xlfn.XLOOKUP(CM$1,'Control Panel'!$B:$B,'Control Panel'!$C:$C)))</f>
        <v>11044.074042837967</v>
      </c>
      <c r="CO50" s="3">
        <f>IF(CN50=0,0,CM50*(_xlfn.XLOOKUP(CM$1,'Control Panel'!$B:$B,'Control Panel'!$H:$H)))</f>
        <v>8227.5435722969814</v>
      </c>
      <c r="CP50" s="3">
        <f t="shared" si="30"/>
        <v>2816.5304705409853</v>
      </c>
      <c r="CQ50" s="3">
        <f t="shared" si="31"/>
        <v>1877764.857483055</v>
      </c>
      <c r="CR50" s="10">
        <f>_xlfn.XLOOKUP(CM$1,'Control Panel'!$B:$B,'Control Panel'!$D:$D)</f>
        <v>5.2499999999999998E-2</v>
      </c>
    </row>
    <row r="51" spans="1:96" x14ac:dyDescent="0.3">
      <c r="A51" s="86">
        <f t="shared" si="0"/>
        <v>252715.76158318867</v>
      </c>
      <c r="B51" s="3">
        <f t="shared" si="1"/>
        <v>453532.9203464202</v>
      </c>
      <c r="C51" s="88">
        <f>SUM($A$3:A50)</f>
        <v>10783439.688263852</v>
      </c>
      <c r="D51" s="87">
        <f>IF('Control Panel'!$D$27= "ON",A51+B51*(1-'Control Panel'!$C$27),A51+B51)</f>
        <v>706248.68192960881</v>
      </c>
      <c r="F51" s="9">
        <v>49</v>
      </c>
      <c r="G51" s="2">
        <f>IF('Control Panel'!$D$26="ON",K50*(1-'Control Panel'!$C$26),K50)</f>
        <v>4039395.3965379288</v>
      </c>
      <c r="H51" s="3">
        <f>IF(ROUND(K50,2) = 0,0,-PMT(_xlfn.XLOOKUP(G$1,'Control Panel'!$B:$B,'Control Panel'!$H:$H),_xlfn.XLOOKUP(G$1,'Control Panel'!$B:$B,'Control Panel'!$E:$E),_xlfn.XLOOKUP(G$1,'Control Panel'!$B:$B,'Control Panel'!$C:$C)))</f>
        <v>40854.172731056962</v>
      </c>
      <c r="I51" s="3">
        <f>IF(H51=0,0,G51*(_xlfn.XLOOKUP(G$1,'Control Panel'!$B:$B,'Control Panel'!$H:$H)))</f>
        <v>18513.895567465508</v>
      </c>
      <c r="J51" s="3">
        <f t="shared" si="2"/>
        <v>22340.277163591454</v>
      </c>
      <c r="K51" s="3">
        <f t="shared" si="3"/>
        <v>4017055.1193743376</v>
      </c>
      <c r="L51" s="10">
        <f>_xlfn.XLOOKUP(G$1,'Control Panel'!$B:$B,'Control Panel'!$D:$D)</f>
        <v>5.5E-2</v>
      </c>
      <c r="M51" s="2">
        <f>IF('Control Panel'!$D$26="ON",Q50*(1-'Control Panel'!$C$26),Q50)</f>
        <v>3814942.3213212024</v>
      </c>
      <c r="N51" s="3">
        <f>IF(ROUND(Q50,2) = 0,0,-PMT(_xlfn.XLOOKUP(M$1,'Control Panel'!$B:$B,'Control Panel'!$H:$H),_xlfn.XLOOKUP(M$1,'Control Panel'!$B:$B,'Control Panel'!$E:$E),_xlfn.XLOOKUP(M$1,'Control Panel'!$B:$B,'Control Panel'!$C:$C)))</f>
        <v>26277.152547020552</v>
      </c>
      <c r="O51" s="3">
        <f>IF(N51=0,0,M51*(_xlfn.XLOOKUP(M$1,'Control Panel'!$B:$B,'Control Panel'!$H:$H)))</f>
        <v>21856.440382569392</v>
      </c>
      <c r="P51" s="3">
        <f t="shared" si="4"/>
        <v>4420.7121644511608</v>
      </c>
      <c r="Q51" s="3">
        <f t="shared" si="5"/>
        <v>3810521.6091567511</v>
      </c>
      <c r="R51" s="10">
        <f>_xlfn.XLOOKUP(M$1,'Control Panel'!$B:$B,'Control Panel'!$D:$D)</f>
        <v>6.8750000000000006E-2</v>
      </c>
      <c r="S51" s="2">
        <f>IF('Control Panel'!$D$26="ON",W50*(1-'Control Panel'!$C$26),W50)</f>
        <v>6199281.2721469505</v>
      </c>
      <c r="T51" s="3">
        <f>IF(ROUND(W50,2) = 0,0,-PMT(_xlfn.XLOOKUP(S$1,'Control Panel'!$B:$B,'Control Panel'!$H:$H),_xlfn.XLOOKUP(S$1,'Control Panel'!$B:$B,'Control Panel'!$E:$E),_xlfn.XLOOKUP(S$1,'Control Panel'!$B:$B,'Control Panel'!$C:$C)))</f>
        <v>42700.372888908401</v>
      </c>
      <c r="U51" s="3">
        <f>IF(T51=0,0,S51*(_xlfn.XLOOKUP(S$1,'Control Panel'!$B:$B,'Control Panel'!$H:$H)))</f>
        <v>35516.715621675241</v>
      </c>
      <c r="V51" s="3">
        <f t="shared" si="6"/>
        <v>7183.6572672331604</v>
      </c>
      <c r="W51" s="3">
        <f t="shared" si="7"/>
        <v>6192097.6148797171</v>
      </c>
      <c r="X51" s="10">
        <f>_xlfn.XLOOKUP(S$1,'Control Panel'!$B:$B,'Control Panel'!$D:$D)</f>
        <v>6.8750000000000006E-2</v>
      </c>
      <c r="Y51" s="2">
        <f>IF('Control Panel'!$D$26="ON",AC50*(1-'Control Panel'!$C$26),AC50)</f>
        <v>6224983.7587394156</v>
      </c>
      <c r="Z51" s="3">
        <f>IF(ROUND(AC50,2) = 0,0,-PMT(_xlfn.XLOOKUP(Y$1,'Control Panel'!$B:$B,'Control Panel'!$H:$H),_xlfn.XLOOKUP(Y$1,'Control Panel'!$B:$B,'Control Panel'!$E:$E),_xlfn.XLOOKUP(Y$1,'Control Panel'!$B:$B,'Control Panel'!$C:$C)))</f>
        <v>61792.332437135432</v>
      </c>
      <c r="AA51" s="3">
        <f>IF(Z51=0,0,Y51*(_xlfn.XLOOKUP(Y$1,'Control Panel'!$B:$B,'Control Panel'!$H:$H)))</f>
        <v>26585.868136282919</v>
      </c>
      <c r="AB51" s="3">
        <f t="shared" si="8"/>
        <v>35206.464300852516</v>
      </c>
      <c r="AC51" s="3">
        <f t="shared" si="9"/>
        <v>6189777.2944385633</v>
      </c>
      <c r="AD51" s="10">
        <f>_xlfn.XLOOKUP(Y$1,'Control Panel'!$B:$B,'Control Panel'!$D:$D)</f>
        <v>5.1249999999999997E-2</v>
      </c>
      <c r="AE51" s="2">
        <f>IF('Control Panel'!$D$26="ON",AI50*(1-'Control Panel'!$C$26),AI50)</f>
        <v>9537355.8033030108</v>
      </c>
      <c r="AF51" s="3">
        <f>IF(ROUND(AI50,2) = 0,0,-PMT(_xlfn.XLOOKUP(AE$1,'Control Panel'!$B:$B,'Control Panel'!$H:$H),_xlfn.XLOOKUP(AE$1,'Control Panel'!$B:$B,'Control Panel'!$E:$E),_xlfn.XLOOKUP(AE$1,'Control Panel'!$B:$B,'Control Panel'!$C:$C)))</f>
        <v>65692.881367551381</v>
      </c>
      <c r="AG51" s="3">
        <f>IF(AF51=0,0,AE51*(_xlfn.XLOOKUP(AE$1,'Control Panel'!$B:$B,'Control Panel'!$H:$H)))</f>
        <v>54641.100956423506</v>
      </c>
      <c r="AH51" s="3">
        <f t="shared" si="10"/>
        <v>11051.780411127875</v>
      </c>
      <c r="AI51" s="3">
        <f t="shared" si="11"/>
        <v>9526304.0228918828</v>
      </c>
      <c r="AJ51" s="10">
        <f>_xlfn.XLOOKUP(AE$1,'Control Panel'!$B:$B,'Control Panel'!$D:$D)</f>
        <v>6.8750000000000006E-2</v>
      </c>
      <c r="AK51" s="2">
        <f>IF('Control Panel'!$D$26="ON",AO50*(1-'Control Panel'!$C$26),AO50)</f>
        <v>1838219.0119530482</v>
      </c>
      <c r="AL51" s="3">
        <f>IF(ROUND(AO50,2) = 0,0,-PMT(_xlfn.XLOOKUP(AK$1,'Control Panel'!$B:$B,'Control Panel'!$H:$H),_xlfn.XLOOKUP(AK$1,'Control Panel'!$B:$B,'Control Panel'!$E:$E),_xlfn.XLOOKUP(AK$1,'Control Panel'!$B:$B,'Control Panel'!$C:$C)))</f>
        <v>19292.014496253767</v>
      </c>
      <c r="AM51" s="3">
        <f>IF(AL51=0,0,AK51*(_xlfn.XLOOKUP(AK$1,'Control Panel'!$B:$B,'Control Panel'!$H:$H)))</f>
        <v>9574.0573539221259</v>
      </c>
      <c r="AN51" s="3">
        <f t="shared" si="12"/>
        <v>9717.9571423316411</v>
      </c>
      <c r="AO51" s="3">
        <f t="shared" si="13"/>
        <v>1828501.0548107165</v>
      </c>
      <c r="AP51" s="10">
        <f>_xlfn.XLOOKUP(AK$1,'Control Panel'!$B:$B,'Control Panel'!$D:$D)</f>
        <v>6.25E-2</v>
      </c>
      <c r="AQ51" s="2">
        <f>IF('Control Panel'!$D$26="ON",AU50*(1-'Control Panel'!$C$26),AU50)</f>
        <v>5750056.8431318495</v>
      </c>
      <c r="AR51" s="3">
        <f>IF(ROUND(AU50,2) = 0,0,-PMT(_xlfn.XLOOKUP(AQ$1,'Control Panel'!$B:$B,'Control Panel'!$H:$H),_xlfn.XLOOKUP(AQ$1,'Control Panel'!$B:$B,'Control Panel'!$E:$E),_xlfn.XLOOKUP(AQ$1,'Control Panel'!$B:$B,'Control Panel'!$C:$C)))</f>
        <v>61459.563819643074</v>
      </c>
      <c r="AS51" s="3">
        <f>IF(AR51=0,0,AQ51*(_xlfn.XLOOKUP(AQ$1,'Control Panel'!$B:$B,'Control Panel'!$H:$H)))</f>
        <v>31745.105488123754</v>
      </c>
      <c r="AT51" s="3">
        <f t="shared" si="14"/>
        <v>29714.458331519319</v>
      </c>
      <c r="AU51" s="3">
        <f t="shared" si="15"/>
        <v>5720342.3848003298</v>
      </c>
      <c r="AV51" s="10">
        <f>_xlfn.XLOOKUP(AQ$1,'Control Panel'!$B:$B,'Control Panel'!$D:$D)</f>
        <v>6.6250000000000003E-2</v>
      </c>
      <c r="AW51" s="2">
        <f>IF('Control Panel'!$D$26="ON",BA50*(1-'Control Panel'!$C$26),BA50)</f>
        <v>7521144.1408856893</v>
      </c>
      <c r="AX51" s="3">
        <f>IF(ROUND(BA50,2) = 0,0,-PMT(_xlfn.XLOOKUP(AW$1,'Control Panel'!$B:$B,'Control Panel'!$H:$H),_xlfn.XLOOKUP(AW$1,'Control Panel'!$B:$B,'Control Panel'!$E:$E),_xlfn.XLOOKUP(AW$1,'Control Panel'!$B:$B,'Control Panel'!$C:$C)))</f>
        <v>44797.69910066975</v>
      </c>
      <c r="AY51" s="3">
        <f>IF(AX51=0,0,AW51*(_xlfn.XLOOKUP(AW$1,'Control Panel'!$B:$B,'Control Panel'!$H:$H)))</f>
        <v>33688.458131050487</v>
      </c>
      <c r="AZ51" s="3">
        <f t="shared" si="16"/>
        <v>11109.240969619263</v>
      </c>
      <c r="BA51" s="3">
        <f t="shared" si="17"/>
        <v>7510034.8999160696</v>
      </c>
      <c r="BB51" s="10">
        <f>_xlfn.XLOOKUP(AW$1,'Control Panel'!$B:$B,'Control Panel'!$D:$D)</f>
        <v>5.3749999999999999E-2</v>
      </c>
      <c r="BC51" s="2">
        <f>IF('Control Panel'!$D$26="ON",BG50*(1-'Control Panel'!$C$26),BG50)</f>
        <v>11934318.147725683</v>
      </c>
      <c r="BD51" s="3">
        <f>IF(ROUND(BG50,2) = 0,0,-PMT(_xlfn.XLOOKUP(BC$1,'Control Panel'!$B:$B,'Control Panel'!$H:$H),_xlfn.XLOOKUP(BC$1,'Control Panel'!$B:$B,'Control Panel'!$E:$E),_xlfn.XLOOKUP(BC$1,'Control Panel'!$B:$B,'Control Panel'!$C:$C)))</f>
        <v>83162.8118973979</v>
      </c>
      <c r="BE51" s="3">
        <f>IF(BD51=0,0,BC51*(_xlfn.XLOOKUP(BC$1,'Control Panel'!$B:$B,'Control Panel'!$H:$H)))</f>
        <v>69616.855861733158</v>
      </c>
      <c r="BF51" s="3">
        <f t="shared" si="18"/>
        <v>13545.956035664742</v>
      </c>
      <c r="BG51" s="3">
        <f t="shared" si="19"/>
        <v>11920772.191690018</v>
      </c>
      <c r="BH51" s="10">
        <f>_xlfn.XLOOKUP(BC$1,'Control Panel'!$B:$B,'Control Panel'!$D:$D)</f>
        <v>7.0000000000000007E-2</v>
      </c>
      <c r="BI51" s="2">
        <f>IF('Control Panel'!$D$26="ON",BM50*(1-'Control Panel'!$C$26),BM50)</f>
        <v>6378645.0205149995</v>
      </c>
      <c r="BJ51" s="3">
        <f>IF(ROUND(BM50,2) = 0,0,-PMT(_xlfn.XLOOKUP(BI$1,'Control Panel'!$B:$B,'Control Panel'!$H:$H),_xlfn.XLOOKUP(BI$1,'Control Panel'!$B:$B,'Control Panel'!$E:$E),_xlfn.XLOOKUP(BI$1,'Control Panel'!$B:$B,'Control Panel'!$C:$C)))</f>
        <v>39928.799014207361</v>
      </c>
      <c r="BK51" s="3">
        <f>IF(BJ51=0,0,BI51*(_xlfn.XLOOKUP(BI$1,'Control Panel'!$B:$B,'Control Panel'!$H:$H)))</f>
        <v>31228.782912938015</v>
      </c>
      <c r="BL51" s="3">
        <f t="shared" si="20"/>
        <v>8700.0161012693461</v>
      </c>
      <c r="BM51" s="3">
        <f t="shared" si="21"/>
        <v>6369945.0044137305</v>
      </c>
      <c r="BN51" s="10">
        <f>_xlfn.XLOOKUP(BI$1,'Control Panel'!$B:$B,'Control Panel'!$D:$D)</f>
        <v>5.8749999999999997E-2</v>
      </c>
      <c r="BO51" s="2">
        <f>IF('Control Panel'!$D$26="ON",BS50*(1-'Control Panel'!$C$26),BS50)</f>
        <v>8684662.4658591338</v>
      </c>
      <c r="BP51" s="3">
        <f>IF(ROUND(BS50,2) = 0,0,-PMT(_xlfn.XLOOKUP(BO$1,'Control Panel'!$B:$B,'Control Panel'!$H:$H),_xlfn.XLOOKUP(BO$1,'Control Panel'!$B:$B,'Control Panel'!$E:$E),_xlfn.XLOOKUP(BO$1,'Control Panel'!$B:$B,'Control Panel'!$C:$C)))</f>
        <v>51078.842448125593</v>
      </c>
      <c r="BQ51" s="3">
        <f>IF(BP51=0,0,BO51*(_xlfn.XLOOKUP(BO$1,'Control Panel'!$B:$B,'Control Panel'!$H:$H)))</f>
        <v>37995.398288133707</v>
      </c>
      <c r="BR51" s="3">
        <f t="shared" si="22"/>
        <v>13083.444159991886</v>
      </c>
      <c r="BS51" s="3">
        <f t="shared" si="23"/>
        <v>8671579.0216991417</v>
      </c>
      <c r="BT51" s="10">
        <f>_xlfn.XLOOKUP(BO$1,'Control Panel'!$B:$B,'Control Panel'!$D:$D)</f>
        <v>5.2499999999999998E-2</v>
      </c>
      <c r="BU51" s="2">
        <f>IF('Control Panel'!$D$26="ON",BY50*(1-'Control Panel'!$C$26),BY50)</f>
        <v>3683148.3236703062</v>
      </c>
      <c r="BV51" s="3">
        <f>IF(ROUND(BY50,2) = 0,0,-PMT(_xlfn.XLOOKUP(BU$1,'Control Panel'!$B:$B,'Control Panel'!$H:$H),_xlfn.XLOOKUP(BU$1,'Control Panel'!$B:$B,'Control Panel'!$E:$E),_xlfn.XLOOKUP(BU$1,'Control Panel'!$B:$B,'Control Panel'!$C:$C)))</f>
        <v>38891.266274824018</v>
      </c>
      <c r="BW51" s="3">
        <f>IF(BV51=0,0,BU51*(_xlfn.XLOOKUP(BU$1,'Control Panel'!$B:$B,'Control Panel'!$H:$H)))</f>
        <v>19566.725469498502</v>
      </c>
      <c r="BX51" s="3">
        <f t="shared" si="24"/>
        <v>19324.540805325516</v>
      </c>
      <c r="BY51" s="3">
        <f t="shared" si="25"/>
        <v>3663823.7828649809</v>
      </c>
      <c r="BZ51" s="10">
        <f>_xlfn.XLOOKUP(BU$1,'Control Panel'!$B:$B,'Control Panel'!$D:$D)</f>
        <v>6.3750000000000001E-2</v>
      </c>
      <c r="CA51" s="2">
        <f>IF('Control Panel'!$D$26="ON",CE50*(1-'Control Panel'!$C$26),CE50)</f>
        <v>4865670.7743494073</v>
      </c>
      <c r="CB51" s="3">
        <f>IF(ROUND(CE50,2) = 0,0,-PMT(_xlfn.XLOOKUP(CA$1,'Control Panel'!$B:$B,'Control Panel'!$H:$H),_xlfn.XLOOKUP(CA$1,'Control Panel'!$B:$B,'Control Panel'!$E:$E),_xlfn.XLOOKUP(CA$1,'Control Panel'!$B:$B,'Control Panel'!$C:$C)))</f>
        <v>49824.605221179954</v>
      </c>
      <c r="CC51" s="3">
        <f>IF(CB51=0,0,CA51*(_xlfn.XLOOKUP(CA$1,'Control Panel'!$B:$B,'Control Panel'!$H:$H)))</f>
        <v>23314.672460424244</v>
      </c>
      <c r="CD51" s="3">
        <f t="shared" si="26"/>
        <v>26509.93276075571</v>
      </c>
      <c r="CE51" s="3">
        <f t="shared" si="27"/>
        <v>4839160.8415886518</v>
      </c>
      <c r="CF51" s="10">
        <f>_xlfn.XLOOKUP(CA$1,'Control Panel'!$B:$B,'Control Panel'!$D:$D)</f>
        <v>5.7500000000000002E-2</v>
      </c>
      <c r="CG51" s="2">
        <f>IF('Control Panel'!$D$26="ON",CK50*(1-'Control Panel'!$C$26),CK50)</f>
        <v>6866972.174114476</v>
      </c>
      <c r="CH51" s="3">
        <f>IF(ROUND(CK50,2) = 0,0,-PMT(_xlfn.XLOOKUP(CG$1,'Control Panel'!$B:$B,'Control Panel'!$H:$H),_xlfn.XLOOKUP(CG$1,'Control Panel'!$B:$B,'Control Panel'!$E:$E),_xlfn.XLOOKUP(CG$1,'Control Panel'!$B:$B,'Control Panel'!$C:$C)))</f>
        <v>69452.093642796826</v>
      </c>
      <c r="CI51" s="3">
        <f>IF(CH51=0,0,CG51*(_xlfn.XLOOKUP(CG$1,'Control Panel'!$B:$B,'Control Panel'!$H:$H)))</f>
        <v>31473.622464691347</v>
      </c>
      <c r="CJ51" s="3">
        <f t="shared" si="28"/>
        <v>37978.471178105479</v>
      </c>
      <c r="CK51" s="3">
        <f t="shared" si="29"/>
        <v>6828993.7029363709</v>
      </c>
      <c r="CL51" s="10">
        <f>_xlfn.XLOOKUP(CG$1,'Control Panel'!$B:$B,'Control Panel'!$D:$D)</f>
        <v>5.5E-2</v>
      </c>
      <c r="CM51" s="2">
        <f>IF('Control Panel'!$D$26="ON",CQ50*(1-'Control Panel'!$C$26),CQ50)</f>
        <v>1877764.857483055</v>
      </c>
      <c r="CN51" s="3">
        <f>IF(ROUND(CQ50,2) = 0,0,-PMT(_xlfn.XLOOKUP(CM$1,'Control Panel'!$B:$B,'Control Panel'!$H:$H),_xlfn.XLOOKUP(CM$1,'Control Panel'!$B:$B,'Control Panel'!$E:$E),_xlfn.XLOOKUP(CM$1,'Control Panel'!$B:$B,'Control Panel'!$C:$C)))</f>
        <v>11044.074042837967</v>
      </c>
      <c r="CO51" s="3">
        <f>IF(CN51=0,0,CM51*(_xlfn.XLOOKUP(CM$1,'Control Panel'!$B:$B,'Control Panel'!$H:$H)))</f>
        <v>8215.2212514883649</v>
      </c>
      <c r="CP51" s="3">
        <f t="shared" si="30"/>
        <v>2828.8527913496018</v>
      </c>
      <c r="CQ51" s="3">
        <f t="shared" si="31"/>
        <v>1874936.0046917053</v>
      </c>
      <c r="CR51" s="10">
        <f>_xlfn.XLOOKUP(CM$1,'Control Panel'!$B:$B,'Control Panel'!$D:$D)</f>
        <v>5.2499999999999998E-2</v>
      </c>
    </row>
    <row r="52" spans="1:96" x14ac:dyDescent="0.3">
      <c r="A52" s="86">
        <f t="shared" si="0"/>
        <v>253957.72397588502</v>
      </c>
      <c r="B52" s="3">
        <f t="shared" si="1"/>
        <v>452290.9579537239</v>
      </c>
      <c r="C52" s="88">
        <f>SUM($A$3:A51)</f>
        <v>11036155.449847041</v>
      </c>
      <c r="D52" s="87">
        <f>IF('Control Panel'!$D$27= "ON",A52+B52*(1-'Control Panel'!$C$27),A52+B52)</f>
        <v>706248.68192960892</v>
      </c>
      <c r="F52" s="9">
        <v>50</v>
      </c>
      <c r="G52" s="2">
        <f>IF('Control Panel'!$D$26="ON",K51*(1-'Control Panel'!$C$26),K51)</f>
        <v>4017055.1193743376</v>
      </c>
      <c r="H52" s="3">
        <f>IF(ROUND(K51,2) = 0,0,-PMT(_xlfn.XLOOKUP(G$1,'Control Panel'!$B:$B,'Control Panel'!$H:$H),_xlfn.XLOOKUP(G$1,'Control Panel'!$B:$B,'Control Panel'!$E:$E),_xlfn.XLOOKUP(G$1,'Control Panel'!$B:$B,'Control Panel'!$C:$C)))</f>
        <v>40854.172731056962</v>
      </c>
      <c r="I52" s="3">
        <f>IF(H52=0,0,G52*(_xlfn.XLOOKUP(G$1,'Control Panel'!$B:$B,'Control Panel'!$H:$H)))</f>
        <v>18411.502630465715</v>
      </c>
      <c r="J52" s="3">
        <f t="shared" si="2"/>
        <v>22442.670100591247</v>
      </c>
      <c r="K52" s="3">
        <f t="shared" si="3"/>
        <v>3994612.4492737465</v>
      </c>
      <c r="L52" s="10">
        <f>_xlfn.XLOOKUP(G$1,'Control Panel'!$B:$B,'Control Panel'!$D:$D)</f>
        <v>5.5E-2</v>
      </c>
      <c r="M52" s="2">
        <f>IF('Control Panel'!$D$26="ON",Q51*(1-'Control Panel'!$C$26),Q51)</f>
        <v>3810521.6091567511</v>
      </c>
      <c r="N52" s="3">
        <f>IF(ROUND(Q51,2) = 0,0,-PMT(_xlfn.XLOOKUP(M$1,'Control Panel'!$B:$B,'Control Panel'!$H:$H),_xlfn.XLOOKUP(M$1,'Control Panel'!$B:$B,'Control Panel'!$E:$E),_xlfn.XLOOKUP(M$1,'Control Panel'!$B:$B,'Control Panel'!$C:$C)))</f>
        <v>26277.152547020552</v>
      </c>
      <c r="O52" s="3">
        <f>IF(N52=0,0,M52*(_xlfn.XLOOKUP(M$1,'Control Panel'!$B:$B,'Control Panel'!$H:$H)))</f>
        <v>21831.113385793888</v>
      </c>
      <c r="P52" s="3">
        <f t="shared" si="4"/>
        <v>4446.0391612266649</v>
      </c>
      <c r="Q52" s="3">
        <f t="shared" si="5"/>
        <v>3806075.5699955244</v>
      </c>
      <c r="R52" s="10">
        <f>_xlfn.XLOOKUP(M$1,'Control Panel'!$B:$B,'Control Panel'!$D:$D)</f>
        <v>6.8750000000000006E-2</v>
      </c>
      <c r="S52" s="2">
        <f>IF('Control Panel'!$D$26="ON",W51*(1-'Control Panel'!$C$26),W51)</f>
        <v>6192097.6148797171</v>
      </c>
      <c r="T52" s="3">
        <f>IF(ROUND(W51,2) = 0,0,-PMT(_xlfn.XLOOKUP(S$1,'Control Panel'!$B:$B,'Control Panel'!$H:$H),_xlfn.XLOOKUP(S$1,'Control Panel'!$B:$B,'Control Panel'!$E:$E),_xlfn.XLOOKUP(S$1,'Control Panel'!$B:$B,'Control Panel'!$C:$C)))</f>
        <v>42700.372888908401</v>
      </c>
      <c r="U52" s="3">
        <f>IF(T52=0,0,S52*(_xlfn.XLOOKUP(S$1,'Control Panel'!$B:$B,'Control Panel'!$H:$H)))</f>
        <v>35475.559251915052</v>
      </c>
      <c r="V52" s="3">
        <f t="shared" si="6"/>
        <v>7224.8136369933491</v>
      </c>
      <c r="W52" s="3">
        <f t="shared" si="7"/>
        <v>6184872.8012427241</v>
      </c>
      <c r="X52" s="10">
        <f>_xlfn.XLOOKUP(S$1,'Control Panel'!$B:$B,'Control Panel'!$D:$D)</f>
        <v>6.8750000000000006E-2</v>
      </c>
      <c r="Y52" s="2">
        <f>IF('Control Panel'!$D$26="ON",AC51*(1-'Control Panel'!$C$26),AC51)</f>
        <v>6189777.2944385633</v>
      </c>
      <c r="Z52" s="3">
        <f>IF(ROUND(AC51,2) = 0,0,-PMT(_xlfn.XLOOKUP(Y$1,'Control Panel'!$B:$B,'Control Panel'!$H:$H),_xlfn.XLOOKUP(Y$1,'Control Panel'!$B:$B,'Control Panel'!$E:$E),_xlfn.XLOOKUP(Y$1,'Control Panel'!$B:$B,'Control Panel'!$C:$C)))</f>
        <v>61792.332437135432</v>
      </c>
      <c r="AA52" s="3">
        <f>IF(Z52=0,0,Y52*(_xlfn.XLOOKUP(Y$1,'Control Panel'!$B:$B,'Control Panel'!$H:$H)))</f>
        <v>26435.50719499803</v>
      </c>
      <c r="AB52" s="3">
        <f t="shared" si="8"/>
        <v>35356.825242137405</v>
      </c>
      <c r="AC52" s="3">
        <f t="shared" si="9"/>
        <v>6154420.4691964258</v>
      </c>
      <c r="AD52" s="10">
        <f>_xlfn.XLOOKUP(Y$1,'Control Panel'!$B:$B,'Control Panel'!$D:$D)</f>
        <v>5.1249999999999997E-2</v>
      </c>
      <c r="AE52" s="2">
        <f>IF('Control Panel'!$D$26="ON",AI51*(1-'Control Panel'!$C$26),AI51)</f>
        <v>9526304.0228918828</v>
      </c>
      <c r="AF52" s="3">
        <f>IF(ROUND(AI51,2) = 0,0,-PMT(_xlfn.XLOOKUP(AE$1,'Control Panel'!$B:$B,'Control Panel'!$H:$H),_xlfn.XLOOKUP(AE$1,'Control Panel'!$B:$B,'Control Panel'!$E:$E),_xlfn.XLOOKUP(AE$1,'Control Panel'!$B:$B,'Control Panel'!$C:$C)))</f>
        <v>65692.881367551381</v>
      </c>
      <c r="AG52" s="3">
        <f>IF(AF52=0,0,AE52*(_xlfn.XLOOKUP(AE$1,'Control Panel'!$B:$B,'Control Panel'!$H:$H)))</f>
        <v>54577.783464484746</v>
      </c>
      <c r="AH52" s="3">
        <f t="shared" si="10"/>
        <v>11115.097903066635</v>
      </c>
      <c r="AI52" s="3">
        <f t="shared" si="11"/>
        <v>9515188.9249888156</v>
      </c>
      <c r="AJ52" s="10">
        <f>_xlfn.XLOOKUP(AE$1,'Control Panel'!$B:$B,'Control Panel'!$D:$D)</f>
        <v>6.8750000000000006E-2</v>
      </c>
      <c r="AK52" s="2">
        <f>IF('Control Panel'!$D$26="ON",AO51*(1-'Control Panel'!$C$26),AO51)</f>
        <v>1828501.0548107165</v>
      </c>
      <c r="AL52" s="3">
        <f>IF(ROUND(AO51,2) = 0,0,-PMT(_xlfn.XLOOKUP(AK$1,'Control Panel'!$B:$B,'Control Panel'!$H:$H),_xlfn.XLOOKUP(AK$1,'Control Panel'!$B:$B,'Control Panel'!$E:$E),_xlfn.XLOOKUP(AK$1,'Control Panel'!$B:$B,'Control Panel'!$C:$C)))</f>
        <v>19292.014496253767</v>
      </c>
      <c r="AM52" s="3">
        <f>IF(AL52=0,0,AK52*(_xlfn.XLOOKUP(AK$1,'Control Panel'!$B:$B,'Control Panel'!$H:$H)))</f>
        <v>9523.4429938058147</v>
      </c>
      <c r="AN52" s="3">
        <f t="shared" si="12"/>
        <v>9768.5715024479523</v>
      </c>
      <c r="AO52" s="3">
        <f t="shared" si="13"/>
        <v>1818732.4833082685</v>
      </c>
      <c r="AP52" s="10">
        <f>_xlfn.XLOOKUP(AK$1,'Control Panel'!$B:$B,'Control Panel'!$D:$D)</f>
        <v>6.25E-2</v>
      </c>
      <c r="AQ52" s="2">
        <f>IF('Control Panel'!$D$26="ON",AU51*(1-'Control Panel'!$C$26),AU51)</f>
        <v>5720342.3848003298</v>
      </c>
      <c r="AR52" s="3">
        <f>IF(ROUND(AU51,2) = 0,0,-PMT(_xlfn.XLOOKUP(AQ$1,'Control Panel'!$B:$B,'Control Panel'!$H:$H),_xlfn.XLOOKUP(AQ$1,'Control Panel'!$B:$B,'Control Panel'!$E:$E),_xlfn.XLOOKUP(AQ$1,'Control Panel'!$B:$B,'Control Panel'!$C:$C)))</f>
        <v>61459.563819643074</v>
      </c>
      <c r="AS52" s="3">
        <f>IF(AR52=0,0,AQ52*(_xlfn.XLOOKUP(AQ$1,'Control Panel'!$B:$B,'Control Panel'!$H:$H)))</f>
        <v>31581.056916085156</v>
      </c>
      <c r="AT52" s="3">
        <f t="shared" si="14"/>
        <v>29878.506903557918</v>
      </c>
      <c r="AU52" s="3">
        <f t="shared" si="15"/>
        <v>5690463.8778967718</v>
      </c>
      <c r="AV52" s="10">
        <f>_xlfn.XLOOKUP(AQ$1,'Control Panel'!$B:$B,'Control Panel'!$D:$D)</f>
        <v>6.6250000000000003E-2</v>
      </c>
      <c r="AW52" s="2">
        <f>IF('Control Panel'!$D$26="ON",BA51*(1-'Control Panel'!$C$26),BA51)</f>
        <v>7510034.8999160696</v>
      </c>
      <c r="AX52" s="3">
        <f>IF(ROUND(BA51,2) = 0,0,-PMT(_xlfn.XLOOKUP(AW$1,'Control Panel'!$B:$B,'Control Panel'!$H:$H),_xlfn.XLOOKUP(AW$1,'Control Panel'!$B:$B,'Control Panel'!$E:$E),_xlfn.XLOOKUP(AW$1,'Control Panel'!$B:$B,'Control Panel'!$C:$C)))</f>
        <v>44797.69910066975</v>
      </c>
      <c r="AY52" s="3">
        <f>IF(AX52=0,0,AW52*(_xlfn.XLOOKUP(AW$1,'Control Panel'!$B:$B,'Control Panel'!$H:$H)))</f>
        <v>33638.697989207394</v>
      </c>
      <c r="AZ52" s="3">
        <f t="shared" si="16"/>
        <v>11159.001111462356</v>
      </c>
      <c r="BA52" s="3">
        <f t="shared" si="17"/>
        <v>7498875.8988046069</v>
      </c>
      <c r="BB52" s="10">
        <f>_xlfn.XLOOKUP(AW$1,'Control Panel'!$B:$B,'Control Panel'!$D:$D)</f>
        <v>5.3749999999999999E-2</v>
      </c>
      <c r="BC52" s="2">
        <f>IF('Control Panel'!$D$26="ON",BG51*(1-'Control Panel'!$C$26),BG51)</f>
        <v>11920772.191690018</v>
      </c>
      <c r="BD52" s="3">
        <f>IF(ROUND(BG51,2) = 0,0,-PMT(_xlfn.XLOOKUP(BC$1,'Control Panel'!$B:$B,'Control Panel'!$H:$H),_xlfn.XLOOKUP(BC$1,'Control Panel'!$B:$B,'Control Panel'!$E:$E),_xlfn.XLOOKUP(BC$1,'Control Panel'!$B:$B,'Control Panel'!$C:$C)))</f>
        <v>83162.8118973979</v>
      </c>
      <c r="BE52" s="3">
        <f>IF(BD52=0,0,BC52*(_xlfn.XLOOKUP(BC$1,'Control Panel'!$B:$B,'Control Panel'!$H:$H)))</f>
        <v>69537.83778485845</v>
      </c>
      <c r="BF52" s="3">
        <f t="shared" si="18"/>
        <v>13624.97411253945</v>
      </c>
      <c r="BG52" s="3">
        <f t="shared" si="19"/>
        <v>11907147.21757748</v>
      </c>
      <c r="BH52" s="10">
        <f>_xlfn.XLOOKUP(BC$1,'Control Panel'!$B:$B,'Control Panel'!$D:$D)</f>
        <v>7.0000000000000007E-2</v>
      </c>
      <c r="BI52" s="2">
        <f>IF('Control Panel'!$D$26="ON",BM51*(1-'Control Panel'!$C$26),BM51)</f>
        <v>6369945.0044137305</v>
      </c>
      <c r="BJ52" s="3">
        <f>IF(ROUND(BM51,2) = 0,0,-PMT(_xlfn.XLOOKUP(BI$1,'Control Panel'!$B:$B,'Control Panel'!$H:$H),_xlfn.XLOOKUP(BI$1,'Control Panel'!$B:$B,'Control Panel'!$E:$E),_xlfn.XLOOKUP(BI$1,'Control Panel'!$B:$B,'Control Panel'!$C:$C)))</f>
        <v>39928.799014207361</v>
      </c>
      <c r="BK52" s="3">
        <f>IF(BJ52=0,0,BI52*(_xlfn.XLOOKUP(BI$1,'Control Panel'!$B:$B,'Control Panel'!$H:$H)))</f>
        <v>31186.189084108886</v>
      </c>
      <c r="BL52" s="3">
        <f t="shared" si="20"/>
        <v>8742.6099300984752</v>
      </c>
      <c r="BM52" s="3">
        <f t="shared" si="21"/>
        <v>6361202.3944836324</v>
      </c>
      <c r="BN52" s="10">
        <f>_xlfn.XLOOKUP(BI$1,'Control Panel'!$B:$B,'Control Panel'!$D:$D)</f>
        <v>5.8749999999999997E-2</v>
      </c>
      <c r="BO52" s="2">
        <f>IF('Control Panel'!$D$26="ON",BS51*(1-'Control Panel'!$C$26),BS51)</f>
        <v>8671579.0216991417</v>
      </c>
      <c r="BP52" s="3">
        <f>IF(ROUND(BS51,2) = 0,0,-PMT(_xlfn.XLOOKUP(BO$1,'Control Panel'!$B:$B,'Control Panel'!$H:$H),_xlfn.XLOOKUP(BO$1,'Control Panel'!$B:$B,'Control Panel'!$E:$E),_xlfn.XLOOKUP(BO$1,'Control Panel'!$B:$B,'Control Panel'!$C:$C)))</f>
        <v>51078.842448125593</v>
      </c>
      <c r="BQ52" s="3">
        <f>IF(BP52=0,0,BO52*(_xlfn.XLOOKUP(BO$1,'Control Panel'!$B:$B,'Control Panel'!$H:$H)))</f>
        <v>37938.158219933743</v>
      </c>
      <c r="BR52" s="3">
        <f t="shared" si="22"/>
        <v>13140.684228191851</v>
      </c>
      <c r="BS52" s="3">
        <f t="shared" si="23"/>
        <v>8658438.3374709506</v>
      </c>
      <c r="BT52" s="10">
        <f>_xlfn.XLOOKUP(BO$1,'Control Panel'!$B:$B,'Control Panel'!$D:$D)</f>
        <v>5.2499999999999998E-2</v>
      </c>
      <c r="BU52" s="2">
        <f>IF('Control Panel'!$D$26="ON",BY51*(1-'Control Panel'!$C$26),BY51)</f>
        <v>3663823.7828649809</v>
      </c>
      <c r="BV52" s="3">
        <f>IF(ROUND(BY51,2) = 0,0,-PMT(_xlfn.XLOOKUP(BU$1,'Control Panel'!$B:$B,'Control Panel'!$H:$H),_xlfn.XLOOKUP(BU$1,'Control Panel'!$B:$B,'Control Panel'!$E:$E),_xlfn.XLOOKUP(BU$1,'Control Panel'!$B:$B,'Control Panel'!$C:$C)))</f>
        <v>38891.266274824018</v>
      </c>
      <c r="BW52" s="3">
        <f>IF(BV52=0,0,BU52*(_xlfn.XLOOKUP(BU$1,'Control Panel'!$B:$B,'Control Panel'!$H:$H)))</f>
        <v>19464.063846470213</v>
      </c>
      <c r="BX52" s="3">
        <f t="shared" si="24"/>
        <v>19427.202428353805</v>
      </c>
      <c r="BY52" s="3">
        <f t="shared" si="25"/>
        <v>3644396.5804366269</v>
      </c>
      <c r="BZ52" s="10">
        <f>_xlfn.XLOOKUP(BU$1,'Control Panel'!$B:$B,'Control Panel'!$D:$D)</f>
        <v>6.3750000000000001E-2</v>
      </c>
      <c r="CA52" s="2">
        <f>IF('Control Panel'!$D$26="ON",CE51*(1-'Control Panel'!$C$26),CE51)</f>
        <v>4839160.8415886518</v>
      </c>
      <c r="CB52" s="3">
        <f>IF(ROUND(CE51,2) = 0,0,-PMT(_xlfn.XLOOKUP(CA$1,'Control Panel'!$B:$B,'Control Panel'!$H:$H),_xlfn.XLOOKUP(CA$1,'Control Panel'!$B:$B,'Control Panel'!$E:$E),_xlfn.XLOOKUP(CA$1,'Control Panel'!$B:$B,'Control Panel'!$C:$C)))</f>
        <v>49824.605221179954</v>
      </c>
      <c r="CC52" s="3">
        <f>IF(CB52=0,0,CA52*(_xlfn.XLOOKUP(CA$1,'Control Panel'!$B:$B,'Control Panel'!$H:$H)))</f>
        <v>23187.645699278957</v>
      </c>
      <c r="CD52" s="3">
        <f t="shared" si="26"/>
        <v>26636.959521900997</v>
      </c>
      <c r="CE52" s="3">
        <f t="shared" si="27"/>
        <v>4812523.8820667509</v>
      </c>
      <c r="CF52" s="10">
        <f>_xlfn.XLOOKUP(CA$1,'Control Panel'!$B:$B,'Control Panel'!$D:$D)</f>
        <v>5.7500000000000002E-2</v>
      </c>
      <c r="CG52" s="2">
        <f>IF('Control Panel'!$D$26="ON",CK51*(1-'Control Panel'!$C$26),CK51)</f>
        <v>6828993.7029363709</v>
      </c>
      <c r="CH52" s="3">
        <f>IF(ROUND(CK51,2) = 0,0,-PMT(_xlfn.XLOOKUP(CG$1,'Control Panel'!$B:$B,'Control Panel'!$H:$H),_xlfn.XLOOKUP(CG$1,'Control Panel'!$B:$B,'Control Panel'!$E:$E),_xlfn.XLOOKUP(CG$1,'Control Panel'!$B:$B,'Control Panel'!$C:$C)))</f>
        <v>69452.093642796826</v>
      </c>
      <c r="CI52" s="3">
        <f>IF(CH52=0,0,CG52*(_xlfn.XLOOKUP(CG$1,'Control Panel'!$B:$B,'Control Panel'!$H:$H)))</f>
        <v>31299.5544717917</v>
      </c>
      <c r="CJ52" s="3">
        <f t="shared" si="28"/>
        <v>38152.539171005126</v>
      </c>
      <c r="CK52" s="3">
        <f t="shared" si="29"/>
        <v>6790841.1637653662</v>
      </c>
      <c r="CL52" s="10">
        <f>_xlfn.XLOOKUP(CG$1,'Control Panel'!$B:$B,'Control Panel'!$D:$D)</f>
        <v>5.5E-2</v>
      </c>
      <c r="CM52" s="2">
        <f>IF('Control Panel'!$D$26="ON",CQ51*(1-'Control Panel'!$C$26),CQ51)</f>
        <v>1874936.0046917053</v>
      </c>
      <c r="CN52" s="3">
        <f>IF(ROUND(CQ51,2) = 0,0,-PMT(_xlfn.XLOOKUP(CM$1,'Control Panel'!$B:$B,'Control Panel'!$H:$H),_xlfn.XLOOKUP(CM$1,'Control Panel'!$B:$B,'Control Panel'!$E:$E),_xlfn.XLOOKUP(CM$1,'Control Panel'!$B:$B,'Control Panel'!$C:$C)))</f>
        <v>11044.074042837967</v>
      </c>
      <c r="CO52" s="3">
        <f>IF(CN52=0,0,CM52*(_xlfn.XLOOKUP(CM$1,'Control Panel'!$B:$B,'Control Panel'!$H:$H)))</f>
        <v>8202.8450205262106</v>
      </c>
      <c r="CP52" s="3">
        <f t="shared" si="30"/>
        <v>2841.2290223117561</v>
      </c>
      <c r="CQ52" s="3">
        <f t="shared" si="31"/>
        <v>1872094.7756693936</v>
      </c>
      <c r="CR52" s="10">
        <f>_xlfn.XLOOKUP(CM$1,'Control Panel'!$B:$B,'Control Panel'!$D:$D)</f>
        <v>5.2499999999999998E-2</v>
      </c>
    </row>
    <row r="53" spans="1:96" x14ac:dyDescent="0.3">
      <c r="A53" s="86">
        <f t="shared" si="0"/>
        <v>255205.85958584791</v>
      </c>
      <c r="B53" s="3">
        <f t="shared" si="1"/>
        <v>451042.82234376098</v>
      </c>
      <c r="C53" s="88">
        <f>SUM($A$3:A52)</f>
        <v>11290113.173822926</v>
      </c>
      <c r="D53" s="87">
        <f>IF('Control Panel'!$D$27= "ON",A53+B53*(1-'Control Panel'!$C$27),A53+B53)</f>
        <v>706248.68192960892</v>
      </c>
      <c r="F53" s="9">
        <v>51</v>
      </c>
      <c r="G53" s="2">
        <f>IF('Control Panel'!$D$26="ON",K52*(1-'Control Panel'!$C$26),K52)</f>
        <v>3994612.4492737465</v>
      </c>
      <c r="H53" s="3">
        <f>IF(ROUND(K52,2) = 0,0,-PMT(_xlfn.XLOOKUP(G$1,'Control Panel'!$B:$B,'Control Panel'!$H:$H),_xlfn.XLOOKUP(G$1,'Control Panel'!$B:$B,'Control Panel'!$E:$E),_xlfn.XLOOKUP(G$1,'Control Panel'!$B:$B,'Control Panel'!$C:$C)))</f>
        <v>40854.172731056962</v>
      </c>
      <c r="I53" s="3">
        <f>IF(H53=0,0,G53*(_xlfn.XLOOKUP(G$1,'Control Panel'!$B:$B,'Control Panel'!$H:$H)))</f>
        <v>18308.640392504672</v>
      </c>
      <c r="J53" s="3">
        <f t="shared" si="2"/>
        <v>22545.53233855229</v>
      </c>
      <c r="K53" s="3">
        <f t="shared" si="3"/>
        <v>3972066.9169351943</v>
      </c>
      <c r="L53" s="10">
        <f>_xlfn.XLOOKUP(G$1,'Control Panel'!$B:$B,'Control Panel'!$D:$D)</f>
        <v>5.5E-2</v>
      </c>
      <c r="M53" s="2">
        <f>IF('Control Panel'!$D$26="ON",Q52*(1-'Control Panel'!$C$26),Q52)</f>
        <v>3806075.5699955244</v>
      </c>
      <c r="N53" s="3">
        <f>IF(ROUND(Q52,2) = 0,0,-PMT(_xlfn.XLOOKUP(M$1,'Control Panel'!$B:$B,'Control Panel'!$H:$H),_xlfn.XLOOKUP(M$1,'Control Panel'!$B:$B,'Control Panel'!$E:$E),_xlfn.XLOOKUP(M$1,'Control Panel'!$B:$B,'Control Panel'!$C:$C)))</f>
        <v>26277.152547020552</v>
      </c>
      <c r="O53" s="3">
        <f>IF(N53=0,0,M53*(_xlfn.XLOOKUP(M$1,'Control Panel'!$B:$B,'Control Panel'!$H:$H)))</f>
        <v>21805.641286432692</v>
      </c>
      <c r="P53" s="3">
        <f t="shared" si="4"/>
        <v>4471.5112605878603</v>
      </c>
      <c r="Q53" s="3">
        <f t="shared" si="5"/>
        <v>3801604.0587349366</v>
      </c>
      <c r="R53" s="10">
        <f>_xlfn.XLOOKUP(M$1,'Control Panel'!$B:$B,'Control Panel'!$D:$D)</f>
        <v>6.8750000000000006E-2</v>
      </c>
      <c r="S53" s="2">
        <f>IF('Control Panel'!$D$26="ON",W52*(1-'Control Panel'!$C$26),W52)</f>
        <v>6184872.8012427241</v>
      </c>
      <c r="T53" s="3">
        <f>IF(ROUND(W52,2) = 0,0,-PMT(_xlfn.XLOOKUP(S$1,'Control Panel'!$B:$B,'Control Panel'!$H:$H),_xlfn.XLOOKUP(S$1,'Control Panel'!$B:$B,'Control Panel'!$E:$E),_xlfn.XLOOKUP(S$1,'Control Panel'!$B:$B,'Control Panel'!$C:$C)))</f>
        <v>42700.372888908401</v>
      </c>
      <c r="U53" s="3">
        <f>IF(T53=0,0,S53*(_xlfn.XLOOKUP(S$1,'Control Panel'!$B:$B,'Control Panel'!$H:$H)))</f>
        <v>35434.167090453113</v>
      </c>
      <c r="V53" s="3">
        <f t="shared" si="6"/>
        <v>7266.2057984552885</v>
      </c>
      <c r="W53" s="3">
        <f t="shared" si="7"/>
        <v>6177606.5954442685</v>
      </c>
      <c r="X53" s="10">
        <f>_xlfn.XLOOKUP(S$1,'Control Panel'!$B:$B,'Control Panel'!$D:$D)</f>
        <v>6.8750000000000006E-2</v>
      </c>
      <c r="Y53" s="2">
        <f>IF('Control Panel'!$D$26="ON",AC52*(1-'Control Panel'!$C$26),AC52)</f>
        <v>6154420.4691964258</v>
      </c>
      <c r="Z53" s="3">
        <f>IF(ROUND(AC52,2) = 0,0,-PMT(_xlfn.XLOOKUP(Y$1,'Control Panel'!$B:$B,'Control Panel'!$H:$H),_xlfn.XLOOKUP(Y$1,'Control Panel'!$B:$B,'Control Panel'!$E:$E),_xlfn.XLOOKUP(Y$1,'Control Panel'!$B:$B,'Control Panel'!$C:$C)))</f>
        <v>61792.332437135432</v>
      </c>
      <c r="AA53" s="3">
        <f>IF(Z53=0,0,Y53*(_xlfn.XLOOKUP(Y$1,'Control Panel'!$B:$B,'Control Panel'!$H:$H)))</f>
        <v>26284.504087193065</v>
      </c>
      <c r="AB53" s="3">
        <f t="shared" si="8"/>
        <v>35507.828349942371</v>
      </c>
      <c r="AC53" s="3">
        <f t="shared" si="9"/>
        <v>6118912.6408464834</v>
      </c>
      <c r="AD53" s="10">
        <f>_xlfn.XLOOKUP(Y$1,'Control Panel'!$B:$B,'Control Panel'!$D:$D)</f>
        <v>5.1249999999999997E-2</v>
      </c>
      <c r="AE53" s="2">
        <f>IF('Control Panel'!$D$26="ON",AI52*(1-'Control Panel'!$C$26),AI52)</f>
        <v>9515188.9249888156</v>
      </c>
      <c r="AF53" s="3">
        <f>IF(ROUND(AI52,2) = 0,0,-PMT(_xlfn.XLOOKUP(AE$1,'Control Panel'!$B:$B,'Control Panel'!$H:$H),_xlfn.XLOOKUP(AE$1,'Control Panel'!$B:$B,'Control Panel'!$E:$E),_xlfn.XLOOKUP(AE$1,'Control Panel'!$B:$B,'Control Panel'!$C:$C)))</f>
        <v>65692.881367551381</v>
      </c>
      <c r="AG53" s="3">
        <f>IF(AF53=0,0,AE53*(_xlfn.XLOOKUP(AE$1,'Control Panel'!$B:$B,'Control Panel'!$H:$H)))</f>
        <v>54514.103216081763</v>
      </c>
      <c r="AH53" s="3">
        <f t="shared" si="10"/>
        <v>11178.778151469618</v>
      </c>
      <c r="AI53" s="3">
        <f t="shared" si="11"/>
        <v>9504010.1468373463</v>
      </c>
      <c r="AJ53" s="10">
        <f>_xlfn.XLOOKUP(AE$1,'Control Panel'!$B:$B,'Control Panel'!$D:$D)</f>
        <v>6.8750000000000006E-2</v>
      </c>
      <c r="AK53" s="2">
        <f>IF('Control Panel'!$D$26="ON",AO52*(1-'Control Panel'!$C$26),AO52)</f>
        <v>1818732.4833082685</v>
      </c>
      <c r="AL53" s="3">
        <f>IF(ROUND(AO52,2) = 0,0,-PMT(_xlfn.XLOOKUP(AK$1,'Control Panel'!$B:$B,'Control Panel'!$H:$H),_xlfn.XLOOKUP(AK$1,'Control Panel'!$B:$B,'Control Panel'!$E:$E),_xlfn.XLOOKUP(AK$1,'Control Panel'!$B:$B,'Control Panel'!$C:$C)))</f>
        <v>19292.014496253767</v>
      </c>
      <c r="AM53" s="3">
        <f>IF(AL53=0,0,AK53*(_xlfn.XLOOKUP(AK$1,'Control Panel'!$B:$B,'Control Panel'!$H:$H)))</f>
        <v>9472.565017230565</v>
      </c>
      <c r="AN53" s="3">
        <f t="shared" si="12"/>
        <v>9819.449479023202</v>
      </c>
      <c r="AO53" s="3">
        <f t="shared" si="13"/>
        <v>1808913.0338292453</v>
      </c>
      <c r="AP53" s="10">
        <f>_xlfn.XLOOKUP(AK$1,'Control Panel'!$B:$B,'Control Panel'!$D:$D)</f>
        <v>6.25E-2</v>
      </c>
      <c r="AQ53" s="2">
        <f>IF('Control Panel'!$D$26="ON",AU52*(1-'Control Panel'!$C$26),AU52)</f>
        <v>5690463.8778967718</v>
      </c>
      <c r="AR53" s="3">
        <f>IF(ROUND(AU52,2) = 0,0,-PMT(_xlfn.XLOOKUP(AQ$1,'Control Panel'!$B:$B,'Control Panel'!$H:$H),_xlfn.XLOOKUP(AQ$1,'Control Panel'!$B:$B,'Control Panel'!$E:$E),_xlfn.XLOOKUP(AQ$1,'Control Panel'!$B:$B,'Control Panel'!$C:$C)))</f>
        <v>61459.563819643074</v>
      </c>
      <c r="AS53" s="3">
        <f>IF(AR53=0,0,AQ53*(_xlfn.XLOOKUP(AQ$1,'Control Panel'!$B:$B,'Control Panel'!$H:$H)))</f>
        <v>31416.10265922176</v>
      </c>
      <c r="AT53" s="3">
        <f t="shared" si="14"/>
        <v>30043.461160421313</v>
      </c>
      <c r="AU53" s="3">
        <f t="shared" si="15"/>
        <v>5660420.4167363504</v>
      </c>
      <c r="AV53" s="10">
        <f>_xlfn.XLOOKUP(AQ$1,'Control Panel'!$B:$B,'Control Panel'!$D:$D)</f>
        <v>6.6250000000000003E-2</v>
      </c>
      <c r="AW53" s="2">
        <f>IF('Control Panel'!$D$26="ON",BA52*(1-'Control Panel'!$C$26),BA52)</f>
        <v>7498875.8988046069</v>
      </c>
      <c r="AX53" s="3">
        <f>IF(ROUND(BA52,2) = 0,0,-PMT(_xlfn.XLOOKUP(AW$1,'Control Panel'!$B:$B,'Control Panel'!$H:$H),_xlfn.XLOOKUP(AW$1,'Control Panel'!$B:$B,'Control Panel'!$E:$E),_xlfn.XLOOKUP(AW$1,'Control Panel'!$B:$B,'Control Panel'!$C:$C)))</f>
        <v>44797.69910066975</v>
      </c>
      <c r="AY53" s="3">
        <f>IF(AX53=0,0,AW53*(_xlfn.XLOOKUP(AW$1,'Control Panel'!$B:$B,'Control Panel'!$H:$H)))</f>
        <v>33588.714963395636</v>
      </c>
      <c r="AZ53" s="3">
        <f t="shared" si="16"/>
        <v>11208.984137274114</v>
      </c>
      <c r="BA53" s="3">
        <f t="shared" si="17"/>
        <v>7487666.9146673325</v>
      </c>
      <c r="BB53" s="10">
        <f>_xlfn.XLOOKUP(AW$1,'Control Panel'!$B:$B,'Control Panel'!$D:$D)</f>
        <v>5.3749999999999999E-2</v>
      </c>
      <c r="BC53" s="2">
        <f>IF('Control Panel'!$D$26="ON",BG52*(1-'Control Panel'!$C$26),BG52)</f>
        <v>11907147.21757748</v>
      </c>
      <c r="BD53" s="3">
        <f>IF(ROUND(BG52,2) = 0,0,-PMT(_xlfn.XLOOKUP(BC$1,'Control Panel'!$B:$B,'Control Panel'!$H:$H),_xlfn.XLOOKUP(BC$1,'Control Panel'!$B:$B,'Control Panel'!$E:$E),_xlfn.XLOOKUP(BC$1,'Control Panel'!$B:$B,'Control Panel'!$C:$C)))</f>
        <v>83162.8118973979</v>
      </c>
      <c r="BE53" s="3">
        <f>IF(BD53=0,0,BC53*(_xlfn.XLOOKUP(BC$1,'Control Panel'!$B:$B,'Control Panel'!$H:$H)))</f>
        <v>69458.358769201965</v>
      </c>
      <c r="BF53" s="3">
        <f t="shared" si="18"/>
        <v>13704.453128195935</v>
      </c>
      <c r="BG53" s="3">
        <f t="shared" si="19"/>
        <v>11893442.764449283</v>
      </c>
      <c r="BH53" s="10">
        <f>_xlfn.XLOOKUP(BC$1,'Control Panel'!$B:$B,'Control Panel'!$D:$D)</f>
        <v>7.0000000000000007E-2</v>
      </c>
      <c r="BI53" s="2">
        <f>IF('Control Panel'!$D$26="ON",BM52*(1-'Control Panel'!$C$26),BM52)</f>
        <v>6361202.3944836324</v>
      </c>
      <c r="BJ53" s="3">
        <f>IF(ROUND(BM52,2) = 0,0,-PMT(_xlfn.XLOOKUP(BI$1,'Control Panel'!$B:$B,'Control Panel'!$H:$H),_xlfn.XLOOKUP(BI$1,'Control Panel'!$B:$B,'Control Panel'!$E:$E),_xlfn.XLOOKUP(BI$1,'Control Panel'!$B:$B,'Control Panel'!$C:$C)))</f>
        <v>39928.799014207361</v>
      </c>
      <c r="BK53" s="3">
        <f>IF(BJ53=0,0,BI53*(_xlfn.XLOOKUP(BI$1,'Control Panel'!$B:$B,'Control Panel'!$H:$H)))</f>
        <v>31143.386722992782</v>
      </c>
      <c r="BL53" s="3">
        <f t="shared" si="20"/>
        <v>8785.4122912145795</v>
      </c>
      <c r="BM53" s="3">
        <f t="shared" si="21"/>
        <v>6352416.9821924176</v>
      </c>
      <c r="BN53" s="10">
        <f>_xlfn.XLOOKUP(BI$1,'Control Panel'!$B:$B,'Control Panel'!$D:$D)</f>
        <v>5.8749999999999997E-2</v>
      </c>
      <c r="BO53" s="2">
        <f>IF('Control Panel'!$D$26="ON",BS52*(1-'Control Panel'!$C$26),BS52)</f>
        <v>8658438.3374709506</v>
      </c>
      <c r="BP53" s="3">
        <f>IF(ROUND(BS52,2) = 0,0,-PMT(_xlfn.XLOOKUP(BO$1,'Control Panel'!$B:$B,'Control Panel'!$H:$H),_xlfn.XLOOKUP(BO$1,'Control Panel'!$B:$B,'Control Panel'!$E:$E),_xlfn.XLOOKUP(BO$1,'Control Panel'!$B:$B,'Control Panel'!$C:$C)))</f>
        <v>51078.842448125593</v>
      </c>
      <c r="BQ53" s="3">
        <f>IF(BP53=0,0,BO53*(_xlfn.XLOOKUP(BO$1,'Control Panel'!$B:$B,'Control Panel'!$H:$H)))</f>
        <v>37880.667726435408</v>
      </c>
      <c r="BR53" s="3">
        <f t="shared" si="22"/>
        <v>13198.174721690186</v>
      </c>
      <c r="BS53" s="3">
        <f t="shared" si="23"/>
        <v>8645240.1627492607</v>
      </c>
      <c r="BT53" s="10">
        <f>_xlfn.XLOOKUP(BO$1,'Control Panel'!$B:$B,'Control Panel'!$D:$D)</f>
        <v>5.2499999999999998E-2</v>
      </c>
      <c r="BU53" s="2">
        <f>IF('Control Panel'!$D$26="ON",BY52*(1-'Control Panel'!$C$26),BY52)</f>
        <v>3644396.5804366269</v>
      </c>
      <c r="BV53" s="3">
        <f>IF(ROUND(BY52,2) = 0,0,-PMT(_xlfn.XLOOKUP(BU$1,'Control Panel'!$B:$B,'Control Panel'!$H:$H),_xlfn.XLOOKUP(BU$1,'Control Panel'!$B:$B,'Control Panel'!$E:$E),_xlfn.XLOOKUP(BU$1,'Control Panel'!$B:$B,'Control Panel'!$C:$C)))</f>
        <v>38891.266274824018</v>
      </c>
      <c r="BW53" s="3">
        <f>IF(BV53=0,0,BU53*(_xlfn.XLOOKUP(BU$1,'Control Panel'!$B:$B,'Control Panel'!$H:$H)))</f>
        <v>19360.856833569582</v>
      </c>
      <c r="BX53" s="3">
        <f t="shared" si="24"/>
        <v>19530.409441254436</v>
      </c>
      <c r="BY53" s="3">
        <f t="shared" si="25"/>
        <v>3624866.1709953723</v>
      </c>
      <c r="BZ53" s="10">
        <f>_xlfn.XLOOKUP(BU$1,'Control Panel'!$B:$B,'Control Panel'!$D:$D)</f>
        <v>6.3750000000000001E-2</v>
      </c>
      <c r="CA53" s="2">
        <f>IF('Control Panel'!$D$26="ON",CE52*(1-'Control Panel'!$C$26),CE52)</f>
        <v>4812523.8820667509</v>
      </c>
      <c r="CB53" s="3">
        <f>IF(ROUND(CE52,2) = 0,0,-PMT(_xlfn.XLOOKUP(CA$1,'Control Panel'!$B:$B,'Control Panel'!$H:$H),_xlfn.XLOOKUP(CA$1,'Control Panel'!$B:$B,'Control Panel'!$E:$E),_xlfn.XLOOKUP(CA$1,'Control Panel'!$B:$B,'Control Panel'!$C:$C)))</f>
        <v>49824.605221179954</v>
      </c>
      <c r="CC53" s="3">
        <f>IF(CB53=0,0,CA53*(_xlfn.XLOOKUP(CA$1,'Control Panel'!$B:$B,'Control Panel'!$H:$H)))</f>
        <v>23060.010268236518</v>
      </c>
      <c r="CD53" s="3">
        <f t="shared" si="26"/>
        <v>26764.594952943437</v>
      </c>
      <c r="CE53" s="3">
        <f t="shared" si="27"/>
        <v>4785759.2871138072</v>
      </c>
      <c r="CF53" s="10">
        <f>_xlfn.XLOOKUP(CA$1,'Control Panel'!$B:$B,'Control Panel'!$D:$D)</f>
        <v>5.7500000000000002E-2</v>
      </c>
      <c r="CG53" s="2">
        <f>IF('Control Panel'!$D$26="ON",CK52*(1-'Control Panel'!$C$26),CK52)</f>
        <v>6790841.1637653662</v>
      </c>
      <c r="CH53" s="3">
        <f>IF(ROUND(CK52,2) = 0,0,-PMT(_xlfn.XLOOKUP(CG$1,'Control Panel'!$B:$B,'Control Panel'!$H:$H),_xlfn.XLOOKUP(CG$1,'Control Panel'!$B:$B,'Control Panel'!$E:$E),_xlfn.XLOOKUP(CG$1,'Control Panel'!$B:$B,'Control Panel'!$C:$C)))</f>
        <v>69452.093642796826</v>
      </c>
      <c r="CI53" s="3">
        <f>IF(CH53=0,0,CG53*(_xlfn.XLOOKUP(CG$1,'Control Panel'!$B:$B,'Control Panel'!$H:$H)))</f>
        <v>31124.688667257928</v>
      </c>
      <c r="CJ53" s="3">
        <f t="shared" si="28"/>
        <v>38327.404975538899</v>
      </c>
      <c r="CK53" s="3">
        <f t="shared" si="29"/>
        <v>6752513.7587898271</v>
      </c>
      <c r="CL53" s="10">
        <f>_xlfn.XLOOKUP(CG$1,'Control Panel'!$B:$B,'Control Panel'!$D:$D)</f>
        <v>5.5E-2</v>
      </c>
      <c r="CM53" s="2">
        <f>IF('Control Panel'!$D$26="ON",CQ52*(1-'Control Panel'!$C$26),CQ52)</f>
        <v>1872094.7756693936</v>
      </c>
      <c r="CN53" s="3">
        <f>IF(ROUND(CQ52,2) = 0,0,-PMT(_xlfn.XLOOKUP(CM$1,'Control Panel'!$B:$B,'Control Panel'!$H:$H),_xlfn.XLOOKUP(CM$1,'Control Panel'!$B:$B,'Control Panel'!$E:$E),_xlfn.XLOOKUP(CM$1,'Control Panel'!$B:$B,'Control Panel'!$C:$C)))</f>
        <v>11044.074042837967</v>
      </c>
      <c r="CO53" s="3">
        <f>IF(CN53=0,0,CM53*(_xlfn.XLOOKUP(CM$1,'Control Panel'!$B:$B,'Control Panel'!$H:$H)))</f>
        <v>8190.4146435535959</v>
      </c>
      <c r="CP53" s="3">
        <f t="shared" si="30"/>
        <v>2853.6593992843709</v>
      </c>
      <c r="CQ53" s="3">
        <f t="shared" si="31"/>
        <v>1869241.1162701093</v>
      </c>
      <c r="CR53" s="10">
        <f>_xlfn.XLOOKUP(CM$1,'Control Panel'!$B:$B,'Control Panel'!$D:$D)</f>
        <v>5.2499999999999998E-2</v>
      </c>
    </row>
    <row r="54" spans="1:96" x14ac:dyDescent="0.3">
      <c r="A54" s="86">
        <f t="shared" si="0"/>
        <v>256460.19945140922</v>
      </c>
      <c r="B54" s="3">
        <f t="shared" si="1"/>
        <v>449788.48247819982</v>
      </c>
      <c r="C54" s="88">
        <f>SUM($A$3:A53)</f>
        <v>11545319.033408774</v>
      </c>
      <c r="D54" s="87">
        <f>IF('Control Panel'!$D$27= "ON",A54+B54*(1-'Control Panel'!$C$27),A54+B54)</f>
        <v>706248.68192960904</v>
      </c>
      <c r="F54" s="9">
        <v>52</v>
      </c>
      <c r="G54" s="2">
        <f>IF('Control Panel'!$D$26="ON",K53*(1-'Control Panel'!$C$26),K53)</f>
        <v>3972066.9169351943</v>
      </c>
      <c r="H54" s="3">
        <f>IF(ROUND(K53,2) = 0,0,-PMT(_xlfn.XLOOKUP(G$1,'Control Panel'!$B:$B,'Control Panel'!$H:$H),_xlfn.XLOOKUP(G$1,'Control Panel'!$B:$B,'Control Panel'!$E:$E),_xlfn.XLOOKUP(G$1,'Control Panel'!$B:$B,'Control Panel'!$C:$C)))</f>
        <v>40854.172731056962</v>
      </c>
      <c r="I54" s="3">
        <f>IF(H54=0,0,G54*(_xlfn.XLOOKUP(G$1,'Control Panel'!$B:$B,'Control Panel'!$H:$H)))</f>
        <v>18205.30670261964</v>
      </c>
      <c r="J54" s="3">
        <f t="shared" si="2"/>
        <v>22648.866028437322</v>
      </c>
      <c r="K54" s="3">
        <f t="shared" si="3"/>
        <v>3949418.0509067569</v>
      </c>
      <c r="L54" s="10">
        <f>_xlfn.XLOOKUP(G$1,'Control Panel'!$B:$B,'Control Panel'!$D:$D)</f>
        <v>5.5E-2</v>
      </c>
      <c r="M54" s="2">
        <f>IF('Control Panel'!$D$26="ON",Q53*(1-'Control Panel'!$C$26),Q53)</f>
        <v>3801604.0587349366</v>
      </c>
      <c r="N54" s="3">
        <f>IF(ROUND(Q53,2) = 0,0,-PMT(_xlfn.XLOOKUP(M$1,'Control Panel'!$B:$B,'Control Panel'!$H:$H),_xlfn.XLOOKUP(M$1,'Control Panel'!$B:$B,'Control Panel'!$E:$E),_xlfn.XLOOKUP(M$1,'Control Panel'!$B:$B,'Control Panel'!$C:$C)))</f>
        <v>26277.152547020552</v>
      </c>
      <c r="O54" s="3">
        <f>IF(N54=0,0,M54*(_xlfn.XLOOKUP(M$1,'Control Panel'!$B:$B,'Control Panel'!$H:$H)))</f>
        <v>21780.023253168911</v>
      </c>
      <c r="P54" s="3">
        <f t="shared" si="4"/>
        <v>4497.1292938516417</v>
      </c>
      <c r="Q54" s="3">
        <f t="shared" si="5"/>
        <v>3797106.9294410851</v>
      </c>
      <c r="R54" s="10">
        <f>_xlfn.XLOOKUP(M$1,'Control Panel'!$B:$B,'Control Panel'!$D:$D)</f>
        <v>6.8750000000000006E-2</v>
      </c>
      <c r="S54" s="2">
        <f>IF('Control Panel'!$D$26="ON",W53*(1-'Control Panel'!$C$26),W53)</f>
        <v>6177606.5954442685</v>
      </c>
      <c r="T54" s="3">
        <f>IF(ROUND(W53,2) = 0,0,-PMT(_xlfn.XLOOKUP(S$1,'Control Panel'!$B:$B,'Control Panel'!$H:$H),_xlfn.XLOOKUP(S$1,'Control Panel'!$B:$B,'Control Panel'!$E:$E),_xlfn.XLOOKUP(S$1,'Control Panel'!$B:$B,'Control Panel'!$C:$C)))</f>
        <v>42700.372888908401</v>
      </c>
      <c r="U54" s="3">
        <f>IF(T54=0,0,S54*(_xlfn.XLOOKUP(S$1,'Control Panel'!$B:$B,'Control Panel'!$H:$H)))</f>
        <v>35392.537786399458</v>
      </c>
      <c r="V54" s="3">
        <f t="shared" si="6"/>
        <v>7307.8351025089432</v>
      </c>
      <c r="W54" s="3">
        <f t="shared" si="7"/>
        <v>6170298.7603417598</v>
      </c>
      <c r="X54" s="10">
        <f>_xlfn.XLOOKUP(S$1,'Control Panel'!$B:$B,'Control Panel'!$D:$D)</f>
        <v>6.8750000000000006E-2</v>
      </c>
      <c r="Y54" s="2">
        <f>IF('Control Panel'!$D$26="ON",AC53*(1-'Control Panel'!$C$26),AC53)</f>
        <v>6118912.6408464834</v>
      </c>
      <c r="Z54" s="3">
        <f>IF(ROUND(AC53,2) = 0,0,-PMT(_xlfn.XLOOKUP(Y$1,'Control Panel'!$B:$B,'Control Panel'!$H:$H),_xlfn.XLOOKUP(Y$1,'Control Panel'!$B:$B,'Control Panel'!$E:$E),_xlfn.XLOOKUP(Y$1,'Control Panel'!$B:$B,'Control Panel'!$C:$C)))</f>
        <v>61792.332437135432</v>
      </c>
      <c r="AA54" s="3">
        <f>IF(Z54=0,0,Y54*(_xlfn.XLOOKUP(Y$1,'Control Panel'!$B:$B,'Control Panel'!$H:$H)))</f>
        <v>26132.856070281854</v>
      </c>
      <c r="AB54" s="3">
        <f t="shared" si="8"/>
        <v>35659.476366853574</v>
      </c>
      <c r="AC54" s="3">
        <f t="shared" si="9"/>
        <v>6083253.1644796301</v>
      </c>
      <c r="AD54" s="10">
        <f>_xlfn.XLOOKUP(Y$1,'Control Panel'!$B:$B,'Control Panel'!$D:$D)</f>
        <v>5.1249999999999997E-2</v>
      </c>
      <c r="AE54" s="2">
        <f>IF('Control Panel'!$D$26="ON",AI53*(1-'Control Panel'!$C$26),AI53)</f>
        <v>9504010.1468373463</v>
      </c>
      <c r="AF54" s="3">
        <f>IF(ROUND(AI53,2) = 0,0,-PMT(_xlfn.XLOOKUP(AE$1,'Control Panel'!$B:$B,'Control Panel'!$H:$H),_xlfn.XLOOKUP(AE$1,'Control Panel'!$B:$B,'Control Panel'!$E:$E),_xlfn.XLOOKUP(AE$1,'Control Panel'!$B:$B,'Control Panel'!$C:$C)))</f>
        <v>65692.881367551381</v>
      </c>
      <c r="AG54" s="3">
        <f>IF(AF54=0,0,AE54*(_xlfn.XLOOKUP(AE$1,'Control Panel'!$B:$B,'Control Panel'!$H:$H)))</f>
        <v>54450.058132922299</v>
      </c>
      <c r="AH54" s="3">
        <f t="shared" si="10"/>
        <v>11242.823234629082</v>
      </c>
      <c r="AI54" s="3">
        <f t="shared" si="11"/>
        <v>9492767.3236027174</v>
      </c>
      <c r="AJ54" s="10">
        <f>_xlfn.XLOOKUP(AE$1,'Control Panel'!$B:$B,'Control Panel'!$D:$D)</f>
        <v>6.8750000000000006E-2</v>
      </c>
      <c r="AK54" s="2">
        <f>IF('Control Panel'!$D$26="ON",AO53*(1-'Control Panel'!$C$26),AO53)</f>
        <v>1808913.0338292453</v>
      </c>
      <c r="AL54" s="3">
        <f>IF(ROUND(AO53,2) = 0,0,-PMT(_xlfn.XLOOKUP(AK$1,'Control Panel'!$B:$B,'Control Panel'!$H:$H),_xlfn.XLOOKUP(AK$1,'Control Panel'!$B:$B,'Control Panel'!$E:$E),_xlfn.XLOOKUP(AK$1,'Control Panel'!$B:$B,'Control Panel'!$C:$C)))</f>
        <v>19292.014496253767</v>
      </c>
      <c r="AM54" s="3">
        <f>IF(AL54=0,0,AK54*(_xlfn.XLOOKUP(AK$1,'Control Panel'!$B:$B,'Control Panel'!$H:$H)))</f>
        <v>9421.4220511939857</v>
      </c>
      <c r="AN54" s="3">
        <f t="shared" si="12"/>
        <v>9870.5924450597813</v>
      </c>
      <c r="AO54" s="3">
        <f t="shared" si="13"/>
        <v>1799042.4413841856</v>
      </c>
      <c r="AP54" s="10">
        <f>_xlfn.XLOOKUP(AK$1,'Control Panel'!$B:$B,'Control Panel'!$D:$D)</f>
        <v>6.25E-2</v>
      </c>
      <c r="AQ54" s="2">
        <f>IF('Control Panel'!$D$26="ON",AU53*(1-'Control Panel'!$C$26),AU53)</f>
        <v>5660420.4167363504</v>
      </c>
      <c r="AR54" s="3">
        <f>IF(ROUND(AU53,2) = 0,0,-PMT(_xlfn.XLOOKUP(AQ$1,'Control Panel'!$B:$B,'Control Panel'!$H:$H),_xlfn.XLOOKUP(AQ$1,'Control Panel'!$B:$B,'Control Panel'!$E:$E),_xlfn.XLOOKUP(AQ$1,'Control Panel'!$B:$B,'Control Panel'!$C:$C)))</f>
        <v>61459.563819643074</v>
      </c>
      <c r="AS54" s="3">
        <f>IF(AR54=0,0,AQ54*(_xlfn.XLOOKUP(AQ$1,'Control Panel'!$B:$B,'Control Panel'!$H:$H)))</f>
        <v>31250.237717398602</v>
      </c>
      <c r="AT54" s="3">
        <f t="shared" si="14"/>
        <v>30209.326102244471</v>
      </c>
      <c r="AU54" s="3">
        <f t="shared" si="15"/>
        <v>5630211.0906341057</v>
      </c>
      <c r="AV54" s="10">
        <f>_xlfn.XLOOKUP(AQ$1,'Control Panel'!$B:$B,'Control Panel'!$D:$D)</f>
        <v>6.6250000000000003E-2</v>
      </c>
      <c r="AW54" s="2">
        <f>IF('Control Panel'!$D$26="ON",BA53*(1-'Control Panel'!$C$26),BA53)</f>
        <v>7487666.9146673325</v>
      </c>
      <c r="AX54" s="3">
        <f>IF(ROUND(BA53,2) = 0,0,-PMT(_xlfn.XLOOKUP(AW$1,'Control Panel'!$B:$B,'Control Panel'!$H:$H),_xlfn.XLOOKUP(AW$1,'Control Panel'!$B:$B,'Control Panel'!$E:$E),_xlfn.XLOOKUP(AW$1,'Control Panel'!$B:$B,'Control Panel'!$C:$C)))</f>
        <v>44797.69910066975</v>
      </c>
      <c r="AY54" s="3">
        <f>IF(AX54=0,0,AW54*(_xlfn.XLOOKUP(AW$1,'Control Panel'!$B:$B,'Control Panel'!$H:$H)))</f>
        <v>33538.508055280763</v>
      </c>
      <c r="AZ54" s="3">
        <f t="shared" si="16"/>
        <v>11259.191045388987</v>
      </c>
      <c r="BA54" s="3">
        <f t="shared" si="17"/>
        <v>7476407.723621944</v>
      </c>
      <c r="BB54" s="10">
        <f>_xlfn.XLOOKUP(AW$1,'Control Panel'!$B:$B,'Control Panel'!$D:$D)</f>
        <v>5.3749999999999999E-2</v>
      </c>
      <c r="BC54" s="2">
        <f>IF('Control Panel'!$D$26="ON",BG53*(1-'Control Panel'!$C$26),BG53)</f>
        <v>11893442.764449283</v>
      </c>
      <c r="BD54" s="3">
        <f>IF(ROUND(BG53,2) = 0,0,-PMT(_xlfn.XLOOKUP(BC$1,'Control Panel'!$B:$B,'Control Panel'!$H:$H),_xlfn.XLOOKUP(BC$1,'Control Panel'!$B:$B,'Control Panel'!$E:$E),_xlfn.XLOOKUP(BC$1,'Control Panel'!$B:$B,'Control Panel'!$C:$C)))</f>
        <v>83162.8118973979</v>
      </c>
      <c r="BE54" s="3">
        <f>IF(BD54=0,0,BC54*(_xlfn.XLOOKUP(BC$1,'Control Panel'!$B:$B,'Control Panel'!$H:$H)))</f>
        <v>69378.416125954158</v>
      </c>
      <c r="BF54" s="3">
        <f t="shared" si="18"/>
        <v>13784.395771443742</v>
      </c>
      <c r="BG54" s="3">
        <f t="shared" si="19"/>
        <v>11879658.36867784</v>
      </c>
      <c r="BH54" s="10">
        <f>_xlfn.XLOOKUP(BC$1,'Control Panel'!$B:$B,'Control Panel'!$D:$D)</f>
        <v>7.0000000000000007E-2</v>
      </c>
      <c r="BI54" s="2">
        <f>IF('Control Panel'!$D$26="ON",BM53*(1-'Control Panel'!$C$26),BM53)</f>
        <v>6352416.9821924176</v>
      </c>
      <c r="BJ54" s="3">
        <f>IF(ROUND(BM53,2) = 0,0,-PMT(_xlfn.XLOOKUP(BI$1,'Control Panel'!$B:$B,'Control Panel'!$H:$H),_xlfn.XLOOKUP(BI$1,'Control Panel'!$B:$B,'Control Panel'!$E:$E),_xlfn.XLOOKUP(BI$1,'Control Panel'!$B:$B,'Control Panel'!$C:$C)))</f>
        <v>39928.799014207361</v>
      </c>
      <c r="BK54" s="3">
        <f>IF(BJ54=0,0,BI54*(_xlfn.XLOOKUP(BI$1,'Control Panel'!$B:$B,'Control Panel'!$H:$H)))</f>
        <v>31100.374808650373</v>
      </c>
      <c r="BL54" s="3">
        <f t="shared" si="20"/>
        <v>8828.4242055569885</v>
      </c>
      <c r="BM54" s="3">
        <f t="shared" si="21"/>
        <v>6343588.5579868602</v>
      </c>
      <c r="BN54" s="10">
        <f>_xlfn.XLOOKUP(BI$1,'Control Panel'!$B:$B,'Control Panel'!$D:$D)</f>
        <v>5.8749999999999997E-2</v>
      </c>
      <c r="BO54" s="2">
        <f>IF('Control Panel'!$D$26="ON",BS53*(1-'Control Panel'!$C$26),BS53)</f>
        <v>8645240.1627492607</v>
      </c>
      <c r="BP54" s="3">
        <f>IF(ROUND(BS53,2) = 0,0,-PMT(_xlfn.XLOOKUP(BO$1,'Control Panel'!$B:$B,'Control Panel'!$H:$H),_xlfn.XLOOKUP(BO$1,'Control Panel'!$B:$B,'Control Panel'!$E:$E),_xlfn.XLOOKUP(BO$1,'Control Panel'!$B:$B,'Control Panel'!$C:$C)))</f>
        <v>51078.842448125593</v>
      </c>
      <c r="BQ54" s="3">
        <f>IF(BP54=0,0,BO54*(_xlfn.XLOOKUP(BO$1,'Control Panel'!$B:$B,'Control Panel'!$H:$H)))</f>
        <v>37822.925712028009</v>
      </c>
      <c r="BR54" s="3">
        <f t="shared" si="22"/>
        <v>13255.916736097584</v>
      </c>
      <c r="BS54" s="3">
        <f t="shared" si="23"/>
        <v>8631984.2460131627</v>
      </c>
      <c r="BT54" s="10">
        <f>_xlfn.XLOOKUP(BO$1,'Control Panel'!$B:$B,'Control Panel'!$D:$D)</f>
        <v>5.2499999999999998E-2</v>
      </c>
      <c r="BU54" s="2">
        <f>IF('Control Panel'!$D$26="ON",BY53*(1-'Control Panel'!$C$26),BY53)</f>
        <v>3624866.1709953723</v>
      </c>
      <c r="BV54" s="3">
        <f>IF(ROUND(BY53,2) = 0,0,-PMT(_xlfn.XLOOKUP(BU$1,'Control Panel'!$B:$B,'Control Panel'!$H:$H),_xlfn.XLOOKUP(BU$1,'Control Panel'!$B:$B,'Control Panel'!$E:$E),_xlfn.XLOOKUP(BU$1,'Control Panel'!$B:$B,'Control Panel'!$C:$C)))</f>
        <v>38891.266274824018</v>
      </c>
      <c r="BW54" s="3">
        <f>IF(BV54=0,0,BU54*(_xlfn.XLOOKUP(BU$1,'Control Panel'!$B:$B,'Control Panel'!$H:$H)))</f>
        <v>19257.101533412919</v>
      </c>
      <c r="BX54" s="3">
        <f t="shared" si="24"/>
        <v>19634.164741411099</v>
      </c>
      <c r="BY54" s="3">
        <f t="shared" si="25"/>
        <v>3605232.0062539615</v>
      </c>
      <c r="BZ54" s="10">
        <f>_xlfn.XLOOKUP(BU$1,'Control Panel'!$B:$B,'Control Panel'!$D:$D)</f>
        <v>6.3750000000000001E-2</v>
      </c>
      <c r="CA54" s="2">
        <f>IF('Control Panel'!$D$26="ON",CE53*(1-'Control Panel'!$C$26),CE53)</f>
        <v>4785759.2871138072</v>
      </c>
      <c r="CB54" s="3">
        <f>IF(ROUND(CE53,2) = 0,0,-PMT(_xlfn.XLOOKUP(CA$1,'Control Panel'!$B:$B,'Control Panel'!$H:$H),_xlfn.XLOOKUP(CA$1,'Control Panel'!$B:$B,'Control Panel'!$E:$E),_xlfn.XLOOKUP(CA$1,'Control Panel'!$B:$B,'Control Panel'!$C:$C)))</f>
        <v>49824.605221179954</v>
      </c>
      <c r="CC54" s="3">
        <f>IF(CB54=0,0,CA54*(_xlfn.XLOOKUP(CA$1,'Control Panel'!$B:$B,'Control Panel'!$H:$H)))</f>
        <v>22931.763250753662</v>
      </c>
      <c r="CD54" s="3">
        <f t="shared" si="26"/>
        <v>26892.841970426292</v>
      </c>
      <c r="CE54" s="3">
        <f t="shared" si="27"/>
        <v>4758866.4451433811</v>
      </c>
      <c r="CF54" s="10">
        <f>_xlfn.XLOOKUP(CA$1,'Control Panel'!$B:$B,'Control Panel'!$D:$D)</f>
        <v>5.7500000000000002E-2</v>
      </c>
      <c r="CG54" s="2">
        <f>IF('Control Panel'!$D$26="ON",CK53*(1-'Control Panel'!$C$26),CK53)</f>
        <v>6752513.7587898271</v>
      </c>
      <c r="CH54" s="3">
        <f>IF(ROUND(CK53,2) = 0,0,-PMT(_xlfn.XLOOKUP(CG$1,'Control Panel'!$B:$B,'Control Panel'!$H:$H),_xlfn.XLOOKUP(CG$1,'Control Panel'!$B:$B,'Control Panel'!$E:$E),_xlfn.XLOOKUP(CG$1,'Control Panel'!$B:$B,'Control Panel'!$C:$C)))</f>
        <v>69452.093642796826</v>
      </c>
      <c r="CI54" s="3">
        <f>IF(CH54=0,0,CG54*(_xlfn.XLOOKUP(CG$1,'Control Panel'!$B:$B,'Control Panel'!$H:$H)))</f>
        <v>30949.021394453375</v>
      </c>
      <c r="CJ54" s="3">
        <f t="shared" si="28"/>
        <v>38503.072248343451</v>
      </c>
      <c r="CK54" s="3">
        <f t="shared" si="29"/>
        <v>6714010.6865414837</v>
      </c>
      <c r="CL54" s="10">
        <f>_xlfn.XLOOKUP(CG$1,'Control Panel'!$B:$B,'Control Panel'!$D:$D)</f>
        <v>5.5E-2</v>
      </c>
      <c r="CM54" s="2">
        <f>IF('Control Panel'!$D$26="ON",CQ53*(1-'Control Panel'!$C$26),CQ53)</f>
        <v>1869241.1162701093</v>
      </c>
      <c r="CN54" s="3">
        <f>IF(ROUND(CQ53,2) = 0,0,-PMT(_xlfn.XLOOKUP(CM$1,'Control Panel'!$B:$B,'Control Panel'!$H:$H),_xlfn.XLOOKUP(CM$1,'Control Panel'!$B:$B,'Control Panel'!$E:$E),_xlfn.XLOOKUP(CM$1,'Control Panel'!$B:$B,'Control Panel'!$C:$C)))</f>
        <v>11044.074042837967</v>
      </c>
      <c r="CO54" s="3">
        <f>IF(CN54=0,0,CM54*(_xlfn.XLOOKUP(CM$1,'Control Panel'!$B:$B,'Control Panel'!$H:$H)))</f>
        <v>8177.929883681727</v>
      </c>
      <c r="CP54" s="3">
        <f t="shared" si="30"/>
        <v>2866.1441591562398</v>
      </c>
      <c r="CQ54" s="3">
        <f t="shared" si="31"/>
        <v>1866374.9721109532</v>
      </c>
      <c r="CR54" s="10">
        <f>_xlfn.XLOOKUP(CM$1,'Control Panel'!$B:$B,'Control Panel'!$D:$D)</f>
        <v>5.2499999999999998E-2</v>
      </c>
    </row>
    <row r="55" spans="1:96" x14ac:dyDescent="0.3">
      <c r="A55" s="86">
        <f t="shared" si="0"/>
        <v>257720.77476874899</v>
      </c>
      <c r="B55" s="3">
        <f t="shared" si="1"/>
        <v>448527.90716085996</v>
      </c>
      <c r="C55" s="88">
        <f>SUM($A$3:A54)</f>
        <v>11801779.232860183</v>
      </c>
      <c r="D55" s="87">
        <f>IF('Control Panel'!$D$27= "ON",A55+B55*(1-'Control Panel'!$C$27),A55+B55)</f>
        <v>706248.68192960892</v>
      </c>
      <c r="F55" s="9">
        <v>53</v>
      </c>
      <c r="G55" s="2">
        <f>IF('Control Panel'!$D$26="ON",K54*(1-'Control Panel'!$C$26),K54)</f>
        <v>3949418.0509067569</v>
      </c>
      <c r="H55" s="3">
        <f>IF(ROUND(K54,2) = 0,0,-PMT(_xlfn.XLOOKUP(G$1,'Control Panel'!$B:$B,'Control Panel'!$H:$H),_xlfn.XLOOKUP(G$1,'Control Panel'!$B:$B,'Control Panel'!$E:$E),_xlfn.XLOOKUP(G$1,'Control Panel'!$B:$B,'Control Panel'!$C:$C)))</f>
        <v>40854.172731056962</v>
      </c>
      <c r="I55" s="3">
        <f>IF(H55=0,0,G55*(_xlfn.XLOOKUP(G$1,'Control Panel'!$B:$B,'Control Panel'!$H:$H)))</f>
        <v>18101.499399989301</v>
      </c>
      <c r="J55" s="3">
        <f t="shared" si="2"/>
        <v>22752.673331067661</v>
      </c>
      <c r="K55" s="3">
        <f t="shared" si="3"/>
        <v>3926665.3775756895</v>
      </c>
      <c r="L55" s="10">
        <f>_xlfn.XLOOKUP(G$1,'Control Panel'!$B:$B,'Control Panel'!$D:$D)</f>
        <v>5.5E-2</v>
      </c>
      <c r="M55" s="2">
        <f>IF('Control Panel'!$D$26="ON",Q54*(1-'Control Panel'!$C$26),Q54)</f>
        <v>3797106.9294410851</v>
      </c>
      <c r="N55" s="3">
        <f>IF(ROUND(Q54,2) = 0,0,-PMT(_xlfn.XLOOKUP(M$1,'Control Panel'!$B:$B,'Control Panel'!$H:$H),_xlfn.XLOOKUP(M$1,'Control Panel'!$B:$B,'Control Panel'!$E:$E),_xlfn.XLOOKUP(M$1,'Control Panel'!$B:$B,'Control Panel'!$C:$C)))</f>
        <v>26277.152547020552</v>
      </c>
      <c r="O55" s="3">
        <f>IF(N55=0,0,M55*(_xlfn.XLOOKUP(M$1,'Control Panel'!$B:$B,'Control Panel'!$H:$H)))</f>
        <v>21754.258449922883</v>
      </c>
      <c r="P55" s="3">
        <f t="shared" si="4"/>
        <v>4522.8940970976691</v>
      </c>
      <c r="Q55" s="3">
        <f t="shared" si="5"/>
        <v>3792584.0353439874</v>
      </c>
      <c r="R55" s="10">
        <f>_xlfn.XLOOKUP(M$1,'Control Panel'!$B:$B,'Control Panel'!$D:$D)</f>
        <v>6.8750000000000006E-2</v>
      </c>
      <c r="S55" s="2">
        <f>IF('Control Panel'!$D$26="ON",W54*(1-'Control Panel'!$C$26),W54)</f>
        <v>6170298.7603417598</v>
      </c>
      <c r="T55" s="3">
        <f>IF(ROUND(W54,2) = 0,0,-PMT(_xlfn.XLOOKUP(S$1,'Control Panel'!$B:$B,'Control Panel'!$H:$H),_xlfn.XLOOKUP(S$1,'Control Panel'!$B:$B,'Control Panel'!$E:$E),_xlfn.XLOOKUP(S$1,'Control Panel'!$B:$B,'Control Panel'!$C:$C)))</f>
        <v>42700.372888908401</v>
      </c>
      <c r="U55" s="3">
        <f>IF(T55=0,0,S55*(_xlfn.XLOOKUP(S$1,'Control Panel'!$B:$B,'Control Panel'!$H:$H)))</f>
        <v>35350.669981124665</v>
      </c>
      <c r="V55" s="3">
        <f t="shared" si="6"/>
        <v>7349.702907783736</v>
      </c>
      <c r="W55" s="3">
        <f t="shared" si="7"/>
        <v>6162949.0574339759</v>
      </c>
      <c r="X55" s="10">
        <f>_xlfn.XLOOKUP(S$1,'Control Panel'!$B:$B,'Control Panel'!$D:$D)</f>
        <v>6.8750000000000006E-2</v>
      </c>
      <c r="Y55" s="2">
        <f>IF('Control Panel'!$D$26="ON",AC54*(1-'Control Panel'!$C$26),AC54)</f>
        <v>6083253.1644796301</v>
      </c>
      <c r="Z55" s="3">
        <f>IF(ROUND(AC54,2) = 0,0,-PMT(_xlfn.XLOOKUP(Y$1,'Control Panel'!$B:$B,'Control Panel'!$H:$H),_xlfn.XLOOKUP(Y$1,'Control Panel'!$B:$B,'Control Panel'!$E:$E),_xlfn.XLOOKUP(Y$1,'Control Panel'!$B:$B,'Control Panel'!$C:$C)))</f>
        <v>61792.332437135432</v>
      </c>
      <c r="AA55" s="3">
        <f>IF(Z55=0,0,Y55*(_xlfn.XLOOKUP(Y$1,'Control Panel'!$B:$B,'Control Panel'!$H:$H)))</f>
        <v>25980.560389965085</v>
      </c>
      <c r="AB55" s="3">
        <f t="shared" si="8"/>
        <v>35811.772047170351</v>
      </c>
      <c r="AC55" s="3">
        <f t="shared" si="9"/>
        <v>6047441.3924324596</v>
      </c>
      <c r="AD55" s="10">
        <f>_xlfn.XLOOKUP(Y$1,'Control Panel'!$B:$B,'Control Panel'!$D:$D)</f>
        <v>5.1249999999999997E-2</v>
      </c>
      <c r="AE55" s="2">
        <f>IF('Control Panel'!$D$26="ON",AI54*(1-'Control Panel'!$C$26),AI54)</f>
        <v>9492767.3236027174</v>
      </c>
      <c r="AF55" s="3">
        <f>IF(ROUND(AI54,2) = 0,0,-PMT(_xlfn.XLOOKUP(AE$1,'Control Panel'!$B:$B,'Control Panel'!$H:$H),_xlfn.XLOOKUP(AE$1,'Control Panel'!$B:$B,'Control Panel'!$E:$E),_xlfn.XLOOKUP(AE$1,'Control Panel'!$B:$B,'Control Panel'!$C:$C)))</f>
        <v>65692.881367551381</v>
      </c>
      <c r="AG55" s="3">
        <f>IF(AF55=0,0,AE55*(_xlfn.XLOOKUP(AE$1,'Control Panel'!$B:$B,'Control Panel'!$H:$H)))</f>
        <v>54385.646124807237</v>
      </c>
      <c r="AH55" s="3">
        <f t="shared" si="10"/>
        <v>11307.235242744144</v>
      </c>
      <c r="AI55" s="3">
        <f t="shared" si="11"/>
        <v>9481460.0883599725</v>
      </c>
      <c r="AJ55" s="10">
        <f>_xlfn.XLOOKUP(AE$1,'Control Panel'!$B:$B,'Control Panel'!$D:$D)</f>
        <v>6.8750000000000006E-2</v>
      </c>
      <c r="AK55" s="2">
        <f>IF('Control Panel'!$D$26="ON",AO54*(1-'Control Panel'!$C$26),AO54)</f>
        <v>1799042.4413841856</v>
      </c>
      <c r="AL55" s="3">
        <f>IF(ROUND(AO54,2) = 0,0,-PMT(_xlfn.XLOOKUP(AK$1,'Control Panel'!$B:$B,'Control Panel'!$H:$H),_xlfn.XLOOKUP(AK$1,'Control Panel'!$B:$B,'Control Panel'!$E:$E),_xlfn.XLOOKUP(AK$1,'Control Panel'!$B:$B,'Control Panel'!$C:$C)))</f>
        <v>19292.014496253767</v>
      </c>
      <c r="AM55" s="3">
        <f>IF(AL55=0,0,AK55*(_xlfn.XLOOKUP(AK$1,'Control Panel'!$B:$B,'Control Panel'!$H:$H)))</f>
        <v>9370.0127155426326</v>
      </c>
      <c r="AN55" s="3">
        <f t="shared" si="12"/>
        <v>9922.0017807111344</v>
      </c>
      <c r="AO55" s="3">
        <f t="shared" si="13"/>
        <v>1789120.4396034745</v>
      </c>
      <c r="AP55" s="10">
        <f>_xlfn.XLOOKUP(AK$1,'Control Panel'!$B:$B,'Control Panel'!$D:$D)</f>
        <v>6.25E-2</v>
      </c>
      <c r="AQ55" s="2">
        <f>IF('Control Panel'!$D$26="ON",AU54*(1-'Control Panel'!$C$26),AU54)</f>
        <v>5630211.0906341057</v>
      </c>
      <c r="AR55" s="3">
        <f>IF(ROUND(AU54,2) = 0,0,-PMT(_xlfn.XLOOKUP(AQ$1,'Control Panel'!$B:$B,'Control Panel'!$H:$H),_xlfn.XLOOKUP(AQ$1,'Control Panel'!$B:$B,'Control Panel'!$E:$E),_xlfn.XLOOKUP(AQ$1,'Control Panel'!$B:$B,'Control Panel'!$C:$C)))</f>
        <v>61459.563819643074</v>
      </c>
      <c r="AS55" s="3">
        <f>IF(AR55=0,0,AQ55*(_xlfn.XLOOKUP(AQ$1,'Control Panel'!$B:$B,'Control Panel'!$H:$H)))</f>
        <v>31083.457062875794</v>
      </c>
      <c r="AT55" s="3">
        <f t="shared" si="14"/>
        <v>30376.10675676728</v>
      </c>
      <c r="AU55" s="3">
        <f t="shared" si="15"/>
        <v>5599834.9838773385</v>
      </c>
      <c r="AV55" s="10">
        <f>_xlfn.XLOOKUP(AQ$1,'Control Panel'!$B:$B,'Control Panel'!$D:$D)</f>
        <v>6.6250000000000003E-2</v>
      </c>
      <c r="AW55" s="2">
        <f>IF('Control Panel'!$D$26="ON",BA54*(1-'Control Panel'!$C$26),BA54)</f>
        <v>7476407.723621944</v>
      </c>
      <c r="AX55" s="3">
        <f>IF(ROUND(BA54,2) = 0,0,-PMT(_xlfn.XLOOKUP(AW$1,'Control Panel'!$B:$B,'Control Panel'!$H:$H),_xlfn.XLOOKUP(AW$1,'Control Panel'!$B:$B,'Control Panel'!$E:$E),_xlfn.XLOOKUP(AW$1,'Control Panel'!$B:$B,'Control Panel'!$C:$C)))</f>
        <v>44797.69910066975</v>
      </c>
      <c r="AY55" s="3">
        <f>IF(AX55=0,0,AW55*(_xlfn.XLOOKUP(AW$1,'Control Panel'!$B:$B,'Control Panel'!$H:$H)))</f>
        <v>33488.076262056624</v>
      </c>
      <c r="AZ55" s="3">
        <f t="shared" si="16"/>
        <v>11309.622838613126</v>
      </c>
      <c r="BA55" s="3">
        <f t="shared" si="17"/>
        <v>7465098.1007833304</v>
      </c>
      <c r="BB55" s="10">
        <f>_xlfn.XLOOKUP(AW$1,'Control Panel'!$B:$B,'Control Panel'!$D:$D)</f>
        <v>5.3749999999999999E-2</v>
      </c>
      <c r="BC55" s="2">
        <f>IF('Control Panel'!$D$26="ON",BG54*(1-'Control Panel'!$C$26),BG54)</f>
        <v>11879658.36867784</v>
      </c>
      <c r="BD55" s="3">
        <f>IF(ROUND(BG54,2) = 0,0,-PMT(_xlfn.XLOOKUP(BC$1,'Control Panel'!$B:$B,'Control Panel'!$H:$H),_xlfn.XLOOKUP(BC$1,'Control Panel'!$B:$B,'Control Panel'!$E:$E),_xlfn.XLOOKUP(BC$1,'Control Panel'!$B:$B,'Control Panel'!$C:$C)))</f>
        <v>83162.8118973979</v>
      </c>
      <c r="BE55" s="3">
        <f>IF(BD55=0,0,BC55*(_xlfn.XLOOKUP(BC$1,'Control Panel'!$B:$B,'Control Panel'!$H:$H)))</f>
        <v>69298.007150620731</v>
      </c>
      <c r="BF55" s="3">
        <f t="shared" si="18"/>
        <v>13864.804746777168</v>
      </c>
      <c r="BG55" s="3">
        <f t="shared" si="19"/>
        <v>11865793.563931063</v>
      </c>
      <c r="BH55" s="10">
        <f>_xlfn.XLOOKUP(BC$1,'Control Panel'!$B:$B,'Control Panel'!$D:$D)</f>
        <v>7.0000000000000007E-2</v>
      </c>
      <c r="BI55" s="2">
        <f>IF('Control Panel'!$D$26="ON",BM54*(1-'Control Panel'!$C$26),BM54)</f>
        <v>6343588.5579868602</v>
      </c>
      <c r="BJ55" s="3">
        <f>IF(ROUND(BM54,2) = 0,0,-PMT(_xlfn.XLOOKUP(BI$1,'Control Panel'!$B:$B,'Control Panel'!$H:$H),_xlfn.XLOOKUP(BI$1,'Control Panel'!$B:$B,'Control Panel'!$E:$E),_xlfn.XLOOKUP(BI$1,'Control Panel'!$B:$B,'Control Panel'!$C:$C)))</f>
        <v>39928.799014207361</v>
      </c>
      <c r="BK55" s="3">
        <f>IF(BJ55=0,0,BI55*(_xlfn.XLOOKUP(BI$1,'Control Panel'!$B:$B,'Control Panel'!$H:$H)))</f>
        <v>31057.152315143998</v>
      </c>
      <c r="BL55" s="3">
        <f t="shared" si="20"/>
        <v>8871.6466990633635</v>
      </c>
      <c r="BM55" s="3">
        <f t="shared" si="21"/>
        <v>6334716.9112877967</v>
      </c>
      <c r="BN55" s="10">
        <f>_xlfn.XLOOKUP(BI$1,'Control Panel'!$B:$B,'Control Panel'!$D:$D)</f>
        <v>5.8749999999999997E-2</v>
      </c>
      <c r="BO55" s="2">
        <f>IF('Control Panel'!$D$26="ON",BS54*(1-'Control Panel'!$C$26),BS54)</f>
        <v>8631984.2460131627</v>
      </c>
      <c r="BP55" s="3">
        <f>IF(ROUND(BS54,2) = 0,0,-PMT(_xlfn.XLOOKUP(BO$1,'Control Panel'!$B:$B,'Control Panel'!$H:$H),_xlfn.XLOOKUP(BO$1,'Control Panel'!$B:$B,'Control Panel'!$E:$E),_xlfn.XLOOKUP(BO$1,'Control Panel'!$B:$B,'Control Panel'!$C:$C)))</f>
        <v>51078.842448125593</v>
      </c>
      <c r="BQ55" s="3">
        <f>IF(BP55=0,0,BO55*(_xlfn.XLOOKUP(BO$1,'Control Panel'!$B:$B,'Control Panel'!$H:$H)))</f>
        <v>37764.931076307585</v>
      </c>
      <c r="BR55" s="3">
        <f t="shared" si="22"/>
        <v>13313.911371818009</v>
      </c>
      <c r="BS55" s="3">
        <f t="shared" si="23"/>
        <v>8618670.3346413448</v>
      </c>
      <c r="BT55" s="10">
        <f>_xlfn.XLOOKUP(BO$1,'Control Panel'!$B:$B,'Control Panel'!$D:$D)</f>
        <v>5.2499999999999998E-2</v>
      </c>
      <c r="BU55" s="2">
        <f>IF('Control Panel'!$D$26="ON",BY54*(1-'Control Panel'!$C$26),BY54)</f>
        <v>3605232.0062539615</v>
      </c>
      <c r="BV55" s="3">
        <f>IF(ROUND(BY54,2) = 0,0,-PMT(_xlfn.XLOOKUP(BU$1,'Control Panel'!$B:$B,'Control Panel'!$H:$H),_xlfn.XLOOKUP(BU$1,'Control Panel'!$B:$B,'Control Panel'!$E:$E),_xlfn.XLOOKUP(BU$1,'Control Panel'!$B:$B,'Control Panel'!$C:$C)))</f>
        <v>38891.266274824018</v>
      </c>
      <c r="BW55" s="3">
        <f>IF(BV55=0,0,BU55*(_xlfn.XLOOKUP(BU$1,'Control Panel'!$B:$B,'Control Panel'!$H:$H)))</f>
        <v>19152.795033224171</v>
      </c>
      <c r="BX55" s="3">
        <f t="shared" si="24"/>
        <v>19738.471241599847</v>
      </c>
      <c r="BY55" s="3">
        <f t="shared" si="25"/>
        <v>3585493.5350123616</v>
      </c>
      <c r="BZ55" s="10">
        <f>_xlfn.XLOOKUP(BU$1,'Control Panel'!$B:$B,'Control Panel'!$D:$D)</f>
        <v>6.3750000000000001E-2</v>
      </c>
      <c r="CA55" s="2">
        <f>IF('Control Panel'!$D$26="ON",CE54*(1-'Control Panel'!$C$26),CE54)</f>
        <v>4758866.4451433811</v>
      </c>
      <c r="CB55" s="3">
        <f>IF(ROUND(CE54,2) = 0,0,-PMT(_xlfn.XLOOKUP(CA$1,'Control Panel'!$B:$B,'Control Panel'!$H:$H),_xlfn.XLOOKUP(CA$1,'Control Panel'!$B:$B,'Control Panel'!$E:$E),_xlfn.XLOOKUP(CA$1,'Control Panel'!$B:$B,'Control Panel'!$C:$C)))</f>
        <v>49824.605221179954</v>
      </c>
      <c r="CC55" s="3">
        <f>IF(CB55=0,0,CA55*(_xlfn.XLOOKUP(CA$1,'Control Panel'!$B:$B,'Control Panel'!$H:$H)))</f>
        <v>22802.901716312037</v>
      </c>
      <c r="CD55" s="3">
        <f t="shared" si="26"/>
        <v>27021.703504867917</v>
      </c>
      <c r="CE55" s="3">
        <f t="shared" si="27"/>
        <v>4731844.7416385133</v>
      </c>
      <c r="CF55" s="10">
        <f>_xlfn.XLOOKUP(CA$1,'Control Panel'!$B:$B,'Control Panel'!$D:$D)</f>
        <v>5.7500000000000002E-2</v>
      </c>
      <c r="CG55" s="2">
        <f>IF('Control Panel'!$D$26="ON",CK54*(1-'Control Panel'!$C$26),CK54)</f>
        <v>6714010.6865414837</v>
      </c>
      <c r="CH55" s="3">
        <f>IF(ROUND(CK54,2) = 0,0,-PMT(_xlfn.XLOOKUP(CG$1,'Control Panel'!$B:$B,'Control Panel'!$H:$H),_xlfn.XLOOKUP(CG$1,'Control Panel'!$B:$B,'Control Panel'!$E:$E),_xlfn.XLOOKUP(CG$1,'Control Panel'!$B:$B,'Control Panel'!$C:$C)))</f>
        <v>69452.093642796826</v>
      </c>
      <c r="CI55" s="3">
        <f>IF(CH55=0,0,CG55*(_xlfn.XLOOKUP(CG$1,'Control Panel'!$B:$B,'Control Panel'!$H:$H)))</f>
        <v>30772.548979981802</v>
      </c>
      <c r="CJ55" s="3">
        <f t="shared" si="28"/>
        <v>38679.544662815024</v>
      </c>
      <c r="CK55" s="3">
        <f t="shared" si="29"/>
        <v>6675331.1418786692</v>
      </c>
      <c r="CL55" s="10">
        <f>_xlfn.XLOOKUP(CG$1,'Control Panel'!$B:$B,'Control Panel'!$D:$D)</f>
        <v>5.5E-2</v>
      </c>
      <c r="CM55" s="2">
        <f>IF('Control Panel'!$D$26="ON",CQ54*(1-'Control Panel'!$C$26),CQ54)</f>
        <v>1866374.9721109532</v>
      </c>
      <c r="CN55" s="3">
        <f>IF(ROUND(CQ54,2) = 0,0,-PMT(_xlfn.XLOOKUP(CM$1,'Control Panel'!$B:$B,'Control Panel'!$H:$H),_xlfn.XLOOKUP(CM$1,'Control Panel'!$B:$B,'Control Panel'!$E:$E),_xlfn.XLOOKUP(CM$1,'Control Panel'!$B:$B,'Control Panel'!$C:$C)))</f>
        <v>11044.074042837967</v>
      </c>
      <c r="CO55" s="3">
        <f>IF(CN55=0,0,CM55*(_xlfn.XLOOKUP(CM$1,'Control Panel'!$B:$B,'Control Panel'!$H:$H)))</f>
        <v>8165.3905029854195</v>
      </c>
      <c r="CP55" s="3">
        <f t="shared" si="30"/>
        <v>2878.6835398525473</v>
      </c>
      <c r="CQ55" s="3">
        <f t="shared" si="31"/>
        <v>1863496.2885711007</v>
      </c>
      <c r="CR55" s="10">
        <f>_xlfn.XLOOKUP(CM$1,'Control Panel'!$B:$B,'Control Panel'!$D:$D)</f>
        <v>5.2499999999999998E-2</v>
      </c>
    </row>
    <row r="56" spans="1:96" x14ac:dyDescent="0.3">
      <c r="A56" s="86">
        <f t="shared" si="0"/>
        <v>258987.6168927073</v>
      </c>
      <c r="B56" s="3">
        <f t="shared" si="1"/>
        <v>447261.06503690162</v>
      </c>
      <c r="C56" s="88">
        <f>SUM($A$3:A55)</f>
        <v>12059500.007628933</v>
      </c>
      <c r="D56" s="87">
        <f>IF('Control Panel'!$D$27= "ON",A56+B56*(1-'Control Panel'!$C$27),A56+B56)</f>
        <v>706248.68192960892</v>
      </c>
      <c r="F56" s="9">
        <v>54</v>
      </c>
      <c r="G56" s="2">
        <f>IF('Control Panel'!$D$26="ON",K55*(1-'Control Panel'!$C$26),K55)</f>
        <v>3926665.3775756895</v>
      </c>
      <c r="H56" s="3">
        <f>IF(ROUND(K55,2) = 0,0,-PMT(_xlfn.XLOOKUP(G$1,'Control Panel'!$B:$B,'Control Panel'!$H:$H),_xlfn.XLOOKUP(G$1,'Control Panel'!$B:$B,'Control Panel'!$E:$E),_xlfn.XLOOKUP(G$1,'Control Panel'!$B:$B,'Control Panel'!$C:$C)))</f>
        <v>40854.172731056962</v>
      </c>
      <c r="I56" s="3">
        <f>IF(H56=0,0,G56*(_xlfn.XLOOKUP(G$1,'Control Panel'!$B:$B,'Control Panel'!$H:$H)))</f>
        <v>17997.216313888577</v>
      </c>
      <c r="J56" s="3">
        <f t="shared" si="2"/>
        <v>22856.956417168385</v>
      </c>
      <c r="K56" s="3">
        <f t="shared" si="3"/>
        <v>3903808.421158521</v>
      </c>
      <c r="L56" s="10">
        <f>_xlfn.XLOOKUP(G$1,'Control Panel'!$B:$B,'Control Panel'!$D:$D)</f>
        <v>5.5E-2</v>
      </c>
      <c r="M56" s="2">
        <f>IF('Control Panel'!$D$26="ON",Q55*(1-'Control Panel'!$C$26),Q55)</f>
        <v>3792584.0353439874</v>
      </c>
      <c r="N56" s="3">
        <f>IF(ROUND(Q55,2) = 0,0,-PMT(_xlfn.XLOOKUP(M$1,'Control Panel'!$B:$B,'Control Panel'!$H:$H),_xlfn.XLOOKUP(M$1,'Control Panel'!$B:$B,'Control Panel'!$E:$E),_xlfn.XLOOKUP(M$1,'Control Panel'!$B:$B,'Control Panel'!$C:$C)))</f>
        <v>26277.152547020552</v>
      </c>
      <c r="O56" s="3">
        <f>IF(N56=0,0,M56*(_xlfn.XLOOKUP(M$1,'Control Panel'!$B:$B,'Control Panel'!$H:$H)))</f>
        <v>21728.346035824929</v>
      </c>
      <c r="P56" s="3">
        <f t="shared" si="4"/>
        <v>4548.8065111956239</v>
      </c>
      <c r="Q56" s="3">
        <f t="shared" si="5"/>
        <v>3788035.2288327916</v>
      </c>
      <c r="R56" s="10">
        <f>_xlfn.XLOOKUP(M$1,'Control Panel'!$B:$B,'Control Panel'!$D:$D)</f>
        <v>6.8750000000000006E-2</v>
      </c>
      <c r="S56" s="2">
        <f>IF('Control Panel'!$D$26="ON",W55*(1-'Control Panel'!$C$26),W55)</f>
        <v>6162949.0574339759</v>
      </c>
      <c r="T56" s="3">
        <f>IF(ROUND(W55,2) = 0,0,-PMT(_xlfn.XLOOKUP(S$1,'Control Panel'!$B:$B,'Control Panel'!$H:$H),_xlfn.XLOOKUP(S$1,'Control Panel'!$B:$B,'Control Panel'!$E:$E),_xlfn.XLOOKUP(S$1,'Control Panel'!$B:$B,'Control Panel'!$C:$C)))</f>
        <v>42700.372888908401</v>
      </c>
      <c r="U56" s="3">
        <f>IF(T56=0,0,S56*(_xlfn.XLOOKUP(S$1,'Control Panel'!$B:$B,'Control Panel'!$H:$H)))</f>
        <v>35308.562308215493</v>
      </c>
      <c r="V56" s="3">
        <f t="shared" si="6"/>
        <v>7391.8105806929088</v>
      </c>
      <c r="W56" s="3">
        <f t="shared" si="7"/>
        <v>6155557.2468532827</v>
      </c>
      <c r="X56" s="10">
        <f>_xlfn.XLOOKUP(S$1,'Control Panel'!$B:$B,'Control Panel'!$D:$D)</f>
        <v>6.8750000000000006E-2</v>
      </c>
      <c r="Y56" s="2">
        <f>IF('Control Panel'!$D$26="ON",AC55*(1-'Control Panel'!$C$26),AC55)</f>
        <v>6047441.3924324596</v>
      </c>
      <c r="Z56" s="3">
        <f>IF(ROUND(AC55,2) = 0,0,-PMT(_xlfn.XLOOKUP(Y$1,'Control Panel'!$B:$B,'Control Panel'!$H:$H),_xlfn.XLOOKUP(Y$1,'Control Panel'!$B:$B,'Control Panel'!$E:$E),_xlfn.XLOOKUP(Y$1,'Control Panel'!$B:$B,'Control Panel'!$C:$C)))</f>
        <v>61792.332437135432</v>
      </c>
      <c r="AA56" s="3">
        <f>IF(Z56=0,0,Y56*(_xlfn.XLOOKUP(Y$1,'Control Panel'!$B:$B,'Control Panel'!$H:$H)))</f>
        <v>25827.614280180296</v>
      </c>
      <c r="AB56" s="3">
        <f t="shared" si="8"/>
        <v>35964.718156955132</v>
      </c>
      <c r="AC56" s="3">
        <f t="shared" si="9"/>
        <v>6011476.6742755044</v>
      </c>
      <c r="AD56" s="10">
        <f>_xlfn.XLOOKUP(Y$1,'Control Panel'!$B:$B,'Control Panel'!$D:$D)</f>
        <v>5.1249999999999997E-2</v>
      </c>
      <c r="AE56" s="2">
        <f>IF('Control Panel'!$D$26="ON",AI55*(1-'Control Panel'!$C$26),AI55)</f>
        <v>9481460.0883599725</v>
      </c>
      <c r="AF56" s="3">
        <f>IF(ROUND(AI55,2) = 0,0,-PMT(_xlfn.XLOOKUP(AE$1,'Control Panel'!$B:$B,'Control Panel'!$H:$H),_xlfn.XLOOKUP(AE$1,'Control Panel'!$B:$B,'Control Panel'!$E:$E),_xlfn.XLOOKUP(AE$1,'Control Panel'!$B:$B,'Control Panel'!$C:$C)))</f>
        <v>65692.881367551381</v>
      </c>
      <c r="AG56" s="3">
        <f>IF(AF56=0,0,AE56*(_xlfn.XLOOKUP(AE$1,'Control Panel'!$B:$B,'Control Panel'!$H:$H)))</f>
        <v>54320.865089562343</v>
      </c>
      <c r="AH56" s="3">
        <f t="shared" si="10"/>
        <v>11372.016277989038</v>
      </c>
      <c r="AI56" s="3">
        <f t="shared" si="11"/>
        <v>9470088.0720819831</v>
      </c>
      <c r="AJ56" s="10">
        <f>_xlfn.XLOOKUP(AE$1,'Control Panel'!$B:$B,'Control Panel'!$D:$D)</f>
        <v>6.8750000000000006E-2</v>
      </c>
      <c r="AK56" s="2">
        <f>IF('Control Panel'!$D$26="ON",AO55*(1-'Control Panel'!$C$26),AO55)</f>
        <v>1789120.4396034745</v>
      </c>
      <c r="AL56" s="3">
        <f>IF(ROUND(AO55,2) = 0,0,-PMT(_xlfn.XLOOKUP(AK$1,'Control Panel'!$B:$B,'Control Panel'!$H:$H),_xlfn.XLOOKUP(AK$1,'Control Panel'!$B:$B,'Control Panel'!$E:$E),_xlfn.XLOOKUP(AK$1,'Control Panel'!$B:$B,'Control Panel'!$C:$C)))</f>
        <v>19292.014496253767</v>
      </c>
      <c r="AM56" s="3">
        <f>IF(AL56=0,0,AK56*(_xlfn.XLOOKUP(AK$1,'Control Panel'!$B:$B,'Control Panel'!$H:$H)))</f>
        <v>9318.3356229347628</v>
      </c>
      <c r="AN56" s="3">
        <f t="shared" si="12"/>
        <v>9973.6788733190042</v>
      </c>
      <c r="AO56" s="3">
        <f t="shared" si="13"/>
        <v>1779146.7607301555</v>
      </c>
      <c r="AP56" s="10">
        <f>_xlfn.XLOOKUP(AK$1,'Control Panel'!$B:$B,'Control Panel'!$D:$D)</f>
        <v>6.25E-2</v>
      </c>
      <c r="AQ56" s="2">
        <f>IF('Control Panel'!$D$26="ON",AU55*(1-'Control Panel'!$C$26),AU55)</f>
        <v>5599834.9838773385</v>
      </c>
      <c r="AR56" s="3">
        <f>IF(ROUND(AU55,2) = 0,0,-PMT(_xlfn.XLOOKUP(AQ$1,'Control Panel'!$B:$B,'Control Panel'!$H:$H),_xlfn.XLOOKUP(AQ$1,'Control Panel'!$B:$B,'Control Panel'!$E:$E),_xlfn.XLOOKUP(AQ$1,'Control Panel'!$B:$B,'Control Panel'!$C:$C)))</f>
        <v>61459.563819643074</v>
      </c>
      <c r="AS56" s="3">
        <f>IF(AR56=0,0,AQ56*(_xlfn.XLOOKUP(AQ$1,'Control Panel'!$B:$B,'Control Panel'!$H:$H)))</f>
        <v>30915.755640156138</v>
      </c>
      <c r="AT56" s="3">
        <f t="shared" si="14"/>
        <v>30543.808179486936</v>
      </c>
      <c r="AU56" s="3">
        <f t="shared" si="15"/>
        <v>5569291.1756978519</v>
      </c>
      <c r="AV56" s="10">
        <f>_xlfn.XLOOKUP(AQ$1,'Control Panel'!$B:$B,'Control Panel'!$D:$D)</f>
        <v>6.6250000000000003E-2</v>
      </c>
      <c r="AW56" s="2">
        <f>IF('Control Panel'!$D$26="ON",BA55*(1-'Control Panel'!$C$26),BA55)</f>
        <v>7465098.1007833304</v>
      </c>
      <c r="AX56" s="3">
        <f>IF(ROUND(BA55,2) = 0,0,-PMT(_xlfn.XLOOKUP(AW$1,'Control Panel'!$B:$B,'Control Panel'!$H:$H),_xlfn.XLOOKUP(AW$1,'Control Panel'!$B:$B,'Control Panel'!$E:$E),_xlfn.XLOOKUP(AW$1,'Control Panel'!$B:$B,'Control Panel'!$C:$C)))</f>
        <v>44797.69910066975</v>
      </c>
      <c r="AY56" s="3">
        <f>IF(AX56=0,0,AW56*(_xlfn.XLOOKUP(AW$1,'Control Panel'!$B:$B,'Control Panel'!$H:$H)))</f>
        <v>33437.418576425334</v>
      </c>
      <c r="AZ56" s="3">
        <f t="shared" si="16"/>
        <v>11360.280524244416</v>
      </c>
      <c r="BA56" s="3">
        <f t="shared" si="17"/>
        <v>7453737.8202590859</v>
      </c>
      <c r="BB56" s="10">
        <f>_xlfn.XLOOKUP(AW$1,'Control Panel'!$B:$B,'Control Panel'!$D:$D)</f>
        <v>5.3749999999999999E-2</v>
      </c>
      <c r="BC56" s="2">
        <f>IF('Control Panel'!$D$26="ON",BG55*(1-'Control Panel'!$C$26),BG55)</f>
        <v>11865793.563931063</v>
      </c>
      <c r="BD56" s="3">
        <f>IF(ROUND(BG55,2) = 0,0,-PMT(_xlfn.XLOOKUP(BC$1,'Control Panel'!$B:$B,'Control Panel'!$H:$H),_xlfn.XLOOKUP(BC$1,'Control Panel'!$B:$B,'Control Panel'!$E:$E),_xlfn.XLOOKUP(BC$1,'Control Panel'!$B:$B,'Control Panel'!$C:$C)))</f>
        <v>83162.8118973979</v>
      </c>
      <c r="BE56" s="3">
        <f>IF(BD56=0,0,BC56*(_xlfn.XLOOKUP(BC$1,'Control Panel'!$B:$B,'Control Panel'!$H:$H)))</f>
        <v>69217.129122931205</v>
      </c>
      <c r="BF56" s="3">
        <f t="shared" si="18"/>
        <v>13945.682774466695</v>
      </c>
      <c r="BG56" s="3">
        <f t="shared" si="19"/>
        <v>11851847.881156595</v>
      </c>
      <c r="BH56" s="10">
        <f>_xlfn.XLOOKUP(BC$1,'Control Panel'!$B:$B,'Control Panel'!$D:$D)</f>
        <v>7.0000000000000007E-2</v>
      </c>
      <c r="BI56" s="2">
        <f>IF('Control Panel'!$D$26="ON",BM55*(1-'Control Panel'!$C$26),BM55)</f>
        <v>6334716.9112877967</v>
      </c>
      <c r="BJ56" s="3">
        <f>IF(ROUND(BM55,2) = 0,0,-PMT(_xlfn.XLOOKUP(BI$1,'Control Panel'!$B:$B,'Control Panel'!$H:$H),_xlfn.XLOOKUP(BI$1,'Control Panel'!$B:$B,'Control Panel'!$E:$E),_xlfn.XLOOKUP(BI$1,'Control Panel'!$B:$B,'Control Panel'!$C:$C)))</f>
        <v>39928.799014207361</v>
      </c>
      <c r="BK56" s="3">
        <f>IF(BJ56=0,0,BI56*(_xlfn.XLOOKUP(BI$1,'Control Panel'!$B:$B,'Control Panel'!$H:$H)))</f>
        <v>31013.718211513169</v>
      </c>
      <c r="BL56" s="3">
        <f t="shared" si="20"/>
        <v>8915.0808026941922</v>
      </c>
      <c r="BM56" s="3">
        <f t="shared" si="21"/>
        <v>6325801.8304851027</v>
      </c>
      <c r="BN56" s="10">
        <f>_xlfn.XLOOKUP(BI$1,'Control Panel'!$B:$B,'Control Panel'!$D:$D)</f>
        <v>5.8749999999999997E-2</v>
      </c>
      <c r="BO56" s="2">
        <f>IF('Control Panel'!$D$26="ON",BS55*(1-'Control Panel'!$C$26),BS55)</f>
        <v>8618670.3346413448</v>
      </c>
      <c r="BP56" s="3">
        <f>IF(ROUND(BS55,2) = 0,0,-PMT(_xlfn.XLOOKUP(BO$1,'Control Panel'!$B:$B,'Control Panel'!$H:$H),_xlfn.XLOOKUP(BO$1,'Control Panel'!$B:$B,'Control Panel'!$E:$E),_xlfn.XLOOKUP(BO$1,'Control Panel'!$B:$B,'Control Panel'!$C:$C)))</f>
        <v>51078.842448125593</v>
      </c>
      <c r="BQ56" s="3">
        <f>IF(BP56=0,0,BO56*(_xlfn.XLOOKUP(BO$1,'Control Panel'!$B:$B,'Control Panel'!$H:$H)))</f>
        <v>37706.682714055882</v>
      </c>
      <c r="BR56" s="3">
        <f t="shared" si="22"/>
        <v>13372.159734069712</v>
      </c>
      <c r="BS56" s="3">
        <f t="shared" si="23"/>
        <v>8605298.1749072745</v>
      </c>
      <c r="BT56" s="10">
        <f>_xlfn.XLOOKUP(BO$1,'Control Panel'!$B:$B,'Control Panel'!$D:$D)</f>
        <v>5.2499999999999998E-2</v>
      </c>
      <c r="BU56" s="2">
        <f>IF('Control Panel'!$D$26="ON",BY55*(1-'Control Panel'!$C$26),BY55)</f>
        <v>3585493.5350123616</v>
      </c>
      <c r="BV56" s="3">
        <f>IF(ROUND(BY55,2) = 0,0,-PMT(_xlfn.XLOOKUP(BU$1,'Control Panel'!$B:$B,'Control Panel'!$H:$H),_xlfn.XLOOKUP(BU$1,'Control Panel'!$B:$B,'Control Panel'!$E:$E),_xlfn.XLOOKUP(BU$1,'Control Panel'!$B:$B,'Control Panel'!$C:$C)))</f>
        <v>38891.266274824018</v>
      </c>
      <c r="BW56" s="3">
        <f>IF(BV56=0,0,BU56*(_xlfn.XLOOKUP(BU$1,'Control Panel'!$B:$B,'Control Panel'!$H:$H)))</f>
        <v>19047.934404753174</v>
      </c>
      <c r="BX56" s="3">
        <f t="shared" si="24"/>
        <v>19843.331870070844</v>
      </c>
      <c r="BY56" s="3">
        <f t="shared" si="25"/>
        <v>3565650.2031422909</v>
      </c>
      <c r="BZ56" s="10">
        <f>_xlfn.XLOOKUP(BU$1,'Control Panel'!$B:$B,'Control Panel'!$D:$D)</f>
        <v>6.3750000000000001E-2</v>
      </c>
      <c r="CA56" s="2">
        <f>IF('Control Panel'!$D$26="ON",CE55*(1-'Control Panel'!$C$26),CE55)</f>
        <v>4731844.7416385133</v>
      </c>
      <c r="CB56" s="3">
        <f>IF(ROUND(CE55,2) = 0,0,-PMT(_xlfn.XLOOKUP(CA$1,'Control Panel'!$B:$B,'Control Panel'!$H:$H),_xlfn.XLOOKUP(CA$1,'Control Panel'!$B:$B,'Control Panel'!$E:$E),_xlfn.XLOOKUP(CA$1,'Control Panel'!$B:$B,'Control Panel'!$C:$C)))</f>
        <v>49824.605221179954</v>
      </c>
      <c r="CC56" s="3">
        <f>IF(CB56=0,0,CA56*(_xlfn.XLOOKUP(CA$1,'Control Panel'!$B:$B,'Control Panel'!$H:$H)))</f>
        <v>22673.422720351213</v>
      </c>
      <c r="CD56" s="3">
        <f t="shared" si="26"/>
        <v>27151.182500828741</v>
      </c>
      <c r="CE56" s="3">
        <f t="shared" si="27"/>
        <v>4704693.5591376843</v>
      </c>
      <c r="CF56" s="10">
        <f>_xlfn.XLOOKUP(CA$1,'Control Panel'!$B:$B,'Control Panel'!$D:$D)</f>
        <v>5.7500000000000002E-2</v>
      </c>
      <c r="CG56" s="2">
        <f>IF('Control Panel'!$D$26="ON",CK55*(1-'Control Panel'!$C$26),CK55)</f>
        <v>6675331.1418786692</v>
      </c>
      <c r="CH56" s="3">
        <f>IF(ROUND(CK55,2) = 0,0,-PMT(_xlfn.XLOOKUP(CG$1,'Control Panel'!$B:$B,'Control Panel'!$H:$H),_xlfn.XLOOKUP(CG$1,'Control Panel'!$B:$B,'Control Panel'!$E:$E),_xlfn.XLOOKUP(CG$1,'Control Panel'!$B:$B,'Control Panel'!$C:$C)))</f>
        <v>69452.093642796826</v>
      </c>
      <c r="CI56" s="3">
        <f>IF(CH56=0,0,CG56*(_xlfn.XLOOKUP(CG$1,'Control Panel'!$B:$B,'Control Panel'!$H:$H)))</f>
        <v>30595.267733610566</v>
      </c>
      <c r="CJ56" s="3">
        <f t="shared" si="28"/>
        <v>38856.825909186256</v>
      </c>
      <c r="CK56" s="3">
        <f t="shared" si="29"/>
        <v>6636474.315969483</v>
      </c>
      <c r="CL56" s="10">
        <f>_xlfn.XLOOKUP(CG$1,'Control Panel'!$B:$B,'Control Panel'!$D:$D)</f>
        <v>5.5E-2</v>
      </c>
      <c r="CM56" s="2">
        <f>IF('Control Panel'!$D$26="ON",CQ55*(1-'Control Panel'!$C$26),CQ55)</f>
        <v>1863496.2885711007</v>
      </c>
      <c r="CN56" s="3">
        <f>IF(ROUND(CQ55,2) = 0,0,-PMT(_xlfn.XLOOKUP(CM$1,'Control Panel'!$B:$B,'Control Panel'!$H:$H),_xlfn.XLOOKUP(CM$1,'Control Panel'!$B:$B,'Control Panel'!$E:$E),_xlfn.XLOOKUP(CM$1,'Control Panel'!$B:$B,'Control Panel'!$C:$C)))</f>
        <v>11044.074042837967</v>
      </c>
      <c r="CO56" s="3">
        <f>IF(CN56=0,0,CM56*(_xlfn.XLOOKUP(CM$1,'Control Panel'!$B:$B,'Control Panel'!$H:$H)))</f>
        <v>8152.7962624985648</v>
      </c>
      <c r="CP56" s="3">
        <f t="shared" si="30"/>
        <v>2891.2777803394019</v>
      </c>
      <c r="CQ56" s="3">
        <f t="shared" si="31"/>
        <v>1860605.0107907613</v>
      </c>
      <c r="CR56" s="10">
        <f>_xlfn.XLOOKUP(CM$1,'Control Panel'!$B:$B,'Control Panel'!$D:$D)</f>
        <v>5.2499999999999998E-2</v>
      </c>
    </row>
    <row r="57" spans="1:96" x14ac:dyDescent="0.3">
      <c r="A57" s="86">
        <f t="shared" si="0"/>
        <v>260260.75733760031</v>
      </c>
      <c r="B57" s="3">
        <f t="shared" si="1"/>
        <v>445987.92459200864</v>
      </c>
      <c r="C57" s="88">
        <f>SUM($A$3:A56)</f>
        <v>12318487.624521639</v>
      </c>
      <c r="D57" s="87">
        <f>IF('Control Panel'!$D$27= "ON",A57+B57*(1-'Control Panel'!$C$27),A57+B57)</f>
        <v>706248.68192960892</v>
      </c>
      <c r="F57" s="9">
        <v>55</v>
      </c>
      <c r="G57" s="2">
        <f>IF('Control Panel'!$D$26="ON",K56*(1-'Control Panel'!$C$26),K56)</f>
        <v>3903808.421158521</v>
      </c>
      <c r="H57" s="3">
        <f>IF(ROUND(K56,2) = 0,0,-PMT(_xlfn.XLOOKUP(G$1,'Control Panel'!$B:$B,'Control Panel'!$H:$H),_xlfn.XLOOKUP(G$1,'Control Panel'!$B:$B,'Control Panel'!$E:$E),_xlfn.XLOOKUP(G$1,'Control Panel'!$B:$B,'Control Panel'!$C:$C)))</f>
        <v>40854.172731056962</v>
      </c>
      <c r="I57" s="3">
        <f>IF(H57=0,0,G57*(_xlfn.XLOOKUP(G$1,'Control Panel'!$B:$B,'Control Panel'!$H:$H)))</f>
        <v>17892.45526364322</v>
      </c>
      <c r="J57" s="3">
        <f t="shared" si="2"/>
        <v>22961.717467413742</v>
      </c>
      <c r="K57" s="3">
        <f t="shared" si="3"/>
        <v>3880846.7036911072</v>
      </c>
      <c r="L57" s="10">
        <f>_xlfn.XLOOKUP(G$1,'Control Panel'!$B:$B,'Control Panel'!$D:$D)</f>
        <v>5.5E-2</v>
      </c>
      <c r="M57" s="2">
        <f>IF('Control Panel'!$D$26="ON",Q56*(1-'Control Panel'!$C$26),Q56)</f>
        <v>3788035.2288327916</v>
      </c>
      <c r="N57" s="3">
        <f>IF(ROUND(Q56,2) = 0,0,-PMT(_xlfn.XLOOKUP(M$1,'Control Panel'!$B:$B,'Control Panel'!$H:$H),_xlfn.XLOOKUP(M$1,'Control Panel'!$B:$B,'Control Panel'!$E:$E),_xlfn.XLOOKUP(M$1,'Control Panel'!$B:$B,'Control Panel'!$C:$C)))</f>
        <v>26277.152547020552</v>
      </c>
      <c r="O57" s="3">
        <f>IF(N57=0,0,M57*(_xlfn.XLOOKUP(M$1,'Control Panel'!$B:$B,'Control Panel'!$H:$H)))</f>
        <v>21702.28516518787</v>
      </c>
      <c r="P57" s="3">
        <f t="shared" si="4"/>
        <v>4574.8673818326824</v>
      </c>
      <c r="Q57" s="3">
        <f t="shared" si="5"/>
        <v>3783460.361450959</v>
      </c>
      <c r="R57" s="10">
        <f>_xlfn.XLOOKUP(M$1,'Control Panel'!$B:$B,'Control Panel'!$D:$D)</f>
        <v>6.8750000000000006E-2</v>
      </c>
      <c r="S57" s="2">
        <f>IF('Control Panel'!$D$26="ON",W56*(1-'Control Panel'!$C$26),W56)</f>
        <v>6155557.2468532827</v>
      </c>
      <c r="T57" s="3">
        <f>IF(ROUND(W56,2) = 0,0,-PMT(_xlfn.XLOOKUP(S$1,'Control Panel'!$B:$B,'Control Panel'!$H:$H),_xlfn.XLOOKUP(S$1,'Control Panel'!$B:$B,'Control Panel'!$E:$E),_xlfn.XLOOKUP(S$1,'Control Panel'!$B:$B,'Control Panel'!$C:$C)))</f>
        <v>42700.372888908401</v>
      </c>
      <c r="U57" s="3">
        <f>IF(T57=0,0,S57*(_xlfn.XLOOKUP(S$1,'Control Panel'!$B:$B,'Control Panel'!$H:$H)))</f>
        <v>35266.213393430269</v>
      </c>
      <c r="V57" s="3">
        <f t="shared" si="6"/>
        <v>7434.1594954781322</v>
      </c>
      <c r="W57" s="3">
        <f t="shared" si="7"/>
        <v>6148123.0873578042</v>
      </c>
      <c r="X57" s="10">
        <f>_xlfn.XLOOKUP(S$1,'Control Panel'!$B:$B,'Control Panel'!$D:$D)</f>
        <v>6.8750000000000006E-2</v>
      </c>
      <c r="Y57" s="2">
        <f>IF('Control Panel'!$D$26="ON",AC56*(1-'Control Panel'!$C$26),AC56)</f>
        <v>6011476.6742755044</v>
      </c>
      <c r="Z57" s="3">
        <f>IF(ROUND(AC56,2) = 0,0,-PMT(_xlfn.XLOOKUP(Y$1,'Control Panel'!$B:$B,'Control Panel'!$H:$H),_xlfn.XLOOKUP(Y$1,'Control Panel'!$B:$B,'Control Panel'!$E:$E),_xlfn.XLOOKUP(Y$1,'Control Panel'!$B:$B,'Control Panel'!$C:$C)))</f>
        <v>61792.332437135432</v>
      </c>
      <c r="AA57" s="3">
        <f>IF(Z57=0,0,Y57*(_xlfn.XLOOKUP(Y$1,'Control Panel'!$B:$B,'Control Panel'!$H:$H)))</f>
        <v>25674.014963051632</v>
      </c>
      <c r="AB57" s="3">
        <f t="shared" si="8"/>
        <v>36118.3174740838</v>
      </c>
      <c r="AC57" s="3">
        <f t="shared" si="9"/>
        <v>5975358.3568014205</v>
      </c>
      <c r="AD57" s="10">
        <f>_xlfn.XLOOKUP(Y$1,'Control Panel'!$B:$B,'Control Panel'!$D:$D)</f>
        <v>5.1249999999999997E-2</v>
      </c>
      <c r="AE57" s="2">
        <f>IF('Control Panel'!$D$26="ON",AI56*(1-'Control Panel'!$C$26),AI56)</f>
        <v>9470088.0720819831</v>
      </c>
      <c r="AF57" s="3">
        <f>IF(ROUND(AI56,2) = 0,0,-PMT(_xlfn.XLOOKUP(AE$1,'Control Panel'!$B:$B,'Control Panel'!$H:$H),_xlfn.XLOOKUP(AE$1,'Control Panel'!$B:$B,'Control Panel'!$E:$E),_xlfn.XLOOKUP(AE$1,'Control Panel'!$B:$B,'Control Panel'!$C:$C)))</f>
        <v>65692.881367551381</v>
      </c>
      <c r="AG57" s="3">
        <f>IF(AF57=0,0,AE57*(_xlfn.XLOOKUP(AE$1,'Control Panel'!$B:$B,'Control Panel'!$H:$H)))</f>
        <v>54255.712912969699</v>
      </c>
      <c r="AH57" s="3">
        <f t="shared" si="10"/>
        <v>11437.168454581682</v>
      </c>
      <c r="AI57" s="3">
        <f t="shared" si="11"/>
        <v>9458650.9036274012</v>
      </c>
      <c r="AJ57" s="10">
        <f>_xlfn.XLOOKUP(AE$1,'Control Panel'!$B:$B,'Control Panel'!$D:$D)</f>
        <v>6.8750000000000006E-2</v>
      </c>
      <c r="AK57" s="2">
        <f>IF('Control Panel'!$D$26="ON",AO56*(1-'Control Panel'!$C$26),AO56)</f>
        <v>1779146.7607301555</v>
      </c>
      <c r="AL57" s="3">
        <f>IF(ROUND(AO56,2) = 0,0,-PMT(_xlfn.XLOOKUP(AK$1,'Control Panel'!$B:$B,'Control Panel'!$H:$H),_xlfn.XLOOKUP(AK$1,'Control Panel'!$B:$B,'Control Panel'!$E:$E),_xlfn.XLOOKUP(AK$1,'Control Panel'!$B:$B,'Control Panel'!$C:$C)))</f>
        <v>19292.014496253767</v>
      </c>
      <c r="AM57" s="3">
        <f>IF(AL57=0,0,AK57*(_xlfn.XLOOKUP(AK$1,'Control Panel'!$B:$B,'Control Panel'!$H:$H)))</f>
        <v>9266.3893788028927</v>
      </c>
      <c r="AN57" s="3">
        <f t="shared" si="12"/>
        <v>10025.625117450874</v>
      </c>
      <c r="AO57" s="3">
        <f t="shared" si="13"/>
        <v>1769121.1356127046</v>
      </c>
      <c r="AP57" s="10">
        <f>_xlfn.XLOOKUP(AK$1,'Control Panel'!$B:$B,'Control Panel'!$D:$D)</f>
        <v>6.25E-2</v>
      </c>
      <c r="AQ57" s="2">
        <f>IF('Control Panel'!$D$26="ON",AU56*(1-'Control Panel'!$C$26),AU56)</f>
        <v>5569291.1756978519</v>
      </c>
      <c r="AR57" s="3">
        <f>IF(ROUND(AU56,2) = 0,0,-PMT(_xlfn.XLOOKUP(AQ$1,'Control Panel'!$B:$B,'Control Panel'!$H:$H),_xlfn.XLOOKUP(AQ$1,'Control Panel'!$B:$B,'Control Panel'!$E:$E),_xlfn.XLOOKUP(AQ$1,'Control Panel'!$B:$B,'Control Panel'!$C:$C)))</f>
        <v>61459.563819643074</v>
      </c>
      <c r="AS57" s="3">
        <f>IF(AR57=0,0,AQ57*(_xlfn.XLOOKUP(AQ$1,'Control Panel'!$B:$B,'Control Panel'!$H:$H)))</f>
        <v>30747.12836583189</v>
      </c>
      <c r="AT57" s="3">
        <f t="shared" si="14"/>
        <v>30712.435453811184</v>
      </c>
      <c r="AU57" s="3">
        <f t="shared" si="15"/>
        <v>5538578.7402440412</v>
      </c>
      <c r="AV57" s="10">
        <f>_xlfn.XLOOKUP(AQ$1,'Control Panel'!$B:$B,'Control Panel'!$D:$D)</f>
        <v>6.6250000000000003E-2</v>
      </c>
      <c r="AW57" s="2">
        <f>IF('Control Panel'!$D$26="ON",BA56*(1-'Control Panel'!$C$26),BA56)</f>
        <v>7453737.8202590859</v>
      </c>
      <c r="AX57" s="3">
        <f>IF(ROUND(BA56,2) = 0,0,-PMT(_xlfn.XLOOKUP(AW$1,'Control Panel'!$B:$B,'Control Panel'!$H:$H),_xlfn.XLOOKUP(AW$1,'Control Panel'!$B:$B,'Control Panel'!$E:$E),_xlfn.XLOOKUP(AW$1,'Control Panel'!$B:$B,'Control Panel'!$C:$C)))</f>
        <v>44797.69910066975</v>
      </c>
      <c r="AY57" s="3">
        <f>IF(AX57=0,0,AW57*(_xlfn.XLOOKUP(AW$1,'Control Panel'!$B:$B,'Control Panel'!$H:$H)))</f>
        <v>33386.53398657716</v>
      </c>
      <c r="AZ57" s="3">
        <f t="shared" si="16"/>
        <v>11411.16511409259</v>
      </c>
      <c r="BA57" s="3">
        <f t="shared" si="17"/>
        <v>7442326.6551449932</v>
      </c>
      <c r="BB57" s="10">
        <f>_xlfn.XLOOKUP(AW$1,'Control Panel'!$B:$B,'Control Panel'!$D:$D)</f>
        <v>5.3749999999999999E-2</v>
      </c>
      <c r="BC57" s="2">
        <f>IF('Control Panel'!$D$26="ON",BG56*(1-'Control Panel'!$C$26),BG56)</f>
        <v>11851847.881156595</v>
      </c>
      <c r="BD57" s="3">
        <f>IF(ROUND(BG56,2) = 0,0,-PMT(_xlfn.XLOOKUP(BC$1,'Control Panel'!$B:$B,'Control Panel'!$H:$H),_xlfn.XLOOKUP(BC$1,'Control Panel'!$B:$B,'Control Panel'!$E:$E),_xlfn.XLOOKUP(BC$1,'Control Panel'!$B:$B,'Control Panel'!$C:$C)))</f>
        <v>83162.8118973979</v>
      </c>
      <c r="BE57" s="3">
        <f>IF(BD57=0,0,BC57*(_xlfn.XLOOKUP(BC$1,'Control Panel'!$B:$B,'Control Panel'!$H:$H)))</f>
        <v>69135.779306746816</v>
      </c>
      <c r="BF57" s="3">
        <f t="shared" si="18"/>
        <v>14027.032590651084</v>
      </c>
      <c r="BG57" s="3">
        <f t="shared" si="19"/>
        <v>11837820.848565944</v>
      </c>
      <c r="BH57" s="10">
        <f>_xlfn.XLOOKUP(BC$1,'Control Panel'!$B:$B,'Control Panel'!$D:$D)</f>
        <v>7.0000000000000007E-2</v>
      </c>
      <c r="BI57" s="2">
        <f>IF('Control Panel'!$D$26="ON",BM56*(1-'Control Panel'!$C$26),BM56)</f>
        <v>6325801.8304851027</v>
      </c>
      <c r="BJ57" s="3">
        <f>IF(ROUND(BM56,2) = 0,0,-PMT(_xlfn.XLOOKUP(BI$1,'Control Panel'!$B:$B,'Control Panel'!$H:$H),_xlfn.XLOOKUP(BI$1,'Control Panel'!$B:$B,'Control Panel'!$E:$E),_xlfn.XLOOKUP(BI$1,'Control Panel'!$B:$B,'Control Panel'!$C:$C)))</f>
        <v>39928.799014207361</v>
      </c>
      <c r="BK57" s="3">
        <f>IF(BJ57=0,0,BI57*(_xlfn.XLOOKUP(BI$1,'Control Panel'!$B:$B,'Control Panel'!$H:$H)))</f>
        <v>30970.07146174998</v>
      </c>
      <c r="BL57" s="3">
        <f t="shared" si="20"/>
        <v>8958.7275524573815</v>
      </c>
      <c r="BM57" s="3">
        <f t="shared" si="21"/>
        <v>6316843.102932645</v>
      </c>
      <c r="BN57" s="10">
        <f>_xlfn.XLOOKUP(BI$1,'Control Panel'!$B:$B,'Control Panel'!$D:$D)</f>
        <v>5.8749999999999997E-2</v>
      </c>
      <c r="BO57" s="2">
        <f>IF('Control Panel'!$D$26="ON",BS56*(1-'Control Panel'!$C$26),BS56)</f>
        <v>8605298.1749072745</v>
      </c>
      <c r="BP57" s="3">
        <f>IF(ROUND(BS56,2) = 0,0,-PMT(_xlfn.XLOOKUP(BO$1,'Control Panel'!$B:$B,'Control Panel'!$H:$H),_xlfn.XLOOKUP(BO$1,'Control Panel'!$B:$B,'Control Panel'!$E:$E),_xlfn.XLOOKUP(BO$1,'Control Panel'!$B:$B,'Control Panel'!$C:$C)))</f>
        <v>51078.842448125593</v>
      </c>
      <c r="BQ57" s="3">
        <f>IF(BP57=0,0,BO57*(_xlfn.XLOOKUP(BO$1,'Control Panel'!$B:$B,'Control Panel'!$H:$H)))</f>
        <v>37648.179515219323</v>
      </c>
      <c r="BR57" s="3">
        <f t="shared" si="22"/>
        <v>13430.662932906271</v>
      </c>
      <c r="BS57" s="3">
        <f t="shared" si="23"/>
        <v>8591867.5119743682</v>
      </c>
      <c r="BT57" s="10">
        <f>_xlfn.XLOOKUP(BO$1,'Control Panel'!$B:$B,'Control Panel'!$D:$D)</f>
        <v>5.2499999999999998E-2</v>
      </c>
      <c r="BU57" s="2">
        <f>IF('Control Panel'!$D$26="ON",BY56*(1-'Control Panel'!$C$26),BY56)</f>
        <v>3565650.2031422909</v>
      </c>
      <c r="BV57" s="3">
        <f>IF(ROUND(BY56,2) = 0,0,-PMT(_xlfn.XLOOKUP(BU$1,'Control Panel'!$B:$B,'Control Panel'!$H:$H),_xlfn.XLOOKUP(BU$1,'Control Panel'!$B:$B,'Control Panel'!$E:$E),_xlfn.XLOOKUP(BU$1,'Control Panel'!$B:$B,'Control Panel'!$C:$C)))</f>
        <v>38891.266274824018</v>
      </c>
      <c r="BW57" s="3">
        <f>IF(BV57=0,0,BU57*(_xlfn.XLOOKUP(BU$1,'Control Panel'!$B:$B,'Control Panel'!$H:$H)))</f>
        <v>18942.516704193422</v>
      </c>
      <c r="BX57" s="3">
        <f t="shared" si="24"/>
        <v>19948.749570630596</v>
      </c>
      <c r="BY57" s="3">
        <f t="shared" si="25"/>
        <v>3545701.4535716604</v>
      </c>
      <c r="BZ57" s="10">
        <f>_xlfn.XLOOKUP(BU$1,'Control Panel'!$B:$B,'Control Panel'!$D:$D)</f>
        <v>6.3750000000000001E-2</v>
      </c>
      <c r="CA57" s="2">
        <f>IF('Control Panel'!$D$26="ON",CE56*(1-'Control Panel'!$C$26),CE56)</f>
        <v>4704693.5591376843</v>
      </c>
      <c r="CB57" s="3">
        <f>IF(ROUND(CE56,2) = 0,0,-PMT(_xlfn.XLOOKUP(CA$1,'Control Panel'!$B:$B,'Control Panel'!$H:$H),_xlfn.XLOOKUP(CA$1,'Control Panel'!$B:$B,'Control Panel'!$E:$E),_xlfn.XLOOKUP(CA$1,'Control Panel'!$B:$B,'Control Panel'!$C:$C)))</f>
        <v>49824.605221179954</v>
      </c>
      <c r="CC57" s="3">
        <f>IF(CB57=0,0,CA57*(_xlfn.XLOOKUP(CA$1,'Control Panel'!$B:$B,'Control Panel'!$H:$H)))</f>
        <v>22543.323304201407</v>
      </c>
      <c r="CD57" s="3">
        <f t="shared" si="26"/>
        <v>27281.281916978547</v>
      </c>
      <c r="CE57" s="3">
        <f t="shared" si="27"/>
        <v>4677412.2772207055</v>
      </c>
      <c r="CF57" s="10">
        <f>_xlfn.XLOOKUP(CA$1,'Control Panel'!$B:$B,'Control Panel'!$D:$D)</f>
        <v>5.7500000000000002E-2</v>
      </c>
      <c r="CG57" s="2">
        <f>IF('Control Panel'!$D$26="ON",CK56*(1-'Control Panel'!$C$26),CK56)</f>
        <v>6636474.315969483</v>
      </c>
      <c r="CH57" s="3">
        <f>IF(ROUND(CK56,2) = 0,0,-PMT(_xlfn.XLOOKUP(CG$1,'Control Panel'!$B:$B,'Control Panel'!$H:$H),_xlfn.XLOOKUP(CG$1,'Control Panel'!$B:$B,'Control Panel'!$E:$E),_xlfn.XLOOKUP(CG$1,'Control Panel'!$B:$B,'Control Panel'!$C:$C)))</f>
        <v>69452.093642796826</v>
      </c>
      <c r="CI57" s="3">
        <f>IF(CH57=0,0,CG57*(_xlfn.XLOOKUP(CG$1,'Control Panel'!$B:$B,'Control Panel'!$H:$H)))</f>
        <v>30417.173948193464</v>
      </c>
      <c r="CJ57" s="3">
        <f t="shared" si="28"/>
        <v>39034.919694603363</v>
      </c>
      <c r="CK57" s="3">
        <f t="shared" si="29"/>
        <v>6597439.3962748796</v>
      </c>
      <c r="CL57" s="10">
        <f>_xlfn.XLOOKUP(CG$1,'Control Panel'!$B:$B,'Control Panel'!$D:$D)</f>
        <v>5.5E-2</v>
      </c>
      <c r="CM57" s="2">
        <f>IF('Control Panel'!$D$26="ON",CQ56*(1-'Control Panel'!$C$26),CQ56)</f>
        <v>1860605.0107907613</v>
      </c>
      <c r="CN57" s="3">
        <f>IF(ROUND(CQ56,2) = 0,0,-PMT(_xlfn.XLOOKUP(CM$1,'Control Panel'!$B:$B,'Control Panel'!$H:$H),_xlfn.XLOOKUP(CM$1,'Control Panel'!$B:$B,'Control Panel'!$E:$E),_xlfn.XLOOKUP(CM$1,'Control Panel'!$B:$B,'Control Panel'!$C:$C)))</f>
        <v>11044.074042837967</v>
      </c>
      <c r="CO57" s="3">
        <f>IF(CN57=0,0,CM57*(_xlfn.XLOOKUP(CM$1,'Control Panel'!$B:$B,'Control Panel'!$H:$H)))</f>
        <v>8140.1469222095802</v>
      </c>
      <c r="CP57" s="3">
        <f t="shared" si="30"/>
        <v>2903.9271206283865</v>
      </c>
      <c r="CQ57" s="3">
        <f t="shared" si="31"/>
        <v>1857701.083670133</v>
      </c>
      <c r="CR57" s="10">
        <f>_xlfn.XLOOKUP(CM$1,'Control Panel'!$B:$B,'Control Panel'!$D:$D)</f>
        <v>5.2499999999999998E-2</v>
      </c>
    </row>
    <row r="58" spans="1:96" x14ac:dyDescent="0.3">
      <c r="A58" s="86">
        <f t="shared" si="0"/>
        <v>261540.22777804037</v>
      </c>
      <c r="B58" s="3">
        <f t="shared" si="1"/>
        <v>444708.45415156853</v>
      </c>
      <c r="C58" s="88">
        <f>SUM($A$3:A57)</f>
        <v>12578748.381859239</v>
      </c>
      <c r="D58" s="87">
        <f>IF('Control Panel'!$D$27= "ON",A58+B58*(1-'Control Panel'!$C$27),A58+B58)</f>
        <v>706248.68192960892</v>
      </c>
      <c r="F58" s="9">
        <v>56</v>
      </c>
      <c r="G58" s="2">
        <f>IF('Control Panel'!$D$26="ON",K57*(1-'Control Panel'!$C$26),K57)</f>
        <v>3880846.7036911072</v>
      </c>
      <c r="H58" s="3">
        <f>IF(ROUND(K57,2) = 0,0,-PMT(_xlfn.XLOOKUP(G$1,'Control Panel'!$B:$B,'Control Panel'!$H:$H),_xlfn.XLOOKUP(G$1,'Control Panel'!$B:$B,'Control Panel'!$E:$E),_xlfn.XLOOKUP(G$1,'Control Panel'!$B:$B,'Control Panel'!$C:$C)))</f>
        <v>40854.172731056962</v>
      </c>
      <c r="I58" s="3">
        <f>IF(H58=0,0,G58*(_xlfn.XLOOKUP(G$1,'Control Panel'!$B:$B,'Control Panel'!$H:$H)))</f>
        <v>17787.214058584243</v>
      </c>
      <c r="J58" s="3">
        <f t="shared" si="2"/>
        <v>23066.95867247272</v>
      </c>
      <c r="K58" s="3">
        <f t="shared" si="3"/>
        <v>3857779.7450186345</v>
      </c>
      <c r="L58" s="10">
        <f>_xlfn.XLOOKUP(G$1,'Control Panel'!$B:$B,'Control Panel'!$D:$D)</f>
        <v>5.5E-2</v>
      </c>
      <c r="M58" s="2">
        <f>IF('Control Panel'!$D$26="ON",Q57*(1-'Control Panel'!$C$26),Q57)</f>
        <v>3783460.361450959</v>
      </c>
      <c r="N58" s="3">
        <f>IF(ROUND(Q57,2) = 0,0,-PMT(_xlfn.XLOOKUP(M$1,'Control Panel'!$B:$B,'Control Panel'!$H:$H),_xlfn.XLOOKUP(M$1,'Control Panel'!$B:$B,'Control Panel'!$E:$E),_xlfn.XLOOKUP(M$1,'Control Panel'!$B:$B,'Control Panel'!$C:$C)))</f>
        <v>26277.152547020552</v>
      </c>
      <c r="O58" s="3">
        <f>IF(N58=0,0,M58*(_xlfn.XLOOKUP(M$1,'Control Panel'!$B:$B,'Control Panel'!$H:$H)))</f>
        <v>21676.074987479453</v>
      </c>
      <c r="P58" s="3">
        <f t="shared" si="4"/>
        <v>4601.0775595410996</v>
      </c>
      <c r="Q58" s="3">
        <f t="shared" si="5"/>
        <v>3778859.283891418</v>
      </c>
      <c r="R58" s="10">
        <f>_xlfn.XLOOKUP(M$1,'Control Panel'!$B:$B,'Control Panel'!$D:$D)</f>
        <v>6.8750000000000006E-2</v>
      </c>
      <c r="S58" s="2">
        <f>IF('Control Panel'!$D$26="ON",W57*(1-'Control Panel'!$C$26),W57)</f>
        <v>6148123.0873578042</v>
      </c>
      <c r="T58" s="3">
        <f>IF(ROUND(W57,2) = 0,0,-PMT(_xlfn.XLOOKUP(S$1,'Control Panel'!$B:$B,'Control Panel'!$H:$H),_xlfn.XLOOKUP(S$1,'Control Panel'!$B:$B,'Control Panel'!$E:$E),_xlfn.XLOOKUP(S$1,'Control Panel'!$B:$B,'Control Panel'!$C:$C)))</f>
        <v>42700.372888908401</v>
      </c>
      <c r="U58" s="3">
        <f>IF(T58=0,0,S58*(_xlfn.XLOOKUP(S$1,'Control Panel'!$B:$B,'Control Panel'!$H:$H)))</f>
        <v>35223.621854654091</v>
      </c>
      <c r="V58" s="3">
        <f t="shared" si="6"/>
        <v>7476.7510342543101</v>
      </c>
      <c r="W58" s="3">
        <f t="shared" si="7"/>
        <v>6140646.33632355</v>
      </c>
      <c r="X58" s="10">
        <f>_xlfn.XLOOKUP(S$1,'Control Panel'!$B:$B,'Control Panel'!$D:$D)</f>
        <v>6.8750000000000006E-2</v>
      </c>
      <c r="Y58" s="2">
        <f>IF('Control Panel'!$D$26="ON",AC57*(1-'Control Panel'!$C$26),AC57)</f>
        <v>5975358.3568014205</v>
      </c>
      <c r="Z58" s="3">
        <f>IF(ROUND(AC57,2) = 0,0,-PMT(_xlfn.XLOOKUP(Y$1,'Control Panel'!$B:$B,'Control Panel'!$H:$H),_xlfn.XLOOKUP(Y$1,'Control Panel'!$B:$B,'Control Panel'!$E:$E),_xlfn.XLOOKUP(Y$1,'Control Panel'!$B:$B,'Control Panel'!$C:$C)))</f>
        <v>61792.332437135432</v>
      </c>
      <c r="AA58" s="3">
        <f>IF(Z58=0,0,Y58*(_xlfn.XLOOKUP(Y$1,'Control Panel'!$B:$B,'Control Panel'!$H:$H)))</f>
        <v>25519.759648839397</v>
      </c>
      <c r="AB58" s="3">
        <f t="shared" si="8"/>
        <v>36272.572788296035</v>
      </c>
      <c r="AC58" s="3">
        <f t="shared" si="9"/>
        <v>5939085.7840131242</v>
      </c>
      <c r="AD58" s="10">
        <f>_xlfn.XLOOKUP(Y$1,'Control Panel'!$B:$B,'Control Panel'!$D:$D)</f>
        <v>5.1249999999999997E-2</v>
      </c>
      <c r="AE58" s="2">
        <f>IF('Control Panel'!$D$26="ON",AI57*(1-'Control Panel'!$C$26),AI57)</f>
        <v>9458650.9036274012</v>
      </c>
      <c r="AF58" s="3">
        <f>IF(ROUND(AI57,2) = 0,0,-PMT(_xlfn.XLOOKUP(AE$1,'Control Panel'!$B:$B,'Control Panel'!$H:$H),_xlfn.XLOOKUP(AE$1,'Control Panel'!$B:$B,'Control Panel'!$E:$E),_xlfn.XLOOKUP(AE$1,'Control Panel'!$B:$B,'Control Panel'!$C:$C)))</f>
        <v>65692.881367551381</v>
      </c>
      <c r="AG58" s="3">
        <f>IF(AF58=0,0,AE58*(_xlfn.XLOOKUP(AE$1,'Control Panel'!$B:$B,'Control Panel'!$H:$H)))</f>
        <v>54190.187468698656</v>
      </c>
      <c r="AH58" s="3">
        <f t="shared" si="10"/>
        <v>11502.693898852725</v>
      </c>
      <c r="AI58" s="3">
        <f t="shared" si="11"/>
        <v>9447148.2097285483</v>
      </c>
      <c r="AJ58" s="10">
        <f>_xlfn.XLOOKUP(AE$1,'Control Panel'!$B:$B,'Control Panel'!$D:$D)</f>
        <v>6.8750000000000006E-2</v>
      </c>
      <c r="AK58" s="2">
        <f>IF('Control Panel'!$D$26="ON",AO57*(1-'Control Panel'!$C$26),AO57)</f>
        <v>1769121.1356127046</v>
      </c>
      <c r="AL58" s="3">
        <f>IF(ROUND(AO57,2) = 0,0,-PMT(_xlfn.XLOOKUP(AK$1,'Control Panel'!$B:$B,'Control Panel'!$H:$H),_xlfn.XLOOKUP(AK$1,'Control Panel'!$B:$B,'Control Panel'!$E:$E),_xlfn.XLOOKUP(AK$1,'Control Panel'!$B:$B,'Control Panel'!$C:$C)))</f>
        <v>19292.014496253767</v>
      </c>
      <c r="AM58" s="3">
        <f>IF(AL58=0,0,AK58*(_xlfn.XLOOKUP(AK$1,'Control Panel'!$B:$B,'Control Panel'!$H:$H)))</f>
        <v>9214.1725813161684</v>
      </c>
      <c r="AN58" s="3">
        <f t="shared" si="12"/>
        <v>10077.841914937599</v>
      </c>
      <c r="AO58" s="3">
        <f t="shared" si="13"/>
        <v>1759043.293697767</v>
      </c>
      <c r="AP58" s="10">
        <f>_xlfn.XLOOKUP(AK$1,'Control Panel'!$B:$B,'Control Panel'!$D:$D)</f>
        <v>6.25E-2</v>
      </c>
      <c r="AQ58" s="2">
        <f>IF('Control Panel'!$D$26="ON",AU57*(1-'Control Panel'!$C$26),AU57)</f>
        <v>5538578.7402440412</v>
      </c>
      <c r="AR58" s="3">
        <f>IF(ROUND(AU57,2) = 0,0,-PMT(_xlfn.XLOOKUP(AQ$1,'Control Panel'!$B:$B,'Control Panel'!$H:$H),_xlfn.XLOOKUP(AQ$1,'Control Panel'!$B:$B,'Control Panel'!$E:$E),_xlfn.XLOOKUP(AQ$1,'Control Panel'!$B:$B,'Control Panel'!$C:$C)))</f>
        <v>61459.563819643074</v>
      </c>
      <c r="AS58" s="3">
        <f>IF(AR58=0,0,AQ58*(_xlfn.XLOOKUP(AQ$1,'Control Panel'!$B:$B,'Control Panel'!$H:$H)))</f>
        <v>30577.570128430645</v>
      </c>
      <c r="AT58" s="3">
        <f t="shared" si="14"/>
        <v>30881.993691212429</v>
      </c>
      <c r="AU58" s="3">
        <f t="shared" si="15"/>
        <v>5507696.7465528287</v>
      </c>
      <c r="AV58" s="10">
        <f>_xlfn.XLOOKUP(AQ$1,'Control Panel'!$B:$B,'Control Panel'!$D:$D)</f>
        <v>6.6250000000000003E-2</v>
      </c>
      <c r="AW58" s="2">
        <f>IF('Control Panel'!$D$26="ON",BA57*(1-'Control Panel'!$C$26),BA57)</f>
        <v>7442326.6551449932</v>
      </c>
      <c r="AX58" s="3">
        <f>IF(ROUND(BA57,2) = 0,0,-PMT(_xlfn.XLOOKUP(AW$1,'Control Panel'!$B:$B,'Control Panel'!$H:$H),_xlfn.XLOOKUP(AW$1,'Control Panel'!$B:$B,'Control Panel'!$E:$E),_xlfn.XLOOKUP(AW$1,'Control Panel'!$B:$B,'Control Panel'!$C:$C)))</f>
        <v>44797.69910066975</v>
      </c>
      <c r="AY58" s="3">
        <f>IF(AX58=0,0,AW58*(_xlfn.XLOOKUP(AW$1,'Control Panel'!$B:$B,'Control Panel'!$H:$H)))</f>
        <v>33335.421476170282</v>
      </c>
      <c r="AZ58" s="3">
        <f t="shared" si="16"/>
        <v>11462.277624499467</v>
      </c>
      <c r="BA58" s="3">
        <f t="shared" si="17"/>
        <v>7430864.3775204942</v>
      </c>
      <c r="BB58" s="10">
        <f>_xlfn.XLOOKUP(AW$1,'Control Panel'!$B:$B,'Control Panel'!$D:$D)</f>
        <v>5.3749999999999999E-2</v>
      </c>
      <c r="BC58" s="2">
        <f>IF('Control Panel'!$D$26="ON",BG57*(1-'Control Panel'!$C$26),BG57)</f>
        <v>11837820.848565944</v>
      </c>
      <c r="BD58" s="3">
        <f>IF(ROUND(BG57,2) = 0,0,-PMT(_xlfn.XLOOKUP(BC$1,'Control Panel'!$B:$B,'Control Panel'!$H:$H),_xlfn.XLOOKUP(BC$1,'Control Panel'!$B:$B,'Control Panel'!$E:$E),_xlfn.XLOOKUP(BC$1,'Control Panel'!$B:$B,'Control Panel'!$C:$C)))</f>
        <v>83162.8118973979</v>
      </c>
      <c r="BE58" s="3">
        <f>IF(BD58=0,0,BC58*(_xlfn.XLOOKUP(BC$1,'Control Panel'!$B:$B,'Control Panel'!$H:$H)))</f>
        <v>69053.954949968014</v>
      </c>
      <c r="BF58" s="3">
        <f t="shared" si="18"/>
        <v>14108.856947429886</v>
      </c>
      <c r="BG58" s="3">
        <f t="shared" si="19"/>
        <v>11823711.991618514</v>
      </c>
      <c r="BH58" s="10">
        <f>_xlfn.XLOOKUP(BC$1,'Control Panel'!$B:$B,'Control Panel'!$D:$D)</f>
        <v>7.0000000000000007E-2</v>
      </c>
      <c r="BI58" s="2">
        <f>IF('Control Panel'!$D$26="ON",BM57*(1-'Control Panel'!$C$26),BM57)</f>
        <v>6316843.102932645</v>
      </c>
      <c r="BJ58" s="3">
        <f>IF(ROUND(BM57,2) = 0,0,-PMT(_xlfn.XLOOKUP(BI$1,'Control Panel'!$B:$B,'Control Panel'!$H:$H),_xlfn.XLOOKUP(BI$1,'Control Panel'!$B:$B,'Control Panel'!$E:$E),_xlfn.XLOOKUP(BI$1,'Control Panel'!$B:$B,'Control Panel'!$C:$C)))</f>
        <v>39928.799014207361</v>
      </c>
      <c r="BK58" s="3">
        <f>IF(BJ58=0,0,BI58*(_xlfn.XLOOKUP(BI$1,'Control Panel'!$B:$B,'Control Panel'!$H:$H)))</f>
        <v>30926.211024774406</v>
      </c>
      <c r="BL58" s="3">
        <f t="shared" si="20"/>
        <v>9002.5879894329555</v>
      </c>
      <c r="BM58" s="3">
        <f t="shared" si="21"/>
        <v>6307840.5149432123</v>
      </c>
      <c r="BN58" s="10">
        <f>_xlfn.XLOOKUP(BI$1,'Control Panel'!$B:$B,'Control Panel'!$D:$D)</f>
        <v>5.8749999999999997E-2</v>
      </c>
      <c r="BO58" s="2">
        <f>IF('Control Panel'!$D$26="ON",BS57*(1-'Control Panel'!$C$26),BS57)</f>
        <v>8591867.5119743682</v>
      </c>
      <c r="BP58" s="3">
        <f>IF(ROUND(BS57,2) = 0,0,-PMT(_xlfn.XLOOKUP(BO$1,'Control Panel'!$B:$B,'Control Panel'!$H:$H),_xlfn.XLOOKUP(BO$1,'Control Panel'!$B:$B,'Control Panel'!$E:$E),_xlfn.XLOOKUP(BO$1,'Control Panel'!$B:$B,'Control Panel'!$C:$C)))</f>
        <v>51078.842448125593</v>
      </c>
      <c r="BQ58" s="3">
        <f>IF(BP58=0,0,BO58*(_xlfn.XLOOKUP(BO$1,'Control Panel'!$B:$B,'Control Panel'!$H:$H)))</f>
        <v>37589.420364887854</v>
      </c>
      <c r="BR58" s="3">
        <f t="shared" si="22"/>
        <v>13489.42208323774</v>
      </c>
      <c r="BS58" s="3">
        <f t="shared" si="23"/>
        <v>8578378.0898911301</v>
      </c>
      <c r="BT58" s="10">
        <f>_xlfn.XLOOKUP(BO$1,'Control Panel'!$B:$B,'Control Panel'!$D:$D)</f>
        <v>5.2499999999999998E-2</v>
      </c>
      <c r="BU58" s="2">
        <f>IF('Control Panel'!$D$26="ON",BY57*(1-'Control Panel'!$C$26),BY57)</f>
        <v>3545701.4535716604</v>
      </c>
      <c r="BV58" s="3">
        <f>IF(ROUND(BY57,2) = 0,0,-PMT(_xlfn.XLOOKUP(BU$1,'Control Panel'!$B:$B,'Control Panel'!$H:$H),_xlfn.XLOOKUP(BU$1,'Control Panel'!$B:$B,'Control Panel'!$E:$E),_xlfn.XLOOKUP(BU$1,'Control Panel'!$B:$B,'Control Panel'!$C:$C)))</f>
        <v>38891.266274824018</v>
      </c>
      <c r="BW58" s="3">
        <f>IF(BV58=0,0,BU58*(_xlfn.XLOOKUP(BU$1,'Control Panel'!$B:$B,'Control Panel'!$H:$H)))</f>
        <v>18836.538972099446</v>
      </c>
      <c r="BX58" s="3">
        <f t="shared" si="24"/>
        <v>20054.727302724572</v>
      </c>
      <c r="BY58" s="3">
        <f t="shared" si="25"/>
        <v>3525646.7262689359</v>
      </c>
      <c r="BZ58" s="10">
        <f>_xlfn.XLOOKUP(BU$1,'Control Panel'!$B:$B,'Control Panel'!$D:$D)</f>
        <v>6.3750000000000001E-2</v>
      </c>
      <c r="CA58" s="2">
        <f>IF('Control Panel'!$D$26="ON",CE57*(1-'Control Panel'!$C$26),CE57)</f>
        <v>4677412.2772207055</v>
      </c>
      <c r="CB58" s="3">
        <f>IF(ROUND(CE57,2) = 0,0,-PMT(_xlfn.XLOOKUP(CA$1,'Control Panel'!$B:$B,'Control Panel'!$H:$H),_xlfn.XLOOKUP(CA$1,'Control Panel'!$B:$B,'Control Panel'!$E:$E),_xlfn.XLOOKUP(CA$1,'Control Panel'!$B:$B,'Control Panel'!$C:$C)))</f>
        <v>49824.605221179954</v>
      </c>
      <c r="CC58" s="3">
        <f>IF(CB58=0,0,CA58*(_xlfn.XLOOKUP(CA$1,'Control Panel'!$B:$B,'Control Panel'!$H:$H)))</f>
        <v>22412.600495015882</v>
      </c>
      <c r="CD58" s="3">
        <f t="shared" si="26"/>
        <v>27412.004726164072</v>
      </c>
      <c r="CE58" s="3">
        <f t="shared" si="27"/>
        <v>4650000.2724945415</v>
      </c>
      <c r="CF58" s="10">
        <f>_xlfn.XLOOKUP(CA$1,'Control Panel'!$B:$B,'Control Panel'!$D:$D)</f>
        <v>5.7500000000000002E-2</v>
      </c>
      <c r="CG58" s="2">
        <f>IF('Control Panel'!$D$26="ON",CK57*(1-'Control Panel'!$C$26),CK57)</f>
        <v>6597439.3962748796</v>
      </c>
      <c r="CH58" s="3">
        <f>IF(ROUND(CK57,2) = 0,0,-PMT(_xlfn.XLOOKUP(CG$1,'Control Panel'!$B:$B,'Control Panel'!$H:$H),_xlfn.XLOOKUP(CG$1,'Control Panel'!$B:$B,'Control Panel'!$E:$E),_xlfn.XLOOKUP(CG$1,'Control Panel'!$B:$B,'Control Panel'!$C:$C)))</f>
        <v>69452.093642796826</v>
      </c>
      <c r="CI58" s="3">
        <f>IF(CH58=0,0,CG58*(_xlfn.XLOOKUP(CG$1,'Control Panel'!$B:$B,'Control Panel'!$H:$H)))</f>
        <v>30238.263899593199</v>
      </c>
      <c r="CJ58" s="3">
        <f t="shared" si="28"/>
        <v>39213.829743203627</v>
      </c>
      <c r="CK58" s="3">
        <f t="shared" si="29"/>
        <v>6558225.5665316759</v>
      </c>
      <c r="CL58" s="10">
        <f>_xlfn.XLOOKUP(CG$1,'Control Panel'!$B:$B,'Control Panel'!$D:$D)</f>
        <v>5.5E-2</v>
      </c>
      <c r="CM58" s="2">
        <f>IF('Control Panel'!$D$26="ON",CQ57*(1-'Control Panel'!$C$26),CQ57)</f>
        <v>1857701.083670133</v>
      </c>
      <c r="CN58" s="3">
        <f>IF(ROUND(CQ57,2) = 0,0,-PMT(_xlfn.XLOOKUP(CM$1,'Control Panel'!$B:$B,'Control Panel'!$H:$H),_xlfn.XLOOKUP(CM$1,'Control Panel'!$B:$B,'Control Panel'!$E:$E),_xlfn.XLOOKUP(CM$1,'Control Panel'!$B:$B,'Control Panel'!$C:$C)))</f>
        <v>11044.074042837967</v>
      </c>
      <c r="CO58" s="3">
        <f>IF(CN58=0,0,CM58*(_xlfn.XLOOKUP(CM$1,'Control Panel'!$B:$B,'Control Panel'!$H:$H)))</f>
        <v>8127.4422410568313</v>
      </c>
      <c r="CP58" s="3">
        <f t="shared" si="30"/>
        <v>2916.6318017811354</v>
      </c>
      <c r="CQ58" s="3">
        <f t="shared" si="31"/>
        <v>1854784.4518683518</v>
      </c>
      <c r="CR58" s="10">
        <f>_xlfn.XLOOKUP(CM$1,'Control Panel'!$B:$B,'Control Panel'!$D:$D)</f>
        <v>5.2499999999999998E-2</v>
      </c>
    </row>
    <row r="59" spans="1:96" x14ac:dyDescent="0.3">
      <c r="A59" s="86">
        <f t="shared" si="0"/>
        <v>262826.0600497605</v>
      </c>
      <c r="B59" s="3">
        <f t="shared" si="1"/>
        <v>443422.62187984842</v>
      </c>
      <c r="C59" s="88">
        <f>SUM($A$3:A58)</f>
        <v>12840288.609637279</v>
      </c>
      <c r="D59" s="87">
        <f>IF('Control Panel'!$D$27= "ON",A59+B59*(1-'Control Panel'!$C$27),A59+B59)</f>
        <v>706248.68192960892</v>
      </c>
      <c r="F59" s="9">
        <v>57</v>
      </c>
      <c r="G59" s="2">
        <f>IF('Control Panel'!$D$26="ON",K58*(1-'Control Panel'!$C$26),K58)</f>
        <v>3857779.7450186345</v>
      </c>
      <c r="H59" s="3">
        <f>IF(ROUND(K58,2) = 0,0,-PMT(_xlfn.XLOOKUP(G$1,'Control Panel'!$B:$B,'Control Panel'!$H:$H),_xlfn.XLOOKUP(G$1,'Control Panel'!$B:$B,'Control Panel'!$E:$E),_xlfn.XLOOKUP(G$1,'Control Panel'!$B:$B,'Control Panel'!$C:$C)))</f>
        <v>40854.172731056962</v>
      </c>
      <c r="I59" s="3">
        <f>IF(H59=0,0,G59*(_xlfn.XLOOKUP(G$1,'Control Panel'!$B:$B,'Control Panel'!$H:$H)))</f>
        <v>17681.490498002076</v>
      </c>
      <c r="J59" s="3">
        <f t="shared" si="2"/>
        <v>23172.682233054886</v>
      </c>
      <c r="K59" s="3">
        <f t="shared" si="3"/>
        <v>3834607.0627855798</v>
      </c>
      <c r="L59" s="10">
        <f>_xlfn.XLOOKUP(G$1,'Control Panel'!$B:$B,'Control Panel'!$D:$D)</f>
        <v>5.5E-2</v>
      </c>
      <c r="M59" s="2">
        <f>IF('Control Panel'!$D$26="ON",Q58*(1-'Control Panel'!$C$26),Q58)</f>
        <v>3778859.283891418</v>
      </c>
      <c r="N59" s="3">
        <f>IF(ROUND(Q58,2) = 0,0,-PMT(_xlfn.XLOOKUP(M$1,'Control Panel'!$B:$B,'Control Panel'!$H:$H),_xlfn.XLOOKUP(M$1,'Control Panel'!$B:$B,'Control Panel'!$E:$E),_xlfn.XLOOKUP(M$1,'Control Panel'!$B:$B,'Control Panel'!$C:$C)))</f>
        <v>26277.152547020552</v>
      </c>
      <c r="O59" s="3">
        <f>IF(N59=0,0,M59*(_xlfn.XLOOKUP(M$1,'Control Panel'!$B:$B,'Control Panel'!$H:$H)))</f>
        <v>21649.714647294582</v>
      </c>
      <c r="P59" s="3">
        <f t="shared" si="4"/>
        <v>4627.4378997259701</v>
      </c>
      <c r="Q59" s="3">
        <f t="shared" si="5"/>
        <v>3774231.845991692</v>
      </c>
      <c r="R59" s="10">
        <f>_xlfn.XLOOKUP(M$1,'Control Panel'!$B:$B,'Control Panel'!$D:$D)</f>
        <v>6.8750000000000006E-2</v>
      </c>
      <c r="S59" s="2">
        <f>IF('Control Panel'!$D$26="ON",W58*(1-'Control Panel'!$C$26),W58)</f>
        <v>6140646.33632355</v>
      </c>
      <c r="T59" s="3">
        <f>IF(ROUND(W58,2) = 0,0,-PMT(_xlfn.XLOOKUP(S$1,'Control Panel'!$B:$B,'Control Panel'!$H:$H),_xlfn.XLOOKUP(S$1,'Control Panel'!$B:$B,'Control Panel'!$E:$E),_xlfn.XLOOKUP(S$1,'Control Panel'!$B:$B,'Control Panel'!$C:$C)))</f>
        <v>42700.372888908401</v>
      </c>
      <c r="U59" s="3">
        <f>IF(T59=0,0,S59*(_xlfn.XLOOKUP(S$1,'Control Panel'!$B:$B,'Control Panel'!$H:$H)))</f>
        <v>35180.786301853674</v>
      </c>
      <c r="V59" s="3">
        <f t="shared" si="6"/>
        <v>7519.5865870547277</v>
      </c>
      <c r="W59" s="3">
        <f t="shared" si="7"/>
        <v>6133126.7497364953</v>
      </c>
      <c r="X59" s="10">
        <f>_xlfn.XLOOKUP(S$1,'Control Panel'!$B:$B,'Control Panel'!$D:$D)</f>
        <v>6.8750000000000006E-2</v>
      </c>
      <c r="Y59" s="2">
        <f>IF('Control Panel'!$D$26="ON",AC58*(1-'Control Panel'!$C$26),AC58)</f>
        <v>5939085.7840131242</v>
      </c>
      <c r="Z59" s="3">
        <f>IF(ROUND(AC58,2) = 0,0,-PMT(_xlfn.XLOOKUP(Y$1,'Control Panel'!$B:$B,'Control Panel'!$H:$H),_xlfn.XLOOKUP(Y$1,'Control Panel'!$B:$B,'Control Panel'!$E:$E),_xlfn.XLOOKUP(Y$1,'Control Panel'!$B:$B,'Control Panel'!$C:$C)))</f>
        <v>61792.332437135432</v>
      </c>
      <c r="AA59" s="3">
        <f>IF(Z59=0,0,Y59*(_xlfn.XLOOKUP(Y$1,'Control Panel'!$B:$B,'Control Panel'!$H:$H)))</f>
        <v>25364.845535889384</v>
      </c>
      <c r="AB59" s="3">
        <f t="shared" si="8"/>
        <v>36427.486901246048</v>
      </c>
      <c r="AC59" s="3">
        <f t="shared" si="9"/>
        <v>5902658.2971118782</v>
      </c>
      <c r="AD59" s="10">
        <f>_xlfn.XLOOKUP(Y$1,'Control Panel'!$B:$B,'Control Panel'!$D:$D)</f>
        <v>5.1249999999999997E-2</v>
      </c>
      <c r="AE59" s="2">
        <f>IF('Control Panel'!$D$26="ON",AI58*(1-'Control Panel'!$C$26),AI58)</f>
        <v>9447148.2097285483</v>
      </c>
      <c r="AF59" s="3">
        <f>IF(ROUND(AI58,2) = 0,0,-PMT(_xlfn.XLOOKUP(AE$1,'Control Panel'!$B:$B,'Control Panel'!$H:$H),_xlfn.XLOOKUP(AE$1,'Control Panel'!$B:$B,'Control Panel'!$E:$E),_xlfn.XLOOKUP(AE$1,'Control Panel'!$B:$B,'Control Panel'!$C:$C)))</f>
        <v>65692.881367551381</v>
      </c>
      <c r="AG59" s="3">
        <f>IF(AF59=0,0,AE59*(_xlfn.XLOOKUP(AE$1,'Control Panel'!$B:$B,'Control Panel'!$H:$H)))</f>
        <v>54124.286618236481</v>
      </c>
      <c r="AH59" s="3">
        <f t="shared" si="10"/>
        <v>11568.5947493149</v>
      </c>
      <c r="AI59" s="3">
        <f t="shared" si="11"/>
        <v>9435579.6149792336</v>
      </c>
      <c r="AJ59" s="10">
        <f>_xlfn.XLOOKUP(AE$1,'Control Panel'!$B:$B,'Control Panel'!$D:$D)</f>
        <v>6.8750000000000006E-2</v>
      </c>
      <c r="AK59" s="2">
        <f>IF('Control Panel'!$D$26="ON",AO58*(1-'Control Panel'!$C$26),AO58)</f>
        <v>1759043.293697767</v>
      </c>
      <c r="AL59" s="3">
        <f>IF(ROUND(AO58,2) = 0,0,-PMT(_xlfn.XLOOKUP(AK$1,'Control Panel'!$B:$B,'Control Panel'!$H:$H),_xlfn.XLOOKUP(AK$1,'Control Panel'!$B:$B,'Control Panel'!$E:$E),_xlfn.XLOOKUP(AK$1,'Control Panel'!$B:$B,'Control Panel'!$C:$C)))</f>
        <v>19292.014496253767</v>
      </c>
      <c r="AM59" s="3">
        <f>IF(AL59=0,0,AK59*(_xlfn.XLOOKUP(AK$1,'Control Panel'!$B:$B,'Control Panel'!$H:$H)))</f>
        <v>9161.6838213425362</v>
      </c>
      <c r="AN59" s="3">
        <f t="shared" si="12"/>
        <v>10130.330674911231</v>
      </c>
      <c r="AO59" s="3">
        <f t="shared" si="13"/>
        <v>1748912.9630228558</v>
      </c>
      <c r="AP59" s="10">
        <f>_xlfn.XLOOKUP(AK$1,'Control Panel'!$B:$B,'Control Panel'!$D:$D)</f>
        <v>6.25E-2</v>
      </c>
      <c r="AQ59" s="2">
        <f>IF('Control Panel'!$D$26="ON",AU58*(1-'Control Panel'!$C$26),AU58)</f>
        <v>5507696.7465528287</v>
      </c>
      <c r="AR59" s="3">
        <f>IF(ROUND(AU58,2) = 0,0,-PMT(_xlfn.XLOOKUP(AQ$1,'Control Panel'!$B:$B,'Control Panel'!$H:$H),_xlfn.XLOOKUP(AQ$1,'Control Panel'!$B:$B,'Control Panel'!$E:$E),_xlfn.XLOOKUP(AQ$1,'Control Panel'!$B:$B,'Control Panel'!$C:$C)))</f>
        <v>61459.563819643074</v>
      </c>
      <c r="AS59" s="3">
        <f>IF(AR59=0,0,AQ59*(_xlfn.XLOOKUP(AQ$1,'Control Panel'!$B:$B,'Control Panel'!$H:$H)))</f>
        <v>30407.075788260408</v>
      </c>
      <c r="AT59" s="3">
        <f t="shared" si="14"/>
        <v>31052.488031382665</v>
      </c>
      <c r="AU59" s="3">
        <f t="shared" si="15"/>
        <v>5476644.258521446</v>
      </c>
      <c r="AV59" s="10">
        <f>_xlfn.XLOOKUP(AQ$1,'Control Panel'!$B:$B,'Control Panel'!$D:$D)</f>
        <v>6.6250000000000003E-2</v>
      </c>
      <c r="AW59" s="2">
        <f>IF('Control Panel'!$D$26="ON",BA58*(1-'Control Panel'!$C$26),BA58)</f>
        <v>7430864.3775204942</v>
      </c>
      <c r="AX59" s="3">
        <f>IF(ROUND(BA58,2) = 0,0,-PMT(_xlfn.XLOOKUP(AW$1,'Control Panel'!$B:$B,'Control Panel'!$H:$H),_xlfn.XLOOKUP(AW$1,'Control Panel'!$B:$B,'Control Panel'!$E:$E),_xlfn.XLOOKUP(AW$1,'Control Panel'!$B:$B,'Control Panel'!$C:$C)))</f>
        <v>44797.69910066975</v>
      </c>
      <c r="AY59" s="3">
        <f>IF(AX59=0,0,AW59*(_xlfn.XLOOKUP(AW$1,'Control Panel'!$B:$B,'Control Panel'!$H:$H)))</f>
        <v>33284.080024310548</v>
      </c>
      <c r="AZ59" s="3">
        <f t="shared" si="16"/>
        <v>11513.619076359202</v>
      </c>
      <c r="BA59" s="3">
        <f t="shared" si="17"/>
        <v>7419350.7584441351</v>
      </c>
      <c r="BB59" s="10">
        <f>_xlfn.XLOOKUP(AW$1,'Control Panel'!$B:$B,'Control Panel'!$D:$D)</f>
        <v>5.3749999999999999E-2</v>
      </c>
      <c r="BC59" s="2">
        <f>IF('Control Panel'!$D$26="ON",BG58*(1-'Control Panel'!$C$26),BG58)</f>
        <v>11823711.991618514</v>
      </c>
      <c r="BD59" s="3">
        <f>IF(ROUND(BG58,2) = 0,0,-PMT(_xlfn.XLOOKUP(BC$1,'Control Panel'!$B:$B,'Control Panel'!$H:$H),_xlfn.XLOOKUP(BC$1,'Control Panel'!$B:$B,'Control Panel'!$E:$E),_xlfn.XLOOKUP(BC$1,'Control Panel'!$B:$B,'Control Panel'!$C:$C)))</f>
        <v>83162.8118973979</v>
      </c>
      <c r="BE59" s="3">
        <f>IF(BD59=0,0,BC59*(_xlfn.XLOOKUP(BC$1,'Control Panel'!$B:$B,'Control Panel'!$H:$H)))</f>
        <v>68971.65328444133</v>
      </c>
      <c r="BF59" s="3">
        <f t="shared" si="18"/>
        <v>14191.158612956569</v>
      </c>
      <c r="BG59" s="3">
        <f t="shared" si="19"/>
        <v>11809520.833005557</v>
      </c>
      <c r="BH59" s="10">
        <f>_xlfn.XLOOKUP(BC$1,'Control Panel'!$B:$B,'Control Panel'!$D:$D)</f>
        <v>7.0000000000000007E-2</v>
      </c>
      <c r="BI59" s="2">
        <f>IF('Control Panel'!$D$26="ON",BM58*(1-'Control Panel'!$C$26),BM58)</f>
        <v>6307840.5149432123</v>
      </c>
      <c r="BJ59" s="3">
        <f>IF(ROUND(BM58,2) = 0,0,-PMT(_xlfn.XLOOKUP(BI$1,'Control Panel'!$B:$B,'Control Panel'!$H:$H),_xlfn.XLOOKUP(BI$1,'Control Panel'!$B:$B,'Control Panel'!$E:$E),_xlfn.XLOOKUP(BI$1,'Control Panel'!$B:$B,'Control Panel'!$C:$C)))</f>
        <v>39928.799014207361</v>
      </c>
      <c r="BK59" s="3">
        <f>IF(BJ59=0,0,BI59*(_xlfn.XLOOKUP(BI$1,'Control Panel'!$B:$B,'Control Panel'!$H:$H)))</f>
        <v>30882.135854409473</v>
      </c>
      <c r="BL59" s="3">
        <f t="shared" si="20"/>
        <v>9046.6631597978885</v>
      </c>
      <c r="BM59" s="3">
        <f t="shared" si="21"/>
        <v>6298793.8517834144</v>
      </c>
      <c r="BN59" s="10">
        <f>_xlfn.XLOOKUP(BI$1,'Control Panel'!$B:$B,'Control Panel'!$D:$D)</f>
        <v>5.8749999999999997E-2</v>
      </c>
      <c r="BO59" s="2">
        <f>IF('Control Panel'!$D$26="ON",BS58*(1-'Control Panel'!$C$26),BS58)</f>
        <v>8578378.0898911301</v>
      </c>
      <c r="BP59" s="3">
        <f>IF(ROUND(BS58,2) = 0,0,-PMT(_xlfn.XLOOKUP(BO$1,'Control Panel'!$B:$B,'Control Panel'!$H:$H),_xlfn.XLOOKUP(BO$1,'Control Panel'!$B:$B,'Control Panel'!$E:$E),_xlfn.XLOOKUP(BO$1,'Control Panel'!$B:$B,'Control Panel'!$C:$C)))</f>
        <v>51078.842448125593</v>
      </c>
      <c r="BQ59" s="3">
        <f>IF(BP59=0,0,BO59*(_xlfn.XLOOKUP(BO$1,'Control Panel'!$B:$B,'Control Panel'!$H:$H)))</f>
        <v>37530.404143273692</v>
      </c>
      <c r="BR59" s="3">
        <f t="shared" si="22"/>
        <v>13548.438304851901</v>
      </c>
      <c r="BS59" s="3">
        <f t="shared" si="23"/>
        <v>8564829.6515862774</v>
      </c>
      <c r="BT59" s="10">
        <f>_xlfn.XLOOKUP(BO$1,'Control Panel'!$B:$B,'Control Panel'!$D:$D)</f>
        <v>5.2499999999999998E-2</v>
      </c>
      <c r="BU59" s="2">
        <f>IF('Control Panel'!$D$26="ON",BY58*(1-'Control Panel'!$C$26),BY58)</f>
        <v>3525646.7262689359</v>
      </c>
      <c r="BV59" s="3">
        <f>IF(ROUND(BY58,2) = 0,0,-PMT(_xlfn.XLOOKUP(BU$1,'Control Panel'!$B:$B,'Control Panel'!$H:$H),_xlfn.XLOOKUP(BU$1,'Control Panel'!$B:$B,'Control Panel'!$E:$E),_xlfn.XLOOKUP(BU$1,'Control Panel'!$B:$B,'Control Panel'!$C:$C)))</f>
        <v>38891.266274824018</v>
      </c>
      <c r="BW59" s="3">
        <f>IF(BV59=0,0,BU59*(_xlfn.XLOOKUP(BU$1,'Control Panel'!$B:$B,'Control Panel'!$H:$H)))</f>
        <v>18729.998233303722</v>
      </c>
      <c r="BX59" s="3">
        <f t="shared" si="24"/>
        <v>20161.268041520296</v>
      </c>
      <c r="BY59" s="3">
        <f t="shared" si="25"/>
        <v>3505485.4582274156</v>
      </c>
      <c r="BZ59" s="10">
        <f>_xlfn.XLOOKUP(BU$1,'Control Panel'!$B:$B,'Control Panel'!$D:$D)</f>
        <v>6.3750000000000001E-2</v>
      </c>
      <c r="CA59" s="2">
        <f>IF('Control Panel'!$D$26="ON",CE58*(1-'Control Panel'!$C$26),CE58)</f>
        <v>4650000.2724945415</v>
      </c>
      <c r="CB59" s="3">
        <f>IF(ROUND(CE58,2) = 0,0,-PMT(_xlfn.XLOOKUP(CA$1,'Control Panel'!$B:$B,'Control Panel'!$H:$H),_xlfn.XLOOKUP(CA$1,'Control Panel'!$B:$B,'Control Panel'!$E:$E),_xlfn.XLOOKUP(CA$1,'Control Panel'!$B:$B,'Control Panel'!$C:$C)))</f>
        <v>49824.605221179954</v>
      </c>
      <c r="CC59" s="3">
        <f>IF(CB59=0,0,CA59*(_xlfn.XLOOKUP(CA$1,'Control Panel'!$B:$B,'Control Panel'!$H:$H)))</f>
        <v>22281.251305703012</v>
      </c>
      <c r="CD59" s="3">
        <f t="shared" si="26"/>
        <v>27543.353915476942</v>
      </c>
      <c r="CE59" s="3">
        <f t="shared" si="27"/>
        <v>4622456.9185790643</v>
      </c>
      <c r="CF59" s="10">
        <f>_xlfn.XLOOKUP(CA$1,'Control Panel'!$B:$B,'Control Panel'!$D:$D)</f>
        <v>5.7500000000000002E-2</v>
      </c>
      <c r="CG59" s="2">
        <f>IF('Control Panel'!$D$26="ON",CK58*(1-'Control Panel'!$C$26),CK58)</f>
        <v>6558225.5665316759</v>
      </c>
      <c r="CH59" s="3">
        <f>IF(ROUND(CK58,2) = 0,0,-PMT(_xlfn.XLOOKUP(CG$1,'Control Panel'!$B:$B,'Control Panel'!$H:$H),_xlfn.XLOOKUP(CG$1,'Control Panel'!$B:$B,'Control Panel'!$E:$E),_xlfn.XLOOKUP(CG$1,'Control Panel'!$B:$B,'Control Panel'!$C:$C)))</f>
        <v>69452.093642796826</v>
      </c>
      <c r="CI59" s="3">
        <f>IF(CH59=0,0,CG59*(_xlfn.XLOOKUP(CG$1,'Control Panel'!$B:$B,'Control Panel'!$H:$H)))</f>
        <v>30058.533846603514</v>
      </c>
      <c r="CJ59" s="3">
        <f t="shared" si="28"/>
        <v>39393.559796193309</v>
      </c>
      <c r="CK59" s="3">
        <f t="shared" si="29"/>
        <v>6518832.0067354823</v>
      </c>
      <c r="CL59" s="10">
        <f>_xlfn.XLOOKUP(CG$1,'Control Panel'!$B:$B,'Control Panel'!$D:$D)</f>
        <v>5.5E-2</v>
      </c>
      <c r="CM59" s="2">
        <f>IF('Control Panel'!$D$26="ON",CQ58*(1-'Control Panel'!$C$26),CQ58)</f>
        <v>1854784.4518683518</v>
      </c>
      <c r="CN59" s="3">
        <f>IF(ROUND(CQ58,2) = 0,0,-PMT(_xlfn.XLOOKUP(CM$1,'Control Panel'!$B:$B,'Control Panel'!$H:$H),_xlfn.XLOOKUP(CM$1,'Control Panel'!$B:$B,'Control Panel'!$E:$E),_xlfn.XLOOKUP(CM$1,'Control Panel'!$B:$B,'Control Panel'!$C:$C)))</f>
        <v>11044.074042837967</v>
      </c>
      <c r="CO59" s="3">
        <f>IF(CN59=0,0,CM59*(_xlfn.XLOOKUP(CM$1,'Control Panel'!$B:$B,'Control Panel'!$H:$H)))</f>
        <v>8114.6819769240383</v>
      </c>
      <c r="CP59" s="3">
        <f t="shared" si="30"/>
        <v>2929.3920659139285</v>
      </c>
      <c r="CQ59" s="3">
        <f t="shared" si="31"/>
        <v>1851855.0598024379</v>
      </c>
      <c r="CR59" s="10">
        <f>_xlfn.XLOOKUP(CM$1,'Control Panel'!$B:$B,'Control Panel'!$D:$D)</f>
        <v>5.2499999999999998E-2</v>
      </c>
    </row>
    <row r="60" spans="1:96" x14ac:dyDescent="0.3">
      <c r="A60" s="86">
        <f t="shared" si="0"/>
        <v>264118.28615044308</v>
      </c>
      <c r="B60" s="3">
        <f t="shared" si="1"/>
        <v>442130.39577916585</v>
      </c>
      <c r="C60" s="88">
        <f>SUM($A$3:A59)</f>
        <v>13103114.66968704</v>
      </c>
      <c r="D60" s="87">
        <f>IF('Control Panel'!$D$27= "ON",A60+B60*(1-'Control Panel'!$C$27),A60+B60)</f>
        <v>706248.68192960892</v>
      </c>
      <c r="F60" s="9">
        <v>58</v>
      </c>
      <c r="G60" s="2">
        <f>IF('Control Panel'!$D$26="ON",K59*(1-'Control Panel'!$C$26),K59)</f>
        <v>3834607.0627855798</v>
      </c>
      <c r="H60" s="3">
        <f>IF(ROUND(K59,2) = 0,0,-PMT(_xlfn.XLOOKUP(G$1,'Control Panel'!$B:$B,'Control Panel'!$H:$H),_xlfn.XLOOKUP(G$1,'Control Panel'!$B:$B,'Control Panel'!$E:$E),_xlfn.XLOOKUP(G$1,'Control Panel'!$B:$B,'Control Panel'!$C:$C)))</f>
        <v>40854.172731056962</v>
      </c>
      <c r="I60" s="3">
        <f>IF(H60=0,0,G60*(_xlfn.XLOOKUP(G$1,'Control Panel'!$B:$B,'Control Panel'!$H:$H)))</f>
        <v>17575.282371100573</v>
      </c>
      <c r="J60" s="3">
        <f t="shared" si="2"/>
        <v>23278.890359956389</v>
      </c>
      <c r="K60" s="3">
        <f t="shared" si="3"/>
        <v>3811328.1724256235</v>
      </c>
      <c r="L60" s="10">
        <f>_xlfn.XLOOKUP(G$1,'Control Panel'!$B:$B,'Control Panel'!$D:$D)</f>
        <v>5.5E-2</v>
      </c>
      <c r="M60" s="2">
        <f>IF('Control Panel'!$D$26="ON",Q59*(1-'Control Panel'!$C$26),Q59)</f>
        <v>3774231.845991692</v>
      </c>
      <c r="N60" s="3">
        <f>IF(ROUND(Q59,2) = 0,0,-PMT(_xlfn.XLOOKUP(M$1,'Control Panel'!$B:$B,'Control Panel'!$H:$H),_xlfn.XLOOKUP(M$1,'Control Panel'!$B:$B,'Control Panel'!$E:$E),_xlfn.XLOOKUP(M$1,'Control Panel'!$B:$B,'Control Panel'!$C:$C)))</f>
        <v>26277.152547020552</v>
      </c>
      <c r="O60" s="3">
        <f>IF(N60=0,0,M60*(_xlfn.XLOOKUP(M$1,'Control Panel'!$B:$B,'Control Panel'!$H:$H)))</f>
        <v>21623.203284327403</v>
      </c>
      <c r="P60" s="3">
        <f t="shared" si="4"/>
        <v>4653.9492626931496</v>
      </c>
      <c r="Q60" s="3">
        <f t="shared" si="5"/>
        <v>3769577.896728999</v>
      </c>
      <c r="R60" s="10">
        <f>_xlfn.XLOOKUP(M$1,'Control Panel'!$B:$B,'Control Panel'!$D:$D)</f>
        <v>6.8750000000000006E-2</v>
      </c>
      <c r="S60" s="2">
        <f>IF('Control Panel'!$D$26="ON",W59*(1-'Control Panel'!$C$26),W59)</f>
        <v>6133126.7497364953</v>
      </c>
      <c r="T60" s="3">
        <f>IF(ROUND(W59,2) = 0,0,-PMT(_xlfn.XLOOKUP(S$1,'Control Panel'!$B:$B,'Control Panel'!$H:$H),_xlfn.XLOOKUP(S$1,'Control Panel'!$B:$B,'Control Panel'!$E:$E),_xlfn.XLOOKUP(S$1,'Control Panel'!$B:$B,'Control Panel'!$C:$C)))</f>
        <v>42700.372888908401</v>
      </c>
      <c r="U60" s="3">
        <f>IF(T60=0,0,S60*(_xlfn.XLOOKUP(S$1,'Control Panel'!$B:$B,'Control Panel'!$H:$H)))</f>
        <v>35137.705337032006</v>
      </c>
      <c r="V60" s="3">
        <f t="shared" si="6"/>
        <v>7562.667551876395</v>
      </c>
      <c r="W60" s="3">
        <f t="shared" si="7"/>
        <v>6125564.0821846193</v>
      </c>
      <c r="X60" s="10">
        <f>_xlfn.XLOOKUP(S$1,'Control Panel'!$B:$B,'Control Panel'!$D:$D)</f>
        <v>6.8750000000000006E-2</v>
      </c>
      <c r="Y60" s="2">
        <f>IF('Control Panel'!$D$26="ON",AC59*(1-'Control Panel'!$C$26),AC59)</f>
        <v>5902658.2971118782</v>
      </c>
      <c r="Z60" s="3">
        <f>IF(ROUND(AC59,2) = 0,0,-PMT(_xlfn.XLOOKUP(Y$1,'Control Panel'!$B:$B,'Control Panel'!$H:$H),_xlfn.XLOOKUP(Y$1,'Control Panel'!$B:$B,'Control Panel'!$E:$E),_xlfn.XLOOKUP(Y$1,'Control Panel'!$B:$B,'Control Panel'!$C:$C)))</f>
        <v>61792.332437135432</v>
      </c>
      <c r="AA60" s="3">
        <f>IF(Z60=0,0,Y60*(_xlfn.XLOOKUP(Y$1,'Control Panel'!$B:$B,'Control Panel'!$H:$H)))</f>
        <v>25209.26981058198</v>
      </c>
      <c r="AB60" s="3">
        <f t="shared" si="8"/>
        <v>36583.062626553452</v>
      </c>
      <c r="AC60" s="3">
        <f t="shared" si="9"/>
        <v>5866075.2344853245</v>
      </c>
      <c r="AD60" s="10">
        <f>_xlfn.XLOOKUP(Y$1,'Control Panel'!$B:$B,'Control Panel'!$D:$D)</f>
        <v>5.1249999999999997E-2</v>
      </c>
      <c r="AE60" s="2">
        <f>IF('Control Panel'!$D$26="ON",AI59*(1-'Control Panel'!$C$26),AI59)</f>
        <v>9435579.6149792336</v>
      </c>
      <c r="AF60" s="3">
        <f>IF(ROUND(AI59,2) = 0,0,-PMT(_xlfn.XLOOKUP(AE$1,'Control Panel'!$B:$B,'Control Panel'!$H:$H),_xlfn.XLOOKUP(AE$1,'Control Panel'!$B:$B,'Control Panel'!$E:$E),_xlfn.XLOOKUP(AE$1,'Control Panel'!$B:$B,'Control Panel'!$C:$C)))</f>
        <v>65692.881367551381</v>
      </c>
      <c r="AG60" s="3">
        <f>IF(AF60=0,0,AE60*(_xlfn.XLOOKUP(AE$1,'Control Panel'!$B:$B,'Control Panel'!$H:$H)))</f>
        <v>54058.008210818531</v>
      </c>
      <c r="AH60" s="3">
        <f t="shared" si="10"/>
        <v>11634.87315673285</v>
      </c>
      <c r="AI60" s="3">
        <f t="shared" si="11"/>
        <v>9423944.7418225016</v>
      </c>
      <c r="AJ60" s="10">
        <f>_xlfn.XLOOKUP(AE$1,'Control Panel'!$B:$B,'Control Panel'!$D:$D)</f>
        <v>6.8750000000000006E-2</v>
      </c>
      <c r="AK60" s="2">
        <f>IF('Control Panel'!$D$26="ON",AO59*(1-'Control Panel'!$C$26),AO59)</f>
        <v>1748912.9630228558</v>
      </c>
      <c r="AL60" s="3">
        <f>IF(ROUND(AO59,2) = 0,0,-PMT(_xlfn.XLOOKUP(AK$1,'Control Panel'!$B:$B,'Control Panel'!$H:$H),_xlfn.XLOOKUP(AK$1,'Control Panel'!$B:$B,'Control Panel'!$E:$E),_xlfn.XLOOKUP(AK$1,'Control Panel'!$B:$B,'Control Panel'!$C:$C)))</f>
        <v>19292.014496253767</v>
      </c>
      <c r="AM60" s="3">
        <f>IF(AL60=0,0,AK60*(_xlfn.XLOOKUP(AK$1,'Control Panel'!$B:$B,'Control Panel'!$H:$H)))</f>
        <v>9108.9216824107061</v>
      </c>
      <c r="AN60" s="3">
        <f t="shared" si="12"/>
        <v>10183.092813843061</v>
      </c>
      <c r="AO60" s="3">
        <f t="shared" si="13"/>
        <v>1738729.8702090126</v>
      </c>
      <c r="AP60" s="10">
        <f>_xlfn.XLOOKUP(AK$1,'Control Panel'!$B:$B,'Control Panel'!$D:$D)</f>
        <v>6.25E-2</v>
      </c>
      <c r="AQ60" s="2">
        <f>IF('Control Panel'!$D$26="ON",AU59*(1-'Control Panel'!$C$26),AU59)</f>
        <v>5476644.258521446</v>
      </c>
      <c r="AR60" s="3">
        <f>IF(ROUND(AU59,2) = 0,0,-PMT(_xlfn.XLOOKUP(AQ$1,'Control Panel'!$B:$B,'Control Panel'!$H:$H),_xlfn.XLOOKUP(AQ$1,'Control Panel'!$B:$B,'Control Panel'!$E:$E),_xlfn.XLOOKUP(AQ$1,'Control Panel'!$B:$B,'Control Panel'!$C:$C)))</f>
        <v>61459.563819643074</v>
      </c>
      <c r="AS60" s="3">
        <f>IF(AR60=0,0,AQ60*(_xlfn.XLOOKUP(AQ$1,'Control Panel'!$B:$B,'Control Panel'!$H:$H)))</f>
        <v>30235.640177253816</v>
      </c>
      <c r="AT60" s="3">
        <f t="shared" si="14"/>
        <v>31223.923642389258</v>
      </c>
      <c r="AU60" s="3">
        <f t="shared" si="15"/>
        <v>5445420.3348790566</v>
      </c>
      <c r="AV60" s="10">
        <f>_xlfn.XLOOKUP(AQ$1,'Control Panel'!$B:$B,'Control Panel'!$D:$D)</f>
        <v>6.6250000000000003E-2</v>
      </c>
      <c r="AW60" s="2">
        <f>IF('Control Panel'!$D$26="ON",BA59*(1-'Control Panel'!$C$26),BA59)</f>
        <v>7419350.7584441351</v>
      </c>
      <c r="AX60" s="3">
        <f>IF(ROUND(BA59,2) = 0,0,-PMT(_xlfn.XLOOKUP(AW$1,'Control Panel'!$B:$B,'Control Panel'!$H:$H),_xlfn.XLOOKUP(AW$1,'Control Panel'!$B:$B,'Control Panel'!$E:$E),_xlfn.XLOOKUP(AW$1,'Control Panel'!$B:$B,'Control Panel'!$C:$C)))</f>
        <v>44797.69910066975</v>
      </c>
      <c r="AY60" s="3">
        <f>IF(AX60=0,0,AW60*(_xlfn.XLOOKUP(AW$1,'Control Panel'!$B:$B,'Control Panel'!$H:$H)))</f>
        <v>33232.508605531024</v>
      </c>
      <c r="AZ60" s="3">
        <f t="shared" si="16"/>
        <v>11565.190495138726</v>
      </c>
      <c r="BA60" s="3">
        <f t="shared" si="17"/>
        <v>7407785.5679489961</v>
      </c>
      <c r="BB60" s="10">
        <f>_xlfn.XLOOKUP(AW$1,'Control Panel'!$B:$B,'Control Panel'!$D:$D)</f>
        <v>5.3749999999999999E-2</v>
      </c>
      <c r="BC60" s="2">
        <f>IF('Control Panel'!$D$26="ON",BG59*(1-'Control Panel'!$C$26),BG59)</f>
        <v>11809520.833005557</v>
      </c>
      <c r="BD60" s="3">
        <f>IF(ROUND(BG59,2) = 0,0,-PMT(_xlfn.XLOOKUP(BC$1,'Control Panel'!$B:$B,'Control Panel'!$H:$H),_xlfn.XLOOKUP(BC$1,'Control Panel'!$B:$B,'Control Panel'!$E:$E),_xlfn.XLOOKUP(BC$1,'Control Panel'!$B:$B,'Control Panel'!$C:$C)))</f>
        <v>83162.8118973979</v>
      </c>
      <c r="BE60" s="3">
        <f>IF(BD60=0,0,BC60*(_xlfn.XLOOKUP(BC$1,'Control Panel'!$B:$B,'Control Panel'!$H:$H)))</f>
        <v>68888.871525865747</v>
      </c>
      <c r="BF60" s="3">
        <f t="shared" si="18"/>
        <v>14273.940371532153</v>
      </c>
      <c r="BG60" s="3">
        <f t="shared" si="19"/>
        <v>11795246.892634025</v>
      </c>
      <c r="BH60" s="10">
        <f>_xlfn.XLOOKUP(BC$1,'Control Panel'!$B:$B,'Control Panel'!$D:$D)</f>
        <v>7.0000000000000007E-2</v>
      </c>
      <c r="BI60" s="2">
        <f>IF('Control Panel'!$D$26="ON",BM59*(1-'Control Panel'!$C$26),BM59)</f>
        <v>6298793.8517834144</v>
      </c>
      <c r="BJ60" s="3">
        <f>IF(ROUND(BM59,2) = 0,0,-PMT(_xlfn.XLOOKUP(BI$1,'Control Panel'!$B:$B,'Control Panel'!$H:$H),_xlfn.XLOOKUP(BI$1,'Control Panel'!$B:$B,'Control Panel'!$E:$E),_xlfn.XLOOKUP(BI$1,'Control Panel'!$B:$B,'Control Panel'!$C:$C)))</f>
        <v>39928.799014207361</v>
      </c>
      <c r="BK60" s="3">
        <f>IF(BJ60=0,0,BI60*(_xlfn.XLOOKUP(BI$1,'Control Panel'!$B:$B,'Control Panel'!$H:$H)))</f>
        <v>30837.844899356296</v>
      </c>
      <c r="BL60" s="3">
        <f t="shared" si="20"/>
        <v>9090.9541148510652</v>
      </c>
      <c r="BM60" s="3">
        <f t="shared" si="21"/>
        <v>6289702.8976685638</v>
      </c>
      <c r="BN60" s="10">
        <f>_xlfn.XLOOKUP(BI$1,'Control Panel'!$B:$B,'Control Panel'!$D:$D)</f>
        <v>5.8749999999999997E-2</v>
      </c>
      <c r="BO60" s="2">
        <f>IF('Control Panel'!$D$26="ON",BS59*(1-'Control Panel'!$C$26),BS59)</f>
        <v>8564829.6515862774</v>
      </c>
      <c r="BP60" s="3">
        <f>IF(ROUND(BS59,2) = 0,0,-PMT(_xlfn.XLOOKUP(BO$1,'Control Panel'!$B:$B,'Control Panel'!$H:$H),_xlfn.XLOOKUP(BO$1,'Control Panel'!$B:$B,'Control Panel'!$E:$E),_xlfn.XLOOKUP(BO$1,'Control Panel'!$B:$B,'Control Panel'!$C:$C)))</f>
        <v>51078.842448125593</v>
      </c>
      <c r="BQ60" s="3">
        <f>IF(BP60=0,0,BO60*(_xlfn.XLOOKUP(BO$1,'Control Panel'!$B:$B,'Control Panel'!$H:$H)))</f>
        <v>37471.129725689963</v>
      </c>
      <c r="BR60" s="3">
        <f t="shared" si="22"/>
        <v>13607.71272243563</v>
      </c>
      <c r="BS60" s="3">
        <f t="shared" si="23"/>
        <v>8551221.9388638418</v>
      </c>
      <c r="BT60" s="10">
        <f>_xlfn.XLOOKUP(BO$1,'Control Panel'!$B:$B,'Control Panel'!$D:$D)</f>
        <v>5.2499999999999998E-2</v>
      </c>
      <c r="BU60" s="2">
        <f>IF('Control Panel'!$D$26="ON",BY59*(1-'Control Panel'!$C$26),BY59)</f>
        <v>3505485.4582274156</v>
      </c>
      <c r="BV60" s="3">
        <f>IF(ROUND(BY59,2) = 0,0,-PMT(_xlfn.XLOOKUP(BU$1,'Control Panel'!$B:$B,'Control Panel'!$H:$H),_xlfn.XLOOKUP(BU$1,'Control Panel'!$B:$B,'Control Panel'!$E:$E),_xlfn.XLOOKUP(BU$1,'Control Panel'!$B:$B,'Control Panel'!$C:$C)))</f>
        <v>38891.266274824018</v>
      </c>
      <c r="BW60" s="3">
        <f>IF(BV60=0,0,BU60*(_xlfn.XLOOKUP(BU$1,'Control Panel'!$B:$B,'Control Panel'!$H:$H)))</f>
        <v>18622.891496833148</v>
      </c>
      <c r="BX60" s="3">
        <f t="shared" si="24"/>
        <v>20268.37477799087</v>
      </c>
      <c r="BY60" s="3">
        <f t="shared" si="25"/>
        <v>3485217.0834494247</v>
      </c>
      <c r="BZ60" s="10">
        <f>_xlfn.XLOOKUP(BU$1,'Control Panel'!$B:$B,'Control Panel'!$D:$D)</f>
        <v>6.3750000000000001E-2</v>
      </c>
      <c r="CA60" s="2">
        <f>IF('Control Panel'!$D$26="ON",CE59*(1-'Control Panel'!$C$26),CE59)</f>
        <v>4622456.9185790643</v>
      </c>
      <c r="CB60" s="3">
        <f>IF(ROUND(CE59,2) = 0,0,-PMT(_xlfn.XLOOKUP(CA$1,'Control Panel'!$B:$B,'Control Panel'!$H:$H),_xlfn.XLOOKUP(CA$1,'Control Panel'!$B:$B,'Control Panel'!$E:$E),_xlfn.XLOOKUP(CA$1,'Control Panel'!$B:$B,'Control Panel'!$C:$C)))</f>
        <v>49824.605221179954</v>
      </c>
      <c r="CC60" s="3">
        <f>IF(CB60=0,0,CA60*(_xlfn.XLOOKUP(CA$1,'Control Panel'!$B:$B,'Control Panel'!$H:$H)))</f>
        <v>22149.272734858019</v>
      </c>
      <c r="CD60" s="3">
        <f t="shared" si="26"/>
        <v>27675.332486321935</v>
      </c>
      <c r="CE60" s="3">
        <f t="shared" si="27"/>
        <v>4594781.5860927422</v>
      </c>
      <c r="CF60" s="10">
        <f>_xlfn.XLOOKUP(CA$1,'Control Panel'!$B:$B,'Control Panel'!$D:$D)</f>
        <v>5.7500000000000002E-2</v>
      </c>
      <c r="CG60" s="2">
        <f>IF('Control Panel'!$D$26="ON",CK59*(1-'Control Panel'!$C$26),CK59)</f>
        <v>6518832.0067354823</v>
      </c>
      <c r="CH60" s="3">
        <f>IF(ROUND(CK59,2) = 0,0,-PMT(_xlfn.XLOOKUP(CG$1,'Control Panel'!$B:$B,'Control Panel'!$H:$H),_xlfn.XLOOKUP(CG$1,'Control Panel'!$B:$B,'Control Panel'!$E:$E),_xlfn.XLOOKUP(CG$1,'Control Panel'!$B:$B,'Control Panel'!$C:$C)))</f>
        <v>69452.093642796826</v>
      </c>
      <c r="CI60" s="3">
        <f>IF(CH60=0,0,CG60*(_xlfn.XLOOKUP(CG$1,'Control Panel'!$B:$B,'Control Panel'!$H:$H)))</f>
        <v>29877.98003087096</v>
      </c>
      <c r="CJ60" s="3">
        <f t="shared" si="28"/>
        <v>39574.113611925866</v>
      </c>
      <c r="CK60" s="3">
        <f t="shared" si="29"/>
        <v>6479257.8931235559</v>
      </c>
      <c r="CL60" s="10">
        <f>_xlfn.XLOOKUP(CG$1,'Control Panel'!$B:$B,'Control Panel'!$D:$D)</f>
        <v>5.5E-2</v>
      </c>
      <c r="CM60" s="2">
        <f>IF('Control Panel'!$D$26="ON",CQ59*(1-'Control Panel'!$C$26),CQ59)</f>
        <v>1851855.0598024379</v>
      </c>
      <c r="CN60" s="3">
        <f>IF(ROUND(CQ59,2) = 0,0,-PMT(_xlfn.XLOOKUP(CM$1,'Control Panel'!$B:$B,'Control Panel'!$H:$H),_xlfn.XLOOKUP(CM$1,'Control Panel'!$B:$B,'Control Panel'!$E:$E),_xlfn.XLOOKUP(CM$1,'Control Panel'!$B:$B,'Control Panel'!$C:$C)))</f>
        <v>11044.074042837967</v>
      </c>
      <c r="CO60" s="3">
        <f>IF(CN60=0,0,CM60*(_xlfn.XLOOKUP(CM$1,'Control Panel'!$B:$B,'Control Panel'!$H:$H)))</f>
        <v>8101.8658866356645</v>
      </c>
      <c r="CP60" s="3">
        <f t="shared" si="30"/>
        <v>2942.2081562023022</v>
      </c>
      <c r="CQ60" s="3">
        <f t="shared" si="31"/>
        <v>1848912.8516462357</v>
      </c>
      <c r="CR60" s="10">
        <f>_xlfn.XLOOKUP(CM$1,'Control Panel'!$B:$B,'Control Panel'!$D:$D)</f>
        <v>5.2499999999999998E-2</v>
      </c>
    </row>
    <row r="61" spans="1:96" x14ac:dyDescent="0.3">
      <c r="A61" s="86">
        <f t="shared" si="0"/>
        <v>265416.93824055325</v>
      </c>
      <c r="B61" s="3">
        <f t="shared" si="1"/>
        <v>440831.74368905561</v>
      </c>
      <c r="C61" s="88">
        <f>SUM($A$3:A60)</f>
        <v>13367232.955837483</v>
      </c>
      <c r="D61" s="87">
        <f>IF('Control Panel'!$D$27= "ON",A61+B61*(1-'Control Panel'!$C$27),A61+B61)</f>
        <v>706248.68192960881</v>
      </c>
      <c r="F61" s="9">
        <v>59</v>
      </c>
      <c r="G61" s="2">
        <f>IF('Control Panel'!$D$26="ON",K60*(1-'Control Panel'!$C$26),K60)</f>
        <v>3811328.1724256235</v>
      </c>
      <c r="H61" s="3">
        <f>IF(ROUND(K60,2) = 0,0,-PMT(_xlfn.XLOOKUP(G$1,'Control Panel'!$B:$B,'Control Panel'!$H:$H),_xlfn.XLOOKUP(G$1,'Control Panel'!$B:$B,'Control Panel'!$E:$E),_xlfn.XLOOKUP(G$1,'Control Panel'!$B:$B,'Control Panel'!$C:$C)))</f>
        <v>40854.172731056962</v>
      </c>
      <c r="I61" s="3">
        <f>IF(H61=0,0,G61*(_xlfn.XLOOKUP(G$1,'Control Panel'!$B:$B,'Control Panel'!$H:$H)))</f>
        <v>17468.587456950776</v>
      </c>
      <c r="J61" s="3">
        <f t="shared" si="2"/>
        <v>23385.585274106186</v>
      </c>
      <c r="K61" s="3">
        <f t="shared" si="3"/>
        <v>3787942.5871515172</v>
      </c>
      <c r="L61" s="10">
        <f>_xlfn.XLOOKUP(G$1,'Control Panel'!$B:$B,'Control Panel'!$D:$D)</f>
        <v>5.5E-2</v>
      </c>
      <c r="M61" s="2">
        <f>IF('Control Panel'!$D$26="ON",Q60*(1-'Control Panel'!$C$26),Q60)</f>
        <v>3769577.896728999</v>
      </c>
      <c r="N61" s="3">
        <f>IF(ROUND(Q60,2) = 0,0,-PMT(_xlfn.XLOOKUP(M$1,'Control Panel'!$B:$B,'Control Panel'!$H:$H),_xlfn.XLOOKUP(M$1,'Control Panel'!$B:$B,'Control Panel'!$E:$E),_xlfn.XLOOKUP(M$1,'Control Panel'!$B:$B,'Control Panel'!$C:$C)))</f>
        <v>26277.152547020552</v>
      </c>
      <c r="O61" s="3">
        <f>IF(N61=0,0,M61*(_xlfn.XLOOKUP(M$1,'Control Panel'!$B:$B,'Control Panel'!$H:$H)))</f>
        <v>21596.540033343226</v>
      </c>
      <c r="P61" s="3">
        <f t="shared" si="4"/>
        <v>4680.6125136773262</v>
      </c>
      <c r="Q61" s="3">
        <f t="shared" si="5"/>
        <v>3764897.2842153218</v>
      </c>
      <c r="R61" s="10">
        <f>_xlfn.XLOOKUP(M$1,'Control Panel'!$B:$B,'Control Panel'!$D:$D)</f>
        <v>6.8750000000000006E-2</v>
      </c>
      <c r="S61" s="2">
        <f>IF('Control Panel'!$D$26="ON",W60*(1-'Control Panel'!$C$26),W60)</f>
        <v>6125564.0821846193</v>
      </c>
      <c r="T61" s="3">
        <f>IF(ROUND(W60,2) = 0,0,-PMT(_xlfn.XLOOKUP(S$1,'Control Panel'!$B:$B,'Control Panel'!$H:$H),_xlfn.XLOOKUP(S$1,'Control Panel'!$B:$B,'Control Panel'!$E:$E),_xlfn.XLOOKUP(S$1,'Control Panel'!$B:$B,'Control Panel'!$C:$C)))</f>
        <v>42700.372888908401</v>
      </c>
      <c r="U61" s="3">
        <f>IF(T61=0,0,S61*(_xlfn.XLOOKUP(S$1,'Control Panel'!$B:$B,'Control Panel'!$H:$H)))</f>
        <v>35094.37755418272</v>
      </c>
      <c r="V61" s="3">
        <f t="shared" si="6"/>
        <v>7605.9953347256815</v>
      </c>
      <c r="W61" s="3">
        <f t="shared" si="7"/>
        <v>6117958.0868498934</v>
      </c>
      <c r="X61" s="10">
        <f>_xlfn.XLOOKUP(S$1,'Control Panel'!$B:$B,'Control Panel'!$D:$D)</f>
        <v>6.8750000000000006E-2</v>
      </c>
      <c r="Y61" s="2">
        <f>IF('Control Panel'!$D$26="ON",AC60*(1-'Control Panel'!$C$26),AC60)</f>
        <v>5866075.2344853245</v>
      </c>
      <c r="Z61" s="3">
        <f>IF(ROUND(AC60,2) = 0,0,-PMT(_xlfn.XLOOKUP(Y$1,'Control Panel'!$B:$B,'Control Panel'!$H:$H),_xlfn.XLOOKUP(Y$1,'Control Panel'!$B:$B,'Control Panel'!$E:$E),_xlfn.XLOOKUP(Y$1,'Control Panel'!$B:$B,'Control Panel'!$C:$C)))</f>
        <v>61792.332437135432</v>
      </c>
      <c r="AA61" s="3">
        <f>IF(Z61=0,0,Y61*(_xlfn.XLOOKUP(Y$1,'Control Panel'!$B:$B,'Control Panel'!$H:$H)))</f>
        <v>25053.029647281073</v>
      </c>
      <c r="AB61" s="3">
        <f t="shared" si="8"/>
        <v>36739.302789854359</v>
      </c>
      <c r="AC61" s="3">
        <f t="shared" si="9"/>
        <v>5829335.9316954697</v>
      </c>
      <c r="AD61" s="10">
        <f>_xlfn.XLOOKUP(Y$1,'Control Panel'!$B:$B,'Control Panel'!$D:$D)</f>
        <v>5.1249999999999997E-2</v>
      </c>
      <c r="AE61" s="2">
        <f>IF('Control Panel'!$D$26="ON",AI60*(1-'Control Panel'!$C$26),AI60)</f>
        <v>9423944.7418225016</v>
      </c>
      <c r="AF61" s="3">
        <f>IF(ROUND(AI60,2) = 0,0,-PMT(_xlfn.XLOOKUP(AE$1,'Control Panel'!$B:$B,'Control Panel'!$H:$H),_xlfn.XLOOKUP(AE$1,'Control Panel'!$B:$B,'Control Panel'!$E:$E),_xlfn.XLOOKUP(AE$1,'Control Panel'!$B:$B,'Control Panel'!$C:$C)))</f>
        <v>65692.881367551381</v>
      </c>
      <c r="AG61" s="3">
        <f>IF(AF61=0,0,AE61*(_xlfn.XLOOKUP(AE$1,'Control Panel'!$B:$B,'Control Panel'!$H:$H)))</f>
        <v>53991.350083358084</v>
      </c>
      <c r="AH61" s="3">
        <f t="shared" si="10"/>
        <v>11701.531284193297</v>
      </c>
      <c r="AI61" s="3">
        <f t="shared" si="11"/>
        <v>9412243.2105383091</v>
      </c>
      <c r="AJ61" s="10">
        <f>_xlfn.XLOOKUP(AE$1,'Control Panel'!$B:$B,'Control Panel'!$D:$D)</f>
        <v>6.8750000000000006E-2</v>
      </c>
      <c r="AK61" s="2">
        <f>IF('Control Panel'!$D$26="ON",AO60*(1-'Control Panel'!$C$26),AO60)</f>
        <v>1738729.8702090126</v>
      </c>
      <c r="AL61" s="3">
        <f>IF(ROUND(AO60,2) = 0,0,-PMT(_xlfn.XLOOKUP(AK$1,'Control Panel'!$B:$B,'Control Panel'!$H:$H),_xlfn.XLOOKUP(AK$1,'Control Panel'!$B:$B,'Control Panel'!$E:$E),_xlfn.XLOOKUP(AK$1,'Control Panel'!$B:$B,'Control Panel'!$C:$C)))</f>
        <v>19292.014496253767</v>
      </c>
      <c r="AM61" s="3">
        <f>IF(AL61=0,0,AK61*(_xlfn.XLOOKUP(AK$1,'Control Panel'!$B:$B,'Control Panel'!$H:$H)))</f>
        <v>9055.8847406719397</v>
      </c>
      <c r="AN61" s="3">
        <f t="shared" si="12"/>
        <v>10236.129755581827</v>
      </c>
      <c r="AO61" s="3">
        <f t="shared" si="13"/>
        <v>1728493.7404534309</v>
      </c>
      <c r="AP61" s="10">
        <f>_xlfn.XLOOKUP(AK$1,'Control Panel'!$B:$B,'Control Panel'!$D:$D)</f>
        <v>6.25E-2</v>
      </c>
      <c r="AQ61" s="2">
        <f>IF('Control Panel'!$D$26="ON",AU60*(1-'Control Panel'!$C$26),AU60)</f>
        <v>5445420.3348790566</v>
      </c>
      <c r="AR61" s="3">
        <f>IF(ROUND(AU60,2) = 0,0,-PMT(_xlfn.XLOOKUP(AQ$1,'Control Panel'!$B:$B,'Control Panel'!$H:$H),_xlfn.XLOOKUP(AQ$1,'Control Panel'!$B:$B,'Control Panel'!$E:$E),_xlfn.XLOOKUP(AQ$1,'Control Panel'!$B:$B,'Control Panel'!$C:$C)))</f>
        <v>61459.563819643074</v>
      </c>
      <c r="AS61" s="3">
        <f>IF(AR61=0,0,AQ61*(_xlfn.XLOOKUP(AQ$1,'Control Panel'!$B:$B,'Control Panel'!$H:$H)))</f>
        <v>30063.258098811457</v>
      </c>
      <c r="AT61" s="3">
        <f t="shared" si="14"/>
        <v>31396.305720831617</v>
      </c>
      <c r="AU61" s="3">
        <f t="shared" si="15"/>
        <v>5414024.0291582253</v>
      </c>
      <c r="AV61" s="10">
        <f>_xlfn.XLOOKUP(AQ$1,'Control Panel'!$B:$B,'Control Panel'!$D:$D)</f>
        <v>6.6250000000000003E-2</v>
      </c>
      <c r="AW61" s="2">
        <f>IF('Control Panel'!$D$26="ON",BA60*(1-'Control Panel'!$C$26),BA60)</f>
        <v>7407785.5679489961</v>
      </c>
      <c r="AX61" s="3">
        <f>IF(ROUND(BA60,2) = 0,0,-PMT(_xlfn.XLOOKUP(AW$1,'Control Panel'!$B:$B,'Control Panel'!$H:$H),_xlfn.XLOOKUP(AW$1,'Control Panel'!$B:$B,'Control Panel'!$E:$E),_xlfn.XLOOKUP(AW$1,'Control Panel'!$B:$B,'Control Panel'!$C:$C)))</f>
        <v>44797.69910066975</v>
      </c>
      <c r="AY61" s="3">
        <f>IF(AX61=0,0,AW61*(_xlfn.XLOOKUP(AW$1,'Control Panel'!$B:$B,'Control Panel'!$H:$H)))</f>
        <v>33180.706189771547</v>
      </c>
      <c r="AZ61" s="3">
        <f t="shared" si="16"/>
        <v>11616.992910898203</v>
      </c>
      <c r="BA61" s="3">
        <f t="shared" si="17"/>
        <v>7396168.5750380978</v>
      </c>
      <c r="BB61" s="10">
        <f>_xlfn.XLOOKUP(AW$1,'Control Panel'!$B:$B,'Control Panel'!$D:$D)</f>
        <v>5.3749999999999999E-2</v>
      </c>
      <c r="BC61" s="2">
        <f>IF('Control Panel'!$D$26="ON",BG60*(1-'Control Panel'!$C$26),BG60)</f>
        <v>11795246.892634025</v>
      </c>
      <c r="BD61" s="3">
        <f>IF(ROUND(BG60,2) = 0,0,-PMT(_xlfn.XLOOKUP(BC$1,'Control Panel'!$B:$B,'Control Panel'!$H:$H),_xlfn.XLOOKUP(BC$1,'Control Panel'!$B:$B,'Control Panel'!$E:$E),_xlfn.XLOOKUP(BC$1,'Control Panel'!$B:$B,'Control Panel'!$C:$C)))</f>
        <v>83162.8118973979</v>
      </c>
      <c r="BE61" s="3">
        <f>IF(BD61=0,0,BC61*(_xlfn.XLOOKUP(BC$1,'Control Panel'!$B:$B,'Control Panel'!$H:$H)))</f>
        <v>68805.606873698474</v>
      </c>
      <c r="BF61" s="3">
        <f t="shared" si="18"/>
        <v>14357.205023699426</v>
      </c>
      <c r="BG61" s="3">
        <f t="shared" si="19"/>
        <v>11780889.687610326</v>
      </c>
      <c r="BH61" s="10">
        <f>_xlfn.XLOOKUP(BC$1,'Control Panel'!$B:$B,'Control Panel'!$D:$D)</f>
        <v>7.0000000000000007E-2</v>
      </c>
      <c r="BI61" s="2">
        <f>IF('Control Panel'!$D$26="ON",BM60*(1-'Control Panel'!$C$26),BM60)</f>
        <v>6289702.8976685638</v>
      </c>
      <c r="BJ61" s="3">
        <f>IF(ROUND(BM60,2) = 0,0,-PMT(_xlfn.XLOOKUP(BI$1,'Control Panel'!$B:$B,'Control Panel'!$H:$H),_xlfn.XLOOKUP(BI$1,'Control Panel'!$B:$B,'Control Panel'!$E:$E),_xlfn.XLOOKUP(BI$1,'Control Panel'!$B:$B,'Control Panel'!$C:$C)))</f>
        <v>39928.799014207361</v>
      </c>
      <c r="BK61" s="3">
        <f>IF(BJ61=0,0,BI61*(_xlfn.XLOOKUP(BI$1,'Control Panel'!$B:$B,'Control Panel'!$H:$H)))</f>
        <v>30793.337103169008</v>
      </c>
      <c r="BL61" s="3">
        <f t="shared" si="20"/>
        <v>9135.4619110383537</v>
      </c>
      <c r="BM61" s="3">
        <f t="shared" si="21"/>
        <v>6280567.4357575253</v>
      </c>
      <c r="BN61" s="10">
        <f>_xlfn.XLOOKUP(BI$1,'Control Panel'!$B:$B,'Control Panel'!$D:$D)</f>
        <v>5.8749999999999997E-2</v>
      </c>
      <c r="BO61" s="2">
        <f>IF('Control Panel'!$D$26="ON",BS60*(1-'Control Panel'!$C$26),BS60)</f>
        <v>8551221.9388638418</v>
      </c>
      <c r="BP61" s="3">
        <f>IF(ROUND(BS60,2) = 0,0,-PMT(_xlfn.XLOOKUP(BO$1,'Control Panel'!$B:$B,'Control Panel'!$H:$H),_xlfn.XLOOKUP(BO$1,'Control Panel'!$B:$B,'Control Panel'!$E:$E),_xlfn.XLOOKUP(BO$1,'Control Panel'!$B:$B,'Control Panel'!$C:$C)))</f>
        <v>51078.842448125593</v>
      </c>
      <c r="BQ61" s="3">
        <f>IF(BP61=0,0,BO61*(_xlfn.XLOOKUP(BO$1,'Control Panel'!$B:$B,'Control Panel'!$H:$H)))</f>
        <v>37411.595982529303</v>
      </c>
      <c r="BR61" s="3">
        <f t="shared" si="22"/>
        <v>13667.24646559629</v>
      </c>
      <c r="BS61" s="3">
        <f t="shared" si="23"/>
        <v>8537554.6923982464</v>
      </c>
      <c r="BT61" s="10">
        <f>_xlfn.XLOOKUP(BO$1,'Control Panel'!$B:$B,'Control Panel'!$D:$D)</f>
        <v>5.2499999999999998E-2</v>
      </c>
      <c r="BU61" s="2">
        <f>IF('Control Panel'!$D$26="ON",BY60*(1-'Control Panel'!$C$26),BY60)</f>
        <v>3485217.0834494247</v>
      </c>
      <c r="BV61" s="3">
        <f>IF(ROUND(BY60,2) = 0,0,-PMT(_xlfn.XLOOKUP(BU$1,'Control Panel'!$B:$B,'Control Panel'!$H:$H),_xlfn.XLOOKUP(BU$1,'Control Panel'!$B:$B,'Control Panel'!$E:$E),_xlfn.XLOOKUP(BU$1,'Control Panel'!$B:$B,'Control Panel'!$C:$C)))</f>
        <v>38891.266274824018</v>
      </c>
      <c r="BW61" s="3">
        <f>IF(BV61=0,0,BU61*(_xlfn.XLOOKUP(BU$1,'Control Panel'!$B:$B,'Control Panel'!$H:$H)))</f>
        <v>18515.215755825069</v>
      </c>
      <c r="BX61" s="3">
        <f t="shared" si="24"/>
        <v>20376.050518998949</v>
      </c>
      <c r="BY61" s="3">
        <f t="shared" si="25"/>
        <v>3464841.0329304258</v>
      </c>
      <c r="BZ61" s="10">
        <f>_xlfn.XLOOKUP(BU$1,'Control Panel'!$B:$B,'Control Panel'!$D:$D)</f>
        <v>6.3750000000000001E-2</v>
      </c>
      <c r="CA61" s="2">
        <f>IF('Control Panel'!$D$26="ON",CE60*(1-'Control Panel'!$C$26),CE60)</f>
        <v>4594781.5860927422</v>
      </c>
      <c r="CB61" s="3">
        <f>IF(ROUND(CE60,2) = 0,0,-PMT(_xlfn.XLOOKUP(CA$1,'Control Panel'!$B:$B,'Control Panel'!$H:$H),_xlfn.XLOOKUP(CA$1,'Control Panel'!$B:$B,'Control Panel'!$E:$E),_xlfn.XLOOKUP(CA$1,'Control Panel'!$B:$B,'Control Panel'!$C:$C)))</f>
        <v>49824.605221179954</v>
      </c>
      <c r="CC61" s="3">
        <f>IF(CB61=0,0,CA61*(_xlfn.XLOOKUP(CA$1,'Control Panel'!$B:$B,'Control Panel'!$H:$H)))</f>
        <v>22016.661766694393</v>
      </c>
      <c r="CD61" s="3">
        <f t="shared" si="26"/>
        <v>27807.943454485561</v>
      </c>
      <c r="CE61" s="3">
        <f t="shared" si="27"/>
        <v>4566973.6426382568</v>
      </c>
      <c r="CF61" s="10">
        <f>_xlfn.XLOOKUP(CA$1,'Control Panel'!$B:$B,'Control Panel'!$D:$D)</f>
        <v>5.7500000000000002E-2</v>
      </c>
      <c r="CG61" s="2">
        <f>IF('Control Panel'!$D$26="ON",CK60*(1-'Control Panel'!$C$26),CK60)</f>
        <v>6479257.8931235559</v>
      </c>
      <c r="CH61" s="3">
        <f>IF(ROUND(CK60,2) = 0,0,-PMT(_xlfn.XLOOKUP(CG$1,'Control Panel'!$B:$B,'Control Panel'!$H:$H),_xlfn.XLOOKUP(CG$1,'Control Panel'!$B:$B,'Control Panel'!$E:$E),_xlfn.XLOOKUP(CG$1,'Control Panel'!$B:$B,'Control Panel'!$C:$C)))</f>
        <v>69452.093642796826</v>
      </c>
      <c r="CI61" s="3">
        <f>IF(CH61=0,0,CG61*(_xlfn.XLOOKUP(CG$1,'Control Panel'!$B:$B,'Control Panel'!$H:$H)))</f>
        <v>29696.598676816298</v>
      </c>
      <c r="CJ61" s="3">
        <f t="shared" si="28"/>
        <v>39755.494965980528</v>
      </c>
      <c r="CK61" s="3">
        <f t="shared" si="29"/>
        <v>6439502.3981575752</v>
      </c>
      <c r="CL61" s="10">
        <f>_xlfn.XLOOKUP(CG$1,'Control Panel'!$B:$B,'Control Panel'!$D:$D)</f>
        <v>5.5E-2</v>
      </c>
      <c r="CM61" s="2">
        <f>IF('Control Panel'!$D$26="ON",CQ60*(1-'Control Panel'!$C$26),CQ60)</f>
        <v>1848912.8516462357</v>
      </c>
      <c r="CN61" s="3">
        <f>IF(ROUND(CQ60,2) = 0,0,-PMT(_xlfn.XLOOKUP(CM$1,'Control Panel'!$B:$B,'Control Panel'!$H:$H),_xlfn.XLOOKUP(CM$1,'Control Panel'!$B:$B,'Control Panel'!$E:$E),_xlfn.XLOOKUP(CM$1,'Control Panel'!$B:$B,'Control Panel'!$C:$C)))</f>
        <v>11044.074042837967</v>
      </c>
      <c r="CO61" s="3">
        <f>IF(CN61=0,0,CM61*(_xlfn.XLOOKUP(CM$1,'Control Panel'!$B:$B,'Control Panel'!$H:$H)))</f>
        <v>8088.9937259522803</v>
      </c>
      <c r="CP61" s="3">
        <f t="shared" si="30"/>
        <v>2955.0803168856864</v>
      </c>
      <c r="CQ61" s="3">
        <f t="shared" si="31"/>
        <v>1845957.7713293501</v>
      </c>
      <c r="CR61" s="10">
        <f>_xlfn.XLOOKUP(CM$1,'Control Panel'!$B:$B,'Control Panel'!$D:$D)</f>
        <v>5.2499999999999998E-2</v>
      </c>
    </row>
    <row r="62" spans="1:96" x14ac:dyDescent="0.3">
      <c r="A62" s="86">
        <f t="shared" si="0"/>
        <v>266722.04864417599</v>
      </c>
      <c r="B62" s="3">
        <f t="shared" si="1"/>
        <v>439526.633285433</v>
      </c>
      <c r="C62" s="88">
        <f>SUM($A$3:A61)</f>
        <v>13632649.894078035</v>
      </c>
      <c r="D62" s="87">
        <f>IF('Control Panel'!$D$27= "ON",A62+B62*(1-'Control Panel'!$C$27),A62+B62)</f>
        <v>706248.68192960904</v>
      </c>
      <c r="E62" s="1">
        <f t="shared" ref="E62" si="36">F62/12</f>
        <v>5</v>
      </c>
      <c r="F62" s="9">
        <v>60</v>
      </c>
      <c r="G62" s="2">
        <f>IF('Control Panel'!$D$26="ON",K61*(1-'Control Panel'!$C$26),K61)</f>
        <v>3787942.5871515172</v>
      </c>
      <c r="H62" s="3">
        <f>IF(ROUND(K61,2) = 0,0,-PMT(_xlfn.XLOOKUP(G$1,'Control Panel'!$B:$B,'Control Panel'!$H:$H),_xlfn.XLOOKUP(G$1,'Control Panel'!$B:$B,'Control Panel'!$E:$E),_xlfn.XLOOKUP(G$1,'Control Panel'!$B:$B,'Control Panel'!$C:$C)))</f>
        <v>40854.172731056962</v>
      </c>
      <c r="I62" s="3">
        <f>IF(H62=0,0,G62*(_xlfn.XLOOKUP(G$1,'Control Panel'!$B:$B,'Control Panel'!$H:$H)))</f>
        <v>17361.403524444453</v>
      </c>
      <c r="J62" s="3">
        <f t="shared" si="2"/>
        <v>23492.769206612509</v>
      </c>
      <c r="K62" s="3">
        <f t="shared" si="3"/>
        <v>3764449.8179449048</v>
      </c>
      <c r="L62" s="10">
        <f>_xlfn.XLOOKUP(G$1,'Control Panel'!$B:$B,'Control Panel'!$D:$D)</f>
        <v>5.5E-2</v>
      </c>
      <c r="M62" s="2">
        <f>IF('Control Panel'!$D$26="ON",Q61*(1-'Control Panel'!$C$26),Q61)</f>
        <v>3764897.2842153218</v>
      </c>
      <c r="N62" s="3">
        <f>IF(ROUND(Q61,2) = 0,0,-PMT(_xlfn.XLOOKUP(M$1,'Control Panel'!$B:$B,'Control Panel'!$H:$H),_xlfn.XLOOKUP(M$1,'Control Panel'!$B:$B,'Control Panel'!$E:$E),_xlfn.XLOOKUP(M$1,'Control Panel'!$B:$B,'Control Panel'!$C:$C)))</f>
        <v>26277.152547020552</v>
      </c>
      <c r="O62" s="3">
        <f>IF(N62=0,0,M62*(_xlfn.XLOOKUP(M$1,'Control Panel'!$B:$B,'Control Panel'!$H:$H)))</f>
        <v>21569.724024150284</v>
      </c>
      <c r="P62" s="3">
        <f t="shared" si="4"/>
        <v>4707.4285228702684</v>
      </c>
      <c r="Q62" s="3">
        <f t="shared" si="5"/>
        <v>3760189.8556924514</v>
      </c>
      <c r="R62" s="10">
        <f>_xlfn.XLOOKUP(M$1,'Control Panel'!$B:$B,'Control Panel'!$D:$D)</f>
        <v>6.8750000000000006E-2</v>
      </c>
      <c r="S62" s="2">
        <f>IF('Control Panel'!$D$26="ON",W61*(1-'Control Panel'!$C$26),W61)</f>
        <v>6117958.0868498934</v>
      </c>
      <c r="T62" s="3">
        <f>IF(ROUND(W61,2) = 0,0,-PMT(_xlfn.XLOOKUP(S$1,'Control Panel'!$B:$B,'Control Panel'!$H:$H),_xlfn.XLOOKUP(S$1,'Control Panel'!$B:$B,'Control Panel'!$E:$E),_xlfn.XLOOKUP(S$1,'Control Panel'!$B:$B,'Control Panel'!$C:$C)))</f>
        <v>42700.372888908401</v>
      </c>
      <c r="U62" s="3">
        <f>IF(T62=0,0,S62*(_xlfn.XLOOKUP(S$1,'Control Panel'!$B:$B,'Control Panel'!$H:$H)))</f>
        <v>35050.801539244181</v>
      </c>
      <c r="V62" s="3">
        <f t="shared" si="6"/>
        <v>7649.5713496642202</v>
      </c>
      <c r="W62" s="3">
        <f t="shared" si="7"/>
        <v>6110308.5155002289</v>
      </c>
      <c r="X62" s="10">
        <f>_xlfn.XLOOKUP(S$1,'Control Panel'!$B:$B,'Control Panel'!$D:$D)</f>
        <v>6.8750000000000006E-2</v>
      </c>
      <c r="Y62" s="2">
        <f>IF('Control Panel'!$D$26="ON",AC61*(1-'Control Panel'!$C$26),AC61)</f>
        <v>5829335.9316954697</v>
      </c>
      <c r="Z62" s="3">
        <f>IF(ROUND(AC61,2) = 0,0,-PMT(_xlfn.XLOOKUP(Y$1,'Control Panel'!$B:$B,'Control Panel'!$H:$H),_xlfn.XLOOKUP(Y$1,'Control Panel'!$B:$B,'Control Panel'!$E:$E),_xlfn.XLOOKUP(Y$1,'Control Panel'!$B:$B,'Control Panel'!$C:$C)))</f>
        <v>61792.332437135432</v>
      </c>
      <c r="AA62" s="3">
        <f>IF(Z62=0,0,Y62*(_xlfn.XLOOKUP(Y$1,'Control Panel'!$B:$B,'Control Panel'!$H:$H)))</f>
        <v>24896.122208282733</v>
      </c>
      <c r="AB62" s="3">
        <f t="shared" si="8"/>
        <v>36896.210228852695</v>
      </c>
      <c r="AC62" s="3">
        <f t="shared" si="9"/>
        <v>5792439.7214666167</v>
      </c>
      <c r="AD62" s="10">
        <f>_xlfn.XLOOKUP(Y$1,'Control Panel'!$B:$B,'Control Panel'!$D:$D)</f>
        <v>5.1249999999999997E-2</v>
      </c>
      <c r="AE62" s="2">
        <f>IF('Control Panel'!$D$26="ON",AI61*(1-'Control Panel'!$C$26),AI61)</f>
        <v>9412243.2105383091</v>
      </c>
      <c r="AF62" s="3">
        <f>IF(ROUND(AI61,2) = 0,0,-PMT(_xlfn.XLOOKUP(AE$1,'Control Panel'!$B:$B,'Control Panel'!$H:$H),_xlfn.XLOOKUP(AE$1,'Control Panel'!$B:$B,'Control Panel'!$E:$E),_xlfn.XLOOKUP(AE$1,'Control Panel'!$B:$B,'Control Panel'!$C:$C)))</f>
        <v>65692.881367551381</v>
      </c>
      <c r="AG62" s="3">
        <f>IF(AF62=0,0,AE62*(_xlfn.XLOOKUP(AE$1,'Control Panel'!$B:$B,'Control Panel'!$H:$H)))</f>
        <v>53924.310060375734</v>
      </c>
      <c r="AH62" s="3">
        <f t="shared" si="10"/>
        <v>11768.571307175647</v>
      </c>
      <c r="AI62" s="3">
        <f t="shared" si="11"/>
        <v>9400474.6392311342</v>
      </c>
      <c r="AJ62" s="10">
        <f>_xlfn.XLOOKUP(AE$1,'Control Panel'!$B:$B,'Control Panel'!$D:$D)</f>
        <v>6.8750000000000006E-2</v>
      </c>
      <c r="AK62" s="2">
        <f>IF('Control Panel'!$D$26="ON",AO61*(1-'Control Panel'!$C$26),AO61)</f>
        <v>1728493.7404534309</v>
      </c>
      <c r="AL62" s="3">
        <f>IF(ROUND(AO61,2) = 0,0,-PMT(_xlfn.XLOOKUP(AK$1,'Control Panel'!$B:$B,'Control Panel'!$H:$H),_xlfn.XLOOKUP(AK$1,'Control Panel'!$B:$B,'Control Panel'!$E:$E),_xlfn.XLOOKUP(AK$1,'Control Panel'!$B:$B,'Control Panel'!$C:$C)))</f>
        <v>19292.014496253767</v>
      </c>
      <c r="AM62" s="3">
        <f>IF(AL62=0,0,AK62*(_xlfn.XLOOKUP(AK$1,'Control Panel'!$B:$B,'Control Panel'!$H:$H)))</f>
        <v>9002.5715648616188</v>
      </c>
      <c r="AN62" s="3">
        <f t="shared" si="12"/>
        <v>10289.442931392148</v>
      </c>
      <c r="AO62" s="3">
        <f t="shared" si="13"/>
        <v>1718204.2975220387</v>
      </c>
      <c r="AP62" s="10">
        <f>_xlfn.XLOOKUP(AK$1,'Control Panel'!$B:$B,'Control Panel'!$D:$D)</f>
        <v>6.25E-2</v>
      </c>
      <c r="AQ62" s="2">
        <f>IF('Control Panel'!$D$26="ON",AU61*(1-'Control Panel'!$C$26),AU61)</f>
        <v>5414024.0291582253</v>
      </c>
      <c r="AR62" s="3">
        <f>IF(ROUND(AU61,2) = 0,0,-PMT(_xlfn.XLOOKUP(AQ$1,'Control Panel'!$B:$B,'Control Panel'!$H:$H),_xlfn.XLOOKUP(AQ$1,'Control Panel'!$B:$B,'Control Panel'!$E:$E),_xlfn.XLOOKUP(AQ$1,'Control Panel'!$B:$B,'Control Panel'!$C:$C)))</f>
        <v>61459.563819643074</v>
      </c>
      <c r="AS62" s="3">
        <f>IF(AR62=0,0,AQ62*(_xlfn.XLOOKUP(AQ$1,'Control Panel'!$B:$B,'Control Panel'!$H:$H)))</f>
        <v>29889.92432764437</v>
      </c>
      <c r="AT62" s="3">
        <f t="shared" si="14"/>
        <v>31569.639491998703</v>
      </c>
      <c r="AU62" s="3">
        <f t="shared" si="15"/>
        <v>5382454.3896662267</v>
      </c>
      <c r="AV62" s="10">
        <f>_xlfn.XLOOKUP(AQ$1,'Control Panel'!$B:$B,'Control Panel'!$D:$D)</f>
        <v>6.6250000000000003E-2</v>
      </c>
      <c r="AW62" s="2">
        <f>IF('Control Panel'!$D$26="ON",BA61*(1-'Control Panel'!$C$26),BA61)</f>
        <v>7396168.5750380978</v>
      </c>
      <c r="AX62" s="3">
        <f>IF(ROUND(BA61,2) = 0,0,-PMT(_xlfn.XLOOKUP(AW$1,'Control Panel'!$B:$B,'Control Panel'!$H:$H),_xlfn.XLOOKUP(AW$1,'Control Panel'!$B:$B,'Control Panel'!$E:$E),_xlfn.XLOOKUP(AW$1,'Control Panel'!$B:$B,'Control Panel'!$C:$C)))</f>
        <v>44797.69910066975</v>
      </c>
      <c r="AY62" s="3">
        <f>IF(AX62=0,0,AW62*(_xlfn.XLOOKUP(AW$1,'Control Panel'!$B:$B,'Control Panel'!$H:$H)))</f>
        <v>33128.67174235815</v>
      </c>
      <c r="AZ62" s="3">
        <f t="shared" si="16"/>
        <v>11669.0273583116</v>
      </c>
      <c r="BA62" s="3">
        <f t="shared" si="17"/>
        <v>7384499.5476797866</v>
      </c>
      <c r="BB62" s="10">
        <f>_xlfn.XLOOKUP(AW$1,'Control Panel'!$B:$B,'Control Panel'!$D:$D)</f>
        <v>5.3749999999999999E-2</v>
      </c>
      <c r="BC62" s="2">
        <f>IF('Control Panel'!$D$26="ON",BG61*(1-'Control Panel'!$C$26),BG61)</f>
        <v>11780889.687610326</v>
      </c>
      <c r="BD62" s="3">
        <f>IF(ROUND(BG61,2) = 0,0,-PMT(_xlfn.XLOOKUP(BC$1,'Control Panel'!$B:$B,'Control Panel'!$H:$H),_xlfn.XLOOKUP(BC$1,'Control Panel'!$B:$B,'Control Panel'!$E:$E),_xlfn.XLOOKUP(BC$1,'Control Panel'!$B:$B,'Control Panel'!$C:$C)))</f>
        <v>83162.8118973979</v>
      </c>
      <c r="BE62" s="3">
        <f>IF(BD62=0,0,BC62*(_xlfn.XLOOKUP(BC$1,'Control Panel'!$B:$B,'Control Panel'!$H:$H)))</f>
        <v>68721.856511060236</v>
      </c>
      <c r="BF62" s="3">
        <f t="shared" si="18"/>
        <v>14440.955386337664</v>
      </c>
      <c r="BG62" s="3">
        <f t="shared" si="19"/>
        <v>11766448.732223989</v>
      </c>
      <c r="BH62" s="10">
        <f>_xlfn.XLOOKUP(BC$1,'Control Panel'!$B:$B,'Control Panel'!$D:$D)</f>
        <v>7.0000000000000007E-2</v>
      </c>
      <c r="BI62" s="2">
        <f>IF('Control Panel'!$D$26="ON",BM61*(1-'Control Panel'!$C$26),BM61)</f>
        <v>6280567.4357575253</v>
      </c>
      <c r="BJ62" s="3">
        <f>IF(ROUND(BM61,2) = 0,0,-PMT(_xlfn.XLOOKUP(BI$1,'Control Panel'!$B:$B,'Control Panel'!$H:$H),_xlfn.XLOOKUP(BI$1,'Control Panel'!$B:$B,'Control Panel'!$E:$E),_xlfn.XLOOKUP(BI$1,'Control Panel'!$B:$B,'Control Panel'!$C:$C)))</f>
        <v>39928.799014207361</v>
      </c>
      <c r="BK62" s="3">
        <f>IF(BJ62=0,0,BI62*(_xlfn.XLOOKUP(BI$1,'Control Panel'!$B:$B,'Control Panel'!$H:$H)))</f>
        <v>30748.611404229548</v>
      </c>
      <c r="BL62" s="3">
        <f t="shared" si="20"/>
        <v>9180.1876099778128</v>
      </c>
      <c r="BM62" s="3">
        <f t="shared" si="21"/>
        <v>6271387.2481475472</v>
      </c>
      <c r="BN62" s="10">
        <f>_xlfn.XLOOKUP(BI$1,'Control Panel'!$B:$B,'Control Panel'!$D:$D)</f>
        <v>5.8749999999999997E-2</v>
      </c>
      <c r="BO62" s="2">
        <f>IF('Control Panel'!$D$26="ON",BS61*(1-'Control Panel'!$C$26),BS61)</f>
        <v>8537554.6923982464</v>
      </c>
      <c r="BP62" s="3">
        <f>IF(ROUND(BS61,2) = 0,0,-PMT(_xlfn.XLOOKUP(BO$1,'Control Panel'!$B:$B,'Control Panel'!$H:$H),_xlfn.XLOOKUP(BO$1,'Control Panel'!$B:$B,'Control Panel'!$E:$E),_xlfn.XLOOKUP(BO$1,'Control Panel'!$B:$B,'Control Panel'!$C:$C)))</f>
        <v>51078.842448125593</v>
      </c>
      <c r="BQ62" s="3">
        <f>IF(BP62=0,0,BO62*(_xlfn.XLOOKUP(BO$1,'Control Panel'!$B:$B,'Control Panel'!$H:$H)))</f>
        <v>37351.801779242327</v>
      </c>
      <c r="BR62" s="3">
        <f t="shared" si="22"/>
        <v>13727.040668883266</v>
      </c>
      <c r="BS62" s="3">
        <f t="shared" si="23"/>
        <v>8523827.6517293639</v>
      </c>
      <c r="BT62" s="10">
        <f>_xlfn.XLOOKUP(BO$1,'Control Panel'!$B:$B,'Control Panel'!$D:$D)</f>
        <v>5.2499999999999998E-2</v>
      </c>
      <c r="BU62" s="2">
        <f>IF('Control Panel'!$D$26="ON",BY61*(1-'Control Panel'!$C$26),BY61)</f>
        <v>3464841.0329304258</v>
      </c>
      <c r="BV62" s="3">
        <f>IF(ROUND(BY61,2) = 0,0,-PMT(_xlfn.XLOOKUP(BU$1,'Control Panel'!$B:$B,'Control Panel'!$H:$H),_xlfn.XLOOKUP(BU$1,'Control Panel'!$B:$B,'Control Panel'!$E:$E),_xlfn.XLOOKUP(BU$1,'Control Panel'!$B:$B,'Control Panel'!$C:$C)))</f>
        <v>38891.266274824018</v>
      </c>
      <c r="BW62" s="3">
        <f>IF(BV62=0,0,BU62*(_xlfn.XLOOKUP(BU$1,'Control Panel'!$B:$B,'Control Panel'!$H:$H)))</f>
        <v>18406.967987442888</v>
      </c>
      <c r="BX62" s="3">
        <f t="shared" si="24"/>
        <v>20484.298287381131</v>
      </c>
      <c r="BY62" s="3">
        <f t="shared" si="25"/>
        <v>3444356.7346430449</v>
      </c>
      <c r="BZ62" s="10">
        <f>_xlfn.XLOOKUP(BU$1,'Control Panel'!$B:$B,'Control Panel'!$D:$D)</f>
        <v>6.3750000000000001E-2</v>
      </c>
      <c r="CA62" s="2">
        <f>IF('Control Panel'!$D$26="ON",CE61*(1-'Control Panel'!$C$26),CE61)</f>
        <v>4566973.6426382568</v>
      </c>
      <c r="CB62" s="3">
        <f>IF(ROUND(CE61,2) = 0,0,-PMT(_xlfn.XLOOKUP(CA$1,'Control Panel'!$B:$B,'Control Panel'!$H:$H),_xlfn.XLOOKUP(CA$1,'Control Panel'!$B:$B,'Control Panel'!$E:$E),_xlfn.XLOOKUP(CA$1,'Control Panel'!$B:$B,'Control Panel'!$C:$C)))</f>
        <v>49824.605221179954</v>
      </c>
      <c r="CC62" s="3">
        <f>IF(CB62=0,0,CA62*(_xlfn.XLOOKUP(CA$1,'Control Panel'!$B:$B,'Control Panel'!$H:$H)))</f>
        <v>21883.415370974984</v>
      </c>
      <c r="CD62" s="3">
        <f t="shared" si="26"/>
        <v>27941.18985020497</v>
      </c>
      <c r="CE62" s="3">
        <f t="shared" si="27"/>
        <v>4539032.4527880521</v>
      </c>
      <c r="CF62" s="10">
        <f>_xlfn.XLOOKUP(CA$1,'Control Panel'!$B:$B,'Control Panel'!$D:$D)</f>
        <v>5.7500000000000002E-2</v>
      </c>
      <c r="CG62" s="2">
        <f>IF('Control Panel'!$D$26="ON",CK61*(1-'Control Panel'!$C$26),CK61)</f>
        <v>6439502.3981575752</v>
      </c>
      <c r="CH62" s="3">
        <f>IF(ROUND(CK61,2) = 0,0,-PMT(_xlfn.XLOOKUP(CG$1,'Control Panel'!$B:$B,'Control Panel'!$H:$H),_xlfn.XLOOKUP(CG$1,'Control Panel'!$B:$B,'Control Panel'!$E:$E),_xlfn.XLOOKUP(CG$1,'Control Panel'!$B:$B,'Control Panel'!$C:$C)))</f>
        <v>69452.093642796826</v>
      </c>
      <c r="CI62" s="3">
        <f>IF(CH62=0,0,CG62*(_xlfn.XLOOKUP(CG$1,'Control Panel'!$B:$B,'Control Panel'!$H:$H)))</f>
        <v>29514.385991555551</v>
      </c>
      <c r="CJ62" s="3">
        <f t="shared" si="28"/>
        <v>39937.707651241275</v>
      </c>
      <c r="CK62" s="3">
        <f t="shared" si="29"/>
        <v>6399564.6905063335</v>
      </c>
      <c r="CL62" s="10">
        <f>_xlfn.XLOOKUP(CG$1,'Control Panel'!$B:$B,'Control Panel'!$D:$D)</f>
        <v>5.5E-2</v>
      </c>
      <c r="CM62" s="2">
        <f>IF('Control Panel'!$D$26="ON",CQ61*(1-'Control Panel'!$C$26),CQ61)</f>
        <v>1845957.7713293501</v>
      </c>
      <c r="CN62" s="3">
        <f>IF(ROUND(CQ61,2) = 0,0,-PMT(_xlfn.XLOOKUP(CM$1,'Control Panel'!$B:$B,'Control Panel'!$H:$H),_xlfn.XLOOKUP(CM$1,'Control Panel'!$B:$B,'Control Panel'!$E:$E),_xlfn.XLOOKUP(CM$1,'Control Panel'!$B:$B,'Control Panel'!$C:$C)))</f>
        <v>11044.074042837967</v>
      </c>
      <c r="CO62" s="3">
        <f>IF(CN62=0,0,CM62*(_xlfn.XLOOKUP(CM$1,'Control Panel'!$B:$B,'Control Panel'!$H:$H)))</f>
        <v>8076.065249565906</v>
      </c>
      <c r="CP62" s="3">
        <f t="shared" si="30"/>
        <v>2968.0087932720608</v>
      </c>
      <c r="CQ62" s="3">
        <f t="shared" si="31"/>
        <v>1842989.762536078</v>
      </c>
      <c r="CR62" s="10">
        <f>_xlfn.XLOOKUP(CM$1,'Control Panel'!$B:$B,'Control Panel'!$D:$D)</f>
        <v>5.2499999999999998E-2</v>
      </c>
    </row>
    <row r="63" spans="1:96" x14ac:dyDescent="0.3">
      <c r="A63" s="86">
        <f t="shared" si="0"/>
        <v>268033.64984985779</v>
      </c>
      <c r="B63" s="3">
        <f t="shared" si="1"/>
        <v>438215.03207975108</v>
      </c>
      <c r="C63" s="88">
        <f>SUM($A$3:A62)</f>
        <v>13899371.942722211</v>
      </c>
      <c r="D63" s="87">
        <f>IF('Control Panel'!$D$27= "ON",A63+B63*(1-'Control Panel'!$C$27),A63+B63)</f>
        <v>706248.68192960881</v>
      </c>
      <c r="F63" s="9">
        <v>61</v>
      </c>
      <c r="G63" s="2">
        <f>IF('Control Panel'!$D$26="ON",K62*(1-'Control Panel'!$C$26),K62)</f>
        <v>3764449.8179449048</v>
      </c>
      <c r="H63" s="3">
        <f>IF(ROUND(K62,2) = 0,0,-PMT(_xlfn.XLOOKUP(G$1,'Control Panel'!$B:$B,'Control Panel'!$H:$H),_xlfn.XLOOKUP(G$1,'Control Panel'!$B:$B,'Control Panel'!$E:$E),_xlfn.XLOOKUP(G$1,'Control Panel'!$B:$B,'Control Panel'!$C:$C)))</f>
        <v>40854.172731056962</v>
      </c>
      <c r="I63" s="3">
        <f>IF(H63=0,0,G63*(_xlfn.XLOOKUP(G$1,'Control Panel'!$B:$B,'Control Panel'!$H:$H)))</f>
        <v>17253.72833224748</v>
      </c>
      <c r="J63" s="3">
        <f t="shared" si="2"/>
        <v>23600.444398809483</v>
      </c>
      <c r="K63" s="3">
        <f t="shared" si="3"/>
        <v>3740849.3735460951</v>
      </c>
      <c r="L63" s="10">
        <f>_xlfn.XLOOKUP(G$1,'Control Panel'!$B:$B,'Control Panel'!$D:$D)</f>
        <v>5.5E-2</v>
      </c>
      <c r="M63" s="2">
        <f>IF('Control Panel'!$D$26="ON",Q62*(1-'Control Panel'!$C$26),Q62)</f>
        <v>3760189.8556924514</v>
      </c>
      <c r="N63" s="3">
        <f>IF(ROUND(Q62,2) = 0,0,-PMT(_xlfn.XLOOKUP(M$1,'Control Panel'!$B:$B,'Control Panel'!$H:$H),_xlfn.XLOOKUP(M$1,'Control Panel'!$B:$B,'Control Panel'!$E:$E),_xlfn.XLOOKUP(M$1,'Control Panel'!$B:$B,'Control Panel'!$C:$C)))</f>
        <v>26277.152547020552</v>
      </c>
      <c r="O63" s="3">
        <f>IF(N63=0,0,M63*(_xlfn.XLOOKUP(M$1,'Control Panel'!$B:$B,'Control Panel'!$H:$H)))</f>
        <v>21542.754381571336</v>
      </c>
      <c r="P63" s="3">
        <f t="shared" si="4"/>
        <v>4734.3981654492163</v>
      </c>
      <c r="Q63" s="3">
        <f t="shared" si="5"/>
        <v>3755455.4575270023</v>
      </c>
      <c r="R63" s="10">
        <f>_xlfn.XLOOKUP(M$1,'Control Panel'!$B:$B,'Control Panel'!$D:$D)</f>
        <v>6.8750000000000006E-2</v>
      </c>
      <c r="S63" s="2">
        <f>IF('Control Panel'!$D$26="ON",W62*(1-'Control Panel'!$C$26),W62)</f>
        <v>6110308.5155002289</v>
      </c>
      <c r="T63" s="3">
        <f>IF(ROUND(W62,2) = 0,0,-PMT(_xlfn.XLOOKUP(S$1,'Control Panel'!$B:$B,'Control Panel'!$H:$H),_xlfn.XLOOKUP(S$1,'Control Panel'!$B:$B,'Control Panel'!$E:$E),_xlfn.XLOOKUP(S$1,'Control Panel'!$B:$B,'Control Panel'!$C:$C)))</f>
        <v>42700.372888908401</v>
      </c>
      <c r="U63" s="3">
        <f>IF(T63=0,0,S63*(_xlfn.XLOOKUP(S$1,'Control Panel'!$B:$B,'Control Panel'!$H:$H)))</f>
        <v>35006.9758700534</v>
      </c>
      <c r="V63" s="3">
        <f t="shared" si="6"/>
        <v>7693.3970188550011</v>
      </c>
      <c r="W63" s="3">
        <f t="shared" si="7"/>
        <v>6102615.1184813734</v>
      </c>
      <c r="X63" s="10">
        <f>_xlfn.XLOOKUP(S$1,'Control Panel'!$B:$B,'Control Panel'!$D:$D)</f>
        <v>6.8750000000000006E-2</v>
      </c>
      <c r="Y63" s="2">
        <f>IF('Control Panel'!$D$26="ON",AC62*(1-'Control Panel'!$C$26),AC62)</f>
        <v>5792439.7214666167</v>
      </c>
      <c r="Z63" s="3">
        <f>IF(ROUND(AC62,2) = 0,0,-PMT(_xlfn.XLOOKUP(Y$1,'Control Panel'!$B:$B,'Control Panel'!$H:$H),_xlfn.XLOOKUP(Y$1,'Control Panel'!$B:$B,'Control Panel'!$E:$E),_xlfn.XLOOKUP(Y$1,'Control Panel'!$B:$B,'Control Panel'!$C:$C)))</f>
        <v>61792.332437135432</v>
      </c>
      <c r="AA63" s="3">
        <f>IF(Z63=0,0,Y63*(_xlfn.XLOOKUP(Y$1,'Control Panel'!$B:$B,'Control Panel'!$H:$H)))</f>
        <v>24738.544643763675</v>
      </c>
      <c r="AB63" s="3">
        <f t="shared" si="8"/>
        <v>37053.787793371754</v>
      </c>
      <c r="AC63" s="3">
        <f t="shared" si="9"/>
        <v>5755385.9336732449</v>
      </c>
      <c r="AD63" s="10">
        <f>_xlfn.XLOOKUP(Y$1,'Control Panel'!$B:$B,'Control Panel'!$D:$D)</f>
        <v>5.1249999999999997E-2</v>
      </c>
      <c r="AE63" s="2">
        <f>IF('Control Panel'!$D$26="ON",AI62*(1-'Control Panel'!$C$26),AI62)</f>
        <v>9400474.6392311342</v>
      </c>
      <c r="AF63" s="3">
        <f>IF(ROUND(AI62,2) = 0,0,-PMT(_xlfn.XLOOKUP(AE$1,'Control Panel'!$B:$B,'Control Panel'!$H:$H),_xlfn.XLOOKUP(AE$1,'Control Panel'!$B:$B,'Control Panel'!$E:$E),_xlfn.XLOOKUP(AE$1,'Control Panel'!$B:$B,'Control Panel'!$C:$C)))</f>
        <v>65692.881367551381</v>
      </c>
      <c r="AG63" s="3">
        <f>IF(AF63=0,0,AE63*(_xlfn.XLOOKUP(AE$1,'Control Panel'!$B:$B,'Control Panel'!$H:$H)))</f>
        <v>53856.88595392838</v>
      </c>
      <c r="AH63" s="3">
        <f t="shared" si="10"/>
        <v>11835.995413623001</v>
      </c>
      <c r="AI63" s="3">
        <f t="shared" si="11"/>
        <v>9388638.6438175105</v>
      </c>
      <c r="AJ63" s="10">
        <f>_xlfn.XLOOKUP(AE$1,'Control Panel'!$B:$B,'Control Panel'!$D:$D)</f>
        <v>6.8750000000000006E-2</v>
      </c>
      <c r="AK63" s="2">
        <f>IF('Control Panel'!$D$26="ON",AO62*(1-'Control Panel'!$C$26),AO62)</f>
        <v>1718204.2975220387</v>
      </c>
      <c r="AL63" s="3">
        <f>IF(ROUND(AO62,2) = 0,0,-PMT(_xlfn.XLOOKUP(AK$1,'Control Panel'!$B:$B,'Control Panel'!$H:$H),_xlfn.XLOOKUP(AK$1,'Control Panel'!$B:$B,'Control Panel'!$E:$E),_xlfn.XLOOKUP(AK$1,'Control Panel'!$B:$B,'Control Panel'!$C:$C)))</f>
        <v>19292.014496253767</v>
      </c>
      <c r="AM63" s="3">
        <f>IF(AL63=0,0,AK63*(_xlfn.XLOOKUP(AK$1,'Control Panel'!$B:$B,'Control Panel'!$H:$H)))</f>
        <v>8948.9807162606176</v>
      </c>
      <c r="AN63" s="3">
        <f t="shared" si="12"/>
        <v>10343.033779993149</v>
      </c>
      <c r="AO63" s="3">
        <f t="shared" si="13"/>
        <v>1707861.2637420455</v>
      </c>
      <c r="AP63" s="10">
        <f>_xlfn.XLOOKUP(AK$1,'Control Panel'!$B:$B,'Control Panel'!$D:$D)</f>
        <v>6.25E-2</v>
      </c>
      <c r="AQ63" s="2">
        <f>IF('Control Panel'!$D$26="ON",AU62*(1-'Control Panel'!$C$26),AU62)</f>
        <v>5382454.3896662267</v>
      </c>
      <c r="AR63" s="3">
        <f>IF(ROUND(AU62,2) = 0,0,-PMT(_xlfn.XLOOKUP(AQ$1,'Control Panel'!$B:$B,'Control Panel'!$H:$H),_xlfn.XLOOKUP(AQ$1,'Control Panel'!$B:$B,'Control Panel'!$E:$E),_xlfn.XLOOKUP(AQ$1,'Control Panel'!$B:$B,'Control Panel'!$C:$C)))</f>
        <v>61459.563819643074</v>
      </c>
      <c r="AS63" s="3">
        <f>IF(AR63=0,0,AQ63*(_xlfn.XLOOKUP(AQ$1,'Control Panel'!$B:$B,'Control Panel'!$H:$H)))</f>
        <v>29715.633609615626</v>
      </c>
      <c r="AT63" s="3">
        <f t="shared" si="14"/>
        <v>31743.930210027447</v>
      </c>
      <c r="AU63" s="3">
        <f t="shared" si="15"/>
        <v>5350710.4594561988</v>
      </c>
      <c r="AV63" s="10">
        <f>_xlfn.XLOOKUP(AQ$1,'Control Panel'!$B:$B,'Control Panel'!$D:$D)</f>
        <v>6.6250000000000003E-2</v>
      </c>
      <c r="AW63" s="2">
        <f>IF('Control Panel'!$D$26="ON",BA62*(1-'Control Panel'!$C$26),BA62)</f>
        <v>7384499.5476797866</v>
      </c>
      <c r="AX63" s="3">
        <f>IF(ROUND(BA62,2) = 0,0,-PMT(_xlfn.XLOOKUP(AW$1,'Control Panel'!$B:$B,'Control Panel'!$H:$H),_xlfn.XLOOKUP(AW$1,'Control Panel'!$B:$B,'Control Panel'!$E:$E),_xlfn.XLOOKUP(AW$1,'Control Panel'!$B:$B,'Control Panel'!$C:$C)))</f>
        <v>44797.69910066975</v>
      </c>
      <c r="AY63" s="3">
        <f>IF(AX63=0,0,AW63*(_xlfn.XLOOKUP(AW$1,'Control Panel'!$B:$B,'Control Panel'!$H:$H)))</f>
        <v>33076.404223982376</v>
      </c>
      <c r="AZ63" s="3">
        <f t="shared" si="16"/>
        <v>11721.294876687374</v>
      </c>
      <c r="BA63" s="3">
        <f t="shared" si="17"/>
        <v>7372778.2528030993</v>
      </c>
      <c r="BB63" s="10">
        <f>_xlfn.XLOOKUP(AW$1,'Control Panel'!$B:$B,'Control Panel'!$D:$D)</f>
        <v>5.3749999999999999E-2</v>
      </c>
      <c r="BC63" s="2">
        <f>IF('Control Panel'!$D$26="ON",BG62*(1-'Control Panel'!$C$26),BG62)</f>
        <v>11766448.732223989</v>
      </c>
      <c r="BD63" s="3">
        <f>IF(ROUND(BG62,2) = 0,0,-PMT(_xlfn.XLOOKUP(BC$1,'Control Panel'!$B:$B,'Control Panel'!$H:$H),_xlfn.XLOOKUP(BC$1,'Control Panel'!$B:$B,'Control Panel'!$E:$E),_xlfn.XLOOKUP(BC$1,'Control Panel'!$B:$B,'Control Panel'!$C:$C)))</f>
        <v>83162.8118973979</v>
      </c>
      <c r="BE63" s="3">
        <f>IF(BD63=0,0,BC63*(_xlfn.XLOOKUP(BC$1,'Control Panel'!$B:$B,'Control Panel'!$H:$H)))</f>
        <v>68637.617604639949</v>
      </c>
      <c r="BF63" s="3">
        <f t="shared" si="18"/>
        <v>14525.194292757951</v>
      </c>
      <c r="BG63" s="3">
        <f t="shared" si="19"/>
        <v>11751923.537931232</v>
      </c>
      <c r="BH63" s="10">
        <f>_xlfn.XLOOKUP(BC$1,'Control Panel'!$B:$B,'Control Panel'!$D:$D)</f>
        <v>7.0000000000000007E-2</v>
      </c>
      <c r="BI63" s="2">
        <f>IF('Control Panel'!$D$26="ON",BM62*(1-'Control Panel'!$C$26),BM62)</f>
        <v>6271387.2481475472</v>
      </c>
      <c r="BJ63" s="3">
        <f>IF(ROUND(BM62,2) = 0,0,-PMT(_xlfn.XLOOKUP(BI$1,'Control Panel'!$B:$B,'Control Panel'!$H:$H),_xlfn.XLOOKUP(BI$1,'Control Panel'!$B:$B,'Control Panel'!$E:$E),_xlfn.XLOOKUP(BI$1,'Control Panel'!$B:$B,'Control Panel'!$C:$C)))</f>
        <v>39928.799014207361</v>
      </c>
      <c r="BK63" s="3">
        <f>IF(BJ63=0,0,BI63*(_xlfn.XLOOKUP(BI$1,'Control Panel'!$B:$B,'Control Panel'!$H:$H)))</f>
        <v>30703.666735722363</v>
      </c>
      <c r="BL63" s="3">
        <f t="shared" si="20"/>
        <v>9225.1322784849981</v>
      </c>
      <c r="BM63" s="3">
        <f t="shared" si="21"/>
        <v>6262162.115869062</v>
      </c>
      <c r="BN63" s="10">
        <f>_xlfn.XLOOKUP(BI$1,'Control Panel'!$B:$B,'Control Panel'!$D:$D)</f>
        <v>5.8749999999999997E-2</v>
      </c>
      <c r="BO63" s="2">
        <f>IF('Control Panel'!$D$26="ON",BS62*(1-'Control Panel'!$C$26),BS62)</f>
        <v>8523827.6517293639</v>
      </c>
      <c r="BP63" s="3">
        <f>IF(ROUND(BS62,2) = 0,0,-PMT(_xlfn.XLOOKUP(BO$1,'Control Panel'!$B:$B,'Control Panel'!$H:$H),_xlfn.XLOOKUP(BO$1,'Control Panel'!$B:$B,'Control Panel'!$E:$E),_xlfn.XLOOKUP(BO$1,'Control Panel'!$B:$B,'Control Panel'!$C:$C)))</f>
        <v>51078.842448125593</v>
      </c>
      <c r="BQ63" s="3">
        <f>IF(BP63=0,0,BO63*(_xlfn.XLOOKUP(BO$1,'Control Panel'!$B:$B,'Control Panel'!$H:$H)))</f>
        <v>37291.745976315964</v>
      </c>
      <c r="BR63" s="3">
        <f t="shared" si="22"/>
        <v>13787.096471809629</v>
      </c>
      <c r="BS63" s="3">
        <f t="shared" si="23"/>
        <v>8510040.5552575551</v>
      </c>
      <c r="BT63" s="10">
        <f>_xlfn.XLOOKUP(BO$1,'Control Panel'!$B:$B,'Control Panel'!$D:$D)</f>
        <v>5.2499999999999998E-2</v>
      </c>
      <c r="BU63" s="2">
        <f>IF('Control Panel'!$D$26="ON",BY62*(1-'Control Panel'!$C$26),BY62)</f>
        <v>3444356.7346430449</v>
      </c>
      <c r="BV63" s="3">
        <f>IF(ROUND(BY62,2) = 0,0,-PMT(_xlfn.XLOOKUP(BU$1,'Control Panel'!$B:$B,'Control Panel'!$H:$H),_xlfn.XLOOKUP(BU$1,'Control Panel'!$B:$B,'Control Panel'!$E:$E),_xlfn.XLOOKUP(BU$1,'Control Panel'!$B:$B,'Control Panel'!$C:$C)))</f>
        <v>38891.266274824018</v>
      </c>
      <c r="BW63" s="3">
        <f>IF(BV63=0,0,BU63*(_xlfn.XLOOKUP(BU$1,'Control Panel'!$B:$B,'Control Panel'!$H:$H)))</f>
        <v>18298.145152791178</v>
      </c>
      <c r="BX63" s="3">
        <f t="shared" si="24"/>
        <v>20593.121122032841</v>
      </c>
      <c r="BY63" s="3">
        <f t="shared" si="25"/>
        <v>3423763.613521012</v>
      </c>
      <c r="BZ63" s="10">
        <f>_xlfn.XLOOKUP(BU$1,'Control Panel'!$B:$B,'Control Panel'!$D:$D)</f>
        <v>6.3750000000000001E-2</v>
      </c>
      <c r="CA63" s="2">
        <f>IF('Control Panel'!$D$26="ON",CE62*(1-'Control Panel'!$C$26),CE62)</f>
        <v>4539032.4527880521</v>
      </c>
      <c r="CB63" s="3">
        <f>IF(ROUND(CE62,2) = 0,0,-PMT(_xlfn.XLOOKUP(CA$1,'Control Panel'!$B:$B,'Control Panel'!$H:$H),_xlfn.XLOOKUP(CA$1,'Control Panel'!$B:$B,'Control Panel'!$E:$E),_xlfn.XLOOKUP(CA$1,'Control Panel'!$B:$B,'Control Panel'!$C:$C)))</f>
        <v>49824.605221179954</v>
      </c>
      <c r="CC63" s="3">
        <f>IF(CB63=0,0,CA63*(_xlfn.XLOOKUP(CA$1,'Control Panel'!$B:$B,'Control Panel'!$H:$H)))</f>
        <v>21749.530502942751</v>
      </c>
      <c r="CD63" s="3">
        <f t="shared" si="26"/>
        <v>28075.074718237203</v>
      </c>
      <c r="CE63" s="3">
        <f t="shared" si="27"/>
        <v>4510957.3780698152</v>
      </c>
      <c r="CF63" s="10">
        <f>_xlfn.XLOOKUP(CA$1,'Control Panel'!$B:$B,'Control Panel'!$D:$D)</f>
        <v>5.7500000000000002E-2</v>
      </c>
      <c r="CG63" s="2">
        <f>IF('Control Panel'!$D$26="ON",CK62*(1-'Control Panel'!$C$26),CK62)</f>
        <v>6399564.6905063335</v>
      </c>
      <c r="CH63" s="3">
        <f>IF(ROUND(CK62,2) = 0,0,-PMT(_xlfn.XLOOKUP(CG$1,'Control Panel'!$B:$B,'Control Panel'!$H:$H),_xlfn.XLOOKUP(CG$1,'Control Panel'!$B:$B,'Control Panel'!$E:$E),_xlfn.XLOOKUP(CG$1,'Control Panel'!$B:$B,'Control Panel'!$C:$C)))</f>
        <v>69452.093642796826</v>
      </c>
      <c r="CI63" s="3">
        <f>IF(CH63=0,0,CG63*(_xlfn.XLOOKUP(CG$1,'Control Panel'!$B:$B,'Control Panel'!$H:$H)))</f>
        <v>29331.338164820696</v>
      </c>
      <c r="CJ63" s="3">
        <f t="shared" si="28"/>
        <v>40120.755477976127</v>
      </c>
      <c r="CK63" s="3">
        <f t="shared" si="29"/>
        <v>6359443.9350283574</v>
      </c>
      <c r="CL63" s="10">
        <f>_xlfn.XLOOKUP(CG$1,'Control Panel'!$B:$B,'Control Panel'!$D:$D)</f>
        <v>5.5E-2</v>
      </c>
      <c r="CM63" s="2">
        <f>IF('Control Panel'!$D$26="ON",CQ62*(1-'Control Panel'!$C$26),CQ62)</f>
        <v>1842989.762536078</v>
      </c>
      <c r="CN63" s="3">
        <f>IF(ROUND(CQ62,2) = 0,0,-PMT(_xlfn.XLOOKUP(CM$1,'Control Panel'!$B:$B,'Control Panel'!$H:$H),_xlfn.XLOOKUP(CM$1,'Control Panel'!$B:$B,'Control Panel'!$E:$E),_xlfn.XLOOKUP(CM$1,'Control Panel'!$B:$B,'Control Panel'!$C:$C)))</f>
        <v>11044.074042837967</v>
      </c>
      <c r="CO63" s="3">
        <f>IF(CN63=0,0,CM63*(_xlfn.XLOOKUP(CM$1,'Control Panel'!$B:$B,'Control Panel'!$H:$H)))</f>
        <v>8063.08021109534</v>
      </c>
      <c r="CP63" s="3">
        <f t="shared" si="30"/>
        <v>2980.9938317426268</v>
      </c>
      <c r="CQ63" s="3">
        <f t="shared" si="31"/>
        <v>1840008.7687043354</v>
      </c>
      <c r="CR63" s="10">
        <f>_xlfn.XLOOKUP(CM$1,'Control Panel'!$B:$B,'Control Panel'!$D:$D)</f>
        <v>5.2499999999999998E-2</v>
      </c>
    </row>
    <row r="64" spans="1:96" x14ac:dyDescent="0.3">
      <c r="A64" s="86">
        <f t="shared" si="0"/>
        <v>269351.77451145323</v>
      </c>
      <c r="B64" s="3">
        <f t="shared" si="1"/>
        <v>436896.90741815564</v>
      </c>
      <c r="C64" s="88">
        <f>SUM($A$3:A63)</f>
        <v>14167405.592572069</v>
      </c>
      <c r="D64" s="87">
        <f>IF('Control Panel'!$D$27= "ON",A64+B64*(1-'Control Panel'!$C$27),A64+B64)</f>
        <v>706248.68192960881</v>
      </c>
      <c r="F64" s="9">
        <v>62</v>
      </c>
      <c r="G64" s="2">
        <f>IF('Control Panel'!$D$26="ON",K63*(1-'Control Panel'!$C$26),K63)</f>
        <v>3740849.3735460951</v>
      </c>
      <c r="H64" s="3">
        <f>IF(ROUND(K63,2) = 0,0,-PMT(_xlfn.XLOOKUP(G$1,'Control Panel'!$B:$B,'Control Panel'!$H:$H),_xlfn.XLOOKUP(G$1,'Control Panel'!$B:$B,'Control Panel'!$E:$E),_xlfn.XLOOKUP(G$1,'Control Panel'!$B:$B,'Control Panel'!$C:$C)))</f>
        <v>40854.172731056962</v>
      </c>
      <c r="I64" s="3">
        <f>IF(H64=0,0,G64*(_xlfn.XLOOKUP(G$1,'Control Panel'!$B:$B,'Control Panel'!$H:$H)))</f>
        <v>17145.559628752937</v>
      </c>
      <c r="J64" s="3">
        <f t="shared" si="2"/>
        <v>23708.613102304025</v>
      </c>
      <c r="K64" s="3">
        <f t="shared" si="3"/>
        <v>3717140.7604437913</v>
      </c>
      <c r="L64" s="10">
        <f>_xlfn.XLOOKUP(G$1,'Control Panel'!$B:$B,'Control Panel'!$D:$D)</f>
        <v>5.5E-2</v>
      </c>
      <c r="M64" s="2">
        <f>IF('Control Panel'!$D$26="ON",Q63*(1-'Control Panel'!$C$26),Q63)</f>
        <v>3755455.4575270023</v>
      </c>
      <c r="N64" s="3">
        <f>IF(ROUND(Q63,2) = 0,0,-PMT(_xlfn.XLOOKUP(M$1,'Control Panel'!$B:$B,'Control Panel'!$H:$H),_xlfn.XLOOKUP(M$1,'Control Panel'!$B:$B,'Control Panel'!$E:$E),_xlfn.XLOOKUP(M$1,'Control Panel'!$B:$B,'Control Panel'!$C:$C)))</f>
        <v>26277.152547020552</v>
      </c>
      <c r="O64" s="3">
        <f>IF(N64=0,0,M64*(_xlfn.XLOOKUP(M$1,'Control Panel'!$B:$B,'Control Panel'!$H:$H)))</f>
        <v>21515.63022541512</v>
      </c>
      <c r="P64" s="3">
        <f t="shared" si="4"/>
        <v>4761.5223216054328</v>
      </c>
      <c r="Q64" s="3">
        <f t="shared" si="5"/>
        <v>3750693.9352053967</v>
      </c>
      <c r="R64" s="10">
        <f>_xlfn.XLOOKUP(M$1,'Control Panel'!$B:$B,'Control Panel'!$D:$D)</f>
        <v>6.8750000000000006E-2</v>
      </c>
      <c r="S64" s="2">
        <f>IF('Control Panel'!$D$26="ON",W63*(1-'Control Panel'!$C$26),W63)</f>
        <v>6102615.1184813734</v>
      </c>
      <c r="T64" s="3">
        <f>IF(ROUND(W63,2) = 0,0,-PMT(_xlfn.XLOOKUP(S$1,'Control Panel'!$B:$B,'Control Panel'!$H:$H),_xlfn.XLOOKUP(S$1,'Control Panel'!$B:$B,'Control Panel'!$E:$E),_xlfn.XLOOKUP(S$1,'Control Panel'!$B:$B,'Control Panel'!$C:$C)))</f>
        <v>42700.372888908401</v>
      </c>
      <c r="U64" s="3">
        <f>IF(T64=0,0,S64*(_xlfn.XLOOKUP(S$1,'Control Panel'!$B:$B,'Control Panel'!$H:$H)))</f>
        <v>34962.899116299537</v>
      </c>
      <c r="V64" s="3">
        <f t="shared" si="6"/>
        <v>7737.4737726088642</v>
      </c>
      <c r="W64" s="3">
        <f t="shared" si="7"/>
        <v>6094877.6447087647</v>
      </c>
      <c r="X64" s="10">
        <f>_xlfn.XLOOKUP(S$1,'Control Panel'!$B:$B,'Control Panel'!$D:$D)</f>
        <v>6.8750000000000006E-2</v>
      </c>
      <c r="Y64" s="2">
        <f>IF('Control Panel'!$D$26="ON",AC63*(1-'Control Panel'!$C$26),AC63)</f>
        <v>5755385.9336732449</v>
      </c>
      <c r="Z64" s="3">
        <f>IF(ROUND(AC63,2) = 0,0,-PMT(_xlfn.XLOOKUP(Y$1,'Control Panel'!$B:$B,'Control Panel'!$H:$H),_xlfn.XLOOKUP(Y$1,'Control Panel'!$B:$B,'Control Panel'!$E:$E),_xlfn.XLOOKUP(Y$1,'Control Panel'!$B:$B,'Control Panel'!$C:$C)))</f>
        <v>61792.332437135432</v>
      </c>
      <c r="AA64" s="3">
        <f>IF(Z64=0,0,Y64*(_xlfn.XLOOKUP(Y$1,'Control Panel'!$B:$B,'Control Panel'!$H:$H)))</f>
        <v>24580.294091729484</v>
      </c>
      <c r="AB64" s="3">
        <f t="shared" si="8"/>
        <v>37212.038345405948</v>
      </c>
      <c r="AC64" s="3">
        <f t="shared" si="9"/>
        <v>5718173.8953278391</v>
      </c>
      <c r="AD64" s="10">
        <f>_xlfn.XLOOKUP(Y$1,'Control Panel'!$B:$B,'Control Panel'!$D:$D)</f>
        <v>5.1249999999999997E-2</v>
      </c>
      <c r="AE64" s="2">
        <f>IF('Control Panel'!$D$26="ON",AI63*(1-'Control Panel'!$C$26),AI63)</f>
        <v>9388638.6438175105</v>
      </c>
      <c r="AF64" s="3">
        <f>IF(ROUND(AI63,2) = 0,0,-PMT(_xlfn.XLOOKUP(AE$1,'Control Panel'!$B:$B,'Control Panel'!$H:$H),_xlfn.XLOOKUP(AE$1,'Control Panel'!$B:$B,'Control Panel'!$E:$E),_xlfn.XLOOKUP(AE$1,'Control Panel'!$B:$B,'Control Panel'!$C:$C)))</f>
        <v>65692.881367551381</v>
      </c>
      <c r="AG64" s="3">
        <f>IF(AF64=0,0,AE64*(_xlfn.XLOOKUP(AE$1,'Control Panel'!$B:$B,'Control Panel'!$H:$H)))</f>
        <v>53789.075563537823</v>
      </c>
      <c r="AH64" s="3">
        <f t="shared" si="10"/>
        <v>11903.805804013558</v>
      </c>
      <c r="AI64" s="3">
        <f t="shared" si="11"/>
        <v>9376734.8380134962</v>
      </c>
      <c r="AJ64" s="10">
        <f>_xlfn.XLOOKUP(AE$1,'Control Panel'!$B:$B,'Control Panel'!$D:$D)</f>
        <v>6.8750000000000006E-2</v>
      </c>
      <c r="AK64" s="2">
        <f>IF('Control Panel'!$D$26="ON",AO63*(1-'Control Panel'!$C$26),AO63)</f>
        <v>1707861.2637420455</v>
      </c>
      <c r="AL64" s="3">
        <f>IF(ROUND(AO63,2) = 0,0,-PMT(_xlfn.XLOOKUP(AK$1,'Control Panel'!$B:$B,'Control Panel'!$H:$H),_xlfn.XLOOKUP(AK$1,'Control Panel'!$B:$B,'Control Panel'!$E:$E),_xlfn.XLOOKUP(AK$1,'Control Panel'!$B:$B,'Control Panel'!$C:$C)))</f>
        <v>19292.014496253767</v>
      </c>
      <c r="AM64" s="3">
        <f>IF(AL64=0,0,AK64*(_xlfn.XLOOKUP(AK$1,'Control Panel'!$B:$B,'Control Panel'!$H:$H)))</f>
        <v>8895.110748656487</v>
      </c>
      <c r="AN64" s="3">
        <f t="shared" si="12"/>
        <v>10396.90374759728</v>
      </c>
      <c r="AO64" s="3">
        <f t="shared" si="13"/>
        <v>1697464.3599944483</v>
      </c>
      <c r="AP64" s="10">
        <f>_xlfn.XLOOKUP(AK$1,'Control Panel'!$B:$B,'Control Panel'!$D:$D)</f>
        <v>6.25E-2</v>
      </c>
      <c r="AQ64" s="2">
        <f>IF('Control Panel'!$D$26="ON",AU63*(1-'Control Panel'!$C$26),AU63)</f>
        <v>5350710.4594561988</v>
      </c>
      <c r="AR64" s="3">
        <f>IF(ROUND(AU63,2) = 0,0,-PMT(_xlfn.XLOOKUP(AQ$1,'Control Panel'!$B:$B,'Control Panel'!$H:$H),_xlfn.XLOOKUP(AQ$1,'Control Panel'!$B:$B,'Control Panel'!$E:$E),_xlfn.XLOOKUP(AQ$1,'Control Panel'!$B:$B,'Control Panel'!$C:$C)))</f>
        <v>61459.563819643074</v>
      </c>
      <c r="AS64" s="3">
        <f>IF(AR64=0,0,AQ64*(_xlfn.XLOOKUP(AQ$1,'Control Panel'!$B:$B,'Control Panel'!$H:$H)))</f>
        <v>29540.380661581097</v>
      </c>
      <c r="AT64" s="3">
        <f t="shared" si="14"/>
        <v>31919.183158061976</v>
      </c>
      <c r="AU64" s="3">
        <f t="shared" si="15"/>
        <v>5318791.2762981365</v>
      </c>
      <c r="AV64" s="10">
        <f>_xlfn.XLOOKUP(AQ$1,'Control Panel'!$B:$B,'Control Panel'!$D:$D)</f>
        <v>6.6250000000000003E-2</v>
      </c>
      <c r="AW64" s="2">
        <f>IF('Control Panel'!$D$26="ON",BA63*(1-'Control Panel'!$C$26),BA63)</f>
        <v>7372778.2528030993</v>
      </c>
      <c r="AX64" s="3">
        <f>IF(ROUND(BA63,2) = 0,0,-PMT(_xlfn.XLOOKUP(AW$1,'Control Panel'!$B:$B,'Control Panel'!$H:$H),_xlfn.XLOOKUP(AW$1,'Control Panel'!$B:$B,'Control Panel'!$E:$E),_xlfn.XLOOKUP(AW$1,'Control Panel'!$B:$B,'Control Panel'!$C:$C)))</f>
        <v>44797.69910066975</v>
      </c>
      <c r="AY64" s="3">
        <f>IF(AX64=0,0,AW64*(_xlfn.XLOOKUP(AW$1,'Control Panel'!$B:$B,'Control Panel'!$H:$H)))</f>
        <v>33023.902590680547</v>
      </c>
      <c r="AZ64" s="3">
        <f t="shared" si="16"/>
        <v>11773.796509989203</v>
      </c>
      <c r="BA64" s="3">
        <f t="shared" si="17"/>
        <v>7361004.4562931098</v>
      </c>
      <c r="BB64" s="10">
        <f>_xlfn.XLOOKUP(AW$1,'Control Panel'!$B:$B,'Control Panel'!$D:$D)</f>
        <v>5.3749999999999999E-2</v>
      </c>
      <c r="BC64" s="2">
        <f>IF('Control Panel'!$D$26="ON",BG63*(1-'Control Panel'!$C$26),BG63)</f>
        <v>11751923.537931232</v>
      </c>
      <c r="BD64" s="3">
        <f>IF(ROUND(BG63,2) = 0,0,-PMT(_xlfn.XLOOKUP(BC$1,'Control Panel'!$B:$B,'Control Panel'!$H:$H),_xlfn.XLOOKUP(BC$1,'Control Panel'!$B:$B,'Control Panel'!$E:$E),_xlfn.XLOOKUP(BC$1,'Control Panel'!$B:$B,'Control Panel'!$C:$C)))</f>
        <v>83162.8118973979</v>
      </c>
      <c r="BE64" s="3">
        <f>IF(BD64=0,0,BC64*(_xlfn.XLOOKUP(BC$1,'Control Panel'!$B:$B,'Control Panel'!$H:$H)))</f>
        <v>68552.887304598858</v>
      </c>
      <c r="BF64" s="3">
        <f t="shared" si="18"/>
        <v>14609.924592799041</v>
      </c>
      <c r="BG64" s="3">
        <f t="shared" si="19"/>
        <v>11737313.613338433</v>
      </c>
      <c r="BH64" s="10">
        <f>_xlfn.XLOOKUP(BC$1,'Control Panel'!$B:$B,'Control Panel'!$D:$D)</f>
        <v>7.0000000000000007E-2</v>
      </c>
      <c r="BI64" s="2">
        <f>IF('Control Panel'!$D$26="ON",BM63*(1-'Control Panel'!$C$26),BM63)</f>
        <v>6262162.115869062</v>
      </c>
      <c r="BJ64" s="3">
        <f>IF(ROUND(BM63,2) = 0,0,-PMT(_xlfn.XLOOKUP(BI$1,'Control Panel'!$B:$B,'Control Panel'!$H:$H),_xlfn.XLOOKUP(BI$1,'Control Panel'!$B:$B,'Control Panel'!$E:$E),_xlfn.XLOOKUP(BI$1,'Control Panel'!$B:$B,'Control Panel'!$C:$C)))</f>
        <v>39928.799014207361</v>
      </c>
      <c r="BK64" s="3">
        <f>IF(BJ64=0,0,BI64*(_xlfn.XLOOKUP(BI$1,'Control Panel'!$B:$B,'Control Panel'!$H:$H)))</f>
        <v>30658.502025608945</v>
      </c>
      <c r="BL64" s="3">
        <f t="shared" si="20"/>
        <v>9270.2969885984166</v>
      </c>
      <c r="BM64" s="3">
        <f t="shared" si="21"/>
        <v>6252891.818880464</v>
      </c>
      <c r="BN64" s="10">
        <f>_xlfn.XLOOKUP(BI$1,'Control Panel'!$B:$B,'Control Panel'!$D:$D)</f>
        <v>5.8749999999999997E-2</v>
      </c>
      <c r="BO64" s="2">
        <f>IF('Control Panel'!$D$26="ON",BS63*(1-'Control Panel'!$C$26),BS63)</f>
        <v>8510040.5552575551</v>
      </c>
      <c r="BP64" s="3">
        <f>IF(ROUND(BS63,2) = 0,0,-PMT(_xlfn.XLOOKUP(BO$1,'Control Panel'!$B:$B,'Control Panel'!$H:$H),_xlfn.XLOOKUP(BO$1,'Control Panel'!$B:$B,'Control Panel'!$E:$E),_xlfn.XLOOKUP(BO$1,'Control Panel'!$B:$B,'Control Panel'!$C:$C)))</f>
        <v>51078.842448125593</v>
      </c>
      <c r="BQ64" s="3">
        <f>IF(BP64=0,0,BO64*(_xlfn.XLOOKUP(BO$1,'Control Panel'!$B:$B,'Control Panel'!$H:$H)))</f>
        <v>37231.427429251802</v>
      </c>
      <c r="BR64" s="3">
        <f t="shared" si="22"/>
        <v>13847.415018873791</v>
      </c>
      <c r="BS64" s="3">
        <f t="shared" si="23"/>
        <v>8496193.1402386818</v>
      </c>
      <c r="BT64" s="10">
        <f>_xlfn.XLOOKUP(BO$1,'Control Panel'!$B:$B,'Control Panel'!$D:$D)</f>
        <v>5.2499999999999998E-2</v>
      </c>
      <c r="BU64" s="2">
        <f>IF('Control Panel'!$D$26="ON",BY63*(1-'Control Panel'!$C$26),BY63)</f>
        <v>3423763.613521012</v>
      </c>
      <c r="BV64" s="3">
        <f>IF(ROUND(BY63,2) = 0,0,-PMT(_xlfn.XLOOKUP(BU$1,'Control Panel'!$B:$B,'Control Panel'!$H:$H),_xlfn.XLOOKUP(BU$1,'Control Panel'!$B:$B,'Control Panel'!$E:$E),_xlfn.XLOOKUP(BU$1,'Control Panel'!$B:$B,'Control Panel'!$C:$C)))</f>
        <v>38891.266274824018</v>
      </c>
      <c r="BW64" s="3">
        <f>IF(BV64=0,0,BU64*(_xlfn.XLOOKUP(BU$1,'Control Panel'!$B:$B,'Control Panel'!$H:$H)))</f>
        <v>18188.744196830379</v>
      </c>
      <c r="BX64" s="3">
        <f t="shared" si="24"/>
        <v>20702.522077993639</v>
      </c>
      <c r="BY64" s="3">
        <f t="shared" si="25"/>
        <v>3403061.0914430185</v>
      </c>
      <c r="BZ64" s="10">
        <f>_xlfn.XLOOKUP(BU$1,'Control Panel'!$B:$B,'Control Panel'!$D:$D)</f>
        <v>6.3750000000000001E-2</v>
      </c>
      <c r="CA64" s="2">
        <f>IF('Control Panel'!$D$26="ON",CE63*(1-'Control Panel'!$C$26),CE63)</f>
        <v>4510957.3780698152</v>
      </c>
      <c r="CB64" s="3">
        <f>IF(ROUND(CE63,2) = 0,0,-PMT(_xlfn.XLOOKUP(CA$1,'Control Panel'!$B:$B,'Control Panel'!$H:$H),_xlfn.XLOOKUP(CA$1,'Control Panel'!$B:$B,'Control Panel'!$E:$E),_xlfn.XLOOKUP(CA$1,'Control Panel'!$B:$B,'Control Panel'!$C:$C)))</f>
        <v>49824.605221179954</v>
      </c>
      <c r="CC64" s="3">
        <f>IF(CB64=0,0,CA64*(_xlfn.XLOOKUP(CA$1,'Control Panel'!$B:$B,'Control Panel'!$H:$H)))</f>
        <v>21615.004103251202</v>
      </c>
      <c r="CD64" s="3">
        <f t="shared" si="26"/>
        <v>28209.601117928753</v>
      </c>
      <c r="CE64" s="3">
        <f t="shared" si="27"/>
        <v>4482747.7769518867</v>
      </c>
      <c r="CF64" s="10">
        <f>_xlfn.XLOOKUP(CA$1,'Control Panel'!$B:$B,'Control Panel'!$D:$D)</f>
        <v>5.7500000000000002E-2</v>
      </c>
      <c r="CG64" s="2">
        <f>IF('Control Panel'!$D$26="ON",CK63*(1-'Control Panel'!$C$26),CK63)</f>
        <v>6359443.9350283574</v>
      </c>
      <c r="CH64" s="3">
        <f>IF(ROUND(CK63,2) = 0,0,-PMT(_xlfn.XLOOKUP(CG$1,'Control Panel'!$B:$B,'Control Panel'!$H:$H),_xlfn.XLOOKUP(CG$1,'Control Panel'!$B:$B,'Control Panel'!$E:$E),_xlfn.XLOOKUP(CG$1,'Control Panel'!$B:$B,'Control Panel'!$C:$C)))</f>
        <v>69452.093642796826</v>
      </c>
      <c r="CI64" s="3">
        <f>IF(CH64=0,0,CG64*(_xlfn.XLOOKUP(CG$1,'Control Panel'!$B:$B,'Control Panel'!$H:$H)))</f>
        <v>29147.451368879971</v>
      </c>
      <c r="CJ64" s="3">
        <f t="shared" si="28"/>
        <v>40304.642273916856</v>
      </c>
      <c r="CK64" s="3">
        <f t="shared" si="29"/>
        <v>6319139.2927544406</v>
      </c>
      <c r="CL64" s="10">
        <f>_xlfn.XLOOKUP(CG$1,'Control Panel'!$B:$B,'Control Panel'!$D:$D)</f>
        <v>5.5E-2</v>
      </c>
      <c r="CM64" s="2">
        <f>IF('Control Panel'!$D$26="ON",CQ63*(1-'Control Panel'!$C$26),CQ63)</f>
        <v>1840008.7687043354</v>
      </c>
      <c r="CN64" s="3">
        <f>IF(ROUND(CQ63,2) = 0,0,-PMT(_xlfn.XLOOKUP(CM$1,'Control Panel'!$B:$B,'Control Panel'!$H:$H),_xlfn.XLOOKUP(CM$1,'Control Panel'!$B:$B,'Control Panel'!$E:$E),_xlfn.XLOOKUP(CM$1,'Control Panel'!$B:$B,'Control Panel'!$C:$C)))</f>
        <v>11044.074042837967</v>
      </c>
      <c r="CO64" s="3">
        <f>IF(CN64=0,0,CM64*(_xlfn.XLOOKUP(CM$1,'Control Panel'!$B:$B,'Control Panel'!$H:$H)))</f>
        <v>8050.0383630814667</v>
      </c>
      <c r="CP64" s="3">
        <f t="shared" si="30"/>
        <v>2994.0356797565</v>
      </c>
      <c r="CQ64" s="3">
        <f t="shared" si="31"/>
        <v>1837014.733024579</v>
      </c>
      <c r="CR64" s="10">
        <f>_xlfn.XLOOKUP(CM$1,'Control Panel'!$B:$B,'Control Panel'!$D:$D)</f>
        <v>5.2499999999999998E-2</v>
      </c>
    </row>
    <row r="65" spans="1:96" x14ac:dyDescent="0.3">
      <c r="A65" s="86">
        <f t="shared" si="0"/>
        <v>270676.45544897515</v>
      </c>
      <c r="B65" s="3">
        <f t="shared" si="1"/>
        <v>435572.22648063372</v>
      </c>
      <c r="C65" s="88">
        <f>SUM($A$3:A64)</f>
        <v>14436757.367083522</v>
      </c>
      <c r="D65" s="87">
        <f>IF('Control Panel'!$D$27= "ON",A65+B65*(1-'Control Panel'!$C$27),A65+B65)</f>
        <v>706248.68192960881</v>
      </c>
      <c r="F65" s="9">
        <v>63</v>
      </c>
      <c r="G65" s="2">
        <f>IF('Control Panel'!$D$26="ON",K64*(1-'Control Panel'!$C$26),K64)</f>
        <v>3717140.7604437913</v>
      </c>
      <c r="H65" s="3">
        <f>IF(ROUND(K64,2) = 0,0,-PMT(_xlfn.XLOOKUP(G$1,'Control Panel'!$B:$B,'Control Panel'!$H:$H),_xlfn.XLOOKUP(G$1,'Control Panel'!$B:$B,'Control Panel'!$E:$E),_xlfn.XLOOKUP(G$1,'Control Panel'!$B:$B,'Control Panel'!$C:$C)))</f>
        <v>40854.172731056962</v>
      </c>
      <c r="I65" s="3">
        <f>IF(H65=0,0,G65*(_xlfn.XLOOKUP(G$1,'Control Panel'!$B:$B,'Control Panel'!$H:$H)))</f>
        <v>17036.895152034045</v>
      </c>
      <c r="J65" s="3">
        <f t="shared" si="2"/>
        <v>23817.277579022917</v>
      </c>
      <c r="K65" s="3">
        <f t="shared" si="3"/>
        <v>3693323.4828647682</v>
      </c>
      <c r="L65" s="10">
        <f>_xlfn.XLOOKUP(G$1,'Control Panel'!$B:$B,'Control Panel'!$D:$D)</f>
        <v>5.5E-2</v>
      </c>
      <c r="M65" s="2">
        <f>IF('Control Panel'!$D$26="ON",Q64*(1-'Control Panel'!$C$26),Q64)</f>
        <v>3750693.9352053967</v>
      </c>
      <c r="N65" s="3">
        <f>IF(ROUND(Q64,2) = 0,0,-PMT(_xlfn.XLOOKUP(M$1,'Control Panel'!$B:$B,'Control Panel'!$H:$H),_xlfn.XLOOKUP(M$1,'Control Panel'!$B:$B,'Control Panel'!$E:$E),_xlfn.XLOOKUP(M$1,'Control Panel'!$B:$B,'Control Panel'!$C:$C)))</f>
        <v>26277.152547020552</v>
      </c>
      <c r="O65" s="3">
        <f>IF(N65=0,0,M65*(_xlfn.XLOOKUP(M$1,'Control Panel'!$B:$B,'Control Panel'!$H:$H)))</f>
        <v>21488.350670447588</v>
      </c>
      <c r="P65" s="3">
        <f t="shared" si="4"/>
        <v>4788.8018765729648</v>
      </c>
      <c r="Q65" s="3">
        <f t="shared" si="5"/>
        <v>3745905.1333288238</v>
      </c>
      <c r="R65" s="10">
        <f>_xlfn.XLOOKUP(M$1,'Control Panel'!$B:$B,'Control Panel'!$D:$D)</f>
        <v>6.8750000000000006E-2</v>
      </c>
      <c r="S65" s="2">
        <f>IF('Control Panel'!$D$26="ON",W64*(1-'Control Panel'!$C$26),W64)</f>
        <v>6094877.6447087647</v>
      </c>
      <c r="T65" s="3">
        <f>IF(ROUND(W64,2) = 0,0,-PMT(_xlfn.XLOOKUP(S$1,'Control Panel'!$B:$B,'Control Panel'!$H:$H),_xlfn.XLOOKUP(S$1,'Control Panel'!$B:$B,'Control Panel'!$E:$E),_xlfn.XLOOKUP(S$1,'Control Panel'!$B:$B,'Control Panel'!$C:$C)))</f>
        <v>42700.372888908401</v>
      </c>
      <c r="U65" s="3">
        <f>IF(T65=0,0,S65*(_xlfn.XLOOKUP(S$1,'Control Panel'!$B:$B,'Control Panel'!$H:$H)))</f>
        <v>34918.569839477299</v>
      </c>
      <c r="V65" s="3">
        <f t="shared" si="6"/>
        <v>7781.8030494311024</v>
      </c>
      <c r="W65" s="3">
        <f t="shared" si="7"/>
        <v>6087095.8416593336</v>
      </c>
      <c r="X65" s="10">
        <f>_xlfn.XLOOKUP(S$1,'Control Panel'!$B:$B,'Control Panel'!$D:$D)</f>
        <v>6.8750000000000006E-2</v>
      </c>
      <c r="Y65" s="2">
        <f>IF('Control Panel'!$D$26="ON",AC64*(1-'Control Panel'!$C$26),AC64)</f>
        <v>5718173.8953278391</v>
      </c>
      <c r="Z65" s="3">
        <f>IF(ROUND(AC64,2) = 0,0,-PMT(_xlfn.XLOOKUP(Y$1,'Control Panel'!$B:$B,'Control Panel'!$H:$H),_xlfn.XLOOKUP(Y$1,'Control Panel'!$B:$B,'Control Panel'!$E:$E),_xlfn.XLOOKUP(Y$1,'Control Panel'!$B:$B,'Control Panel'!$C:$C)))</f>
        <v>61792.332437135432</v>
      </c>
      <c r="AA65" s="3">
        <f>IF(Z65=0,0,Y65*(_xlfn.XLOOKUP(Y$1,'Control Panel'!$B:$B,'Control Panel'!$H:$H)))</f>
        <v>24421.367677962644</v>
      </c>
      <c r="AB65" s="3">
        <f t="shared" si="8"/>
        <v>37370.964759172784</v>
      </c>
      <c r="AC65" s="3">
        <f t="shared" si="9"/>
        <v>5680802.9305686662</v>
      </c>
      <c r="AD65" s="10">
        <f>_xlfn.XLOOKUP(Y$1,'Control Panel'!$B:$B,'Control Panel'!$D:$D)</f>
        <v>5.1249999999999997E-2</v>
      </c>
      <c r="AE65" s="2">
        <f>IF('Control Panel'!$D$26="ON",AI64*(1-'Control Panel'!$C$26),AI64)</f>
        <v>9376734.8380134962</v>
      </c>
      <c r="AF65" s="3">
        <f>IF(ROUND(AI64,2) = 0,0,-PMT(_xlfn.XLOOKUP(AE$1,'Control Panel'!$B:$B,'Control Panel'!$H:$H),_xlfn.XLOOKUP(AE$1,'Control Panel'!$B:$B,'Control Panel'!$E:$E),_xlfn.XLOOKUP(AE$1,'Control Panel'!$B:$B,'Control Panel'!$C:$C)))</f>
        <v>65692.881367551381</v>
      </c>
      <c r="AG65" s="3">
        <f>IF(AF65=0,0,AE65*(_xlfn.XLOOKUP(AE$1,'Control Panel'!$B:$B,'Control Panel'!$H:$H)))</f>
        <v>53720.876676118991</v>
      </c>
      <c r="AH65" s="3">
        <f t="shared" si="10"/>
        <v>11972.00469143239</v>
      </c>
      <c r="AI65" s="3">
        <f t="shared" si="11"/>
        <v>9364762.8333220631</v>
      </c>
      <c r="AJ65" s="10">
        <f>_xlfn.XLOOKUP(AE$1,'Control Panel'!$B:$B,'Control Panel'!$D:$D)</f>
        <v>6.8750000000000006E-2</v>
      </c>
      <c r="AK65" s="2">
        <f>IF('Control Panel'!$D$26="ON",AO64*(1-'Control Panel'!$C$26),AO64)</f>
        <v>1697464.3599944483</v>
      </c>
      <c r="AL65" s="3">
        <f>IF(ROUND(AO64,2) = 0,0,-PMT(_xlfn.XLOOKUP(AK$1,'Control Panel'!$B:$B,'Control Panel'!$H:$H),_xlfn.XLOOKUP(AK$1,'Control Panel'!$B:$B,'Control Panel'!$E:$E),_xlfn.XLOOKUP(AK$1,'Control Panel'!$B:$B,'Control Panel'!$C:$C)))</f>
        <v>19292.014496253767</v>
      </c>
      <c r="AM65" s="3">
        <f>IF(AL65=0,0,AK65*(_xlfn.XLOOKUP(AK$1,'Control Panel'!$B:$B,'Control Panel'!$H:$H)))</f>
        <v>8840.9602083044174</v>
      </c>
      <c r="AN65" s="3">
        <f t="shared" si="12"/>
        <v>10451.05428794935</v>
      </c>
      <c r="AO65" s="3">
        <f t="shared" si="13"/>
        <v>1687013.3057064989</v>
      </c>
      <c r="AP65" s="10">
        <f>_xlfn.XLOOKUP(AK$1,'Control Panel'!$B:$B,'Control Panel'!$D:$D)</f>
        <v>6.25E-2</v>
      </c>
      <c r="AQ65" s="2">
        <f>IF('Control Panel'!$D$26="ON",AU64*(1-'Control Panel'!$C$26),AU64)</f>
        <v>5318791.2762981365</v>
      </c>
      <c r="AR65" s="3">
        <f>IF(ROUND(AU64,2) = 0,0,-PMT(_xlfn.XLOOKUP(AQ$1,'Control Panel'!$B:$B,'Control Panel'!$H:$H),_xlfn.XLOOKUP(AQ$1,'Control Panel'!$B:$B,'Control Panel'!$E:$E),_xlfn.XLOOKUP(AQ$1,'Control Panel'!$B:$B,'Control Panel'!$C:$C)))</f>
        <v>61459.563819643074</v>
      </c>
      <c r="AS65" s="3">
        <f>IF(AR65=0,0,AQ65*(_xlfn.XLOOKUP(AQ$1,'Control Panel'!$B:$B,'Control Panel'!$H:$H)))</f>
        <v>29364.160171229294</v>
      </c>
      <c r="AT65" s="3">
        <f t="shared" si="14"/>
        <v>32095.40364841378</v>
      </c>
      <c r="AU65" s="3">
        <f t="shared" si="15"/>
        <v>5286695.8726497227</v>
      </c>
      <c r="AV65" s="10">
        <f>_xlfn.XLOOKUP(AQ$1,'Control Panel'!$B:$B,'Control Panel'!$D:$D)</f>
        <v>6.6250000000000003E-2</v>
      </c>
      <c r="AW65" s="2">
        <f>IF('Control Panel'!$D$26="ON",BA64*(1-'Control Panel'!$C$26),BA64)</f>
        <v>7361004.4562931098</v>
      </c>
      <c r="AX65" s="3">
        <f>IF(ROUND(BA64,2) = 0,0,-PMT(_xlfn.XLOOKUP(AW$1,'Control Panel'!$B:$B,'Control Panel'!$H:$H),_xlfn.XLOOKUP(AW$1,'Control Panel'!$B:$B,'Control Panel'!$E:$E),_xlfn.XLOOKUP(AW$1,'Control Panel'!$B:$B,'Control Panel'!$C:$C)))</f>
        <v>44797.69910066975</v>
      </c>
      <c r="AY65" s="3">
        <f>IF(AX65=0,0,AW65*(_xlfn.XLOOKUP(AW$1,'Control Panel'!$B:$B,'Control Panel'!$H:$H)))</f>
        <v>32971.165793812892</v>
      </c>
      <c r="AZ65" s="3">
        <f t="shared" si="16"/>
        <v>11826.533306856858</v>
      </c>
      <c r="BA65" s="3">
        <f t="shared" si="17"/>
        <v>7349177.9229862532</v>
      </c>
      <c r="BB65" s="10">
        <f>_xlfn.XLOOKUP(AW$1,'Control Panel'!$B:$B,'Control Panel'!$D:$D)</f>
        <v>5.3749999999999999E-2</v>
      </c>
      <c r="BC65" s="2">
        <f>IF('Control Panel'!$D$26="ON",BG64*(1-'Control Panel'!$C$26),BG64)</f>
        <v>11737313.613338433</v>
      </c>
      <c r="BD65" s="3">
        <f>IF(ROUND(BG64,2) = 0,0,-PMT(_xlfn.XLOOKUP(BC$1,'Control Panel'!$B:$B,'Control Panel'!$H:$H),_xlfn.XLOOKUP(BC$1,'Control Panel'!$B:$B,'Control Panel'!$E:$E),_xlfn.XLOOKUP(BC$1,'Control Panel'!$B:$B,'Control Panel'!$C:$C)))</f>
        <v>83162.8118973979</v>
      </c>
      <c r="BE65" s="3">
        <f>IF(BD65=0,0,BC65*(_xlfn.XLOOKUP(BC$1,'Control Panel'!$B:$B,'Control Panel'!$H:$H)))</f>
        <v>68467.66274447419</v>
      </c>
      <c r="BF65" s="3">
        <f t="shared" si="18"/>
        <v>14695.14915292371</v>
      </c>
      <c r="BG65" s="3">
        <f t="shared" si="19"/>
        <v>11722618.46418551</v>
      </c>
      <c r="BH65" s="10">
        <f>_xlfn.XLOOKUP(BC$1,'Control Panel'!$B:$B,'Control Panel'!$D:$D)</f>
        <v>7.0000000000000007E-2</v>
      </c>
      <c r="BI65" s="2">
        <f>IF('Control Panel'!$D$26="ON",BM64*(1-'Control Panel'!$C$26),BM64)</f>
        <v>6252891.818880464</v>
      </c>
      <c r="BJ65" s="3">
        <f>IF(ROUND(BM64,2) = 0,0,-PMT(_xlfn.XLOOKUP(BI$1,'Control Panel'!$B:$B,'Control Panel'!$H:$H),_xlfn.XLOOKUP(BI$1,'Control Panel'!$B:$B,'Control Panel'!$E:$E),_xlfn.XLOOKUP(BI$1,'Control Panel'!$B:$B,'Control Panel'!$C:$C)))</f>
        <v>39928.799014207361</v>
      </c>
      <c r="BK65" s="3">
        <f>IF(BJ65=0,0,BI65*(_xlfn.XLOOKUP(BI$1,'Control Panel'!$B:$B,'Control Panel'!$H:$H)))</f>
        <v>30613.116196602266</v>
      </c>
      <c r="BL65" s="3">
        <f t="shared" si="20"/>
        <v>9315.6828176050949</v>
      </c>
      <c r="BM65" s="3">
        <f t="shared" si="21"/>
        <v>6243576.1360628586</v>
      </c>
      <c r="BN65" s="10">
        <f>_xlfn.XLOOKUP(BI$1,'Control Panel'!$B:$B,'Control Panel'!$D:$D)</f>
        <v>5.8749999999999997E-2</v>
      </c>
      <c r="BO65" s="2">
        <f>IF('Control Panel'!$D$26="ON",BS64*(1-'Control Panel'!$C$26),BS64)</f>
        <v>8496193.1402386818</v>
      </c>
      <c r="BP65" s="3">
        <f>IF(ROUND(BS64,2) = 0,0,-PMT(_xlfn.XLOOKUP(BO$1,'Control Panel'!$B:$B,'Control Panel'!$H:$H),_xlfn.XLOOKUP(BO$1,'Control Panel'!$B:$B,'Control Panel'!$E:$E),_xlfn.XLOOKUP(BO$1,'Control Panel'!$B:$B,'Control Panel'!$C:$C)))</f>
        <v>51078.842448125593</v>
      </c>
      <c r="BQ65" s="3">
        <f>IF(BP65=0,0,BO65*(_xlfn.XLOOKUP(BO$1,'Control Panel'!$B:$B,'Control Panel'!$H:$H)))</f>
        <v>37170.844988544231</v>
      </c>
      <c r="BR65" s="3">
        <f t="shared" si="22"/>
        <v>13907.997459581362</v>
      </c>
      <c r="BS65" s="3">
        <f t="shared" si="23"/>
        <v>8482285.1427791007</v>
      </c>
      <c r="BT65" s="10">
        <f>_xlfn.XLOOKUP(BO$1,'Control Panel'!$B:$B,'Control Panel'!$D:$D)</f>
        <v>5.2499999999999998E-2</v>
      </c>
      <c r="BU65" s="2">
        <f>IF('Control Panel'!$D$26="ON",BY64*(1-'Control Panel'!$C$26),BY64)</f>
        <v>3403061.0914430185</v>
      </c>
      <c r="BV65" s="3">
        <f>IF(ROUND(BY64,2) = 0,0,-PMT(_xlfn.XLOOKUP(BU$1,'Control Panel'!$B:$B,'Control Panel'!$H:$H),_xlfn.XLOOKUP(BU$1,'Control Panel'!$B:$B,'Control Panel'!$E:$E),_xlfn.XLOOKUP(BU$1,'Control Panel'!$B:$B,'Control Panel'!$C:$C)))</f>
        <v>38891.266274824018</v>
      </c>
      <c r="BW65" s="3">
        <f>IF(BV65=0,0,BU65*(_xlfn.XLOOKUP(BU$1,'Control Panel'!$B:$B,'Control Panel'!$H:$H)))</f>
        <v>18078.762048291039</v>
      </c>
      <c r="BX65" s="3">
        <f t="shared" si="24"/>
        <v>20812.504226532979</v>
      </c>
      <c r="BY65" s="3">
        <f t="shared" si="25"/>
        <v>3382248.5872164858</v>
      </c>
      <c r="BZ65" s="10">
        <f>_xlfn.XLOOKUP(BU$1,'Control Panel'!$B:$B,'Control Panel'!$D:$D)</f>
        <v>6.3750000000000001E-2</v>
      </c>
      <c r="CA65" s="2">
        <f>IF('Control Panel'!$D$26="ON",CE64*(1-'Control Panel'!$C$26),CE64)</f>
        <v>4482747.7769518867</v>
      </c>
      <c r="CB65" s="3">
        <f>IF(ROUND(CE64,2) = 0,0,-PMT(_xlfn.XLOOKUP(CA$1,'Control Panel'!$B:$B,'Control Panel'!$H:$H),_xlfn.XLOOKUP(CA$1,'Control Panel'!$B:$B,'Control Panel'!$E:$E),_xlfn.XLOOKUP(CA$1,'Control Panel'!$B:$B,'Control Panel'!$C:$C)))</f>
        <v>49824.605221179954</v>
      </c>
      <c r="CC65" s="3">
        <f>IF(CB65=0,0,CA65*(_xlfn.XLOOKUP(CA$1,'Control Panel'!$B:$B,'Control Panel'!$H:$H)))</f>
        <v>21479.833097894458</v>
      </c>
      <c r="CD65" s="3">
        <f t="shared" si="26"/>
        <v>28344.772123285496</v>
      </c>
      <c r="CE65" s="3">
        <f t="shared" si="27"/>
        <v>4454403.0048286011</v>
      </c>
      <c r="CF65" s="10">
        <f>_xlfn.XLOOKUP(CA$1,'Control Panel'!$B:$B,'Control Panel'!$D:$D)</f>
        <v>5.7500000000000002E-2</v>
      </c>
      <c r="CG65" s="2">
        <f>IF('Control Panel'!$D$26="ON",CK64*(1-'Control Panel'!$C$26),CK64)</f>
        <v>6319139.2927544406</v>
      </c>
      <c r="CH65" s="3">
        <f>IF(ROUND(CK64,2) = 0,0,-PMT(_xlfn.XLOOKUP(CG$1,'Control Panel'!$B:$B,'Control Panel'!$H:$H),_xlfn.XLOOKUP(CG$1,'Control Panel'!$B:$B,'Control Panel'!$E:$E),_xlfn.XLOOKUP(CG$1,'Control Panel'!$B:$B,'Control Panel'!$C:$C)))</f>
        <v>69452.093642796826</v>
      </c>
      <c r="CI65" s="3">
        <f>IF(CH65=0,0,CG65*(_xlfn.XLOOKUP(CG$1,'Control Panel'!$B:$B,'Control Panel'!$H:$H)))</f>
        <v>28962.721758457854</v>
      </c>
      <c r="CJ65" s="3">
        <f t="shared" si="28"/>
        <v>40489.371884338972</v>
      </c>
      <c r="CK65" s="3">
        <f t="shared" si="29"/>
        <v>6278649.920870102</v>
      </c>
      <c r="CL65" s="10">
        <f>_xlfn.XLOOKUP(CG$1,'Control Panel'!$B:$B,'Control Panel'!$D:$D)</f>
        <v>5.5E-2</v>
      </c>
      <c r="CM65" s="2">
        <f>IF('Control Panel'!$D$26="ON",CQ64*(1-'Control Panel'!$C$26),CQ64)</f>
        <v>1837014.733024579</v>
      </c>
      <c r="CN65" s="3">
        <f>IF(ROUND(CQ64,2) = 0,0,-PMT(_xlfn.XLOOKUP(CM$1,'Control Panel'!$B:$B,'Control Panel'!$H:$H),_xlfn.XLOOKUP(CM$1,'Control Panel'!$B:$B,'Control Panel'!$E:$E),_xlfn.XLOOKUP(CM$1,'Control Panel'!$B:$B,'Control Panel'!$C:$C)))</f>
        <v>11044.074042837967</v>
      </c>
      <c r="CO65" s="3">
        <f>IF(CN65=0,0,CM65*(_xlfn.XLOOKUP(CM$1,'Control Panel'!$B:$B,'Control Panel'!$H:$H)))</f>
        <v>8036.9394569825326</v>
      </c>
      <c r="CP65" s="3">
        <f t="shared" si="30"/>
        <v>3007.1345858554341</v>
      </c>
      <c r="CQ65" s="3">
        <f t="shared" si="31"/>
        <v>1834007.5984387235</v>
      </c>
      <c r="CR65" s="10">
        <f>_xlfn.XLOOKUP(CM$1,'Control Panel'!$B:$B,'Control Panel'!$D:$D)</f>
        <v>5.2499999999999998E-2</v>
      </c>
    </row>
    <row r="66" spans="1:96" x14ac:dyDescent="0.3">
      <c r="A66" s="86">
        <f t="shared" si="0"/>
        <v>272007.72564944968</v>
      </c>
      <c r="B66" s="3">
        <f t="shared" si="1"/>
        <v>434240.95628015918</v>
      </c>
      <c r="C66" s="88">
        <f>SUM($A$3:A65)</f>
        <v>14707433.822532497</v>
      </c>
      <c r="D66" s="87">
        <f>IF('Control Panel'!$D$27= "ON",A66+B66*(1-'Control Panel'!$C$27),A66+B66)</f>
        <v>706248.68192960881</v>
      </c>
      <c r="F66" s="9">
        <v>64</v>
      </c>
      <c r="G66" s="2">
        <f>IF('Control Panel'!$D$26="ON",K65*(1-'Control Panel'!$C$26),K65)</f>
        <v>3693323.4828647682</v>
      </c>
      <c r="H66" s="3">
        <f>IF(ROUND(K65,2) = 0,0,-PMT(_xlfn.XLOOKUP(G$1,'Control Panel'!$B:$B,'Control Panel'!$H:$H),_xlfn.XLOOKUP(G$1,'Control Panel'!$B:$B,'Control Panel'!$E:$E),_xlfn.XLOOKUP(G$1,'Control Panel'!$B:$B,'Control Panel'!$C:$C)))</f>
        <v>40854.172731056962</v>
      </c>
      <c r="I66" s="3">
        <f>IF(H66=0,0,G66*(_xlfn.XLOOKUP(G$1,'Control Panel'!$B:$B,'Control Panel'!$H:$H)))</f>
        <v>16927.732629796854</v>
      </c>
      <c r="J66" s="3">
        <f t="shared" si="2"/>
        <v>23926.440101260108</v>
      </c>
      <c r="K66" s="3">
        <f t="shared" si="3"/>
        <v>3669397.0427635079</v>
      </c>
      <c r="L66" s="10">
        <f>_xlfn.XLOOKUP(G$1,'Control Panel'!$B:$B,'Control Panel'!$D:$D)</f>
        <v>5.5E-2</v>
      </c>
      <c r="M66" s="2">
        <f>IF('Control Panel'!$D$26="ON",Q65*(1-'Control Panel'!$C$26),Q65)</f>
        <v>3745905.1333288238</v>
      </c>
      <c r="N66" s="3">
        <f>IF(ROUND(Q65,2) = 0,0,-PMT(_xlfn.XLOOKUP(M$1,'Control Panel'!$B:$B,'Control Panel'!$H:$H),_xlfn.XLOOKUP(M$1,'Control Panel'!$B:$B,'Control Panel'!$E:$E),_xlfn.XLOOKUP(M$1,'Control Panel'!$B:$B,'Control Panel'!$C:$C)))</f>
        <v>26277.152547020552</v>
      </c>
      <c r="O66" s="3">
        <f>IF(N66=0,0,M66*(_xlfn.XLOOKUP(M$1,'Control Panel'!$B:$B,'Control Panel'!$H:$H)))</f>
        <v>21460.914826363056</v>
      </c>
      <c r="P66" s="3">
        <f t="shared" si="4"/>
        <v>4816.2377206574965</v>
      </c>
      <c r="Q66" s="3">
        <f t="shared" si="5"/>
        <v>3741088.8956081662</v>
      </c>
      <c r="R66" s="10">
        <f>_xlfn.XLOOKUP(M$1,'Control Panel'!$B:$B,'Control Panel'!$D:$D)</f>
        <v>6.8750000000000006E-2</v>
      </c>
      <c r="S66" s="2">
        <f>IF('Control Panel'!$D$26="ON",W65*(1-'Control Panel'!$C$26),W65)</f>
        <v>6087095.8416593336</v>
      </c>
      <c r="T66" s="3">
        <f>IF(ROUND(W65,2) = 0,0,-PMT(_xlfn.XLOOKUP(S$1,'Control Panel'!$B:$B,'Control Panel'!$H:$H),_xlfn.XLOOKUP(S$1,'Control Panel'!$B:$B,'Control Panel'!$E:$E),_xlfn.XLOOKUP(S$1,'Control Panel'!$B:$B,'Control Panel'!$C:$C)))</f>
        <v>42700.372888908401</v>
      </c>
      <c r="U66" s="3">
        <f>IF(T66=0,0,S66*(_xlfn.XLOOKUP(S$1,'Control Panel'!$B:$B,'Control Panel'!$H:$H)))</f>
        <v>34873.986592839938</v>
      </c>
      <c r="V66" s="3">
        <f t="shared" si="6"/>
        <v>7826.3862960684637</v>
      </c>
      <c r="W66" s="3">
        <f t="shared" si="7"/>
        <v>6079269.4553632652</v>
      </c>
      <c r="X66" s="10">
        <f>_xlfn.XLOOKUP(S$1,'Control Panel'!$B:$B,'Control Panel'!$D:$D)</f>
        <v>6.8750000000000006E-2</v>
      </c>
      <c r="Y66" s="2">
        <f>IF('Control Panel'!$D$26="ON",AC65*(1-'Control Panel'!$C$26),AC65)</f>
        <v>5680802.9305686662</v>
      </c>
      <c r="Z66" s="3">
        <f>IF(ROUND(AC65,2) = 0,0,-PMT(_xlfn.XLOOKUP(Y$1,'Control Panel'!$B:$B,'Control Panel'!$H:$H),_xlfn.XLOOKUP(Y$1,'Control Panel'!$B:$B,'Control Panel'!$E:$E),_xlfn.XLOOKUP(Y$1,'Control Panel'!$B:$B,'Control Panel'!$C:$C)))</f>
        <v>61792.332437135432</v>
      </c>
      <c r="AA66" s="3">
        <f>IF(Z66=0,0,Y66*(_xlfn.XLOOKUP(Y$1,'Control Panel'!$B:$B,'Control Panel'!$H:$H)))</f>
        <v>24261.762515970342</v>
      </c>
      <c r="AB66" s="3">
        <f t="shared" si="8"/>
        <v>37530.569921165094</v>
      </c>
      <c r="AC66" s="3">
        <f t="shared" si="9"/>
        <v>5643272.3606475014</v>
      </c>
      <c r="AD66" s="10">
        <f>_xlfn.XLOOKUP(Y$1,'Control Panel'!$B:$B,'Control Panel'!$D:$D)</f>
        <v>5.1249999999999997E-2</v>
      </c>
      <c r="AE66" s="2">
        <f>IF('Control Panel'!$D$26="ON",AI65*(1-'Control Panel'!$C$26),AI65)</f>
        <v>9364762.8333220631</v>
      </c>
      <c r="AF66" s="3">
        <f>IF(ROUND(AI65,2) = 0,0,-PMT(_xlfn.XLOOKUP(AE$1,'Control Panel'!$B:$B,'Control Panel'!$H:$H),_xlfn.XLOOKUP(AE$1,'Control Panel'!$B:$B,'Control Panel'!$E:$E),_xlfn.XLOOKUP(AE$1,'Control Panel'!$B:$B,'Control Panel'!$C:$C)))</f>
        <v>65692.881367551381</v>
      </c>
      <c r="AG66" s="3">
        <f>IF(AF66=0,0,AE66*(_xlfn.XLOOKUP(AE$1,'Control Panel'!$B:$B,'Control Panel'!$H:$H)))</f>
        <v>53652.287065907658</v>
      </c>
      <c r="AH66" s="3">
        <f t="shared" si="10"/>
        <v>12040.594301643723</v>
      </c>
      <c r="AI66" s="3">
        <f t="shared" si="11"/>
        <v>9352722.2390204202</v>
      </c>
      <c r="AJ66" s="10">
        <f>_xlfn.XLOOKUP(AE$1,'Control Panel'!$B:$B,'Control Panel'!$D:$D)</f>
        <v>6.8750000000000006E-2</v>
      </c>
      <c r="AK66" s="2">
        <f>IF('Control Panel'!$D$26="ON",AO65*(1-'Control Panel'!$C$26),AO65)</f>
        <v>1687013.3057064989</v>
      </c>
      <c r="AL66" s="3">
        <f>IF(ROUND(AO65,2) = 0,0,-PMT(_xlfn.XLOOKUP(AK$1,'Control Panel'!$B:$B,'Control Panel'!$H:$H),_xlfn.XLOOKUP(AK$1,'Control Panel'!$B:$B,'Control Panel'!$E:$E),_xlfn.XLOOKUP(AK$1,'Control Panel'!$B:$B,'Control Panel'!$C:$C)))</f>
        <v>19292.014496253767</v>
      </c>
      <c r="AM66" s="3">
        <f>IF(AL66=0,0,AK66*(_xlfn.XLOOKUP(AK$1,'Control Panel'!$B:$B,'Control Panel'!$H:$H)))</f>
        <v>8786.527633888014</v>
      </c>
      <c r="AN66" s="3">
        <f t="shared" si="12"/>
        <v>10505.486862365753</v>
      </c>
      <c r="AO66" s="3">
        <f t="shared" si="13"/>
        <v>1676507.8188441331</v>
      </c>
      <c r="AP66" s="10">
        <f>_xlfn.XLOOKUP(AK$1,'Control Panel'!$B:$B,'Control Panel'!$D:$D)</f>
        <v>6.25E-2</v>
      </c>
      <c r="AQ66" s="2">
        <f>IF('Control Panel'!$D$26="ON",AU65*(1-'Control Panel'!$C$26),AU65)</f>
        <v>5286695.8726497227</v>
      </c>
      <c r="AR66" s="3">
        <f>IF(ROUND(AU65,2) = 0,0,-PMT(_xlfn.XLOOKUP(AQ$1,'Control Panel'!$B:$B,'Control Panel'!$H:$H),_xlfn.XLOOKUP(AQ$1,'Control Panel'!$B:$B,'Control Panel'!$E:$E),_xlfn.XLOOKUP(AQ$1,'Control Panel'!$B:$B,'Control Panel'!$C:$C)))</f>
        <v>61459.563819643074</v>
      </c>
      <c r="AS66" s="3">
        <f>IF(AR66=0,0,AQ66*(_xlfn.XLOOKUP(AQ$1,'Control Panel'!$B:$B,'Control Panel'!$H:$H)))</f>
        <v>29186.966796920344</v>
      </c>
      <c r="AT66" s="3">
        <f t="shared" si="14"/>
        <v>32272.59702272273</v>
      </c>
      <c r="AU66" s="3">
        <f t="shared" si="15"/>
        <v>5254423.2756270003</v>
      </c>
      <c r="AV66" s="10">
        <f>_xlfn.XLOOKUP(AQ$1,'Control Panel'!$B:$B,'Control Panel'!$D:$D)</f>
        <v>6.6250000000000003E-2</v>
      </c>
      <c r="AW66" s="2">
        <f>IF('Control Panel'!$D$26="ON",BA65*(1-'Control Panel'!$C$26),BA65)</f>
        <v>7349177.9229862532</v>
      </c>
      <c r="AX66" s="3">
        <f>IF(ROUND(BA65,2) = 0,0,-PMT(_xlfn.XLOOKUP(AW$1,'Control Panel'!$B:$B,'Control Panel'!$H:$H),_xlfn.XLOOKUP(AW$1,'Control Panel'!$B:$B,'Control Panel'!$E:$E),_xlfn.XLOOKUP(AW$1,'Control Panel'!$B:$B,'Control Panel'!$C:$C)))</f>
        <v>44797.69910066975</v>
      </c>
      <c r="AY66" s="3">
        <f>IF(AX66=0,0,AW66*(_xlfn.XLOOKUP(AW$1,'Control Panel'!$B:$B,'Control Panel'!$H:$H)))</f>
        <v>32918.192780042591</v>
      </c>
      <c r="AZ66" s="3">
        <f t="shared" si="16"/>
        <v>11879.506320627159</v>
      </c>
      <c r="BA66" s="3">
        <f t="shared" si="17"/>
        <v>7337298.4166656258</v>
      </c>
      <c r="BB66" s="10">
        <f>_xlfn.XLOOKUP(AW$1,'Control Panel'!$B:$B,'Control Panel'!$D:$D)</f>
        <v>5.3749999999999999E-2</v>
      </c>
      <c r="BC66" s="2">
        <f>IF('Control Panel'!$D$26="ON",BG65*(1-'Control Panel'!$C$26),BG65)</f>
        <v>11722618.46418551</v>
      </c>
      <c r="BD66" s="3">
        <f>IF(ROUND(BG65,2) = 0,0,-PMT(_xlfn.XLOOKUP(BC$1,'Control Panel'!$B:$B,'Control Panel'!$H:$H),_xlfn.XLOOKUP(BC$1,'Control Panel'!$B:$B,'Control Panel'!$E:$E),_xlfn.XLOOKUP(BC$1,'Control Panel'!$B:$B,'Control Panel'!$C:$C)))</f>
        <v>83162.8118973979</v>
      </c>
      <c r="BE66" s="3">
        <f>IF(BD66=0,0,BC66*(_xlfn.XLOOKUP(BC$1,'Control Panel'!$B:$B,'Control Panel'!$H:$H)))</f>
        <v>68381.941041082144</v>
      </c>
      <c r="BF66" s="3">
        <f t="shared" si="18"/>
        <v>14780.870856315756</v>
      </c>
      <c r="BG66" s="3">
        <f t="shared" si="19"/>
        <v>11707837.593329195</v>
      </c>
      <c r="BH66" s="10">
        <f>_xlfn.XLOOKUP(BC$1,'Control Panel'!$B:$B,'Control Panel'!$D:$D)</f>
        <v>7.0000000000000007E-2</v>
      </c>
      <c r="BI66" s="2">
        <f>IF('Control Panel'!$D$26="ON",BM65*(1-'Control Panel'!$C$26),BM65)</f>
        <v>6243576.1360628586</v>
      </c>
      <c r="BJ66" s="3">
        <f>IF(ROUND(BM65,2) = 0,0,-PMT(_xlfn.XLOOKUP(BI$1,'Control Panel'!$B:$B,'Control Panel'!$H:$H),_xlfn.XLOOKUP(BI$1,'Control Panel'!$B:$B,'Control Panel'!$E:$E),_xlfn.XLOOKUP(BI$1,'Control Panel'!$B:$B,'Control Panel'!$C:$C)))</f>
        <v>39928.799014207361</v>
      </c>
      <c r="BK66" s="3">
        <f>IF(BJ66=0,0,BI66*(_xlfn.XLOOKUP(BI$1,'Control Panel'!$B:$B,'Control Panel'!$H:$H)))</f>
        <v>30567.508166141077</v>
      </c>
      <c r="BL66" s="3">
        <f t="shared" si="20"/>
        <v>9361.2908480662845</v>
      </c>
      <c r="BM66" s="3">
        <f t="shared" si="21"/>
        <v>6234214.8452147925</v>
      </c>
      <c r="BN66" s="10">
        <f>_xlfn.XLOOKUP(BI$1,'Control Panel'!$B:$B,'Control Panel'!$D:$D)</f>
        <v>5.8749999999999997E-2</v>
      </c>
      <c r="BO66" s="2">
        <f>IF('Control Panel'!$D$26="ON",BS65*(1-'Control Panel'!$C$26),BS65)</f>
        <v>8482285.1427791007</v>
      </c>
      <c r="BP66" s="3">
        <f>IF(ROUND(BS65,2) = 0,0,-PMT(_xlfn.XLOOKUP(BO$1,'Control Panel'!$B:$B,'Control Panel'!$H:$H),_xlfn.XLOOKUP(BO$1,'Control Panel'!$B:$B,'Control Panel'!$E:$E),_xlfn.XLOOKUP(BO$1,'Control Panel'!$B:$B,'Control Panel'!$C:$C)))</f>
        <v>51078.842448125593</v>
      </c>
      <c r="BQ66" s="3">
        <f>IF(BP66=0,0,BO66*(_xlfn.XLOOKUP(BO$1,'Control Panel'!$B:$B,'Control Panel'!$H:$H)))</f>
        <v>37109.997499658559</v>
      </c>
      <c r="BR66" s="3">
        <f t="shared" si="22"/>
        <v>13968.844948467035</v>
      </c>
      <c r="BS66" s="3">
        <f t="shared" si="23"/>
        <v>8468316.2978306338</v>
      </c>
      <c r="BT66" s="10">
        <f>_xlfn.XLOOKUP(BO$1,'Control Panel'!$B:$B,'Control Panel'!$D:$D)</f>
        <v>5.2499999999999998E-2</v>
      </c>
      <c r="BU66" s="2">
        <f>IF('Control Panel'!$D$26="ON",BY65*(1-'Control Panel'!$C$26),BY65)</f>
        <v>3382248.5872164858</v>
      </c>
      <c r="BV66" s="3">
        <f>IF(ROUND(BY65,2) = 0,0,-PMT(_xlfn.XLOOKUP(BU$1,'Control Panel'!$B:$B,'Control Panel'!$H:$H),_xlfn.XLOOKUP(BU$1,'Control Panel'!$B:$B,'Control Panel'!$E:$E),_xlfn.XLOOKUP(BU$1,'Control Panel'!$B:$B,'Control Panel'!$C:$C)))</f>
        <v>38891.266274824018</v>
      </c>
      <c r="BW66" s="3">
        <f>IF(BV66=0,0,BU66*(_xlfn.XLOOKUP(BU$1,'Control Panel'!$B:$B,'Control Panel'!$H:$H)))</f>
        <v>17968.195619587583</v>
      </c>
      <c r="BX66" s="3">
        <f t="shared" si="24"/>
        <v>20923.070655236435</v>
      </c>
      <c r="BY66" s="3">
        <f t="shared" si="25"/>
        <v>3361325.5165612493</v>
      </c>
      <c r="BZ66" s="10">
        <f>_xlfn.XLOOKUP(BU$1,'Control Panel'!$B:$B,'Control Panel'!$D:$D)</f>
        <v>6.3750000000000001E-2</v>
      </c>
      <c r="CA66" s="2">
        <f>IF('Control Panel'!$D$26="ON",CE65*(1-'Control Panel'!$C$26),CE65)</f>
        <v>4454403.0048286011</v>
      </c>
      <c r="CB66" s="3">
        <f>IF(ROUND(CE65,2) = 0,0,-PMT(_xlfn.XLOOKUP(CA$1,'Control Panel'!$B:$B,'Control Panel'!$H:$H),_xlfn.XLOOKUP(CA$1,'Control Panel'!$B:$B,'Control Panel'!$E:$E),_xlfn.XLOOKUP(CA$1,'Control Panel'!$B:$B,'Control Panel'!$C:$C)))</f>
        <v>49824.605221179954</v>
      </c>
      <c r="CC66" s="3">
        <f>IF(CB66=0,0,CA66*(_xlfn.XLOOKUP(CA$1,'Control Panel'!$B:$B,'Control Panel'!$H:$H)))</f>
        <v>21344.014398137049</v>
      </c>
      <c r="CD66" s="3">
        <f t="shared" si="26"/>
        <v>28480.590823042905</v>
      </c>
      <c r="CE66" s="3">
        <f t="shared" si="27"/>
        <v>4425922.414005558</v>
      </c>
      <c r="CF66" s="10">
        <f>_xlfn.XLOOKUP(CA$1,'Control Panel'!$B:$B,'Control Panel'!$D:$D)</f>
        <v>5.7500000000000002E-2</v>
      </c>
      <c r="CG66" s="2">
        <f>IF('Control Panel'!$D$26="ON",CK65*(1-'Control Panel'!$C$26),CK65)</f>
        <v>6278649.920870102</v>
      </c>
      <c r="CH66" s="3">
        <f>IF(ROUND(CK65,2) = 0,0,-PMT(_xlfn.XLOOKUP(CG$1,'Control Panel'!$B:$B,'Control Panel'!$H:$H),_xlfn.XLOOKUP(CG$1,'Control Panel'!$B:$B,'Control Panel'!$E:$E),_xlfn.XLOOKUP(CG$1,'Control Panel'!$B:$B,'Control Panel'!$C:$C)))</f>
        <v>69452.093642796826</v>
      </c>
      <c r="CI66" s="3">
        <f>IF(CH66=0,0,CG66*(_xlfn.XLOOKUP(CG$1,'Control Panel'!$B:$B,'Control Panel'!$H:$H)))</f>
        <v>28777.145470654636</v>
      </c>
      <c r="CJ66" s="3">
        <f t="shared" si="28"/>
        <v>40674.948172142191</v>
      </c>
      <c r="CK66" s="3">
        <f t="shared" si="29"/>
        <v>6237974.9726979602</v>
      </c>
      <c r="CL66" s="10">
        <f>_xlfn.XLOOKUP(CG$1,'Control Panel'!$B:$B,'Control Panel'!$D:$D)</f>
        <v>5.5E-2</v>
      </c>
      <c r="CM66" s="2">
        <f>IF('Control Panel'!$D$26="ON",CQ65*(1-'Control Panel'!$C$26),CQ65)</f>
        <v>1834007.5984387235</v>
      </c>
      <c r="CN66" s="3">
        <f>IF(ROUND(CQ65,2) = 0,0,-PMT(_xlfn.XLOOKUP(CM$1,'Control Panel'!$B:$B,'Control Panel'!$H:$H),_xlfn.XLOOKUP(CM$1,'Control Panel'!$B:$B,'Control Panel'!$E:$E),_xlfn.XLOOKUP(CM$1,'Control Panel'!$B:$B,'Control Panel'!$C:$C)))</f>
        <v>11044.074042837967</v>
      </c>
      <c r="CO66" s="3">
        <f>IF(CN66=0,0,CM66*(_xlfn.XLOOKUP(CM$1,'Control Panel'!$B:$B,'Control Panel'!$H:$H)))</f>
        <v>8023.7832431694142</v>
      </c>
      <c r="CP66" s="3">
        <f t="shared" si="30"/>
        <v>3020.2907996685526</v>
      </c>
      <c r="CQ66" s="3">
        <f t="shared" si="31"/>
        <v>1830987.307639055</v>
      </c>
      <c r="CR66" s="10">
        <f>_xlfn.XLOOKUP(CM$1,'Control Panel'!$B:$B,'Control Panel'!$D:$D)</f>
        <v>5.2499999999999998E-2</v>
      </c>
    </row>
    <row r="67" spans="1:96" x14ac:dyDescent="0.3">
      <c r="A67" s="86">
        <f t="shared" ref="A67:A130" si="37">SUM(J67,P67,V67,AB67,AH67,AN67,AT67,AZ67,BF67,BL67,BR67,BX67,CD67,CJ67,CP67)</f>
        <v>273345.61826777563</v>
      </c>
      <c r="B67" s="3">
        <f t="shared" ref="B67:B130" si="38">SUM(CO67,CI67,CC67,BW67,BQ67,BK67,BE67,AY67,AS67,AM67,AG67,AA67,U67,O67,I67)</f>
        <v>432903.06366183329</v>
      </c>
      <c r="C67" s="88">
        <f>SUM($A$3:A66)</f>
        <v>14979441.548181947</v>
      </c>
      <c r="D67" s="87">
        <f>IF('Control Panel'!$D$27= "ON",A67+B67*(1-'Control Panel'!$C$27),A67+B67)</f>
        <v>706248.68192960892</v>
      </c>
      <c r="F67" s="9">
        <v>65</v>
      </c>
      <c r="G67" s="2">
        <f>IF('Control Panel'!$D$26="ON",K66*(1-'Control Panel'!$C$26),K66)</f>
        <v>3669397.0427635079</v>
      </c>
      <c r="H67" s="3">
        <f>IF(ROUND(K66,2) = 0,0,-PMT(_xlfn.XLOOKUP(G$1,'Control Panel'!$B:$B,'Control Panel'!$H:$H),_xlfn.XLOOKUP(G$1,'Control Panel'!$B:$B,'Control Panel'!$E:$E),_xlfn.XLOOKUP(G$1,'Control Panel'!$B:$B,'Control Panel'!$C:$C)))</f>
        <v>40854.172731056962</v>
      </c>
      <c r="I67" s="3">
        <f>IF(H67=0,0,G67*(_xlfn.XLOOKUP(G$1,'Control Panel'!$B:$B,'Control Panel'!$H:$H)))</f>
        <v>16818.069779332745</v>
      </c>
      <c r="J67" s="3">
        <f t="shared" ref="J67:J130" si="39">H67-I67</f>
        <v>24036.102951724217</v>
      </c>
      <c r="K67" s="3">
        <f t="shared" ref="K67:K130" si="40">G67-J67</f>
        <v>3645360.9398117838</v>
      </c>
      <c r="L67" s="10">
        <f>_xlfn.XLOOKUP(G$1,'Control Panel'!$B:$B,'Control Panel'!$D:$D)</f>
        <v>5.5E-2</v>
      </c>
      <c r="M67" s="2">
        <f>IF('Control Panel'!$D$26="ON",Q66*(1-'Control Panel'!$C$26),Q66)</f>
        <v>3741088.8956081662</v>
      </c>
      <c r="N67" s="3">
        <f>IF(ROUND(Q66,2) = 0,0,-PMT(_xlfn.XLOOKUP(M$1,'Control Panel'!$B:$B,'Control Panel'!$H:$H),_xlfn.XLOOKUP(M$1,'Control Panel'!$B:$B,'Control Panel'!$E:$E),_xlfn.XLOOKUP(M$1,'Control Panel'!$B:$B,'Control Panel'!$C:$C)))</f>
        <v>26277.152547020552</v>
      </c>
      <c r="O67" s="3">
        <f>IF(N67=0,0,M67*(_xlfn.XLOOKUP(M$1,'Control Panel'!$B:$B,'Control Panel'!$H:$H)))</f>
        <v>21433.321797755121</v>
      </c>
      <c r="P67" s="3">
        <f t="shared" ref="P67:P130" si="41">N67-O67</f>
        <v>4843.8307492654312</v>
      </c>
      <c r="Q67" s="3">
        <f t="shared" ref="Q67:Q130" si="42">M67-P67</f>
        <v>3736245.0648589008</v>
      </c>
      <c r="R67" s="10">
        <f>_xlfn.XLOOKUP(M$1,'Control Panel'!$B:$B,'Control Panel'!$D:$D)</f>
        <v>6.8750000000000006E-2</v>
      </c>
      <c r="S67" s="2">
        <f>IF('Control Panel'!$D$26="ON",W66*(1-'Control Panel'!$C$26),W66)</f>
        <v>6079269.4553632652</v>
      </c>
      <c r="T67" s="3">
        <f>IF(ROUND(W66,2) = 0,0,-PMT(_xlfn.XLOOKUP(S$1,'Control Panel'!$B:$B,'Control Panel'!$H:$H),_xlfn.XLOOKUP(S$1,'Control Panel'!$B:$B,'Control Panel'!$E:$E),_xlfn.XLOOKUP(S$1,'Control Panel'!$B:$B,'Control Panel'!$C:$C)))</f>
        <v>42700.372888908401</v>
      </c>
      <c r="U67" s="3">
        <f>IF(T67=0,0,S67*(_xlfn.XLOOKUP(S$1,'Control Panel'!$B:$B,'Control Panel'!$H:$H)))</f>
        <v>34829.147921352043</v>
      </c>
      <c r="V67" s="3">
        <f t="shared" ref="V67:V130" si="43">T67-U67</f>
        <v>7871.224967556358</v>
      </c>
      <c r="W67" s="3">
        <f t="shared" ref="W67:W130" si="44">S67-V67</f>
        <v>6071398.2303957092</v>
      </c>
      <c r="X67" s="10">
        <f>_xlfn.XLOOKUP(S$1,'Control Panel'!$B:$B,'Control Panel'!$D:$D)</f>
        <v>6.8750000000000006E-2</v>
      </c>
      <c r="Y67" s="2">
        <f>IF('Control Panel'!$D$26="ON",AC66*(1-'Control Panel'!$C$26),AC66)</f>
        <v>5643272.3606475014</v>
      </c>
      <c r="Z67" s="3">
        <f>IF(ROUND(AC66,2) = 0,0,-PMT(_xlfn.XLOOKUP(Y$1,'Control Panel'!$B:$B,'Control Panel'!$H:$H),_xlfn.XLOOKUP(Y$1,'Control Panel'!$B:$B,'Control Panel'!$E:$E),_xlfn.XLOOKUP(Y$1,'Control Panel'!$B:$B,'Control Panel'!$C:$C)))</f>
        <v>61792.332437135432</v>
      </c>
      <c r="AA67" s="3">
        <f>IF(Z67=0,0,Y67*(_xlfn.XLOOKUP(Y$1,'Control Panel'!$B:$B,'Control Panel'!$H:$H)))</f>
        <v>24101.475706932037</v>
      </c>
      <c r="AB67" s="3">
        <f t="shared" ref="AB67:AB130" si="45">Z67-AA67</f>
        <v>37690.856730203392</v>
      </c>
      <c r="AC67" s="3">
        <f t="shared" ref="AC67:AC130" si="46">Y67-AB67</f>
        <v>5605581.5039172983</v>
      </c>
      <c r="AD67" s="10">
        <f>_xlfn.XLOOKUP(Y$1,'Control Panel'!$B:$B,'Control Panel'!$D:$D)</f>
        <v>5.1249999999999997E-2</v>
      </c>
      <c r="AE67" s="2">
        <f>IF('Control Panel'!$D$26="ON",AI66*(1-'Control Panel'!$C$26),AI66)</f>
        <v>9352722.2390204202</v>
      </c>
      <c r="AF67" s="3">
        <f>IF(ROUND(AI66,2) = 0,0,-PMT(_xlfn.XLOOKUP(AE$1,'Control Panel'!$B:$B,'Control Panel'!$H:$H),_xlfn.XLOOKUP(AE$1,'Control Panel'!$B:$B,'Control Panel'!$E:$E),_xlfn.XLOOKUP(AE$1,'Control Panel'!$B:$B,'Control Panel'!$C:$C)))</f>
        <v>65692.881367551381</v>
      </c>
      <c r="AG67" s="3">
        <f>IF(AF67=0,0,AE67*(_xlfn.XLOOKUP(AE$1,'Control Panel'!$B:$B,'Control Panel'!$H:$H)))</f>
        <v>53583.304494387827</v>
      </c>
      <c r="AH67" s="3">
        <f t="shared" ref="AH67:AH130" si="47">AF67-AG67</f>
        <v>12109.576873163554</v>
      </c>
      <c r="AI67" s="3">
        <f t="shared" ref="AI67:AI130" si="48">AE67-AH67</f>
        <v>9340612.6621472575</v>
      </c>
      <c r="AJ67" s="10">
        <f>_xlfn.XLOOKUP(AE$1,'Control Panel'!$B:$B,'Control Panel'!$D:$D)</f>
        <v>6.8750000000000006E-2</v>
      </c>
      <c r="AK67" s="2">
        <f>IF('Control Panel'!$D$26="ON",AO66*(1-'Control Panel'!$C$26),AO66)</f>
        <v>1676507.8188441331</v>
      </c>
      <c r="AL67" s="3">
        <f>IF(ROUND(AO66,2) = 0,0,-PMT(_xlfn.XLOOKUP(AK$1,'Control Panel'!$B:$B,'Control Panel'!$H:$H),_xlfn.XLOOKUP(AK$1,'Control Panel'!$B:$B,'Control Panel'!$E:$E),_xlfn.XLOOKUP(AK$1,'Control Panel'!$B:$B,'Control Panel'!$C:$C)))</f>
        <v>19292.014496253767</v>
      </c>
      <c r="AM67" s="3">
        <f>IF(AL67=0,0,AK67*(_xlfn.XLOOKUP(AK$1,'Control Panel'!$B:$B,'Control Panel'!$H:$H)))</f>
        <v>8731.8115564798591</v>
      </c>
      <c r="AN67" s="3">
        <f t="shared" ref="AN67:AN130" si="49">AL67-AM67</f>
        <v>10560.202939773908</v>
      </c>
      <c r="AO67" s="3">
        <f t="shared" ref="AO67:AO130" si="50">AK67-AN67</f>
        <v>1665947.6159043591</v>
      </c>
      <c r="AP67" s="10">
        <f>_xlfn.XLOOKUP(AK$1,'Control Panel'!$B:$B,'Control Panel'!$D:$D)</f>
        <v>6.25E-2</v>
      </c>
      <c r="AQ67" s="2">
        <f>IF('Control Panel'!$D$26="ON",AU66*(1-'Control Panel'!$C$26),AU66)</f>
        <v>5254423.2756270003</v>
      </c>
      <c r="AR67" s="3">
        <f>IF(ROUND(AU66,2) = 0,0,-PMT(_xlfn.XLOOKUP(AQ$1,'Control Panel'!$B:$B,'Control Panel'!$H:$H),_xlfn.XLOOKUP(AQ$1,'Control Panel'!$B:$B,'Control Panel'!$E:$E),_xlfn.XLOOKUP(AQ$1,'Control Panel'!$B:$B,'Control Panel'!$C:$C)))</f>
        <v>61459.563819643074</v>
      </c>
      <c r="AS67" s="3">
        <f>IF(AR67=0,0,AQ67*(_xlfn.XLOOKUP(AQ$1,'Control Panel'!$B:$B,'Control Panel'!$H:$H)))</f>
        <v>29008.795167524066</v>
      </c>
      <c r="AT67" s="3">
        <f t="shared" ref="AT67:AT130" si="51">AR67-AS67</f>
        <v>32450.768652119008</v>
      </c>
      <c r="AU67" s="3">
        <f t="shared" ref="AU67:AU130" si="52">AQ67-AT67</f>
        <v>5221972.5069748815</v>
      </c>
      <c r="AV67" s="10">
        <f>_xlfn.XLOOKUP(AQ$1,'Control Panel'!$B:$B,'Control Panel'!$D:$D)</f>
        <v>6.6250000000000003E-2</v>
      </c>
      <c r="AW67" s="2">
        <f>IF('Control Panel'!$D$26="ON",BA66*(1-'Control Panel'!$C$26),BA66)</f>
        <v>7337298.4166656258</v>
      </c>
      <c r="AX67" s="3">
        <f>IF(ROUND(BA66,2) = 0,0,-PMT(_xlfn.XLOOKUP(AW$1,'Control Panel'!$B:$B,'Control Panel'!$H:$H),_xlfn.XLOOKUP(AW$1,'Control Panel'!$B:$B,'Control Panel'!$E:$E),_xlfn.XLOOKUP(AW$1,'Control Panel'!$B:$B,'Control Panel'!$C:$C)))</f>
        <v>44797.69910066975</v>
      </c>
      <c r="AY67" s="3">
        <f>IF(AX67=0,0,AW67*(_xlfn.XLOOKUP(AW$1,'Control Panel'!$B:$B,'Control Panel'!$H:$H)))</f>
        <v>32864.982491314782</v>
      </c>
      <c r="AZ67" s="3">
        <f t="shared" ref="AZ67:AZ130" si="53">AX67-AY67</f>
        <v>11932.716609354968</v>
      </c>
      <c r="BA67" s="3">
        <f t="shared" ref="BA67:BA130" si="54">AW67-AZ67</f>
        <v>7325365.7000562707</v>
      </c>
      <c r="BB67" s="10">
        <f>_xlfn.XLOOKUP(AW$1,'Control Panel'!$B:$B,'Control Panel'!$D:$D)</f>
        <v>5.3749999999999999E-2</v>
      </c>
      <c r="BC67" s="2">
        <f>IF('Control Panel'!$D$26="ON",BG66*(1-'Control Panel'!$C$26),BG66)</f>
        <v>11707837.593329195</v>
      </c>
      <c r="BD67" s="3">
        <f>IF(ROUND(BG66,2) = 0,0,-PMT(_xlfn.XLOOKUP(BC$1,'Control Panel'!$B:$B,'Control Panel'!$H:$H),_xlfn.XLOOKUP(BC$1,'Control Panel'!$B:$B,'Control Panel'!$E:$E),_xlfn.XLOOKUP(BC$1,'Control Panel'!$B:$B,'Control Panel'!$C:$C)))</f>
        <v>83162.8118973979</v>
      </c>
      <c r="BE67" s="3">
        <f>IF(BD67=0,0,BC67*(_xlfn.XLOOKUP(BC$1,'Control Panel'!$B:$B,'Control Panel'!$H:$H)))</f>
        <v>68295.719294420313</v>
      </c>
      <c r="BF67" s="3">
        <f t="shared" ref="BF67:BF130" si="55">BD67-BE67</f>
        <v>14867.092602977587</v>
      </c>
      <c r="BG67" s="3">
        <f t="shared" ref="BG67:BG130" si="56">BC67-BF67</f>
        <v>11692970.500726217</v>
      </c>
      <c r="BH67" s="10">
        <f>_xlfn.XLOOKUP(BC$1,'Control Panel'!$B:$B,'Control Panel'!$D:$D)</f>
        <v>7.0000000000000007E-2</v>
      </c>
      <c r="BI67" s="2">
        <f>IF('Control Panel'!$D$26="ON",BM66*(1-'Control Panel'!$C$26),BM66)</f>
        <v>6234214.8452147925</v>
      </c>
      <c r="BJ67" s="3">
        <f>IF(ROUND(BM66,2) = 0,0,-PMT(_xlfn.XLOOKUP(BI$1,'Control Panel'!$B:$B,'Control Panel'!$H:$H),_xlfn.XLOOKUP(BI$1,'Control Panel'!$B:$B,'Control Panel'!$E:$E),_xlfn.XLOOKUP(BI$1,'Control Panel'!$B:$B,'Control Panel'!$C:$C)))</f>
        <v>39928.799014207361</v>
      </c>
      <c r="BK67" s="3">
        <f>IF(BJ67=0,0,BI67*(_xlfn.XLOOKUP(BI$1,'Control Panel'!$B:$B,'Control Panel'!$H:$H)))</f>
        <v>30521.676846364084</v>
      </c>
      <c r="BL67" s="3">
        <f t="shared" ref="BL67:BL130" si="57">BJ67-BK67</f>
        <v>9407.1221678432776</v>
      </c>
      <c r="BM67" s="3">
        <f t="shared" ref="BM67:BM130" si="58">BI67-BL67</f>
        <v>6224807.7230469491</v>
      </c>
      <c r="BN67" s="10">
        <f>_xlfn.XLOOKUP(BI$1,'Control Panel'!$B:$B,'Control Panel'!$D:$D)</f>
        <v>5.8749999999999997E-2</v>
      </c>
      <c r="BO67" s="2">
        <f>IF('Control Panel'!$D$26="ON",BS66*(1-'Control Panel'!$C$26),BS66)</f>
        <v>8468316.2978306338</v>
      </c>
      <c r="BP67" s="3">
        <f>IF(ROUND(BS66,2) = 0,0,-PMT(_xlfn.XLOOKUP(BO$1,'Control Panel'!$B:$B,'Control Panel'!$H:$H),_xlfn.XLOOKUP(BO$1,'Control Panel'!$B:$B,'Control Panel'!$E:$E),_xlfn.XLOOKUP(BO$1,'Control Panel'!$B:$B,'Control Panel'!$C:$C)))</f>
        <v>51078.842448125593</v>
      </c>
      <c r="BQ67" s="3">
        <f>IF(BP67=0,0,BO67*(_xlfn.XLOOKUP(BO$1,'Control Panel'!$B:$B,'Control Panel'!$H:$H)))</f>
        <v>37048.883803009019</v>
      </c>
      <c r="BR67" s="3">
        <f t="shared" ref="BR67:BR130" si="59">BP67-BQ67</f>
        <v>14029.958645116574</v>
      </c>
      <c r="BS67" s="3">
        <f t="shared" ref="BS67:BS130" si="60">BO67-BR67</f>
        <v>8454286.3391855173</v>
      </c>
      <c r="BT67" s="10">
        <f>_xlfn.XLOOKUP(BO$1,'Control Panel'!$B:$B,'Control Panel'!$D:$D)</f>
        <v>5.2499999999999998E-2</v>
      </c>
      <c r="BU67" s="2">
        <f>IF('Control Panel'!$D$26="ON",BY66*(1-'Control Panel'!$C$26),BY66)</f>
        <v>3361325.5165612493</v>
      </c>
      <c r="BV67" s="3">
        <f>IF(ROUND(BY66,2) = 0,0,-PMT(_xlfn.XLOOKUP(BU$1,'Control Panel'!$B:$B,'Control Panel'!$H:$H),_xlfn.XLOOKUP(BU$1,'Control Panel'!$B:$B,'Control Panel'!$E:$E),_xlfn.XLOOKUP(BU$1,'Control Panel'!$B:$B,'Control Panel'!$C:$C)))</f>
        <v>38891.266274824018</v>
      </c>
      <c r="BW67" s="3">
        <f>IF(BV67=0,0,BU67*(_xlfn.XLOOKUP(BU$1,'Control Panel'!$B:$B,'Control Panel'!$H:$H)))</f>
        <v>17857.041806731639</v>
      </c>
      <c r="BX67" s="3">
        <f t="shared" ref="BX67:BX130" si="61">BV67-BW67</f>
        <v>21034.22446809238</v>
      </c>
      <c r="BY67" s="3">
        <f t="shared" ref="BY67:BY130" si="62">BU67-BX67</f>
        <v>3340291.2920931568</v>
      </c>
      <c r="BZ67" s="10">
        <f>_xlfn.XLOOKUP(BU$1,'Control Panel'!$B:$B,'Control Panel'!$D:$D)</f>
        <v>6.3750000000000001E-2</v>
      </c>
      <c r="CA67" s="2">
        <f>IF('Control Panel'!$D$26="ON",CE66*(1-'Control Panel'!$C$26),CE66)</f>
        <v>4425922.414005558</v>
      </c>
      <c r="CB67" s="3">
        <f>IF(ROUND(CE66,2) = 0,0,-PMT(_xlfn.XLOOKUP(CA$1,'Control Panel'!$B:$B,'Control Panel'!$H:$H),_xlfn.XLOOKUP(CA$1,'Control Panel'!$B:$B,'Control Panel'!$E:$E),_xlfn.XLOOKUP(CA$1,'Control Panel'!$B:$B,'Control Panel'!$C:$C)))</f>
        <v>49824.605221179954</v>
      </c>
      <c r="CC67" s="3">
        <f>IF(CB67=0,0,CA67*(_xlfn.XLOOKUP(CA$1,'Control Panel'!$B:$B,'Control Panel'!$H:$H)))</f>
        <v>21207.544900443299</v>
      </c>
      <c r="CD67" s="3">
        <f t="shared" ref="CD67:CD130" si="63">CB67-CC67</f>
        <v>28617.060320736655</v>
      </c>
      <c r="CE67" s="3">
        <f t="shared" ref="CE67:CE130" si="64">CA67-CD67</f>
        <v>4397305.3536848212</v>
      </c>
      <c r="CF67" s="10">
        <f>_xlfn.XLOOKUP(CA$1,'Control Panel'!$B:$B,'Control Panel'!$D:$D)</f>
        <v>5.7500000000000002E-2</v>
      </c>
      <c r="CG67" s="2">
        <f>IF('Control Panel'!$D$26="ON",CK66*(1-'Control Panel'!$C$26),CK66)</f>
        <v>6237974.9726979602</v>
      </c>
      <c r="CH67" s="3">
        <f>IF(ROUND(CK66,2) = 0,0,-PMT(_xlfn.XLOOKUP(CG$1,'Control Panel'!$B:$B,'Control Panel'!$H:$H),_xlfn.XLOOKUP(CG$1,'Control Panel'!$B:$B,'Control Panel'!$E:$E),_xlfn.XLOOKUP(CG$1,'Control Panel'!$B:$B,'Control Panel'!$C:$C)))</f>
        <v>69452.093642796826</v>
      </c>
      <c r="CI67" s="3">
        <f>IF(CH67=0,0,CG67*(_xlfn.XLOOKUP(CG$1,'Control Panel'!$B:$B,'Control Panel'!$H:$H)))</f>
        <v>28590.718624865651</v>
      </c>
      <c r="CJ67" s="3">
        <f t="shared" ref="CJ67:CJ130" si="65">CH67-CI67</f>
        <v>40861.375017931176</v>
      </c>
      <c r="CK67" s="3">
        <f t="shared" ref="CK67:CK130" si="66">CG67-CJ67</f>
        <v>6197113.5976800295</v>
      </c>
      <c r="CL67" s="10">
        <f>_xlfn.XLOOKUP(CG$1,'Control Panel'!$B:$B,'Control Panel'!$D:$D)</f>
        <v>5.5E-2</v>
      </c>
      <c r="CM67" s="2">
        <f>IF('Control Panel'!$D$26="ON",CQ66*(1-'Control Panel'!$C$26),CQ66)</f>
        <v>1830987.307639055</v>
      </c>
      <c r="CN67" s="3">
        <f>IF(ROUND(CQ66,2) = 0,0,-PMT(_xlfn.XLOOKUP(CM$1,'Control Panel'!$B:$B,'Control Panel'!$H:$H),_xlfn.XLOOKUP(CM$1,'Control Panel'!$B:$B,'Control Panel'!$E:$E),_xlfn.XLOOKUP(CM$1,'Control Panel'!$B:$B,'Control Panel'!$C:$C)))</f>
        <v>11044.074042837967</v>
      </c>
      <c r="CO67" s="3">
        <f>IF(CN67=0,0,CM67*(_xlfn.XLOOKUP(CM$1,'Control Panel'!$B:$B,'Control Panel'!$H:$H)))</f>
        <v>8010.5694709208647</v>
      </c>
      <c r="CP67" s="3">
        <f t="shared" ref="CP67:CP130" si="67">CN67-CO67</f>
        <v>3033.5045719171021</v>
      </c>
      <c r="CQ67" s="3">
        <f t="shared" ref="CQ67:CQ130" si="68">CM67-CP67</f>
        <v>1827953.803067138</v>
      </c>
      <c r="CR67" s="10">
        <f>_xlfn.XLOOKUP(CM$1,'Control Panel'!$B:$B,'Control Panel'!$D:$D)</f>
        <v>5.2499999999999998E-2</v>
      </c>
    </row>
    <row r="68" spans="1:96" x14ac:dyDescent="0.3">
      <c r="A68" s="86">
        <f t="shared" si="37"/>
        <v>274690.16662758839</v>
      </c>
      <c r="B68" s="3">
        <f t="shared" si="38"/>
        <v>431558.51530202047</v>
      </c>
      <c r="C68" s="88">
        <f>SUM($A$3:A67)</f>
        <v>15252787.166449724</v>
      </c>
      <c r="D68" s="87">
        <f>IF('Control Panel'!$D$27= "ON",A68+B68*(1-'Control Panel'!$C$27),A68+B68)</f>
        <v>706248.68192960881</v>
      </c>
      <c r="F68" s="9">
        <v>66</v>
      </c>
      <c r="G68" s="2">
        <f>IF('Control Panel'!$D$26="ON",K67*(1-'Control Panel'!$C$26),K67)</f>
        <v>3645360.9398117838</v>
      </c>
      <c r="H68" s="3">
        <f>IF(ROUND(K67,2) = 0,0,-PMT(_xlfn.XLOOKUP(G$1,'Control Panel'!$B:$B,'Control Panel'!$H:$H),_xlfn.XLOOKUP(G$1,'Control Panel'!$B:$B,'Control Panel'!$E:$E),_xlfn.XLOOKUP(G$1,'Control Panel'!$B:$B,'Control Panel'!$C:$C)))</f>
        <v>40854.172731056962</v>
      </c>
      <c r="I68" s="3">
        <f>IF(H68=0,0,G68*(_xlfn.XLOOKUP(G$1,'Control Panel'!$B:$B,'Control Panel'!$H:$H)))</f>
        <v>16707.904307470675</v>
      </c>
      <c r="J68" s="3">
        <f t="shared" si="39"/>
        <v>24146.268423586287</v>
      </c>
      <c r="K68" s="3">
        <f t="shared" si="40"/>
        <v>3621214.6713881977</v>
      </c>
      <c r="L68" s="10">
        <f>_xlfn.XLOOKUP(G$1,'Control Panel'!$B:$B,'Control Panel'!$D:$D)</f>
        <v>5.5E-2</v>
      </c>
      <c r="M68" s="2">
        <f>IF('Control Panel'!$D$26="ON",Q67*(1-'Control Panel'!$C$26),Q67)</f>
        <v>3736245.0648589008</v>
      </c>
      <c r="N68" s="3">
        <f>IF(ROUND(Q67,2) = 0,0,-PMT(_xlfn.XLOOKUP(M$1,'Control Panel'!$B:$B,'Control Panel'!$H:$H),_xlfn.XLOOKUP(M$1,'Control Panel'!$B:$B,'Control Panel'!$E:$E),_xlfn.XLOOKUP(M$1,'Control Panel'!$B:$B,'Control Panel'!$C:$C)))</f>
        <v>26277.152547020552</v>
      </c>
      <c r="O68" s="3">
        <f>IF(N68=0,0,M68*(_xlfn.XLOOKUP(M$1,'Control Panel'!$B:$B,'Control Panel'!$H:$H)))</f>
        <v>21405.570684087455</v>
      </c>
      <c r="P68" s="3">
        <f t="shared" si="41"/>
        <v>4871.581862933097</v>
      </c>
      <c r="Q68" s="3">
        <f t="shared" si="42"/>
        <v>3731373.4829959678</v>
      </c>
      <c r="R68" s="10">
        <f>_xlfn.XLOOKUP(M$1,'Control Panel'!$B:$B,'Control Panel'!$D:$D)</f>
        <v>6.8750000000000006E-2</v>
      </c>
      <c r="S68" s="2">
        <f>IF('Control Panel'!$D$26="ON",W67*(1-'Control Panel'!$C$26),W67)</f>
        <v>6071398.2303957092</v>
      </c>
      <c r="T68" s="3">
        <f>IF(ROUND(W67,2) = 0,0,-PMT(_xlfn.XLOOKUP(S$1,'Control Panel'!$B:$B,'Control Panel'!$H:$H),_xlfn.XLOOKUP(S$1,'Control Panel'!$B:$B,'Control Panel'!$E:$E),_xlfn.XLOOKUP(S$1,'Control Panel'!$B:$B,'Control Panel'!$C:$C)))</f>
        <v>42700.372888908401</v>
      </c>
      <c r="U68" s="3">
        <f>IF(T68=0,0,S68*(_xlfn.XLOOKUP(S$1,'Control Panel'!$B:$B,'Control Panel'!$H:$H)))</f>
        <v>34784.052361642083</v>
      </c>
      <c r="V68" s="3">
        <f t="shared" si="43"/>
        <v>7916.3205272663181</v>
      </c>
      <c r="W68" s="3">
        <f t="shared" si="44"/>
        <v>6063481.9098684425</v>
      </c>
      <c r="X68" s="10">
        <f>_xlfn.XLOOKUP(S$1,'Control Panel'!$B:$B,'Control Panel'!$D:$D)</f>
        <v>6.8750000000000006E-2</v>
      </c>
      <c r="Y68" s="2">
        <f>IF('Control Panel'!$D$26="ON",AC67*(1-'Control Panel'!$C$26),AC67)</f>
        <v>5605581.5039172983</v>
      </c>
      <c r="Z68" s="3">
        <f>IF(ROUND(AC67,2) = 0,0,-PMT(_xlfn.XLOOKUP(Y$1,'Control Panel'!$B:$B,'Control Panel'!$H:$H),_xlfn.XLOOKUP(Y$1,'Control Panel'!$B:$B,'Control Panel'!$E:$E),_xlfn.XLOOKUP(Y$1,'Control Panel'!$B:$B,'Control Panel'!$C:$C)))</f>
        <v>61792.332437135432</v>
      </c>
      <c r="AA68" s="3">
        <f>IF(Z68=0,0,Y68*(_xlfn.XLOOKUP(Y$1,'Control Panel'!$B:$B,'Control Panel'!$H:$H)))</f>
        <v>23940.504339646792</v>
      </c>
      <c r="AB68" s="3">
        <f t="shared" si="45"/>
        <v>37851.828097488644</v>
      </c>
      <c r="AC68" s="3">
        <f t="shared" si="46"/>
        <v>5567729.6758198095</v>
      </c>
      <c r="AD68" s="10">
        <f>_xlfn.XLOOKUP(Y$1,'Control Panel'!$B:$B,'Control Panel'!$D:$D)</f>
        <v>5.1249999999999997E-2</v>
      </c>
      <c r="AE68" s="2">
        <f>IF('Control Panel'!$D$26="ON",AI67*(1-'Control Panel'!$C$26),AI67)</f>
        <v>9340612.6621472575</v>
      </c>
      <c r="AF68" s="3">
        <f>IF(ROUND(AI67,2) = 0,0,-PMT(_xlfn.XLOOKUP(AE$1,'Control Panel'!$B:$B,'Control Panel'!$H:$H),_xlfn.XLOOKUP(AE$1,'Control Panel'!$B:$B,'Control Panel'!$E:$E),_xlfn.XLOOKUP(AE$1,'Control Panel'!$B:$B,'Control Panel'!$C:$C)))</f>
        <v>65692.881367551381</v>
      </c>
      <c r="AG68" s="3">
        <f>IF(AF68=0,0,AE68*(_xlfn.XLOOKUP(AE$1,'Control Panel'!$B:$B,'Control Panel'!$H:$H)))</f>
        <v>53513.926710218664</v>
      </c>
      <c r="AH68" s="3">
        <f t="shared" si="47"/>
        <v>12178.954657332717</v>
      </c>
      <c r="AI68" s="3">
        <f t="shared" si="48"/>
        <v>9328433.7074899245</v>
      </c>
      <c r="AJ68" s="10">
        <f>_xlfn.XLOOKUP(AE$1,'Control Panel'!$B:$B,'Control Panel'!$D:$D)</f>
        <v>6.8750000000000006E-2</v>
      </c>
      <c r="AK68" s="2">
        <f>IF('Control Panel'!$D$26="ON",AO67*(1-'Control Panel'!$C$26),AO67)</f>
        <v>1665947.6159043591</v>
      </c>
      <c r="AL68" s="3">
        <f>IF(ROUND(AO67,2) = 0,0,-PMT(_xlfn.XLOOKUP(AK$1,'Control Panel'!$B:$B,'Control Panel'!$H:$H),_xlfn.XLOOKUP(AK$1,'Control Panel'!$B:$B,'Control Panel'!$E:$E),_xlfn.XLOOKUP(AK$1,'Control Panel'!$B:$B,'Control Panel'!$C:$C)))</f>
        <v>19292.014496253767</v>
      </c>
      <c r="AM68" s="3">
        <f>IF(AL68=0,0,AK68*(_xlfn.XLOOKUP(AK$1,'Control Panel'!$B:$B,'Control Panel'!$H:$H)))</f>
        <v>8676.8104995018693</v>
      </c>
      <c r="AN68" s="3">
        <f t="shared" si="49"/>
        <v>10615.203996751898</v>
      </c>
      <c r="AO68" s="3">
        <f t="shared" si="50"/>
        <v>1655332.4119076072</v>
      </c>
      <c r="AP68" s="10">
        <f>_xlfn.XLOOKUP(AK$1,'Control Panel'!$B:$B,'Control Panel'!$D:$D)</f>
        <v>6.25E-2</v>
      </c>
      <c r="AQ68" s="2">
        <f>IF('Control Panel'!$D$26="ON",AU67*(1-'Control Panel'!$C$26),AU67)</f>
        <v>5221972.5069748815</v>
      </c>
      <c r="AR68" s="3">
        <f>IF(ROUND(AU67,2) = 0,0,-PMT(_xlfn.XLOOKUP(AQ$1,'Control Panel'!$B:$B,'Control Panel'!$H:$H),_xlfn.XLOOKUP(AQ$1,'Control Panel'!$B:$B,'Control Panel'!$E:$E),_xlfn.XLOOKUP(AQ$1,'Control Panel'!$B:$B,'Control Panel'!$C:$C)))</f>
        <v>61459.563819643074</v>
      </c>
      <c r="AS68" s="3">
        <f>IF(AR68=0,0,AQ68*(_xlfn.XLOOKUP(AQ$1,'Control Panel'!$B:$B,'Control Panel'!$H:$H)))</f>
        <v>28829.639882257157</v>
      </c>
      <c r="AT68" s="3">
        <f t="shared" si="51"/>
        <v>32629.923937385916</v>
      </c>
      <c r="AU68" s="3">
        <f t="shared" si="52"/>
        <v>5189342.5830374956</v>
      </c>
      <c r="AV68" s="10">
        <f>_xlfn.XLOOKUP(AQ$1,'Control Panel'!$B:$B,'Control Panel'!$D:$D)</f>
        <v>6.6250000000000003E-2</v>
      </c>
      <c r="AW68" s="2">
        <f>IF('Control Panel'!$D$26="ON",BA67*(1-'Control Panel'!$C$26),BA67)</f>
        <v>7325365.7000562707</v>
      </c>
      <c r="AX68" s="3">
        <f>IF(ROUND(BA67,2) = 0,0,-PMT(_xlfn.XLOOKUP(AW$1,'Control Panel'!$B:$B,'Control Panel'!$H:$H),_xlfn.XLOOKUP(AW$1,'Control Panel'!$B:$B,'Control Panel'!$E:$E),_xlfn.XLOOKUP(AW$1,'Control Panel'!$B:$B,'Control Panel'!$C:$C)))</f>
        <v>44797.69910066975</v>
      </c>
      <c r="AY68" s="3">
        <f>IF(AX68=0,0,AW68*(_xlfn.XLOOKUP(AW$1,'Control Panel'!$B:$B,'Control Panel'!$H:$H)))</f>
        <v>32811.533864835379</v>
      </c>
      <c r="AZ68" s="3">
        <f t="shared" si="53"/>
        <v>11986.165235834371</v>
      </c>
      <c r="BA68" s="3">
        <f t="shared" si="54"/>
        <v>7313379.5348204365</v>
      </c>
      <c r="BB68" s="10">
        <f>_xlfn.XLOOKUP(AW$1,'Control Panel'!$B:$B,'Control Panel'!$D:$D)</f>
        <v>5.3749999999999999E-2</v>
      </c>
      <c r="BC68" s="2">
        <f>IF('Control Panel'!$D$26="ON",BG67*(1-'Control Panel'!$C$26),BG67)</f>
        <v>11692970.500726217</v>
      </c>
      <c r="BD68" s="3">
        <f>IF(ROUND(BG67,2) = 0,0,-PMT(_xlfn.XLOOKUP(BC$1,'Control Panel'!$B:$B,'Control Panel'!$H:$H),_xlfn.XLOOKUP(BC$1,'Control Panel'!$B:$B,'Control Panel'!$E:$E),_xlfn.XLOOKUP(BC$1,'Control Panel'!$B:$B,'Control Panel'!$C:$C)))</f>
        <v>83162.8118973979</v>
      </c>
      <c r="BE68" s="3">
        <f>IF(BD68=0,0,BC68*(_xlfn.XLOOKUP(BC$1,'Control Panel'!$B:$B,'Control Panel'!$H:$H)))</f>
        <v>68208.994587569599</v>
      </c>
      <c r="BF68" s="3">
        <f t="shared" si="55"/>
        <v>14953.8173098283</v>
      </c>
      <c r="BG68" s="3">
        <f t="shared" si="56"/>
        <v>11678016.683416389</v>
      </c>
      <c r="BH68" s="10">
        <f>_xlfn.XLOOKUP(BC$1,'Control Panel'!$B:$B,'Control Panel'!$D:$D)</f>
        <v>7.0000000000000007E-2</v>
      </c>
      <c r="BI68" s="2">
        <f>IF('Control Panel'!$D$26="ON",BM67*(1-'Control Panel'!$C$26),BM67)</f>
        <v>6224807.7230469491</v>
      </c>
      <c r="BJ68" s="3">
        <f>IF(ROUND(BM67,2) = 0,0,-PMT(_xlfn.XLOOKUP(BI$1,'Control Panel'!$B:$B,'Control Panel'!$H:$H),_xlfn.XLOOKUP(BI$1,'Control Panel'!$B:$B,'Control Panel'!$E:$E),_xlfn.XLOOKUP(BI$1,'Control Panel'!$B:$B,'Control Panel'!$C:$C)))</f>
        <v>39928.799014207361</v>
      </c>
      <c r="BK68" s="3">
        <f>IF(BJ68=0,0,BI68*(_xlfn.XLOOKUP(BI$1,'Control Panel'!$B:$B,'Control Panel'!$H:$H)))</f>
        <v>30475.62114408402</v>
      </c>
      <c r="BL68" s="3">
        <f t="shared" si="57"/>
        <v>9453.1778701233416</v>
      </c>
      <c r="BM68" s="3">
        <f t="shared" si="58"/>
        <v>6215354.5451768255</v>
      </c>
      <c r="BN68" s="10">
        <f>_xlfn.XLOOKUP(BI$1,'Control Panel'!$B:$B,'Control Panel'!$D:$D)</f>
        <v>5.8749999999999997E-2</v>
      </c>
      <c r="BO68" s="2">
        <f>IF('Control Panel'!$D$26="ON",BS67*(1-'Control Panel'!$C$26),BS67)</f>
        <v>8454286.3391855173</v>
      </c>
      <c r="BP68" s="3">
        <f>IF(ROUND(BS67,2) = 0,0,-PMT(_xlfn.XLOOKUP(BO$1,'Control Panel'!$B:$B,'Control Panel'!$H:$H),_xlfn.XLOOKUP(BO$1,'Control Panel'!$B:$B,'Control Panel'!$E:$E),_xlfn.XLOOKUP(BO$1,'Control Panel'!$B:$B,'Control Panel'!$C:$C)))</f>
        <v>51078.842448125593</v>
      </c>
      <c r="BQ68" s="3">
        <f>IF(BP68=0,0,BO68*(_xlfn.XLOOKUP(BO$1,'Control Panel'!$B:$B,'Control Panel'!$H:$H)))</f>
        <v>36987.502733936635</v>
      </c>
      <c r="BR68" s="3">
        <f t="shared" si="59"/>
        <v>14091.339714188958</v>
      </c>
      <c r="BS68" s="3">
        <f t="shared" si="60"/>
        <v>8440194.9994713292</v>
      </c>
      <c r="BT68" s="10">
        <f>_xlfn.XLOOKUP(BO$1,'Control Panel'!$B:$B,'Control Panel'!$D:$D)</f>
        <v>5.2499999999999998E-2</v>
      </c>
      <c r="BU68" s="2">
        <f>IF('Control Panel'!$D$26="ON",BY67*(1-'Control Panel'!$C$26),BY67)</f>
        <v>3340291.2920931568</v>
      </c>
      <c r="BV68" s="3">
        <f>IF(ROUND(BY67,2) = 0,0,-PMT(_xlfn.XLOOKUP(BU$1,'Control Panel'!$B:$B,'Control Panel'!$H:$H),_xlfn.XLOOKUP(BU$1,'Control Panel'!$B:$B,'Control Panel'!$E:$E),_xlfn.XLOOKUP(BU$1,'Control Panel'!$B:$B,'Control Panel'!$C:$C)))</f>
        <v>38891.266274824018</v>
      </c>
      <c r="BW68" s="3">
        <f>IF(BV68=0,0,BU68*(_xlfn.XLOOKUP(BU$1,'Control Panel'!$B:$B,'Control Panel'!$H:$H)))</f>
        <v>17745.297489244898</v>
      </c>
      <c r="BX68" s="3">
        <f t="shared" si="61"/>
        <v>21145.96878557912</v>
      </c>
      <c r="BY68" s="3">
        <f t="shared" si="62"/>
        <v>3319145.3233075775</v>
      </c>
      <c r="BZ68" s="10">
        <f>_xlfn.XLOOKUP(BU$1,'Control Panel'!$B:$B,'Control Panel'!$D:$D)</f>
        <v>6.3750000000000001E-2</v>
      </c>
      <c r="CA68" s="2">
        <f>IF('Control Panel'!$D$26="ON",CE67*(1-'Control Panel'!$C$26),CE67)</f>
        <v>4397305.3536848212</v>
      </c>
      <c r="CB68" s="3">
        <f>IF(ROUND(CE67,2) = 0,0,-PMT(_xlfn.XLOOKUP(CA$1,'Control Panel'!$B:$B,'Control Panel'!$H:$H),_xlfn.XLOOKUP(CA$1,'Control Panel'!$B:$B,'Control Panel'!$E:$E),_xlfn.XLOOKUP(CA$1,'Control Panel'!$B:$B,'Control Panel'!$C:$C)))</f>
        <v>49824.605221179954</v>
      </c>
      <c r="CC68" s="3">
        <f>IF(CB68=0,0,CA68*(_xlfn.XLOOKUP(CA$1,'Control Panel'!$B:$B,'Control Panel'!$H:$H)))</f>
        <v>21070.421486406438</v>
      </c>
      <c r="CD68" s="3">
        <f t="shared" si="63"/>
        <v>28754.183734773516</v>
      </c>
      <c r="CE68" s="3">
        <f t="shared" si="64"/>
        <v>4368551.1699500475</v>
      </c>
      <c r="CF68" s="10">
        <f>_xlfn.XLOOKUP(CA$1,'Control Panel'!$B:$B,'Control Panel'!$D:$D)</f>
        <v>5.7500000000000002E-2</v>
      </c>
      <c r="CG68" s="2">
        <f>IF('Control Panel'!$D$26="ON",CK67*(1-'Control Panel'!$C$26),CK67)</f>
        <v>6197113.5976800295</v>
      </c>
      <c r="CH68" s="3">
        <f>IF(ROUND(CK67,2) = 0,0,-PMT(_xlfn.XLOOKUP(CG$1,'Control Panel'!$B:$B,'Control Panel'!$H:$H),_xlfn.XLOOKUP(CG$1,'Control Panel'!$B:$B,'Control Panel'!$E:$E),_xlfn.XLOOKUP(CG$1,'Control Panel'!$B:$B,'Control Panel'!$C:$C)))</f>
        <v>69452.093642796826</v>
      </c>
      <c r="CI68" s="3">
        <f>IF(CH68=0,0,CG68*(_xlfn.XLOOKUP(CG$1,'Control Panel'!$B:$B,'Control Panel'!$H:$H)))</f>
        <v>28403.437322700134</v>
      </c>
      <c r="CJ68" s="3">
        <f t="shared" si="65"/>
        <v>41048.656320096692</v>
      </c>
      <c r="CK68" s="3">
        <f t="shared" si="66"/>
        <v>6156064.9413599325</v>
      </c>
      <c r="CL68" s="10">
        <f>_xlfn.XLOOKUP(CG$1,'Control Panel'!$B:$B,'Control Panel'!$D:$D)</f>
        <v>5.5E-2</v>
      </c>
      <c r="CM68" s="2">
        <f>IF('Control Panel'!$D$26="ON",CQ67*(1-'Control Panel'!$C$26),CQ67)</f>
        <v>1827953.803067138</v>
      </c>
      <c r="CN68" s="3">
        <f>IF(ROUND(CQ67,2) = 0,0,-PMT(_xlfn.XLOOKUP(CM$1,'Control Panel'!$B:$B,'Control Panel'!$H:$H),_xlfn.XLOOKUP(CM$1,'Control Panel'!$B:$B,'Control Panel'!$E:$E),_xlfn.XLOOKUP(CM$1,'Control Panel'!$B:$B,'Control Panel'!$C:$C)))</f>
        <v>11044.074042837967</v>
      </c>
      <c r="CO68" s="3">
        <f>IF(CN68=0,0,CM68*(_xlfn.XLOOKUP(CM$1,'Control Panel'!$B:$B,'Control Panel'!$H:$H)))</f>
        <v>7997.2978884187278</v>
      </c>
      <c r="CP68" s="3">
        <f t="shared" si="67"/>
        <v>3046.776154419239</v>
      </c>
      <c r="CQ68" s="3">
        <f t="shared" si="68"/>
        <v>1824907.0269127188</v>
      </c>
      <c r="CR68" s="10">
        <f>_xlfn.XLOOKUP(CM$1,'Control Panel'!$B:$B,'Control Panel'!$D:$D)</f>
        <v>5.2499999999999998E-2</v>
      </c>
    </row>
    <row r="69" spans="1:96" x14ac:dyDescent="0.3">
      <c r="A69" s="86">
        <f t="shared" si="37"/>
        <v>276041.40422212856</v>
      </c>
      <c r="B69" s="3">
        <f t="shared" si="38"/>
        <v>430207.27770748036</v>
      </c>
      <c r="C69" s="88">
        <f>SUM($A$3:A68)</f>
        <v>15527477.333077312</v>
      </c>
      <c r="D69" s="87">
        <f>IF('Control Panel'!$D$27= "ON",A69+B69*(1-'Control Panel'!$C$27),A69+B69)</f>
        <v>706248.68192960892</v>
      </c>
      <c r="F69" s="9">
        <v>67</v>
      </c>
      <c r="G69" s="2">
        <f>IF('Control Panel'!$D$26="ON",K68*(1-'Control Panel'!$C$26),K68)</f>
        <v>3621214.6713881977</v>
      </c>
      <c r="H69" s="3">
        <f>IF(ROUND(K68,2) = 0,0,-PMT(_xlfn.XLOOKUP(G$1,'Control Panel'!$B:$B,'Control Panel'!$H:$H),_xlfn.XLOOKUP(G$1,'Control Panel'!$B:$B,'Control Panel'!$E:$E),_xlfn.XLOOKUP(G$1,'Control Panel'!$B:$B,'Control Panel'!$C:$C)))</f>
        <v>40854.172731056962</v>
      </c>
      <c r="I69" s="3">
        <f>IF(H69=0,0,G69*(_xlfn.XLOOKUP(G$1,'Control Panel'!$B:$B,'Control Panel'!$H:$H)))</f>
        <v>16597.233910529241</v>
      </c>
      <c r="J69" s="3">
        <f t="shared" si="39"/>
        <v>24256.938820527721</v>
      </c>
      <c r="K69" s="3">
        <f t="shared" si="40"/>
        <v>3596957.7325676698</v>
      </c>
      <c r="L69" s="10">
        <f>_xlfn.XLOOKUP(G$1,'Control Panel'!$B:$B,'Control Panel'!$D:$D)</f>
        <v>5.5E-2</v>
      </c>
      <c r="M69" s="2">
        <f>IF('Control Panel'!$D$26="ON",Q68*(1-'Control Panel'!$C$26),Q68)</f>
        <v>3731373.4829959678</v>
      </c>
      <c r="N69" s="3">
        <f>IF(ROUND(Q68,2) = 0,0,-PMT(_xlfn.XLOOKUP(M$1,'Control Panel'!$B:$B,'Control Panel'!$H:$H),_xlfn.XLOOKUP(M$1,'Control Panel'!$B:$B,'Control Panel'!$E:$E),_xlfn.XLOOKUP(M$1,'Control Panel'!$B:$B,'Control Panel'!$C:$C)))</f>
        <v>26277.152547020552</v>
      </c>
      <c r="O69" s="3">
        <f>IF(N69=0,0,M69*(_xlfn.XLOOKUP(M$1,'Control Panel'!$B:$B,'Control Panel'!$H:$H)))</f>
        <v>21377.6605796644</v>
      </c>
      <c r="P69" s="3">
        <f t="shared" si="41"/>
        <v>4899.4919673561526</v>
      </c>
      <c r="Q69" s="3">
        <f t="shared" si="42"/>
        <v>3726473.9910286115</v>
      </c>
      <c r="R69" s="10">
        <f>_xlfn.XLOOKUP(M$1,'Control Panel'!$B:$B,'Control Panel'!$D:$D)</f>
        <v>6.8750000000000006E-2</v>
      </c>
      <c r="S69" s="2">
        <f>IF('Control Panel'!$D$26="ON",W68*(1-'Control Panel'!$C$26),W68)</f>
        <v>6063481.9098684425</v>
      </c>
      <c r="T69" s="3">
        <f>IF(ROUND(W68,2) = 0,0,-PMT(_xlfn.XLOOKUP(S$1,'Control Panel'!$B:$B,'Control Panel'!$H:$H),_xlfn.XLOOKUP(S$1,'Control Panel'!$B:$B,'Control Panel'!$E:$E),_xlfn.XLOOKUP(S$1,'Control Panel'!$B:$B,'Control Panel'!$C:$C)))</f>
        <v>42700.372888908401</v>
      </c>
      <c r="U69" s="3">
        <f>IF(T69=0,0,S69*(_xlfn.XLOOKUP(S$1,'Control Panel'!$B:$B,'Control Panel'!$H:$H)))</f>
        <v>34738.698441954621</v>
      </c>
      <c r="V69" s="3">
        <f t="shared" si="43"/>
        <v>7961.6744469537807</v>
      </c>
      <c r="W69" s="3">
        <f t="shared" si="44"/>
        <v>6055520.235421489</v>
      </c>
      <c r="X69" s="10">
        <f>_xlfn.XLOOKUP(S$1,'Control Panel'!$B:$B,'Control Panel'!$D:$D)</f>
        <v>6.8750000000000006E-2</v>
      </c>
      <c r="Y69" s="2">
        <f>IF('Control Panel'!$D$26="ON",AC68*(1-'Control Panel'!$C$26),AC68)</f>
        <v>5567729.6758198095</v>
      </c>
      <c r="Z69" s="3">
        <f>IF(ROUND(AC68,2) = 0,0,-PMT(_xlfn.XLOOKUP(Y$1,'Control Panel'!$B:$B,'Control Panel'!$H:$H),_xlfn.XLOOKUP(Y$1,'Control Panel'!$B:$B,'Control Panel'!$E:$E),_xlfn.XLOOKUP(Y$1,'Control Panel'!$B:$B,'Control Panel'!$C:$C)))</f>
        <v>61792.332437135432</v>
      </c>
      <c r="AA69" s="3">
        <f>IF(Z69=0,0,Y69*(_xlfn.XLOOKUP(Y$1,'Control Panel'!$B:$B,'Control Panel'!$H:$H)))</f>
        <v>23778.845490480435</v>
      </c>
      <c r="AB69" s="3">
        <f t="shared" si="45"/>
        <v>38013.486946655001</v>
      </c>
      <c r="AC69" s="3">
        <f t="shared" si="46"/>
        <v>5529716.1888731541</v>
      </c>
      <c r="AD69" s="10">
        <f>_xlfn.XLOOKUP(Y$1,'Control Panel'!$B:$B,'Control Panel'!$D:$D)</f>
        <v>5.1249999999999997E-2</v>
      </c>
      <c r="AE69" s="2">
        <f>IF('Control Panel'!$D$26="ON",AI68*(1-'Control Panel'!$C$26),AI68)</f>
        <v>9328433.7074899245</v>
      </c>
      <c r="AF69" s="3">
        <f>IF(ROUND(AI68,2) = 0,0,-PMT(_xlfn.XLOOKUP(AE$1,'Control Panel'!$B:$B,'Control Panel'!$H:$H),_xlfn.XLOOKUP(AE$1,'Control Panel'!$B:$B,'Control Panel'!$E:$E),_xlfn.XLOOKUP(AE$1,'Control Panel'!$B:$B,'Control Panel'!$C:$C)))</f>
        <v>65692.881367551381</v>
      </c>
      <c r="AG69" s="3">
        <f>IF(AF69=0,0,AE69*(_xlfn.XLOOKUP(AE$1,'Control Panel'!$B:$B,'Control Panel'!$H:$H)))</f>
        <v>53444.151449161029</v>
      </c>
      <c r="AH69" s="3">
        <f t="shared" si="47"/>
        <v>12248.729918390352</v>
      </c>
      <c r="AI69" s="3">
        <f t="shared" si="48"/>
        <v>9316184.977571534</v>
      </c>
      <c r="AJ69" s="10">
        <f>_xlfn.XLOOKUP(AE$1,'Control Panel'!$B:$B,'Control Panel'!$D:$D)</f>
        <v>6.8750000000000006E-2</v>
      </c>
      <c r="AK69" s="2">
        <f>IF('Control Panel'!$D$26="ON",AO68*(1-'Control Panel'!$C$26),AO68)</f>
        <v>1655332.4119076072</v>
      </c>
      <c r="AL69" s="3">
        <f>IF(ROUND(AO68,2) = 0,0,-PMT(_xlfn.XLOOKUP(AK$1,'Control Panel'!$B:$B,'Control Panel'!$H:$H),_xlfn.XLOOKUP(AK$1,'Control Panel'!$B:$B,'Control Panel'!$E:$E),_xlfn.XLOOKUP(AK$1,'Control Panel'!$B:$B,'Control Panel'!$C:$C)))</f>
        <v>19292.014496253767</v>
      </c>
      <c r="AM69" s="3">
        <f>IF(AL69=0,0,AK69*(_xlfn.XLOOKUP(AK$1,'Control Panel'!$B:$B,'Control Panel'!$H:$H)))</f>
        <v>8621.5229786854543</v>
      </c>
      <c r="AN69" s="3">
        <f t="shared" si="49"/>
        <v>10670.491517568313</v>
      </c>
      <c r="AO69" s="3">
        <f t="shared" si="50"/>
        <v>1644661.920390039</v>
      </c>
      <c r="AP69" s="10">
        <f>_xlfn.XLOOKUP(AK$1,'Control Panel'!$B:$B,'Control Panel'!$D:$D)</f>
        <v>6.25E-2</v>
      </c>
      <c r="AQ69" s="2">
        <f>IF('Control Panel'!$D$26="ON",AU68*(1-'Control Panel'!$C$26),AU68)</f>
        <v>5189342.5830374956</v>
      </c>
      <c r="AR69" s="3">
        <f>IF(ROUND(AU68,2) = 0,0,-PMT(_xlfn.XLOOKUP(AQ$1,'Control Panel'!$B:$B,'Control Panel'!$H:$H),_xlfn.XLOOKUP(AQ$1,'Control Panel'!$B:$B,'Control Panel'!$E:$E),_xlfn.XLOOKUP(AQ$1,'Control Panel'!$B:$B,'Control Panel'!$C:$C)))</f>
        <v>61459.563819643074</v>
      </c>
      <c r="AS69" s="3">
        <f>IF(AR69=0,0,AQ69*(_xlfn.XLOOKUP(AQ$1,'Control Panel'!$B:$B,'Control Panel'!$H:$H)))</f>
        <v>28649.495510519508</v>
      </c>
      <c r="AT69" s="3">
        <f t="shared" si="51"/>
        <v>32810.06830912357</v>
      </c>
      <c r="AU69" s="3">
        <f t="shared" si="52"/>
        <v>5156532.514728372</v>
      </c>
      <c r="AV69" s="10">
        <f>_xlfn.XLOOKUP(AQ$1,'Control Panel'!$B:$B,'Control Panel'!$D:$D)</f>
        <v>6.6250000000000003E-2</v>
      </c>
      <c r="AW69" s="2">
        <f>IF('Control Panel'!$D$26="ON",BA68*(1-'Control Panel'!$C$26),BA68)</f>
        <v>7313379.5348204365</v>
      </c>
      <c r="AX69" s="3">
        <f>IF(ROUND(BA68,2) = 0,0,-PMT(_xlfn.XLOOKUP(AW$1,'Control Panel'!$B:$B,'Control Panel'!$H:$H),_xlfn.XLOOKUP(AW$1,'Control Panel'!$B:$B,'Control Panel'!$E:$E),_xlfn.XLOOKUP(AW$1,'Control Panel'!$B:$B,'Control Panel'!$C:$C)))</f>
        <v>44797.69910066975</v>
      </c>
      <c r="AY69" s="3">
        <f>IF(AX69=0,0,AW69*(_xlfn.XLOOKUP(AW$1,'Control Panel'!$B:$B,'Control Panel'!$H:$H)))</f>
        <v>32757.845833049872</v>
      </c>
      <c r="AZ69" s="3">
        <f t="shared" si="53"/>
        <v>12039.853267619877</v>
      </c>
      <c r="BA69" s="3">
        <f t="shared" si="54"/>
        <v>7301339.6815528162</v>
      </c>
      <c r="BB69" s="10">
        <f>_xlfn.XLOOKUP(AW$1,'Control Panel'!$B:$B,'Control Panel'!$D:$D)</f>
        <v>5.3749999999999999E-2</v>
      </c>
      <c r="BC69" s="2">
        <f>IF('Control Panel'!$D$26="ON",BG68*(1-'Control Panel'!$C$26),BG68)</f>
        <v>11678016.683416389</v>
      </c>
      <c r="BD69" s="3">
        <f>IF(ROUND(BG68,2) = 0,0,-PMT(_xlfn.XLOOKUP(BC$1,'Control Panel'!$B:$B,'Control Panel'!$H:$H),_xlfn.XLOOKUP(BC$1,'Control Panel'!$B:$B,'Control Panel'!$E:$E),_xlfn.XLOOKUP(BC$1,'Control Panel'!$B:$B,'Control Panel'!$C:$C)))</f>
        <v>83162.8118973979</v>
      </c>
      <c r="BE69" s="3">
        <f>IF(BD69=0,0,BC69*(_xlfn.XLOOKUP(BC$1,'Control Panel'!$B:$B,'Control Panel'!$H:$H)))</f>
        <v>68121.763986595601</v>
      </c>
      <c r="BF69" s="3">
        <f t="shared" si="55"/>
        <v>15041.047910802299</v>
      </c>
      <c r="BG69" s="3">
        <f t="shared" si="56"/>
        <v>11662975.635505587</v>
      </c>
      <c r="BH69" s="10">
        <f>_xlfn.XLOOKUP(BC$1,'Control Panel'!$B:$B,'Control Panel'!$D:$D)</f>
        <v>7.0000000000000007E-2</v>
      </c>
      <c r="BI69" s="2">
        <f>IF('Control Panel'!$D$26="ON",BM68*(1-'Control Panel'!$C$26),BM68)</f>
        <v>6215354.5451768255</v>
      </c>
      <c r="BJ69" s="3">
        <f>IF(ROUND(BM68,2) = 0,0,-PMT(_xlfn.XLOOKUP(BI$1,'Control Panel'!$B:$B,'Control Panel'!$H:$H),_xlfn.XLOOKUP(BI$1,'Control Panel'!$B:$B,'Control Panel'!$E:$E),_xlfn.XLOOKUP(BI$1,'Control Panel'!$B:$B,'Control Panel'!$C:$C)))</f>
        <v>39928.799014207361</v>
      </c>
      <c r="BK69" s="3">
        <f>IF(BJ69=0,0,BI69*(_xlfn.XLOOKUP(BI$1,'Control Panel'!$B:$B,'Control Panel'!$H:$H)))</f>
        <v>30429.339960761539</v>
      </c>
      <c r="BL69" s="3">
        <f t="shared" si="57"/>
        <v>9499.4590534458221</v>
      </c>
      <c r="BM69" s="3">
        <f t="shared" si="58"/>
        <v>6205855.0861233799</v>
      </c>
      <c r="BN69" s="10">
        <f>_xlfn.XLOOKUP(BI$1,'Control Panel'!$B:$B,'Control Panel'!$D:$D)</f>
        <v>5.8749999999999997E-2</v>
      </c>
      <c r="BO69" s="2">
        <f>IF('Control Panel'!$D$26="ON",BS68*(1-'Control Panel'!$C$26),BS68)</f>
        <v>8440194.9994713292</v>
      </c>
      <c r="BP69" s="3">
        <f>IF(ROUND(BS68,2) = 0,0,-PMT(_xlfn.XLOOKUP(BO$1,'Control Panel'!$B:$B,'Control Panel'!$H:$H),_xlfn.XLOOKUP(BO$1,'Control Panel'!$B:$B,'Control Panel'!$E:$E),_xlfn.XLOOKUP(BO$1,'Control Panel'!$B:$B,'Control Panel'!$C:$C)))</f>
        <v>51078.842448125593</v>
      </c>
      <c r="BQ69" s="3">
        <f>IF(BP69=0,0,BO69*(_xlfn.XLOOKUP(BO$1,'Control Panel'!$B:$B,'Control Panel'!$H:$H)))</f>
        <v>36925.853122687062</v>
      </c>
      <c r="BR69" s="3">
        <f t="shared" si="59"/>
        <v>14152.989325438532</v>
      </c>
      <c r="BS69" s="3">
        <f t="shared" si="60"/>
        <v>8426042.0101458915</v>
      </c>
      <c r="BT69" s="10">
        <f>_xlfn.XLOOKUP(BO$1,'Control Panel'!$B:$B,'Control Panel'!$D:$D)</f>
        <v>5.2499999999999998E-2</v>
      </c>
      <c r="BU69" s="2">
        <f>IF('Control Panel'!$D$26="ON",BY68*(1-'Control Panel'!$C$26),BY68)</f>
        <v>3319145.3233075775</v>
      </c>
      <c r="BV69" s="3">
        <f>IF(ROUND(BY68,2) = 0,0,-PMT(_xlfn.XLOOKUP(BU$1,'Control Panel'!$B:$B,'Control Panel'!$H:$H),_xlfn.XLOOKUP(BU$1,'Control Panel'!$B:$B,'Control Panel'!$E:$E),_xlfn.XLOOKUP(BU$1,'Control Panel'!$B:$B,'Control Panel'!$C:$C)))</f>
        <v>38891.266274824018</v>
      </c>
      <c r="BW69" s="3">
        <f>IF(BV69=0,0,BU69*(_xlfn.XLOOKUP(BU$1,'Control Panel'!$B:$B,'Control Panel'!$H:$H)))</f>
        <v>17632.959530071508</v>
      </c>
      <c r="BX69" s="3">
        <f t="shared" si="61"/>
        <v>21258.30674475251</v>
      </c>
      <c r="BY69" s="3">
        <f t="shared" si="62"/>
        <v>3297887.0165628251</v>
      </c>
      <c r="BZ69" s="10">
        <f>_xlfn.XLOOKUP(BU$1,'Control Panel'!$B:$B,'Control Panel'!$D:$D)</f>
        <v>6.3750000000000001E-2</v>
      </c>
      <c r="CA69" s="2">
        <f>IF('Control Panel'!$D$26="ON",CE68*(1-'Control Panel'!$C$26),CE68)</f>
        <v>4368551.1699500475</v>
      </c>
      <c r="CB69" s="3">
        <f>IF(ROUND(CE68,2) = 0,0,-PMT(_xlfn.XLOOKUP(CA$1,'Control Panel'!$B:$B,'Control Panel'!$H:$H),_xlfn.XLOOKUP(CA$1,'Control Panel'!$B:$B,'Control Panel'!$E:$E),_xlfn.XLOOKUP(CA$1,'Control Panel'!$B:$B,'Control Panel'!$C:$C)))</f>
        <v>49824.605221179954</v>
      </c>
      <c r="CC69" s="3">
        <f>IF(CB69=0,0,CA69*(_xlfn.XLOOKUP(CA$1,'Control Panel'!$B:$B,'Control Panel'!$H:$H)))</f>
        <v>20932.641022677311</v>
      </c>
      <c r="CD69" s="3">
        <f t="shared" si="63"/>
        <v>28891.964198502643</v>
      </c>
      <c r="CE69" s="3">
        <f t="shared" si="64"/>
        <v>4339659.2057515448</v>
      </c>
      <c r="CF69" s="10">
        <f>_xlfn.XLOOKUP(CA$1,'Control Panel'!$B:$B,'Control Panel'!$D:$D)</f>
        <v>5.7500000000000002E-2</v>
      </c>
      <c r="CG69" s="2">
        <f>IF('Control Panel'!$D$26="ON",CK68*(1-'Control Panel'!$C$26),CK68)</f>
        <v>6156064.9413599325</v>
      </c>
      <c r="CH69" s="3">
        <f>IF(ROUND(CK68,2) = 0,0,-PMT(_xlfn.XLOOKUP(CG$1,'Control Panel'!$B:$B,'Control Panel'!$H:$H),_xlfn.XLOOKUP(CG$1,'Control Panel'!$B:$B,'Control Panel'!$E:$E),_xlfn.XLOOKUP(CG$1,'Control Panel'!$B:$B,'Control Panel'!$C:$C)))</f>
        <v>69452.093642796826</v>
      </c>
      <c r="CI69" s="3">
        <f>IF(CH69=0,0,CG69*(_xlfn.XLOOKUP(CG$1,'Control Panel'!$B:$B,'Control Panel'!$H:$H)))</f>
        <v>28215.29764789969</v>
      </c>
      <c r="CJ69" s="3">
        <f t="shared" si="65"/>
        <v>41236.79599489714</v>
      </c>
      <c r="CK69" s="3">
        <f t="shared" si="66"/>
        <v>6114828.1453650352</v>
      </c>
      <c r="CL69" s="10">
        <f>_xlfn.XLOOKUP(CG$1,'Control Panel'!$B:$B,'Control Panel'!$D:$D)</f>
        <v>5.5E-2</v>
      </c>
      <c r="CM69" s="2">
        <f>IF('Control Panel'!$D$26="ON",CQ68*(1-'Control Panel'!$C$26),CQ68)</f>
        <v>1824907.0269127188</v>
      </c>
      <c r="CN69" s="3">
        <f>IF(ROUND(CQ68,2) = 0,0,-PMT(_xlfn.XLOOKUP(CM$1,'Control Panel'!$B:$B,'Control Panel'!$H:$H),_xlfn.XLOOKUP(CM$1,'Control Panel'!$B:$B,'Control Panel'!$E:$E),_xlfn.XLOOKUP(CM$1,'Control Panel'!$B:$B,'Control Panel'!$C:$C)))</f>
        <v>11044.074042837967</v>
      </c>
      <c r="CO69" s="3">
        <f>IF(CN69=0,0,CM69*(_xlfn.XLOOKUP(CM$1,'Control Panel'!$B:$B,'Control Panel'!$H:$H)))</f>
        <v>7983.9682427431435</v>
      </c>
      <c r="CP69" s="3">
        <f t="shared" si="67"/>
        <v>3060.1058000948233</v>
      </c>
      <c r="CQ69" s="3">
        <f t="shared" si="68"/>
        <v>1821846.921112624</v>
      </c>
      <c r="CR69" s="10">
        <f>_xlfn.XLOOKUP(CM$1,'Control Panel'!$B:$B,'Control Panel'!$D:$D)</f>
        <v>5.2499999999999998E-2</v>
      </c>
    </row>
    <row r="70" spans="1:96" x14ac:dyDescent="0.3">
      <c r="A70" s="86">
        <f t="shared" si="37"/>
        <v>277399.36471511424</v>
      </c>
      <c r="B70" s="3">
        <f t="shared" si="38"/>
        <v>428849.31721449475</v>
      </c>
      <c r="C70" s="88">
        <f>SUM($A$3:A69)</f>
        <v>15803518.73729944</v>
      </c>
      <c r="D70" s="87">
        <f>IF('Control Panel'!$D$27= "ON",A70+B70*(1-'Control Panel'!$C$27),A70+B70)</f>
        <v>706248.68192960904</v>
      </c>
      <c r="F70" s="9">
        <v>68</v>
      </c>
      <c r="G70" s="2">
        <f>IF('Control Panel'!$D$26="ON",K69*(1-'Control Panel'!$C$26),K69)</f>
        <v>3596957.7325676698</v>
      </c>
      <c r="H70" s="3">
        <f>IF(ROUND(K69,2) = 0,0,-PMT(_xlfn.XLOOKUP(G$1,'Control Panel'!$B:$B,'Control Panel'!$H:$H),_xlfn.XLOOKUP(G$1,'Control Panel'!$B:$B,'Control Panel'!$E:$E),_xlfn.XLOOKUP(G$1,'Control Panel'!$B:$B,'Control Panel'!$C:$C)))</f>
        <v>40854.172731056962</v>
      </c>
      <c r="I70" s="3">
        <f>IF(H70=0,0,G70*(_xlfn.XLOOKUP(G$1,'Control Panel'!$B:$B,'Control Panel'!$H:$H)))</f>
        <v>16486.056274268485</v>
      </c>
      <c r="J70" s="3">
        <f t="shared" si="39"/>
        <v>24368.116456788477</v>
      </c>
      <c r="K70" s="3">
        <f t="shared" si="40"/>
        <v>3572589.6161108813</v>
      </c>
      <c r="L70" s="10">
        <f>_xlfn.XLOOKUP(G$1,'Control Panel'!$B:$B,'Control Panel'!$D:$D)</f>
        <v>5.5E-2</v>
      </c>
      <c r="M70" s="2">
        <f>IF('Control Panel'!$D$26="ON",Q69*(1-'Control Panel'!$C$26),Q69)</f>
        <v>3726473.9910286115</v>
      </c>
      <c r="N70" s="3">
        <f>IF(ROUND(Q69,2) = 0,0,-PMT(_xlfn.XLOOKUP(M$1,'Control Panel'!$B:$B,'Control Panel'!$H:$H),_xlfn.XLOOKUP(M$1,'Control Panel'!$B:$B,'Control Panel'!$E:$E),_xlfn.XLOOKUP(M$1,'Control Panel'!$B:$B,'Control Panel'!$C:$C)))</f>
        <v>26277.152547020552</v>
      </c>
      <c r="O70" s="3">
        <f>IF(N70=0,0,M70*(_xlfn.XLOOKUP(M$1,'Control Panel'!$B:$B,'Control Panel'!$H:$H)))</f>
        <v>21349.590573601421</v>
      </c>
      <c r="P70" s="3">
        <f t="shared" si="41"/>
        <v>4927.5619734191314</v>
      </c>
      <c r="Q70" s="3">
        <f t="shared" si="42"/>
        <v>3721546.4290551925</v>
      </c>
      <c r="R70" s="10">
        <f>_xlfn.XLOOKUP(M$1,'Control Panel'!$B:$B,'Control Panel'!$D:$D)</f>
        <v>6.8750000000000006E-2</v>
      </c>
      <c r="S70" s="2">
        <f>IF('Control Panel'!$D$26="ON",W69*(1-'Control Panel'!$C$26),W69)</f>
        <v>6055520.235421489</v>
      </c>
      <c r="T70" s="3">
        <f>IF(ROUND(W69,2) = 0,0,-PMT(_xlfn.XLOOKUP(S$1,'Control Panel'!$B:$B,'Control Panel'!$H:$H),_xlfn.XLOOKUP(S$1,'Control Panel'!$B:$B,'Control Panel'!$E:$E),_xlfn.XLOOKUP(S$1,'Control Panel'!$B:$B,'Control Panel'!$C:$C)))</f>
        <v>42700.372888908401</v>
      </c>
      <c r="U70" s="3">
        <f>IF(T70=0,0,S70*(_xlfn.XLOOKUP(S$1,'Control Panel'!$B:$B,'Control Panel'!$H:$H)))</f>
        <v>34693.084682102286</v>
      </c>
      <c r="V70" s="3">
        <f t="shared" si="43"/>
        <v>8007.2882068061153</v>
      </c>
      <c r="W70" s="3">
        <f t="shared" si="44"/>
        <v>6047512.9472146826</v>
      </c>
      <c r="X70" s="10">
        <f>_xlfn.XLOOKUP(S$1,'Control Panel'!$B:$B,'Control Panel'!$D:$D)</f>
        <v>6.8750000000000006E-2</v>
      </c>
      <c r="Y70" s="2">
        <f>IF('Control Panel'!$D$26="ON",AC69*(1-'Control Panel'!$C$26),AC69)</f>
        <v>5529716.1888731541</v>
      </c>
      <c r="Z70" s="3">
        <f>IF(ROUND(AC69,2) = 0,0,-PMT(_xlfn.XLOOKUP(Y$1,'Control Panel'!$B:$B,'Control Panel'!$H:$H),_xlfn.XLOOKUP(Y$1,'Control Panel'!$B:$B,'Control Panel'!$E:$E),_xlfn.XLOOKUP(Y$1,'Control Panel'!$B:$B,'Control Panel'!$C:$C)))</f>
        <v>61792.332437135432</v>
      </c>
      <c r="AA70" s="3">
        <f>IF(Z70=0,0,Y70*(_xlfn.XLOOKUP(Y$1,'Control Panel'!$B:$B,'Control Panel'!$H:$H)))</f>
        <v>23616.496223312428</v>
      </c>
      <c r="AB70" s="3">
        <f t="shared" si="45"/>
        <v>38175.836213823</v>
      </c>
      <c r="AC70" s="3">
        <f t="shared" si="46"/>
        <v>5491540.3526593307</v>
      </c>
      <c r="AD70" s="10">
        <f>_xlfn.XLOOKUP(Y$1,'Control Panel'!$B:$B,'Control Panel'!$D:$D)</f>
        <v>5.1249999999999997E-2</v>
      </c>
      <c r="AE70" s="2">
        <f>IF('Control Panel'!$D$26="ON",AI69*(1-'Control Panel'!$C$26),AI69)</f>
        <v>9316184.977571534</v>
      </c>
      <c r="AF70" s="3">
        <f>IF(ROUND(AI69,2) = 0,0,-PMT(_xlfn.XLOOKUP(AE$1,'Control Panel'!$B:$B,'Control Panel'!$H:$H),_xlfn.XLOOKUP(AE$1,'Control Panel'!$B:$B,'Control Panel'!$E:$E),_xlfn.XLOOKUP(AE$1,'Control Panel'!$B:$B,'Control Panel'!$C:$C)))</f>
        <v>65692.881367551381</v>
      </c>
      <c r="AG70" s="3">
        <f>IF(AF70=0,0,AE70*(_xlfn.XLOOKUP(AE$1,'Control Panel'!$B:$B,'Control Panel'!$H:$H)))</f>
        <v>53373.976434003584</v>
      </c>
      <c r="AH70" s="3">
        <f t="shared" si="47"/>
        <v>12318.904933547798</v>
      </c>
      <c r="AI70" s="3">
        <f t="shared" si="48"/>
        <v>9303866.0726379864</v>
      </c>
      <c r="AJ70" s="10">
        <f>_xlfn.XLOOKUP(AE$1,'Control Panel'!$B:$B,'Control Panel'!$D:$D)</f>
        <v>6.8750000000000006E-2</v>
      </c>
      <c r="AK70" s="2">
        <f>IF('Control Panel'!$D$26="ON",AO69*(1-'Control Panel'!$C$26),AO69)</f>
        <v>1644661.920390039</v>
      </c>
      <c r="AL70" s="3">
        <f>IF(ROUND(AO69,2) = 0,0,-PMT(_xlfn.XLOOKUP(AK$1,'Control Panel'!$B:$B,'Control Panel'!$H:$H),_xlfn.XLOOKUP(AK$1,'Control Panel'!$B:$B,'Control Panel'!$E:$E),_xlfn.XLOOKUP(AK$1,'Control Panel'!$B:$B,'Control Panel'!$C:$C)))</f>
        <v>19292.014496253767</v>
      </c>
      <c r="AM70" s="3">
        <f>IF(AL70=0,0,AK70*(_xlfn.XLOOKUP(AK$1,'Control Panel'!$B:$B,'Control Panel'!$H:$H)))</f>
        <v>8565.947502031453</v>
      </c>
      <c r="AN70" s="3">
        <f t="shared" si="49"/>
        <v>10726.066994222314</v>
      </c>
      <c r="AO70" s="3">
        <f t="shared" si="50"/>
        <v>1633935.8533958166</v>
      </c>
      <c r="AP70" s="10">
        <f>_xlfn.XLOOKUP(AK$1,'Control Panel'!$B:$B,'Control Panel'!$D:$D)</f>
        <v>6.25E-2</v>
      </c>
      <c r="AQ70" s="2">
        <f>IF('Control Panel'!$D$26="ON",AU69*(1-'Control Panel'!$C$26),AU69)</f>
        <v>5156532.514728372</v>
      </c>
      <c r="AR70" s="3">
        <f>IF(ROUND(AU69,2) = 0,0,-PMT(_xlfn.XLOOKUP(AQ$1,'Control Panel'!$B:$B,'Control Panel'!$H:$H),_xlfn.XLOOKUP(AQ$1,'Control Panel'!$B:$B,'Control Panel'!$E:$E),_xlfn.XLOOKUP(AQ$1,'Control Panel'!$B:$B,'Control Panel'!$C:$C)))</f>
        <v>61459.563819643074</v>
      </c>
      <c r="AS70" s="3">
        <f>IF(AR70=0,0,AQ70*(_xlfn.XLOOKUP(AQ$1,'Control Panel'!$B:$B,'Control Panel'!$H:$H)))</f>
        <v>28468.356591729553</v>
      </c>
      <c r="AT70" s="3">
        <f t="shared" si="51"/>
        <v>32991.207227913517</v>
      </c>
      <c r="AU70" s="3">
        <f t="shared" si="52"/>
        <v>5123541.3075004583</v>
      </c>
      <c r="AV70" s="10">
        <f>_xlfn.XLOOKUP(AQ$1,'Control Panel'!$B:$B,'Control Panel'!$D:$D)</f>
        <v>6.6250000000000003E-2</v>
      </c>
      <c r="AW70" s="2">
        <f>IF('Control Panel'!$D$26="ON",BA69*(1-'Control Panel'!$C$26),BA69)</f>
        <v>7301339.6815528162</v>
      </c>
      <c r="AX70" s="3">
        <f>IF(ROUND(BA69,2) = 0,0,-PMT(_xlfn.XLOOKUP(AW$1,'Control Panel'!$B:$B,'Control Panel'!$H:$H),_xlfn.XLOOKUP(AW$1,'Control Panel'!$B:$B,'Control Panel'!$E:$E),_xlfn.XLOOKUP(AW$1,'Control Panel'!$B:$B,'Control Panel'!$C:$C)))</f>
        <v>44797.69910066975</v>
      </c>
      <c r="AY70" s="3">
        <f>IF(AX70=0,0,AW70*(_xlfn.XLOOKUP(AW$1,'Control Panel'!$B:$B,'Control Panel'!$H:$H)))</f>
        <v>32703.91732362199</v>
      </c>
      <c r="AZ70" s="3">
        <f t="shared" si="53"/>
        <v>12093.78177704776</v>
      </c>
      <c r="BA70" s="3">
        <f t="shared" si="54"/>
        <v>7289245.8997757686</v>
      </c>
      <c r="BB70" s="10">
        <f>_xlfn.XLOOKUP(AW$1,'Control Panel'!$B:$B,'Control Panel'!$D:$D)</f>
        <v>5.3749999999999999E-2</v>
      </c>
      <c r="BC70" s="2">
        <f>IF('Control Panel'!$D$26="ON",BG69*(1-'Control Panel'!$C$26),BG69)</f>
        <v>11662975.635505587</v>
      </c>
      <c r="BD70" s="3">
        <f>IF(ROUND(BG69,2) = 0,0,-PMT(_xlfn.XLOOKUP(BC$1,'Control Panel'!$B:$B,'Control Panel'!$H:$H),_xlfn.XLOOKUP(BC$1,'Control Panel'!$B:$B,'Control Panel'!$E:$E),_xlfn.XLOOKUP(BC$1,'Control Panel'!$B:$B,'Control Panel'!$C:$C)))</f>
        <v>83162.8118973979</v>
      </c>
      <c r="BE70" s="3">
        <f>IF(BD70=0,0,BC70*(_xlfn.XLOOKUP(BC$1,'Control Panel'!$B:$B,'Control Panel'!$H:$H)))</f>
        <v>68034.02454044926</v>
      </c>
      <c r="BF70" s="3">
        <f t="shared" si="55"/>
        <v>15128.78735694864</v>
      </c>
      <c r="BG70" s="3">
        <f t="shared" si="56"/>
        <v>11647846.848148638</v>
      </c>
      <c r="BH70" s="10">
        <f>_xlfn.XLOOKUP(BC$1,'Control Panel'!$B:$B,'Control Panel'!$D:$D)</f>
        <v>7.0000000000000007E-2</v>
      </c>
      <c r="BI70" s="2">
        <f>IF('Control Panel'!$D$26="ON",BM69*(1-'Control Panel'!$C$26),BM69)</f>
        <v>6205855.0861233799</v>
      </c>
      <c r="BJ70" s="3">
        <f>IF(ROUND(BM69,2) = 0,0,-PMT(_xlfn.XLOOKUP(BI$1,'Control Panel'!$B:$B,'Control Panel'!$H:$H),_xlfn.XLOOKUP(BI$1,'Control Panel'!$B:$B,'Control Panel'!$E:$E),_xlfn.XLOOKUP(BI$1,'Control Panel'!$B:$B,'Control Panel'!$C:$C)))</f>
        <v>39928.799014207361</v>
      </c>
      <c r="BK70" s="3">
        <f>IF(BJ70=0,0,BI70*(_xlfn.XLOOKUP(BI$1,'Control Panel'!$B:$B,'Control Panel'!$H:$H)))</f>
        <v>30382.832192479043</v>
      </c>
      <c r="BL70" s="3">
        <f t="shared" si="57"/>
        <v>9545.9668217283179</v>
      </c>
      <c r="BM70" s="3">
        <f t="shared" si="58"/>
        <v>6196309.1193016516</v>
      </c>
      <c r="BN70" s="10">
        <f>_xlfn.XLOOKUP(BI$1,'Control Panel'!$B:$B,'Control Panel'!$D:$D)</f>
        <v>5.8749999999999997E-2</v>
      </c>
      <c r="BO70" s="2">
        <f>IF('Control Panel'!$D$26="ON",BS69*(1-'Control Panel'!$C$26),BS69)</f>
        <v>8426042.0101458915</v>
      </c>
      <c r="BP70" s="3">
        <f>IF(ROUND(BS69,2) = 0,0,-PMT(_xlfn.XLOOKUP(BO$1,'Control Panel'!$B:$B,'Control Panel'!$H:$H),_xlfn.XLOOKUP(BO$1,'Control Panel'!$B:$B,'Control Panel'!$E:$E),_xlfn.XLOOKUP(BO$1,'Control Panel'!$B:$B,'Control Panel'!$C:$C)))</f>
        <v>51078.842448125593</v>
      </c>
      <c r="BQ70" s="3">
        <f>IF(BP70=0,0,BO70*(_xlfn.XLOOKUP(BO$1,'Control Panel'!$B:$B,'Control Panel'!$H:$H)))</f>
        <v>36863.933794388271</v>
      </c>
      <c r="BR70" s="3">
        <f t="shared" si="59"/>
        <v>14214.908653737322</v>
      </c>
      <c r="BS70" s="3">
        <f t="shared" si="60"/>
        <v>8411827.1014921535</v>
      </c>
      <c r="BT70" s="10">
        <f>_xlfn.XLOOKUP(BO$1,'Control Panel'!$B:$B,'Control Panel'!$D:$D)</f>
        <v>5.2499999999999998E-2</v>
      </c>
      <c r="BU70" s="2">
        <f>IF('Control Panel'!$D$26="ON",BY69*(1-'Control Panel'!$C$26),BY69)</f>
        <v>3297887.0165628251</v>
      </c>
      <c r="BV70" s="3">
        <f>IF(ROUND(BY69,2) = 0,0,-PMT(_xlfn.XLOOKUP(BU$1,'Control Panel'!$B:$B,'Control Panel'!$H:$H),_xlfn.XLOOKUP(BU$1,'Control Panel'!$B:$B,'Control Panel'!$E:$E),_xlfn.XLOOKUP(BU$1,'Control Panel'!$B:$B,'Control Panel'!$C:$C)))</f>
        <v>38891.266274824018</v>
      </c>
      <c r="BW70" s="3">
        <f>IF(BV70=0,0,BU70*(_xlfn.XLOOKUP(BU$1,'Control Panel'!$B:$B,'Control Panel'!$H:$H)))</f>
        <v>17520.024775490008</v>
      </c>
      <c r="BX70" s="3">
        <f t="shared" si="61"/>
        <v>21371.24149933401</v>
      </c>
      <c r="BY70" s="3">
        <f t="shared" si="62"/>
        <v>3276515.775063491</v>
      </c>
      <c r="BZ70" s="10">
        <f>_xlfn.XLOOKUP(BU$1,'Control Panel'!$B:$B,'Control Panel'!$D:$D)</f>
        <v>6.3750000000000001E-2</v>
      </c>
      <c r="CA70" s="2">
        <f>IF('Control Panel'!$D$26="ON",CE69*(1-'Control Panel'!$C$26),CE69)</f>
        <v>4339659.2057515448</v>
      </c>
      <c r="CB70" s="3">
        <f>IF(ROUND(CE69,2) = 0,0,-PMT(_xlfn.XLOOKUP(CA$1,'Control Panel'!$B:$B,'Control Panel'!$H:$H),_xlfn.XLOOKUP(CA$1,'Control Panel'!$B:$B,'Control Panel'!$E:$E),_xlfn.XLOOKUP(CA$1,'Control Panel'!$B:$B,'Control Panel'!$C:$C)))</f>
        <v>49824.605221179954</v>
      </c>
      <c r="CC70" s="3">
        <f>IF(CB70=0,0,CA70*(_xlfn.XLOOKUP(CA$1,'Control Panel'!$B:$B,'Control Panel'!$H:$H)))</f>
        <v>20794.200360892821</v>
      </c>
      <c r="CD70" s="3">
        <f t="shared" si="63"/>
        <v>29030.404860287133</v>
      </c>
      <c r="CE70" s="3">
        <f t="shared" si="64"/>
        <v>4310628.8008912578</v>
      </c>
      <c r="CF70" s="10">
        <f>_xlfn.XLOOKUP(CA$1,'Control Panel'!$B:$B,'Control Panel'!$D:$D)</f>
        <v>5.7500000000000002E-2</v>
      </c>
      <c r="CG70" s="2">
        <f>IF('Control Panel'!$D$26="ON",CK69*(1-'Control Panel'!$C$26),CK69)</f>
        <v>6114828.1453650352</v>
      </c>
      <c r="CH70" s="3">
        <f>IF(ROUND(CK69,2) = 0,0,-PMT(_xlfn.XLOOKUP(CG$1,'Control Panel'!$B:$B,'Control Panel'!$H:$H),_xlfn.XLOOKUP(CG$1,'Control Panel'!$B:$B,'Control Panel'!$E:$E),_xlfn.XLOOKUP(CG$1,'Control Panel'!$B:$B,'Control Panel'!$C:$C)))</f>
        <v>69452.093642796826</v>
      </c>
      <c r="CI70" s="3">
        <f>IF(CH70=0,0,CG70*(_xlfn.XLOOKUP(CG$1,'Control Panel'!$B:$B,'Control Panel'!$H:$H)))</f>
        <v>28026.29566625641</v>
      </c>
      <c r="CJ70" s="3">
        <f t="shared" si="65"/>
        <v>41425.797976540416</v>
      </c>
      <c r="CK70" s="3">
        <f t="shared" si="66"/>
        <v>6073402.3473884948</v>
      </c>
      <c r="CL70" s="10">
        <f>_xlfn.XLOOKUP(CG$1,'Control Panel'!$B:$B,'Control Panel'!$D:$D)</f>
        <v>5.5E-2</v>
      </c>
      <c r="CM70" s="2">
        <f>IF('Control Panel'!$D$26="ON",CQ69*(1-'Control Panel'!$C$26),CQ69)</f>
        <v>1821846.921112624</v>
      </c>
      <c r="CN70" s="3">
        <f>IF(ROUND(CQ69,2) = 0,0,-PMT(_xlfn.XLOOKUP(CM$1,'Control Panel'!$B:$B,'Control Panel'!$H:$H),_xlfn.XLOOKUP(CM$1,'Control Panel'!$B:$B,'Control Panel'!$E:$E),_xlfn.XLOOKUP(CM$1,'Control Panel'!$B:$B,'Control Panel'!$C:$C)))</f>
        <v>11044.074042837967</v>
      </c>
      <c r="CO70" s="3">
        <f>IF(CN70=0,0,CM70*(_xlfn.XLOOKUP(CM$1,'Control Panel'!$B:$B,'Control Panel'!$H:$H)))</f>
        <v>7970.5802798677296</v>
      </c>
      <c r="CP70" s="3">
        <f t="shared" si="67"/>
        <v>3073.4937629702372</v>
      </c>
      <c r="CQ70" s="3">
        <f t="shared" si="68"/>
        <v>1818773.4273496538</v>
      </c>
      <c r="CR70" s="10">
        <f>_xlfn.XLOOKUP(CM$1,'Control Panel'!$B:$B,'Control Panel'!$D:$D)</f>
        <v>5.2499999999999998E-2</v>
      </c>
    </row>
    <row r="71" spans="1:96" x14ac:dyDescent="0.3">
      <c r="A71" s="86">
        <f t="shared" si="37"/>
        <v>278764.08194161893</v>
      </c>
      <c r="B71" s="3">
        <f t="shared" si="38"/>
        <v>427484.59998799005</v>
      </c>
      <c r="C71" s="88">
        <f>SUM($A$3:A70)</f>
        <v>16080918.102014555</v>
      </c>
      <c r="D71" s="87">
        <f>IF('Control Panel'!$D$27= "ON",A71+B71*(1-'Control Panel'!$C$27),A71+B71)</f>
        <v>706248.68192960904</v>
      </c>
      <c r="F71" s="9">
        <v>69</v>
      </c>
      <c r="G71" s="2">
        <f>IF('Control Panel'!$D$26="ON",K70*(1-'Control Panel'!$C$26),K70)</f>
        <v>3572589.6161108813</v>
      </c>
      <c r="H71" s="3">
        <f>IF(ROUND(K70,2) = 0,0,-PMT(_xlfn.XLOOKUP(G$1,'Control Panel'!$B:$B,'Control Panel'!$H:$H),_xlfn.XLOOKUP(G$1,'Control Panel'!$B:$B,'Control Panel'!$E:$E),_xlfn.XLOOKUP(G$1,'Control Panel'!$B:$B,'Control Panel'!$C:$C)))</f>
        <v>40854.172731056962</v>
      </c>
      <c r="I71" s="3">
        <f>IF(H71=0,0,G71*(_xlfn.XLOOKUP(G$1,'Control Panel'!$B:$B,'Control Panel'!$H:$H)))</f>
        <v>16374.369073841539</v>
      </c>
      <c r="J71" s="3">
        <f t="shared" si="39"/>
        <v>24479.803657215423</v>
      </c>
      <c r="K71" s="3">
        <f t="shared" si="40"/>
        <v>3548109.8124536658</v>
      </c>
      <c r="L71" s="10">
        <f>_xlfn.XLOOKUP(G$1,'Control Panel'!$B:$B,'Control Panel'!$D:$D)</f>
        <v>5.5E-2</v>
      </c>
      <c r="M71" s="2">
        <f>IF('Control Panel'!$D$26="ON",Q70*(1-'Control Panel'!$C$26),Q70)</f>
        <v>3721546.4290551925</v>
      </c>
      <c r="N71" s="3">
        <f>IF(ROUND(Q70,2) = 0,0,-PMT(_xlfn.XLOOKUP(M$1,'Control Panel'!$B:$B,'Control Panel'!$H:$H),_xlfn.XLOOKUP(M$1,'Control Panel'!$B:$B,'Control Panel'!$E:$E),_xlfn.XLOOKUP(M$1,'Control Panel'!$B:$B,'Control Panel'!$C:$C)))</f>
        <v>26277.152547020552</v>
      </c>
      <c r="O71" s="3">
        <f>IF(N71=0,0,M71*(_xlfn.XLOOKUP(M$1,'Control Panel'!$B:$B,'Control Panel'!$H:$H)))</f>
        <v>21321.359749795374</v>
      </c>
      <c r="P71" s="3">
        <f t="shared" si="41"/>
        <v>4955.7927972251782</v>
      </c>
      <c r="Q71" s="3">
        <f t="shared" si="42"/>
        <v>3716590.6362579674</v>
      </c>
      <c r="R71" s="10">
        <f>_xlfn.XLOOKUP(M$1,'Control Panel'!$B:$B,'Control Panel'!$D:$D)</f>
        <v>6.8750000000000006E-2</v>
      </c>
      <c r="S71" s="2">
        <f>IF('Control Panel'!$D$26="ON",W70*(1-'Control Panel'!$C$26),W70)</f>
        <v>6047512.9472146826</v>
      </c>
      <c r="T71" s="3">
        <f>IF(ROUND(W70,2) = 0,0,-PMT(_xlfn.XLOOKUP(S$1,'Control Panel'!$B:$B,'Control Panel'!$H:$H),_xlfn.XLOOKUP(S$1,'Control Panel'!$B:$B,'Control Panel'!$E:$E),_xlfn.XLOOKUP(S$1,'Control Panel'!$B:$B,'Control Panel'!$C:$C)))</f>
        <v>42700.372888908401</v>
      </c>
      <c r="U71" s="3">
        <f>IF(T71=0,0,S71*(_xlfn.XLOOKUP(S$1,'Control Panel'!$B:$B,'Control Panel'!$H:$H)))</f>
        <v>34647.209593417458</v>
      </c>
      <c r="V71" s="3">
        <f t="shared" si="43"/>
        <v>8053.1632954909437</v>
      </c>
      <c r="W71" s="3">
        <f t="shared" si="44"/>
        <v>6039459.7839191919</v>
      </c>
      <c r="X71" s="10">
        <f>_xlfn.XLOOKUP(S$1,'Control Panel'!$B:$B,'Control Panel'!$D:$D)</f>
        <v>6.8750000000000006E-2</v>
      </c>
      <c r="Y71" s="2">
        <f>IF('Control Panel'!$D$26="ON",AC70*(1-'Control Panel'!$C$26),AC70)</f>
        <v>5491540.3526593307</v>
      </c>
      <c r="Z71" s="3">
        <f>IF(ROUND(AC70,2) = 0,0,-PMT(_xlfn.XLOOKUP(Y$1,'Control Panel'!$B:$B,'Control Panel'!$H:$H),_xlfn.XLOOKUP(Y$1,'Control Panel'!$B:$B,'Control Panel'!$E:$E),_xlfn.XLOOKUP(Y$1,'Control Panel'!$B:$B,'Control Panel'!$C:$C)))</f>
        <v>61792.332437135432</v>
      </c>
      <c r="AA71" s="3">
        <f>IF(Z71=0,0,Y71*(_xlfn.XLOOKUP(Y$1,'Control Panel'!$B:$B,'Control Panel'!$H:$H)))</f>
        <v>23453.453589482557</v>
      </c>
      <c r="AB71" s="3">
        <f t="shared" si="45"/>
        <v>38338.878847652872</v>
      </c>
      <c r="AC71" s="3">
        <f t="shared" si="46"/>
        <v>5453201.4738116777</v>
      </c>
      <c r="AD71" s="10">
        <f>_xlfn.XLOOKUP(Y$1,'Control Panel'!$B:$B,'Control Panel'!$D:$D)</f>
        <v>5.1249999999999997E-2</v>
      </c>
      <c r="AE71" s="2">
        <f>IF('Control Panel'!$D$26="ON",AI70*(1-'Control Panel'!$C$26),AI70)</f>
        <v>9303866.0726379864</v>
      </c>
      <c r="AF71" s="3">
        <f>IF(ROUND(AI70,2) = 0,0,-PMT(_xlfn.XLOOKUP(AE$1,'Control Panel'!$B:$B,'Control Panel'!$H:$H),_xlfn.XLOOKUP(AE$1,'Control Panel'!$B:$B,'Control Panel'!$E:$E),_xlfn.XLOOKUP(AE$1,'Control Panel'!$B:$B,'Control Panel'!$C:$C)))</f>
        <v>65692.881367551381</v>
      </c>
      <c r="AG71" s="3">
        <f>IF(AF71=0,0,AE71*(_xlfn.XLOOKUP(AE$1,'Control Panel'!$B:$B,'Control Panel'!$H:$H)))</f>
        <v>53303.399374488465</v>
      </c>
      <c r="AH71" s="3">
        <f t="shared" si="47"/>
        <v>12389.481993062916</v>
      </c>
      <c r="AI71" s="3">
        <f t="shared" si="48"/>
        <v>9291476.590644924</v>
      </c>
      <c r="AJ71" s="10">
        <f>_xlfn.XLOOKUP(AE$1,'Control Panel'!$B:$B,'Control Panel'!$D:$D)</f>
        <v>6.8750000000000006E-2</v>
      </c>
      <c r="AK71" s="2">
        <f>IF('Control Panel'!$D$26="ON",AO70*(1-'Control Panel'!$C$26),AO70)</f>
        <v>1633935.8533958166</v>
      </c>
      <c r="AL71" s="3">
        <f>IF(ROUND(AO70,2) = 0,0,-PMT(_xlfn.XLOOKUP(AK$1,'Control Panel'!$B:$B,'Control Panel'!$H:$H),_xlfn.XLOOKUP(AK$1,'Control Panel'!$B:$B,'Control Panel'!$E:$E),_xlfn.XLOOKUP(AK$1,'Control Panel'!$B:$B,'Control Panel'!$C:$C)))</f>
        <v>19292.014496253767</v>
      </c>
      <c r="AM71" s="3">
        <f>IF(AL71=0,0,AK71*(_xlfn.XLOOKUP(AK$1,'Control Panel'!$B:$B,'Control Panel'!$H:$H)))</f>
        <v>8510.0825697698783</v>
      </c>
      <c r="AN71" s="3">
        <f t="shared" si="49"/>
        <v>10781.931926483889</v>
      </c>
      <c r="AO71" s="3">
        <f t="shared" si="50"/>
        <v>1623153.9214693327</v>
      </c>
      <c r="AP71" s="10">
        <f>_xlfn.XLOOKUP(AK$1,'Control Panel'!$B:$B,'Control Panel'!$D:$D)</f>
        <v>6.25E-2</v>
      </c>
      <c r="AQ71" s="2">
        <f>IF('Control Panel'!$D$26="ON",AU70*(1-'Control Panel'!$C$26),AU70)</f>
        <v>5123541.3075004583</v>
      </c>
      <c r="AR71" s="3">
        <f>IF(ROUND(AU70,2) = 0,0,-PMT(_xlfn.XLOOKUP(AQ$1,'Control Panel'!$B:$B,'Control Panel'!$H:$H),_xlfn.XLOOKUP(AQ$1,'Control Panel'!$B:$B,'Control Panel'!$E:$E),_xlfn.XLOOKUP(AQ$1,'Control Panel'!$B:$B,'Control Panel'!$C:$C)))</f>
        <v>61459.563819643074</v>
      </c>
      <c r="AS71" s="3">
        <f>IF(AR71=0,0,AQ71*(_xlfn.XLOOKUP(AQ$1,'Control Panel'!$B:$B,'Control Panel'!$H:$H)))</f>
        <v>28286.21763515878</v>
      </c>
      <c r="AT71" s="3">
        <f t="shared" si="51"/>
        <v>33173.346184484297</v>
      </c>
      <c r="AU71" s="3">
        <f t="shared" si="52"/>
        <v>5090367.9613159737</v>
      </c>
      <c r="AV71" s="10">
        <f>_xlfn.XLOOKUP(AQ$1,'Control Panel'!$B:$B,'Control Panel'!$D:$D)</f>
        <v>6.6250000000000003E-2</v>
      </c>
      <c r="AW71" s="2">
        <f>IF('Control Panel'!$D$26="ON",BA70*(1-'Control Panel'!$C$26),BA70)</f>
        <v>7289245.8997757686</v>
      </c>
      <c r="AX71" s="3">
        <f>IF(ROUND(BA70,2) = 0,0,-PMT(_xlfn.XLOOKUP(AW$1,'Control Panel'!$B:$B,'Control Panel'!$H:$H),_xlfn.XLOOKUP(AW$1,'Control Panel'!$B:$B,'Control Panel'!$E:$E),_xlfn.XLOOKUP(AW$1,'Control Panel'!$B:$B,'Control Panel'!$C:$C)))</f>
        <v>44797.69910066975</v>
      </c>
      <c r="AY71" s="3">
        <f>IF(AX71=0,0,AW71*(_xlfn.XLOOKUP(AW$1,'Control Panel'!$B:$B,'Control Panel'!$H:$H)))</f>
        <v>32649.747259412299</v>
      </c>
      <c r="AZ71" s="3">
        <f t="shared" si="53"/>
        <v>12147.951841257451</v>
      </c>
      <c r="BA71" s="3">
        <f t="shared" si="54"/>
        <v>7277097.9479345111</v>
      </c>
      <c r="BB71" s="10">
        <f>_xlfn.XLOOKUP(AW$1,'Control Panel'!$B:$B,'Control Panel'!$D:$D)</f>
        <v>5.3749999999999999E-2</v>
      </c>
      <c r="BC71" s="2">
        <f>IF('Control Panel'!$D$26="ON",BG70*(1-'Control Panel'!$C$26),BG70)</f>
        <v>11647846.848148638</v>
      </c>
      <c r="BD71" s="3">
        <f>IF(ROUND(BG70,2) = 0,0,-PMT(_xlfn.XLOOKUP(BC$1,'Control Panel'!$B:$B,'Control Panel'!$H:$H),_xlfn.XLOOKUP(BC$1,'Control Panel'!$B:$B,'Control Panel'!$E:$E),_xlfn.XLOOKUP(BC$1,'Control Panel'!$B:$B,'Control Panel'!$C:$C)))</f>
        <v>83162.8118973979</v>
      </c>
      <c r="BE71" s="3">
        <f>IF(BD71=0,0,BC71*(_xlfn.XLOOKUP(BC$1,'Control Panel'!$B:$B,'Control Panel'!$H:$H)))</f>
        <v>67945.773280867055</v>
      </c>
      <c r="BF71" s="3">
        <f t="shared" si="55"/>
        <v>15217.038616530845</v>
      </c>
      <c r="BG71" s="3">
        <f t="shared" si="56"/>
        <v>11632629.809532108</v>
      </c>
      <c r="BH71" s="10">
        <f>_xlfn.XLOOKUP(BC$1,'Control Panel'!$B:$B,'Control Panel'!$D:$D)</f>
        <v>7.0000000000000007E-2</v>
      </c>
      <c r="BI71" s="2">
        <f>IF('Control Panel'!$D$26="ON",BM70*(1-'Control Panel'!$C$26),BM70)</f>
        <v>6196309.1193016516</v>
      </c>
      <c r="BJ71" s="3">
        <f>IF(ROUND(BM70,2) = 0,0,-PMT(_xlfn.XLOOKUP(BI$1,'Control Panel'!$B:$B,'Control Panel'!$H:$H),_xlfn.XLOOKUP(BI$1,'Control Panel'!$B:$B,'Control Panel'!$E:$E),_xlfn.XLOOKUP(BI$1,'Control Panel'!$B:$B,'Control Panel'!$C:$C)))</f>
        <v>39928.799014207361</v>
      </c>
      <c r="BK71" s="3">
        <f>IF(BJ71=0,0,BI71*(_xlfn.XLOOKUP(BI$1,'Control Panel'!$B:$B,'Control Panel'!$H:$H)))</f>
        <v>30336.096729914334</v>
      </c>
      <c r="BL71" s="3">
        <f t="shared" si="57"/>
        <v>9592.7022842930273</v>
      </c>
      <c r="BM71" s="3">
        <f t="shared" si="58"/>
        <v>6186716.4170173584</v>
      </c>
      <c r="BN71" s="10">
        <f>_xlfn.XLOOKUP(BI$1,'Control Panel'!$B:$B,'Control Panel'!$D:$D)</f>
        <v>5.8749999999999997E-2</v>
      </c>
      <c r="BO71" s="2">
        <f>IF('Control Panel'!$D$26="ON",BS70*(1-'Control Panel'!$C$26),BS70)</f>
        <v>8411827.1014921535</v>
      </c>
      <c r="BP71" s="3">
        <f>IF(ROUND(BS70,2) = 0,0,-PMT(_xlfn.XLOOKUP(BO$1,'Control Panel'!$B:$B,'Control Panel'!$H:$H),_xlfn.XLOOKUP(BO$1,'Control Panel'!$B:$B,'Control Panel'!$E:$E),_xlfn.XLOOKUP(BO$1,'Control Panel'!$B:$B,'Control Panel'!$C:$C)))</f>
        <v>51078.842448125593</v>
      </c>
      <c r="BQ71" s="3">
        <f>IF(BP71=0,0,BO71*(_xlfn.XLOOKUP(BO$1,'Control Panel'!$B:$B,'Control Panel'!$H:$H)))</f>
        <v>36801.743569028171</v>
      </c>
      <c r="BR71" s="3">
        <f t="shared" si="59"/>
        <v>14277.098879097422</v>
      </c>
      <c r="BS71" s="3">
        <f t="shared" si="60"/>
        <v>8397550.0026130565</v>
      </c>
      <c r="BT71" s="10">
        <f>_xlfn.XLOOKUP(BO$1,'Control Panel'!$B:$B,'Control Panel'!$D:$D)</f>
        <v>5.2499999999999998E-2</v>
      </c>
      <c r="BU71" s="2">
        <f>IF('Control Panel'!$D$26="ON",BY70*(1-'Control Panel'!$C$26),BY70)</f>
        <v>3276515.775063491</v>
      </c>
      <c r="BV71" s="3">
        <f>IF(ROUND(BY70,2) = 0,0,-PMT(_xlfn.XLOOKUP(BU$1,'Control Panel'!$B:$B,'Control Panel'!$H:$H),_xlfn.XLOOKUP(BU$1,'Control Panel'!$B:$B,'Control Panel'!$E:$E),_xlfn.XLOOKUP(BU$1,'Control Panel'!$B:$B,'Control Panel'!$C:$C)))</f>
        <v>38891.266274824018</v>
      </c>
      <c r="BW71" s="3">
        <f>IF(BV71=0,0,BU71*(_xlfn.XLOOKUP(BU$1,'Control Panel'!$B:$B,'Control Panel'!$H:$H)))</f>
        <v>17406.490055024798</v>
      </c>
      <c r="BX71" s="3">
        <f t="shared" si="61"/>
        <v>21484.77621979922</v>
      </c>
      <c r="BY71" s="3">
        <f t="shared" si="62"/>
        <v>3255030.9988436918</v>
      </c>
      <c r="BZ71" s="10">
        <f>_xlfn.XLOOKUP(BU$1,'Control Panel'!$B:$B,'Control Panel'!$D:$D)</f>
        <v>6.3750000000000001E-2</v>
      </c>
      <c r="CA71" s="2">
        <f>IF('Control Panel'!$D$26="ON",CE70*(1-'Control Panel'!$C$26),CE70)</f>
        <v>4310628.8008912578</v>
      </c>
      <c r="CB71" s="3">
        <f>IF(ROUND(CE70,2) = 0,0,-PMT(_xlfn.XLOOKUP(CA$1,'Control Panel'!$B:$B,'Control Panel'!$H:$H),_xlfn.XLOOKUP(CA$1,'Control Panel'!$B:$B,'Control Panel'!$E:$E),_xlfn.XLOOKUP(CA$1,'Control Panel'!$B:$B,'Control Panel'!$C:$C)))</f>
        <v>49824.605221179954</v>
      </c>
      <c r="CC71" s="3">
        <f>IF(CB71=0,0,CA71*(_xlfn.XLOOKUP(CA$1,'Control Panel'!$B:$B,'Control Panel'!$H:$H)))</f>
        <v>20655.096337603947</v>
      </c>
      <c r="CD71" s="3">
        <f t="shared" si="63"/>
        <v>29169.508883576007</v>
      </c>
      <c r="CE71" s="3">
        <f t="shared" si="64"/>
        <v>4281459.2920076819</v>
      </c>
      <c r="CF71" s="10">
        <f>_xlfn.XLOOKUP(CA$1,'Control Panel'!$B:$B,'Control Panel'!$D:$D)</f>
        <v>5.7500000000000002E-2</v>
      </c>
      <c r="CG71" s="2">
        <f>IF('Control Panel'!$D$26="ON",CK70*(1-'Control Panel'!$C$26),CK70)</f>
        <v>6073402.3473884948</v>
      </c>
      <c r="CH71" s="3">
        <f>IF(ROUND(CK70,2) = 0,0,-PMT(_xlfn.XLOOKUP(CG$1,'Control Panel'!$B:$B,'Control Panel'!$H:$H),_xlfn.XLOOKUP(CG$1,'Control Panel'!$B:$B,'Control Panel'!$E:$E),_xlfn.XLOOKUP(CG$1,'Control Panel'!$B:$B,'Control Panel'!$C:$C)))</f>
        <v>69452.093642796826</v>
      </c>
      <c r="CI71" s="3">
        <f>IF(CH71=0,0,CG71*(_xlfn.XLOOKUP(CG$1,'Control Panel'!$B:$B,'Control Panel'!$H:$H)))</f>
        <v>27836.427425530601</v>
      </c>
      <c r="CJ71" s="3">
        <f t="shared" si="65"/>
        <v>41615.666217266225</v>
      </c>
      <c r="CK71" s="3">
        <f t="shared" si="66"/>
        <v>6031786.6811712282</v>
      </c>
      <c r="CL71" s="10">
        <f>_xlfn.XLOOKUP(CG$1,'Control Panel'!$B:$B,'Control Panel'!$D:$D)</f>
        <v>5.5E-2</v>
      </c>
      <c r="CM71" s="2">
        <f>IF('Control Panel'!$D$26="ON",CQ70*(1-'Control Panel'!$C$26),CQ70)</f>
        <v>1818773.4273496538</v>
      </c>
      <c r="CN71" s="3">
        <f>IF(ROUND(CQ70,2) = 0,0,-PMT(_xlfn.XLOOKUP(CM$1,'Control Panel'!$B:$B,'Control Panel'!$H:$H),_xlfn.XLOOKUP(CM$1,'Control Panel'!$B:$B,'Control Panel'!$E:$E),_xlfn.XLOOKUP(CM$1,'Control Panel'!$B:$B,'Control Panel'!$C:$C)))</f>
        <v>11044.074042837967</v>
      </c>
      <c r="CO71" s="3">
        <f>IF(CN71=0,0,CM71*(_xlfn.XLOOKUP(CM$1,'Control Panel'!$B:$B,'Control Panel'!$H:$H)))</f>
        <v>7957.1337446547341</v>
      </c>
      <c r="CP71" s="3">
        <f t="shared" si="67"/>
        <v>3086.9402981832327</v>
      </c>
      <c r="CQ71" s="3">
        <f t="shared" si="68"/>
        <v>1815686.4870514707</v>
      </c>
      <c r="CR71" s="10">
        <f>_xlfn.XLOOKUP(CM$1,'Control Panel'!$B:$B,'Control Panel'!$D:$D)</f>
        <v>5.2499999999999998E-2</v>
      </c>
    </row>
    <row r="72" spans="1:96" x14ac:dyDescent="0.3">
      <c r="A72" s="86">
        <f t="shared" si="37"/>
        <v>280135.58990895352</v>
      </c>
      <c r="B72" s="3">
        <f t="shared" si="38"/>
        <v>426113.09202065534</v>
      </c>
      <c r="C72" s="88">
        <f>SUM($A$3:A71)</f>
        <v>16359682.183956174</v>
      </c>
      <c r="D72" s="87">
        <f>IF('Control Panel'!$D$27= "ON",A72+B72*(1-'Control Panel'!$C$27),A72+B72)</f>
        <v>706248.68192960881</v>
      </c>
      <c r="F72" s="9">
        <v>70</v>
      </c>
      <c r="G72" s="2">
        <f>IF('Control Panel'!$D$26="ON",K71*(1-'Control Panel'!$C$26),K71)</f>
        <v>3548109.8124536658</v>
      </c>
      <c r="H72" s="3">
        <f>IF(ROUND(K71,2) = 0,0,-PMT(_xlfn.XLOOKUP(G$1,'Control Panel'!$B:$B,'Control Panel'!$H:$H),_xlfn.XLOOKUP(G$1,'Control Panel'!$B:$B,'Control Panel'!$E:$E),_xlfn.XLOOKUP(G$1,'Control Panel'!$B:$B,'Control Panel'!$C:$C)))</f>
        <v>40854.172731056962</v>
      </c>
      <c r="I72" s="3">
        <f>IF(H72=0,0,G72*(_xlfn.XLOOKUP(G$1,'Control Panel'!$B:$B,'Control Panel'!$H:$H)))</f>
        <v>16262.169973745968</v>
      </c>
      <c r="J72" s="3">
        <f t="shared" si="39"/>
        <v>24592.002757310995</v>
      </c>
      <c r="K72" s="3">
        <f t="shared" si="40"/>
        <v>3523517.8096963549</v>
      </c>
      <c r="L72" s="10">
        <f>_xlfn.XLOOKUP(G$1,'Control Panel'!$B:$B,'Control Panel'!$D:$D)</f>
        <v>5.5E-2</v>
      </c>
      <c r="M72" s="2">
        <f>IF('Control Panel'!$D$26="ON",Q71*(1-'Control Panel'!$C$26),Q71)</f>
        <v>3716590.6362579674</v>
      </c>
      <c r="N72" s="3">
        <f>IF(ROUND(Q71,2) = 0,0,-PMT(_xlfn.XLOOKUP(M$1,'Control Panel'!$B:$B,'Control Panel'!$H:$H),_xlfn.XLOOKUP(M$1,'Control Panel'!$B:$B,'Control Panel'!$E:$E),_xlfn.XLOOKUP(M$1,'Control Panel'!$B:$B,'Control Panel'!$C:$C)))</f>
        <v>26277.152547020552</v>
      </c>
      <c r="O72" s="3">
        <f>IF(N72=0,0,M72*(_xlfn.XLOOKUP(M$1,'Control Panel'!$B:$B,'Control Panel'!$H:$H)))</f>
        <v>21292.967186894606</v>
      </c>
      <c r="P72" s="3">
        <f t="shared" si="41"/>
        <v>4984.1853601259463</v>
      </c>
      <c r="Q72" s="3">
        <f t="shared" si="42"/>
        <v>3711606.4508978417</v>
      </c>
      <c r="R72" s="10">
        <f>_xlfn.XLOOKUP(M$1,'Control Panel'!$B:$B,'Control Panel'!$D:$D)</f>
        <v>6.8750000000000006E-2</v>
      </c>
      <c r="S72" s="2">
        <f>IF('Control Panel'!$D$26="ON",W71*(1-'Control Panel'!$C$26),W71)</f>
        <v>6039459.7839191919</v>
      </c>
      <c r="T72" s="3">
        <f>IF(ROUND(W71,2) = 0,0,-PMT(_xlfn.XLOOKUP(S$1,'Control Panel'!$B:$B,'Control Panel'!$H:$H),_xlfn.XLOOKUP(S$1,'Control Panel'!$B:$B,'Control Panel'!$E:$E),_xlfn.XLOOKUP(S$1,'Control Panel'!$B:$B,'Control Panel'!$C:$C)))</f>
        <v>42700.372888908401</v>
      </c>
      <c r="U72" s="3">
        <f>IF(T72=0,0,S72*(_xlfn.XLOOKUP(S$1,'Control Panel'!$B:$B,'Control Panel'!$H:$H)))</f>
        <v>34601.071678703709</v>
      </c>
      <c r="V72" s="3">
        <f t="shared" si="43"/>
        <v>8099.3012102046923</v>
      </c>
      <c r="W72" s="3">
        <f t="shared" si="44"/>
        <v>6031360.4827089868</v>
      </c>
      <c r="X72" s="10">
        <f>_xlfn.XLOOKUP(S$1,'Control Panel'!$B:$B,'Control Panel'!$D:$D)</f>
        <v>6.8750000000000006E-2</v>
      </c>
      <c r="Y72" s="2">
        <f>IF('Control Panel'!$D$26="ON",AC71*(1-'Control Panel'!$C$26),AC71)</f>
        <v>5453201.4738116777</v>
      </c>
      <c r="Z72" s="3">
        <f>IF(ROUND(AC71,2) = 0,0,-PMT(_xlfn.XLOOKUP(Y$1,'Control Panel'!$B:$B,'Control Panel'!$H:$H),_xlfn.XLOOKUP(Y$1,'Control Panel'!$B:$B,'Control Panel'!$E:$E),_xlfn.XLOOKUP(Y$1,'Control Panel'!$B:$B,'Control Panel'!$C:$C)))</f>
        <v>61792.332437135432</v>
      </c>
      <c r="AA72" s="3">
        <f>IF(Z72=0,0,Y72*(_xlfn.XLOOKUP(Y$1,'Control Panel'!$B:$B,'Control Panel'!$H:$H)))</f>
        <v>23289.714627737372</v>
      </c>
      <c r="AB72" s="3">
        <f t="shared" si="45"/>
        <v>38502.617809398056</v>
      </c>
      <c r="AC72" s="3">
        <f t="shared" si="46"/>
        <v>5414698.8560022796</v>
      </c>
      <c r="AD72" s="10">
        <f>_xlfn.XLOOKUP(Y$1,'Control Panel'!$B:$B,'Control Panel'!$D:$D)</f>
        <v>5.1249999999999997E-2</v>
      </c>
      <c r="AE72" s="2">
        <f>IF('Control Panel'!$D$26="ON",AI71*(1-'Control Panel'!$C$26),AI71)</f>
        <v>9291476.590644924</v>
      </c>
      <c r="AF72" s="3">
        <f>IF(ROUND(AI71,2) = 0,0,-PMT(_xlfn.XLOOKUP(AE$1,'Control Panel'!$B:$B,'Control Panel'!$H:$H),_xlfn.XLOOKUP(AE$1,'Control Panel'!$B:$B,'Control Panel'!$E:$E),_xlfn.XLOOKUP(AE$1,'Control Panel'!$B:$B,'Control Panel'!$C:$C)))</f>
        <v>65692.881367551381</v>
      </c>
      <c r="AG72" s="3">
        <f>IF(AF72=0,0,AE72*(_xlfn.XLOOKUP(AE$1,'Control Panel'!$B:$B,'Control Panel'!$H:$H)))</f>
        <v>53232.41796723655</v>
      </c>
      <c r="AH72" s="3">
        <f t="shared" si="47"/>
        <v>12460.463400314831</v>
      </c>
      <c r="AI72" s="3">
        <f t="shared" si="48"/>
        <v>9279016.1272446085</v>
      </c>
      <c r="AJ72" s="10">
        <f>_xlfn.XLOOKUP(AE$1,'Control Panel'!$B:$B,'Control Panel'!$D:$D)</f>
        <v>6.8750000000000006E-2</v>
      </c>
      <c r="AK72" s="2">
        <f>IF('Control Panel'!$D$26="ON",AO71*(1-'Control Panel'!$C$26),AO71)</f>
        <v>1623153.9214693327</v>
      </c>
      <c r="AL72" s="3">
        <f>IF(ROUND(AO71,2) = 0,0,-PMT(_xlfn.XLOOKUP(AK$1,'Control Panel'!$B:$B,'Control Panel'!$H:$H),_xlfn.XLOOKUP(AK$1,'Control Panel'!$B:$B,'Control Panel'!$E:$E),_xlfn.XLOOKUP(AK$1,'Control Panel'!$B:$B,'Control Panel'!$C:$C)))</f>
        <v>19292.014496253767</v>
      </c>
      <c r="AM72" s="3">
        <f>IF(AL72=0,0,AK72*(_xlfn.XLOOKUP(AK$1,'Control Panel'!$B:$B,'Control Panel'!$H:$H)))</f>
        <v>8453.9266743194403</v>
      </c>
      <c r="AN72" s="3">
        <f t="shared" si="49"/>
        <v>10838.087821934327</v>
      </c>
      <c r="AO72" s="3">
        <f t="shared" si="50"/>
        <v>1612315.8336473983</v>
      </c>
      <c r="AP72" s="10">
        <f>_xlfn.XLOOKUP(AK$1,'Control Panel'!$B:$B,'Control Panel'!$D:$D)</f>
        <v>6.25E-2</v>
      </c>
      <c r="AQ72" s="2">
        <f>IF('Control Panel'!$D$26="ON",AU71*(1-'Control Panel'!$C$26),AU71)</f>
        <v>5090367.9613159737</v>
      </c>
      <c r="AR72" s="3">
        <f>IF(ROUND(AU71,2) = 0,0,-PMT(_xlfn.XLOOKUP(AQ$1,'Control Panel'!$B:$B,'Control Panel'!$H:$H),_xlfn.XLOOKUP(AQ$1,'Control Panel'!$B:$B,'Control Panel'!$E:$E),_xlfn.XLOOKUP(AQ$1,'Control Panel'!$B:$B,'Control Panel'!$C:$C)))</f>
        <v>61459.563819643074</v>
      </c>
      <c r="AS72" s="3">
        <f>IF(AR72=0,0,AQ72*(_xlfn.XLOOKUP(AQ$1,'Control Panel'!$B:$B,'Control Panel'!$H:$H)))</f>
        <v>28103.073119765271</v>
      </c>
      <c r="AT72" s="3">
        <f t="shared" si="51"/>
        <v>33356.490699877802</v>
      </c>
      <c r="AU72" s="3">
        <f t="shared" si="52"/>
        <v>5057011.4706160957</v>
      </c>
      <c r="AV72" s="10">
        <f>_xlfn.XLOOKUP(AQ$1,'Control Panel'!$B:$B,'Control Panel'!$D:$D)</f>
        <v>6.6250000000000003E-2</v>
      </c>
      <c r="AW72" s="2">
        <f>IF('Control Panel'!$D$26="ON",BA71*(1-'Control Panel'!$C$26),BA71)</f>
        <v>7277097.9479345111</v>
      </c>
      <c r="AX72" s="3">
        <f>IF(ROUND(BA71,2) = 0,0,-PMT(_xlfn.XLOOKUP(AW$1,'Control Panel'!$B:$B,'Control Panel'!$H:$H),_xlfn.XLOOKUP(AW$1,'Control Panel'!$B:$B,'Control Panel'!$E:$E),_xlfn.XLOOKUP(AW$1,'Control Panel'!$B:$B,'Control Panel'!$C:$C)))</f>
        <v>44797.69910066975</v>
      </c>
      <c r="AY72" s="3">
        <f>IF(AX72=0,0,AW72*(_xlfn.XLOOKUP(AW$1,'Control Panel'!$B:$B,'Control Panel'!$H:$H)))</f>
        <v>32595.334558456667</v>
      </c>
      <c r="AZ72" s="3">
        <f t="shared" si="53"/>
        <v>12202.364542213083</v>
      </c>
      <c r="BA72" s="3">
        <f t="shared" si="54"/>
        <v>7264895.5833922978</v>
      </c>
      <c r="BB72" s="10">
        <f>_xlfn.XLOOKUP(AW$1,'Control Panel'!$B:$B,'Control Panel'!$D:$D)</f>
        <v>5.3749999999999999E-2</v>
      </c>
      <c r="BC72" s="2">
        <f>IF('Control Panel'!$D$26="ON",BG71*(1-'Control Panel'!$C$26),BG71)</f>
        <v>11632629.809532108</v>
      </c>
      <c r="BD72" s="3">
        <f>IF(ROUND(BG71,2) = 0,0,-PMT(_xlfn.XLOOKUP(BC$1,'Control Panel'!$B:$B,'Control Panel'!$H:$H),_xlfn.XLOOKUP(BC$1,'Control Panel'!$B:$B,'Control Panel'!$E:$E),_xlfn.XLOOKUP(BC$1,'Control Panel'!$B:$B,'Control Panel'!$C:$C)))</f>
        <v>83162.8118973979</v>
      </c>
      <c r="BE72" s="3">
        <f>IF(BD72=0,0,BC72*(_xlfn.XLOOKUP(BC$1,'Control Panel'!$B:$B,'Control Panel'!$H:$H)))</f>
        <v>67857.007222270637</v>
      </c>
      <c r="BF72" s="3">
        <f t="shared" si="55"/>
        <v>15305.804675127263</v>
      </c>
      <c r="BG72" s="3">
        <f t="shared" si="56"/>
        <v>11617324.004856981</v>
      </c>
      <c r="BH72" s="10">
        <f>_xlfn.XLOOKUP(BC$1,'Control Panel'!$B:$B,'Control Panel'!$D:$D)</f>
        <v>7.0000000000000007E-2</v>
      </c>
      <c r="BI72" s="2">
        <f>IF('Control Panel'!$D$26="ON",BM71*(1-'Control Panel'!$C$26),BM71)</f>
        <v>6186716.4170173584</v>
      </c>
      <c r="BJ72" s="3">
        <f>IF(ROUND(BM71,2) = 0,0,-PMT(_xlfn.XLOOKUP(BI$1,'Control Panel'!$B:$B,'Control Panel'!$H:$H),_xlfn.XLOOKUP(BI$1,'Control Panel'!$B:$B,'Control Panel'!$E:$E),_xlfn.XLOOKUP(BI$1,'Control Panel'!$B:$B,'Control Panel'!$C:$C)))</f>
        <v>39928.799014207361</v>
      </c>
      <c r="BK72" s="3">
        <f>IF(BJ72=0,0,BI72*(_xlfn.XLOOKUP(BI$1,'Control Panel'!$B:$B,'Control Panel'!$H:$H)))</f>
        <v>30289.132458314147</v>
      </c>
      <c r="BL72" s="3">
        <f t="shared" si="57"/>
        <v>9639.6665558932145</v>
      </c>
      <c r="BM72" s="3">
        <f t="shared" si="58"/>
        <v>6177076.7504614647</v>
      </c>
      <c r="BN72" s="10">
        <f>_xlfn.XLOOKUP(BI$1,'Control Panel'!$B:$B,'Control Panel'!$D:$D)</f>
        <v>5.8749999999999997E-2</v>
      </c>
      <c r="BO72" s="2">
        <f>IF('Control Panel'!$D$26="ON",BS71*(1-'Control Panel'!$C$26),BS71)</f>
        <v>8397550.0026130565</v>
      </c>
      <c r="BP72" s="3">
        <f>IF(ROUND(BS71,2) = 0,0,-PMT(_xlfn.XLOOKUP(BO$1,'Control Panel'!$B:$B,'Control Panel'!$H:$H),_xlfn.XLOOKUP(BO$1,'Control Panel'!$B:$B,'Control Panel'!$E:$E),_xlfn.XLOOKUP(BO$1,'Control Panel'!$B:$B,'Control Panel'!$C:$C)))</f>
        <v>51078.842448125593</v>
      </c>
      <c r="BQ72" s="3">
        <f>IF(BP72=0,0,BO72*(_xlfn.XLOOKUP(BO$1,'Control Panel'!$B:$B,'Control Panel'!$H:$H)))</f>
        <v>36739.281261432116</v>
      </c>
      <c r="BR72" s="3">
        <f t="shared" si="59"/>
        <v>14339.561186693478</v>
      </c>
      <c r="BS72" s="3">
        <f t="shared" si="60"/>
        <v>8383210.4414263628</v>
      </c>
      <c r="BT72" s="10">
        <f>_xlfn.XLOOKUP(BO$1,'Control Panel'!$B:$B,'Control Panel'!$D:$D)</f>
        <v>5.2499999999999998E-2</v>
      </c>
      <c r="BU72" s="2">
        <f>IF('Control Panel'!$D$26="ON",BY71*(1-'Control Panel'!$C$26),BY71)</f>
        <v>3255030.9988436918</v>
      </c>
      <c r="BV72" s="3">
        <f>IF(ROUND(BY71,2) = 0,0,-PMT(_xlfn.XLOOKUP(BU$1,'Control Panel'!$B:$B,'Control Panel'!$H:$H),_xlfn.XLOOKUP(BU$1,'Control Panel'!$B:$B,'Control Panel'!$E:$E),_xlfn.XLOOKUP(BU$1,'Control Panel'!$B:$B,'Control Panel'!$C:$C)))</f>
        <v>38891.266274824018</v>
      </c>
      <c r="BW72" s="3">
        <f>IF(BV72=0,0,BU72*(_xlfn.XLOOKUP(BU$1,'Control Panel'!$B:$B,'Control Panel'!$H:$H)))</f>
        <v>17292.352181357113</v>
      </c>
      <c r="BX72" s="3">
        <f t="shared" si="61"/>
        <v>21598.914093466905</v>
      </c>
      <c r="BY72" s="3">
        <f t="shared" si="62"/>
        <v>3233432.0847502248</v>
      </c>
      <c r="BZ72" s="10">
        <f>_xlfn.XLOOKUP(BU$1,'Control Panel'!$B:$B,'Control Panel'!$D:$D)</f>
        <v>6.3750000000000001E-2</v>
      </c>
      <c r="CA72" s="2">
        <f>IF('Control Panel'!$D$26="ON",CE71*(1-'Control Panel'!$C$26),CE71)</f>
        <v>4281459.2920076819</v>
      </c>
      <c r="CB72" s="3">
        <f>IF(ROUND(CE71,2) = 0,0,-PMT(_xlfn.XLOOKUP(CA$1,'Control Panel'!$B:$B,'Control Panel'!$H:$H),_xlfn.XLOOKUP(CA$1,'Control Panel'!$B:$B,'Control Panel'!$E:$E),_xlfn.XLOOKUP(CA$1,'Control Panel'!$B:$B,'Control Panel'!$C:$C)))</f>
        <v>49824.605221179954</v>
      </c>
      <c r="CC72" s="3">
        <f>IF(CB72=0,0,CA72*(_xlfn.XLOOKUP(CA$1,'Control Panel'!$B:$B,'Control Panel'!$H:$H)))</f>
        <v>20515.325774203477</v>
      </c>
      <c r="CD72" s="3">
        <f t="shared" si="63"/>
        <v>29309.279446976478</v>
      </c>
      <c r="CE72" s="3">
        <f t="shared" si="64"/>
        <v>4252150.0125607057</v>
      </c>
      <c r="CF72" s="10">
        <f>_xlfn.XLOOKUP(CA$1,'Control Panel'!$B:$B,'Control Panel'!$D:$D)</f>
        <v>5.7500000000000002E-2</v>
      </c>
      <c r="CG72" s="2">
        <f>IF('Control Panel'!$D$26="ON",CK71*(1-'Control Panel'!$C$26),CK71)</f>
        <v>6031786.6811712282</v>
      </c>
      <c r="CH72" s="3">
        <f>IF(ROUND(CK71,2) = 0,0,-PMT(_xlfn.XLOOKUP(CG$1,'Control Panel'!$B:$B,'Control Panel'!$H:$H),_xlfn.XLOOKUP(CG$1,'Control Panel'!$B:$B,'Control Panel'!$E:$E),_xlfn.XLOOKUP(CG$1,'Control Panel'!$B:$B,'Control Panel'!$C:$C)))</f>
        <v>69452.093642796826</v>
      </c>
      <c r="CI72" s="3">
        <f>IF(CH72=0,0,CG72*(_xlfn.XLOOKUP(CG$1,'Control Panel'!$B:$B,'Control Panel'!$H:$H)))</f>
        <v>27645.688955368129</v>
      </c>
      <c r="CJ72" s="3">
        <f t="shared" si="65"/>
        <v>41806.404687428701</v>
      </c>
      <c r="CK72" s="3">
        <f t="shared" si="66"/>
        <v>5989980.2764837993</v>
      </c>
      <c r="CL72" s="10">
        <f>_xlfn.XLOOKUP(CG$1,'Control Panel'!$B:$B,'Control Panel'!$D:$D)</f>
        <v>5.5E-2</v>
      </c>
      <c r="CM72" s="2">
        <f>IF('Control Panel'!$D$26="ON",CQ71*(1-'Control Panel'!$C$26),CQ71)</f>
        <v>1815686.4870514707</v>
      </c>
      <c r="CN72" s="3">
        <f>IF(ROUND(CQ71,2) = 0,0,-PMT(_xlfn.XLOOKUP(CM$1,'Control Panel'!$B:$B,'Control Panel'!$H:$H),_xlfn.XLOOKUP(CM$1,'Control Panel'!$B:$B,'Control Panel'!$E:$E),_xlfn.XLOOKUP(CM$1,'Control Panel'!$B:$B,'Control Panel'!$C:$C)))</f>
        <v>11044.074042837967</v>
      </c>
      <c r="CO72" s="3">
        <f>IF(CN72=0,0,CM72*(_xlfn.XLOOKUP(CM$1,'Control Panel'!$B:$B,'Control Panel'!$H:$H)))</f>
        <v>7943.628380850183</v>
      </c>
      <c r="CP72" s="3">
        <f t="shared" si="67"/>
        <v>3100.4456619877838</v>
      </c>
      <c r="CQ72" s="3">
        <f t="shared" si="68"/>
        <v>1812586.0413894828</v>
      </c>
      <c r="CR72" s="10">
        <f>_xlfn.XLOOKUP(CM$1,'Control Panel'!$B:$B,'Control Panel'!$D:$D)</f>
        <v>5.2499999999999998E-2</v>
      </c>
    </row>
    <row r="73" spans="1:96" x14ac:dyDescent="0.3">
      <c r="A73" s="86">
        <f t="shared" si="37"/>
        <v>281513.92279755266</v>
      </c>
      <c r="B73" s="3">
        <f t="shared" si="38"/>
        <v>424734.75913205638</v>
      </c>
      <c r="C73" s="88">
        <f>SUM($A$3:A72)</f>
        <v>16639817.773865128</v>
      </c>
      <c r="D73" s="87">
        <f>IF('Control Panel'!$D$27= "ON",A73+B73*(1-'Control Panel'!$C$27),A73+B73)</f>
        <v>706248.68192960904</v>
      </c>
      <c r="F73" s="9">
        <v>71</v>
      </c>
      <c r="G73" s="2">
        <f>IF('Control Panel'!$D$26="ON",K72*(1-'Control Panel'!$C$26),K72)</f>
        <v>3523517.8096963549</v>
      </c>
      <c r="H73" s="3">
        <f>IF(ROUND(K72,2) = 0,0,-PMT(_xlfn.XLOOKUP(G$1,'Control Panel'!$B:$B,'Control Panel'!$H:$H),_xlfn.XLOOKUP(G$1,'Control Panel'!$B:$B,'Control Panel'!$E:$E),_xlfn.XLOOKUP(G$1,'Control Panel'!$B:$B,'Control Panel'!$C:$C)))</f>
        <v>40854.172731056962</v>
      </c>
      <c r="I73" s="3">
        <f>IF(H73=0,0,G73*(_xlfn.XLOOKUP(G$1,'Control Panel'!$B:$B,'Control Panel'!$H:$H)))</f>
        <v>16149.45662777496</v>
      </c>
      <c r="J73" s="3">
        <f t="shared" si="39"/>
        <v>24704.716103282</v>
      </c>
      <c r="K73" s="3">
        <f t="shared" si="40"/>
        <v>3498813.0935930731</v>
      </c>
      <c r="L73" s="10">
        <f>_xlfn.XLOOKUP(G$1,'Control Panel'!$B:$B,'Control Panel'!$D:$D)</f>
        <v>5.5E-2</v>
      </c>
      <c r="M73" s="2">
        <f>IF('Control Panel'!$D$26="ON",Q72*(1-'Control Panel'!$C$26),Q72)</f>
        <v>3711606.4508978417</v>
      </c>
      <c r="N73" s="3">
        <f>IF(ROUND(Q72,2) = 0,0,-PMT(_xlfn.XLOOKUP(M$1,'Control Panel'!$B:$B,'Control Panel'!$H:$H),_xlfn.XLOOKUP(M$1,'Control Panel'!$B:$B,'Control Panel'!$E:$E),_xlfn.XLOOKUP(M$1,'Control Panel'!$B:$B,'Control Panel'!$C:$C)))</f>
        <v>26277.152547020552</v>
      </c>
      <c r="O73" s="3">
        <f>IF(N73=0,0,M73*(_xlfn.XLOOKUP(M$1,'Control Panel'!$B:$B,'Control Panel'!$H:$H)))</f>
        <v>21264.411958268887</v>
      </c>
      <c r="P73" s="3">
        <f t="shared" si="41"/>
        <v>5012.7405887516652</v>
      </c>
      <c r="Q73" s="3">
        <f t="shared" si="42"/>
        <v>3706593.7103090901</v>
      </c>
      <c r="R73" s="10">
        <f>_xlfn.XLOOKUP(M$1,'Control Panel'!$B:$B,'Control Panel'!$D:$D)</f>
        <v>6.8750000000000006E-2</v>
      </c>
      <c r="S73" s="2">
        <f>IF('Control Panel'!$D$26="ON",W72*(1-'Control Panel'!$C$26),W72)</f>
        <v>6031360.4827089868</v>
      </c>
      <c r="T73" s="3">
        <f>IF(ROUND(W72,2) = 0,0,-PMT(_xlfn.XLOOKUP(S$1,'Control Panel'!$B:$B,'Control Panel'!$H:$H),_xlfn.XLOOKUP(S$1,'Control Panel'!$B:$B,'Control Panel'!$E:$E),_xlfn.XLOOKUP(S$1,'Control Panel'!$B:$B,'Control Panel'!$C:$C)))</f>
        <v>42700.372888908401</v>
      </c>
      <c r="U73" s="3">
        <f>IF(T73=0,0,S73*(_xlfn.XLOOKUP(S$1,'Control Panel'!$B:$B,'Control Panel'!$H:$H)))</f>
        <v>34554.669432186907</v>
      </c>
      <c r="V73" s="3">
        <f t="shared" si="43"/>
        <v>8145.7034567214941</v>
      </c>
      <c r="W73" s="3">
        <f t="shared" si="44"/>
        <v>6023214.7792522656</v>
      </c>
      <c r="X73" s="10">
        <f>_xlfn.XLOOKUP(S$1,'Control Panel'!$B:$B,'Control Panel'!$D:$D)</f>
        <v>6.8750000000000006E-2</v>
      </c>
      <c r="Y73" s="2">
        <f>IF('Control Panel'!$D$26="ON",AC72*(1-'Control Panel'!$C$26),AC72)</f>
        <v>5414698.8560022796</v>
      </c>
      <c r="Z73" s="3">
        <f>IF(ROUND(AC72,2) = 0,0,-PMT(_xlfn.XLOOKUP(Y$1,'Control Panel'!$B:$B,'Control Panel'!$H:$H),_xlfn.XLOOKUP(Y$1,'Control Panel'!$B:$B,'Control Panel'!$E:$E),_xlfn.XLOOKUP(Y$1,'Control Panel'!$B:$B,'Control Panel'!$C:$C)))</f>
        <v>61792.332437135432</v>
      </c>
      <c r="AA73" s="3">
        <f>IF(Z73=0,0,Y73*(_xlfn.XLOOKUP(Y$1,'Control Panel'!$B:$B,'Control Panel'!$H:$H)))</f>
        <v>23125.2763641764</v>
      </c>
      <c r="AB73" s="3">
        <f t="shared" si="45"/>
        <v>38667.056072959036</v>
      </c>
      <c r="AC73" s="3">
        <f t="shared" si="46"/>
        <v>5376031.7999293208</v>
      </c>
      <c r="AD73" s="10">
        <f>_xlfn.XLOOKUP(Y$1,'Control Panel'!$B:$B,'Control Panel'!$D:$D)</f>
        <v>5.1249999999999997E-2</v>
      </c>
      <c r="AE73" s="2">
        <f>IF('Control Panel'!$D$26="ON",AI72*(1-'Control Panel'!$C$26),AI72)</f>
        <v>9279016.1272446085</v>
      </c>
      <c r="AF73" s="3">
        <f>IF(ROUND(AI72,2) = 0,0,-PMT(_xlfn.XLOOKUP(AE$1,'Control Panel'!$B:$B,'Control Panel'!$H:$H),_xlfn.XLOOKUP(AE$1,'Control Panel'!$B:$B,'Control Panel'!$E:$E),_xlfn.XLOOKUP(AE$1,'Control Panel'!$B:$B,'Control Panel'!$C:$C)))</f>
        <v>65692.881367551381</v>
      </c>
      <c r="AG73" s="3">
        <f>IF(AF73=0,0,AE73*(_xlfn.XLOOKUP(AE$1,'Control Panel'!$B:$B,'Control Panel'!$H:$H)))</f>
        <v>53161.02989567224</v>
      </c>
      <c r="AH73" s="3">
        <f t="shared" si="47"/>
        <v>12531.851471879141</v>
      </c>
      <c r="AI73" s="3">
        <f t="shared" si="48"/>
        <v>9266484.2757727299</v>
      </c>
      <c r="AJ73" s="10">
        <f>_xlfn.XLOOKUP(AE$1,'Control Panel'!$B:$B,'Control Panel'!$D:$D)</f>
        <v>6.8750000000000006E-2</v>
      </c>
      <c r="AK73" s="2">
        <f>IF('Control Panel'!$D$26="ON",AO72*(1-'Control Panel'!$C$26),AO72)</f>
        <v>1612315.8336473983</v>
      </c>
      <c r="AL73" s="3">
        <f>IF(ROUND(AO72,2) = 0,0,-PMT(_xlfn.XLOOKUP(AK$1,'Control Panel'!$B:$B,'Control Panel'!$H:$H),_xlfn.XLOOKUP(AK$1,'Control Panel'!$B:$B,'Control Panel'!$E:$E),_xlfn.XLOOKUP(AK$1,'Control Panel'!$B:$B,'Control Panel'!$C:$C)))</f>
        <v>19292.014496253767</v>
      </c>
      <c r="AM73" s="3">
        <f>IF(AL73=0,0,AK73*(_xlfn.XLOOKUP(AK$1,'Control Panel'!$B:$B,'Control Panel'!$H:$H)))</f>
        <v>8397.4783002468648</v>
      </c>
      <c r="AN73" s="3">
        <f t="shared" si="49"/>
        <v>10894.536196006902</v>
      </c>
      <c r="AO73" s="3">
        <f t="shared" si="50"/>
        <v>1601421.2974513914</v>
      </c>
      <c r="AP73" s="10">
        <f>_xlfn.XLOOKUP(AK$1,'Control Panel'!$B:$B,'Control Panel'!$D:$D)</f>
        <v>6.25E-2</v>
      </c>
      <c r="AQ73" s="2">
        <f>IF('Control Panel'!$D$26="ON",AU72*(1-'Control Panel'!$C$26),AU72)</f>
        <v>5057011.4706160957</v>
      </c>
      <c r="AR73" s="3">
        <f>IF(ROUND(AU72,2) = 0,0,-PMT(_xlfn.XLOOKUP(AQ$1,'Control Panel'!$B:$B,'Control Panel'!$H:$H),_xlfn.XLOOKUP(AQ$1,'Control Panel'!$B:$B,'Control Panel'!$E:$E),_xlfn.XLOOKUP(AQ$1,'Control Panel'!$B:$B,'Control Panel'!$C:$C)))</f>
        <v>61459.563819643074</v>
      </c>
      <c r="AS73" s="3">
        <f>IF(AR73=0,0,AQ73*(_xlfn.XLOOKUP(AQ$1,'Control Panel'!$B:$B,'Control Panel'!$H:$H)))</f>
        <v>27918.917494026362</v>
      </c>
      <c r="AT73" s="3">
        <f t="shared" si="51"/>
        <v>33540.646325616712</v>
      </c>
      <c r="AU73" s="3">
        <f t="shared" si="52"/>
        <v>5023470.8242904786</v>
      </c>
      <c r="AV73" s="10">
        <f>_xlfn.XLOOKUP(AQ$1,'Control Panel'!$B:$B,'Control Panel'!$D:$D)</f>
        <v>6.6250000000000003E-2</v>
      </c>
      <c r="AW73" s="2">
        <f>IF('Control Panel'!$D$26="ON",BA72*(1-'Control Panel'!$C$26),BA72)</f>
        <v>7264895.5833922978</v>
      </c>
      <c r="AX73" s="3">
        <f>IF(ROUND(BA72,2) = 0,0,-PMT(_xlfn.XLOOKUP(AW$1,'Control Panel'!$B:$B,'Control Panel'!$H:$H),_xlfn.XLOOKUP(AW$1,'Control Panel'!$B:$B,'Control Panel'!$E:$E),_xlfn.XLOOKUP(AW$1,'Control Panel'!$B:$B,'Control Panel'!$C:$C)))</f>
        <v>44797.69910066975</v>
      </c>
      <c r="AY73" s="3">
        <f>IF(AX73=0,0,AW73*(_xlfn.XLOOKUP(AW$1,'Control Panel'!$B:$B,'Control Panel'!$H:$H)))</f>
        <v>32540.678133944668</v>
      </c>
      <c r="AZ73" s="3">
        <f t="shared" si="53"/>
        <v>12257.020966725082</v>
      </c>
      <c r="BA73" s="3">
        <f t="shared" si="54"/>
        <v>7252638.5624255724</v>
      </c>
      <c r="BB73" s="10">
        <f>_xlfn.XLOOKUP(AW$1,'Control Panel'!$B:$B,'Control Panel'!$D:$D)</f>
        <v>5.3749999999999999E-2</v>
      </c>
      <c r="BC73" s="2">
        <f>IF('Control Panel'!$D$26="ON",BG72*(1-'Control Panel'!$C$26),BG72)</f>
        <v>11617324.004856981</v>
      </c>
      <c r="BD73" s="3">
        <f>IF(ROUND(BG72,2) = 0,0,-PMT(_xlfn.XLOOKUP(BC$1,'Control Panel'!$B:$B,'Control Panel'!$H:$H),_xlfn.XLOOKUP(BC$1,'Control Panel'!$B:$B,'Control Panel'!$E:$E),_xlfn.XLOOKUP(BC$1,'Control Panel'!$B:$B,'Control Panel'!$C:$C)))</f>
        <v>83162.8118973979</v>
      </c>
      <c r="BE73" s="3">
        <f>IF(BD73=0,0,BC73*(_xlfn.XLOOKUP(BC$1,'Control Panel'!$B:$B,'Control Panel'!$H:$H)))</f>
        <v>67767.723361665732</v>
      </c>
      <c r="BF73" s="3">
        <f t="shared" si="55"/>
        <v>15395.088535732168</v>
      </c>
      <c r="BG73" s="3">
        <f t="shared" si="56"/>
        <v>11601928.91632125</v>
      </c>
      <c r="BH73" s="10">
        <f>_xlfn.XLOOKUP(BC$1,'Control Panel'!$B:$B,'Control Panel'!$D:$D)</f>
        <v>7.0000000000000007E-2</v>
      </c>
      <c r="BI73" s="2">
        <f>IF('Control Panel'!$D$26="ON",BM72*(1-'Control Panel'!$C$26),BM72)</f>
        <v>6177076.7504614647</v>
      </c>
      <c r="BJ73" s="3">
        <f>IF(ROUND(BM72,2) = 0,0,-PMT(_xlfn.XLOOKUP(BI$1,'Control Panel'!$B:$B,'Control Panel'!$H:$H),_xlfn.XLOOKUP(BI$1,'Control Panel'!$B:$B,'Control Panel'!$E:$E),_xlfn.XLOOKUP(BI$1,'Control Panel'!$B:$B,'Control Panel'!$C:$C)))</f>
        <v>39928.799014207361</v>
      </c>
      <c r="BK73" s="3">
        <f>IF(BJ73=0,0,BI73*(_xlfn.XLOOKUP(BI$1,'Control Panel'!$B:$B,'Control Panel'!$H:$H)))</f>
        <v>30241.938257467584</v>
      </c>
      <c r="BL73" s="3">
        <f t="shared" si="57"/>
        <v>9686.8607567397776</v>
      </c>
      <c r="BM73" s="3">
        <f t="shared" si="58"/>
        <v>6167389.8897047248</v>
      </c>
      <c r="BN73" s="10">
        <f>_xlfn.XLOOKUP(BI$1,'Control Panel'!$B:$B,'Control Panel'!$D:$D)</f>
        <v>5.8749999999999997E-2</v>
      </c>
      <c r="BO73" s="2">
        <f>IF('Control Panel'!$D$26="ON",BS72*(1-'Control Panel'!$C$26),BS72)</f>
        <v>8383210.4414263628</v>
      </c>
      <c r="BP73" s="3">
        <f>IF(ROUND(BS72,2) = 0,0,-PMT(_xlfn.XLOOKUP(BO$1,'Control Panel'!$B:$B,'Control Panel'!$H:$H),_xlfn.XLOOKUP(BO$1,'Control Panel'!$B:$B,'Control Panel'!$E:$E),_xlfn.XLOOKUP(BO$1,'Control Panel'!$B:$B,'Control Panel'!$C:$C)))</f>
        <v>51078.842448125593</v>
      </c>
      <c r="BQ73" s="3">
        <f>IF(BP73=0,0,BO73*(_xlfn.XLOOKUP(BO$1,'Control Panel'!$B:$B,'Control Panel'!$H:$H)))</f>
        <v>36676.545681240335</v>
      </c>
      <c r="BR73" s="3">
        <f t="shared" si="59"/>
        <v>14402.296766885258</v>
      </c>
      <c r="BS73" s="3">
        <f t="shared" si="60"/>
        <v>8368808.1446594773</v>
      </c>
      <c r="BT73" s="10">
        <f>_xlfn.XLOOKUP(BO$1,'Control Panel'!$B:$B,'Control Panel'!$D:$D)</f>
        <v>5.2499999999999998E-2</v>
      </c>
      <c r="BU73" s="2">
        <f>IF('Control Panel'!$D$26="ON",BY72*(1-'Control Panel'!$C$26),BY72)</f>
        <v>3233432.0847502248</v>
      </c>
      <c r="BV73" s="3">
        <f>IF(ROUND(BY72,2) = 0,0,-PMT(_xlfn.XLOOKUP(BU$1,'Control Panel'!$B:$B,'Control Panel'!$H:$H),_xlfn.XLOOKUP(BU$1,'Control Panel'!$B:$B,'Control Panel'!$E:$E),_xlfn.XLOOKUP(BU$1,'Control Panel'!$B:$B,'Control Panel'!$C:$C)))</f>
        <v>38891.266274824018</v>
      </c>
      <c r="BW73" s="3">
        <f>IF(BV73=0,0,BU73*(_xlfn.XLOOKUP(BU$1,'Control Panel'!$B:$B,'Control Panel'!$H:$H)))</f>
        <v>17177.607950235571</v>
      </c>
      <c r="BX73" s="3">
        <f t="shared" si="61"/>
        <v>21713.658324588447</v>
      </c>
      <c r="BY73" s="3">
        <f t="shared" si="62"/>
        <v>3211718.4264256363</v>
      </c>
      <c r="BZ73" s="10">
        <f>_xlfn.XLOOKUP(BU$1,'Control Panel'!$B:$B,'Control Panel'!$D:$D)</f>
        <v>6.3750000000000001E-2</v>
      </c>
      <c r="CA73" s="2">
        <f>IF('Control Panel'!$D$26="ON",CE72*(1-'Control Panel'!$C$26),CE72)</f>
        <v>4252150.0125607057</v>
      </c>
      <c r="CB73" s="3">
        <f>IF(ROUND(CE72,2) = 0,0,-PMT(_xlfn.XLOOKUP(CA$1,'Control Panel'!$B:$B,'Control Panel'!$H:$H),_xlfn.XLOOKUP(CA$1,'Control Panel'!$B:$B,'Control Panel'!$E:$E),_xlfn.XLOOKUP(CA$1,'Control Panel'!$B:$B,'Control Panel'!$C:$C)))</f>
        <v>49824.605221179954</v>
      </c>
      <c r="CC73" s="3">
        <f>IF(CB73=0,0,CA73*(_xlfn.XLOOKUP(CA$1,'Control Panel'!$B:$B,'Control Panel'!$H:$H)))</f>
        <v>20374.885476853382</v>
      </c>
      <c r="CD73" s="3">
        <f t="shared" si="63"/>
        <v>29449.719744326572</v>
      </c>
      <c r="CE73" s="3">
        <f t="shared" si="64"/>
        <v>4222700.2928163791</v>
      </c>
      <c r="CF73" s="10">
        <f>_xlfn.XLOOKUP(CA$1,'Control Panel'!$B:$B,'Control Panel'!$D:$D)</f>
        <v>5.7500000000000002E-2</v>
      </c>
      <c r="CG73" s="2">
        <f>IF('Control Panel'!$D$26="ON",CK72*(1-'Control Panel'!$C$26),CK72)</f>
        <v>5989980.2764837993</v>
      </c>
      <c r="CH73" s="3">
        <f>IF(ROUND(CK72,2) = 0,0,-PMT(_xlfn.XLOOKUP(CG$1,'Control Panel'!$B:$B,'Control Panel'!$H:$H),_xlfn.XLOOKUP(CG$1,'Control Panel'!$B:$B,'Control Panel'!$E:$E),_xlfn.XLOOKUP(CG$1,'Control Panel'!$B:$B,'Control Panel'!$C:$C)))</f>
        <v>69452.093642796826</v>
      </c>
      <c r="CI73" s="3">
        <f>IF(CH73=0,0,CG73*(_xlfn.XLOOKUP(CG$1,'Control Panel'!$B:$B,'Control Panel'!$H:$H)))</f>
        <v>27454.076267217413</v>
      </c>
      <c r="CJ73" s="3">
        <f t="shared" si="65"/>
        <v>41998.017375579409</v>
      </c>
      <c r="CK73" s="3">
        <f t="shared" si="66"/>
        <v>5947982.2591082202</v>
      </c>
      <c r="CL73" s="10">
        <f>_xlfn.XLOOKUP(CG$1,'Control Panel'!$B:$B,'Control Panel'!$D:$D)</f>
        <v>5.5E-2</v>
      </c>
      <c r="CM73" s="2">
        <f>IF('Control Panel'!$D$26="ON",CQ72*(1-'Control Panel'!$C$26),CQ72)</f>
        <v>1812586.0413894828</v>
      </c>
      <c r="CN73" s="3">
        <f>IF(ROUND(CQ72,2) = 0,0,-PMT(_xlfn.XLOOKUP(CM$1,'Control Panel'!$B:$B,'Control Panel'!$H:$H),_xlfn.XLOOKUP(CM$1,'Control Panel'!$B:$B,'Control Panel'!$E:$E),_xlfn.XLOOKUP(CM$1,'Control Panel'!$B:$B,'Control Panel'!$C:$C)))</f>
        <v>11044.074042837967</v>
      </c>
      <c r="CO73" s="3">
        <f>IF(CN73=0,0,CM73*(_xlfn.XLOOKUP(CM$1,'Control Panel'!$B:$B,'Control Panel'!$H:$H)))</f>
        <v>7930.0639310789866</v>
      </c>
      <c r="CP73" s="3">
        <f t="shared" si="67"/>
        <v>3114.0101117589802</v>
      </c>
      <c r="CQ73" s="3">
        <f t="shared" si="68"/>
        <v>1809472.0312777238</v>
      </c>
      <c r="CR73" s="10">
        <f>_xlfn.XLOOKUP(CM$1,'Control Panel'!$B:$B,'Control Panel'!$D:$D)</f>
        <v>5.2499999999999998E-2</v>
      </c>
    </row>
    <row r="74" spans="1:96" x14ac:dyDescent="0.3">
      <c r="A74" s="86">
        <f t="shared" si="37"/>
        <v>282899.11496186588</v>
      </c>
      <c r="B74" s="3">
        <f t="shared" si="38"/>
        <v>423349.5669677431</v>
      </c>
      <c r="C74" s="88">
        <f>SUM($A$3:A73)</f>
        <v>16921331.696662679</v>
      </c>
      <c r="D74" s="87">
        <f>IF('Control Panel'!$D$27= "ON",A74+B74*(1-'Control Panel'!$C$27),A74+B74)</f>
        <v>706248.68192960904</v>
      </c>
      <c r="E74" s="1">
        <f t="shared" ref="E74" si="69">F74/12</f>
        <v>6</v>
      </c>
      <c r="F74" s="9">
        <v>72</v>
      </c>
      <c r="G74" s="2">
        <f>IF('Control Panel'!$D$26="ON",K73*(1-'Control Panel'!$C$26),K73)</f>
        <v>3498813.0935930731</v>
      </c>
      <c r="H74" s="3">
        <f>IF(ROUND(K73,2) = 0,0,-PMT(_xlfn.XLOOKUP(G$1,'Control Panel'!$B:$B,'Control Panel'!$H:$H),_xlfn.XLOOKUP(G$1,'Control Panel'!$B:$B,'Control Panel'!$E:$E),_xlfn.XLOOKUP(G$1,'Control Panel'!$B:$B,'Control Panel'!$C:$C)))</f>
        <v>40854.172731056962</v>
      </c>
      <c r="I74" s="3">
        <f>IF(H74=0,0,G74*(_xlfn.XLOOKUP(G$1,'Control Panel'!$B:$B,'Control Panel'!$H:$H)))</f>
        <v>16036.226678968251</v>
      </c>
      <c r="J74" s="3">
        <f t="shared" si="39"/>
        <v>24817.946052088711</v>
      </c>
      <c r="K74" s="3">
        <f t="shared" si="40"/>
        <v>3473995.1475409842</v>
      </c>
      <c r="L74" s="10">
        <f>_xlfn.XLOOKUP(G$1,'Control Panel'!$B:$B,'Control Panel'!$D:$D)</f>
        <v>5.5E-2</v>
      </c>
      <c r="M74" s="2">
        <f>IF('Control Panel'!$D$26="ON",Q73*(1-'Control Panel'!$C$26),Q73)</f>
        <v>3706593.7103090901</v>
      </c>
      <c r="N74" s="3">
        <f>IF(ROUND(Q73,2) = 0,0,-PMT(_xlfn.XLOOKUP(M$1,'Control Panel'!$B:$B,'Control Panel'!$H:$H),_xlfn.XLOOKUP(M$1,'Control Panel'!$B:$B,'Control Panel'!$E:$E),_xlfn.XLOOKUP(M$1,'Control Panel'!$B:$B,'Control Panel'!$C:$C)))</f>
        <v>26277.152547020552</v>
      </c>
      <c r="O74" s="3">
        <f>IF(N74=0,0,M74*(_xlfn.XLOOKUP(M$1,'Control Panel'!$B:$B,'Control Panel'!$H:$H)))</f>
        <v>21235.693131979162</v>
      </c>
      <c r="P74" s="3">
        <f t="shared" si="41"/>
        <v>5041.4594150413905</v>
      </c>
      <c r="Q74" s="3">
        <f t="shared" si="42"/>
        <v>3701552.2508940487</v>
      </c>
      <c r="R74" s="10">
        <f>_xlfn.XLOOKUP(M$1,'Control Panel'!$B:$B,'Control Panel'!$D:$D)</f>
        <v>6.8750000000000006E-2</v>
      </c>
      <c r="S74" s="2">
        <f>IF('Control Panel'!$D$26="ON",W73*(1-'Control Panel'!$C$26),W73)</f>
        <v>6023214.7792522656</v>
      </c>
      <c r="T74" s="3">
        <f>IF(ROUND(W73,2) = 0,0,-PMT(_xlfn.XLOOKUP(S$1,'Control Panel'!$B:$B,'Control Panel'!$H:$H),_xlfn.XLOOKUP(S$1,'Control Panel'!$B:$B,'Control Panel'!$E:$E),_xlfn.XLOOKUP(S$1,'Control Panel'!$B:$B,'Control Panel'!$C:$C)))</f>
        <v>42700.372888908401</v>
      </c>
      <c r="U74" s="3">
        <f>IF(T74=0,0,S74*(_xlfn.XLOOKUP(S$1,'Control Panel'!$B:$B,'Control Panel'!$H:$H)))</f>
        <v>34508.001339466107</v>
      </c>
      <c r="V74" s="3">
        <f t="shared" si="43"/>
        <v>8192.3715494422941</v>
      </c>
      <c r="W74" s="3">
        <f t="shared" si="44"/>
        <v>6015022.4077028232</v>
      </c>
      <c r="X74" s="10">
        <f>_xlfn.XLOOKUP(S$1,'Control Panel'!$B:$B,'Control Panel'!$D:$D)</f>
        <v>6.8750000000000006E-2</v>
      </c>
      <c r="Y74" s="2">
        <f>IF('Control Panel'!$D$26="ON",AC73*(1-'Control Panel'!$C$26),AC73)</f>
        <v>5376031.7999293208</v>
      </c>
      <c r="Z74" s="3">
        <f>IF(ROUND(AC73,2) = 0,0,-PMT(_xlfn.XLOOKUP(Y$1,'Control Panel'!$B:$B,'Control Panel'!$H:$H),_xlfn.XLOOKUP(Y$1,'Control Panel'!$B:$B,'Control Panel'!$E:$E),_xlfn.XLOOKUP(Y$1,'Control Panel'!$B:$B,'Control Panel'!$C:$C)))</f>
        <v>61792.332437135432</v>
      </c>
      <c r="AA74" s="3">
        <f>IF(Z74=0,0,Y74*(_xlfn.XLOOKUP(Y$1,'Control Panel'!$B:$B,'Control Panel'!$H:$H)))</f>
        <v>22960.135812198139</v>
      </c>
      <c r="AB74" s="3">
        <f t="shared" si="45"/>
        <v>38832.196624937293</v>
      </c>
      <c r="AC74" s="3">
        <f t="shared" si="46"/>
        <v>5337199.6033043833</v>
      </c>
      <c r="AD74" s="10">
        <f>_xlfn.XLOOKUP(Y$1,'Control Panel'!$B:$B,'Control Panel'!$D:$D)</f>
        <v>5.1249999999999997E-2</v>
      </c>
      <c r="AE74" s="2">
        <f>IF('Control Panel'!$D$26="ON",AI73*(1-'Control Panel'!$C$26),AI73)</f>
        <v>9266484.2757727299</v>
      </c>
      <c r="AF74" s="3">
        <f>IF(ROUND(AI73,2) = 0,0,-PMT(_xlfn.XLOOKUP(AE$1,'Control Panel'!$B:$B,'Control Panel'!$H:$H),_xlfn.XLOOKUP(AE$1,'Control Panel'!$B:$B,'Control Panel'!$E:$E),_xlfn.XLOOKUP(AE$1,'Control Panel'!$B:$B,'Control Panel'!$C:$C)))</f>
        <v>65692.881367551381</v>
      </c>
      <c r="AG74" s="3">
        <f>IF(AF74=0,0,AE74*(_xlfn.XLOOKUP(AE$1,'Control Panel'!$B:$B,'Control Panel'!$H:$H)))</f>
        <v>53089.232829947934</v>
      </c>
      <c r="AH74" s="3">
        <f t="shared" si="47"/>
        <v>12603.648537603447</v>
      </c>
      <c r="AI74" s="3">
        <f t="shared" si="48"/>
        <v>9253880.6272351258</v>
      </c>
      <c r="AJ74" s="10">
        <f>_xlfn.XLOOKUP(AE$1,'Control Panel'!$B:$B,'Control Panel'!$D:$D)</f>
        <v>6.8750000000000006E-2</v>
      </c>
      <c r="AK74" s="2">
        <f>IF('Control Panel'!$D$26="ON",AO73*(1-'Control Panel'!$C$26),AO73)</f>
        <v>1601421.2974513914</v>
      </c>
      <c r="AL74" s="3">
        <f>IF(ROUND(AO73,2) = 0,0,-PMT(_xlfn.XLOOKUP(AK$1,'Control Panel'!$B:$B,'Control Panel'!$H:$H),_xlfn.XLOOKUP(AK$1,'Control Panel'!$B:$B,'Control Panel'!$E:$E),_xlfn.XLOOKUP(AK$1,'Control Panel'!$B:$B,'Control Panel'!$C:$C)))</f>
        <v>19292.014496253767</v>
      </c>
      <c r="AM74" s="3">
        <f>IF(AL74=0,0,AK74*(_xlfn.XLOOKUP(AK$1,'Control Panel'!$B:$B,'Control Panel'!$H:$H)))</f>
        <v>8340.7359242259954</v>
      </c>
      <c r="AN74" s="3">
        <f t="shared" si="49"/>
        <v>10951.278572027772</v>
      </c>
      <c r="AO74" s="3">
        <f t="shared" si="50"/>
        <v>1590470.0188793635</v>
      </c>
      <c r="AP74" s="10">
        <f>_xlfn.XLOOKUP(AK$1,'Control Panel'!$B:$B,'Control Panel'!$D:$D)</f>
        <v>6.25E-2</v>
      </c>
      <c r="AQ74" s="2">
        <f>IF('Control Panel'!$D$26="ON",AU73*(1-'Control Panel'!$C$26),AU73)</f>
        <v>5023470.8242904786</v>
      </c>
      <c r="AR74" s="3">
        <f>IF(ROUND(AU73,2) = 0,0,-PMT(_xlfn.XLOOKUP(AQ$1,'Control Panel'!$B:$B,'Control Panel'!$H:$H),_xlfn.XLOOKUP(AQ$1,'Control Panel'!$B:$B,'Control Panel'!$E:$E),_xlfn.XLOOKUP(AQ$1,'Control Panel'!$B:$B,'Control Panel'!$C:$C)))</f>
        <v>61459.563819643074</v>
      </c>
      <c r="AS74" s="3">
        <f>IF(AR74=0,0,AQ74*(_xlfn.XLOOKUP(AQ$1,'Control Panel'!$B:$B,'Control Panel'!$H:$H)))</f>
        <v>27733.745175770349</v>
      </c>
      <c r="AT74" s="3">
        <f t="shared" si="51"/>
        <v>33725.818643872728</v>
      </c>
      <c r="AU74" s="3">
        <f t="shared" si="52"/>
        <v>4989745.005646606</v>
      </c>
      <c r="AV74" s="10">
        <f>_xlfn.XLOOKUP(AQ$1,'Control Panel'!$B:$B,'Control Panel'!$D:$D)</f>
        <v>6.6250000000000003E-2</v>
      </c>
      <c r="AW74" s="2">
        <f>IF('Control Panel'!$D$26="ON",BA73*(1-'Control Panel'!$C$26),BA73)</f>
        <v>7252638.5624255724</v>
      </c>
      <c r="AX74" s="3">
        <f>IF(ROUND(BA73,2) = 0,0,-PMT(_xlfn.XLOOKUP(AW$1,'Control Panel'!$B:$B,'Control Panel'!$H:$H),_xlfn.XLOOKUP(AW$1,'Control Panel'!$B:$B,'Control Panel'!$E:$E),_xlfn.XLOOKUP(AW$1,'Control Panel'!$B:$B,'Control Panel'!$C:$C)))</f>
        <v>44797.69910066975</v>
      </c>
      <c r="AY74" s="3">
        <f>IF(AX74=0,0,AW74*(_xlfn.XLOOKUP(AW$1,'Control Panel'!$B:$B,'Control Panel'!$H:$H)))</f>
        <v>32485.776894197879</v>
      </c>
      <c r="AZ74" s="3">
        <f t="shared" si="53"/>
        <v>12311.922206471871</v>
      </c>
      <c r="BA74" s="3">
        <f t="shared" si="54"/>
        <v>7240326.6402191008</v>
      </c>
      <c r="BB74" s="10">
        <f>_xlfn.XLOOKUP(AW$1,'Control Panel'!$B:$B,'Control Panel'!$D:$D)</f>
        <v>5.3749999999999999E-2</v>
      </c>
      <c r="BC74" s="2">
        <f>IF('Control Panel'!$D$26="ON",BG73*(1-'Control Panel'!$C$26),BG73)</f>
        <v>11601928.91632125</v>
      </c>
      <c r="BD74" s="3">
        <f>IF(ROUND(BG73,2) = 0,0,-PMT(_xlfn.XLOOKUP(BC$1,'Control Panel'!$B:$B,'Control Panel'!$H:$H),_xlfn.XLOOKUP(BC$1,'Control Panel'!$B:$B,'Control Panel'!$E:$E),_xlfn.XLOOKUP(BC$1,'Control Panel'!$B:$B,'Control Panel'!$C:$C)))</f>
        <v>83162.8118973979</v>
      </c>
      <c r="BE74" s="3">
        <f>IF(BD74=0,0,BC74*(_xlfn.XLOOKUP(BC$1,'Control Panel'!$B:$B,'Control Panel'!$H:$H)))</f>
        <v>67677.91867854062</v>
      </c>
      <c r="BF74" s="3">
        <f t="shared" si="55"/>
        <v>15484.89321885728</v>
      </c>
      <c r="BG74" s="3">
        <f t="shared" si="56"/>
        <v>11586444.023102392</v>
      </c>
      <c r="BH74" s="10">
        <f>_xlfn.XLOOKUP(BC$1,'Control Panel'!$B:$B,'Control Panel'!$D:$D)</f>
        <v>7.0000000000000007E-2</v>
      </c>
      <c r="BI74" s="2">
        <f>IF('Control Panel'!$D$26="ON",BM73*(1-'Control Panel'!$C$26),BM73)</f>
        <v>6167389.8897047248</v>
      </c>
      <c r="BJ74" s="3">
        <f>IF(ROUND(BM73,2) = 0,0,-PMT(_xlfn.XLOOKUP(BI$1,'Control Panel'!$B:$B,'Control Panel'!$H:$H),_xlfn.XLOOKUP(BI$1,'Control Panel'!$B:$B,'Control Panel'!$E:$E),_xlfn.XLOOKUP(BI$1,'Control Panel'!$B:$B,'Control Panel'!$C:$C)))</f>
        <v>39928.799014207361</v>
      </c>
      <c r="BK74" s="3">
        <f>IF(BJ74=0,0,BI74*(_xlfn.XLOOKUP(BI$1,'Control Panel'!$B:$B,'Control Panel'!$H:$H)))</f>
        <v>30194.513001679377</v>
      </c>
      <c r="BL74" s="3">
        <f t="shared" si="57"/>
        <v>9734.286012527984</v>
      </c>
      <c r="BM74" s="3">
        <f t="shared" si="58"/>
        <v>6157655.6036921972</v>
      </c>
      <c r="BN74" s="10">
        <f>_xlfn.XLOOKUP(BI$1,'Control Panel'!$B:$B,'Control Panel'!$D:$D)</f>
        <v>5.8749999999999997E-2</v>
      </c>
      <c r="BO74" s="2">
        <f>IF('Control Panel'!$D$26="ON",BS73*(1-'Control Panel'!$C$26),BS73)</f>
        <v>8368808.1446594773</v>
      </c>
      <c r="BP74" s="3">
        <f>IF(ROUND(BS73,2) = 0,0,-PMT(_xlfn.XLOOKUP(BO$1,'Control Panel'!$B:$B,'Control Panel'!$H:$H),_xlfn.XLOOKUP(BO$1,'Control Panel'!$B:$B,'Control Panel'!$E:$E),_xlfn.XLOOKUP(BO$1,'Control Panel'!$B:$B,'Control Panel'!$C:$C)))</f>
        <v>51078.842448125593</v>
      </c>
      <c r="BQ74" s="3">
        <f>IF(BP74=0,0,BO74*(_xlfn.XLOOKUP(BO$1,'Control Panel'!$B:$B,'Control Panel'!$H:$H)))</f>
        <v>36613.535632885207</v>
      </c>
      <c r="BR74" s="3">
        <f t="shared" si="59"/>
        <v>14465.306815240387</v>
      </c>
      <c r="BS74" s="3">
        <f t="shared" si="60"/>
        <v>8354342.8378442368</v>
      </c>
      <c r="BT74" s="10">
        <f>_xlfn.XLOOKUP(BO$1,'Control Panel'!$B:$B,'Control Panel'!$D:$D)</f>
        <v>5.2499999999999998E-2</v>
      </c>
      <c r="BU74" s="2">
        <f>IF('Control Panel'!$D$26="ON",BY73*(1-'Control Panel'!$C$26),BY73)</f>
        <v>3211718.4264256363</v>
      </c>
      <c r="BV74" s="3">
        <f>IF(ROUND(BY73,2) = 0,0,-PMT(_xlfn.XLOOKUP(BU$1,'Control Panel'!$B:$B,'Control Panel'!$H:$H),_xlfn.XLOOKUP(BU$1,'Control Panel'!$B:$B,'Control Panel'!$E:$E),_xlfn.XLOOKUP(BU$1,'Control Panel'!$B:$B,'Control Panel'!$C:$C)))</f>
        <v>38891.266274824018</v>
      </c>
      <c r="BW74" s="3">
        <f>IF(BV74=0,0,BU74*(_xlfn.XLOOKUP(BU$1,'Control Panel'!$B:$B,'Control Panel'!$H:$H)))</f>
        <v>17062.254140386194</v>
      </c>
      <c r="BX74" s="3">
        <f t="shared" si="61"/>
        <v>21829.012134437824</v>
      </c>
      <c r="BY74" s="3">
        <f t="shared" si="62"/>
        <v>3189889.4142911984</v>
      </c>
      <c r="BZ74" s="10">
        <f>_xlfn.XLOOKUP(BU$1,'Control Panel'!$B:$B,'Control Panel'!$D:$D)</f>
        <v>6.3750000000000001E-2</v>
      </c>
      <c r="CA74" s="2">
        <f>IF('Control Panel'!$D$26="ON",CE73*(1-'Control Panel'!$C$26),CE73)</f>
        <v>4222700.2928163791</v>
      </c>
      <c r="CB74" s="3">
        <f>IF(ROUND(CE73,2) = 0,0,-PMT(_xlfn.XLOOKUP(CA$1,'Control Panel'!$B:$B,'Control Panel'!$H:$H),_xlfn.XLOOKUP(CA$1,'Control Panel'!$B:$B,'Control Panel'!$E:$E),_xlfn.XLOOKUP(CA$1,'Control Panel'!$B:$B,'Control Panel'!$C:$C)))</f>
        <v>49824.605221179954</v>
      </c>
      <c r="CC74" s="3">
        <f>IF(CB74=0,0,CA74*(_xlfn.XLOOKUP(CA$1,'Control Panel'!$B:$B,'Control Panel'!$H:$H)))</f>
        <v>20233.77223641182</v>
      </c>
      <c r="CD74" s="3">
        <f t="shared" si="63"/>
        <v>29590.832984768134</v>
      </c>
      <c r="CE74" s="3">
        <f t="shared" si="64"/>
        <v>4193109.4598316108</v>
      </c>
      <c r="CF74" s="10">
        <f>_xlfn.XLOOKUP(CA$1,'Control Panel'!$B:$B,'Control Panel'!$D:$D)</f>
        <v>5.7500000000000002E-2</v>
      </c>
      <c r="CG74" s="2">
        <f>IF('Control Panel'!$D$26="ON",CK73*(1-'Control Panel'!$C$26),CK73)</f>
        <v>5947982.2591082202</v>
      </c>
      <c r="CH74" s="3">
        <f>IF(ROUND(CK73,2) = 0,0,-PMT(_xlfn.XLOOKUP(CG$1,'Control Panel'!$B:$B,'Control Panel'!$H:$H),_xlfn.XLOOKUP(CG$1,'Control Panel'!$B:$B,'Control Panel'!$E:$E),_xlfn.XLOOKUP(CG$1,'Control Panel'!$B:$B,'Control Panel'!$C:$C)))</f>
        <v>69452.093642796826</v>
      </c>
      <c r="CI74" s="3">
        <f>IF(CH74=0,0,CG74*(_xlfn.XLOOKUP(CG$1,'Control Panel'!$B:$B,'Control Panel'!$H:$H)))</f>
        <v>27261.58535424601</v>
      </c>
      <c r="CJ74" s="3">
        <f t="shared" si="65"/>
        <v>42190.508288550816</v>
      </c>
      <c r="CK74" s="3">
        <f t="shared" si="66"/>
        <v>5905791.7508196691</v>
      </c>
      <c r="CL74" s="10">
        <f>_xlfn.XLOOKUP(CG$1,'Control Panel'!$B:$B,'Control Panel'!$D:$D)</f>
        <v>5.5E-2</v>
      </c>
      <c r="CM74" s="2">
        <f>IF('Control Panel'!$D$26="ON",CQ73*(1-'Control Panel'!$C$26),CQ73)</f>
        <v>1809472.0312777238</v>
      </c>
      <c r="CN74" s="3">
        <f>IF(ROUND(CQ73,2) = 0,0,-PMT(_xlfn.XLOOKUP(CM$1,'Control Panel'!$B:$B,'Control Panel'!$H:$H),_xlfn.XLOOKUP(CM$1,'Control Panel'!$B:$B,'Control Panel'!$E:$E),_xlfn.XLOOKUP(CM$1,'Control Panel'!$B:$B,'Control Panel'!$C:$C)))</f>
        <v>11044.074042837967</v>
      </c>
      <c r="CO74" s="3">
        <f>IF(CN74=0,0,CM74*(_xlfn.XLOOKUP(CM$1,'Control Panel'!$B:$B,'Control Panel'!$H:$H)))</f>
        <v>7916.4401368400413</v>
      </c>
      <c r="CP74" s="3">
        <f t="shared" si="67"/>
        <v>3127.6339059979255</v>
      </c>
      <c r="CQ74" s="3">
        <f t="shared" si="68"/>
        <v>1806344.3973717259</v>
      </c>
      <c r="CR74" s="10">
        <f>_xlfn.XLOOKUP(CM$1,'Control Panel'!$B:$B,'Control Panel'!$D:$D)</f>
        <v>5.2499999999999998E-2</v>
      </c>
    </row>
    <row r="75" spans="1:96" x14ac:dyDescent="0.3">
      <c r="A75" s="86">
        <f t="shared" si="37"/>
        <v>284291.20093125361</v>
      </c>
      <c r="B75" s="3">
        <f t="shared" si="38"/>
        <v>421957.4809983552</v>
      </c>
      <c r="C75" s="88">
        <f>SUM($A$3:A74)</f>
        <v>17204230.811624546</v>
      </c>
      <c r="D75" s="87">
        <f>IF('Control Panel'!$D$27= "ON",A75+B75*(1-'Control Panel'!$C$27),A75+B75)</f>
        <v>706248.68192960881</v>
      </c>
      <c r="F75" s="9">
        <v>73</v>
      </c>
      <c r="G75" s="2">
        <f>IF('Control Panel'!$D$26="ON",K74*(1-'Control Panel'!$C$26),K74)</f>
        <v>3473995.1475409842</v>
      </c>
      <c r="H75" s="3">
        <f>IF(ROUND(K74,2) = 0,0,-PMT(_xlfn.XLOOKUP(G$1,'Control Panel'!$B:$B,'Control Panel'!$H:$H),_xlfn.XLOOKUP(G$1,'Control Panel'!$B:$B,'Control Panel'!$E:$E),_xlfn.XLOOKUP(G$1,'Control Panel'!$B:$B,'Control Panel'!$C:$C)))</f>
        <v>40854.172731056962</v>
      </c>
      <c r="I75" s="3">
        <f>IF(H75=0,0,G75*(_xlfn.XLOOKUP(G$1,'Control Panel'!$B:$B,'Control Panel'!$H:$H)))</f>
        <v>15922.477759562844</v>
      </c>
      <c r="J75" s="3">
        <f t="shared" si="39"/>
        <v>24931.694971494118</v>
      </c>
      <c r="K75" s="3">
        <f t="shared" si="40"/>
        <v>3449063.4525694903</v>
      </c>
      <c r="L75" s="10">
        <f>_xlfn.XLOOKUP(G$1,'Control Panel'!$B:$B,'Control Panel'!$D:$D)</f>
        <v>5.5E-2</v>
      </c>
      <c r="M75" s="2">
        <f>IF('Control Panel'!$D$26="ON",Q74*(1-'Control Panel'!$C$26),Q74)</f>
        <v>3701552.2508940487</v>
      </c>
      <c r="N75" s="3">
        <f>IF(ROUND(Q74,2) = 0,0,-PMT(_xlfn.XLOOKUP(M$1,'Control Panel'!$B:$B,'Control Panel'!$H:$H),_xlfn.XLOOKUP(M$1,'Control Panel'!$B:$B,'Control Panel'!$E:$E),_xlfn.XLOOKUP(M$1,'Control Panel'!$B:$B,'Control Panel'!$C:$C)))</f>
        <v>26277.152547020552</v>
      </c>
      <c r="O75" s="3">
        <f>IF(N75=0,0,M75*(_xlfn.XLOOKUP(M$1,'Control Panel'!$B:$B,'Control Panel'!$H:$H)))</f>
        <v>21206.809770747157</v>
      </c>
      <c r="P75" s="3">
        <f t="shared" si="41"/>
        <v>5070.3427762733954</v>
      </c>
      <c r="Q75" s="3">
        <f t="shared" si="42"/>
        <v>3696481.9081177753</v>
      </c>
      <c r="R75" s="10">
        <f>_xlfn.XLOOKUP(M$1,'Control Panel'!$B:$B,'Control Panel'!$D:$D)</f>
        <v>6.8750000000000006E-2</v>
      </c>
      <c r="S75" s="2">
        <f>IF('Control Panel'!$D$26="ON",W74*(1-'Control Panel'!$C$26),W74)</f>
        <v>6015022.4077028232</v>
      </c>
      <c r="T75" s="3">
        <f>IF(ROUND(W74,2) = 0,0,-PMT(_xlfn.XLOOKUP(S$1,'Control Panel'!$B:$B,'Control Panel'!$H:$H),_xlfn.XLOOKUP(S$1,'Control Panel'!$B:$B,'Control Panel'!$E:$E),_xlfn.XLOOKUP(S$1,'Control Panel'!$B:$B,'Control Panel'!$C:$C)))</f>
        <v>42700.372888908401</v>
      </c>
      <c r="U75" s="3">
        <f>IF(T75=0,0,S75*(_xlfn.XLOOKUP(S$1,'Control Panel'!$B:$B,'Control Panel'!$H:$H)))</f>
        <v>34461.065877464091</v>
      </c>
      <c r="V75" s="3">
        <f t="shared" si="43"/>
        <v>8239.3070114443108</v>
      </c>
      <c r="W75" s="3">
        <f t="shared" si="44"/>
        <v>6006783.100691379</v>
      </c>
      <c r="X75" s="10">
        <f>_xlfn.XLOOKUP(S$1,'Control Panel'!$B:$B,'Control Panel'!$D:$D)</f>
        <v>6.8750000000000006E-2</v>
      </c>
      <c r="Y75" s="2">
        <f>IF('Control Panel'!$D$26="ON",AC74*(1-'Control Panel'!$C$26),AC74)</f>
        <v>5337199.6033043833</v>
      </c>
      <c r="Z75" s="3">
        <f>IF(ROUND(AC74,2) = 0,0,-PMT(_xlfn.XLOOKUP(Y$1,'Control Panel'!$B:$B,'Control Panel'!$H:$H),_xlfn.XLOOKUP(Y$1,'Control Panel'!$B:$B,'Control Panel'!$E:$E),_xlfn.XLOOKUP(Y$1,'Control Panel'!$B:$B,'Control Panel'!$C:$C)))</f>
        <v>61792.332437135432</v>
      </c>
      <c r="AA75" s="3">
        <f>IF(Z75=0,0,Y75*(_xlfn.XLOOKUP(Y$1,'Control Panel'!$B:$B,'Control Panel'!$H:$H)))</f>
        <v>22794.289972445804</v>
      </c>
      <c r="AB75" s="3">
        <f t="shared" si="45"/>
        <v>38998.042464689628</v>
      </c>
      <c r="AC75" s="3">
        <f t="shared" si="46"/>
        <v>5298201.560839694</v>
      </c>
      <c r="AD75" s="10">
        <f>_xlfn.XLOOKUP(Y$1,'Control Panel'!$B:$B,'Control Panel'!$D:$D)</f>
        <v>5.1249999999999997E-2</v>
      </c>
      <c r="AE75" s="2">
        <f>IF('Control Panel'!$D$26="ON",AI74*(1-'Control Panel'!$C$26),AI74)</f>
        <v>9253880.6272351258</v>
      </c>
      <c r="AF75" s="3">
        <f>IF(ROUND(AI74,2) = 0,0,-PMT(_xlfn.XLOOKUP(AE$1,'Control Panel'!$B:$B,'Control Panel'!$H:$H),_xlfn.XLOOKUP(AE$1,'Control Panel'!$B:$B,'Control Panel'!$E:$E),_xlfn.XLOOKUP(AE$1,'Control Panel'!$B:$B,'Control Panel'!$C:$C)))</f>
        <v>65692.881367551381</v>
      </c>
      <c r="AG75" s="3">
        <f>IF(AF75=0,0,AE75*(_xlfn.XLOOKUP(AE$1,'Control Panel'!$B:$B,'Control Panel'!$H:$H)))</f>
        <v>53017.024426867909</v>
      </c>
      <c r="AH75" s="3">
        <f t="shared" si="47"/>
        <v>12675.856940683472</v>
      </c>
      <c r="AI75" s="3">
        <f t="shared" si="48"/>
        <v>9241204.7702944428</v>
      </c>
      <c r="AJ75" s="10">
        <f>_xlfn.XLOOKUP(AE$1,'Control Panel'!$B:$B,'Control Panel'!$D:$D)</f>
        <v>6.8750000000000006E-2</v>
      </c>
      <c r="AK75" s="2">
        <f>IF('Control Panel'!$D$26="ON",AO74*(1-'Control Panel'!$C$26),AO74)</f>
        <v>1590470.0188793635</v>
      </c>
      <c r="AL75" s="3">
        <f>IF(ROUND(AO74,2) = 0,0,-PMT(_xlfn.XLOOKUP(AK$1,'Control Panel'!$B:$B,'Control Panel'!$H:$H),_xlfn.XLOOKUP(AK$1,'Control Panel'!$B:$B,'Control Panel'!$E:$E),_xlfn.XLOOKUP(AK$1,'Control Panel'!$B:$B,'Control Panel'!$C:$C)))</f>
        <v>19292.014496253767</v>
      </c>
      <c r="AM75" s="3">
        <f>IF(AL75=0,0,AK75*(_xlfn.XLOOKUP(AK$1,'Control Panel'!$B:$B,'Control Panel'!$H:$H)))</f>
        <v>8283.6980149966839</v>
      </c>
      <c r="AN75" s="3">
        <f t="shared" si="49"/>
        <v>11008.316481257083</v>
      </c>
      <c r="AO75" s="3">
        <f t="shared" si="50"/>
        <v>1579461.7023981065</v>
      </c>
      <c r="AP75" s="10">
        <f>_xlfn.XLOOKUP(AK$1,'Control Panel'!$B:$B,'Control Panel'!$D:$D)</f>
        <v>6.25E-2</v>
      </c>
      <c r="AQ75" s="2">
        <f>IF('Control Panel'!$D$26="ON",AU74*(1-'Control Panel'!$C$26),AU74)</f>
        <v>4989745.005646606</v>
      </c>
      <c r="AR75" s="3">
        <f>IF(ROUND(AU74,2) = 0,0,-PMT(_xlfn.XLOOKUP(AQ$1,'Control Panel'!$B:$B,'Control Panel'!$H:$H),_xlfn.XLOOKUP(AQ$1,'Control Panel'!$B:$B,'Control Panel'!$E:$E),_xlfn.XLOOKUP(AQ$1,'Control Panel'!$B:$B,'Control Panel'!$C:$C)))</f>
        <v>61459.563819643074</v>
      </c>
      <c r="AS75" s="3">
        <f>IF(AR75=0,0,AQ75*(_xlfn.XLOOKUP(AQ$1,'Control Panel'!$B:$B,'Control Panel'!$H:$H)))</f>
        <v>27547.550552007302</v>
      </c>
      <c r="AT75" s="3">
        <f t="shared" si="51"/>
        <v>33912.013267635775</v>
      </c>
      <c r="AU75" s="3">
        <f t="shared" si="52"/>
        <v>4955832.9923789706</v>
      </c>
      <c r="AV75" s="10">
        <f>_xlfn.XLOOKUP(AQ$1,'Control Panel'!$B:$B,'Control Panel'!$D:$D)</f>
        <v>6.6250000000000003E-2</v>
      </c>
      <c r="AW75" s="2">
        <f>IF('Control Panel'!$D$26="ON",BA74*(1-'Control Panel'!$C$26),BA74)</f>
        <v>7240326.6402191008</v>
      </c>
      <c r="AX75" s="3">
        <f>IF(ROUND(BA74,2) = 0,0,-PMT(_xlfn.XLOOKUP(AW$1,'Control Panel'!$B:$B,'Control Panel'!$H:$H),_xlfn.XLOOKUP(AW$1,'Control Panel'!$B:$B,'Control Panel'!$E:$E),_xlfn.XLOOKUP(AW$1,'Control Panel'!$B:$B,'Control Panel'!$C:$C)))</f>
        <v>44797.69910066975</v>
      </c>
      <c r="AY75" s="3">
        <f>IF(AX75=0,0,AW75*(_xlfn.XLOOKUP(AW$1,'Control Panel'!$B:$B,'Control Panel'!$H:$H)))</f>
        <v>32430.629742648056</v>
      </c>
      <c r="AZ75" s="3">
        <f t="shared" si="53"/>
        <v>12367.069358021694</v>
      </c>
      <c r="BA75" s="3">
        <f t="shared" si="54"/>
        <v>7227959.5708610788</v>
      </c>
      <c r="BB75" s="10">
        <f>_xlfn.XLOOKUP(AW$1,'Control Panel'!$B:$B,'Control Panel'!$D:$D)</f>
        <v>5.3749999999999999E-2</v>
      </c>
      <c r="BC75" s="2">
        <f>IF('Control Panel'!$D$26="ON",BG74*(1-'Control Panel'!$C$26),BG74)</f>
        <v>11586444.023102392</v>
      </c>
      <c r="BD75" s="3">
        <f>IF(ROUND(BG74,2) = 0,0,-PMT(_xlfn.XLOOKUP(BC$1,'Control Panel'!$B:$B,'Control Panel'!$H:$H),_xlfn.XLOOKUP(BC$1,'Control Panel'!$B:$B,'Control Panel'!$E:$E),_xlfn.XLOOKUP(BC$1,'Control Panel'!$B:$B,'Control Panel'!$C:$C)))</f>
        <v>83162.8118973979</v>
      </c>
      <c r="BE75" s="3">
        <f>IF(BD75=0,0,BC75*(_xlfn.XLOOKUP(BC$1,'Control Panel'!$B:$B,'Control Panel'!$H:$H)))</f>
        <v>67587.590134763959</v>
      </c>
      <c r="BF75" s="3">
        <f t="shared" si="55"/>
        <v>15575.221762633941</v>
      </c>
      <c r="BG75" s="3">
        <f t="shared" si="56"/>
        <v>11570868.801339757</v>
      </c>
      <c r="BH75" s="10">
        <f>_xlfn.XLOOKUP(BC$1,'Control Panel'!$B:$B,'Control Panel'!$D:$D)</f>
        <v>7.0000000000000007E-2</v>
      </c>
      <c r="BI75" s="2">
        <f>IF('Control Panel'!$D$26="ON",BM74*(1-'Control Panel'!$C$26),BM74)</f>
        <v>6157655.6036921972</v>
      </c>
      <c r="BJ75" s="3">
        <f>IF(ROUND(BM74,2) = 0,0,-PMT(_xlfn.XLOOKUP(BI$1,'Control Panel'!$B:$B,'Control Panel'!$H:$H),_xlfn.XLOOKUP(BI$1,'Control Panel'!$B:$B,'Control Panel'!$E:$E),_xlfn.XLOOKUP(BI$1,'Control Panel'!$B:$B,'Control Panel'!$C:$C)))</f>
        <v>39928.799014207361</v>
      </c>
      <c r="BK75" s="3">
        <f>IF(BJ75=0,0,BI75*(_xlfn.XLOOKUP(BI$1,'Control Panel'!$B:$B,'Control Panel'!$H:$H)))</f>
        <v>30146.855559743046</v>
      </c>
      <c r="BL75" s="3">
        <f t="shared" si="57"/>
        <v>9781.9434544643154</v>
      </c>
      <c r="BM75" s="3">
        <f t="shared" si="58"/>
        <v>6147873.6602377333</v>
      </c>
      <c r="BN75" s="10">
        <f>_xlfn.XLOOKUP(BI$1,'Control Panel'!$B:$B,'Control Panel'!$D:$D)</f>
        <v>5.8749999999999997E-2</v>
      </c>
      <c r="BO75" s="2">
        <f>IF('Control Panel'!$D$26="ON",BS74*(1-'Control Panel'!$C$26),BS74)</f>
        <v>8354342.8378442368</v>
      </c>
      <c r="BP75" s="3">
        <f>IF(ROUND(BS74,2) = 0,0,-PMT(_xlfn.XLOOKUP(BO$1,'Control Panel'!$B:$B,'Control Panel'!$H:$H),_xlfn.XLOOKUP(BO$1,'Control Panel'!$B:$B,'Control Panel'!$E:$E),_xlfn.XLOOKUP(BO$1,'Control Panel'!$B:$B,'Control Panel'!$C:$C)))</f>
        <v>51078.842448125593</v>
      </c>
      <c r="BQ75" s="3">
        <f>IF(BP75=0,0,BO75*(_xlfn.XLOOKUP(BO$1,'Control Panel'!$B:$B,'Control Panel'!$H:$H)))</f>
        <v>36550.249915568529</v>
      </c>
      <c r="BR75" s="3">
        <f t="shared" si="59"/>
        <v>14528.592532557064</v>
      </c>
      <c r="BS75" s="3">
        <f t="shared" si="60"/>
        <v>8339814.2453116793</v>
      </c>
      <c r="BT75" s="10">
        <f>_xlfn.XLOOKUP(BO$1,'Control Panel'!$B:$B,'Control Panel'!$D:$D)</f>
        <v>5.2499999999999998E-2</v>
      </c>
      <c r="BU75" s="2">
        <f>IF('Control Panel'!$D$26="ON",BY74*(1-'Control Panel'!$C$26),BY74)</f>
        <v>3189889.4142911984</v>
      </c>
      <c r="BV75" s="3">
        <f>IF(ROUND(BY74,2) = 0,0,-PMT(_xlfn.XLOOKUP(BU$1,'Control Panel'!$B:$B,'Control Panel'!$H:$H),_xlfn.XLOOKUP(BU$1,'Control Panel'!$B:$B,'Control Panel'!$E:$E),_xlfn.XLOOKUP(BU$1,'Control Panel'!$B:$B,'Control Panel'!$C:$C)))</f>
        <v>38891.266274824018</v>
      </c>
      <c r="BW75" s="3">
        <f>IF(BV75=0,0,BU75*(_xlfn.XLOOKUP(BU$1,'Control Panel'!$B:$B,'Control Panel'!$H:$H)))</f>
        <v>16946.287513421994</v>
      </c>
      <c r="BX75" s="3">
        <f t="shared" si="61"/>
        <v>21944.978761402024</v>
      </c>
      <c r="BY75" s="3">
        <f t="shared" si="62"/>
        <v>3167944.4355297964</v>
      </c>
      <c r="BZ75" s="10">
        <f>_xlfn.XLOOKUP(BU$1,'Control Panel'!$B:$B,'Control Panel'!$D:$D)</f>
        <v>6.3750000000000001E-2</v>
      </c>
      <c r="CA75" s="2">
        <f>IF('Control Panel'!$D$26="ON",CE74*(1-'Control Panel'!$C$26),CE74)</f>
        <v>4193109.4598316108</v>
      </c>
      <c r="CB75" s="3">
        <f>IF(ROUND(CE74,2) = 0,0,-PMT(_xlfn.XLOOKUP(CA$1,'Control Panel'!$B:$B,'Control Panel'!$H:$H),_xlfn.XLOOKUP(CA$1,'Control Panel'!$B:$B,'Control Panel'!$E:$E),_xlfn.XLOOKUP(CA$1,'Control Panel'!$B:$B,'Control Panel'!$C:$C)))</f>
        <v>49824.605221179954</v>
      </c>
      <c r="CC75" s="3">
        <f>IF(CB75=0,0,CA75*(_xlfn.XLOOKUP(CA$1,'Control Panel'!$B:$B,'Control Panel'!$H:$H)))</f>
        <v>20091.982828359804</v>
      </c>
      <c r="CD75" s="3">
        <f t="shared" si="63"/>
        <v>29732.622392820151</v>
      </c>
      <c r="CE75" s="3">
        <f t="shared" si="64"/>
        <v>4163376.8374387906</v>
      </c>
      <c r="CF75" s="10">
        <f>_xlfn.XLOOKUP(CA$1,'Control Panel'!$B:$B,'Control Panel'!$D:$D)</f>
        <v>5.7500000000000002E-2</v>
      </c>
      <c r="CG75" s="2">
        <f>IF('Control Panel'!$D$26="ON",CK74*(1-'Control Panel'!$C$26),CK74)</f>
        <v>5905791.7508196691</v>
      </c>
      <c r="CH75" s="3">
        <f>IF(ROUND(CK74,2) = 0,0,-PMT(_xlfn.XLOOKUP(CG$1,'Control Panel'!$B:$B,'Control Panel'!$H:$H),_xlfn.XLOOKUP(CG$1,'Control Panel'!$B:$B,'Control Panel'!$E:$E),_xlfn.XLOOKUP(CG$1,'Control Panel'!$B:$B,'Control Panel'!$C:$C)))</f>
        <v>69452.093642796826</v>
      </c>
      <c r="CI75" s="3">
        <f>IF(CH75=0,0,CG75*(_xlfn.XLOOKUP(CG$1,'Control Panel'!$B:$B,'Control Panel'!$H:$H)))</f>
        <v>27068.212191256818</v>
      </c>
      <c r="CJ75" s="3">
        <f t="shared" si="65"/>
        <v>42383.881451540008</v>
      </c>
      <c r="CK75" s="3">
        <f t="shared" si="66"/>
        <v>5863407.8693681294</v>
      </c>
      <c r="CL75" s="10">
        <f>_xlfn.XLOOKUP(CG$1,'Control Panel'!$B:$B,'Control Panel'!$D:$D)</f>
        <v>5.5E-2</v>
      </c>
      <c r="CM75" s="2">
        <f>IF('Control Panel'!$D$26="ON",CQ74*(1-'Control Panel'!$C$26),CQ74)</f>
        <v>1806344.3973717259</v>
      </c>
      <c r="CN75" s="3">
        <f>IF(ROUND(CQ74,2) = 0,0,-PMT(_xlfn.XLOOKUP(CM$1,'Control Panel'!$B:$B,'Control Panel'!$H:$H),_xlfn.XLOOKUP(CM$1,'Control Panel'!$B:$B,'Control Panel'!$E:$E),_xlfn.XLOOKUP(CM$1,'Control Panel'!$B:$B,'Control Panel'!$C:$C)))</f>
        <v>11044.074042837967</v>
      </c>
      <c r="CO75" s="3">
        <f>IF(CN75=0,0,CM75*(_xlfn.XLOOKUP(CM$1,'Control Panel'!$B:$B,'Control Panel'!$H:$H)))</f>
        <v>7902.7567385012999</v>
      </c>
      <c r="CP75" s="3">
        <f t="shared" si="67"/>
        <v>3141.3173043366669</v>
      </c>
      <c r="CQ75" s="3">
        <f t="shared" si="68"/>
        <v>1803203.0800673892</v>
      </c>
      <c r="CR75" s="10">
        <f>_xlfn.XLOOKUP(CM$1,'Control Panel'!$B:$B,'Control Panel'!$D:$D)</f>
        <v>5.2499999999999998E-2</v>
      </c>
    </row>
    <row r="76" spans="1:96" x14ac:dyDescent="0.3">
      <c r="A76" s="86">
        <f t="shared" si="37"/>
        <v>285690.21541088785</v>
      </c>
      <c r="B76" s="3">
        <f t="shared" si="38"/>
        <v>420558.46651872114</v>
      </c>
      <c r="C76" s="88">
        <f>SUM($A$3:A75)</f>
        <v>17488522.0125558</v>
      </c>
      <c r="D76" s="87">
        <f>IF('Control Panel'!$D$27= "ON",A76+B76*(1-'Control Panel'!$C$27),A76+B76)</f>
        <v>706248.68192960904</v>
      </c>
      <c r="F76" s="9">
        <v>74</v>
      </c>
      <c r="G76" s="2">
        <f>IF('Control Panel'!$D$26="ON",K75*(1-'Control Panel'!$C$26),K75)</f>
        <v>3449063.4525694903</v>
      </c>
      <c r="H76" s="3">
        <f>IF(ROUND(K75,2) = 0,0,-PMT(_xlfn.XLOOKUP(G$1,'Control Panel'!$B:$B,'Control Panel'!$H:$H),_xlfn.XLOOKUP(G$1,'Control Panel'!$B:$B,'Control Panel'!$E:$E),_xlfn.XLOOKUP(G$1,'Control Panel'!$B:$B,'Control Panel'!$C:$C)))</f>
        <v>40854.172731056962</v>
      </c>
      <c r="I76" s="3">
        <f>IF(H76=0,0,G76*(_xlfn.XLOOKUP(G$1,'Control Panel'!$B:$B,'Control Panel'!$H:$H)))</f>
        <v>15808.207490943498</v>
      </c>
      <c r="J76" s="3">
        <f t="shared" si="39"/>
        <v>25045.965240113466</v>
      </c>
      <c r="K76" s="3">
        <f t="shared" si="40"/>
        <v>3424017.4873293769</v>
      </c>
      <c r="L76" s="10">
        <f>_xlfn.XLOOKUP(G$1,'Control Panel'!$B:$B,'Control Panel'!$D:$D)</f>
        <v>5.5E-2</v>
      </c>
      <c r="M76" s="2">
        <f>IF('Control Panel'!$D$26="ON",Q75*(1-'Control Panel'!$C$26),Q75)</f>
        <v>3696481.9081177753</v>
      </c>
      <c r="N76" s="3">
        <f>IF(ROUND(Q75,2) = 0,0,-PMT(_xlfn.XLOOKUP(M$1,'Control Panel'!$B:$B,'Control Panel'!$H:$H),_xlfn.XLOOKUP(M$1,'Control Panel'!$B:$B,'Control Panel'!$E:$E),_xlfn.XLOOKUP(M$1,'Control Panel'!$B:$B,'Control Panel'!$C:$C)))</f>
        <v>26277.152547020552</v>
      </c>
      <c r="O76" s="3">
        <f>IF(N76=0,0,M76*(_xlfn.XLOOKUP(M$1,'Control Panel'!$B:$B,'Control Panel'!$H:$H)))</f>
        <v>21177.760931924757</v>
      </c>
      <c r="P76" s="3">
        <f t="shared" si="41"/>
        <v>5099.3916150957957</v>
      </c>
      <c r="Q76" s="3">
        <f t="shared" si="42"/>
        <v>3691382.5165026793</v>
      </c>
      <c r="R76" s="10">
        <f>_xlfn.XLOOKUP(M$1,'Control Panel'!$B:$B,'Control Panel'!$D:$D)</f>
        <v>6.8750000000000006E-2</v>
      </c>
      <c r="S76" s="2">
        <f>IF('Control Panel'!$D$26="ON",W75*(1-'Control Panel'!$C$26),W75)</f>
        <v>6006783.100691379</v>
      </c>
      <c r="T76" s="3">
        <f>IF(ROUND(W75,2) = 0,0,-PMT(_xlfn.XLOOKUP(S$1,'Control Panel'!$B:$B,'Control Panel'!$H:$H),_xlfn.XLOOKUP(S$1,'Control Panel'!$B:$B,'Control Panel'!$E:$E),_xlfn.XLOOKUP(S$1,'Control Panel'!$B:$B,'Control Panel'!$C:$C)))</f>
        <v>42700.372888908401</v>
      </c>
      <c r="U76" s="3">
        <f>IF(T76=0,0,S76*(_xlfn.XLOOKUP(S$1,'Control Panel'!$B:$B,'Control Panel'!$H:$H)))</f>
        <v>34413.861514377699</v>
      </c>
      <c r="V76" s="3">
        <f t="shared" si="43"/>
        <v>8286.5113745307026</v>
      </c>
      <c r="W76" s="3">
        <f t="shared" si="44"/>
        <v>5998496.5893168487</v>
      </c>
      <c r="X76" s="10">
        <f>_xlfn.XLOOKUP(S$1,'Control Panel'!$B:$B,'Control Panel'!$D:$D)</f>
        <v>6.8750000000000006E-2</v>
      </c>
      <c r="Y76" s="2">
        <f>IF('Control Panel'!$D$26="ON",AC75*(1-'Control Panel'!$C$26),AC75)</f>
        <v>5298201.560839694</v>
      </c>
      <c r="Z76" s="3">
        <f>IF(ROUND(AC75,2) = 0,0,-PMT(_xlfn.XLOOKUP(Y$1,'Control Panel'!$B:$B,'Control Panel'!$H:$H),_xlfn.XLOOKUP(Y$1,'Control Panel'!$B:$B,'Control Panel'!$E:$E),_xlfn.XLOOKUP(Y$1,'Control Panel'!$B:$B,'Control Panel'!$C:$C)))</f>
        <v>61792.332437135432</v>
      </c>
      <c r="AA76" s="3">
        <f>IF(Z76=0,0,Y76*(_xlfn.XLOOKUP(Y$1,'Control Panel'!$B:$B,'Control Panel'!$H:$H)))</f>
        <v>22627.73583275286</v>
      </c>
      <c r="AB76" s="3">
        <f t="shared" si="45"/>
        <v>39164.596604382576</v>
      </c>
      <c r="AC76" s="3">
        <f t="shared" si="46"/>
        <v>5259036.9642353114</v>
      </c>
      <c r="AD76" s="10">
        <f>_xlfn.XLOOKUP(Y$1,'Control Panel'!$B:$B,'Control Panel'!$D:$D)</f>
        <v>5.1249999999999997E-2</v>
      </c>
      <c r="AE76" s="2">
        <f>IF('Control Panel'!$D$26="ON",AI75*(1-'Control Panel'!$C$26),AI75)</f>
        <v>9241204.7702944428</v>
      </c>
      <c r="AF76" s="3">
        <f>IF(ROUND(AI75,2) = 0,0,-PMT(_xlfn.XLOOKUP(AE$1,'Control Panel'!$B:$B,'Control Panel'!$H:$H),_xlfn.XLOOKUP(AE$1,'Control Panel'!$B:$B,'Control Panel'!$E:$E),_xlfn.XLOOKUP(AE$1,'Control Panel'!$B:$B,'Control Panel'!$C:$C)))</f>
        <v>65692.881367551381</v>
      </c>
      <c r="AG76" s="3">
        <f>IF(AF76=0,0,AE76*(_xlfn.XLOOKUP(AE$1,'Control Panel'!$B:$B,'Control Panel'!$H:$H)))</f>
        <v>52944.402329811914</v>
      </c>
      <c r="AH76" s="3">
        <f t="shared" si="47"/>
        <v>12748.479037739467</v>
      </c>
      <c r="AI76" s="3">
        <f t="shared" si="48"/>
        <v>9228456.2912567034</v>
      </c>
      <c r="AJ76" s="10">
        <f>_xlfn.XLOOKUP(AE$1,'Control Panel'!$B:$B,'Control Panel'!$D:$D)</f>
        <v>6.8750000000000006E-2</v>
      </c>
      <c r="AK76" s="2">
        <f>IF('Control Panel'!$D$26="ON",AO75*(1-'Control Panel'!$C$26),AO75)</f>
        <v>1579461.7023981065</v>
      </c>
      <c r="AL76" s="3">
        <f>IF(ROUND(AO75,2) = 0,0,-PMT(_xlfn.XLOOKUP(AK$1,'Control Panel'!$B:$B,'Control Panel'!$H:$H),_xlfn.XLOOKUP(AK$1,'Control Panel'!$B:$B,'Control Panel'!$E:$E),_xlfn.XLOOKUP(AK$1,'Control Panel'!$B:$B,'Control Panel'!$C:$C)))</f>
        <v>19292.014496253767</v>
      </c>
      <c r="AM76" s="3">
        <f>IF(AL76=0,0,AK76*(_xlfn.XLOOKUP(AK$1,'Control Panel'!$B:$B,'Control Panel'!$H:$H)))</f>
        <v>8226.3630333234705</v>
      </c>
      <c r="AN76" s="3">
        <f t="shared" si="49"/>
        <v>11065.651462930296</v>
      </c>
      <c r="AO76" s="3">
        <f t="shared" si="50"/>
        <v>1568396.0509351762</v>
      </c>
      <c r="AP76" s="10">
        <f>_xlfn.XLOOKUP(AK$1,'Control Panel'!$B:$B,'Control Panel'!$D:$D)</f>
        <v>6.25E-2</v>
      </c>
      <c r="AQ76" s="2">
        <f>IF('Control Panel'!$D$26="ON",AU75*(1-'Control Panel'!$C$26),AU75)</f>
        <v>4955832.9923789706</v>
      </c>
      <c r="AR76" s="3">
        <f>IF(ROUND(AU75,2) = 0,0,-PMT(_xlfn.XLOOKUP(AQ$1,'Control Panel'!$B:$B,'Control Panel'!$H:$H),_xlfn.XLOOKUP(AQ$1,'Control Panel'!$B:$B,'Control Panel'!$E:$E),_xlfn.XLOOKUP(AQ$1,'Control Panel'!$B:$B,'Control Panel'!$C:$C)))</f>
        <v>61459.563819643074</v>
      </c>
      <c r="AS76" s="3">
        <f>IF(AR76=0,0,AQ76*(_xlfn.XLOOKUP(AQ$1,'Control Panel'!$B:$B,'Control Panel'!$H:$H)))</f>
        <v>27360.327978758902</v>
      </c>
      <c r="AT76" s="3">
        <f t="shared" si="51"/>
        <v>34099.235840884168</v>
      </c>
      <c r="AU76" s="3">
        <f t="shared" si="52"/>
        <v>4921733.7565380866</v>
      </c>
      <c r="AV76" s="10">
        <f>_xlfn.XLOOKUP(AQ$1,'Control Panel'!$B:$B,'Control Panel'!$D:$D)</f>
        <v>6.6250000000000003E-2</v>
      </c>
      <c r="AW76" s="2">
        <f>IF('Control Panel'!$D$26="ON",BA75*(1-'Control Panel'!$C$26),BA75)</f>
        <v>7227959.5708610788</v>
      </c>
      <c r="AX76" s="3">
        <f>IF(ROUND(BA75,2) = 0,0,-PMT(_xlfn.XLOOKUP(AW$1,'Control Panel'!$B:$B,'Control Panel'!$H:$H),_xlfn.XLOOKUP(AW$1,'Control Panel'!$B:$B,'Control Panel'!$E:$E),_xlfn.XLOOKUP(AW$1,'Control Panel'!$B:$B,'Control Panel'!$C:$C)))</f>
        <v>44797.69910066975</v>
      </c>
      <c r="AY76" s="3">
        <f>IF(AX76=0,0,AW76*(_xlfn.XLOOKUP(AW$1,'Control Panel'!$B:$B,'Control Panel'!$H:$H)))</f>
        <v>32375.235577815249</v>
      </c>
      <c r="AZ76" s="3">
        <f t="shared" si="53"/>
        <v>12422.463522854501</v>
      </c>
      <c r="BA76" s="3">
        <f t="shared" si="54"/>
        <v>7215537.1073382245</v>
      </c>
      <c r="BB76" s="10">
        <f>_xlfn.XLOOKUP(AW$1,'Control Panel'!$B:$B,'Control Panel'!$D:$D)</f>
        <v>5.3749999999999999E-2</v>
      </c>
      <c r="BC76" s="2">
        <f>IF('Control Panel'!$D$26="ON",BG75*(1-'Control Panel'!$C$26),BG75)</f>
        <v>11570868.801339757</v>
      </c>
      <c r="BD76" s="3">
        <f>IF(ROUND(BG75,2) = 0,0,-PMT(_xlfn.XLOOKUP(BC$1,'Control Panel'!$B:$B,'Control Panel'!$H:$H),_xlfn.XLOOKUP(BC$1,'Control Panel'!$B:$B,'Control Panel'!$E:$E),_xlfn.XLOOKUP(BC$1,'Control Panel'!$B:$B,'Control Panel'!$C:$C)))</f>
        <v>83162.8118973979</v>
      </c>
      <c r="BE76" s="3">
        <f>IF(BD76=0,0,BC76*(_xlfn.XLOOKUP(BC$1,'Control Panel'!$B:$B,'Control Panel'!$H:$H)))</f>
        <v>67496.734674481922</v>
      </c>
      <c r="BF76" s="3">
        <f t="shared" si="55"/>
        <v>15666.077222915977</v>
      </c>
      <c r="BG76" s="3">
        <f t="shared" si="56"/>
        <v>11555202.724116841</v>
      </c>
      <c r="BH76" s="10">
        <f>_xlfn.XLOOKUP(BC$1,'Control Panel'!$B:$B,'Control Panel'!$D:$D)</f>
        <v>7.0000000000000007E-2</v>
      </c>
      <c r="BI76" s="2">
        <f>IF('Control Panel'!$D$26="ON",BM75*(1-'Control Panel'!$C$26),BM75)</f>
        <v>6147873.6602377333</v>
      </c>
      <c r="BJ76" s="3">
        <f>IF(ROUND(BM75,2) = 0,0,-PMT(_xlfn.XLOOKUP(BI$1,'Control Panel'!$B:$B,'Control Panel'!$H:$H),_xlfn.XLOOKUP(BI$1,'Control Panel'!$B:$B,'Control Panel'!$E:$E),_xlfn.XLOOKUP(BI$1,'Control Panel'!$B:$B,'Control Panel'!$C:$C)))</f>
        <v>39928.799014207361</v>
      </c>
      <c r="BK76" s="3">
        <f>IF(BJ76=0,0,BI76*(_xlfn.XLOOKUP(BI$1,'Control Panel'!$B:$B,'Control Panel'!$H:$H)))</f>
        <v>30098.9647949139</v>
      </c>
      <c r="BL76" s="3">
        <f t="shared" si="57"/>
        <v>9829.8342192934615</v>
      </c>
      <c r="BM76" s="3">
        <f t="shared" si="58"/>
        <v>6138043.8260184396</v>
      </c>
      <c r="BN76" s="10">
        <f>_xlfn.XLOOKUP(BI$1,'Control Panel'!$B:$B,'Control Panel'!$D:$D)</f>
        <v>5.8749999999999997E-2</v>
      </c>
      <c r="BO76" s="2">
        <f>IF('Control Panel'!$D$26="ON",BS75*(1-'Control Panel'!$C$26),BS75)</f>
        <v>8339814.2453116793</v>
      </c>
      <c r="BP76" s="3">
        <f>IF(ROUND(BS75,2) = 0,0,-PMT(_xlfn.XLOOKUP(BO$1,'Control Panel'!$B:$B,'Control Panel'!$H:$H),_xlfn.XLOOKUP(BO$1,'Control Panel'!$B:$B,'Control Panel'!$E:$E),_xlfn.XLOOKUP(BO$1,'Control Panel'!$B:$B,'Control Panel'!$C:$C)))</f>
        <v>51078.842448125593</v>
      </c>
      <c r="BQ76" s="3">
        <f>IF(BP76=0,0,BO76*(_xlfn.XLOOKUP(BO$1,'Control Panel'!$B:$B,'Control Panel'!$H:$H)))</f>
        <v>36486.687323238591</v>
      </c>
      <c r="BR76" s="3">
        <f t="shared" si="59"/>
        <v>14592.155124887002</v>
      </c>
      <c r="BS76" s="3">
        <f t="shared" si="60"/>
        <v>8325222.0901867924</v>
      </c>
      <c r="BT76" s="10">
        <f>_xlfn.XLOOKUP(BO$1,'Control Panel'!$B:$B,'Control Panel'!$D:$D)</f>
        <v>5.2499999999999998E-2</v>
      </c>
      <c r="BU76" s="2">
        <f>IF('Control Panel'!$D$26="ON",BY75*(1-'Control Panel'!$C$26),BY75)</f>
        <v>3167944.4355297964</v>
      </c>
      <c r="BV76" s="3">
        <f>IF(ROUND(BY75,2) = 0,0,-PMT(_xlfn.XLOOKUP(BU$1,'Control Panel'!$B:$B,'Control Panel'!$H:$H),_xlfn.XLOOKUP(BU$1,'Control Panel'!$B:$B,'Control Panel'!$E:$E),_xlfn.XLOOKUP(BU$1,'Control Panel'!$B:$B,'Control Panel'!$C:$C)))</f>
        <v>38891.266274824018</v>
      </c>
      <c r="BW76" s="3">
        <f>IF(BV76=0,0,BU76*(_xlfn.XLOOKUP(BU$1,'Control Panel'!$B:$B,'Control Panel'!$H:$H)))</f>
        <v>16829.704813752043</v>
      </c>
      <c r="BX76" s="3">
        <f t="shared" si="61"/>
        <v>22061.561461071975</v>
      </c>
      <c r="BY76" s="3">
        <f t="shared" si="62"/>
        <v>3145882.8740687245</v>
      </c>
      <c r="BZ76" s="10">
        <f>_xlfn.XLOOKUP(BU$1,'Control Panel'!$B:$B,'Control Panel'!$D:$D)</f>
        <v>6.3750000000000001E-2</v>
      </c>
      <c r="CA76" s="2">
        <f>IF('Control Panel'!$D$26="ON",CE75*(1-'Control Panel'!$C$26),CE75)</f>
        <v>4163376.8374387906</v>
      </c>
      <c r="CB76" s="3">
        <f>IF(ROUND(CE75,2) = 0,0,-PMT(_xlfn.XLOOKUP(CA$1,'Control Panel'!$B:$B,'Control Panel'!$H:$H),_xlfn.XLOOKUP(CA$1,'Control Panel'!$B:$B,'Control Panel'!$E:$E),_xlfn.XLOOKUP(CA$1,'Control Panel'!$B:$B,'Control Panel'!$C:$C)))</f>
        <v>49824.605221179954</v>
      </c>
      <c r="CC76" s="3">
        <f>IF(CB76=0,0,CA76*(_xlfn.XLOOKUP(CA$1,'Control Panel'!$B:$B,'Control Panel'!$H:$H)))</f>
        <v>19949.514012727541</v>
      </c>
      <c r="CD76" s="3">
        <f t="shared" si="63"/>
        <v>29875.091208452413</v>
      </c>
      <c r="CE76" s="3">
        <f t="shared" si="64"/>
        <v>4133501.7462303382</v>
      </c>
      <c r="CF76" s="10">
        <f>_xlfn.XLOOKUP(CA$1,'Control Panel'!$B:$B,'Control Panel'!$D:$D)</f>
        <v>5.7500000000000002E-2</v>
      </c>
      <c r="CG76" s="2">
        <f>IF('Control Panel'!$D$26="ON",CK75*(1-'Control Panel'!$C$26),CK75)</f>
        <v>5863407.8693681294</v>
      </c>
      <c r="CH76" s="3">
        <f>IF(ROUND(CK75,2) = 0,0,-PMT(_xlfn.XLOOKUP(CG$1,'Control Panel'!$B:$B,'Control Panel'!$H:$H),_xlfn.XLOOKUP(CG$1,'Control Panel'!$B:$B,'Control Panel'!$E:$E),_xlfn.XLOOKUP(CG$1,'Control Panel'!$B:$B,'Control Panel'!$C:$C)))</f>
        <v>69452.093642796826</v>
      </c>
      <c r="CI76" s="3">
        <f>IF(CH76=0,0,CG76*(_xlfn.XLOOKUP(CG$1,'Control Panel'!$B:$B,'Control Panel'!$H:$H)))</f>
        <v>26873.952734603925</v>
      </c>
      <c r="CJ76" s="3">
        <f t="shared" si="65"/>
        <v>42578.140908192901</v>
      </c>
      <c r="CK76" s="3">
        <f t="shared" si="66"/>
        <v>5820829.7284599366</v>
      </c>
      <c r="CL76" s="10">
        <f>_xlfn.XLOOKUP(CG$1,'Control Panel'!$B:$B,'Control Panel'!$D:$D)</f>
        <v>5.5E-2</v>
      </c>
      <c r="CM76" s="2">
        <f>IF('Control Panel'!$D$26="ON",CQ75*(1-'Control Panel'!$C$26),CQ75)</f>
        <v>1803203.0800673892</v>
      </c>
      <c r="CN76" s="3">
        <f>IF(ROUND(CQ75,2) = 0,0,-PMT(_xlfn.XLOOKUP(CM$1,'Control Panel'!$B:$B,'Control Panel'!$H:$H),_xlfn.XLOOKUP(CM$1,'Control Panel'!$B:$B,'Control Panel'!$E:$E),_xlfn.XLOOKUP(CM$1,'Control Panel'!$B:$B,'Control Panel'!$C:$C)))</f>
        <v>11044.074042837967</v>
      </c>
      <c r="CO76" s="3">
        <f>IF(CN76=0,0,CM76*(_xlfn.XLOOKUP(CM$1,'Control Panel'!$B:$B,'Control Panel'!$H:$H)))</f>
        <v>7889.013475294827</v>
      </c>
      <c r="CP76" s="3">
        <f t="shared" si="67"/>
        <v>3155.0605675431398</v>
      </c>
      <c r="CQ76" s="3">
        <f t="shared" si="68"/>
        <v>1800048.019499846</v>
      </c>
      <c r="CR76" s="10">
        <f>_xlfn.XLOOKUP(CM$1,'Control Panel'!$B:$B,'Control Panel'!$D:$D)</f>
        <v>5.2499999999999998E-2</v>
      </c>
    </row>
    <row r="77" spans="1:96" x14ac:dyDescent="0.3">
      <c r="A77" s="86">
        <f t="shared" si="37"/>
        <v>287096.19328265684</v>
      </c>
      <c r="B77" s="3">
        <f t="shared" si="38"/>
        <v>419152.48864695209</v>
      </c>
      <c r="C77" s="88">
        <f>SUM($A$3:A76)</f>
        <v>17774212.227966689</v>
      </c>
      <c r="D77" s="87">
        <f>IF('Control Panel'!$D$27= "ON",A77+B77*(1-'Control Panel'!$C$27),A77+B77)</f>
        <v>706248.68192960892</v>
      </c>
      <c r="F77" s="9">
        <v>75</v>
      </c>
      <c r="G77" s="2">
        <f>IF('Control Panel'!$D$26="ON",K76*(1-'Control Panel'!$C$26),K76)</f>
        <v>3424017.4873293769</v>
      </c>
      <c r="H77" s="3">
        <f>IF(ROUND(K76,2) = 0,0,-PMT(_xlfn.XLOOKUP(G$1,'Control Panel'!$B:$B,'Control Panel'!$H:$H),_xlfn.XLOOKUP(G$1,'Control Panel'!$B:$B,'Control Panel'!$E:$E),_xlfn.XLOOKUP(G$1,'Control Panel'!$B:$B,'Control Panel'!$C:$C)))</f>
        <v>40854.172731056962</v>
      </c>
      <c r="I77" s="3">
        <f>IF(H77=0,0,G77*(_xlfn.XLOOKUP(G$1,'Control Panel'!$B:$B,'Control Panel'!$H:$H)))</f>
        <v>15693.413483592978</v>
      </c>
      <c r="J77" s="3">
        <f t="shared" si="39"/>
        <v>25160.759247463982</v>
      </c>
      <c r="K77" s="3">
        <f t="shared" si="40"/>
        <v>3398856.7280819127</v>
      </c>
      <c r="L77" s="10">
        <f>_xlfn.XLOOKUP(G$1,'Control Panel'!$B:$B,'Control Panel'!$D:$D)</f>
        <v>5.5E-2</v>
      </c>
      <c r="M77" s="2">
        <f>IF('Control Panel'!$D$26="ON",Q76*(1-'Control Panel'!$C$26),Q76)</f>
        <v>3691382.5165026793</v>
      </c>
      <c r="N77" s="3">
        <f>IF(ROUND(Q76,2) = 0,0,-PMT(_xlfn.XLOOKUP(M$1,'Control Panel'!$B:$B,'Control Panel'!$H:$H),_xlfn.XLOOKUP(M$1,'Control Panel'!$B:$B,'Control Panel'!$E:$E),_xlfn.XLOOKUP(M$1,'Control Panel'!$B:$B,'Control Panel'!$C:$C)))</f>
        <v>26277.152547020552</v>
      </c>
      <c r="O77" s="3">
        <f>IF(N77=0,0,M77*(_xlfn.XLOOKUP(M$1,'Control Panel'!$B:$B,'Control Panel'!$H:$H)))</f>
        <v>21148.54566746327</v>
      </c>
      <c r="P77" s="3">
        <f t="shared" si="41"/>
        <v>5128.6068795572828</v>
      </c>
      <c r="Q77" s="3">
        <f t="shared" si="42"/>
        <v>3686253.9096231218</v>
      </c>
      <c r="R77" s="10">
        <f>_xlfn.XLOOKUP(M$1,'Control Panel'!$B:$B,'Control Panel'!$D:$D)</f>
        <v>6.8750000000000006E-2</v>
      </c>
      <c r="S77" s="2">
        <f>IF('Control Panel'!$D$26="ON",W76*(1-'Control Panel'!$C$26),W76)</f>
        <v>5998496.5893168487</v>
      </c>
      <c r="T77" s="3">
        <f>IF(ROUND(W76,2) = 0,0,-PMT(_xlfn.XLOOKUP(S$1,'Control Panel'!$B:$B,'Control Panel'!$H:$H),_xlfn.XLOOKUP(S$1,'Control Panel'!$B:$B,'Control Panel'!$E:$E),_xlfn.XLOOKUP(S$1,'Control Panel'!$B:$B,'Control Panel'!$C:$C)))</f>
        <v>42700.372888908401</v>
      </c>
      <c r="U77" s="3">
        <f>IF(T77=0,0,S77*(_xlfn.XLOOKUP(S$1,'Control Panel'!$B:$B,'Control Panel'!$H:$H)))</f>
        <v>34366.386709627783</v>
      </c>
      <c r="V77" s="3">
        <f t="shared" si="43"/>
        <v>8333.9861792806187</v>
      </c>
      <c r="W77" s="3">
        <f t="shared" si="44"/>
        <v>5990162.6031375676</v>
      </c>
      <c r="X77" s="10">
        <f>_xlfn.XLOOKUP(S$1,'Control Panel'!$B:$B,'Control Panel'!$D:$D)</f>
        <v>6.8750000000000006E-2</v>
      </c>
      <c r="Y77" s="2">
        <f>IF('Control Panel'!$D$26="ON",AC76*(1-'Control Panel'!$C$26),AC76)</f>
        <v>5259036.9642353114</v>
      </c>
      <c r="Z77" s="3">
        <f>IF(ROUND(AC76,2) = 0,0,-PMT(_xlfn.XLOOKUP(Y$1,'Control Panel'!$B:$B,'Control Panel'!$H:$H),_xlfn.XLOOKUP(Y$1,'Control Panel'!$B:$B,'Control Panel'!$E:$E),_xlfn.XLOOKUP(Y$1,'Control Panel'!$B:$B,'Control Panel'!$C:$C)))</f>
        <v>61792.332437135432</v>
      </c>
      <c r="AA77" s="3">
        <f>IF(Z77=0,0,Y77*(_xlfn.XLOOKUP(Y$1,'Control Panel'!$B:$B,'Control Panel'!$H:$H)))</f>
        <v>22460.470368088307</v>
      </c>
      <c r="AB77" s="3">
        <f t="shared" si="45"/>
        <v>39331.862069047129</v>
      </c>
      <c r="AC77" s="3">
        <f t="shared" si="46"/>
        <v>5219705.1021662643</v>
      </c>
      <c r="AD77" s="10">
        <f>_xlfn.XLOOKUP(Y$1,'Control Panel'!$B:$B,'Control Panel'!$D:$D)</f>
        <v>5.1249999999999997E-2</v>
      </c>
      <c r="AE77" s="2">
        <f>IF('Control Panel'!$D$26="ON",AI76*(1-'Control Panel'!$C$26),AI76)</f>
        <v>9228456.2912567034</v>
      </c>
      <c r="AF77" s="3">
        <f>IF(ROUND(AI76,2) = 0,0,-PMT(_xlfn.XLOOKUP(AE$1,'Control Panel'!$B:$B,'Control Panel'!$H:$H),_xlfn.XLOOKUP(AE$1,'Control Panel'!$B:$B,'Control Panel'!$E:$E),_xlfn.XLOOKUP(AE$1,'Control Panel'!$B:$B,'Control Panel'!$C:$C)))</f>
        <v>65692.881367551381</v>
      </c>
      <c r="AG77" s="3">
        <f>IF(AF77=0,0,AE77*(_xlfn.XLOOKUP(AE$1,'Control Panel'!$B:$B,'Control Panel'!$H:$H)))</f>
        <v>52871.364168658198</v>
      </c>
      <c r="AH77" s="3">
        <f t="shared" si="47"/>
        <v>12821.517198893183</v>
      </c>
      <c r="AI77" s="3">
        <f t="shared" si="48"/>
        <v>9215634.7740578111</v>
      </c>
      <c r="AJ77" s="10">
        <f>_xlfn.XLOOKUP(AE$1,'Control Panel'!$B:$B,'Control Panel'!$D:$D)</f>
        <v>6.8750000000000006E-2</v>
      </c>
      <c r="AK77" s="2">
        <f>IF('Control Panel'!$D$26="ON",AO76*(1-'Control Panel'!$C$26),AO76)</f>
        <v>1568396.0509351762</v>
      </c>
      <c r="AL77" s="3">
        <f>IF(ROUND(AO76,2) = 0,0,-PMT(_xlfn.XLOOKUP(AK$1,'Control Panel'!$B:$B,'Control Panel'!$H:$H),_xlfn.XLOOKUP(AK$1,'Control Panel'!$B:$B,'Control Panel'!$E:$E),_xlfn.XLOOKUP(AK$1,'Control Panel'!$B:$B,'Control Panel'!$C:$C)))</f>
        <v>19292.014496253767</v>
      </c>
      <c r="AM77" s="3">
        <f>IF(AL77=0,0,AK77*(_xlfn.XLOOKUP(AK$1,'Control Panel'!$B:$B,'Control Panel'!$H:$H)))</f>
        <v>8168.7294319540424</v>
      </c>
      <c r="AN77" s="3">
        <f t="shared" si="49"/>
        <v>11123.285064299725</v>
      </c>
      <c r="AO77" s="3">
        <f t="shared" si="50"/>
        <v>1557272.7658708764</v>
      </c>
      <c r="AP77" s="10">
        <f>_xlfn.XLOOKUP(AK$1,'Control Panel'!$B:$B,'Control Panel'!$D:$D)</f>
        <v>6.25E-2</v>
      </c>
      <c r="AQ77" s="2">
        <f>IF('Control Panel'!$D$26="ON",AU76*(1-'Control Panel'!$C$26),AU76)</f>
        <v>4921733.7565380866</v>
      </c>
      <c r="AR77" s="3">
        <f>IF(ROUND(AU76,2) = 0,0,-PMT(_xlfn.XLOOKUP(AQ$1,'Control Panel'!$B:$B,'Control Panel'!$H:$H),_xlfn.XLOOKUP(AQ$1,'Control Panel'!$B:$B,'Control Panel'!$E:$E),_xlfn.XLOOKUP(AQ$1,'Control Panel'!$B:$B,'Control Panel'!$C:$C)))</f>
        <v>61459.563819643074</v>
      </c>
      <c r="AS77" s="3">
        <f>IF(AR77=0,0,AQ77*(_xlfn.XLOOKUP(AQ$1,'Control Panel'!$B:$B,'Control Panel'!$H:$H)))</f>
        <v>27172.071780887352</v>
      </c>
      <c r="AT77" s="3">
        <f t="shared" si="51"/>
        <v>34287.492038755721</v>
      </c>
      <c r="AU77" s="3">
        <f t="shared" si="52"/>
        <v>4887446.2644993309</v>
      </c>
      <c r="AV77" s="10">
        <f>_xlfn.XLOOKUP(AQ$1,'Control Panel'!$B:$B,'Control Panel'!$D:$D)</f>
        <v>6.6250000000000003E-2</v>
      </c>
      <c r="AW77" s="2">
        <f>IF('Control Panel'!$D$26="ON",BA76*(1-'Control Panel'!$C$26),BA76)</f>
        <v>7215537.1073382245</v>
      </c>
      <c r="AX77" s="3">
        <f>IF(ROUND(BA76,2) = 0,0,-PMT(_xlfn.XLOOKUP(AW$1,'Control Panel'!$B:$B,'Control Panel'!$H:$H),_xlfn.XLOOKUP(AW$1,'Control Panel'!$B:$B,'Control Panel'!$E:$E),_xlfn.XLOOKUP(AW$1,'Control Panel'!$B:$B,'Control Panel'!$C:$C)))</f>
        <v>44797.69910066975</v>
      </c>
      <c r="AY77" s="3">
        <f>IF(AX77=0,0,AW77*(_xlfn.XLOOKUP(AW$1,'Control Panel'!$B:$B,'Control Panel'!$H:$H)))</f>
        <v>32319.593293285798</v>
      </c>
      <c r="AZ77" s="3">
        <f t="shared" si="53"/>
        <v>12478.105807383952</v>
      </c>
      <c r="BA77" s="3">
        <f t="shared" si="54"/>
        <v>7203059.001530841</v>
      </c>
      <c r="BB77" s="10">
        <f>_xlfn.XLOOKUP(AW$1,'Control Panel'!$B:$B,'Control Panel'!$D:$D)</f>
        <v>5.3749999999999999E-2</v>
      </c>
      <c r="BC77" s="2">
        <f>IF('Control Panel'!$D$26="ON",BG76*(1-'Control Panel'!$C$26),BG76)</f>
        <v>11555202.724116841</v>
      </c>
      <c r="BD77" s="3">
        <f>IF(ROUND(BG76,2) = 0,0,-PMT(_xlfn.XLOOKUP(BC$1,'Control Panel'!$B:$B,'Control Panel'!$H:$H),_xlfn.XLOOKUP(BC$1,'Control Panel'!$B:$B,'Control Panel'!$E:$E),_xlfn.XLOOKUP(BC$1,'Control Panel'!$B:$B,'Control Panel'!$C:$C)))</f>
        <v>83162.8118973979</v>
      </c>
      <c r="BE77" s="3">
        <f>IF(BD77=0,0,BC77*(_xlfn.XLOOKUP(BC$1,'Control Panel'!$B:$B,'Control Panel'!$H:$H)))</f>
        <v>67405.349224014906</v>
      </c>
      <c r="BF77" s="3">
        <f t="shared" si="55"/>
        <v>15757.462673382994</v>
      </c>
      <c r="BG77" s="3">
        <f t="shared" si="56"/>
        <v>11539445.261443458</v>
      </c>
      <c r="BH77" s="10">
        <f>_xlfn.XLOOKUP(BC$1,'Control Panel'!$B:$B,'Control Panel'!$D:$D)</f>
        <v>7.0000000000000007E-2</v>
      </c>
      <c r="BI77" s="2">
        <f>IF('Control Panel'!$D$26="ON",BM76*(1-'Control Panel'!$C$26),BM76)</f>
        <v>6138043.8260184396</v>
      </c>
      <c r="BJ77" s="3">
        <f>IF(ROUND(BM76,2) = 0,0,-PMT(_xlfn.XLOOKUP(BI$1,'Control Panel'!$B:$B,'Control Panel'!$H:$H),_xlfn.XLOOKUP(BI$1,'Control Panel'!$B:$B,'Control Panel'!$E:$E),_xlfn.XLOOKUP(BI$1,'Control Panel'!$B:$B,'Control Panel'!$C:$C)))</f>
        <v>39928.799014207361</v>
      </c>
      <c r="BK77" s="3">
        <f>IF(BJ77=0,0,BI77*(_xlfn.XLOOKUP(BI$1,'Control Panel'!$B:$B,'Control Panel'!$H:$H)))</f>
        <v>30050.839564881939</v>
      </c>
      <c r="BL77" s="3">
        <f t="shared" si="57"/>
        <v>9877.9594493254226</v>
      </c>
      <c r="BM77" s="3">
        <f t="shared" si="58"/>
        <v>6128165.8665691139</v>
      </c>
      <c r="BN77" s="10">
        <f>_xlfn.XLOOKUP(BI$1,'Control Panel'!$B:$B,'Control Panel'!$D:$D)</f>
        <v>5.8749999999999997E-2</v>
      </c>
      <c r="BO77" s="2">
        <f>IF('Control Panel'!$D$26="ON",BS76*(1-'Control Panel'!$C$26),BS76)</f>
        <v>8325222.0901867924</v>
      </c>
      <c r="BP77" s="3">
        <f>IF(ROUND(BS76,2) = 0,0,-PMT(_xlfn.XLOOKUP(BO$1,'Control Panel'!$B:$B,'Control Panel'!$H:$H),_xlfn.XLOOKUP(BO$1,'Control Panel'!$B:$B,'Control Panel'!$E:$E),_xlfn.XLOOKUP(BO$1,'Control Panel'!$B:$B,'Control Panel'!$C:$C)))</f>
        <v>51078.842448125593</v>
      </c>
      <c r="BQ77" s="3">
        <f>IF(BP77=0,0,BO77*(_xlfn.XLOOKUP(BO$1,'Control Panel'!$B:$B,'Control Panel'!$H:$H)))</f>
        <v>36422.846644567217</v>
      </c>
      <c r="BR77" s="3">
        <f t="shared" si="59"/>
        <v>14655.995803558377</v>
      </c>
      <c r="BS77" s="3">
        <f t="shared" si="60"/>
        <v>8310566.0943832342</v>
      </c>
      <c r="BT77" s="10">
        <f>_xlfn.XLOOKUP(BO$1,'Control Panel'!$B:$B,'Control Panel'!$D:$D)</f>
        <v>5.2499999999999998E-2</v>
      </c>
      <c r="BU77" s="2">
        <f>IF('Control Panel'!$D$26="ON",BY76*(1-'Control Panel'!$C$26),BY76)</f>
        <v>3145882.8740687245</v>
      </c>
      <c r="BV77" s="3">
        <f>IF(ROUND(BY76,2) = 0,0,-PMT(_xlfn.XLOOKUP(BU$1,'Control Panel'!$B:$B,'Control Panel'!$H:$H),_xlfn.XLOOKUP(BU$1,'Control Panel'!$B:$B,'Control Panel'!$E:$E),_xlfn.XLOOKUP(BU$1,'Control Panel'!$B:$B,'Control Panel'!$C:$C)))</f>
        <v>38891.266274824018</v>
      </c>
      <c r="BW77" s="3">
        <f>IF(BV77=0,0,BU77*(_xlfn.XLOOKUP(BU$1,'Control Panel'!$B:$B,'Control Panel'!$H:$H)))</f>
        <v>16712.5027684901</v>
      </c>
      <c r="BX77" s="3">
        <f t="shared" si="61"/>
        <v>22178.763506333918</v>
      </c>
      <c r="BY77" s="3">
        <f t="shared" si="62"/>
        <v>3123704.1105623906</v>
      </c>
      <c r="BZ77" s="10">
        <f>_xlfn.XLOOKUP(BU$1,'Control Panel'!$B:$B,'Control Panel'!$D:$D)</f>
        <v>6.3750000000000001E-2</v>
      </c>
      <c r="CA77" s="2">
        <f>IF('Control Panel'!$D$26="ON",CE76*(1-'Control Panel'!$C$26),CE76)</f>
        <v>4133501.7462303382</v>
      </c>
      <c r="CB77" s="3">
        <f>IF(ROUND(CE76,2) = 0,0,-PMT(_xlfn.XLOOKUP(CA$1,'Control Panel'!$B:$B,'Control Panel'!$H:$H),_xlfn.XLOOKUP(CA$1,'Control Panel'!$B:$B,'Control Panel'!$E:$E),_xlfn.XLOOKUP(CA$1,'Control Panel'!$B:$B,'Control Panel'!$C:$C)))</f>
        <v>49824.605221179954</v>
      </c>
      <c r="CC77" s="3">
        <f>IF(CB77=0,0,CA77*(_xlfn.XLOOKUP(CA$1,'Control Panel'!$B:$B,'Control Panel'!$H:$H)))</f>
        <v>19806.362534020373</v>
      </c>
      <c r="CD77" s="3">
        <f t="shared" si="63"/>
        <v>30018.242687159582</v>
      </c>
      <c r="CE77" s="3">
        <f t="shared" si="64"/>
        <v>4103483.5035431786</v>
      </c>
      <c r="CF77" s="10">
        <f>_xlfn.XLOOKUP(CA$1,'Control Panel'!$B:$B,'Control Panel'!$D:$D)</f>
        <v>5.7500000000000002E-2</v>
      </c>
      <c r="CG77" s="2">
        <f>IF('Control Panel'!$D$26="ON",CK76*(1-'Control Panel'!$C$26),CK76)</f>
        <v>5820829.7284599366</v>
      </c>
      <c r="CH77" s="3">
        <f>IF(ROUND(CK76,2) = 0,0,-PMT(_xlfn.XLOOKUP(CG$1,'Control Panel'!$B:$B,'Control Panel'!$H:$H),_xlfn.XLOOKUP(CG$1,'Control Panel'!$B:$B,'Control Panel'!$E:$E),_xlfn.XLOOKUP(CG$1,'Control Panel'!$B:$B,'Control Panel'!$C:$C)))</f>
        <v>69452.093642796826</v>
      </c>
      <c r="CI77" s="3">
        <f>IF(CH77=0,0,CG77*(_xlfn.XLOOKUP(CG$1,'Control Panel'!$B:$B,'Control Panel'!$H:$H)))</f>
        <v>26678.802922108043</v>
      </c>
      <c r="CJ77" s="3">
        <f t="shared" si="65"/>
        <v>42773.290720688783</v>
      </c>
      <c r="CK77" s="3">
        <f t="shared" si="66"/>
        <v>5778056.4377392475</v>
      </c>
      <c r="CL77" s="10">
        <f>_xlfn.XLOOKUP(CG$1,'Control Panel'!$B:$B,'Control Panel'!$D:$D)</f>
        <v>5.5E-2</v>
      </c>
      <c r="CM77" s="2">
        <f>IF('Control Panel'!$D$26="ON",CQ76*(1-'Control Panel'!$C$26),CQ76)</f>
        <v>1800048.019499846</v>
      </c>
      <c r="CN77" s="3">
        <f>IF(ROUND(CQ76,2) = 0,0,-PMT(_xlfn.XLOOKUP(CM$1,'Control Panel'!$B:$B,'Control Panel'!$H:$H),_xlfn.XLOOKUP(CM$1,'Control Panel'!$B:$B,'Control Panel'!$E:$E),_xlfn.XLOOKUP(CM$1,'Control Panel'!$B:$B,'Control Panel'!$C:$C)))</f>
        <v>11044.074042837967</v>
      </c>
      <c r="CO77" s="3">
        <f>IF(CN77=0,0,CM77*(_xlfn.XLOOKUP(CM$1,'Control Panel'!$B:$B,'Control Panel'!$H:$H)))</f>
        <v>7875.2100853118254</v>
      </c>
      <c r="CP77" s="3">
        <f t="shared" si="67"/>
        <v>3168.8639575261413</v>
      </c>
      <c r="CQ77" s="3">
        <f t="shared" si="68"/>
        <v>1796879.1555423199</v>
      </c>
      <c r="CR77" s="10">
        <f>_xlfn.XLOOKUP(CM$1,'Control Panel'!$B:$B,'Control Panel'!$D:$D)</f>
        <v>5.2499999999999998E-2</v>
      </c>
    </row>
    <row r="78" spans="1:96" x14ac:dyDescent="0.3">
      <c r="A78" s="86">
        <f t="shared" si="37"/>
        <v>288509.16960607521</v>
      </c>
      <c r="B78" s="3">
        <f t="shared" si="38"/>
        <v>417739.51232353371</v>
      </c>
      <c r="C78" s="88">
        <f>SUM($A$3:A77)</f>
        <v>18061308.421249345</v>
      </c>
      <c r="D78" s="87">
        <f>IF('Control Panel'!$D$27= "ON",A78+B78*(1-'Control Panel'!$C$27),A78+B78)</f>
        <v>706248.68192960892</v>
      </c>
      <c r="F78" s="9">
        <v>76</v>
      </c>
      <c r="G78" s="2">
        <f>IF('Control Panel'!$D$26="ON",K77*(1-'Control Panel'!$C$26),K77)</f>
        <v>3398856.7280819127</v>
      </c>
      <c r="H78" s="3">
        <f>IF(ROUND(K77,2) = 0,0,-PMT(_xlfn.XLOOKUP(G$1,'Control Panel'!$B:$B,'Control Panel'!$H:$H),_xlfn.XLOOKUP(G$1,'Control Panel'!$B:$B,'Control Panel'!$E:$E),_xlfn.XLOOKUP(G$1,'Control Panel'!$B:$B,'Control Panel'!$C:$C)))</f>
        <v>40854.172731056962</v>
      </c>
      <c r="I78" s="3">
        <f>IF(H78=0,0,G78*(_xlfn.XLOOKUP(G$1,'Control Panel'!$B:$B,'Control Panel'!$H:$H)))</f>
        <v>15578.093337042101</v>
      </c>
      <c r="J78" s="3">
        <f t="shared" si="39"/>
        <v>25276.079394014861</v>
      </c>
      <c r="K78" s="3">
        <f t="shared" si="40"/>
        <v>3373580.6486878977</v>
      </c>
      <c r="L78" s="10">
        <f>_xlfn.XLOOKUP(G$1,'Control Panel'!$B:$B,'Control Panel'!$D:$D)</f>
        <v>5.5E-2</v>
      </c>
      <c r="M78" s="2">
        <f>IF('Control Panel'!$D$26="ON",Q77*(1-'Control Panel'!$C$26),Q77)</f>
        <v>3686253.9096231218</v>
      </c>
      <c r="N78" s="3">
        <f>IF(ROUND(Q77,2) = 0,0,-PMT(_xlfn.XLOOKUP(M$1,'Control Panel'!$B:$B,'Control Panel'!$H:$H),_xlfn.XLOOKUP(M$1,'Control Panel'!$B:$B,'Control Panel'!$E:$E),_xlfn.XLOOKUP(M$1,'Control Panel'!$B:$B,'Control Panel'!$C:$C)))</f>
        <v>26277.152547020552</v>
      </c>
      <c r="O78" s="3">
        <f>IF(N78=0,0,M78*(_xlfn.XLOOKUP(M$1,'Control Panel'!$B:$B,'Control Panel'!$H:$H)))</f>
        <v>21119.163023882469</v>
      </c>
      <c r="P78" s="3">
        <f t="shared" si="41"/>
        <v>5157.9895231380833</v>
      </c>
      <c r="Q78" s="3">
        <f t="shared" si="42"/>
        <v>3681095.9200999839</v>
      </c>
      <c r="R78" s="10">
        <f>_xlfn.XLOOKUP(M$1,'Control Panel'!$B:$B,'Control Panel'!$D:$D)</f>
        <v>6.8750000000000006E-2</v>
      </c>
      <c r="S78" s="2">
        <f>IF('Control Panel'!$D$26="ON",W77*(1-'Control Panel'!$C$26),W77)</f>
        <v>5990162.6031375676</v>
      </c>
      <c r="T78" s="3">
        <f>IF(ROUND(W77,2) = 0,0,-PMT(_xlfn.XLOOKUP(S$1,'Control Panel'!$B:$B,'Control Panel'!$H:$H),_xlfn.XLOOKUP(S$1,'Control Panel'!$B:$B,'Control Panel'!$E:$E),_xlfn.XLOOKUP(S$1,'Control Panel'!$B:$B,'Control Panel'!$C:$C)))</f>
        <v>42700.372888908401</v>
      </c>
      <c r="U78" s="3">
        <f>IF(T78=0,0,S78*(_xlfn.XLOOKUP(S$1,'Control Panel'!$B:$B,'Control Panel'!$H:$H)))</f>
        <v>34318.639913808984</v>
      </c>
      <c r="V78" s="3">
        <f t="shared" si="43"/>
        <v>8381.7329750994177</v>
      </c>
      <c r="W78" s="3">
        <f t="shared" si="44"/>
        <v>5981780.8701624684</v>
      </c>
      <c r="X78" s="10">
        <f>_xlfn.XLOOKUP(S$1,'Control Panel'!$B:$B,'Control Panel'!$D:$D)</f>
        <v>6.8750000000000006E-2</v>
      </c>
      <c r="Y78" s="2">
        <f>IF('Control Panel'!$D$26="ON",AC77*(1-'Control Panel'!$C$26),AC77)</f>
        <v>5219705.1021662643</v>
      </c>
      <c r="Z78" s="3">
        <f>IF(ROUND(AC77,2) = 0,0,-PMT(_xlfn.XLOOKUP(Y$1,'Control Panel'!$B:$B,'Control Panel'!$H:$H),_xlfn.XLOOKUP(Y$1,'Control Panel'!$B:$B,'Control Panel'!$E:$E),_xlfn.XLOOKUP(Y$1,'Control Panel'!$B:$B,'Control Panel'!$C:$C)))</f>
        <v>61792.332437135432</v>
      </c>
      <c r="AA78" s="3">
        <f>IF(Z78=0,0,Y78*(_xlfn.XLOOKUP(Y$1,'Control Panel'!$B:$B,'Control Panel'!$H:$H)))</f>
        <v>22292.490540501753</v>
      </c>
      <c r="AB78" s="3">
        <f t="shared" si="45"/>
        <v>39499.841896633676</v>
      </c>
      <c r="AC78" s="3">
        <f t="shared" si="46"/>
        <v>5180205.2602696307</v>
      </c>
      <c r="AD78" s="10">
        <f>_xlfn.XLOOKUP(Y$1,'Control Panel'!$B:$B,'Control Panel'!$D:$D)</f>
        <v>5.1249999999999997E-2</v>
      </c>
      <c r="AE78" s="2">
        <f>IF('Control Panel'!$D$26="ON",AI77*(1-'Control Panel'!$C$26),AI77)</f>
        <v>9215634.7740578111</v>
      </c>
      <c r="AF78" s="3">
        <f>IF(ROUND(AI77,2) = 0,0,-PMT(_xlfn.XLOOKUP(AE$1,'Control Panel'!$B:$B,'Control Panel'!$H:$H),_xlfn.XLOOKUP(AE$1,'Control Panel'!$B:$B,'Control Panel'!$E:$E),_xlfn.XLOOKUP(AE$1,'Control Panel'!$B:$B,'Control Panel'!$C:$C)))</f>
        <v>65692.881367551381</v>
      </c>
      <c r="AG78" s="3">
        <f>IF(AF78=0,0,AE78*(_xlfn.XLOOKUP(AE$1,'Control Panel'!$B:$B,'Control Panel'!$H:$H)))</f>
        <v>52797.907559706211</v>
      </c>
      <c r="AH78" s="3">
        <f t="shared" si="47"/>
        <v>12894.97380784517</v>
      </c>
      <c r="AI78" s="3">
        <f t="shared" si="48"/>
        <v>9202739.8002499659</v>
      </c>
      <c r="AJ78" s="10">
        <f>_xlfn.XLOOKUP(AE$1,'Control Panel'!$B:$B,'Control Panel'!$D:$D)</f>
        <v>6.8750000000000006E-2</v>
      </c>
      <c r="AK78" s="2">
        <f>IF('Control Panel'!$D$26="ON",AO77*(1-'Control Panel'!$C$26),AO77)</f>
        <v>1557272.7658708764</v>
      </c>
      <c r="AL78" s="3">
        <f>IF(ROUND(AO77,2) = 0,0,-PMT(_xlfn.XLOOKUP(AK$1,'Control Panel'!$B:$B,'Control Panel'!$H:$H),_xlfn.XLOOKUP(AK$1,'Control Panel'!$B:$B,'Control Panel'!$E:$E),_xlfn.XLOOKUP(AK$1,'Control Panel'!$B:$B,'Control Panel'!$C:$C)))</f>
        <v>19292.014496253767</v>
      </c>
      <c r="AM78" s="3">
        <f>IF(AL78=0,0,AK78*(_xlfn.XLOOKUP(AK$1,'Control Panel'!$B:$B,'Control Panel'!$H:$H)))</f>
        <v>8110.7956555774808</v>
      </c>
      <c r="AN78" s="3">
        <f t="shared" si="49"/>
        <v>11181.218840676287</v>
      </c>
      <c r="AO78" s="3">
        <f t="shared" si="50"/>
        <v>1546091.5470302</v>
      </c>
      <c r="AP78" s="10">
        <f>_xlfn.XLOOKUP(AK$1,'Control Panel'!$B:$B,'Control Panel'!$D:$D)</f>
        <v>6.25E-2</v>
      </c>
      <c r="AQ78" s="2">
        <f>IF('Control Panel'!$D$26="ON",AU77*(1-'Control Panel'!$C$26),AU77)</f>
        <v>4887446.2644993309</v>
      </c>
      <c r="AR78" s="3">
        <f>IF(ROUND(AU77,2) = 0,0,-PMT(_xlfn.XLOOKUP(AQ$1,'Control Panel'!$B:$B,'Control Panel'!$H:$H),_xlfn.XLOOKUP(AQ$1,'Control Panel'!$B:$B,'Control Panel'!$E:$E),_xlfn.XLOOKUP(AQ$1,'Control Panel'!$B:$B,'Control Panel'!$C:$C)))</f>
        <v>61459.563819643074</v>
      </c>
      <c r="AS78" s="3">
        <f>IF(AR78=0,0,AQ78*(_xlfn.XLOOKUP(AQ$1,'Control Panel'!$B:$B,'Control Panel'!$H:$H)))</f>
        <v>26982.776251923387</v>
      </c>
      <c r="AT78" s="3">
        <f t="shared" si="51"/>
        <v>34476.787567719686</v>
      </c>
      <c r="AU78" s="3">
        <f t="shared" si="52"/>
        <v>4852969.4769316111</v>
      </c>
      <c r="AV78" s="10">
        <f>_xlfn.XLOOKUP(AQ$1,'Control Panel'!$B:$B,'Control Panel'!$D:$D)</f>
        <v>6.6250000000000003E-2</v>
      </c>
      <c r="AW78" s="2">
        <f>IF('Control Panel'!$D$26="ON",BA77*(1-'Control Panel'!$C$26),BA77)</f>
        <v>7203059.001530841</v>
      </c>
      <c r="AX78" s="3">
        <f>IF(ROUND(BA77,2) = 0,0,-PMT(_xlfn.XLOOKUP(AW$1,'Control Panel'!$B:$B,'Control Panel'!$H:$H),_xlfn.XLOOKUP(AW$1,'Control Panel'!$B:$B,'Control Panel'!$E:$E),_xlfn.XLOOKUP(AW$1,'Control Panel'!$B:$B,'Control Panel'!$C:$C)))</f>
        <v>44797.69910066975</v>
      </c>
      <c r="AY78" s="3">
        <f>IF(AX78=0,0,AW78*(_xlfn.XLOOKUP(AW$1,'Control Panel'!$B:$B,'Control Panel'!$H:$H)))</f>
        <v>32263.701777690228</v>
      </c>
      <c r="AZ78" s="3">
        <f t="shared" si="53"/>
        <v>12533.997322979521</v>
      </c>
      <c r="BA78" s="3">
        <f t="shared" si="54"/>
        <v>7190525.0042078616</v>
      </c>
      <c r="BB78" s="10">
        <f>_xlfn.XLOOKUP(AW$1,'Control Panel'!$B:$B,'Control Panel'!$D:$D)</f>
        <v>5.3749999999999999E-2</v>
      </c>
      <c r="BC78" s="2">
        <f>IF('Control Panel'!$D$26="ON",BG77*(1-'Control Panel'!$C$26),BG77)</f>
        <v>11539445.261443458</v>
      </c>
      <c r="BD78" s="3">
        <f>IF(ROUND(BG77,2) = 0,0,-PMT(_xlfn.XLOOKUP(BC$1,'Control Panel'!$B:$B,'Control Panel'!$H:$H),_xlfn.XLOOKUP(BC$1,'Control Panel'!$B:$B,'Control Panel'!$E:$E),_xlfn.XLOOKUP(BC$1,'Control Panel'!$B:$B,'Control Panel'!$C:$C)))</f>
        <v>83162.8118973979</v>
      </c>
      <c r="BE78" s="3">
        <f>IF(BD78=0,0,BC78*(_xlfn.XLOOKUP(BC$1,'Control Panel'!$B:$B,'Control Panel'!$H:$H)))</f>
        <v>67313.430691753514</v>
      </c>
      <c r="BF78" s="3">
        <f t="shared" si="55"/>
        <v>15849.381205644386</v>
      </c>
      <c r="BG78" s="3">
        <f t="shared" si="56"/>
        <v>11523595.880237814</v>
      </c>
      <c r="BH78" s="10">
        <f>_xlfn.XLOOKUP(BC$1,'Control Panel'!$B:$B,'Control Panel'!$D:$D)</f>
        <v>7.0000000000000007E-2</v>
      </c>
      <c r="BI78" s="2">
        <f>IF('Control Panel'!$D$26="ON",BM77*(1-'Control Panel'!$C$26),BM77)</f>
        <v>6128165.8665691139</v>
      </c>
      <c r="BJ78" s="3">
        <f>IF(ROUND(BM77,2) = 0,0,-PMT(_xlfn.XLOOKUP(BI$1,'Control Panel'!$B:$B,'Control Panel'!$H:$H),_xlfn.XLOOKUP(BI$1,'Control Panel'!$B:$B,'Control Panel'!$E:$E),_xlfn.XLOOKUP(BI$1,'Control Panel'!$B:$B,'Control Panel'!$C:$C)))</f>
        <v>39928.799014207361</v>
      </c>
      <c r="BK78" s="3">
        <f>IF(BJ78=0,0,BI78*(_xlfn.XLOOKUP(BI$1,'Control Panel'!$B:$B,'Control Panel'!$H:$H)))</f>
        <v>30002.478721744617</v>
      </c>
      <c r="BL78" s="3">
        <f t="shared" si="57"/>
        <v>9926.320292462744</v>
      </c>
      <c r="BM78" s="3">
        <f t="shared" si="58"/>
        <v>6118239.5462766513</v>
      </c>
      <c r="BN78" s="10">
        <f>_xlfn.XLOOKUP(BI$1,'Control Panel'!$B:$B,'Control Panel'!$D:$D)</f>
        <v>5.8749999999999997E-2</v>
      </c>
      <c r="BO78" s="2">
        <f>IF('Control Panel'!$D$26="ON",BS77*(1-'Control Panel'!$C$26),BS77)</f>
        <v>8310566.0943832342</v>
      </c>
      <c r="BP78" s="3">
        <f>IF(ROUND(BS77,2) = 0,0,-PMT(_xlfn.XLOOKUP(BO$1,'Control Panel'!$B:$B,'Control Panel'!$H:$H),_xlfn.XLOOKUP(BO$1,'Control Panel'!$B:$B,'Control Panel'!$E:$E),_xlfn.XLOOKUP(BO$1,'Control Panel'!$B:$B,'Control Panel'!$C:$C)))</f>
        <v>51078.842448125593</v>
      </c>
      <c r="BQ78" s="3">
        <f>IF(BP78=0,0,BO78*(_xlfn.XLOOKUP(BO$1,'Control Panel'!$B:$B,'Control Panel'!$H:$H)))</f>
        <v>36358.726662926645</v>
      </c>
      <c r="BR78" s="3">
        <f t="shared" si="59"/>
        <v>14720.115785198948</v>
      </c>
      <c r="BS78" s="3">
        <f t="shared" si="60"/>
        <v>8295845.9785980349</v>
      </c>
      <c r="BT78" s="10">
        <f>_xlfn.XLOOKUP(BO$1,'Control Panel'!$B:$B,'Control Panel'!$D:$D)</f>
        <v>5.2499999999999998E-2</v>
      </c>
      <c r="BU78" s="2">
        <f>IF('Control Panel'!$D$26="ON",BY77*(1-'Control Panel'!$C$26),BY77)</f>
        <v>3123704.1105623906</v>
      </c>
      <c r="BV78" s="3">
        <f>IF(ROUND(BY77,2) = 0,0,-PMT(_xlfn.XLOOKUP(BU$1,'Control Panel'!$B:$B,'Control Panel'!$H:$H),_xlfn.XLOOKUP(BU$1,'Control Panel'!$B:$B,'Control Panel'!$E:$E),_xlfn.XLOOKUP(BU$1,'Control Panel'!$B:$B,'Control Panel'!$C:$C)))</f>
        <v>38891.266274824018</v>
      </c>
      <c r="BW78" s="3">
        <f>IF(BV78=0,0,BU78*(_xlfn.XLOOKUP(BU$1,'Control Panel'!$B:$B,'Control Panel'!$H:$H)))</f>
        <v>16594.678087362703</v>
      </c>
      <c r="BX78" s="3">
        <f t="shared" si="61"/>
        <v>22296.588187461315</v>
      </c>
      <c r="BY78" s="3">
        <f t="shared" si="62"/>
        <v>3101407.5223749294</v>
      </c>
      <c r="BZ78" s="10">
        <f>_xlfn.XLOOKUP(BU$1,'Control Panel'!$B:$B,'Control Panel'!$D:$D)</f>
        <v>6.3750000000000001E-2</v>
      </c>
      <c r="CA78" s="2">
        <f>IF('Control Panel'!$D$26="ON",CE77*(1-'Control Panel'!$C$26),CE77)</f>
        <v>4103483.5035431786</v>
      </c>
      <c r="CB78" s="3">
        <f>IF(ROUND(CE77,2) = 0,0,-PMT(_xlfn.XLOOKUP(CA$1,'Control Panel'!$B:$B,'Control Panel'!$H:$H),_xlfn.XLOOKUP(CA$1,'Control Panel'!$B:$B,'Control Panel'!$E:$E),_xlfn.XLOOKUP(CA$1,'Control Panel'!$B:$B,'Control Panel'!$C:$C)))</f>
        <v>49824.605221179954</v>
      </c>
      <c r="CC78" s="3">
        <f>IF(CB78=0,0,CA78*(_xlfn.XLOOKUP(CA$1,'Control Panel'!$B:$B,'Control Panel'!$H:$H)))</f>
        <v>19662.525121144401</v>
      </c>
      <c r="CD78" s="3">
        <f t="shared" si="63"/>
        <v>30162.080100035553</v>
      </c>
      <c r="CE78" s="3">
        <f t="shared" si="64"/>
        <v>4073321.4234431428</v>
      </c>
      <c r="CF78" s="10">
        <f>_xlfn.XLOOKUP(CA$1,'Control Panel'!$B:$B,'Control Panel'!$D:$D)</f>
        <v>5.7500000000000002E-2</v>
      </c>
      <c r="CG78" s="2">
        <f>IF('Control Panel'!$D$26="ON",CK77*(1-'Control Panel'!$C$26),CK77)</f>
        <v>5778056.4377392475</v>
      </c>
      <c r="CH78" s="3">
        <f>IF(ROUND(CK77,2) = 0,0,-PMT(_xlfn.XLOOKUP(CG$1,'Control Panel'!$B:$B,'Control Panel'!$H:$H),_xlfn.XLOOKUP(CG$1,'Control Panel'!$B:$B,'Control Panel'!$E:$E),_xlfn.XLOOKUP(CG$1,'Control Panel'!$B:$B,'Control Panel'!$C:$C)))</f>
        <v>69452.093642796826</v>
      </c>
      <c r="CI78" s="3">
        <f>IF(CH78=0,0,CG78*(_xlfn.XLOOKUP(CG$1,'Control Panel'!$B:$B,'Control Panel'!$H:$H)))</f>
        <v>26482.758672971551</v>
      </c>
      <c r="CJ78" s="3">
        <f t="shared" si="65"/>
        <v>42969.334969825271</v>
      </c>
      <c r="CK78" s="3">
        <f t="shared" si="66"/>
        <v>5735087.1027694223</v>
      </c>
      <c r="CL78" s="10">
        <f>_xlfn.XLOOKUP(CG$1,'Control Panel'!$B:$B,'Control Panel'!$D:$D)</f>
        <v>5.5E-2</v>
      </c>
      <c r="CM78" s="2">
        <f>IF('Control Panel'!$D$26="ON",CQ77*(1-'Control Panel'!$C$26),CQ77)</f>
        <v>1796879.1555423199</v>
      </c>
      <c r="CN78" s="3">
        <f>IF(ROUND(CQ77,2) = 0,0,-PMT(_xlfn.XLOOKUP(CM$1,'Control Panel'!$B:$B,'Control Panel'!$H:$H),_xlfn.XLOOKUP(CM$1,'Control Panel'!$B:$B,'Control Panel'!$E:$E),_xlfn.XLOOKUP(CM$1,'Control Panel'!$B:$B,'Control Panel'!$C:$C)))</f>
        <v>11044.074042837967</v>
      </c>
      <c r="CO78" s="3">
        <f>IF(CN78=0,0,CM78*(_xlfn.XLOOKUP(CM$1,'Control Panel'!$B:$B,'Control Panel'!$H:$H)))</f>
        <v>7861.3463054976482</v>
      </c>
      <c r="CP78" s="3">
        <f t="shared" si="67"/>
        <v>3182.7277373403185</v>
      </c>
      <c r="CQ78" s="3">
        <f t="shared" si="68"/>
        <v>1793696.4278049795</v>
      </c>
      <c r="CR78" s="10">
        <f>_xlfn.XLOOKUP(CM$1,'Control Panel'!$B:$B,'Control Panel'!$D:$D)</f>
        <v>5.2499999999999998E-2</v>
      </c>
    </row>
    <row r="79" spans="1:96" x14ac:dyDescent="0.3">
      <c r="A79" s="86">
        <f t="shared" si="37"/>
        <v>289929.1796191989</v>
      </c>
      <c r="B79" s="3">
        <f t="shared" si="38"/>
        <v>416319.50231041003</v>
      </c>
      <c r="C79" s="88">
        <f>SUM($A$3:A78)</f>
        <v>18349817.59085542</v>
      </c>
      <c r="D79" s="87">
        <f>IF('Control Panel'!$D$27= "ON",A79+B79*(1-'Control Panel'!$C$27),A79+B79)</f>
        <v>706248.68192960892</v>
      </c>
      <c r="F79" s="9">
        <v>77</v>
      </c>
      <c r="G79" s="2">
        <f>IF('Control Panel'!$D$26="ON",K78*(1-'Control Panel'!$C$26),K78)</f>
        <v>3373580.6486878977</v>
      </c>
      <c r="H79" s="3">
        <f>IF(ROUND(K78,2) = 0,0,-PMT(_xlfn.XLOOKUP(G$1,'Control Panel'!$B:$B,'Control Panel'!$H:$H),_xlfn.XLOOKUP(G$1,'Control Panel'!$B:$B,'Control Panel'!$E:$E),_xlfn.XLOOKUP(G$1,'Control Panel'!$B:$B,'Control Panel'!$C:$C)))</f>
        <v>40854.172731056962</v>
      </c>
      <c r="I79" s="3">
        <f>IF(H79=0,0,G79*(_xlfn.XLOOKUP(G$1,'Control Panel'!$B:$B,'Control Panel'!$H:$H)))</f>
        <v>15462.244639819532</v>
      </c>
      <c r="J79" s="3">
        <f t="shared" si="39"/>
        <v>25391.928091237431</v>
      </c>
      <c r="K79" s="3">
        <f t="shared" si="40"/>
        <v>3348188.7205966604</v>
      </c>
      <c r="L79" s="10">
        <f>_xlfn.XLOOKUP(G$1,'Control Panel'!$B:$B,'Control Panel'!$D:$D)</f>
        <v>5.5E-2</v>
      </c>
      <c r="M79" s="2">
        <f>IF('Control Panel'!$D$26="ON",Q78*(1-'Control Panel'!$C$26),Q78)</f>
        <v>3681095.9200999839</v>
      </c>
      <c r="N79" s="3">
        <f>IF(ROUND(Q78,2) = 0,0,-PMT(_xlfn.XLOOKUP(M$1,'Control Panel'!$B:$B,'Control Panel'!$H:$H),_xlfn.XLOOKUP(M$1,'Control Panel'!$B:$B,'Control Panel'!$E:$E),_xlfn.XLOOKUP(M$1,'Control Panel'!$B:$B,'Control Panel'!$C:$C)))</f>
        <v>26277.152547020552</v>
      </c>
      <c r="O79" s="3">
        <f>IF(N79=0,0,M79*(_xlfn.XLOOKUP(M$1,'Control Panel'!$B:$B,'Control Panel'!$H:$H)))</f>
        <v>21089.612042239492</v>
      </c>
      <c r="P79" s="3">
        <f t="shared" si="41"/>
        <v>5187.54050478106</v>
      </c>
      <c r="Q79" s="3">
        <f t="shared" si="42"/>
        <v>3675908.3795952029</v>
      </c>
      <c r="R79" s="10">
        <f>_xlfn.XLOOKUP(M$1,'Control Panel'!$B:$B,'Control Panel'!$D:$D)</f>
        <v>6.8750000000000006E-2</v>
      </c>
      <c r="S79" s="2">
        <f>IF('Control Panel'!$D$26="ON",W78*(1-'Control Panel'!$C$26),W78)</f>
        <v>5981780.8701624684</v>
      </c>
      <c r="T79" s="3">
        <f>IF(ROUND(W78,2) = 0,0,-PMT(_xlfn.XLOOKUP(S$1,'Control Panel'!$B:$B,'Control Panel'!$H:$H),_xlfn.XLOOKUP(S$1,'Control Panel'!$B:$B,'Control Panel'!$E:$E),_xlfn.XLOOKUP(S$1,'Control Panel'!$B:$B,'Control Panel'!$C:$C)))</f>
        <v>42700.372888908401</v>
      </c>
      <c r="U79" s="3">
        <f>IF(T79=0,0,S79*(_xlfn.XLOOKUP(S$1,'Control Panel'!$B:$B,'Control Panel'!$H:$H)))</f>
        <v>34270.619568639144</v>
      </c>
      <c r="V79" s="3">
        <f t="shared" si="43"/>
        <v>8429.7533202692575</v>
      </c>
      <c r="W79" s="3">
        <f t="shared" si="44"/>
        <v>5973351.1168421991</v>
      </c>
      <c r="X79" s="10">
        <f>_xlfn.XLOOKUP(S$1,'Control Panel'!$B:$B,'Control Panel'!$D:$D)</f>
        <v>6.8750000000000006E-2</v>
      </c>
      <c r="Y79" s="2">
        <f>IF('Control Panel'!$D$26="ON",AC78*(1-'Control Panel'!$C$26),AC78)</f>
        <v>5180205.2602696307</v>
      </c>
      <c r="Z79" s="3">
        <f>IF(ROUND(AC78,2) = 0,0,-PMT(_xlfn.XLOOKUP(Y$1,'Control Panel'!$B:$B,'Control Panel'!$H:$H),_xlfn.XLOOKUP(Y$1,'Control Panel'!$B:$B,'Control Panel'!$E:$E),_xlfn.XLOOKUP(Y$1,'Control Panel'!$B:$B,'Control Panel'!$C:$C)))</f>
        <v>61792.332437135432</v>
      </c>
      <c r="AA79" s="3">
        <f>IF(Z79=0,0,Y79*(_xlfn.XLOOKUP(Y$1,'Control Panel'!$B:$B,'Control Panel'!$H:$H)))</f>
        <v>22123.793299068213</v>
      </c>
      <c r="AB79" s="3">
        <f t="shared" si="45"/>
        <v>39668.539138067223</v>
      </c>
      <c r="AC79" s="3">
        <f t="shared" si="46"/>
        <v>5140536.7211315632</v>
      </c>
      <c r="AD79" s="10">
        <f>_xlfn.XLOOKUP(Y$1,'Control Panel'!$B:$B,'Control Panel'!$D:$D)</f>
        <v>5.1249999999999997E-2</v>
      </c>
      <c r="AE79" s="2">
        <f>IF('Control Panel'!$D$26="ON",AI78*(1-'Control Panel'!$C$26),AI78)</f>
        <v>9202739.8002499659</v>
      </c>
      <c r="AF79" s="3">
        <f>IF(ROUND(AI78,2) = 0,0,-PMT(_xlfn.XLOOKUP(AE$1,'Control Panel'!$B:$B,'Control Panel'!$H:$H),_xlfn.XLOOKUP(AE$1,'Control Panel'!$B:$B,'Control Panel'!$E:$E),_xlfn.XLOOKUP(AE$1,'Control Panel'!$B:$B,'Control Panel'!$C:$C)))</f>
        <v>65692.881367551381</v>
      </c>
      <c r="AG79" s="3">
        <f>IF(AF79=0,0,AE79*(_xlfn.XLOOKUP(AE$1,'Control Panel'!$B:$B,'Control Panel'!$H:$H)))</f>
        <v>52724.030105598766</v>
      </c>
      <c r="AH79" s="3">
        <f t="shared" si="47"/>
        <v>12968.851261952615</v>
      </c>
      <c r="AI79" s="3">
        <f t="shared" si="48"/>
        <v>9189770.948988013</v>
      </c>
      <c r="AJ79" s="10">
        <f>_xlfn.XLOOKUP(AE$1,'Control Panel'!$B:$B,'Control Panel'!$D:$D)</f>
        <v>6.8750000000000006E-2</v>
      </c>
      <c r="AK79" s="2">
        <f>IF('Control Panel'!$D$26="ON",AO78*(1-'Control Panel'!$C$26),AO78)</f>
        <v>1546091.5470302</v>
      </c>
      <c r="AL79" s="3">
        <f>IF(ROUND(AO78,2) = 0,0,-PMT(_xlfn.XLOOKUP(AK$1,'Control Panel'!$B:$B,'Control Panel'!$H:$H),_xlfn.XLOOKUP(AK$1,'Control Panel'!$B:$B,'Control Panel'!$E:$E),_xlfn.XLOOKUP(AK$1,'Control Panel'!$B:$B,'Control Panel'!$C:$C)))</f>
        <v>19292.014496253767</v>
      </c>
      <c r="AM79" s="3">
        <f>IF(AL79=0,0,AK79*(_xlfn.XLOOKUP(AK$1,'Control Panel'!$B:$B,'Control Panel'!$H:$H)))</f>
        <v>8052.5601407822915</v>
      </c>
      <c r="AN79" s="3">
        <f t="shared" si="49"/>
        <v>11239.454355471476</v>
      </c>
      <c r="AO79" s="3">
        <f t="shared" si="50"/>
        <v>1534852.0926747285</v>
      </c>
      <c r="AP79" s="10">
        <f>_xlfn.XLOOKUP(AK$1,'Control Panel'!$B:$B,'Control Panel'!$D:$D)</f>
        <v>6.25E-2</v>
      </c>
      <c r="AQ79" s="2">
        <f>IF('Control Panel'!$D$26="ON",AU78*(1-'Control Panel'!$C$26),AU78)</f>
        <v>4852969.4769316111</v>
      </c>
      <c r="AR79" s="3">
        <f>IF(ROUND(AU78,2) = 0,0,-PMT(_xlfn.XLOOKUP(AQ$1,'Control Panel'!$B:$B,'Control Panel'!$H:$H),_xlfn.XLOOKUP(AQ$1,'Control Panel'!$B:$B,'Control Panel'!$E:$E),_xlfn.XLOOKUP(AQ$1,'Control Panel'!$B:$B,'Control Panel'!$C:$C)))</f>
        <v>61459.563819643074</v>
      </c>
      <c r="AS79" s="3">
        <f>IF(AR79=0,0,AQ79*(_xlfn.XLOOKUP(AQ$1,'Control Panel'!$B:$B,'Control Panel'!$H:$H)))</f>
        <v>26792.43565389327</v>
      </c>
      <c r="AT79" s="3">
        <f t="shared" si="51"/>
        <v>34667.128165749804</v>
      </c>
      <c r="AU79" s="3">
        <f t="shared" si="52"/>
        <v>4818302.3487658612</v>
      </c>
      <c r="AV79" s="10">
        <f>_xlfn.XLOOKUP(AQ$1,'Control Panel'!$B:$B,'Control Panel'!$D:$D)</f>
        <v>6.6250000000000003E-2</v>
      </c>
      <c r="AW79" s="2">
        <f>IF('Control Panel'!$D$26="ON",BA78*(1-'Control Panel'!$C$26),BA78)</f>
        <v>7190525.0042078616</v>
      </c>
      <c r="AX79" s="3">
        <f>IF(ROUND(BA78,2) = 0,0,-PMT(_xlfn.XLOOKUP(AW$1,'Control Panel'!$B:$B,'Control Panel'!$H:$H),_xlfn.XLOOKUP(AW$1,'Control Panel'!$B:$B,'Control Panel'!$E:$E),_xlfn.XLOOKUP(AW$1,'Control Panel'!$B:$B,'Control Panel'!$C:$C)))</f>
        <v>44797.69910066975</v>
      </c>
      <c r="AY79" s="3">
        <f>IF(AX79=0,0,AW79*(_xlfn.XLOOKUP(AW$1,'Control Panel'!$B:$B,'Control Panel'!$H:$H)))</f>
        <v>32207.559914681049</v>
      </c>
      <c r="AZ79" s="3">
        <f t="shared" si="53"/>
        <v>12590.139185988701</v>
      </c>
      <c r="BA79" s="3">
        <f t="shared" si="54"/>
        <v>7177934.8650218733</v>
      </c>
      <c r="BB79" s="10">
        <f>_xlfn.XLOOKUP(AW$1,'Control Panel'!$B:$B,'Control Panel'!$D:$D)</f>
        <v>5.3749999999999999E-2</v>
      </c>
      <c r="BC79" s="2">
        <f>IF('Control Panel'!$D$26="ON",BG78*(1-'Control Panel'!$C$26),BG78)</f>
        <v>11523595.880237814</v>
      </c>
      <c r="BD79" s="3">
        <f>IF(ROUND(BG78,2) = 0,0,-PMT(_xlfn.XLOOKUP(BC$1,'Control Panel'!$B:$B,'Control Panel'!$H:$H),_xlfn.XLOOKUP(BC$1,'Control Panel'!$B:$B,'Control Panel'!$E:$E),_xlfn.XLOOKUP(BC$1,'Control Panel'!$B:$B,'Control Panel'!$C:$C)))</f>
        <v>83162.8118973979</v>
      </c>
      <c r="BE79" s="3">
        <f>IF(BD79=0,0,BC79*(_xlfn.XLOOKUP(BC$1,'Control Panel'!$B:$B,'Control Panel'!$H:$H)))</f>
        <v>67220.975968053914</v>
      </c>
      <c r="BF79" s="3">
        <f t="shared" si="55"/>
        <v>15941.835929343986</v>
      </c>
      <c r="BG79" s="3">
        <f t="shared" si="56"/>
        <v>11507654.044308471</v>
      </c>
      <c r="BH79" s="10">
        <f>_xlfn.XLOOKUP(BC$1,'Control Panel'!$B:$B,'Control Panel'!$D:$D)</f>
        <v>7.0000000000000007E-2</v>
      </c>
      <c r="BI79" s="2">
        <f>IF('Control Panel'!$D$26="ON",BM78*(1-'Control Panel'!$C$26),BM78)</f>
        <v>6118239.5462766513</v>
      </c>
      <c r="BJ79" s="3">
        <f>IF(ROUND(BM78,2) = 0,0,-PMT(_xlfn.XLOOKUP(BI$1,'Control Panel'!$B:$B,'Control Panel'!$H:$H),_xlfn.XLOOKUP(BI$1,'Control Panel'!$B:$B,'Control Panel'!$E:$E),_xlfn.XLOOKUP(BI$1,'Control Panel'!$B:$B,'Control Panel'!$C:$C)))</f>
        <v>39928.799014207361</v>
      </c>
      <c r="BK79" s="3">
        <f>IF(BJ79=0,0,BI79*(_xlfn.XLOOKUP(BI$1,'Control Panel'!$B:$B,'Control Panel'!$H:$H)))</f>
        <v>29953.881111979434</v>
      </c>
      <c r="BL79" s="3">
        <f t="shared" si="57"/>
        <v>9974.9179022279277</v>
      </c>
      <c r="BM79" s="3">
        <f t="shared" si="58"/>
        <v>6108264.6283744238</v>
      </c>
      <c r="BN79" s="10">
        <f>_xlfn.XLOOKUP(BI$1,'Control Panel'!$B:$B,'Control Panel'!$D:$D)</f>
        <v>5.8749999999999997E-2</v>
      </c>
      <c r="BO79" s="2">
        <f>IF('Control Panel'!$D$26="ON",BS78*(1-'Control Panel'!$C$26),BS78)</f>
        <v>8295845.9785980349</v>
      </c>
      <c r="BP79" s="3">
        <f>IF(ROUND(BS78,2) = 0,0,-PMT(_xlfn.XLOOKUP(BO$1,'Control Panel'!$B:$B,'Control Panel'!$H:$H),_xlfn.XLOOKUP(BO$1,'Control Panel'!$B:$B,'Control Panel'!$E:$E),_xlfn.XLOOKUP(BO$1,'Control Panel'!$B:$B,'Control Panel'!$C:$C)))</f>
        <v>51078.842448125593</v>
      </c>
      <c r="BQ79" s="3">
        <f>IF(BP79=0,0,BO79*(_xlfn.XLOOKUP(BO$1,'Control Panel'!$B:$B,'Control Panel'!$H:$H)))</f>
        <v>36294.326156366398</v>
      </c>
      <c r="BR79" s="3">
        <f t="shared" si="59"/>
        <v>14784.516291759195</v>
      </c>
      <c r="BS79" s="3">
        <f t="shared" si="60"/>
        <v>8281061.462306276</v>
      </c>
      <c r="BT79" s="10">
        <f>_xlfn.XLOOKUP(BO$1,'Control Panel'!$B:$B,'Control Panel'!$D:$D)</f>
        <v>5.2499999999999998E-2</v>
      </c>
      <c r="BU79" s="2">
        <f>IF('Control Panel'!$D$26="ON",BY78*(1-'Control Panel'!$C$26),BY78)</f>
        <v>3101407.5223749294</v>
      </c>
      <c r="BV79" s="3">
        <f>IF(ROUND(BY78,2) = 0,0,-PMT(_xlfn.XLOOKUP(BU$1,'Control Panel'!$B:$B,'Control Panel'!$H:$H),_xlfn.XLOOKUP(BU$1,'Control Panel'!$B:$B,'Control Panel'!$E:$E),_xlfn.XLOOKUP(BU$1,'Control Panel'!$B:$B,'Control Panel'!$C:$C)))</f>
        <v>38891.266274824018</v>
      </c>
      <c r="BW79" s="3">
        <f>IF(BV79=0,0,BU79*(_xlfn.XLOOKUP(BU$1,'Control Panel'!$B:$B,'Control Panel'!$H:$H)))</f>
        <v>16476.227462616815</v>
      </c>
      <c r="BX79" s="3">
        <f t="shared" si="61"/>
        <v>22415.038812207204</v>
      </c>
      <c r="BY79" s="3">
        <f t="shared" si="62"/>
        <v>3078992.4835627223</v>
      </c>
      <c r="BZ79" s="10">
        <f>_xlfn.XLOOKUP(BU$1,'Control Panel'!$B:$B,'Control Panel'!$D:$D)</f>
        <v>6.3750000000000001E-2</v>
      </c>
      <c r="CA79" s="2">
        <f>IF('Control Panel'!$D$26="ON",CE78*(1-'Control Panel'!$C$26),CE78)</f>
        <v>4073321.4234431428</v>
      </c>
      <c r="CB79" s="3">
        <f>IF(ROUND(CE78,2) = 0,0,-PMT(_xlfn.XLOOKUP(CA$1,'Control Panel'!$B:$B,'Control Panel'!$H:$H),_xlfn.XLOOKUP(CA$1,'Control Panel'!$B:$B,'Control Panel'!$E:$E),_xlfn.XLOOKUP(CA$1,'Control Panel'!$B:$B,'Control Panel'!$C:$C)))</f>
        <v>49824.605221179954</v>
      </c>
      <c r="CC79" s="3">
        <f>IF(CB79=0,0,CA79*(_xlfn.XLOOKUP(CA$1,'Control Panel'!$B:$B,'Control Panel'!$H:$H)))</f>
        <v>19517.998487331726</v>
      </c>
      <c r="CD79" s="3">
        <f t="shared" si="63"/>
        <v>30306.606733848228</v>
      </c>
      <c r="CE79" s="3">
        <f t="shared" si="64"/>
        <v>4043014.8167092944</v>
      </c>
      <c r="CF79" s="10">
        <f>_xlfn.XLOOKUP(CA$1,'Control Panel'!$B:$B,'Control Panel'!$D:$D)</f>
        <v>5.7500000000000002E-2</v>
      </c>
      <c r="CG79" s="2">
        <f>IF('Control Panel'!$D$26="ON",CK78*(1-'Control Panel'!$C$26),CK78)</f>
        <v>5735087.1027694223</v>
      </c>
      <c r="CH79" s="3">
        <f>IF(ROUND(CK78,2) = 0,0,-PMT(_xlfn.XLOOKUP(CG$1,'Control Panel'!$B:$B,'Control Panel'!$H:$H),_xlfn.XLOOKUP(CG$1,'Control Panel'!$B:$B,'Control Panel'!$E:$E),_xlfn.XLOOKUP(CG$1,'Control Panel'!$B:$B,'Control Panel'!$C:$C)))</f>
        <v>69452.093642796826</v>
      </c>
      <c r="CI79" s="3">
        <f>IF(CH79=0,0,CG79*(_xlfn.XLOOKUP(CG$1,'Control Panel'!$B:$B,'Control Panel'!$H:$H)))</f>
        <v>26285.815887693185</v>
      </c>
      <c r="CJ79" s="3">
        <f t="shared" si="65"/>
        <v>43166.277755103642</v>
      </c>
      <c r="CK79" s="3">
        <f t="shared" si="66"/>
        <v>5691920.8250143183</v>
      </c>
      <c r="CL79" s="10">
        <f>_xlfn.XLOOKUP(CG$1,'Control Panel'!$B:$B,'Control Panel'!$D:$D)</f>
        <v>5.5E-2</v>
      </c>
      <c r="CM79" s="2">
        <f>IF('Control Panel'!$D$26="ON",CQ78*(1-'Control Panel'!$C$26),CQ78)</f>
        <v>1793696.4278049795</v>
      </c>
      <c r="CN79" s="3">
        <f>IF(ROUND(CQ78,2) = 0,0,-PMT(_xlfn.XLOOKUP(CM$1,'Control Panel'!$B:$B,'Control Panel'!$H:$H),_xlfn.XLOOKUP(CM$1,'Control Panel'!$B:$B,'Control Panel'!$E:$E),_xlfn.XLOOKUP(CM$1,'Control Panel'!$B:$B,'Control Panel'!$C:$C)))</f>
        <v>11044.074042837967</v>
      </c>
      <c r="CO79" s="3">
        <f>IF(CN79=0,0,CM79*(_xlfn.XLOOKUP(CM$1,'Control Panel'!$B:$B,'Control Panel'!$H:$H)))</f>
        <v>7847.4218716467849</v>
      </c>
      <c r="CP79" s="3">
        <f t="shared" si="67"/>
        <v>3196.6521711911819</v>
      </c>
      <c r="CQ79" s="3">
        <f t="shared" si="68"/>
        <v>1790499.7756337882</v>
      </c>
      <c r="CR79" s="10">
        <f>_xlfn.XLOOKUP(CM$1,'Control Panel'!$B:$B,'Control Panel'!$D:$D)</f>
        <v>5.2499999999999998E-2</v>
      </c>
    </row>
    <row r="80" spans="1:96" x14ac:dyDescent="0.3">
      <c r="A80" s="86">
        <f t="shared" si="37"/>
        <v>291356.25873954396</v>
      </c>
      <c r="B80" s="3">
        <f t="shared" si="38"/>
        <v>414892.42319006502</v>
      </c>
      <c r="C80" s="88">
        <f>SUM($A$3:A79)</f>
        <v>18639746.77047462</v>
      </c>
      <c r="D80" s="87">
        <f>IF('Control Panel'!$D$27= "ON",A80+B80*(1-'Control Panel'!$C$27),A80+B80)</f>
        <v>706248.68192960904</v>
      </c>
      <c r="F80" s="9">
        <v>78</v>
      </c>
      <c r="G80" s="2">
        <f>IF('Control Panel'!$D$26="ON",K79*(1-'Control Panel'!$C$26),K79)</f>
        <v>3348188.7205966604</v>
      </c>
      <c r="H80" s="3">
        <f>IF(ROUND(K79,2) = 0,0,-PMT(_xlfn.XLOOKUP(G$1,'Control Panel'!$B:$B,'Control Panel'!$H:$H),_xlfn.XLOOKUP(G$1,'Control Panel'!$B:$B,'Control Panel'!$E:$E),_xlfn.XLOOKUP(G$1,'Control Panel'!$B:$B,'Control Panel'!$C:$C)))</f>
        <v>40854.172731056962</v>
      </c>
      <c r="I80" s="3">
        <f>IF(H80=0,0,G80*(_xlfn.XLOOKUP(G$1,'Control Panel'!$B:$B,'Control Panel'!$H:$H)))</f>
        <v>15345.86496940136</v>
      </c>
      <c r="J80" s="3">
        <f t="shared" si="39"/>
        <v>25508.307761655604</v>
      </c>
      <c r="K80" s="3">
        <f t="shared" si="40"/>
        <v>3322680.4128350047</v>
      </c>
      <c r="L80" s="10">
        <f>_xlfn.XLOOKUP(G$1,'Control Panel'!$B:$B,'Control Panel'!$D:$D)</f>
        <v>5.5E-2</v>
      </c>
      <c r="M80" s="2">
        <f>IF('Control Panel'!$D$26="ON",Q79*(1-'Control Panel'!$C$26),Q79)</f>
        <v>3675908.3795952029</v>
      </c>
      <c r="N80" s="3">
        <f>IF(ROUND(Q79,2) = 0,0,-PMT(_xlfn.XLOOKUP(M$1,'Control Panel'!$B:$B,'Control Panel'!$H:$H),_xlfn.XLOOKUP(M$1,'Control Panel'!$B:$B,'Control Panel'!$E:$E),_xlfn.XLOOKUP(M$1,'Control Panel'!$B:$B,'Control Panel'!$C:$C)))</f>
        <v>26277.152547020552</v>
      </c>
      <c r="O80" s="3">
        <f>IF(N80=0,0,M80*(_xlfn.XLOOKUP(M$1,'Control Panel'!$B:$B,'Control Panel'!$H:$H)))</f>
        <v>21059.891758097518</v>
      </c>
      <c r="P80" s="3">
        <f t="shared" si="41"/>
        <v>5217.2607889230349</v>
      </c>
      <c r="Q80" s="3">
        <f t="shared" si="42"/>
        <v>3670691.1188062797</v>
      </c>
      <c r="R80" s="10">
        <f>_xlfn.XLOOKUP(M$1,'Control Panel'!$B:$B,'Control Panel'!$D:$D)</f>
        <v>6.8750000000000006E-2</v>
      </c>
      <c r="S80" s="2">
        <f>IF('Control Panel'!$D$26="ON",W79*(1-'Control Panel'!$C$26),W79)</f>
        <v>5973351.1168421991</v>
      </c>
      <c r="T80" s="3">
        <f>IF(ROUND(W79,2) = 0,0,-PMT(_xlfn.XLOOKUP(S$1,'Control Panel'!$B:$B,'Control Panel'!$H:$H),_xlfn.XLOOKUP(S$1,'Control Panel'!$B:$B,'Control Panel'!$E:$E),_xlfn.XLOOKUP(S$1,'Control Panel'!$B:$B,'Control Panel'!$C:$C)))</f>
        <v>42700.372888908401</v>
      </c>
      <c r="U80" s="3">
        <f>IF(T80=0,0,S80*(_xlfn.XLOOKUP(S$1,'Control Panel'!$B:$B,'Control Panel'!$H:$H)))</f>
        <v>34222.324106908432</v>
      </c>
      <c r="V80" s="3">
        <f t="shared" si="43"/>
        <v>8478.0487819999689</v>
      </c>
      <c r="W80" s="3">
        <f t="shared" si="44"/>
        <v>5964873.0680601988</v>
      </c>
      <c r="X80" s="10">
        <f>_xlfn.XLOOKUP(S$1,'Control Panel'!$B:$B,'Control Panel'!$D:$D)</f>
        <v>6.8750000000000006E-2</v>
      </c>
      <c r="Y80" s="2">
        <f>IF('Control Panel'!$D$26="ON",AC79*(1-'Control Panel'!$C$26),AC79)</f>
        <v>5140536.7211315632</v>
      </c>
      <c r="Z80" s="3">
        <f>IF(ROUND(AC79,2) = 0,0,-PMT(_xlfn.XLOOKUP(Y$1,'Control Panel'!$B:$B,'Control Panel'!$H:$H),_xlfn.XLOOKUP(Y$1,'Control Panel'!$B:$B,'Control Panel'!$E:$E),_xlfn.XLOOKUP(Y$1,'Control Panel'!$B:$B,'Control Panel'!$C:$C)))</f>
        <v>61792.332437135432</v>
      </c>
      <c r="AA80" s="3">
        <f>IF(Z80=0,0,Y80*(_xlfn.XLOOKUP(Y$1,'Control Panel'!$B:$B,'Control Panel'!$H:$H)))</f>
        <v>21954.375579832715</v>
      </c>
      <c r="AB80" s="3">
        <f t="shared" si="45"/>
        <v>39837.956857302721</v>
      </c>
      <c r="AC80" s="3">
        <f t="shared" si="46"/>
        <v>5100698.76427426</v>
      </c>
      <c r="AD80" s="10">
        <f>_xlfn.XLOOKUP(Y$1,'Control Panel'!$B:$B,'Control Panel'!$D:$D)</f>
        <v>5.1249999999999997E-2</v>
      </c>
      <c r="AE80" s="2">
        <f>IF('Control Panel'!$D$26="ON",AI79*(1-'Control Panel'!$C$26),AI79)</f>
        <v>9189770.948988013</v>
      </c>
      <c r="AF80" s="3">
        <f>IF(ROUND(AI79,2) = 0,0,-PMT(_xlfn.XLOOKUP(AE$1,'Control Panel'!$B:$B,'Control Panel'!$H:$H),_xlfn.XLOOKUP(AE$1,'Control Panel'!$B:$B,'Control Panel'!$E:$E),_xlfn.XLOOKUP(AE$1,'Control Panel'!$B:$B,'Control Panel'!$C:$C)))</f>
        <v>65692.881367551381</v>
      </c>
      <c r="AG80" s="3">
        <f>IF(AF80=0,0,AE80*(_xlfn.XLOOKUP(AE$1,'Control Panel'!$B:$B,'Control Panel'!$H:$H)))</f>
        <v>52649.729395243827</v>
      </c>
      <c r="AH80" s="3">
        <f t="shared" si="47"/>
        <v>13043.151972307554</v>
      </c>
      <c r="AI80" s="3">
        <f t="shared" si="48"/>
        <v>9176727.7970157061</v>
      </c>
      <c r="AJ80" s="10">
        <f>_xlfn.XLOOKUP(AE$1,'Control Panel'!$B:$B,'Control Panel'!$D:$D)</f>
        <v>6.8750000000000006E-2</v>
      </c>
      <c r="AK80" s="2">
        <f>IF('Control Panel'!$D$26="ON",AO79*(1-'Control Panel'!$C$26),AO79)</f>
        <v>1534852.0926747285</v>
      </c>
      <c r="AL80" s="3">
        <f>IF(ROUND(AO79,2) = 0,0,-PMT(_xlfn.XLOOKUP(AK$1,'Control Panel'!$B:$B,'Control Panel'!$H:$H),_xlfn.XLOOKUP(AK$1,'Control Panel'!$B:$B,'Control Panel'!$E:$E),_xlfn.XLOOKUP(AK$1,'Control Panel'!$B:$B,'Control Panel'!$C:$C)))</f>
        <v>19292.014496253767</v>
      </c>
      <c r="AM80" s="3">
        <f>IF(AL80=0,0,AK80*(_xlfn.XLOOKUP(AK$1,'Control Panel'!$B:$B,'Control Panel'!$H:$H)))</f>
        <v>7994.0213160142102</v>
      </c>
      <c r="AN80" s="3">
        <f t="shared" si="49"/>
        <v>11297.993180239557</v>
      </c>
      <c r="AO80" s="3">
        <f t="shared" si="50"/>
        <v>1523554.0994944889</v>
      </c>
      <c r="AP80" s="10">
        <f>_xlfn.XLOOKUP(AK$1,'Control Panel'!$B:$B,'Control Panel'!$D:$D)</f>
        <v>6.25E-2</v>
      </c>
      <c r="AQ80" s="2">
        <f>IF('Control Panel'!$D$26="ON",AU79*(1-'Control Panel'!$C$26),AU79)</f>
        <v>4818302.3487658612</v>
      </c>
      <c r="AR80" s="3">
        <f>IF(ROUND(AU79,2) = 0,0,-PMT(_xlfn.XLOOKUP(AQ$1,'Control Panel'!$B:$B,'Control Panel'!$H:$H),_xlfn.XLOOKUP(AQ$1,'Control Panel'!$B:$B,'Control Panel'!$E:$E),_xlfn.XLOOKUP(AQ$1,'Control Panel'!$B:$B,'Control Panel'!$C:$C)))</f>
        <v>61459.563819643074</v>
      </c>
      <c r="AS80" s="3">
        <f>IF(AR80=0,0,AQ80*(_xlfn.XLOOKUP(AQ$1,'Control Panel'!$B:$B,'Control Panel'!$H:$H)))</f>
        <v>26601.044217144859</v>
      </c>
      <c r="AT80" s="3">
        <f t="shared" si="51"/>
        <v>34858.519602498214</v>
      </c>
      <c r="AU80" s="3">
        <f t="shared" si="52"/>
        <v>4783443.8291633632</v>
      </c>
      <c r="AV80" s="10">
        <f>_xlfn.XLOOKUP(AQ$1,'Control Panel'!$B:$B,'Control Panel'!$D:$D)</f>
        <v>6.6250000000000003E-2</v>
      </c>
      <c r="AW80" s="2">
        <f>IF('Control Panel'!$D$26="ON",BA79*(1-'Control Panel'!$C$26),BA79)</f>
        <v>7177934.8650218733</v>
      </c>
      <c r="AX80" s="3">
        <f>IF(ROUND(BA79,2) = 0,0,-PMT(_xlfn.XLOOKUP(AW$1,'Control Panel'!$B:$B,'Control Panel'!$H:$H),_xlfn.XLOOKUP(AW$1,'Control Panel'!$B:$B,'Control Panel'!$E:$E),_xlfn.XLOOKUP(AW$1,'Control Panel'!$B:$B,'Control Panel'!$C:$C)))</f>
        <v>44797.69910066975</v>
      </c>
      <c r="AY80" s="3">
        <f>IF(AX80=0,0,AW80*(_xlfn.XLOOKUP(AW$1,'Control Panel'!$B:$B,'Control Panel'!$H:$H)))</f>
        <v>32151.166582910475</v>
      </c>
      <c r="AZ80" s="3">
        <f t="shared" si="53"/>
        <v>12646.532517759275</v>
      </c>
      <c r="BA80" s="3">
        <f t="shared" si="54"/>
        <v>7165288.3325041141</v>
      </c>
      <c r="BB80" s="10">
        <f>_xlfn.XLOOKUP(AW$1,'Control Panel'!$B:$B,'Control Panel'!$D:$D)</f>
        <v>5.3749999999999999E-2</v>
      </c>
      <c r="BC80" s="2">
        <f>IF('Control Panel'!$D$26="ON",BG79*(1-'Control Panel'!$C$26),BG79)</f>
        <v>11507654.044308471</v>
      </c>
      <c r="BD80" s="3">
        <f>IF(ROUND(BG79,2) = 0,0,-PMT(_xlfn.XLOOKUP(BC$1,'Control Panel'!$B:$B,'Control Panel'!$H:$H),_xlfn.XLOOKUP(BC$1,'Control Panel'!$B:$B,'Control Panel'!$E:$E),_xlfn.XLOOKUP(BC$1,'Control Panel'!$B:$B,'Control Panel'!$C:$C)))</f>
        <v>83162.8118973979</v>
      </c>
      <c r="BE80" s="3">
        <f>IF(BD80=0,0,BC80*(_xlfn.XLOOKUP(BC$1,'Control Panel'!$B:$B,'Control Panel'!$H:$H)))</f>
        <v>67127.981925132743</v>
      </c>
      <c r="BF80" s="3">
        <f t="shared" si="55"/>
        <v>16034.829972265157</v>
      </c>
      <c r="BG80" s="3">
        <f t="shared" si="56"/>
        <v>11491619.214336205</v>
      </c>
      <c r="BH80" s="10">
        <f>_xlfn.XLOOKUP(BC$1,'Control Panel'!$B:$B,'Control Panel'!$D:$D)</f>
        <v>7.0000000000000007E-2</v>
      </c>
      <c r="BI80" s="2">
        <f>IF('Control Panel'!$D$26="ON",BM79*(1-'Control Panel'!$C$26),BM79)</f>
        <v>6108264.6283744238</v>
      </c>
      <c r="BJ80" s="3">
        <f>IF(ROUND(BM79,2) = 0,0,-PMT(_xlfn.XLOOKUP(BI$1,'Control Panel'!$B:$B,'Control Panel'!$H:$H),_xlfn.XLOOKUP(BI$1,'Control Panel'!$B:$B,'Control Panel'!$E:$E),_xlfn.XLOOKUP(BI$1,'Control Panel'!$B:$B,'Control Panel'!$C:$C)))</f>
        <v>39928.799014207361</v>
      </c>
      <c r="BK80" s="3">
        <f>IF(BJ80=0,0,BI80*(_xlfn.XLOOKUP(BI$1,'Control Panel'!$B:$B,'Control Panel'!$H:$H)))</f>
        <v>29905.045576416447</v>
      </c>
      <c r="BL80" s="3">
        <f t="shared" si="57"/>
        <v>10023.753437790914</v>
      </c>
      <c r="BM80" s="3">
        <f t="shared" si="58"/>
        <v>6098240.8749366328</v>
      </c>
      <c r="BN80" s="10">
        <f>_xlfn.XLOOKUP(BI$1,'Control Panel'!$B:$B,'Control Panel'!$D:$D)</f>
        <v>5.8749999999999997E-2</v>
      </c>
      <c r="BO80" s="2">
        <f>IF('Control Panel'!$D$26="ON",BS79*(1-'Control Panel'!$C$26),BS79)</f>
        <v>8281061.462306276</v>
      </c>
      <c r="BP80" s="3">
        <f>IF(ROUND(BS79,2) = 0,0,-PMT(_xlfn.XLOOKUP(BO$1,'Control Panel'!$B:$B,'Control Panel'!$H:$H),_xlfn.XLOOKUP(BO$1,'Control Panel'!$B:$B,'Control Panel'!$E:$E),_xlfn.XLOOKUP(BO$1,'Control Panel'!$B:$B,'Control Panel'!$C:$C)))</f>
        <v>51078.842448125593</v>
      </c>
      <c r="BQ80" s="3">
        <f>IF(BP80=0,0,BO80*(_xlfn.XLOOKUP(BO$1,'Control Panel'!$B:$B,'Control Panel'!$H:$H)))</f>
        <v>36229.643897589951</v>
      </c>
      <c r="BR80" s="3">
        <f t="shared" si="59"/>
        <v>14849.198550535642</v>
      </c>
      <c r="BS80" s="3">
        <f t="shared" si="60"/>
        <v>8266212.2637557406</v>
      </c>
      <c r="BT80" s="10">
        <f>_xlfn.XLOOKUP(BO$1,'Control Panel'!$B:$B,'Control Panel'!$D:$D)</f>
        <v>5.2499999999999998E-2</v>
      </c>
      <c r="BU80" s="2">
        <f>IF('Control Panel'!$D$26="ON",BY79*(1-'Control Panel'!$C$26),BY79)</f>
        <v>3078992.4835627223</v>
      </c>
      <c r="BV80" s="3">
        <f>IF(ROUND(BY79,2) = 0,0,-PMT(_xlfn.XLOOKUP(BU$1,'Control Panel'!$B:$B,'Control Panel'!$H:$H),_xlfn.XLOOKUP(BU$1,'Control Panel'!$B:$B,'Control Panel'!$E:$E),_xlfn.XLOOKUP(BU$1,'Control Panel'!$B:$B,'Control Panel'!$C:$C)))</f>
        <v>38891.266274824018</v>
      </c>
      <c r="BW80" s="3">
        <f>IF(BV80=0,0,BU80*(_xlfn.XLOOKUP(BU$1,'Control Panel'!$B:$B,'Control Panel'!$H:$H)))</f>
        <v>16357.147568926963</v>
      </c>
      <c r="BX80" s="3">
        <f t="shared" si="61"/>
        <v>22534.118705897054</v>
      </c>
      <c r="BY80" s="3">
        <f t="shared" si="62"/>
        <v>3056458.3648568252</v>
      </c>
      <c r="BZ80" s="10">
        <f>_xlfn.XLOOKUP(BU$1,'Control Panel'!$B:$B,'Control Panel'!$D:$D)</f>
        <v>6.3750000000000001E-2</v>
      </c>
      <c r="CA80" s="2">
        <f>IF('Control Panel'!$D$26="ON",CE79*(1-'Control Panel'!$C$26),CE79)</f>
        <v>4043014.8167092944</v>
      </c>
      <c r="CB80" s="3">
        <f>IF(ROUND(CE79,2) = 0,0,-PMT(_xlfn.XLOOKUP(CA$1,'Control Panel'!$B:$B,'Control Panel'!$H:$H),_xlfn.XLOOKUP(CA$1,'Control Panel'!$B:$B,'Control Panel'!$E:$E),_xlfn.XLOOKUP(CA$1,'Control Panel'!$B:$B,'Control Panel'!$C:$C)))</f>
        <v>49824.605221179954</v>
      </c>
      <c r="CC80" s="3">
        <f>IF(CB80=0,0,CA80*(_xlfn.XLOOKUP(CA$1,'Control Panel'!$B:$B,'Control Panel'!$H:$H)))</f>
        <v>19372.779330065372</v>
      </c>
      <c r="CD80" s="3">
        <f t="shared" si="63"/>
        <v>30451.825891114582</v>
      </c>
      <c r="CE80" s="3">
        <f t="shared" si="64"/>
        <v>4012562.9908181797</v>
      </c>
      <c r="CF80" s="10">
        <f>_xlfn.XLOOKUP(CA$1,'Control Panel'!$B:$B,'Control Panel'!$D:$D)</f>
        <v>5.7500000000000002E-2</v>
      </c>
      <c r="CG80" s="2">
        <f>IF('Control Panel'!$D$26="ON",CK79*(1-'Control Panel'!$C$26),CK79)</f>
        <v>5691920.8250143183</v>
      </c>
      <c r="CH80" s="3">
        <f>IF(ROUND(CK79,2) = 0,0,-PMT(_xlfn.XLOOKUP(CG$1,'Control Panel'!$B:$B,'Control Panel'!$H:$H),_xlfn.XLOOKUP(CG$1,'Control Panel'!$B:$B,'Control Panel'!$E:$E),_xlfn.XLOOKUP(CG$1,'Control Panel'!$B:$B,'Control Panel'!$C:$C)))</f>
        <v>69452.093642796826</v>
      </c>
      <c r="CI80" s="3">
        <f>IF(CH80=0,0,CG80*(_xlfn.XLOOKUP(CG$1,'Control Panel'!$B:$B,'Control Panel'!$H:$H)))</f>
        <v>26087.970447982294</v>
      </c>
      <c r="CJ80" s="3">
        <f t="shared" si="65"/>
        <v>43364.123194814529</v>
      </c>
      <c r="CK80" s="3">
        <f t="shared" si="66"/>
        <v>5648556.7018195037</v>
      </c>
      <c r="CL80" s="10">
        <f>_xlfn.XLOOKUP(CG$1,'Control Panel'!$B:$B,'Control Panel'!$D:$D)</f>
        <v>5.5E-2</v>
      </c>
      <c r="CM80" s="2">
        <f>IF('Control Panel'!$D$26="ON",CQ79*(1-'Control Panel'!$C$26),CQ79)</f>
        <v>1790499.7756337882</v>
      </c>
      <c r="CN80" s="3">
        <f>IF(ROUND(CQ79,2) = 0,0,-PMT(_xlfn.XLOOKUP(CM$1,'Control Panel'!$B:$B,'Control Panel'!$H:$H),_xlfn.XLOOKUP(CM$1,'Control Panel'!$B:$B,'Control Panel'!$E:$E),_xlfn.XLOOKUP(CM$1,'Control Panel'!$B:$B,'Control Panel'!$C:$C)))</f>
        <v>11044.074042837967</v>
      </c>
      <c r="CO80" s="3">
        <f>IF(CN80=0,0,CM80*(_xlfn.XLOOKUP(CM$1,'Control Panel'!$B:$B,'Control Panel'!$H:$H)))</f>
        <v>7833.4365183978225</v>
      </c>
      <c r="CP80" s="3">
        <f t="shared" si="67"/>
        <v>3210.6375244401443</v>
      </c>
      <c r="CQ80" s="3">
        <f t="shared" si="68"/>
        <v>1787289.138109348</v>
      </c>
      <c r="CR80" s="10">
        <f>_xlfn.XLOOKUP(CM$1,'Control Panel'!$B:$B,'Control Panel'!$D:$D)</f>
        <v>5.2499999999999998E-2</v>
      </c>
    </row>
    <row r="81" spans="1:96" x14ac:dyDescent="0.3">
      <c r="A81" s="86">
        <f t="shared" si="37"/>
        <v>292790.44256501104</v>
      </c>
      <c r="B81" s="3">
        <f t="shared" si="38"/>
        <v>413458.239364598</v>
      </c>
      <c r="C81" s="88">
        <f>SUM($A$3:A80)</f>
        <v>18931103.029214162</v>
      </c>
      <c r="D81" s="87">
        <f>IF('Control Panel'!$D$27= "ON",A81+B81*(1-'Control Panel'!$C$27),A81+B81)</f>
        <v>706248.68192960904</v>
      </c>
      <c r="F81" s="9">
        <v>79</v>
      </c>
      <c r="G81" s="2">
        <f>IF('Control Panel'!$D$26="ON",K80*(1-'Control Panel'!$C$26),K80)</f>
        <v>3322680.4128350047</v>
      </c>
      <c r="H81" s="3">
        <f>IF(ROUND(K80,2) = 0,0,-PMT(_xlfn.XLOOKUP(G$1,'Control Panel'!$B:$B,'Control Panel'!$H:$H),_xlfn.XLOOKUP(G$1,'Control Panel'!$B:$B,'Control Panel'!$E:$E),_xlfn.XLOOKUP(G$1,'Control Panel'!$B:$B,'Control Panel'!$C:$C)))</f>
        <v>40854.172731056962</v>
      </c>
      <c r="I81" s="3">
        <f>IF(H81=0,0,G81*(_xlfn.XLOOKUP(G$1,'Control Panel'!$B:$B,'Control Panel'!$H:$H)))</f>
        <v>15228.951892160438</v>
      </c>
      <c r="J81" s="3">
        <f t="shared" si="39"/>
        <v>25625.220838896523</v>
      </c>
      <c r="K81" s="3">
        <f t="shared" si="40"/>
        <v>3297055.1919961083</v>
      </c>
      <c r="L81" s="10">
        <f>_xlfn.XLOOKUP(G$1,'Control Panel'!$B:$B,'Control Panel'!$D:$D)</f>
        <v>5.5E-2</v>
      </c>
      <c r="M81" s="2">
        <f>IF('Control Panel'!$D$26="ON",Q80*(1-'Control Panel'!$C$26),Q80)</f>
        <v>3670691.1188062797</v>
      </c>
      <c r="N81" s="3">
        <f>IF(ROUND(Q80,2) = 0,0,-PMT(_xlfn.XLOOKUP(M$1,'Control Panel'!$B:$B,'Control Panel'!$H:$H),_xlfn.XLOOKUP(M$1,'Control Panel'!$B:$B,'Control Panel'!$E:$E),_xlfn.XLOOKUP(M$1,'Control Panel'!$B:$B,'Control Panel'!$C:$C)))</f>
        <v>26277.152547020552</v>
      </c>
      <c r="O81" s="3">
        <f>IF(N81=0,0,M81*(_xlfn.XLOOKUP(M$1,'Control Panel'!$B:$B,'Control Panel'!$H:$H)))</f>
        <v>21030.001201494313</v>
      </c>
      <c r="P81" s="3">
        <f t="shared" si="41"/>
        <v>5247.1513455262393</v>
      </c>
      <c r="Q81" s="3">
        <f t="shared" si="42"/>
        <v>3665443.9674607534</v>
      </c>
      <c r="R81" s="10">
        <f>_xlfn.XLOOKUP(M$1,'Control Panel'!$B:$B,'Control Panel'!$D:$D)</f>
        <v>6.8750000000000006E-2</v>
      </c>
      <c r="S81" s="2">
        <f>IF('Control Panel'!$D$26="ON",W80*(1-'Control Panel'!$C$26),W80)</f>
        <v>5964873.0680601988</v>
      </c>
      <c r="T81" s="3">
        <f>IF(ROUND(W80,2) = 0,0,-PMT(_xlfn.XLOOKUP(S$1,'Control Panel'!$B:$B,'Control Panel'!$H:$H),_xlfn.XLOOKUP(S$1,'Control Panel'!$B:$B,'Control Panel'!$E:$E),_xlfn.XLOOKUP(S$1,'Control Panel'!$B:$B,'Control Panel'!$C:$C)))</f>
        <v>42700.372888908401</v>
      </c>
      <c r="U81" s="3">
        <f>IF(T81=0,0,S81*(_xlfn.XLOOKUP(S$1,'Control Panel'!$B:$B,'Control Panel'!$H:$H)))</f>
        <v>34173.751952428225</v>
      </c>
      <c r="V81" s="3">
        <f t="shared" si="43"/>
        <v>8526.6209364801762</v>
      </c>
      <c r="W81" s="3">
        <f t="shared" si="44"/>
        <v>5956346.4471237184</v>
      </c>
      <c r="X81" s="10">
        <f>_xlfn.XLOOKUP(S$1,'Control Panel'!$B:$B,'Control Panel'!$D:$D)</f>
        <v>6.8750000000000006E-2</v>
      </c>
      <c r="Y81" s="2">
        <f>IF('Control Panel'!$D$26="ON",AC80*(1-'Control Panel'!$C$26),AC80)</f>
        <v>5100698.76427426</v>
      </c>
      <c r="Z81" s="3">
        <f>IF(ROUND(AC80,2) = 0,0,-PMT(_xlfn.XLOOKUP(Y$1,'Control Panel'!$B:$B,'Control Panel'!$H:$H),_xlfn.XLOOKUP(Y$1,'Control Panel'!$B:$B,'Control Panel'!$E:$E),_xlfn.XLOOKUP(Y$1,'Control Panel'!$B:$B,'Control Panel'!$C:$C)))</f>
        <v>61792.332437135432</v>
      </c>
      <c r="AA81" s="3">
        <f>IF(Z81=0,0,Y81*(_xlfn.XLOOKUP(Y$1,'Control Panel'!$B:$B,'Control Panel'!$H:$H)))</f>
        <v>21784.23430575465</v>
      </c>
      <c r="AB81" s="3">
        <f t="shared" si="45"/>
        <v>40008.098131380786</v>
      </c>
      <c r="AC81" s="3">
        <f t="shared" si="46"/>
        <v>5060690.6661428791</v>
      </c>
      <c r="AD81" s="10">
        <f>_xlfn.XLOOKUP(Y$1,'Control Panel'!$B:$B,'Control Panel'!$D:$D)</f>
        <v>5.1249999999999997E-2</v>
      </c>
      <c r="AE81" s="2">
        <f>IF('Control Panel'!$D$26="ON",AI80*(1-'Control Panel'!$C$26),AI80)</f>
        <v>9176727.7970157061</v>
      </c>
      <c r="AF81" s="3">
        <f>IF(ROUND(AI80,2) = 0,0,-PMT(_xlfn.XLOOKUP(AE$1,'Control Panel'!$B:$B,'Control Panel'!$H:$H),_xlfn.XLOOKUP(AE$1,'Control Panel'!$B:$B,'Control Panel'!$E:$E),_xlfn.XLOOKUP(AE$1,'Control Panel'!$B:$B,'Control Panel'!$C:$C)))</f>
        <v>65692.881367551381</v>
      </c>
      <c r="AG81" s="3">
        <f>IF(AF81=0,0,AE81*(_xlfn.XLOOKUP(AE$1,'Control Panel'!$B:$B,'Control Panel'!$H:$H)))</f>
        <v>52575.003003735823</v>
      </c>
      <c r="AH81" s="3">
        <f t="shared" si="47"/>
        <v>13117.878363815558</v>
      </c>
      <c r="AI81" s="3">
        <f t="shared" si="48"/>
        <v>9163609.91865189</v>
      </c>
      <c r="AJ81" s="10">
        <f>_xlfn.XLOOKUP(AE$1,'Control Panel'!$B:$B,'Control Panel'!$D:$D)</f>
        <v>6.8750000000000006E-2</v>
      </c>
      <c r="AK81" s="2">
        <f>IF('Control Panel'!$D$26="ON",AO80*(1-'Control Panel'!$C$26),AO80)</f>
        <v>1523554.0994944889</v>
      </c>
      <c r="AL81" s="3">
        <f>IF(ROUND(AO80,2) = 0,0,-PMT(_xlfn.XLOOKUP(AK$1,'Control Panel'!$B:$B,'Control Panel'!$H:$H),_xlfn.XLOOKUP(AK$1,'Control Panel'!$B:$B,'Control Panel'!$E:$E),_xlfn.XLOOKUP(AK$1,'Control Panel'!$B:$B,'Control Panel'!$C:$C)))</f>
        <v>19292.014496253767</v>
      </c>
      <c r="AM81" s="3">
        <f>IF(AL81=0,0,AK81*(_xlfn.XLOOKUP(AK$1,'Control Panel'!$B:$B,'Control Panel'!$H:$H)))</f>
        <v>7935.1776015337964</v>
      </c>
      <c r="AN81" s="3">
        <f t="shared" si="49"/>
        <v>11356.836894719971</v>
      </c>
      <c r="AO81" s="3">
        <f t="shared" si="50"/>
        <v>1512197.262599769</v>
      </c>
      <c r="AP81" s="10">
        <f>_xlfn.XLOOKUP(AK$1,'Control Panel'!$B:$B,'Control Panel'!$D:$D)</f>
        <v>6.25E-2</v>
      </c>
      <c r="AQ81" s="2">
        <f>IF('Control Panel'!$D$26="ON",AU80*(1-'Control Panel'!$C$26),AU80)</f>
        <v>4783443.8291633632</v>
      </c>
      <c r="AR81" s="3">
        <f>IF(ROUND(AU80,2) = 0,0,-PMT(_xlfn.XLOOKUP(AQ$1,'Control Panel'!$B:$B,'Control Panel'!$H:$H),_xlfn.XLOOKUP(AQ$1,'Control Panel'!$B:$B,'Control Panel'!$E:$E),_xlfn.XLOOKUP(AQ$1,'Control Panel'!$B:$B,'Control Panel'!$C:$C)))</f>
        <v>61459.563819643074</v>
      </c>
      <c r="AS81" s="3">
        <f>IF(AR81=0,0,AQ81*(_xlfn.XLOOKUP(AQ$1,'Control Panel'!$B:$B,'Control Panel'!$H:$H)))</f>
        <v>26408.596140172733</v>
      </c>
      <c r="AT81" s="3">
        <f t="shared" si="51"/>
        <v>35050.967679470341</v>
      </c>
      <c r="AU81" s="3">
        <f t="shared" si="52"/>
        <v>4748392.8614838924</v>
      </c>
      <c r="AV81" s="10">
        <f>_xlfn.XLOOKUP(AQ$1,'Control Panel'!$B:$B,'Control Panel'!$D:$D)</f>
        <v>6.6250000000000003E-2</v>
      </c>
      <c r="AW81" s="2">
        <f>IF('Control Panel'!$D$26="ON",BA80*(1-'Control Panel'!$C$26),BA80)</f>
        <v>7165288.3325041141</v>
      </c>
      <c r="AX81" s="3">
        <f>IF(ROUND(BA80,2) = 0,0,-PMT(_xlfn.XLOOKUP(AW$1,'Control Panel'!$B:$B,'Control Panel'!$H:$H),_xlfn.XLOOKUP(AW$1,'Control Panel'!$B:$B,'Control Panel'!$E:$E),_xlfn.XLOOKUP(AW$1,'Control Panel'!$B:$B,'Control Panel'!$C:$C)))</f>
        <v>44797.69910066975</v>
      </c>
      <c r="AY81" s="3">
        <f>IF(AX81=0,0,AW81*(_xlfn.XLOOKUP(AW$1,'Control Panel'!$B:$B,'Control Panel'!$H:$H)))</f>
        <v>32094.520656008011</v>
      </c>
      <c r="AZ81" s="3">
        <f t="shared" si="53"/>
        <v>12703.178444661738</v>
      </c>
      <c r="BA81" s="3">
        <f t="shared" si="54"/>
        <v>7152585.154059452</v>
      </c>
      <c r="BB81" s="10">
        <f>_xlfn.XLOOKUP(AW$1,'Control Panel'!$B:$B,'Control Panel'!$D:$D)</f>
        <v>5.3749999999999999E-2</v>
      </c>
      <c r="BC81" s="2">
        <f>IF('Control Panel'!$D$26="ON",BG80*(1-'Control Panel'!$C$26),BG80)</f>
        <v>11491619.214336205</v>
      </c>
      <c r="BD81" s="3">
        <f>IF(ROUND(BG80,2) = 0,0,-PMT(_xlfn.XLOOKUP(BC$1,'Control Panel'!$B:$B,'Control Panel'!$H:$H),_xlfn.XLOOKUP(BC$1,'Control Panel'!$B:$B,'Control Panel'!$E:$E),_xlfn.XLOOKUP(BC$1,'Control Panel'!$B:$B,'Control Panel'!$C:$C)))</f>
        <v>83162.8118973979</v>
      </c>
      <c r="BE81" s="3">
        <f>IF(BD81=0,0,BC81*(_xlfn.XLOOKUP(BC$1,'Control Panel'!$B:$B,'Control Panel'!$H:$H)))</f>
        <v>67034.4454169612</v>
      </c>
      <c r="BF81" s="3">
        <f t="shared" si="55"/>
        <v>16128.3664804367</v>
      </c>
      <c r="BG81" s="3">
        <f t="shared" si="56"/>
        <v>11475490.847855769</v>
      </c>
      <c r="BH81" s="10">
        <f>_xlfn.XLOOKUP(BC$1,'Control Panel'!$B:$B,'Control Panel'!$D:$D)</f>
        <v>7.0000000000000007E-2</v>
      </c>
      <c r="BI81" s="2">
        <f>IF('Control Panel'!$D$26="ON",BM80*(1-'Control Panel'!$C$26),BM80)</f>
        <v>6098240.8749366328</v>
      </c>
      <c r="BJ81" s="3">
        <f>IF(ROUND(BM80,2) = 0,0,-PMT(_xlfn.XLOOKUP(BI$1,'Control Panel'!$B:$B,'Control Panel'!$H:$H),_xlfn.XLOOKUP(BI$1,'Control Panel'!$B:$B,'Control Panel'!$E:$E),_xlfn.XLOOKUP(BI$1,'Control Panel'!$B:$B,'Control Panel'!$C:$C)))</f>
        <v>39928.799014207361</v>
      </c>
      <c r="BK81" s="3">
        <f>IF(BJ81=0,0,BI81*(_xlfn.XLOOKUP(BI$1,'Control Panel'!$B:$B,'Control Panel'!$H:$H)))</f>
        <v>29855.970950210594</v>
      </c>
      <c r="BL81" s="3">
        <f t="shared" si="57"/>
        <v>10072.828063996767</v>
      </c>
      <c r="BM81" s="3">
        <f t="shared" si="58"/>
        <v>6088168.0468726363</v>
      </c>
      <c r="BN81" s="10">
        <f>_xlfn.XLOOKUP(BI$1,'Control Panel'!$B:$B,'Control Panel'!$D:$D)</f>
        <v>5.8749999999999997E-2</v>
      </c>
      <c r="BO81" s="2">
        <f>IF('Control Panel'!$D$26="ON",BS80*(1-'Control Panel'!$C$26),BS80)</f>
        <v>8266212.2637557406</v>
      </c>
      <c r="BP81" s="3">
        <f>IF(ROUND(BS80,2) = 0,0,-PMT(_xlfn.XLOOKUP(BO$1,'Control Panel'!$B:$B,'Control Panel'!$H:$H),_xlfn.XLOOKUP(BO$1,'Control Panel'!$B:$B,'Control Panel'!$E:$E),_xlfn.XLOOKUP(BO$1,'Control Panel'!$B:$B,'Control Panel'!$C:$C)))</f>
        <v>51078.842448125593</v>
      </c>
      <c r="BQ81" s="3">
        <f>IF(BP81=0,0,BO81*(_xlfn.XLOOKUP(BO$1,'Control Panel'!$B:$B,'Control Panel'!$H:$H)))</f>
        <v>36164.678653931362</v>
      </c>
      <c r="BR81" s="3">
        <f t="shared" si="59"/>
        <v>14914.163794194232</v>
      </c>
      <c r="BS81" s="3">
        <f t="shared" si="60"/>
        <v>8251298.0999615462</v>
      </c>
      <c r="BT81" s="10">
        <f>_xlfn.XLOOKUP(BO$1,'Control Panel'!$B:$B,'Control Panel'!$D:$D)</f>
        <v>5.2499999999999998E-2</v>
      </c>
      <c r="BU81" s="2">
        <f>IF('Control Panel'!$D$26="ON",BY80*(1-'Control Panel'!$C$26),BY80)</f>
        <v>3056458.3648568252</v>
      </c>
      <c r="BV81" s="3">
        <f>IF(ROUND(BY80,2) = 0,0,-PMT(_xlfn.XLOOKUP(BU$1,'Control Panel'!$B:$B,'Control Panel'!$H:$H),_xlfn.XLOOKUP(BU$1,'Control Panel'!$B:$B,'Control Panel'!$E:$E),_xlfn.XLOOKUP(BU$1,'Control Panel'!$B:$B,'Control Panel'!$C:$C)))</f>
        <v>38891.266274824018</v>
      </c>
      <c r="BW81" s="3">
        <f>IF(BV81=0,0,BU81*(_xlfn.XLOOKUP(BU$1,'Control Panel'!$B:$B,'Control Panel'!$H:$H)))</f>
        <v>16237.435063301886</v>
      </c>
      <c r="BX81" s="3">
        <f t="shared" si="61"/>
        <v>22653.831211522134</v>
      </c>
      <c r="BY81" s="3">
        <f t="shared" si="62"/>
        <v>3033804.533645303</v>
      </c>
      <c r="BZ81" s="10">
        <f>_xlfn.XLOOKUP(BU$1,'Control Panel'!$B:$B,'Control Panel'!$D:$D)</f>
        <v>6.3750000000000001E-2</v>
      </c>
      <c r="CA81" s="2">
        <f>IF('Control Panel'!$D$26="ON",CE80*(1-'Control Panel'!$C$26),CE80)</f>
        <v>4012562.9908181797</v>
      </c>
      <c r="CB81" s="3">
        <f>IF(ROUND(CE80,2) = 0,0,-PMT(_xlfn.XLOOKUP(CA$1,'Control Panel'!$B:$B,'Control Panel'!$H:$H),_xlfn.XLOOKUP(CA$1,'Control Panel'!$B:$B,'Control Panel'!$E:$E),_xlfn.XLOOKUP(CA$1,'Control Panel'!$B:$B,'Control Panel'!$C:$C)))</f>
        <v>49824.605221179954</v>
      </c>
      <c r="CC81" s="3">
        <f>IF(CB81=0,0,CA81*(_xlfn.XLOOKUP(CA$1,'Control Panel'!$B:$B,'Control Panel'!$H:$H)))</f>
        <v>19226.864331003781</v>
      </c>
      <c r="CD81" s="3">
        <f t="shared" si="63"/>
        <v>30597.740890176174</v>
      </c>
      <c r="CE81" s="3">
        <f t="shared" si="64"/>
        <v>3981965.2499280036</v>
      </c>
      <c r="CF81" s="10">
        <f>_xlfn.XLOOKUP(CA$1,'Control Panel'!$B:$B,'Control Panel'!$D:$D)</f>
        <v>5.7500000000000002E-2</v>
      </c>
      <c r="CG81" s="2">
        <f>IF('Control Panel'!$D$26="ON",CK80*(1-'Control Panel'!$C$26),CK80)</f>
        <v>5648556.7018195037</v>
      </c>
      <c r="CH81" s="3">
        <f>IF(ROUND(CK80,2) = 0,0,-PMT(_xlfn.XLOOKUP(CG$1,'Control Panel'!$B:$B,'Control Panel'!$H:$H),_xlfn.XLOOKUP(CG$1,'Control Panel'!$B:$B,'Control Panel'!$E:$E),_xlfn.XLOOKUP(CG$1,'Control Panel'!$B:$B,'Control Panel'!$C:$C)))</f>
        <v>69452.093642796826</v>
      </c>
      <c r="CI81" s="3">
        <f>IF(CH81=0,0,CG81*(_xlfn.XLOOKUP(CG$1,'Control Panel'!$B:$B,'Control Panel'!$H:$H)))</f>
        <v>25889.218216672725</v>
      </c>
      <c r="CJ81" s="3">
        <f t="shared" si="65"/>
        <v>43562.875426124097</v>
      </c>
      <c r="CK81" s="3">
        <f t="shared" si="66"/>
        <v>5604993.8263933798</v>
      </c>
      <c r="CL81" s="10">
        <f>_xlfn.XLOOKUP(CG$1,'Control Panel'!$B:$B,'Control Panel'!$D:$D)</f>
        <v>5.5E-2</v>
      </c>
      <c r="CM81" s="2">
        <f>IF('Control Panel'!$D$26="ON",CQ80*(1-'Control Panel'!$C$26),CQ80)</f>
        <v>1787289.138109348</v>
      </c>
      <c r="CN81" s="3">
        <f>IF(ROUND(CQ80,2) = 0,0,-PMT(_xlfn.XLOOKUP(CM$1,'Control Panel'!$B:$B,'Control Panel'!$H:$H),_xlfn.XLOOKUP(CM$1,'Control Panel'!$B:$B,'Control Panel'!$E:$E),_xlfn.XLOOKUP(CM$1,'Control Panel'!$B:$B,'Control Panel'!$C:$C)))</f>
        <v>11044.074042837967</v>
      </c>
      <c r="CO81" s="3">
        <f>IF(CN81=0,0,CM81*(_xlfn.XLOOKUP(CM$1,'Control Panel'!$B:$B,'Control Panel'!$H:$H)))</f>
        <v>7819.3899792283964</v>
      </c>
      <c r="CP81" s="3">
        <f t="shared" si="67"/>
        <v>3224.6840636095703</v>
      </c>
      <c r="CQ81" s="3">
        <f t="shared" si="68"/>
        <v>1784064.4540457386</v>
      </c>
      <c r="CR81" s="10">
        <f>_xlfn.XLOOKUP(CM$1,'Control Panel'!$B:$B,'Control Panel'!$D:$D)</f>
        <v>5.2499999999999998E-2</v>
      </c>
    </row>
    <row r="82" spans="1:96" x14ac:dyDescent="0.3">
      <c r="A82" s="86">
        <f t="shared" si="37"/>
        <v>294231.76687481435</v>
      </c>
      <c r="B82" s="3">
        <f t="shared" si="38"/>
        <v>412016.91505479458</v>
      </c>
      <c r="C82" s="88">
        <f>SUM($A$3:A81)</f>
        <v>19223893.471779175</v>
      </c>
      <c r="D82" s="87">
        <f>IF('Control Panel'!$D$27= "ON",A82+B82*(1-'Control Panel'!$C$27),A82+B82)</f>
        <v>706248.68192960892</v>
      </c>
      <c r="F82" s="9">
        <v>80</v>
      </c>
      <c r="G82" s="2">
        <f>IF('Control Panel'!$D$26="ON",K81*(1-'Control Panel'!$C$26),K81)</f>
        <v>3297055.1919961083</v>
      </c>
      <c r="H82" s="3">
        <f>IF(ROUND(K81,2) = 0,0,-PMT(_xlfn.XLOOKUP(G$1,'Control Panel'!$B:$B,'Control Panel'!$H:$H),_xlfn.XLOOKUP(G$1,'Control Panel'!$B:$B,'Control Panel'!$E:$E),_xlfn.XLOOKUP(G$1,'Control Panel'!$B:$B,'Control Panel'!$C:$C)))</f>
        <v>40854.172731056962</v>
      </c>
      <c r="I82" s="3">
        <f>IF(H82=0,0,G82*(_xlfn.XLOOKUP(G$1,'Control Panel'!$B:$B,'Control Panel'!$H:$H)))</f>
        <v>15111.502963315495</v>
      </c>
      <c r="J82" s="3">
        <f t="shared" si="39"/>
        <v>25742.669767741467</v>
      </c>
      <c r="K82" s="3">
        <f t="shared" si="40"/>
        <v>3271312.5222283667</v>
      </c>
      <c r="L82" s="10">
        <f>_xlfn.XLOOKUP(G$1,'Control Panel'!$B:$B,'Control Panel'!$D:$D)</f>
        <v>5.5E-2</v>
      </c>
      <c r="M82" s="2">
        <f>IF('Control Panel'!$D$26="ON",Q81*(1-'Control Panel'!$C$26),Q81)</f>
        <v>3665443.9674607534</v>
      </c>
      <c r="N82" s="3">
        <f>IF(ROUND(Q81,2) = 0,0,-PMT(_xlfn.XLOOKUP(M$1,'Control Panel'!$B:$B,'Control Panel'!$H:$H),_xlfn.XLOOKUP(M$1,'Control Panel'!$B:$B,'Control Panel'!$E:$E),_xlfn.XLOOKUP(M$1,'Control Panel'!$B:$B,'Control Panel'!$C:$C)))</f>
        <v>26277.152547020552</v>
      </c>
      <c r="O82" s="3">
        <f>IF(N82=0,0,M82*(_xlfn.XLOOKUP(M$1,'Control Panel'!$B:$B,'Control Panel'!$H:$H)))</f>
        <v>20999.939396910569</v>
      </c>
      <c r="P82" s="3">
        <f t="shared" si="41"/>
        <v>5277.213150109983</v>
      </c>
      <c r="Q82" s="3">
        <f t="shared" si="42"/>
        <v>3660166.7543106433</v>
      </c>
      <c r="R82" s="10">
        <f>_xlfn.XLOOKUP(M$1,'Control Panel'!$B:$B,'Control Panel'!$D:$D)</f>
        <v>6.8750000000000006E-2</v>
      </c>
      <c r="S82" s="2">
        <f>IF('Control Panel'!$D$26="ON",W81*(1-'Control Panel'!$C$26),W81)</f>
        <v>5956346.4471237184</v>
      </c>
      <c r="T82" s="3">
        <f>IF(ROUND(W81,2) = 0,0,-PMT(_xlfn.XLOOKUP(S$1,'Control Panel'!$B:$B,'Control Panel'!$H:$H),_xlfn.XLOOKUP(S$1,'Control Panel'!$B:$B,'Control Panel'!$E:$E),_xlfn.XLOOKUP(S$1,'Control Panel'!$B:$B,'Control Panel'!$C:$C)))</f>
        <v>42700.372888908401</v>
      </c>
      <c r="U82" s="3">
        <f>IF(T82=0,0,S82*(_xlfn.XLOOKUP(S$1,'Control Panel'!$B:$B,'Control Panel'!$H:$H)))</f>
        <v>34124.901519979641</v>
      </c>
      <c r="V82" s="3">
        <f t="shared" si="43"/>
        <v>8575.4713689287601</v>
      </c>
      <c r="W82" s="3">
        <f t="shared" si="44"/>
        <v>5947770.97575479</v>
      </c>
      <c r="X82" s="10">
        <f>_xlfn.XLOOKUP(S$1,'Control Panel'!$B:$B,'Control Panel'!$D:$D)</f>
        <v>6.8750000000000006E-2</v>
      </c>
      <c r="Y82" s="2">
        <f>IF('Control Panel'!$D$26="ON",AC81*(1-'Control Panel'!$C$26),AC81)</f>
        <v>5060690.6661428791</v>
      </c>
      <c r="Z82" s="3">
        <f>IF(ROUND(AC81,2) = 0,0,-PMT(_xlfn.XLOOKUP(Y$1,'Control Panel'!$B:$B,'Control Panel'!$H:$H),_xlfn.XLOOKUP(Y$1,'Control Panel'!$B:$B,'Control Panel'!$E:$E),_xlfn.XLOOKUP(Y$1,'Control Panel'!$B:$B,'Control Panel'!$C:$C)))</f>
        <v>61792.332437135432</v>
      </c>
      <c r="AA82" s="3">
        <f>IF(Z82=0,0,Y82*(_xlfn.XLOOKUP(Y$1,'Control Panel'!$B:$B,'Control Panel'!$H:$H)))</f>
        <v>21613.366386651876</v>
      </c>
      <c r="AB82" s="3">
        <f t="shared" si="45"/>
        <v>40178.966050483556</v>
      </c>
      <c r="AC82" s="3">
        <f t="shared" si="46"/>
        <v>5020511.7000923958</v>
      </c>
      <c r="AD82" s="10">
        <f>_xlfn.XLOOKUP(Y$1,'Control Panel'!$B:$B,'Control Panel'!$D:$D)</f>
        <v>5.1249999999999997E-2</v>
      </c>
      <c r="AE82" s="2">
        <f>IF('Control Panel'!$D$26="ON",AI81*(1-'Control Panel'!$C$26),AI81)</f>
        <v>9163609.91865189</v>
      </c>
      <c r="AF82" s="3">
        <f>IF(ROUND(AI81,2) = 0,0,-PMT(_xlfn.XLOOKUP(AE$1,'Control Panel'!$B:$B,'Control Panel'!$H:$H),_xlfn.XLOOKUP(AE$1,'Control Panel'!$B:$B,'Control Panel'!$E:$E),_xlfn.XLOOKUP(AE$1,'Control Panel'!$B:$B,'Control Panel'!$C:$C)))</f>
        <v>65692.881367551381</v>
      </c>
      <c r="AG82" s="3">
        <f>IF(AF82=0,0,AE82*(_xlfn.XLOOKUP(AE$1,'Control Panel'!$B:$B,'Control Panel'!$H:$H)))</f>
        <v>52499.848492276455</v>
      </c>
      <c r="AH82" s="3">
        <f t="shared" si="47"/>
        <v>13193.032875274926</v>
      </c>
      <c r="AI82" s="3">
        <f t="shared" si="48"/>
        <v>9150416.8857766148</v>
      </c>
      <c r="AJ82" s="10">
        <f>_xlfn.XLOOKUP(AE$1,'Control Panel'!$B:$B,'Control Panel'!$D:$D)</f>
        <v>6.8750000000000006E-2</v>
      </c>
      <c r="AK82" s="2">
        <f>IF('Control Panel'!$D$26="ON",AO81*(1-'Control Panel'!$C$26),AO81)</f>
        <v>1512197.262599769</v>
      </c>
      <c r="AL82" s="3">
        <f>IF(ROUND(AO81,2) = 0,0,-PMT(_xlfn.XLOOKUP(AK$1,'Control Panel'!$B:$B,'Control Panel'!$H:$H),_xlfn.XLOOKUP(AK$1,'Control Panel'!$B:$B,'Control Panel'!$E:$E),_xlfn.XLOOKUP(AK$1,'Control Panel'!$B:$B,'Control Panel'!$C:$C)))</f>
        <v>19292.014496253767</v>
      </c>
      <c r="AM82" s="3">
        <f>IF(AL82=0,0,AK82*(_xlfn.XLOOKUP(AK$1,'Control Panel'!$B:$B,'Control Panel'!$H:$H)))</f>
        <v>7876.0274093737971</v>
      </c>
      <c r="AN82" s="3">
        <f t="shared" si="49"/>
        <v>11415.98708687997</v>
      </c>
      <c r="AO82" s="3">
        <f t="shared" si="50"/>
        <v>1500781.275512889</v>
      </c>
      <c r="AP82" s="10">
        <f>_xlfn.XLOOKUP(AK$1,'Control Panel'!$B:$B,'Control Panel'!$D:$D)</f>
        <v>6.25E-2</v>
      </c>
      <c r="AQ82" s="2">
        <f>IF('Control Panel'!$D$26="ON",AU81*(1-'Control Panel'!$C$26),AU81)</f>
        <v>4748392.8614838924</v>
      </c>
      <c r="AR82" s="3">
        <f>IF(ROUND(AU81,2) = 0,0,-PMT(_xlfn.XLOOKUP(AQ$1,'Control Panel'!$B:$B,'Control Panel'!$H:$H),_xlfn.XLOOKUP(AQ$1,'Control Panel'!$B:$B,'Control Panel'!$E:$E),_xlfn.XLOOKUP(AQ$1,'Control Panel'!$B:$B,'Control Panel'!$C:$C)))</f>
        <v>61459.563819643074</v>
      </c>
      <c r="AS82" s="3">
        <f>IF(AR82=0,0,AQ82*(_xlfn.XLOOKUP(AQ$1,'Control Panel'!$B:$B,'Control Panel'!$H:$H)))</f>
        <v>26215.085589442322</v>
      </c>
      <c r="AT82" s="3">
        <f t="shared" si="51"/>
        <v>35244.478230200752</v>
      </c>
      <c r="AU82" s="3">
        <f t="shared" si="52"/>
        <v>4713148.3832536917</v>
      </c>
      <c r="AV82" s="10">
        <f>_xlfn.XLOOKUP(AQ$1,'Control Panel'!$B:$B,'Control Panel'!$D:$D)</f>
        <v>6.6250000000000003E-2</v>
      </c>
      <c r="AW82" s="2">
        <f>IF('Control Panel'!$D$26="ON",BA81*(1-'Control Panel'!$C$26),BA81)</f>
        <v>7152585.154059452</v>
      </c>
      <c r="AX82" s="3">
        <f>IF(ROUND(BA81,2) = 0,0,-PMT(_xlfn.XLOOKUP(AW$1,'Control Panel'!$B:$B,'Control Panel'!$H:$H),_xlfn.XLOOKUP(AW$1,'Control Panel'!$B:$B,'Control Panel'!$E:$E),_xlfn.XLOOKUP(AW$1,'Control Panel'!$B:$B,'Control Panel'!$C:$C)))</f>
        <v>44797.69910066975</v>
      </c>
      <c r="AY82" s="3">
        <f>IF(AX82=0,0,AW82*(_xlfn.XLOOKUP(AW$1,'Control Panel'!$B:$B,'Control Panel'!$H:$H)))</f>
        <v>32037.621002557964</v>
      </c>
      <c r="AZ82" s="3">
        <f t="shared" si="53"/>
        <v>12760.078098111786</v>
      </c>
      <c r="BA82" s="3">
        <f t="shared" si="54"/>
        <v>7139825.0759613402</v>
      </c>
      <c r="BB82" s="10">
        <f>_xlfn.XLOOKUP(AW$1,'Control Panel'!$B:$B,'Control Panel'!$D:$D)</f>
        <v>5.3749999999999999E-2</v>
      </c>
      <c r="BC82" s="2">
        <f>IF('Control Panel'!$D$26="ON",BG81*(1-'Control Panel'!$C$26),BG81)</f>
        <v>11475490.847855769</v>
      </c>
      <c r="BD82" s="3">
        <f>IF(ROUND(BG81,2) = 0,0,-PMT(_xlfn.XLOOKUP(BC$1,'Control Panel'!$B:$B,'Control Panel'!$H:$H),_xlfn.XLOOKUP(BC$1,'Control Panel'!$B:$B,'Control Panel'!$E:$E),_xlfn.XLOOKUP(BC$1,'Control Panel'!$B:$B,'Control Panel'!$C:$C)))</f>
        <v>83162.8118973979</v>
      </c>
      <c r="BE82" s="3">
        <f>IF(BD82=0,0,BC82*(_xlfn.XLOOKUP(BC$1,'Control Panel'!$B:$B,'Control Panel'!$H:$H)))</f>
        <v>66940.363279158657</v>
      </c>
      <c r="BF82" s="3">
        <f t="shared" si="55"/>
        <v>16222.448618239243</v>
      </c>
      <c r="BG82" s="3">
        <f t="shared" si="56"/>
        <v>11459268.39923753</v>
      </c>
      <c r="BH82" s="10">
        <f>_xlfn.XLOOKUP(BC$1,'Control Panel'!$B:$B,'Control Panel'!$D:$D)</f>
        <v>7.0000000000000007E-2</v>
      </c>
      <c r="BI82" s="2">
        <f>IF('Control Panel'!$D$26="ON",BM81*(1-'Control Panel'!$C$26),BM81)</f>
        <v>6088168.0468726363</v>
      </c>
      <c r="BJ82" s="3">
        <f>IF(ROUND(BM81,2) = 0,0,-PMT(_xlfn.XLOOKUP(BI$1,'Control Panel'!$B:$B,'Control Panel'!$H:$H),_xlfn.XLOOKUP(BI$1,'Control Panel'!$B:$B,'Control Panel'!$E:$E),_xlfn.XLOOKUP(BI$1,'Control Panel'!$B:$B,'Control Panel'!$C:$C)))</f>
        <v>39928.799014207361</v>
      </c>
      <c r="BK82" s="3">
        <f>IF(BJ82=0,0,BI82*(_xlfn.XLOOKUP(BI$1,'Control Panel'!$B:$B,'Control Panel'!$H:$H)))</f>
        <v>29806.656062813945</v>
      </c>
      <c r="BL82" s="3">
        <f t="shared" si="57"/>
        <v>10122.142951393416</v>
      </c>
      <c r="BM82" s="3">
        <f t="shared" si="58"/>
        <v>6078045.9039212428</v>
      </c>
      <c r="BN82" s="10">
        <f>_xlfn.XLOOKUP(BI$1,'Control Panel'!$B:$B,'Control Panel'!$D:$D)</f>
        <v>5.8749999999999997E-2</v>
      </c>
      <c r="BO82" s="2">
        <f>IF('Control Panel'!$D$26="ON",BS81*(1-'Control Panel'!$C$26),BS81)</f>
        <v>8251298.0999615462</v>
      </c>
      <c r="BP82" s="3">
        <f>IF(ROUND(BS81,2) = 0,0,-PMT(_xlfn.XLOOKUP(BO$1,'Control Panel'!$B:$B,'Control Panel'!$H:$H),_xlfn.XLOOKUP(BO$1,'Control Panel'!$B:$B,'Control Panel'!$E:$E),_xlfn.XLOOKUP(BO$1,'Control Panel'!$B:$B,'Control Panel'!$C:$C)))</f>
        <v>51078.842448125593</v>
      </c>
      <c r="BQ82" s="3">
        <f>IF(BP82=0,0,BO82*(_xlfn.XLOOKUP(BO$1,'Control Panel'!$B:$B,'Control Panel'!$H:$H)))</f>
        <v>36099.429187331763</v>
      </c>
      <c r="BR82" s="3">
        <f t="shared" si="59"/>
        <v>14979.41326079383</v>
      </c>
      <c r="BS82" s="3">
        <f t="shared" si="60"/>
        <v>8236318.686700752</v>
      </c>
      <c r="BT82" s="10">
        <f>_xlfn.XLOOKUP(BO$1,'Control Panel'!$B:$B,'Control Panel'!$D:$D)</f>
        <v>5.2499999999999998E-2</v>
      </c>
      <c r="BU82" s="2">
        <f>IF('Control Panel'!$D$26="ON",BY81*(1-'Control Panel'!$C$26),BY81)</f>
        <v>3033804.533645303</v>
      </c>
      <c r="BV82" s="3">
        <f>IF(ROUND(BY81,2) = 0,0,-PMT(_xlfn.XLOOKUP(BU$1,'Control Panel'!$B:$B,'Control Panel'!$H:$H),_xlfn.XLOOKUP(BU$1,'Control Panel'!$B:$B,'Control Panel'!$E:$E),_xlfn.XLOOKUP(BU$1,'Control Panel'!$B:$B,'Control Panel'!$C:$C)))</f>
        <v>38891.266274824018</v>
      </c>
      <c r="BW82" s="3">
        <f>IF(BV82=0,0,BU82*(_xlfn.XLOOKUP(BU$1,'Control Panel'!$B:$B,'Control Panel'!$H:$H)))</f>
        <v>16117.086584990673</v>
      </c>
      <c r="BX82" s="3">
        <f t="shared" si="61"/>
        <v>22774.179689833345</v>
      </c>
      <c r="BY82" s="3">
        <f t="shared" si="62"/>
        <v>3011030.3539554696</v>
      </c>
      <c r="BZ82" s="10">
        <f>_xlfn.XLOOKUP(BU$1,'Control Panel'!$B:$B,'Control Panel'!$D:$D)</f>
        <v>6.3750000000000001E-2</v>
      </c>
      <c r="CA82" s="2">
        <f>IF('Control Panel'!$D$26="ON",CE81*(1-'Control Panel'!$C$26),CE81)</f>
        <v>3981965.2499280036</v>
      </c>
      <c r="CB82" s="3">
        <f>IF(ROUND(CE81,2) = 0,0,-PMT(_xlfn.XLOOKUP(CA$1,'Control Panel'!$B:$B,'Control Panel'!$H:$H),_xlfn.XLOOKUP(CA$1,'Control Panel'!$B:$B,'Control Panel'!$E:$E),_xlfn.XLOOKUP(CA$1,'Control Panel'!$B:$B,'Control Panel'!$C:$C)))</f>
        <v>49824.605221179954</v>
      </c>
      <c r="CC82" s="3">
        <f>IF(CB82=0,0,CA82*(_xlfn.XLOOKUP(CA$1,'Control Panel'!$B:$B,'Control Panel'!$H:$H)))</f>
        <v>19080.250155905018</v>
      </c>
      <c r="CD82" s="3">
        <f t="shared" si="63"/>
        <v>30744.355065274936</v>
      </c>
      <c r="CE82" s="3">
        <f t="shared" si="64"/>
        <v>3951220.8948627287</v>
      </c>
      <c r="CF82" s="10">
        <f>_xlfn.XLOOKUP(CA$1,'Control Panel'!$B:$B,'Control Panel'!$D:$D)</f>
        <v>5.7500000000000002E-2</v>
      </c>
      <c r="CG82" s="2">
        <f>IF('Control Panel'!$D$26="ON",CK81*(1-'Control Panel'!$C$26),CK81)</f>
        <v>5604993.8263933798</v>
      </c>
      <c r="CH82" s="3">
        <f>IF(ROUND(CK81,2) = 0,0,-PMT(_xlfn.XLOOKUP(CG$1,'Control Panel'!$B:$B,'Control Panel'!$H:$H),_xlfn.XLOOKUP(CG$1,'Control Panel'!$B:$B,'Control Panel'!$E:$E),_xlfn.XLOOKUP(CG$1,'Control Panel'!$B:$B,'Control Panel'!$C:$C)))</f>
        <v>69452.093642796826</v>
      </c>
      <c r="CI82" s="3">
        <f>IF(CH82=0,0,CG82*(_xlfn.XLOOKUP(CG$1,'Control Panel'!$B:$B,'Control Panel'!$H:$H)))</f>
        <v>25689.555037636324</v>
      </c>
      <c r="CJ82" s="3">
        <f t="shared" si="65"/>
        <v>43762.538605160502</v>
      </c>
      <c r="CK82" s="3">
        <f t="shared" si="66"/>
        <v>5561231.2877882197</v>
      </c>
      <c r="CL82" s="10">
        <f>_xlfn.XLOOKUP(CG$1,'Control Panel'!$B:$B,'Control Panel'!$D:$D)</f>
        <v>5.5E-2</v>
      </c>
      <c r="CM82" s="2">
        <f>IF('Control Panel'!$D$26="ON",CQ81*(1-'Control Panel'!$C$26),CQ81)</f>
        <v>1784064.4540457386</v>
      </c>
      <c r="CN82" s="3">
        <f>IF(ROUND(CQ81,2) = 0,0,-PMT(_xlfn.XLOOKUP(CM$1,'Control Panel'!$B:$B,'Control Panel'!$H:$H),_xlfn.XLOOKUP(CM$1,'Control Panel'!$B:$B,'Control Panel'!$E:$E),_xlfn.XLOOKUP(CM$1,'Control Panel'!$B:$B,'Control Panel'!$C:$C)))</f>
        <v>11044.074042837967</v>
      </c>
      <c r="CO82" s="3">
        <f>IF(CN82=0,0,CM82*(_xlfn.XLOOKUP(CM$1,'Control Panel'!$B:$B,'Control Panel'!$H:$H)))</f>
        <v>7805.2819864501053</v>
      </c>
      <c r="CP82" s="3">
        <f t="shared" si="67"/>
        <v>3238.7920563878615</v>
      </c>
      <c r="CQ82" s="3">
        <f t="shared" si="68"/>
        <v>1780825.6619893508</v>
      </c>
      <c r="CR82" s="10">
        <f>_xlfn.XLOOKUP(CM$1,'Control Panel'!$B:$B,'Control Panel'!$D:$D)</f>
        <v>5.2499999999999998E-2</v>
      </c>
    </row>
    <row r="83" spans="1:96" x14ac:dyDescent="0.3">
      <c r="A83" s="86">
        <f t="shared" si="37"/>
        <v>295680.2676304155</v>
      </c>
      <c r="B83" s="3">
        <f t="shared" si="38"/>
        <v>410568.41429919348</v>
      </c>
      <c r="C83" s="88">
        <f>SUM($A$3:A82)</f>
        <v>19518125.238653988</v>
      </c>
      <c r="D83" s="87">
        <f>IF('Control Panel'!$D$27= "ON",A83+B83*(1-'Control Panel'!$C$27),A83+B83)</f>
        <v>706248.68192960904</v>
      </c>
      <c r="F83" s="9">
        <v>81</v>
      </c>
      <c r="G83" s="2">
        <f>IF('Control Panel'!$D$26="ON",K82*(1-'Control Panel'!$C$26),K82)</f>
        <v>3271312.5222283667</v>
      </c>
      <c r="H83" s="3">
        <f>IF(ROUND(K82,2) = 0,0,-PMT(_xlfn.XLOOKUP(G$1,'Control Panel'!$B:$B,'Control Panel'!$H:$H),_xlfn.XLOOKUP(G$1,'Control Panel'!$B:$B,'Control Panel'!$E:$E),_xlfn.XLOOKUP(G$1,'Control Panel'!$B:$B,'Control Panel'!$C:$C)))</f>
        <v>40854.172731056962</v>
      </c>
      <c r="I83" s="3">
        <f>IF(H83=0,0,G83*(_xlfn.XLOOKUP(G$1,'Control Panel'!$B:$B,'Control Panel'!$H:$H)))</f>
        <v>14993.515726880014</v>
      </c>
      <c r="J83" s="3">
        <f t="shared" si="39"/>
        <v>25860.657004176948</v>
      </c>
      <c r="K83" s="3">
        <f t="shared" si="40"/>
        <v>3245451.8652241896</v>
      </c>
      <c r="L83" s="10">
        <f>_xlfn.XLOOKUP(G$1,'Control Panel'!$B:$B,'Control Panel'!$D:$D)</f>
        <v>5.5E-2</v>
      </c>
      <c r="M83" s="2">
        <f>IF('Control Panel'!$D$26="ON",Q82*(1-'Control Panel'!$C$26),Q82)</f>
        <v>3660166.7543106433</v>
      </c>
      <c r="N83" s="3">
        <f>IF(ROUND(Q82,2) = 0,0,-PMT(_xlfn.XLOOKUP(M$1,'Control Panel'!$B:$B,'Control Panel'!$H:$H),_xlfn.XLOOKUP(M$1,'Control Panel'!$B:$B,'Control Panel'!$E:$E),_xlfn.XLOOKUP(M$1,'Control Panel'!$B:$B,'Control Panel'!$C:$C)))</f>
        <v>26277.152547020552</v>
      </c>
      <c r="O83" s="3">
        <f>IF(N83=0,0,M83*(_xlfn.XLOOKUP(M$1,'Control Panel'!$B:$B,'Control Panel'!$H:$H)))</f>
        <v>20969.705363238063</v>
      </c>
      <c r="P83" s="3">
        <f t="shared" si="41"/>
        <v>5307.4471837824894</v>
      </c>
      <c r="Q83" s="3">
        <f t="shared" si="42"/>
        <v>3654859.3071268606</v>
      </c>
      <c r="R83" s="10">
        <f>_xlfn.XLOOKUP(M$1,'Control Panel'!$B:$B,'Control Panel'!$D:$D)</f>
        <v>6.8750000000000006E-2</v>
      </c>
      <c r="S83" s="2">
        <f>IF('Control Panel'!$D$26="ON",W82*(1-'Control Panel'!$C$26),W82)</f>
        <v>5947770.97575479</v>
      </c>
      <c r="T83" s="3">
        <f>IF(ROUND(W82,2) = 0,0,-PMT(_xlfn.XLOOKUP(S$1,'Control Panel'!$B:$B,'Control Panel'!$H:$H),_xlfn.XLOOKUP(S$1,'Control Panel'!$B:$B,'Control Panel'!$E:$E),_xlfn.XLOOKUP(S$1,'Control Panel'!$B:$B,'Control Panel'!$C:$C)))</f>
        <v>42700.372888908401</v>
      </c>
      <c r="U83" s="3">
        <f>IF(T83=0,0,S83*(_xlfn.XLOOKUP(S$1,'Control Panel'!$B:$B,'Control Panel'!$H:$H)))</f>
        <v>34075.771215261819</v>
      </c>
      <c r="V83" s="3">
        <f t="shared" si="43"/>
        <v>8624.6016736465826</v>
      </c>
      <c r="W83" s="3">
        <f t="shared" si="44"/>
        <v>5939146.3740811432</v>
      </c>
      <c r="X83" s="10">
        <f>_xlfn.XLOOKUP(S$1,'Control Panel'!$B:$B,'Control Panel'!$D:$D)</f>
        <v>6.8750000000000006E-2</v>
      </c>
      <c r="Y83" s="2">
        <f>IF('Control Panel'!$D$26="ON",AC82*(1-'Control Panel'!$C$26),AC82)</f>
        <v>5020511.7000923958</v>
      </c>
      <c r="Z83" s="3">
        <f>IF(ROUND(AC82,2) = 0,0,-PMT(_xlfn.XLOOKUP(Y$1,'Control Panel'!$B:$B,'Control Panel'!$H:$H),_xlfn.XLOOKUP(Y$1,'Control Panel'!$B:$B,'Control Panel'!$E:$E),_xlfn.XLOOKUP(Y$1,'Control Panel'!$B:$B,'Control Panel'!$C:$C)))</f>
        <v>61792.332437135432</v>
      </c>
      <c r="AA83" s="3">
        <f>IF(Z83=0,0,Y83*(_xlfn.XLOOKUP(Y$1,'Control Panel'!$B:$B,'Control Panel'!$H:$H)))</f>
        <v>21441.768719144606</v>
      </c>
      <c r="AB83" s="3">
        <f t="shared" si="45"/>
        <v>40350.563717990823</v>
      </c>
      <c r="AC83" s="3">
        <f t="shared" si="46"/>
        <v>4980161.1363744047</v>
      </c>
      <c r="AD83" s="10">
        <f>_xlfn.XLOOKUP(Y$1,'Control Panel'!$B:$B,'Control Panel'!$D:$D)</f>
        <v>5.1249999999999997E-2</v>
      </c>
      <c r="AE83" s="2">
        <f>IF('Control Panel'!$D$26="ON",AI82*(1-'Control Panel'!$C$26),AI82)</f>
        <v>9150416.8857766148</v>
      </c>
      <c r="AF83" s="3">
        <f>IF(ROUND(AI82,2) = 0,0,-PMT(_xlfn.XLOOKUP(AE$1,'Control Panel'!$B:$B,'Control Panel'!$H:$H),_xlfn.XLOOKUP(AE$1,'Control Panel'!$B:$B,'Control Panel'!$E:$E),_xlfn.XLOOKUP(AE$1,'Control Panel'!$B:$B,'Control Panel'!$C:$C)))</f>
        <v>65692.881367551381</v>
      </c>
      <c r="AG83" s="3">
        <f>IF(AF83=0,0,AE83*(_xlfn.XLOOKUP(AE$1,'Control Panel'!$B:$B,'Control Panel'!$H:$H)))</f>
        <v>52424.26340809519</v>
      </c>
      <c r="AH83" s="3">
        <f t="shared" si="47"/>
        <v>13268.617959456191</v>
      </c>
      <c r="AI83" s="3">
        <f t="shared" si="48"/>
        <v>9137148.2678171583</v>
      </c>
      <c r="AJ83" s="10">
        <f>_xlfn.XLOOKUP(AE$1,'Control Panel'!$B:$B,'Control Panel'!$D:$D)</f>
        <v>6.8750000000000006E-2</v>
      </c>
      <c r="AK83" s="2">
        <f>IF('Control Panel'!$D$26="ON",AO82*(1-'Control Panel'!$C$26),AO82)</f>
        <v>1500781.275512889</v>
      </c>
      <c r="AL83" s="3">
        <f>IF(ROUND(AO82,2) = 0,0,-PMT(_xlfn.XLOOKUP(AK$1,'Control Panel'!$B:$B,'Control Panel'!$H:$H),_xlfn.XLOOKUP(AK$1,'Control Panel'!$B:$B,'Control Panel'!$E:$E),_xlfn.XLOOKUP(AK$1,'Control Panel'!$B:$B,'Control Panel'!$C:$C)))</f>
        <v>19292.014496253767</v>
      </c>
      <c r="AM83" s="3">
        <f>IF(AL83=0,0,AK83*(_xlfn.XLOOKUP(AK$1,'Control Panel'!$B:$B,'Control Panel'!$H:$H)))</f>
        <v>7816.5691432962967</v>
      </c>
      <c r="AN83" s="3">
        <f t="shared" si="49"/>
        <v>11475.445352957471</v>
      </c>
      <c r="AO83" s="3">
        <f t="shared" si="50"/>
        <v>1489305.8301599314</v>
      </c>
      <c r="AP83" s="10">
        <f>_xlfn.XLOOKUP(AK$1,'Control Panel'!$B:$B,'Control Panel'!$D:$D)</f>
        <v>6.25E-2</v>
      </c>
      <c r="AQ83" s="2">
        <f>IF('Control Panel'!$D$26="ON",AU82*(1-'Control Panel'!$C$26),AU82)</f>
        <v>4713148.3832536917</v>
      </c>
      <c r="AR83" s="3">
        <f>IF(ROUND(AU82,2) = 0,0,-PMT(_xlfn.XLOOKUP(AQ$1,'Control Panel'!$B:$B,'Control Panel'!$H:$H),_xlfn.XLOOKUP(AQ$1,'Control Panel'!$B:$B,'Control Panel'!$E:$E),_xlfn.XLOOKUP(AQ$1,'Control Panel'!$B:$B,'Control Panel'!$C:$C)))</f>
        <v>61459.563819643074</v>
      </c>
      <c r="AS83" s="3">
        <f>IF(AR83=0,0,AQ83*(_xlfn.XLOOKUP(AQ$1,'Control Panel'!$B:$B,'Control Panel'!$H:$H)))</f>
        <v>26020.506699213089</v>
      </c>
      <c r="AT83" s="3">
        <f t="shared" si="51"/>
        <v>35439.057120429985</v>
      </c>
      <c r="AU83" s="3">
        <f t="shared" si="52"/>
        <v>4677709.3261332614</v>
      </c>
      <c r="AV83" s="10">
        <f>_xlfn.XLOOKUP(AQ$1,'Control Panel'!$B:$B,'Control Panel'!$D:$D)</f>
        <v>6.6250000000000003E-2</v>
      </c>
      <c r="AW83" s="2">
        <f>IF('Control Panel'!$D$26="ON",BA82*(1-'Control Panel'!$C$26),BA82)</f>
        <v>7139825.0759613402</v>
      </c>
      <c r="AX83" s="3">
        <f>IF(ROUND(BA82,2) = 0,0,-PMT(_xlfn.XLOOKUP(AW$1,'Control Panel'!$B:$B,'Control Panel'!$H:$H),_xlfn.XLOOKUP(AW$1,'Control Panel'!$B:$B,'Control Panel'!$E:$E),_xlfn.XLOOKUP(AW$1,'Control Panel'!$B:$B,'Control Panel'!$C:$C)))</f>
        <v>44797.69910066975</v>
      </c>
      <c r="AY83" s="3">
        <f>IF(AX83=0,0,AW83*(_xlfn.XLOOKUP(AW$1,'Control Panel'!$B:$B,'Control Panel'!$H:$H)))</f>
        <v>31980.466486076839</v>
      </c>
      <c r="AZ83" s="3">
        <f t="shared" si="53"/>
        <v>12817.232614592911</v>
      </c>
      <c r="BA83" s="3">
        <f t="shared" si="54"/>
        <v>7127007.8433467476</v>
      </c>
      <c r="BB83" s="10">
        <f>_xlfn.XLOOKUP(AW$1,'Control Panel'!$B:$B,'Control Panel'!$D:$D)</f>
        <v>5.3749999999999999E-2</v>
      </c>
      <c r="BC83" s="2">
        <f>IF('Control Panel'!$D$26="ON",BG82*(1-'Control Panel'!$C$26),BG82)</f>
        <v>11459268.39923753</v>
      </c>
      <c r="BD83" s="3">
        <f>IF(ROUND(BG82,2) = 0,0,-PMT(_xlfn.XLOOKUP(BC$1,'Control Panel'!$B:$B,'Control Panel'!$H:$H),_xlfn.XLOOKUP(BC$1,'Control Panel'!$B:$B,'Control Panel'!$E:$E),_xlfn.XLOOKUP(BC$1,'Control Panel'!$B:$B,'Control Panel'!$C:$C)))</f>
        <v>83162.8118973979</v>
      </c>
      <c r="BE83" s="3">
        <f>IF(BD83=0,0,BC83*(_xlfn.XLOOKUP(BC$1,'Control Panel'!$B:$B,'Control Panel'!$H:$H)))</f>
        <v>66845.732328885599</v>
      </c>
      <c r="BF83" s="3">
        <f t="shared" si="55"/>
        <v>16317.079568512301</v>
      </c>
      <c r="BG83" s="3">
        <f t="shared" si="56"/>
        <v>11442951.319669018</v>
      </c>
      <c r="BH83" s="10">
        <f>_xlfn.XLOOKUP(BC$1,'Control Panel'!$B:$B,'Control Panel'!$D:$D)</f>
        <v>7.0000000000000007E-2</v>
      </c>
      <c r="BI83" s="2">
        <f>IF('Control Panel'!$D$26="ON",BM82*(1-'Control Panel'!$C$26),BM82)</f>
        <v>6078045.9039212428</v>
      </c>
      <c r="BJ83" s="3">
        <f>IF(ROUND(BM82,2) = 0,0,-PMT(_xlfn.XLOOKUP(BI$1,'Control Panel'!$B:$B,'Control Panel'!$H:$H),_xlfn.XLOOKUP(BI$1,'Control Panel'!$B:$B,'Control Panel'!$E:$E),_xlfn.XLOOKUP(BI$1,'Control Panel'!$B:$B,'Control Panel'!$C:$C)))</f>
        <v>39928.799014207361</v>
      </c>
      <c r="BK83" s="3">
        <f>IF(BJ83=0,0,BI83*(_xlfn.XLOOKUP(BI$1,'Control Panel'!$B:$B,'Control Panel'!$H:$H)))</f>
        <v>29757.099737947749</v>
      </c>
      <c r="BL83" s="3">
        <f t="shared" si="57"/>
        <v>10171.699276259613</v>
      </c>
      <c r="BM83" s="3">
        <f t="shared" si="58"/>
        <v>6067874.2046449836</v>
      </c>
      <c r="BN83" s="10">
        <f>_xlfn.XLOOKUP(BI$1,'Control Panel'!$B:$B,'Control Panel'!$D:$D)</f>
        <v>5.8749999999999997E-2</v>
      </c>
      <c r="BO83" s="2">
        <f>IF('Control Panel'!$D$26="ON",BS82*(1-'Control Panel'!$C$26),BS82)</f>
        <v>8236318.686700752</v>
      </c>
      <c r="BP83" s="3">
        <f>IF(ROUND(BS82,2) = 0,0,-PMT(_xlfn.XLOOKUP(BO$1,'Control Panel'!$B:$B,'Control Panel'!$H:$H),_xlfn.XLOOKUP(BO$1,'Control Panel'!$B:$B,'Control Panel'!$E:$E),_xlfn.XLOOKUP(BO$1,'Control Panel'!$B:$B,'Control Panel'!$C:$C)))</f>
        <v>51078.842448125593</v>
      </c>
      <c r="BQ83" s="3">
        <f>IF(BP83=0,0,BO83*(_xlfn.XLOOKUP(BO$1,'Control Panel'!$B:$B,'Control Panel'!$H:$H)))</f>
        <v>36033.894254315783</v>
      </c>
      <c r="BR83" s="3">
        <f t="shared" si="59"/>
        <v>15044.948193809811</v>
      </c>
      <c r="BS83" s="3">
        <f t="shared" si="60"/>
        <v>8221273.7385069421</v>
      </c>
      <c r="BT83" s="10">
        <f>_xlfn.XLOOKUP(BO$1,'Control Panel'!$B:$B,'Control Panel'!$D:$D)</f>
        <v>5.2499999999999998E-2</v>
      </c>
      <c r="BU83" s="2">
        <f>IF('Control Panel'!$D$26="ON",BY82*(1-'Control Panel'!$C$26),BY82)</f>
        <v>3011030.3539554696</v>
      </c>
      <c r="BV83" s="3">
        <f>IF(ROUND(BY82,2) = 0,0,-PMT(_xlfn.XLOOKUP(BU$1,'Control Panel'!$B:$B,'Control Panel'!$H:$H),_xlfn.XLOOKUP(BU$1,'Control Panel'!$B:$B,'Control Panel'!$E:$E),_xlfn.XLOOKUP(BU$1,'Control Panel'!$B:$B,'Control Panel'!$C:$C)))</f>
        <v>38891.266274824018</v>
      </c>
      <c r="BW83" s="3">
        <f>IF(BV83=0,0,BU83*(_xlfn.XLOOKUP(BU$1,'Control Panel'!$B:$B,'Control Panel'!$H:$H)))</f>
        <v>15996.098755388433</v>
      </c>
      <c r="BX83" s="3">
        <f t="shared" si="61"/>
        <v>22895.167519435585</v>
      </c>
      <c r="BY83" s="3">
        <f t="shared" si="62"/>
        <v>2988135.1864360338</v>
      </c>
      <c r="BZ83" s="10">
        <f>_xlfn.XLOOKUP(BU$1,'Control Panel'!$B:$B,'Control Panel'!$D:$D)</f>
        <v>6.3750000000000001E-2</v>
      </c>
      <c r="CA83" s="2">
        <f>IF('Control Panel'!$D$26="ON",CE82*(1-'Control Panel'!$C$26),CE82)</f>
        <v>3951220.8948627287</v>
      </c>
      <c r="CB83" s="3">
        <f>IF(ROUND(CE82,2) = 0,0,-PMT(_xlfn.XLOOKUP(CA$1,'Control Panel'!$B:$B,'Control Panel'!$H:$H),_xlfn.XLOOKUP(CA$1,'Control Panel'!$B:$B,'Control Panel'!$E:$E),_xlfn.XLOOKUP(CA$1,'Control Panel'!$B:$B,'Control Panel'!$C:$C)))</f>
        <v>49824.605221179954</v>
      </c>
      <c r="CC83" s="3">
        <f>IF(CB83=0,0,CA83*(_xlfn.XLOOKUP(CA$1,'Control Panel'!$B:$B,'Control Panel'!$H:$H)))</f>
        <v>18932.933454550577</v>
      </c>
      <c r="CD83" s="3">
        <f t="shared" si="63"/>
        <v>30891.671766629377</v>
      </c>
      <c r="CE83" s="3">
        <f t="shared" si="64"/>
        <v>3920329.2230960992</v>
      </c>
      <c r="CF83" s="10">
        <f>_xlfn.XLOOKUP(CA$1,'Control Panel'!$B:$B,'Control Panel'!$D:$D)</f>
        <v>5.7500000000000002E-2</v>
      </c>
      <c r="CG83" s="2">
        <f>IF('Control Panel'!$D$26="ON",CK82*(1-'Control Panel'!$C$26),CK82)</f>
        <v>5561231.2877882197</v>
      </c>
      <c r="CH83" s="3">
        <f>IF(ROUND(CK82,2) = 0,0,-PMT(_xlfn.XLOOKUP(CG$1,'Control Panel'!$B:$B,'Control Panel'!$H:$H),_xlfn.XLOOKUP(CG$1,'Control Panel'!$B:$B,'Control Panel'!$E:$E),_xlfn.XLOOKUP(CG$1,'Control Panel'!$B:$B,'Control Panel'!$C:$C)))</f>
        <v>69452.093642796826</v>
      </c>
      <c r="CI83" s="3">
        <f>IF(CH83=0,0,CG83*(_xlfn.XLOOKUP(CG$1,'Control Panel'!$B:$B,'Control Panel'!$H:$H)))</f>
        <v>25488.976735696007</v>
      </c>
      <c r="CJ83" s="3">
        <f t="shared" si="65"/>
        <v>43963.116907100819</v>
      </c>
      <c r="CK83" s="3">
        <f t="shared" si="66"/>
        <v>5517268.1708811186</v>
      </c>
      <c r="CL83" s="10">
        <f>_xlfn.XLOOKUP(CG$1,'Control Panel'!$B:$B,'Control Panel'!$D:$D)</f>
        <v>5.5E-2</v>
      </c>
      <c r="CM83" s="2">
        <f>IF('Control Panel'!$D$26="ON",CQ82*(1-'Control Panel'!$C$26),CQ82)</f>
        <v>1780825.6619893508</v>
      </c>
      <c r="CN83" s="3">
        <f>IF(ROUND(CQ82,2) = 0,0,-PMT(_xlfn.XLOOKUP(CM$1,'Control Panel'!$B:$B,'Control Panel'!$H:$H),_xlfn.XLOOKUP(CM$1,'Control Panel'!$B:$B,'Control Panel'!$E:$E),_xlfn.XLOOKUP(CM$1,'Control Panel'!$B:$B,'Control Panel'!$C:$C)))</f>
        <v>11044.074042837967</v>
      </c>
      <c r="CO83" s="3">
        <f>IF(CN83=0,0,CM83*(_xlfn.XLOOKUP(CM$1,'Control Panel'!$B:$B,'Control Panel'!$H:$H)))</f>
        <v>7791.1122712034094</v>
      </c>
      <c r="CP83" s="3">
        <f t="shared" si="67"/>
        <v>3252.9617716345574</v>
      </c>
      <c r="CQ83" s="3">
        <f t="shared" si="68"/>
        <v>1777572.7002177162</v>
      </c>
      <c r="CR83" s="10">
        <f>_xlfn.XLOOKUP(CM$1,'Control Panel'!$B:$B,'Control Panel'!$D:$D)</f>
        <v>5.2499999999999998E-2</v>
      </c>
    </row>
    <row r="84" spans="1:96" x14ac:dyDescent="0.3">
      <c r="A84" s="86">
        <f t="shared" si="37"/>
        <v>297135.98097646196</v>
      </c>
      <c r="B84" s="3">
        <f t="shared" si="38"/>
        <v>409112.70095314691</v>
      </c>
      <c r="C84" s="88">
        <f>SUM($A$3:A83)</f>
        <v>19813805.506284405</v>
      </c>
      <c r="D84" s="87">
        <f>IF('Control Panel'!$D$27= "ON",A84+B84*(1-'Control Panel'!$C$27),A84+B84)</f>
        <v>706248.68192960881</v>
      </c>
      <c r="F84" s="9">
        <v>82</v>
      </c>
      <c r="G84" s="2">
        <f>IF('Control Panel'!$D$26="ON",K83*(1-'Control Panel'!$C$26),K83)</f>
        <v>3245451.8652241896</v>
      </c>
      <c r="H84" s="3">
        <f>IF(ROUND(K83,2) = 0,0,-PMT(_xlfn.XLOOKUP(G$1,'Control Panel'!$B:$B,'Control Panel'!$H:$H),_xlfn.XLOOKUP(G$1,'Control Panel'!$B:$B,'Control Panel'!$E:$E),_xlfn.XLOOKUP(G$1,'Control Panel'!$B:$B,'Control Panel'!$C:$C)))</f>
        <v>40854.172731056962</v>
      </c>
      <c r="I84" s="3">
        <f>IF(H84=0,0,G84*(_xlfn.XLOOKUP(G$1,'Control Panel'!$B:$B,'Control Panel'!$H:$H)))</f>
        <v>14874.987715610869</v>
      </c>
      <c r="J84" s="3">
        <f t="shared" si="39"/>
        <v>25979.185015446092</v>
      </c>
      <c r="K84" s="3">
        <f t="shared" si="40"/>
        <v>3219472.6802087435</v>
      </c>
      <c r="L84" s="10">
        <f>_xlfn.XLOOKUP(G$1,'Control Panel'!$B:$B,'Control Panel'!$D:$D)</f>
        <v>5.5E-2</v>
      </c>
      <c r="M84" s="2">
        <f>IF('Control Panel'!$D$26="ON",Q83*(1-'Control Panel'!$C$26),Q83)</f>
        <v>3654859.3071268606</v>
      </c>
      <c r="N84" s="3">
        <f>IF(ROUND(Q83,2) = 0,0,-PMT(_xlfn.XLOOKUP(M$1,'Control Panel'!$B:$B,'Control Panel'!$H:$H),_xlfn.XLOOKUP(M$1,'Control Panel'!$B:$B,'Control Panel'!$E:$E),_xlfn.XLOOKUP(M$1,'Control Panel'!$B:$B,'Control Panel'!$C:$C)))</f>
        <v>26277.152547020552</v>
      </c>
      <c r="O84" s="3">
        <f>IF(N84=0,0,M84*(_xlfn.XLOOKUP(M$1,'Control Panel'!$B:$B,'Control Panel'!$H:$H)))</f>
        <v>20939.298113747642</v>
      </c>
      <c r="P84" s="3">
        <f t="shared" si="41"/>
        <v>5337.8544332729107</v>
      </c>
      <c r="Q84" s="3">
        <f t="shared" si="42"/>
        <v>3649521.4526935876</v>
      </c>
      <c r="R84" s="10">
        <f>_xlfn.XLOOKUP(M$1,'Control Panel'!$B:$B,'Control Panel'!$D:$D)</f>
        <v>6.8750000000000006E-2</v>
      </c>
      <c r="S84" s="2">
        <f>IF('Control Panel'!$D$26="ON",W83*(1-'Control Panel'!$C$26),W83)</f>
        <v>5939146.3740811432</v>
      </c>
      <c r="T84" s="3">
        <f>IF(ROUND(W83,2) = 0,0,-PMT(_xlfn.XLOOKUP(S$1,'Control Panel'!$B:$B,'Control Panel'!$H:$H),_xlfn.XLOOKUP(S$1,'Control Panel'!$B:$B,'Control Panel'!$E:$E),_xlfn.XLOOKUP(S$1,'Control Panel'!$B:$B,'Control Panel'!$C:$C)))</f>
        <v>42700.372888908401</v>
      </c>
      <c r="U84" s="3">
        <f>IF(T84=0,0,S84*(_xlfn.XLOOKUP(S$1,'Control Panel'!$B:$B,'Control Panel'!$H:$H)))</f>
        <v>34026.359434839884</v>
      </c>
      <c r="V84" s="3">
        <f t="shared" si="43"/>
        <v>8674.0134540685176</v>
      </c>
      <c r="W84" s="3">
        <f t="shared" si="44"/>
        <v>5930472.3606270747</v>
      </c>
      <c r="X84" s="10">
        <f>_xlfn.XLOOKUP(S$1,'Control Panel'!$B:$B,'Control Panel'!$D:$D)</f>
        <v>6.8750000000000006E-2</v>
      </c>
      <c r="Y84" s="2">
        <f>IF('Control Panel'!$D$26="ON",AC83*(1-'Control Panel'!$C$26),AC83)</f>
        <v>4980161.1363744047</v>
      </c>
      <c r="Z84" s="3">
        <f>IF(ROUND(AC83,2) = 0,0,-PMT(_xlfn.XLOOKUP(Y$1,'Control Panel'!$B:$B,'Control Panel'!$H:$H),_xlfn.XLOOKUP(Y$1,'Control Panel'!$B:$B,'Control Panel'!$E:$E),_xlfn.XLOOKUP(Y$1,'Control Panel'!$B:$B,'Control Panel'!$C:$C)))</f>
        <v>61792.332437135432</v>
      </c>
      <c r="AA84" s="3">
        <f>IF(Z84=0,0,Y84*(_xlfn.XLOOKUP(Y$1,'Control Panel'!$B:$B,'Control Panel'!$H:$H)))</f>
        <v>21269.438186599018</v>
      </c>
      <c r="AB84" s="3">
        <f t="shared" si="45"/>
        <v>40522.89425053641</v>
      </c>
      <c r="AC84" s="3">
        <f t="shared" si="46"/>
        <v>4939638.2421238683</v>
      </c>
      <c r="AD84" s="10">
        <f>_xlfn.XLOOKUP(Y$1,'Control Panel'!$B:$B,'Control Panel'!$D:$D)</f>
        <v>5.1249999999999997E-2</v>
      </c>
      <c r="AE84" s="2">
        <f>IF('Control Panel'!$D$26="ON",AI83*(1-'Control Panel'!$C$26),AI83)</f>
        <v>9137148.2678171583</v>
      </c>
      <c r="AF84" s="3">
        <f>IF(ROUND(AI83,2) = 0,0,-PMT(_xlfn.XLOOKUP(AE$1,'Control Panel'!$B:$B,'Control Panel'!$H:$H),_xlfn.XLOOKUP(AE$1,'Control Panel'!$B:$B,'Control Panel'!$E:$E),_xlfn.XLOOKUP(AE$1,'Control Panel'!$B:$B,'Control Panel'!$C:$C)))</f>
        <v>65692.881367551381</v>
      </c>
      <c r="AG84" s="3">
        <f>IF(AF84=0,0,AE84*(_xlfn.XLOOKUP(AE$1,'Control Panel'!$B:$B,'Control Panel'!$H:$H)))</f>
        <v>52348.245284369143</v>
      </c>
      <c r="AH84" s="3">
        <f t="shared" si="47"/>
        <v>13344.636083182239</v>
      </c>
      <c r="AI84" s="3">
        <f t="shared" si="48"/>
        <v>9123803.6317339763</v>
      </c>
      <c r="AJ84" s="10">
        <f>_xlfn.XLOOKUP(AE$1,'Control Panel'!$B:$B,'Control Panel'!$D:$D)</f>
        <v>6.8750000000000006E-2</v>
      </c>
      <c r="AK84" s="2">
        <f>IF('Control Panel'!$D$26="ON",AO83*(1-'Control Panel'!$C$26),AO83)</f>
        <v>1489305.8301599314</v>
      </c>
      <c r="AL84" s="3">
        <f>IF(ROUND(AO83,2) = 0,0,-PMT(_xlfn.XLOOKUP(AK$1,'Control Panel'!$B:$B,'Control Panel'!$H:$H),_xlfn.XLOOKUP(AK$1,'Control Panel'!$B:$B,'Control Panel'!$E:$E),_xlfn.XLOOKUP(AK$1,'Control Panel'!$B:$B,'Control Panel'!$C:$C)))</f>
        <v>19292.014496253767</v>
      </c>
      <c r="AM84" s="3">
        <f>IF(AL84=0,0,AK84*(_xlfn.XLOOKUP(AK$1,'Control Panel'!$B:$B,'Control Panel'!$H:$H)))</f>
        <v>7756.8011987496429</v>
      </c>
      <c r="AN84" s="3">
        <f t="shared" si="49"/>
        <v>11535.213297504124</v>
      </c>
      <c r="AO84" s="3">
        <f t="shared" si="50"/>
        <v>1477770.6168624272</v>
      </c>
      <c r="AP84" s="10">
        <f>_xlfn.XLOOKUP(AK$1,'Control Panel'!$B:$B,'Control Panel'!$D:$D)</f>
        <v>6.25E-2</v>
      </c>
      <c r="AQ84" s="2">
        <f>IF('Control Panel'!$D$26="ON",AU83*(1-'Control Panel'!$C$26),AU83)</f>
        <v>4677709.3261332614</v>
      </c>
      <c r="AR84" s="3">
        <f>IF(ROUND(AU83,2) = 0,0,-PMT(_xlfn.XLOOKUP(AQ$1,'Control Panel'!$B:$B,'Control Panel'!$H:$H),_xlfn.XLOOKUP(AQ$1,'Control Panel'!$B:$B,'Control Panel'!$E:$E),_xlfn.XLOOKUP(AQ$1,'Control Panel'!$B:$B,'Control Panel'!$C:$C)))</f>
        <v>61459.563819643074</v>
      </c>
      <c r="AS84" s="3">
        <f>IF(AR84=0,0,AQ84*(_xlfn.XLOOKUP(AQ$1,'Control Panel'!$B:$B,'Control Panel'!$H:$H)))</f>
        <v>25824.853571360713</v>
      </c>
      <c r="AT84" s="3">
        <f t="shared" si="51"/>
        <v>35634.710248282361</v>
      </c>
      <c r="AU84" s="3">
        <f t="shared" si="52"/>
        <v>4642074.6158849793</v>
      </c>
      <c r="AV84" s="10">
        <f>_xlfn.XLOOKUP(AQ$1,'Control Panel'!$B:$B,'Control Panel'!$D:$D)</f>
        <v>6.6250000000000003E-2</v>
      </c>
      <c r="AW84" s="2">
        <f>IF('Control Panel'!$D$26="ON",BA83*(1-'Control Panel'!$C$26),BA83)</f>
        <v>7127007.8433467476</v>
      </c>
      <c r="AX84" s="3">
        <f>IF(ROUND(BA83,2) = 0,0,-PMT(_xlfn.XLOOKUP(AW$1,'Control Panel'!$B:$B,'Control Panel'!$H:$H),_xlfn.XLOOKUP(AW$1,'Control Panel'!$B:$B,'Control Panel'!$E:$E),_xlfn.XLOOKUP(AW$1,'Control Panel'!$B:$B,'Control Panel'!$C:$C)))</f>
        <v>44797.69910066975</v>
      </c>
      <c r="AY84" s="3">
        <f>IF(AX84=0,0,AW84*(_xlfn.XLOOKUP(AW$1,'Control Panel'!$B:$B,'Control Panel'!$H:$H)))</f>
        <v>31923.055964990643</v>
      </c>
      <c r="AZ84" s="3">
        <f t="shared" si="53"/>
        <v>12874.643135679107</v>
      </c>
      <c r="BA84" s="3">
        <f t="shared" si="54"/>
        <v>7114133.2002110686</v>
      </c>
      <c r="BB84" s="10">
        <f>_xlfn.XLOOKUP(AW$1,'Control Panel'!$B:$B,'Control Panel'!$D:$D)</f>
        <v>5.3749999999999999E-2</v>
      </c>
      <c r="BC84" s="2">
        <f>IF('Control Panel'!$D$26="ON",BG83*(1-'Control Panel'!$C$26),BG83)</f>
        <v>11442951.319669018</v>
      </c>
      <c r="BD84" s="3">
        <f>IF(ROUND(BG83,2) = 0,0,-PMT(_xlfn.XLOOKUP(BC$1,'Control Panel'!$B:$B,'Control Panel'!$H:$H),_xlfn.XLOOKUP(BC$1,'Control Panel'!$B:$B,'Control Panel'!$E:$E),_xlfn.XLOOKUP(BC$1,'Control Panel'!$B:$B,'Control Panel'!$C:$C)))</f>
        <v>83162.8118973979</v>
      </c>
      <c r="BE84" s="3">
        <f>IF(BD84=0,0,BC84*(_xlfn.XLOOKUP(BC$1,'Control Panel'!$B:$B,'Control Panel'!$H:$H)))</f>
        <v>66750.54936473594</v>
      </c>
      <c r="BF84" s="3">
        <f t="shared" si="55"/>
        <v>16412.26253266196</v>
      </c>
      <c r="BG84" s="3">
        <f t="shared" si="56"/>
        <v>11426539.057136355</v>
      </c>
      <c r="BH84" s="10">
        <f>_xlfn.XLOOKUP(BC$1,'Control Panel'!$B:$B,'Control Panel'!$D:$D)</f>
        <v>7.0000000000000007E-2</v>
      </c>
      <c r="BI84" s="2">
        <f>IF('Control Panel'!$D$26="ON",BM83*(1-'Control Panel'!$C$26),BM83)</f>
        <v>6067874.2046449836</v>
      </c>
      <c r="BJ84" s="3">
        <f>IF(ROUND(BM83,2) = 0,0,-PMT(_xlfn.XLOOKUP(BI$1,'Control Panel'!$B:$B,'Control Panel'!$H:$H),_xlfn.XLOOKUP(BI$1,'Control Panel'!$B:$B,'Control Panel'!$E:$E),_xlfn.XLOOKUP(BI$1,'Control Panel'!$B:$B,'Control Panel'!$C:$C)))</f>
        <v>39928.799014207361</v>
      </c>
      <c r="BK84" s="3">
        <f>IF(BJ84=0,0,BI84*(_xlfn.XLOOKUP(BI$1,'Control Panel'!$B:$B,'Control Panel'!$H:$H)))</f>
        <v>29707.300793574395</v>
      </c>
      <c r="BL84" s="3">
        <f t="shared" si="57"/>
        <v>10221.498220632966</v>
      </c>
      <c r="BM84" s="3">
        <f t="shared" si="58"/>
        <v>6057652.7064243509</v>
      </c>
      <c r="BN84" s="10">
        <f>_xlfn.XLOOKUP(BI$1,'Control Panel'!$B:$B,'Control Panel'!$D:$D)</f>
        <v>5.8749999999999997E-2</v>
      </c>
      <c r="BO84" s="2">
        <f>IF('Control Panel'!$D$26="ON",BS83*(1-'Control Panel'!$C$26),BS83)</f>
        <v>8221273.7385069421</v>
      </c>
      <c r="BP84" s="3">
        <f>IF(ROUND(BS83,2) = 0,0,-PMT(_xlfn.XLOOKUP(BO$1,'Control Panel'!$B:$B,'Control Panel'!$H:$H),_xlfn.XLOOKUP(BO$1,'Control Panel'!$B:$B,'Control Panel'!$E:$E),_xlfn.XLOOKUP(BO$1,'Control Panel'!$B:$B,'Control Panel'!$C:$C)))</f>
        <v>51078.842448125593</v>
      </c>
      <c r="BQ84" s="3">
        <f>IF(BP84=0,0,BO84*(_xlfn.XLOOKUP(BO$1,'Control Panel'!$B:$B,'Control Panel'!$H:$H)))</f>
        <v>35968.072605967871</v>
      </c>
      <c r="BR84" s="3">
        <f t="shared" si="59"/>
        <v>15110.769842157722</v>
      </c>
      <c r="BS84" s="3">
        <f t="shared" si="60"/>
        <v>8206162.968664784</v>
      </c>
      <c r="BT84" s="10">
        <f>_xlfn.XLOOKUP(BO$1,'Control Panel'!$B:$B,'Control Panel'!$D:$D)</f>
        <v>5.2499999999999998E-2</v>
      </c>
      <c r="BU84" s="2">
        <f>IF('Control Panel'!$D$26="ON",BY83*(1-'Control Panel'!$C$26),BY83)</f>
        <v>2988135.1864360338</v>
      </c>
      <c r="BV84" s="3">
        <f>IF(ROUND(BY83,2) = 0,0,-PMT(_xlfn.XLOOKUP(BU$1,'Control Panel'!$B:$B,'Control Panel'!$H:$H),_xlfn.XLOOKUP(BU$1,'Control Panel'!$B:$B,'Control Panel'!$E:$E),_xlfn.XLOOKUP(BU$1,'Control Panel'!$B:$B,'Control Panel'!$C:$C)))</f>
        <v>38891.266274824018</v>
      </c>
      <c r="BW84" s="3">
        <f>IF(BV84=0,0,BU84*(_xlfn.XLOOKUP(BU$1,'Control Panel'!$B:$B,'Control Panel'!$H:$H)))</f>
        <v>15874.468177941431</v>
      </c>
      <c r="BX84" s="3">
        <f t="shared" si="61"/>
        <v>23016.798096882587</v>
      </c>
      <c r="BY84" s="3">
        <f t="shared" si="62"/>
        <v>2965118.3883391512</v>
      </c>
      <c r="BZ84" s="10">
        <f>_xlfn.XLOOKUP(BU$1,'Control Panel'!$B:$B,'Control Panel'!$D:$D)</f>
        <v>6.3750000000000001E-2</v>
      </c>
      <c r="CA84" s="2">
        <f>IF('Control Panel'!$D$26="ON",CE83*(1-'Control Panel'!$C$26),CE83)</f>
        <v>3920329.2230960992</v>
      </c>
      <c r="CB84" s="3">
        <f>IF(ROUND(CE83,2) = 0,0,-PMT(_xlfn.XLOOKUP(CA$1,'Control Panel'!$B:$B,'Control Panel'!$H:$H),_xlfn.XLOOKUP(CA$1,'Control Panel'!$B:$B,'Control Panel'!$E:$E),_xlfn.XLOOKUP(CA$1,'Control Panel'!$B:$B,'Control Panel'!$C:$C)))</f>
        <v>49824.605221179954</v>
      </c>
      <c r="CC84" s="3">
        <f>IF(CB84=0,0,CA84*(_xlfn.XLOOKUP(CA$1,'Control Panel'!$B:$B,'Control Panel'!$H:$H)))</f>
        <v>18784.91086066881</v>
      </c>
      <c r="CD84" s="3">
        <f t="shared" si="63"/>
        <v>31039.694360511145</v>
      </c>
      <c r="CE84" s="3">
        <f t="shared" si="64"/>
        <v>3889289.5287355883</v>
      </c>
      <c r="CF84" s="10">
        <f>_xlfn.XLOOKUP(CA$1,'Control Panel'!$B:$B,'Control Panel'!$D:$D)</f>
        <v>5.7500000000000002E-2</v>
      </c>
      <c r="CG84" s="2">
        <f>IF('Control Panel'!$D$26="ON",CK83*(1-'Control Panel'!$C$26),CK83)</f>
        <v>5517268.1708811186</v>
      </c>
      <c r="CH84" s="3">
        <f>IF(ROUND(CK83,2) = 0,0,-PMT(_xlfn.XLOOKUP(CG$1,'Control Panel'!$B:$B,'Control Panel'!$H:$H),_xlfn.XLOOKUP(CG$1,'Control Panel'!$B:$B,'Control Panel'!$E:$E),_xlfn.XLOOKUP(CG$1,'Control Panel'!$B:$B,'Control Panel'!$C:$C)))</f>
        <v>69452.093642796826</v>
      </c>
      <c r="CI84" s="3">
        <f>IF(CH84=0,0,CG84*(_xlfn.XLOOKUP(CG$1,'Control Panel'!$B:$B,'Control Panel'!$H:$H)))</f>
        <v>25287.479116538459</v>
      </c>
      <c r="CJ84" s="3">
        <f t="shared" si="65"/>
        <v>44164.614526258367</v>
      </c>
      <c r="CK84" s="3">
        <f t="shared" si="66"/>
        <v>5473103.5563548598</v>
      </c>
      <c r="CL84" s="10">
        <f>_xlfn.XLOOKUP(CG$1,'Control Panel'!$B:$B,'Control Panel'!$D:$D)</f>
        <v>5.5E-2</v>
      </c>
      <c r="CM84" s="2">
        <f>IF('Control Panel'!$D$26="ON",CQ83*(1-'Control Panel'!$C$26),CQ83)</f>
        <v>1777572.7002177162</v>
      </c>
      <c r="CN84" s="3">
        <f>IF(ROUND(CQ83,2) = 0,0,-PMT(_xlfn.XLOOKUP(CM$1,'Control Panel'!$B:$B,'Control Panel'!$H:$H),_xlfn.XLOOKUP(CM$1,'Control Panel'!$B:$B,'Control Panel'!$E:$E),_xlfn.XLOOKUP(CM$1,'Control Panel'!$B:$B,'Control Panel'!$C:$C)))</f>
        <v>11044.074042837967</v>
      </c>
      <c r="CO84" s="3">
        <f>IF(CN84=0,0,CM84*(_xlfn.XLOOKUP(CM$1,'Control Panel'!$B:$B,'Control Panel'!$H:$H)))</f>
        <v>7776.880563452507</v>
      </c>
      <c r="CP84" s="3">
        <f t="shared" si="67"/>
        <v>3267.1934793854598</v>
      </c>
      <c r="CQ84" s="3">
        <f t="shared" si="68"/>
        <v>1774305.5067383307</v>
      </c>
      <c r="CR84" s="10">
        <f>_xlfn.XLOOKUP(CM$1,'Control Panel'!$B:$B,'Control Panel'!$D:$D)</f>
        <v>5.2499999999999998E-2</v>
      </c>
    </row>
    <row r="85" spans="1:96" x14ac:dyDescent="0.3">
      <c r="A85" s="86">
        <f t="shared" si="37"/>
        <v>298598.94324173097</v>
      </c>
      <c r="B85" s="3">
        <f t="shared" si="38"/>
        <v>407649.73868787789</v>
      </c>
      <c r="C85" s="88">
        <f>SUM($A$3:A84)</f>
        <v>20110941.487260867</v>
      </c>
      <c r="D85" s="87">
        <f>IF('Control Panel'!$D$27= "ON",A85+B85*(1-'Control Panel'!$C$27),A85+B85)</f>
        <v>706248.68192960881</v>
      </c>
      <c r="F85" s="9">
        <v>83</v>
      </c>
      <c r="G85" s="2">
        <f>IF('Control Panel'!$D$26="ON",K84*(1-'Control Panel'!$C$26),K84)</f>
        <v>3219472.6802087435</v>
      </c>
      <c r="H85" s="3">
        <f>IF(ROUND(K84,2) = 0,0,-PMT(_xlfn.XLOOKUP(G$1,'Control Panel'!$B:$B,'Control Panel'!$H:$H),_xlfn.XLOOKUP(G$1,'Control Panel'!$B:$B,'Control Panel'!$E:$E),_xlfn.XLOOKUP(G$1,'Control Panel'!$B:$B,'Control Panel'!$C:$C)))</f>
        <v>40854.172731056962</v>
      </c>
      <c r="I85" s="3">
        <f>IF(H85=0,0,G85*(_xlfn.XLOOKUP(G$1,'Control Panel'!$B:$B,'Control Panel'!$H:$H)))</f>
        <v>14755.916450956742</v>
      </c>
      <c r="J85" s="3">
        <f t="shared" si="39"/>
        <v>26098.25628010022</v>
      </c>
      <c r="K85" s="3">
        <f t="shared" si="40"/>
        <v>3193374.4239286431</v>
      </c>
      <c r="L85" s="10">
        <f>_xlfn.XLOOKUP(G$1,'Control Panel'!$B:$B,'Control Panel'!$D:$D)</f>
        <v>5.5E-2</v>
      </c>
      <c r="M85" s="2">
        <f>IF('Control Panel'!$D$26="ON",Q84*(1-'Control Panel'!$C$26),Q84)</f>
        <v>3649521.4526935876</v>
      </c>
      <c r="N85" s="3">
        <f>IF(ROUND(Q84,2) = 0,0,-PMT(_xlfn.XLOOKUP(M$1,'Control Panel'!$B:$B,'Control Panel'!$H:$H),_xlfn.XLOOKUP(M$1,'Control Panel'!$B:$B,'Control Panel'!$E:$E),_xlfn.XLOOKUP(M$1,'Control Panel'!$B:$B,'Control Panel'!$C:$C)))</f>
        <v>26277.152547020552</v>
      </c>
      <c r="O85" s="3">
        <f>IF(N85=0,0,M85*(_xlfn.XLOOKUP(M$1,'Control Panel'!$B:$B,'Control Panel'!$H:$H)))</f>
        <v>20908.716656057015</v>
      </c>
      <c r="P85" s="3">
        <f t="shared" si="41"/>
        <v>5368.4358909635375</v>
      </c>
      <c r="Q85" s="3">
        <f t="shared" si="42"/>
        <v>3644153.0168026239</v>
      </c>
      <c r="R85" s="10">
        <f>_xlfn.XLOOKUP(M$1,'Control Panel'!$B:$B,'Control Panel'!$D:$D)</f>
        <v>6.8750000000000006E-2</v>
      </c>
      <c r="S85" s="2">
        <f>IF('Control Panel'!$D$26="ON",W84*(1-'Control Panel'!$C$26),W84)</f>
        <v>5930472.3606270747</v>
      </c>
      <c r="T85" s="3">
        <f>IF(ROUND(W84,2) = 0,0,-PMT(_xlfn.XLOOKUP(S$1,'Control Panel'!$B:$B,'Control Panel'!$H:$H),_xlfn.XLOOKUP(S$1,'Control Panel'!$B:$B,'Control Panel'!$E:$E),_xlfn.XLOOKUP(S$1,'Control Panel'!$B:$B,'Control Panel'!$C:$C)))</f>
        <v>42700.372888908401</v>
      </c>
      <c r="U85" s="3">
        <f>IF(T85=0,0,S85*(_xlfn.XLOOKUP(S$1,'Control Panel'!$B:$B,'Control Panel'!$H:$H)))</f>
        <v>33976.664566092615</v>
      </c>
      <c r="V85" s="3">
        <f t="shared" si="43"/>
        <v>8723.7083228157862</v>
      </c>
      <c r="W85" s="3">
        <f t="shared" si="44"/>
        <v>5921748.6523042591</v>
      </c>
      <c r="X85" s="10">
        <f>_xlfn.XLOOKUP(S$1,'Control Panel'!$B:$B,'Control Panel'!$D:$D)</f>
        <v>6.8750000000000006E-2</v>
      </c>
      <c r="Y85" s="2">
        <f>IF('Control Panel'!$D$26="ON",AC84*(1-'Control Panel'!$C$26),AC84)</f>
        <v>4939638.2421238683</v>
      </c>
      <c r="Z85" s="3">
        <f>IF(ROUND(AC84,2) = 0,0,-PMT(_xlfn.XLOOKUP(Y$1,'Control Panel'!$B:$B,'Control Panel'!$H:$H),_xlfn.XLOOKUP(Y$1,'Control Panel'!$B:$B,'Control Panel'!$E:$E),_xlfn.XLOOKUP(Y$1,'Control Panel'!$B:$B,'Control Panel'!$C:$C)))</f>
        <v>61792.332437135432</v>
      </c>
      <c r="AA85" s="3">
        <f>IF(Z85=0,0,Y85*(_xlfn.XLOOKUP(Y$1,'Control Panel'!$B:$B,'Control Panel'!$H:$H)))</f>
        <v>21096.371659070686</v>
      </c>
      <c r="AB85" s="3">
        <f t="shared" si="45"/>
        <v>40695.960778064749</v>
      </c>
      <c r="AC85" s="3">
        <f t="shared" si="46"/>
        <v>4898942.2813458033</v>
      </c>
      <c r="AD85" s="10">
        <f>_xlfn.XLOOKUP(Y$1,'Control Panel'!$B:$B,'Control Panel'!$D:$D)</f>
        <v>5.1249999999999997E-2</v>
      </c>
      <c r="AE85" s="2">
        <f>IF('Control Panel'!$D$26="ON",AI84*(1-'Control Panel'!$C$26),AI84)</f>
        <v>9123803.6317339763</v>
      </c>
      <c r="AF85" s="3">
        <f>IF(ROUND(AI84,2) = 0,0,-PMT(_xlfn.XLOOKUP(AE$1,'Control Panel'!$B:$B,'Control Panel'!$H:$H),_xlfn.XLOOKUP(AE$1,'Control Panel'!$B:$B,'Control Panel'!$E:$E),_xlfn.XLOOKUP(AE$1,'Control Panel'!$B:$B,'Control Panel'!$C:$C)))</f>
        <v>65692.881367551381</v>
      </c>
      <c r="AG85" s="3">
        <f>IF(AF85=0,0,AE85*(_xlfn.XLOOKUP(AE$1,'Control Panel'!$B:$B,'Control Panel'!$H:$H)))</f>
        <v>52271.791640142575</v>
      </c>
      <c r="AH85" s="3">
        <f t="shared" si="47"/>
        <v>13421.089727408806</v>
      </c>
      <c r="AI85" s="3">
        <f t="shared" si="48"/>
        <v>9110382.5420065671</v>
      </c>
      <c r="AJ85" s="10">
        <f>_xlfn.XLOOKUP(AE$1,'Control Panel'!$B:$B,'Control Panel'!$D:$D)</f>
        <v>6.8750000000000006E-2</v>
      </c>
      <c r="AK85" s="2">
        <f>IF('Control Panel'!$D$26="ON",AO84*(1-'Control Panel'!$C$26),AO84)</f>
        <v>1477770.6168624272</v>
      </c>
      <c r="AL85" s="3">
        <f>IF(ROUND(AO84,2) = 0,0,-PMT(_xlfn.XLOOKUP(AK$1,'Control Panel'!$B:$B,'Control Panel'!$H:$H),_xlfn.XLOOKUP(AK$1,'Control Panel'!$B:$B,'Control Panel'!$E:$E),_xlfn.XLOOKUP(AK$1,'Control Panel'!$B:$B,'Control Panel'!$C:$C)))</f>
        <v>19292.014496253767</v>
      </c>
      <c r="AM85" s="3">
        <f>IF(AL85=0,0,AK85*(_xlfn.XLOOKUP(AK$1,'Control Panel'!$B:$B,'Control Panel'!$H:$H)))</f>
        <v>7696.7219628251414</v>
      </c>
      <c r="AN85" s="3">
        <f t="shared" si="49"/>
        <v>11595.292533428626</v>
      </c>
      <c r="AO85" s="3">
        <f t="shared" si="50"/>
        <v>1466175.3243289986</v>
      </c>
      <c r="AP85" s="10">
        <f>_xlfn.XLOOKUP(AK$1,'Control Panel'!$B:$B,'Control Panel'!$D:$D)</f>
        <v>6.25E-2</v>
      </c>
      <c r="AQ85" s="2">
        <f>IF('Control Panel'!$D$26="ON",AU84*(1-'Control Panel'!$C$26),AU84)</f>
        <v>4642074.6158849793</v>
      </c>
      <c r="AR85" s="3">
        <f>IF(ROUND(AU84,2) = 0,0,-PMT(_xlfn.XLOOKUP(AQ$1,'Control Panel'!$B:$B,'Control Panel'!$H:$H),_xlfn.XLOOKUP(AQ$1,'Control Panel'!$B:$B,'Control Panel'!$E:$E),_xlfn.XLOOKUP(AQ$1,'Control Panel'!$B:$B,'Control Panel'!$C:$C)))</f>
        <v>61459.563819643074</v>
      </c>
      <c r="AS85" s="3">
        <f>IF(AR85=0,0,AQ85*(_xlfn.XLOOKUP(AQ$1,'Control Panel'!$B:$B,'Control Panel'!$H:$H)))</f>
        <v>25628.120275198322</v>
      </c>
      <c r="AT85" s="3">
        <f t="shared" si="51"/>
        <v>35831.443544444752</v>
      </c>
      <c r="AU85" s="3">
        <f t="shared" si="52"/>
        <v>4606243.1723405346</v>
      </c>
      <c r="AV85" s="10">
        <f>_xlfn.XLOOKUP(AQ$1,'Control Panel'!$B:$B,'Control Panel'!$D:$D)</f>
        <v>6.6250000000000003E-2</v>
      </c>
      <c r="AW85" s="2">
        <f>IF('Control Panel'!$D$26="ON",BA84*(1-'Control Panel'!$C$26),BA84)</f>
        <v>7114133.2002110686</v>
      </c>
      <c r="AX85" s="3">
        <f>IF(ROUND(BA84,2) = 0,0,-PMT(_xlfn.XLOOKUP(AW$1,'Control Panel'!$B:$B,'Control Panel'!$H:$H),_xlfn.XLOOKUP(AW$1,'Control Panel'!$B:$B,'Control Panel'!$E:$E),_xlfn.XLOOKUP(AW$1,'Control Panel'!$B:$B,'Control Panel'!$C:$C)))</f>
        <v>44797.69910066975</v>
      </c>
      <c r="AY85" s="3">
        <f>IF(AX85=0,0,AW85*(_xlfn.XLOOKUP(AW$1,'Control Panel'!$B:$B,'Control Panel'!$H:$H)))</f>
        <v>31865.388292612079</v>
      </c>
      <c r="AZ85" s="3">
        <f t="shared" si="53"/>
        <v>12932.310808057671</v>
      </c>
      <c r="BA85" s="3">
        <f t="shared" si="54"/>
        <v>7101200.8894030107</v>
      </c>
      <c r="BB85" s="10">
        <f>_xlfn.XLOOKUP(AW$1,'Control Panel'!$B:$B,'Control Panel'!$D:$D)</f>
        <v>5.3749999999999999E-2</v>
      </c>
      <c r="BC85" s="2">
        <f>IF('Control Panel'!$D$26="ON",BG84*(1-'Control Panel'!$C$26),BG84)</f>
        <v>11426539.057136355</v>
      </c>
      <c r="BD85" s="3">
        <f>IF(ROUND(BG84,2) = 0,0,-PMT(_xlfn.XLOOKUP(BC$1,'Control Panel'!$B:$B,'Control Panel'!$H:$H),_xlfn.XLOOKUP(BC$1,'Control Panel'!$B:$B,'Control Panel'!$E:$E),_xlfn.XLOOKUP(BC$1,'Control Panel'!$B:$B,'Control Panel'!$C:$C)))</f>
        <v>83162.8118973979</v>
      </c>
      <c r="BE85" s="3">
        <f>IF(BD85=0,0,BC85*(_xlfn.XLOOKUP(BC$1,'Control Panel'!$B:$B,'Control Panel'!$H:$H)))</f>
        <v>66654.811166628744</v>
      </c>
      <c r="BF85" s="3">
        <f t="shared" si="55"/>
        <v>16508.000730769156</v>
      </c>
      <c r="BG85" s="3">
        <f t="shared" si="56"/>
        <v>11410031.056405585</v>
      </c>
      <c r="BH85" s="10">
        <f>_xlfn.XLOOKUP(BC$1,'Control Panel'!$B:$B,'Control Panel'!$D:$D)</f>
        <v>7.0000000000000007E-2</v>
      </c>
      <c r="BI85" s="2">
        <f>IF('Control Panel'!$D$26="ON",BM84*(1-'Control Panel'!$C$26),BM84)</f>
        <v>6057652.7064243509</v>
      </c>
      <c r="BJ85" s="3">
        <f>IF(ROUND(BM84,2) = 0,0,-PMT(_xlfn.XLOOKUP(BI$1,'Control Panel'!$B:$B,'Control Panel'!$H:$H),_xlfn.XLOOKUP(BI$1,'Control Panel'!$B:$B,'Control Panel'!$E:$E),_xlfn.XLOOKUP(BI$1,'Control Panel'!$B:$B,'Control Panel'!$C:$C)))</f>
        <v>39928.799014207361</v>
      </c>
      <c r="BK85" s="3">
        <f>IF(BJ85=0,0,BI85*(_xlfn.XLOOKUP(BI$1,'Control Panel'!$B:$B,'Control Panel'!$H:$H)))</f>
        <v>29657.258041869216</v>
      </c>
      <c r="BL85" s="3">
        <f t="shared" si="57"/>
        <v>10271.540972338145</v>
      </c>
      <c r="BM85" s="3">
        <f t="shared" si="58"/>
        <v>6047381.1654520128</v>
      </c>
      <c r="BN85" s="10">
        <f>_xlfn.XLOOKUP(BI$1,'Control Panel'!$B:$B,'Control Panel'!$D:$D)</f>
        <v>5.8749999999999997E-2</v>
      </c>
      <c r="BO85" s="2">
        <f>IF('Control Panel'!$D$26="ON",BS84*(1-'Control Panel'!$C$26),BS84)</f>
        <v>8206162.968664784</v>
      </c>
      <c r="BP85" s="3">
        <f>IF(ROUND(BS84,2) = 0,0,-PMT(_xlfn.XLOOKUP(BO$1,'Control Panel'!$B:$B,'Control Panel'!$H:$H),_xlfn.XLOOKUP(BO$1,'Control Panel'!$B:$B,'Control Panel'!$E:$E),_xlfn.XLOOKUP(BO$1,'Control Panel'!$B:$B,'Control Panel'!$C:$C)))</f>
        <v>51078.842448125593</v>
      </c>
      <c r="BQ85" s="3">
        <f>IF(BP85=0,0,BO85*(_xlfn.XLOOKUP(BO$1,'Control Panel'!$B:$B,'Control Panel'!$H:$H)))</f>
        <v>35901.962987908424</v>
      </c>
      <c r="BR85" s="3">
        <f t="shared" si="59"/>
        <v>15176.879460217169</v>
      </c>
      <c r="BS85" s="3">
        <f t="shared" si="60"/>
        <v>8190986.0892045666</v>
      </c>
      <c r="BT85" s="10">
        <f>_xlfn.XLOOKUP(BO$1,'Control Panel'!$B:$B,'Control Panel'!$D:$D)</f>
        <v>5.2499999999999998E-2</v>
      </c>
      <c r="BU85" s="2">
        <f>IF('Control Panel'!$D$26="ON",BY84*(1-'Control Panel'!$C$26),BY84)</f>
        <v>2965118.3883391512</v>
      </c>
      <c r="BV85" s="3">
        <f>IF(ROUND(BY84,2) = 0,0,-PMT(_xlfn.XLOOKUP(BU$1,'Control Panel'!$B:$B,'Control Panel'!$H:$H),_xlfn.XLOOKUP(BU$1,'Control Panel'!$B:$B,'Control Panel'!$E:$E),_xlfn.XLOOKUP(BU$1,'Control Panel'!$B:$B,'Control Panel'!$C:$C)))</f>
        <v>38891.266274824018</v>
      </c>
      <c r="BW85" s="3">
        <f>IF(BV85=0,0,BU85*(_xlfn.XLOOKUP(BU$1,'Control Panel'!$B:$B,'Control Panel'!$H:$H)))</f>
        <v>15752.191438051741</v>
      </c>
      <c r="BX85" s="3">
        <f t="shared" si="61"/>
        <v>23139.074836772277</v>
      </c>
      <c r="BY85" s="3">
        <f t="shared" si="62"/>
        <v>2941979.3135023788</v>
      </c>
      <c r="BZ85" s="10">
        <f>_xlfn.XLOOKUP(BU$1,'Control Panel'!$B:$B,'Control Panel'!$D:$D)</f>
        <v>6.3750000000000001E-2</v>
      </c>
      <c r="CA85" s="2">
        <f>IF('Control Panel'!$D$26="ON",CE84*(1-'Control Panel'!$C$26),CE84)</f>
        <v>3889289.5287355883</v>
      </c>
      <c r="CB85" s="3">
        <f>IF(ROUND(CE84,2) = 0,0,-PMT(_xlfn.XLOOKUP(CA$1,'Control Panel'!$B:$B,'Control Panel'!$H:$H),_xlfn.XLOOKUP(CA$1,'Control Panel'!$B:$B,'Control Panel'!$E:$E),_xlfn.XLOOKUP(CA$1,'Control Panel'!$B:$B,'Control Panel'!$C:$C)))</f>
        <v>49824.605221179954</v>
      </c>
      <c r="CC85" s="3">
        <f>IF(CB85=0,0,CA85*(_xlfn.XLOOKUP(CA$1,'Control Panel'!$B:$B,'Control Panel'!$H:$H)))</f>
        <v>18636.178991858029</v>
      </c>
      <c r="CD85" s="3">
        <f t="shared" si="63"/>
        <v>31188.426229321925</v>
      </c>
      <c r="CE85" s="3">
        <f t="shared" si="64"/>
        <v>3858101.1025062664</v>
      </c>
      <c r="CF85" s="10">
        <f>_xlfn.XLOOKUP(CA$1,'Control Panel'!$B:$B,'Control Panel'!$D:$D)</f>
        <v>5.7500000000000002E-2</v>
      </c>
      <c r="CG85" s="2">
        <f>IF('Control Panel'!$D$26="ON",CK84*(1-'Control Panel'!$C$26),CK84)</f>
        <v>5473103.5563548598</v>
      </c>
      <c r="CH85" s="3">
        <f>IF(ROUND(CK84,2) = 0,0,-PMT(_xlfn.XLOOKUP(CG$1,'Control Panel'!$B:$B,'Control Panel'!$H:$H),_xlfn.XLOOKUP(CG$1,'Control Panel'!$B:$B,'Control Panel'!$E:$E),_xlfn.XLOOKUP(CG$1,'Control Panel'!$B:$B,'Control Panel'!$C:$C)))</f>
        <v>69452.093642796826</v>
      </c>
      <c r="CI85" s="3">
        <f>IF(CH85=0,0,CG85*(_xlfn.XLOOKUP(CG$1,'Control Panel'!$B:$B,'Control Panel'!$H:$H)))</f>
        <v>25085.057966626442</v>
      </c>
      <c r="CJ85" s="3">
        <f t="shared" si="65"/>
        <v>44367.035676170388</v>
      </c>
      <c r="CK85" s="3">
        <f t="shared" si="66"/>
        <v>5428736.5206786897</v>
      </c>
      <c r="CL85" s="10">
        <f>_xlfn.XLOOKUP(CG$1,'Control Panel'!$B:$B,'Control Panel'!$D:$D)</f>
        <v>5.5E-2</v>
      </c>
      <c r="CM85" s="2">
        <f>IF('Control Panel'!$D$26="ON",CQ84*(1-'Control Panel'!$C$26),CQ84)</f>
        <v>1774305.5067383307</v>
      </c>
      <c r="CN85" s="3">
        <f>IF(ROUND(CQ84,2) = 0,0,-PMT(_xlfn.XLOOKUP(CM$1,'Control Panel'!$B:$B,'Control Panel'!$H:$H),_xlfn.XLOOKUP(CM$1,'Control Panel'!$B:$B,'Control Panel'!$E:$E),_xlfn.XLOOKUP(CM$1,'Control Panel'!$B:$B,'Control Panel'!$C:$C)))</f>
        <v>11044.074042837967</v>
      </c>
      <c r="CO85" s="3">
        <f>IF(CN85=0,0,CM85*(_xlfn.XLOOKUP(CM$1,'Control Panel'!$B:$B,'Control Panel'!$H:$H)))</f>
        <v>7762.5865919801963</v>
      </c>
      <c r="CP85" s="3">
        <f t="shared" si="67"/>
        <v>3281.4874508577705</v>
      </c>
      <c r="CQ85" s="3">
        <f t="shared" si="68"/>
        <v>1771024.0192874728</v>
      </c>
      <c r="CR85" s="10">
        <f>_xlfn.XLOOKUP(CM$1,'Control Panel'!$B:$B,'Control Panel'!$D:$D)</f>
        <v>5.2499999999999998E-2</v>
      </c>
    </row>
    <row r="86" spans="1:96" x14ac:dyDescent="0.3">
      <c r="A86" s="86">
        <f t="shared" si="37"/>
        <v>300069.19094007759</v>
      </c>
      <c r="B86" s="3">
        <f t="shared" si="38"/>
        <v>406179.49098953127</v>
      </c>
      <c r="C86" s="88">
        <f>SUM($A$3:A85)</f>
        <v>20409540.430502597</v>
      </c>
      <c r="D86" s="87">
        <f>IF('Control Panel'!$D$27= "ON",A86+B86*(1-'Control Panel'!$C$27),A86+B86)</f>
        <v>706248.68192960881</v>
      </c>
      <c r="E86" s="1">
        <f t="shared" ref="E86" si="70">F86/12</f>
        <v>7</v>
      </c>
      <c r="F86" s="9">
        <v>84</v>
      </c>
      <c r="G86" s="2">
        <f>IF('Control Panel'!$D$26="ON",K85*(1-'Control Panel'!$C$26),K85)</f>
        <v>3193374.4239286431</v>
      </c>
      <c r="H86" s="3">
        <f>IF(ROUND(K85,2) = 0,0,-PMT(_xlfn.XLOOKUP(G$1,'Control Panel'!$B:$B,'Control Panel'!$H:$H),_xlfn.XLOOKUP(G$1,'Control Panel'!$B:$B,'Control Panel'!$E:$E),_xlfn.XLOOKUP(G$1,'Control Panel'!$B:$B,'Control Panel'!$C:$C)))</f>
        <v>40854.172731056962</v>
      </c>
      <c r="I86" s="3">
        <f>IF(H86=0,0,G86*(_xlfn.XLOOKUP(G$1,'Control Panel'!$B:$B,'Control Panel'!$H:$H)))</f>
        <v>14636.299443006281</v>
      </c>
      <c r="J86" s="3">
        <f t="shared" si="39"/>
        <v>26217.87328805068</v>
      </c>
      <c r="K86" s="3">
        <f t="shared" si="40"/>
        <v>3167156.5506405924</v>
      </c>
      <c r="L86" s="10">
        <f>_xlfn.XLOOKUP(G$1,'Control Panel'!$B:$B,'Control Panel'!$D:$D)</f>
        <v>5.5E-2</v>
      </c>
      <c r="M86" s="2">
        <f>IF('Control Panel'!$D$26="ON",Q85*(1-'Control Panel'!$C$26),Q85)</f>
        <v>3644153.0168026239</v>
      </c>
      <c r="N86" s="3">
        <f>IF(ROUND(Q85,2) = 0,0,-PMT(_xlfn.XLOOKUP(M$1,'Control Panel'!$B:$B,'Control Panel'!$H:$H),_xlfn.XLOOKUP(M$1,'Control Panel'!$B:$B,'Control Panel'!$E:$E),_xlfn.XLOOKUP(M$1,'Control Panel'!$B:$B,'Control Panel'!$C:$C)))</f>
        <v>26277.152547020552</v>
      </c>
      <c r="O86" s="3">
        <f>IF(N86=0,0,M86*(_xlfn.XLOOKUP(M$1,'Control Panel'!$B:$B,'Control Panel'!$H:$H)))</f>
        <v>20877.959992098367</v>
      </c>
      <c r="P86" s="3">
        <f t="shared" si="41"/>
        <v>5399.1925549221851</v>
      </c>
      <c r="Q86" s="3">
        <f t="shared" si="42"/>
        <v>3638753.8242477016</v>
      </c>
      <c r="R86" s="10">
        <f>_xlfn.XLOOKUP(M$1,'Control Panel'!$B:$B,'Control Panel'!$D:$D)</f>
        <v>6.8750000000000006E-2</v>
      </c>
      <c r="S86" s="2">
        <f>IF('Control Panel'!$D$26="ON",W85*(1-'Control Panel'!$C$26),W85)</f>
        <v>5921748.6523042591</v>
      </c>
      <c r="T86" s="3">
        <f>IF(ROUND(W85,2) = 0,0,-PMT(_xlfn.XLOOKUP(S$1,'Control Panel'!$B:$B,'Control Panel'!$H:$H),_xlfn.XLOOKUP(S$1,'Control Panel'!$B:$B,'Control Panel'!$E:$E),_xlfn.XLOOKUP(S$1,'Control Panel'!$B:$B,'Control Panel'!$C:$C)))</f>
        <v>42700.372888908401</v>
      </c>
      <c r="U86" s="3">
        <f>IF(T86=0,0,S86*(_xlfn.XLOOKUP(S$1,'Control Panel'!$B:$B,'Control Panel'!$H:$H)))</f>
        <v>33926.684987159824</v>
      </c>
      <c r="V86" s="3">
        <f t="shared" si="43"/>
        <v>8773.6879017485771</v>
      </c>
      <c r="W86" s="3">
        <f t="shared" si="44"/>
        <v>5912974.9644025108</v>
      </c>
      <c r="X86" s="10">
        <f>_xlfn.XLOOKUP(S$1,'Control Panel'!$B:$B,'Control Panel'!$D:$D)</f>
        <v>6.8750000000000006E-2</v>
      </c>
      <c r="Y86" s="2">
        <f>IF('Control Panel'!$D$26="ON",AC85*(1-'Control Panel'!$C$26),AC85)</f>
        <v>4898942.2813458033</v>
      </c>
      <c r="Z86" s="3">
        <f>IF(ROUND(AC85,2) = 0,0,-PMT(_xlfn.XLOOKUP(Y$1,'Control Panel'!$B:$B,'Control Panel'!$H:$H),_xlfn.XLOOKUP(Y$1,'Control Panel'!$B:$B,'Control Panel'!$E:$E),_xlfn.XLOOKUP(Y$1,'Control Panel'!$B:$B,'Control Panel'!$C:$C)))</f>
        <v>61792.332437135432</v>
      </c>
      <c r="AA86" s="3">
        <f>IF(Z86=0,0,Y86*(_xlfn.XLOOKUP(Y$1,'Control Panel'!$B:$B,'Control Panel'!$H:$H)))</f>
        <v>20922.565993247699</v>
      </c>
      <c r="AB86" s="3">
        <f t="shared" si="45"/>
        <v>40869.766443887733</v>
      </c>
      <c r="AC86" s="3">
        <f t="shared" si="46"/>
        <v>4858072.5149019156</v>
      </c>
      <c r="AD86" s="10">
        <f>_xlfn.XLOOKUP(Y$1,'Control Panel'!$B:$B,'Control Panel'!$D:$D)</f>
        <v>5.1249999999999997E-2</v>
      </c>
      <c r="AE86" s="2">
        <f>IF('Control Panel'!$D$26="ON",AI85*(1-'Control Panel'!$C$26),AI85)</f>
        <v>9110382.5420065671</v>
      </c>
      <c r="AF86" s="3">
        <f>IF(ROUND(AI85,2) = 0,0,-PMT(_xlfn.XLOOKUP(AE$1,'Control Panel'!$B:$B,'Control Panel'!$H:$H),_xlfn.XLOOKUP(AE$1,'Control Panel'!$B:$B,'Control Panel'!$E:$E),_xlfn.XLOOKUP(AE$1,'Control Panel'!$B:$B,'Control Panel'!$C:$C)))</f>
        <v>65692.881367551381</v>
      </c>
      <c r="AG86" s="3">
        <f>IF(AF86=0,0,AE86*(_xlfn.XLOOKUP(AE$1,'Control Panel'!$B:$B,'Control Panel'!$H:$H)))</f>
        <v>52194.899980245958</v>
      </c>
      <c r="AH86" s="3">
        <f t="shared" si="47"/>
        <v>13497.981387305423</v>
      </c>
      <c r="AI86" s="3">
        <f t="shared" si="48"/>
        <v>9096884.5606192611</v>
      </c>
      <c r="AJ86" s="10">
        <f>_xlfn.XLOOKUP(AE$1,'Control Panel'!$B:$B,'Control Panel'!$D:$D)</f>
        <v>6.8750000000000006E-2</v>
      </c>
      <c r="AK86" s="2">
        <f>IF('Control Panel'!$D$26="ON",AO85*(1-'Control Panel'!$C$26),AO85)</f>
        <v>1466175.3243289986</v>
      </c>
      <c r="AL86" s="3">
        <f>IF(ROUND(AO85,2) = 0,0,-PMT(_xlfn.XLOOKUP(AK$1,'Control Panel'!$B:$B,'Control Panel'!$H:$H),_xlfn.XLOOKUP(AK$1,'Control Panel'!$B:$B,'Control Panel'!$E:$E),_xlfn.XLOOKUP(AK$1,'Control Panel'!$B:$B,'Control Panel'!$C:$C)))</f>
        <v>19292.014496253767</v>
      </c>
      <c r="AM86" s="3">
        <f>IF(AL86=0,0,AK86*(_xlfn.XLOOKUP(AK$1,'Control Panel'!$B:$B,'Control Panel'!$H:$H)))</f>
        <v>7636.3298142135336</v>
      </c>
      <c r="AN86" s="3">
        <f t="shared" si="49"/>
        <v>11655.684682040233</v>
      </c>
      <c r="AO86" s="3">
        <f t="shared" si="50"/>
        <v>1454519.6396469583</v>
      </c>
      <c r="AP86" s="10">
        <f>_xlfn.XLOOKUP(AK$1,'Control Panel'!$B:$B,'Control Panel'!$D:$D)</f>
        <v>6.25E-2</v>
      </c>
      <c r="AQ86" s="2">
        <f>IF('Control Panel'!$D$26="ON",AU85*(1-'Control Panel'!$C$26),AU85)</f>
        <v>4606243.1723405346</v>
      </c>
      <c r="AR86" s="3">
        <f>IF(ROUND(AU85,2) = 0,0,-PMT(_xlfn.XLOOKUP(AQ$1,'Control Panel'!$B:$B,'Control Panel'!$H:$H),_xlfn.XLOOKUP(AQ$1,'Control Panel'!$B:$B,'Control Panel'!$E:$E),_xlfn.XLOOKUP(AQ$1,'Control Panel'!$B:$B,'Control Panel'!$C:$C)))</f>
        <v>61459.563819643074</v>
      </c>
      <c r="AS86" s="3">
        <f>IF(AR86=0,0,AQ86*(_xlfn.XLOOKUP(AQ$1,'Control Panel'!$B:$B,'Control Panel'!$H:$H)))</f>
        <v>25430.300847296701</v>
      </c>
      <c r="AT86" s="3">
        <f t="shared" si="51"/>
        <v>36029.262972346376</v>
      </c>
      <c r="AU86" s="3">
        <f t="shared" si="52"/>
        <v>4570213.9093681881</v>
      </c>
      <c r="AV86" s="10">
        <f>_xlfn.XLOOKUP(AQ$1,'Control Panel'!$B:$B,'Control Panel'!$D:$D)</f>
        <v>6.6250000000000003E-2</v>
      </c>
      <c r="AW86" s="2">
        <f>IF('Control Panel'!$D$26="ON",BA85*(1-'Control Panel'!$C$26),BA85)</f>
        <v>7101200.8894030107</v>
      </c>
      <c r="AX86" s="3">
        <f>IF(ROUND(BA85,2) = 0,0,-PMT(_xlfn.XLOOKUP(AW$1,'Control Panel'!$B:$B,'Control Panel'!$H:$H),_xlfn.XLOOKUP(AW$1,'Control Panel'!$B:$B,'Control Panel'!$E:$E),_xlfn.XLOOKUP(AW$1,'Control Panel'!$B:$B,'Control Panel'!$C:$C)))</f>
        <v>44797.69910066975</v>
      </c>
      <c r="AY86" s="3">
        <f>IF(AX86=0,0,AW86*(_xlfn.XLOOKUP(AW$1,'Control Panel'!$B:$B,'Control Panel'!$H:$H)))</f>
        <v>31807.462317117654</v>
      </c>
      <c r="AZ86" s="3">
        <f t="shared" si="53"/>
        <v>12990.236783552096</v>
      </c>
      <c r="BA86" s="3">
        <f t="shared" si="54"/>
        <v>7088210.6526194587</v>
      </c>
      <c r="BB86" s="10">
        <f>_xlfn.XLOOKUP(AW$1,'Control Panel'!$B:$B,'Control Panel'!$D:$D)</f>
        <v>5.3749999999999999E-2</v>
      </c>
      <c r="BC86" s="2">
        <f>IF('Control Panel'!$D$26="ON",BG85*(1-'Control Panel'!$C$26),BG85)</f>
        <v>11410031.056405585</v>
      </c>
      <c r="BD86" s="3">
        <f>IF(ROUND(BG85,2) = 0,0,-PMT(_xlfn.XLOOKUP(BC$1,'Control Panel'!$B:$B,'Control Panel'!$H:$H),_xlfn.XLOOKUP(BC$1,'Control Panel'!$B:$B,'Control Panel'!$E:$E),_xlfn.XLOOKUP(BC$1,'Control Panel'!$B:$B,'Control Panel'!$C:$C)))</f>
        <v>83162.8118973979</v>
      </c>
      <c r="BE86" s="3">
        <f>IF(BD86=0,0,BC86*(_xlfn.XLOOKUP(BC$1,'Control Panel'!$B:$B,'Control Panel'!$H:$H)))</f>
        <v>66558.514495699244</v>
      </c>
      <c r="BF86" s="3">
        <f t="shared" si="55"/>
        <v>16604.297401698655</v>
      </c>
      <c r="BG86" s="3">
        <f t="shared" si="56"/>
        <v>11393426.759003887</v>
      </c>
      <c r="BH86" s="10">
        <f>_xlfn.XLOOKUP(BC$1,'Control Panel'!$B:$B,'Control Panel'!$D:$D)</f>
        <v>7.0000000000000007E-2</v>
      </c>
      <c r="BI86" s="2">
        <f>IF('Control Panel'!$D$26="ON",BM85*(1-'Control Panel'!$C$26),BM85)</f>
        <v>6047381.1654520128</v>
      </c>
      <c r="BJ86" s="3">
        <f>IF(ROUND(BM85,2) = 0,0,-PMT(_xlfn.XLOOKUP(BI$1,'Control Panel'!$B:$B,'Control Panel'!$H:$H),_xlfn.XLOOKUP(BI$1,'Control Panel'!$B:$B,'Control Panel'!$E:$E),_xlfn.XLOOKUP(BI$1,'Control Panel'!$B:$B,'Control Panel'!$C:$C)))</f>
        <v>39928.799014207361</v>
      </c>
      <c r="BK86" s="3">
        <f>IF(BJ86=0,0,BI86*(_xlfn.XLOOKUP(BI$1,'Control Panel'!$B:$B,'Control Panel'!$H:$H)))</f>
        <v>29606.970289192144</v>
      </c>
      <c r="BL86" s="3">
        <f t="shared" si="57"/>
        <v>10321.828725015217</v>
      </c>
      <c r="BM86" s="3">
        <f t="shared" si="58"/>
        <v>6037059.336726998</v>
      </c>
      <c r="BN86" s="10">
        <f>_xlfn.XLOOKUP(BI$1,'Control Panel'!$B:$B,'Control Panel'!$D:$D)</f>
        <v>5.8749999999999997E-2</v>
      </c>
      <c r="BO86" s="2">
        <f>IF('Control Panel'!$D$26="ON",BS85*(1-'Control Panel'!$C$26),BS85)</f>
        <v>8190986.0892045666</v>
      </c>
      <c r="BP86" s="3">
        <f>IF(ROUND(BS85,2) = 0,0,-PMT(_xlfn.XLOOKUP(BO$1,'Control Panel'!$B:$B,'Control Panel'!$H:$H),_xlfn.XLOOKUP(BO$1,'Control Panel'!$B:$B,'Control Panel'!$E:$E),_xlfn.XLOOKUP(BO$1,'Control Panel'!$B:$B,'Control Panel'!$C:$C)))</f>
        <v>51078.842448125593</v>
      </c>
      <c r="BQ86" s="3">
        <f>IF(BP86=0,0,BO86*(_xlfn.XLOOKUP(BO$1,'Control Panel'!$B:$B,'Control Panel'!$H:$H)))</f>
        <v>35835.564140269977</v>
      </c>
      <c r="BR86" s="3">
        <f t="shared" si="59"/>
        <v>15243.278307855617</v>
      </c>
      <c r="BS86" s="3">
        <f t="shared" si="60"/>
        <v>8175742.8108967105</v>
      </c>
      <c r="BT86" s="10">
        <f>_xlfn.XLOOKUP(BO$1,'Control Panel'!$B:$B,'Control Panel'!$D:$D)</f>
        <v>5.2499999999999998E-2</v>
      </c>
      <c r="BU86" s="2">
        <f>IF('Control Panel'!$D$26="ON",BY85*(1-'Control Panel'!$C$26),BY85)</f>
        <v>2941979.3135023788</v>
      </c>
      <c r="BV86" s="3">
        <f>IF(ROUND(BY85,2) = 0,0,-PMT(_xlfn.XLOOKUP(BU$1,'Control Panel'!$B:$B,'Control Panel'!$H:$H),_xlfn.XLOOKUP(BU$1,'Control Panel'!$B:$B,'Control Panel'!$E:$E),_xlfn.XLOOKUP(BU$1,'Control Panel'!$B:$B,'Control Panel'!$C:$C)))</f>
        <v>38891.266274824018</v>
      </c>
      <c r="BW86" s="3">
        <f>IF(BV86=0,0,BU86*(_xlfn.XLOOKUP(BU$1,'Control Panel'!$B:$B,'Control Panel'!$H:$H)))</f>
        <v>15629.265102981388</v>
      </c>
      <c r="BX86" s="3">
        <f t="shared" si="61"/>
        <v>23262.001171842632</v>
      </c>
      <c r="BY86" s="3">
        <f t="shared" si="62"/>
        <v>2918717.3123305361</v>
      </c>
      <c r="BZ86" s="10">
        <f>_xlfn.XLOOKUP(BU$1,'Control Panel'!$B:$B,'Control Panel'!$D:$D)</f>
        <v>6.3750000000000001E-2</v>
      </c>
      <c r="CA86" s="2">
        <f>IF('Control Panel'!$D$26="ON",CE85*(1-'Control Panel'!$C$26),CE85)</f>
        <v>3858101.1025062664</v>
      </c>
      <c r="CB86" s="3">
        <f>IF(ROUND(CE85,2) = 0,0,-PMT(_xlfn.XLOOKUP(CA$1,'Control Panel'!$B:$B,'Control Panel'!$H:$H),_xlfn.XLOOKUP(CA$1,'Control Panel'!$B:$B,'Control Panel'!$E:$E),_xlfn.XLOOKUP(CA$1,'Control Panel'!$B:$B,'Control Panel'!$C:$C)))</f>
        <v>49824.605221179954</v>
      </c>
      <c r="CC86" s="3">
        <f>IF(CB86=0,0,CA86*(_xlfn.XLOOKUP(CA$1,'Control Panel'!$B:$B,'Control Panel'!$H:$H)))</f>
        <v>18486.734449509197</v>
      </c>
      <c r="CD86" s="3">
        <f t="shared" si="63"/>
        <v>31337.870771670758</v>
      </c>
      <c r="CE86" s="3">
        <f t="shared" si="64"/>
        <v>3826763.2317345957</v>
      </c>
      <c r="CF86" s="10">
        <f>_xlfn.XLOOKUP(CA$1,'Control Panel'!$B:$B,'Control Panel'!$D:$D)</f>
        <v>5.7500000000000002E-2</v>
      </c>
      <c r="CG86" s="2">
        <f>IF('Control Panel'!$D$26="ON",CK85*(1-'Control Panel'!$C$26),CK85)</f>
        <v>5428736.5206786897</v>
      </c>
      <c r="CH86" s="3">
        <f>IF(ROUND(CK85,2) = 0,0,-PMT(_xlfn.XLOOKUP(CG$1,'Control Panel'!$B:$B,'Control Panel'!$H:$H),_xlfn.XLOOKUP(CG$1,'Control Panel'!$B:$B,'Control Panel'!$E:$E),_xlfn.XLOOKUP(CG$1,'Control Panel'!$B:$B,'Control Panel'!$C:$C)))</f>
        <v>69452.093642796826</v>
      </c>
      <c r="CI86" s="3">
        <f>IF(CH86=0,0,CG86*(_xlfn.XLOOKUP(CG$1,'Control Panel'!$B:$B,'Control Panel'!$H:$H)))</f>
        <v>24881.709053110662</v>
      </c>
      <c r="CJ86" s="3">
        <f t="shared" si="65"/>
        <v>44570.38458968616</v>
      </c>
      <c r="CK86" s="3">
        <f t="shared" si="66"/>
        <v>5384166.1360890036</v>
      </c>
      <c r="CL86" s="10">
        <f>_xlfn.XLOOKUP(CG$1,'Control Panel'!$B:$B,'Control Panel'!$D:$D)</f>
        <v>5.5E-2</v>
      </c>
      <c r="CM86" s="2">
        <f>IF('Control Panel'!$D$26="ON",CQ85*(1-'Control Panel'!$C$26),CQ85)</f>
        <v>1771024.0192874728</v>
      </c>
      <c r="CN86" s="3">
        <f>IF(ROUND(CQ85,2) = 0,0,-PMT(_xlfn.XLOOKUP(CM$1,'Control Panel'!$B:$B,'Control Panel'!$H:$H),_xlfn.XLOOKUP(CM$1,'Control Panel'!$B:$B,'Control Panel'!$E:$E),_xlfn.XLOOKUP(CM$1,'Control Panel'!$B:$B,'Control Panel'!$C:$C)))</f>
        <v>11044.074042837967</v>
      </c>
      <c r="CO86" s="3">
        <f>IF(CN86=0,0,CM86*(_xlfn.XLOOKUP(CM$1,'Control Panel'!$B:$B,'Control Panel'!$H:$H)))</f>
        <v>7748.2300843826924</v>
      </c>
      <c r="CP86" s="3">
        <f t="shared" si="67"/>
        <v>3295.8439584552743</v>
      </c>
      <c r="CQ86" s="3">
        <f t="shared" si="68"/>
        <v>1767728.1753290175</v>
      </c>
      <c r="CR86" s="10">
        <f>_xlfn.XLOOKUP(CM$1,'Control Panel'!$B:$B,'Control Panel'!$D:$D)</f>
        <v>5.2499999999999998E-2</v>
      </c>
    </row>
    <row r="87" spans="1:96" x14ac:dyDescent="0.3">
      <c r="A87" s="86">
        <f t="shared" si="37"/>
        <v>301546.76077138848</v>
      </c>
      <c r="B87" s="3">
        <f t="shared" si="38"/>
        <v>404701.92115822044</v>
      </c>
      <c r="C87" s="88">
        <f>SUM($A$3:A86)</f>
        <v>20709609.621442676</v>
      </c>
      <c r="D87" s="87">
        <f>IF('Control Panel'!$D$27= "ON",A87+B87*(1-'Control Panel'!$C$27),A87+B87)</f>
        <v>706248.68192960892</v>
      </c>
      <c r="F87" s="9">
        <v>85</v>
      </c>
      <c r="G87" s="2">
        <f>IF('Control Panel'!$D$26="ON",K86*(1-'Control Panel'!$C$26),K86)</f>
        <v>3167156.5506405924</v>
      </c>
      <c r="H87" s="3">
        <f>IF(ROUND(K86,2) = 0,0,-PMT(_xlfn.XLOOKUP(G$1,'Control Panel'!$B:$B,'Control Panel'!$H:$H),_xlfn.XLOOKUP(G$1,'Control Panel'!$B:$B,'Control Panel'!$E:$E),_xlfn.XLOOKUP(G$1,'Control Panel'!$B:$B,'Control Panel'!$C:$C)))</f>
        <v>40854.172731056962</v>
      </c>
      <c r="I87" s="3">
        <f>IF(H87=0,0,G87*(_xlfn.XLOOKUP(G$1,'Control Panel'!$B:$B,'Control Panel'!$H:$H)))</f>
        <v>14516.134190436049</v>
      </c>
      <c r="J87" s="3">
        <f t="shared" si="39"/>
        <v>26338.038540620913</v>
      </c>
      <c r="K87" s="3">
        <f t="shared" si="40"/>
        <v>3140818.5120999715</v>
      </c>
      <c r="L87" s="10">
        <f>_xlfn.XLOOKUP(G$1,'Control Panel'!$B:$B,'Control Panel'!$D:$D)</f>
        <v>5.5E-2</v>
      </c>
      <c r="M87" s="2">
        <f>IF('Control Panel'!$D$26="ON",Q86*(1-'Control Panel'!$C$26),Q86)</f>
        <v>3638753.8242477016</v>
      </c>
      <c r="N87" s="3">
        <f>IF(ROUND(Q86,2) = 0,0,-PMT(_xlfn.XLOOKUP(M$1,'Control Panel'!$B:$B,'Control Panel'!$H:$H),_xlfn.XLOOKUP(M$1,'Control Panel'!$B:$B,'Control Panel'!$E:$E),_xlfn.XLOOKUP(M$1,'Control Panel'!$B:$B,'Control Panel'!$C:$C)))</f>
        <v>26277.152547020552</v>
      </c>
      <c r="O87" s="3">
        <f>IF(N87=0,0,M87*(_xlfn.XLOOKUP(M$1,'Control Panel'!$B:$B,'Control Panel'!$H:$H)))</f>
        <v>20847.027118085793</v>
      </c>
      <c r="P87" s="3">
        <f t="shared" si="41"/>
        <v>5430.1254289347598</v>
      </c>
      <c r="Q87" s="3">
        <f t="shared" si="42"/>
        <v>3633323.698818767</v>
      </c>
      <c r="R87" s="10">
        <f>_xlfn.XLOOKUP(M$1,'Control Panel'!$B:$B,'Control Panel'!$D:$D)</f>
        <v>6.8750000000000006E-2</v>
      </c>
      <c r="S87" s="2">
        <f>IF('Control Panel'!$D$26="ON",W86*(1-'Control Panel'!$C$26),W86)</f>
        <v>5912974.9644025108</v>
      </c>
      <c r="T87" s="3">
        <f>IF(ROUND(W86,2) = 0,0,-PMT(_xlfn.XLOOKUP(S$1,'Control Panel'!$B:$B,'Control Panel'!$H:$H),_xlfn.XLOOKUP(S$1,'Control Panel'!$B:$B,'Control Panel'!$E:$E),_xlfn.XLOOKUP(S$1,'Control Panel'!$B:$B,'Control Panel'!$C:$C)))</f>
        <v>42700.372888908401</v>
      </c>
      <c r="U87" s="3">
        <f>IF(T87=0,0,S87*(_xlfn.XLOOKUP(S$1,'Control Panel'!$B:$B,'Control Panel'!$H:$H)))</f>
        <v>33876.419066889386</v>
      </c>
      <c r="V87" s="3">
        <f t="shared" si="43"/>
        <v>8823.9538220190152</v>
      </c>
      <c r="W87" s="3">
        <f t="shared" si="44"/>
        <v>5904151.0105804922</v>
      </c>
      <c r="X87" s="10">
        <f>_xlfn.XLOOKUP(S$1,'Control Panel'!$B:$B,'Control Panel'!$D:$D)</f>
        <v>6.8750000000000006E-2</v>
      </c>
      <c r="Y87" s="2">
        <f>IF('Control Panel'!$D$26="ON",AC86*(1-'Control Panel'!$C$26),AC86)</f>
        <v>4858072.5149019156</v>
      </c>
      <c r="Z87" s="3">
        <f>IF(ROUND(AC86,2) = 0,0,-PMT(_xlfn.XLOOKUP(Y$1,'Control Panel'!$B:$B,'Control Panel'!$H:$H),_xlfn.XLOOKUP(Y$1,'Control Panel'!$B:$B,'Control Panel'!$E:$E),_xlfn.XLOOKUP(Y$1,'Control Panel'!$B:$B,'Control Panel'!$C:$C)))</f>
        <v>61792.332437135432</v>
      </c>
      <c r="AA87" s="3">
        <f>IF(Z87=0,0,Y87*(_xlfn.XLOOKUP(Y$1,'Control Panel'!$B:$B,'Control Panel'!$H:$H)))</f>
        <v>20748.018032393597</v>
      </c>
      <c r="AB87" s="3">
        <f t="shared" si="45"/>
        <v>41044.314404741832</v>
      </c>
      <c r="AC87" s="3">
        <f t="shared" si="46"/>
        <v>4817028.2004971737</v>
      </c>
      <c r="AD87" s="10">
        <f>_xlfn.XLOOKUP(Y$1,'Control Panel'!$B:$B,'Control Panel'!$D:$D)</f>
        <v>5.1249999999999997E-2</v>
      </c>
      <c r="AE87" s="2">
        <f>IF('Control Panel'!$D$26="ON",AI86*(1-'Control Panel'!$C$26),AI86)</f>
        <v>9096884.5606192611</v>
      </c>
      <c r="AF87" s="3">
        <f>IF(ROUND(AI86,2) = 0,0,-PMT(_xlfn.XLOOKUP(AE$1,'Control Panel'!$B:$B,'Control Panel'!$H:$H),_xlfn.XLOOKUP(AE$1,'Control Panel'!$B:$B,'Control Panel'!$E:$E),_xlfn.XLOOKUP(AE$1,'Control Panel'!$B:$B,'Control Panel'!$C:$C)))</f>
        <v>65692.881367551381</v>
      </c>
      <c r="AG87" s="3">
        <f>IF(AF87=0,0,AE87*(_xlfn.XLOOKUP(AE$1,'Control Panel'!$B:$B,'Control Panel'!$H:$H)))</f>
        <v>52117.56779521452</v>
      </c>
      <c r="AH87" s="3">
        <f t="shared" si="47"/>
        <v>13575.313572336861</v>
      </c>
      <c r="AI87" s="3">
        <f t="shared" si="48"/>
        <v>9083309.2470469251</v>
      </c>
      <c r="AJ87" s="10">
        <f>_xlfn.XLOOKUP(AE$1,'Control Panel'!$B:$B,'Control Panel'!$D:$D)</f>
        <v>6.8750000000000006E-2</v>
      </c>
      <c r="AK87" s="2">
        <f>IF('Control Panel'!$D$26="ON",AO86*(1-'Control Panel'!$C$26),AO86)</f>
        <v>1454519.6396469583</v>
      </c>
      <c r="AL87" s="3">
        <f>IF(ROUND(AO86,2) = 0,0,-PMT(_xlfn.XLOOKUP(AK$1,'Control Panel'!$B:$B,'Control Panel'!$H:$H),_xlfn.XLOOKUP(AK$1,'Control Panel'!$B:$B,'Control Panel'!$E:$E),_xlfn.XLOOKUP(AK$1,'Control Panel'!$B:$B,'Control Panel'!$C:$C)))</f>
        <v>19292.014496253767</v>
      </c>
      <c r="AM87" s="3">
        <f>IF(AL87=0,0,AK87*(_xlfn.XLOOKUP(AK$1,'Control Panel'!$B:$B,'Control Panel'!$H:$H)))</f>
        <v>7575.623123161241</v>
      </c>
      <c r="AN87" s="3">
        <f t="shared" si="49"/>
        <v>11716.391373092527</v>
      </c>
      <c r="AO87" s="3">
        <f t="shared" si="50"/>
        <v>1442803.2482738658</v>
      </c>
      <c r="AP87" s="10">
        <f>_xlfn.XLOOKUP(AK$1,'Control Panel'!$B:$B,'Control Panel'!$D:$D)</f>
        <v>6.25E-2</v>
      </c>
      <c r="AQ87" s="2">
        <f>IF('Control Panel'!$D$26="ON",AU86*(1-'Control Panel'!$C$26),AU86)</f>
        <v>4570213.9093681881</v>
      </c>
      <c r="AR87" s="3">
        <f>IF(ROUND(AU86,2) = 0,0,-PMT(_xlfn.XLOOKUP(AQ$1,'Control Panel'!$B:$B,'Control Panel'!$H:$H),_xlfn.XLOOKUP(AQ$1,'Control Panel'!$B:$B,'Control Panel'!$E:$E),_xlfn.XLOOKUP(AQ$1,'Control Panel'!$B:$B,'Control Panel'!$C:$C)))</f>
        <v>61459.563819643074</v>
      </c>
      <c r="AS87" s="3">
        <f>IF(AR87=0,0,AQ87*(_xlfn.XLOOKUP(AQ$1,'Control Panel'!$B:$B,'Control Panel'!$H:$H)))</f>
        <v>25231.389291303538</v>
      </c>
      <c r="AT87" s="3">
        <f t="shared" si="51"/>
        <v>36228.174528339536</v>
      </c>
      <c r="AU87" s="3">
        <f t="shared" si="52"/>
        <v>4533985.7348398482</v>
      </c>
      <c r="AV87" s="10">
        <f>_xlfn.XLOOKUP(AQ$1,'Control Panel'!$B:$B,'Control Panel'!$D:$D)</f>
        <v>6.6250000000000003E-2</v>
      </c>
      <c r="AW87" s="2">
        <f>IF('Control Panel'!$D$26="ON",BA86*(1-'Control Panel'!$C$26),BA86)</f>
        <v>7088210.6526194587</v>
      </c>
      <c r="AX87" s="3">
        <f>IF(ROUND(BA86,2) = 0,0,-PMT(_xlfn.XLOOKUP(AW$1,'Control Panel'!$B:$B,'Control Panel'!$H:$H),_xlfn.XLOOKUP(AW$1,'Control Panel'!$B:$B,'Control Panel'!$E:$E),_xlfn.XLOOKUP(AW$1,'Control Panel'!$B:$B,'Control Panel'!$C:$C)))</f>
        <v>44797.69910066975</v>
      </c>
      <c r="AY87" s="3">
        <f>IF(AX87=0,0,AW87*(_xlfn.XLOOKUP(AW$1,'Control Panel'!$B:$B,'Control Panel'!$H:$H)))</f>
        <v>31749.27688152466</v>
      </c>
      <c r="AZ87" s="3">
        <f t="shared" si="53"/>
        <v>13048.42221914509</v>
      </c>
      <c r="BA87" s="3">
        <f t="shared" si="54"/>
        <v>7075162.2304003136</v>
      </c>
      <c r="BB87" s="10">
        <f>_xlfn.XLOOKUP(AW$1,'Control Panel'!$B:$B,'Control Panel'!$D:$D)</f>
        <v>5.3749999999999999E-2</v>
      </c>
      <c r="BC87" s="2">
        <f>IF('Control Panel'!$D$26="ON",BG86*(1-'Control Panel'!$C$26),BG86)</f>
        <v>11393426.759003887</v>
      </c>
      <c r="BD87" s="3">
        <f>IF(ROUND(BG86,2) = 0,0,-PMT(_xlfn.XLOOKUP(BC$1,'Control Panel'!$B:$B,'Control Panel'!$H:$H),_xlfn.XLOOKUP(BC$1,'Control Panel'!$B:$B,'Control Panel'!$E:$E),_xlfn.XLOOKUP(BC$1,'Control Panel'!$B:$B,'Control Panel'!$C:$C)))</f>
        <v>83162.8118973979</v>
      </c>
      <c r="BE87" s="3">
        <f>IF(BD87=0,0,BC87*(_xlfn.XLOOKUP(BC$1,'Control Panel'!$B:$B,'Control Panel'!$H:$H)))</f>
        <v>66461.65609418934</v>
      </c>
      <c r="BF87" s="3">
        <f t="shared" si="55"/>
        <v>16701.15580320856</v>
      </c>
      <c r="BG87" s="3">
        <f t="shared" si="56"/>
        <v>11376725.603200678</v>
      </c>
      <c r="BH87" s="10">
        <f>_xlfn.XLOOKUP(BC$1,'Control Panel'!$B:$B,'Control Panel'!$D:$D)</f>
        <v>7.0000000000000007E-2</v>
      </c>
      <c r="BI87" s="2">
        <f>IF('Control Panel'!$D$26="ON",BM86*(1-'Control Panel'!$C$26),BM86)</f>
        <v>6037059.336726998</v>
      </c>
      <c r="BJ87" s="3">
        <f>IF(ROUND(BM86,2) = 0,0,-PMT(_xlfn.XLOOKUP(BI$1,'Control Panel'!$B:$B,'Control Panel'!$H:$H),_xlfn.XLOOKUP(BI$1,'Control Panel'!$B:$B,'Control Panel'!$E:$E),_xlfn.XLOOKUP(BI$1,'Control Panel'!$B:$B,'Control Panel'!$C:$C)))</f>
        <v>39928.799014207361</v>
      </c>
      <c r="BK87" s="3">
        <f>IF(BJ87=0,0,BI87*(_xlfn.XLOOKUP(BI$1,'Control Panel'!$B:$B,'Control Panel'!$H:$H)))</f>
        <v>29556.436336059258</v>
      </c>
      <c r="BL87" s="3">
        <f t="shared" si="57"/>
        <v>10372.362678148103</v>
      </c>
      <c r="BM87" s="3">
        <f t="shared" si="58"/>
        <v>6026686.9740488501</v>
      </c>
      <c r="BN87" s="10">
        <f>_xlfn.XLOOKUP(BI$1,'Control Panel'!$B:$B,'Control Panel'!$D:$D)</f>
        <v>5.8749999999999997E-2</v>
      </c>
      <c r="BO87" s="2">
        <f>IF('Control Panel'!$D$26="ON",BS86*(1-'Control Panel'!$C$26),BS86)</f>
        <v>8175742.8108967105</v>
      </c>
      <c r="BP87" s="3">
        <f>IF(ROUND(BS86,2) = 0,0,-PMT(_xlfn.XLOOKUP(BO$1,'Control Panel'!$B:$B,'Control Panel'!$H:$H),_xlfn.XLOOKUP(BO$1,'Control Panel'!$B:$B,'Control Panel'!$E:$E),_xlfn.XLOOKUP(BO$1,'Control Panel'!$B:$B,'Control Panel'!$C:$C)))</f>
        <v>51078.842448125593</v>
      </c>
      <c r="BQ87" s="3">
        <f>IF(BP87=0,0,BO87*(_xlfn.XLOOKUP(BO$1,'Control Panel'!$B:$B,'Control Panel'!$H:$H)))</f>
        <v>35768.874797673103</v>
      </c>
      <c r="BR87" s="3">
        <f t="shared" si="59"/>
        <v>15309.96765045249</v>
      </c>
      <c r="BS87" s="3">
        <f t="shared" si="60"/>
        <v>8160432.8432462579</v>
      </c>
      <c r="BT87" s="10">
        <f>_xlfn.XLOOKUP(BO$1,'Control Panel'!$B:$B,'Control Panel'!$D:$D)</f>
        <v>5.2499999999999998E-2</v>
      </c>
      <c r="BU87" s="2">
        <f>IF('Control Panel'!$D$26="ON",BY86*(1-'Control Panel'!$C$26),BY86)</f>
        <v>2918717.3123305361</v>
      </c>
      <c r="BV87" s="3">
        <f>IF(ROUND(BY86,2) = 0,0,-PMT(_xlfn.XLOOKUP(BU$1,'Control Panel'!$B:$B,'Control Panel'!$H:$H),_xlfn.XLOOKUP(BU$1,'Control Panel'!$B:$B,'Control Panel'!$E:$E),_xlfn.XLOOKUP(BU$1,'Control Panel'!$B:$B,'Control Panel'!$C:$C)))</f>
        <v>38891.266274824018</v>
      </c>
      <c r="BW87" s="3">
        <f>IF(BV87=0,0,BU87*(_xlfn.XLOOKUP(BU$1,'Control Panel'!$B:$B,'Control Panel'!$H:$H)))</f>
        <v>15505.685721755974</v>
      </c>
      <c r="BX87" s="3">
        <f t="shared" si="61"/>
        <v>23385.580553068045</v>
      </c>
      <c r="BY87" s="3">
        <f t="shared" si="62"/>
        <v>2895331.7317774682</v>
      </c>
      <c r="BZ87" s="10">
        <f>_xlfn.XLOOKUP(BU$1,'Control Panel'!$B:$B,'Control Panel'!$D:$D)</f>
        <v>6.3750000000000001E-2</v>
      </c>
      <c r="CA87" s="2">
        <f>IF('Control Panel'!$D$26="ON",CE86*(1-'Control Panel'!$C$26),CE86)</f>
        <v>3826763.2317345957</v>
      </c>
      <c r="CB87" s="3">
        <f>IF(ROUND(CE86,2) = 0,0,-PMT(_xlfn.XLOOKUP(CA$1,'Control Panel'!$B:$B,'Control Panel'!$H:$H),_xlfn.XLOOKUP(CA$1,'Control Panel'!$B:$B,'Control Panel'!$E:$E),_xlfn.XLOOKUP(CA$1,'Control Panel'!$B:$B,'Control Panel'!$C:$C)))</f>
        <v>49824.605221179954</v>
      </c>
      <c r="CC87" s="3">
        <f>IF(CB87=0,0,CA87*(_xlfn.XLOOKUP(CA$1,'Control Panel'!$B:$B,'Control Panel'!$H:$H)))</f>
        <v>18336.573818728273</v>
      </c>
      <c r="CD87" s="3">
        <f t="shared" si="63"/>
        <v>31488.031402451681</v>
      </c>
      <c r="CE87" s="3">
        <f t="shared" si="64"/>
        <v>3795275.2003321443</v>
      </c>
      <c r="CF87" s="10">
        <f>_xlfn.XLOOKUP(CA$1,'Control Panel'!$B:$B,'Control Panel'!$D:$D)</f>
        <v>5.7500000000000002E-2</v>
      </c>
      <c r="CG87" s="2">
        <f>IF('Control Panel'!$D$26="ON",CK86*(1-'Control Panel'!$C$26),CK86)</f>
        <v>5384166.1360890036</v>
      </c>
      <c r="CH87" s="3">
        <f>IF(ROUND(CK86,2) = 0,0,-PMT(_xlfn.XLOOKUP(CG$1,'Control Panel'!$B:$B,'Control Panel'!$H:$H),_xlfn.XLOOKUP(CG$1,'Control Panel'!$B:$B,'Control Panel'!$E:$E),_xlfn.XLOOKUP(CG$1,'Control Panel'!$B:$B,'Control Panel'!$C:$C)))</f>
        <v>69452.093642796826</v>
      </c>
      <c r="CI87" s="3">
        <f>IF(CH87=0,0,CG87*(_xlfn.XLOOKUP(CG$1,'Control Panel'!$B:$B,'Control Panel'!$H:$H)))</f>
        <v>24677.428123741265</v>
      </c>
      <c r="CJ87" s="3">
        <f t="shared" si="65"/>
        <v>44774.665519055561</v>
      </c>
      <c r="CK87" s="3">
        <f t="shared" si="66"/>
        <v>5339391.4705699477</v>
      </c>
      <c r="CL87" s="10">
        <f>_xlfn.XLOOKUP(CG$1,'Control Panel'!$B:$B,'Control Panel'!$D:$D)</f>
        <v>5.5E-2</v>
      </c>
      <c r="CM87" s="2">
        <f>IF('Control Panel'!$D$26="ON",CQ86*(1-'Control Panel'!$C$26),CQ86)</f>
        <v>1767728.1753290175</v>
      </c>
      <c r="CN87" s="3">
        <f>IF(ROUND(CQ86,2) = 0,0,-PMT(_xlfn.XLOOKUP(CM$1,'Control Panel'!$B:$B,'Control Panel'!$H:$H),_xlfn.XLOOKUP(CM$1,'Control Panel'!$B:$B,'Control Panel'!$E:$E),_xlfn.XLOOKUP(CM$1,'Control Panel'!$B:$B,'Control Panel'!$C:$C)))</f>
        <v>11044.074042837967</v>
      </c>
      <c r="CO87" s="3">
        <f>IF(CN87=0,0,CM87*(_xlfn.XLOOKUP(CM$1,'Control Panel'!$B:$B,'Control Panel'!$H:$H)))</f>
        <v>7733.8107670644504</v>
      </c>
      <c r="CP87" s="3">
        <f t="shared" si="67"/>
        <v>3310.2632757735164</v>
      </c>
      <c r="CQ87" s="3">
        <f t="shared" si="68"/>
        <v>1764417.912053244</v>
      </c>
      <c r="CR87" s="10">
        <f>_xlfn.XLOOKUP(CM$1,'Control Panel'!$B:$B,'Control Panel'!$D:$D)</f>
        <v>5.2499999999999998E-2</v>
      </c>
    </row>
    <row r="88" spans="1:96" x14ac:dyDescent="0.3">
      <c r="A88" s="86">
        <f t="shared" si="37"/>
        <v>303031.68962254003</v>
      </c>
      <c r="B88" s="3">
        <f t="shared" si="38"/>
        <v>403216.99230706895</v>
      </c>
      <c r="C88" s="88">
        <f>SUM($A$3:A87)</f>
        <v>21011156.382214066</v>
      </c>
      <c r="D88" s="87">
        <f>IF('Control Panel'!$D$27= "ON",A88+B88*(1-'Control Panel'!$C$27),A88+B88)</f>
        <v>706248.68192960904</v>
      </c>
      <c r="F88" s="9">
        <v>86</v>
      </c>
      <c r="G88" s="2">
        <f>IF('Control Panel'!$D$26="ON",K87*(1-'Control Panel'!$C$26),K87)</f>
        <v>3140818.5120999715</v>
      </c>
      <c r="H88" s="3">
        <f>IF(ROUND(K87,2) = 0,0,-PMT(_xlfn.XLOOKUP(G$1,'Control Panel'!$B:$B,'Control Panel'!$H:$H),_xlfn.XLOOKUP(G$1,'Control Panel'!$B:$B,'Control Panel'!$E:$E),_xlfn.XLOOKUP(G$1,'Control Panel'!$B:$B,'Control Panel'!$C:$C)))</f>
        <v>40854.172731056962</v>
      </c>
      <c r="I88" s="3">
        <f>IF(H88=0,0,G88*(_xlfn.XLOOKUP(G$1,'Control Panel'!$B:$B,'Control Panel'!$H:$H)))</f>
        <v>14395.418180458202</v>
      </c>
      <c r="J88" s="3">
        <f t="shared" si="39"/>
        <v>26458.754550598758</v>
      </c>
      <c r="K88" s="3">
        <f t="shared" si="40"/>
        <v>3114359.757549373</v>
      </c>
      <c r="L88" s="10">
        <f>_xlfn.XLOOKUP(G$1,'Control Panel'!$B:$B,'Control Panel'!$D:$D)</f>
        <v>5.5E-2</v>
      </c>
      <c r="M88" s="2">
        <f>IF('Control Panel'!$D$26="ON",Q87*(1-'Control Panel'!$C$26),Q87)</f>
        <v>3633323.698818767</v>
      </c>
      <c r="N88" s="3">
        <f>IF(ROUND(Q87,2) = 0,0,-PMT(_xlfn.XLOOKUP(M$1,'Control Panel'!$B:$B,'Control Panel'!$H:$H),_xlfn.XLOOKUP(M$1,'Control Panel'!$B:$B,'Control Panel'!$E:$E),_xlfn.XLOOKUP(M$1,'Control Panel'!$B:$B,'Control Panel'!$C:$C)))</f>
        <v>26277.152547020552</v>
      </c>
      <c r="O88" s="3">
        <f>IF(N88=0,0,M88*(_xlfn.XLOOKUP(M$1,'Control Panel'!$B:$B,'Control Panel'!$H:$H)))</f>
        <v>20815.917024482522</v>
      </c>
      <c r="P88" s="3">
        <f t="shared" si="41"/>
        <v>5461.2355225380306</v>
      </c>
      <c r="Q88" s="3">
        <f t="shared" si="42"/>
        <v>3627862.463296229</v>
      </c>
      <c r="R88" s="10">
        <f>_xlfn.XLOOKUP(M$1,'Control Panel'!$B:$B,'Control Panel'!$D:$D)</f>
        <v>6.8750000000000006E-2</v>
      </c>
      <c r="S88" s="2">
        <f>IF('Control Panel'!$D$26="ON",W87*(1-'Control Panel'!$C$26),W87)</f>
        <v>5904151.0105804922</v>
      </c>
      <c r="T88" s="3">
        <f>IF(ROUND(W87,2) = 0,0,-PMT(_xlfn.XLOOKUP(S$1,'Control Panel'!$B:$B,'Control Panel'!$H:$H),_xlfn.XLOOKUP(S$1,'Control Panel'!$B:$B,'Control Panel'!$E:$E),_xlfn.XLOOKUP(S$1,'Control Panel'!$B:$B,'Control Panel'!$C:$C)))</f>
        <v>42700.372888908401</v>
      </c>
      <c r="U88" s="3">
        <f>IF(T88=0,0,S88*(_xlfn.XLOOKUP(S$1,'Control Panel'!$B:$B,'Control Panel'!$H:$H)))</f>
        <v>33825.865164784074</v>
      </c>
      <c r="V88" s="3">
        <f t="shared" si="43"/>
        <v>8874.5077241243271</v>
      </c>
      <c r="W88" s="3">
        <f t="shared" si="44"/>
        <v>5895276.5028563682</v>
      </c>
      <c r="X88" s="10">
        <f>_xlfn.XLOOKUP(S$1,'Control Panel'!$B:$B,'Control Panel'!$D:$D)</f>
        <v>6.8750000000000006E-2</v>
      </c>
      <c r="Y88" s="2">
        <f>IF('Control Panel'!$D$26="ON",AC87*(1-'Control Panel'!$C$26),AC87)</f>
        <v>4817028.2004971737</v>
      </c>
      <c r="Z88" s="3">
        <f>IF(ROUND(AC87,2) = 0,0,-PMT(_xlfn.XLOOKUP(Y$1,'Control Panel'!$B:$B,'Control Panel'!$H:$H),_xlfn.XLOOKUP(Y$1,'Control Panel'!$B:$B,'Control Panel'!$E:$E),_xlfn.XLOOKUP(Y$1,'Control Panel'!$B:$B,'Control Panel'!$C:$C)))</f>
        <v>61792.332437135432</v>
      </c>
      <c r="AA88" s="3">
        <f>IF(Z88=0,0,Y88*(_xlfn.XLOOKUP(Y$1,'Control Panel'!$B:$B,'Control Panel'!$H:$H)))</f>
        <v>20572.724606290012</v>
      </c>
      <c r="AB88" s="3">
        <f t="shared" si="45"/>
        <v>41219.607830845416</v>
      </c>
      <c r="AC88" s="3">
        <f t="shared" si="46"/>
        <v>4775808.592666328</v>
      </c>
      <c r="AD88" s="10">
        <f>_xlfn.XLOOKUP(Y$1,'Control Panel'!$B:$B,'Control Panel'!$D:$D)</f>
        <v>5.1249999999999997E-2</v>
      </c>
      <c r="AE88" s="2">
        <f>IF('Control Panel'!$D$26="ON",AI87*(1-'Control Panel'!$C$26),AI87)</f>
        <v>9083309.2470469251</v>
      </c>
      <c r="AF88" s="3">
        <f>IF(ROUND(AI87,2) = 0,0,-PMT(_xlfn.XLOOKUP(AE$1,'Control Panel'!$B:$B,'Control Panel'!$H:$H),_xlfn.XLOOKUP(AE$1,'Control Panel'!$B:$B,'Control Panel'!$E:$E),_xlfn.XLOOKUP(AE$1,'Control Panel'!$B:$B,'Control Panel'!$C:$C)))</f>
        <v>65692.881367551381</v>
      </c>
      <c r="AG88" s="3">
        <f>IF(AF88=0,0,AE88*(_xlfn.XLOOKUP(AE$1,'Control Panel'!$B:$B,'Control Panel'!$H:$H)))</f>
        <v>52039.792561206348</v>
      </c>
      <c r="AH88" s="3">
        <f t="shared" si="47"/>
        <v>13653.088806345033</v>
      </c>
      <c r="AI88" s="3">
        <f t="shared" si="48"/>
        <v>9069656.1582405809</v>
      </c>
      <c r="AJ88" s="10">
        <f>_xlfn.XLOOKUP(AE$1,'Control Panel'!$B:$B,'Control Panel'!$D:$D)</f>
        <v>6.8750000000000006E-2</v>
      </c>
      <c r="AK88" s="2">
        <f>IF('Control Panel'!$D$26="ON",AO87*(1-'Control Panel'!$C$26),AO87)</f>
        <v>1442803.2482738658</v>
      </c>
      <c r="AL88" s="3">
        <f>IF(ROUND(AO87,2) = 0,0,-PMT(_xlfn.XLOOKUP(AK$1,'Control Panel'!$B:$B,'Control Panel'!$H:$H),_xlfn.XLOOKUP(AK$1,'Control Panel'!$B:$B,'Control Panel'!$E:$E),_xlfn.XLOOKUP(AK$1,'Control Panel'!$B:$B,'Control Panel'!$C:$C)))</f>
        <v>19292.014496253767</v>
      </c>
      <c r="AM88" s="3">
        <f>IF(AL88=0,0,AK88*(_xlfn.XLOOKUP(AK$1,'Control Panel'!$B:$B,'Control Panel'!$H:$H)))</f>
        <v>7514.6002514263837</v>
      </c>
      <c r="AN88" s="3">
        <f t="shared" si="49"/>
        <v>11777.414244827383</v>
      </c>
      <c r="AO88" s="3">
        <f t="shared" si="50"/>
        <v>1431025.8340290384</v>
      </c>
      <c r="AP88" s="10">
        <f>_xlfn.XLOOKUP(AK$1,'Control Panel'!$B:$B,'Control Panel'!$D:$D)</f>
        <v>6.25E-2</v>
      </c>
      <c r="AQ88" s="2">
        <f>IF('Control Panel'!$D$26="ON",AU87*(1-'Control Panel'!$C$26),AU87)</f>
        <v>4533985.7348398482</v>
      </c>
      <c r="AR88" s="3">
        <f>IF(ROUND(AU87,2) = 0,0,-PMT(_xlfn.XLOOKUP(AQ$1,'Control Panel'!$B:$B,'Control Panel'!$H:$H),_xlfn.XLOOKUP(AQ$1,'Control Panel'!$B:$B,'Control Panel'!$E:$E),_xlfn.XLOOKUP(AQ$1,'Control Panel'!$B:$B,'Control Panel'!$C:$C)))</f>
        <v>61459.563819643074</v>
      </c>
      <c r="AS88" s="3">
        <f>IF(AR88=0,0,AQ88*(_xlfn.XLOOKUP(AQ$1,'Control Panel'!$B:$B,'Control Panel'!$H:$H)))</f>
        <v>25031.379577761661</v>
      </c>
      <c r="AT88" s="3">
        <f t="shared" si="51"/>
        <v>36428.184241881412</v>
      </c>
      <c r="AU88" s="3">
        <f t="shared" si="52"/>
        <v>4497557.5505979666</v>
      </c>
      <c r="AV88" s="10">
        <f>_xlfn.XLOOKUP(AQ$1,'Control Panel'!$B:$B,'Control Panel'!$D:$D)</f>
        <v>6.6250000000000003E-2</v>
      </c>
      <c r="AW88" s="2">
        <f>IF('Control Panel'!$D$26="ON",BA87*(1-'Control Panel'!$C$26),BA87)</f>
        <v>7075162.2304003136</v>
      </c>
      <c r="AX88" s="3">
        <f>IF(ROUND(BA87,2) = 0,0,-PMT(_xlfn.XLOOKUP(AW$1,'Control Panel'!$B:$B,'Control Panel'!$H:$H),_xlfn.XLOOKUP(AW$1,'Control Panel'!$B:$B,'Control Panel'!$E:$E),_xlfn.XLOOKUP(AW$1,'Control Panel'!$B:$B,'Control Panel'!$C:$C)))</f>
        <v>44797.69910066975</v>
      </c>
      <c r="AY88" s="3">
        <f>IF(AX88=0,0,AW88*(_xlfn.XLOOKUP(AW$1,'Control Panel'!$B:$B,'Control Panel'!$H:$H)))</f>
        <v>31690.830823668071</v>
      </c>
      <c r="AZ88" s="3">
        <f t="shared" si="53"/>
        <v>13106.868277001679</v>
      </c>
      <c r="BA88" s="3">
        <f t="shared" si="54"/>
        <v>7062055.3621233115</v>
      </c>
      <c r="BB88" s="10">
        <f>_xlfn.XLOOKUP(AW$1,'Control Panel'!$B:$B,'Control Panel'!$D:$D)</f>
        <v>5.3749999999999999E-2</v>
      </c>
      <c r="BC88" s="2">
        <f>IF('Control Panel'!$D$26="ON",BG87*(1-'Control Panel'!$C$26),BG87)</f>
        <v>11376725.603200678</v>
      </c>
      <c r="BD88" s="3">
        <f>IF(ROUND(BG87,2) = 0,0,-PMT(_xlfn.XLOOKUP(BC$1,'Control Panel'!$B:$B,'Control Panel'!$H:$H),_xlfn.XLOOKUP(BC$1,'Control Panel'!$B:$B,'Control Panel'!$E:$E),_xlfn.XLOOKUP(BC$1,'Control Panel'!$B:$B,'Control Panel'!$C:$C)))</f>
        <v>83162.8118973979</v>
      </c>
      <c r="BE88" s="3">
        <f>IF(BD88=0,0,BC88*(_xlfn.XLOOKUP(BC$1,'Control Panel'!$B:$B,'Control Panel'!$H:$H)))</f>
        <v>66364.232685337294</v>
      </c>
      <c r="BF88" s="3">
        <f t="shared" si="55"/>
        <v>16798.579212060606</v>
      </c>
      <c r="BG88" s="3">
        <f t="shared" si="56"/>
        <v>11359927.023988618</v>
      </c>
      <c r="BH88" s="10">
        <f>_xlfn.XLOOKUP(BC$1,'Control Panel'!$B:$B,'Control Panel'!$D:$D)</f>
        <v>7.0000000000000007E-2</v>
      </c>
      <c r="BI88" s="2">
        <f>IF('Control Panel'!$D$26="ON",BM87*(1-'Control Panel'!$C$26),BM87)</f>
        <v>6026686.9740488501</v>
      </c>
      <c r="BJ88" s="3">
        <f>IF(ROUND(BM87,2) = 0,0,-PMT(_xlfn.XLOOKUP(BI$1,'Control Panel'!$B:$B,'Control Panel'!$H:$H),_xlfn.XLOOKUP(BI$1,'Control Panel'!$B:$B,'Control Panel'!$E:$E),_xlfn.XLOOKUP(BI$1,'Control Panel'!$B:$B,'Control Panel'!$C:$C)))</f>
        <v>39928.799014207361</v>
      </c>
      <c r="BK88" s="3">
        <f>IF(BJ88=0,0,BI88*(_xlfn.XLOOKUP(BI$1,'Control Panel'!$B:$B,'Control Panel'!$H:$H)))</f>
        <v>29505.654977114158</v>
      </c>
      <c r="BL88" s="3">
        <f t="shared" si="57"/>
        <v>10423.144037093203</v>
      </c>
      <c r="BM88" s="3">
        <f t="shared" si="58"/>
        <v>6016263.8300117571</v>
      </c>
      <c r="BN88" s="10">
        <f>_xlfn.XLOOKUP(BI$1,'Control Panel'!$B:$B,'Control Panel'!$D:$D)</f>
        <v>5.8749999999999997E-2</v>
      </c>
      <c r="BO88" s="2">
        <f>IF('Control Panel'!$D$26="ON",BS87*(1-'Control Panel'!$C$26),BS87)</f>
        <v>8160432.8432462579</v>
      </c>
      <c r="BP88" s="3">
        <f>IF(ROUND(BS87,2) = 0,0,-PMT(_xlfn.XLOOKUP(BO$1,'Control Panel'!$B:$B,'Control Panel'!$H:$H),_xlfn.XLOOKUP(BO$1,'Control Panel'!$B:$B,'Control Panel'!$E:$E),_xlfn.XLOOKUP(BO$1,'Control Panel'!$B:$B,'Control Panel'!$C:$C)))</f>
        <v>51078.842448125593</v>
      </c>
      <c r="BQ88" s="3">
        <f>IF(BP88=0,0,BO88*(_xlfn.XLOOKUP(BO$1,'Control Panel'!$B:$B,'Control Panel'!$H:$H)))</f>
        <v>35701.893689202378</v>
      </c>
      <c r="BR88" s="3">
        <f t="shared" si="59"/>
        <v>15376.948758923216</v>
      </c>
      <c r="BS88" s="3">
        <f t="shared" si="60"/>
        <v>8145055.8944873344</v>
      </c>
      <c r="BT88" s="10">
        <f>_xlfn.XLOOKUP(BO$1,'Control Panel'!$B:$B,'Control Panel'!$D:$D)</f>
        <v>5.2499999999999998E-2</v>
      </c>
      <c r="BU88" s="2">
        <f>IF('Control Panel'!$D$26="ON",BY87*(1-'Control Panel'!$C$26),BY87)</f>
        <v>2895331.7317774682</v>
      </c>
      <c r="BV88" s="3">
        <f>IF(ROUND(BY87,2) = 0,0,-PMT(_xlfn.XLOOKUP(BU$1,'Control Panel'!$B:$B,'Control Panel'!$H:$H),_xlfn.XLOOKUP(BU$1,'Control Panel'!$B:$B,'Control Panel'!$E:$E),_xlfn.XLOOKUP(BU$1,'Control Panel'!$B:$B,'Control Panel'!$C:$C)))</f>
        <v>38891.266274824018</v>
      </c>
      <c r="BW88" s="3">
        <f>IF(BV88=0,0,BU88*(_xlfn.XLOOKUP(BU$1,'Control Panel'!$B:$B,'Control Panel'!$H:$H)))</f>
        <v>15381.449825067801</v>
      </c>
      <c r="BX88" s="3">
        <f t="shared" si="61"/>
        <v>23509.816449756217</v>
      </c>
      <c r="BY88" s="3">
        <f t="shared" si="62"/>
        <v>2871821.915327712</v>
      </c>
      <c r="BZ88" s="10">
        <f>_xlfn.XLOOKUP(BU$1,'Control Panel'!$B:$B,'Control Panel'!$D:$D)</f>
        <v>6.3750000000000001E-2</v>
      </c>
      <c r="CA88" s="2">
        <f>IF('Control Panel'!$D$26="ON",CE87*(1-'Control Panel'!$C$26),CE87)</f>
        <v>3795275.2003321443</v>
      </c>
      <c r="CB88" s="3">
        <f>IF(ROUND(CE87,2) = 0,0,-PMT(_xlfn.XLOOKUP(CA$1,'Control Panel'!$B:$B,'Control Panel'!$H:$H),_xlfn.XLOOKUP(CA$1,'Control Panel'!$B:$B,'Control Panel'!$E:$E),_xlfn.XLOOKUP(CA$1,'Control Panel'!$B:$B,'Control Panel'!$C:$C)))</f>
        <v>49824.605221179954</v>
      </c>
      <c r="CC88" s="3">
        <f>IF(CB88=0,0,CA88*(_xlfn.XLOOKUP(CA$1,'Control Panel'!$B:$B,'Control Panel'!$H:$H)))</f>
        <v>18185.693668258195</v>
      </c>
      <c r="CD88" s="3">
        <f t="shared" si="63"/>
        <v>31638.91155292176</v>
      </c>
      <c r="CE88" s="3">
        <f t="shared" si="64"/>
        <v>3763636.2887792224</v>
      </c>
      <c r="CF88" s="10">
        <f>_xlfn.XLOOKUP(CA$1,'Control Panel'!$B:$B,'Control Panel'!$D:$D)</f>
        <v>5.7500000000000002E-2</v>
      </c>
      <c r="CG88" s="2">
        <f>IF('Control Panel'!$D$26="ON",CK87*(1-'Control Panel'!$C$26),CK87)</f>
        <v>5339391.4705699477</v>
      </c>
      <c r="CH88" s="3">
        <f>IF(ROUND(CK87,2) = 0,0,-PMT(_xlfn.XLOOKUP(CG$1,'Control Panel'!$B:$B,'Control Panel'!$H:$H),_xlfn.XLOOKUP(CG$1,'Control Panel'!$B:$B,'Control Panel'!$E:$E),_xlfn.XLOOKUP(CG$1,'Control Panel'!$B:$B,'Control Panel'!$C:$C)))</f>
        <v>69452.093642796826</v>
      </c>
      <c r="CI88" s="3">
        <f>IF(CH88=0,0,CG88*(_xlfn.XLOOKUP(CG$1,'Control Panel'!$B:$B,'Control Panel'!$H:$H)))</f>
        <v>24472.210906778928</v>
      </c>
      <c r="CJ88" s="3">
        <f t="shared" si="65"/>
        <v>44979.882736017898</v>
      </c>
      <c r="CK88" s="3">
        <f t="shared" si="66"/>
        <v>5294411.5878339298</v>
      </c>
      <c r="CL88" s="10">
        <f>_xlfn.XLOOKUP(CG$1,'Control Panel'!$B:$B,'Control Panel'!$D:$D)</f>
        <v>5.5E-2</v>
      </c>
      <c r="CM88" s="2">
        <f>IF('Control Panel'!$D$26="ON",CQ87*(1-'Control Panel'!$C$26),CQ87)</f>
        <v>1764417.912053244</v>
      </c>
      <c r="CN88" s="3">
        <f>IF(ROUND(CQ87,2) = 0,0,-PMT(_xlfn.XLOOKUP(CM$1,'Control Panel'!$B:$B,'Control Panel'!$H:$H),_xlfn.XLOOKUP(CM$1,'Control Panel'!$B:$B,'Control Panel'!$E:$E),_xlfn.XLOOKUP(CM$1,'Control Panel'!$B:$B,'Control Panel'!$C:$C)))</f>
        <v>11044.074042837967</v>
      </c>
      <c r="CO88" s="3">
        <f>IF(CN88=0,0,CM88*(_xlfn.XLOOKUP(CM$1,'Control Panel'!$B:$B,'Control Panel'!$H:$H)))</f>
        <v>7719.3283652329419</v>
      </c>
      <c r="CP88" s="3">
        <f t="shared" si="67"/>
        <v>3324.7456776050249</v>
      </c>
      <c r="CQ88" s="3">
        <f t="shared" si="68"/>
        <v>1761093.1663756389</v>
      </c>
      <c r="CR88" s="10">
        <f>_xlfn.XLOOKUP(CM$1,'Control Panel'!$B:$B,'Control Panel'!$D:$D)</f>
        <v>5.2499999999999998E-2</v>
      </c>
    </row>
    <row r="89" spans="1:96" x14ac:dyDescent="0.3">
      <c r="A89" s="86">
        <f t="shared" si="37"/>
        <v>304524.01456836169</v>
      </c>
      <c r="B89" s="3">
        <f t="shared" si="38"/>
        <v>401724.66736124724</v>
      </c>
      <c r="C89" s="88">
        <f>SUM($A$3:A88)</f>
        <v>21314188.071836606</v>
      </c>
      <c r="D89" s="87">
        <f>IF('Control Panel'!$D$27= "ON",A89+B89*(1-'Control Panel'!$C$27),A89+B89)</f>
        <v>706248.68192960892</v>
      </c>
      <c r="F89" s="9">
        <v>87</v>
      </c>
      <c r="G89" s="2">
        <f>IF('Control Panel'!$D$26="ON",K88*(1-'Control Panel'!$C$26),K88)</f>
        <v>3114359.757549373</v>
      </c>
      <c r="H89" s="3">
        <f>IF(ROUND(K88,2) = 0,0,-PMT(_xlfn.XLOOKUP(G$1,'Control Panel'!$B:$B,'Control Panel'!$H:$H),_xlfn.XLOOKUP(G$1,'Control Panel'!$B:$B,'Control Panel'!$E:$E),_xlfn.XLOOKUP(G$1,'Control Panel'!$B:$B,'Control Panel'!$C:$C)))</f>
        <v>40854.172731056962</v>
      </c>
      <c r="I89" s="3">
        <f>IF(H89=0,0,G89*(_xlfn.XLOOKUP(G$1,'Control Panel'!$B:$B,'Control Panel'!$H:$H)))</f>
        <v>14274.148888767959</v>
      </c>
      <c r="J89" s="3">
        <f t="shared" si="39"/>
        <v>26580.023842289003</v>
      </c>
      <c r="K89" s="3">
        <f t="shared" si="40"/>
        <v>3087779.7337070839</v>
      </c>
      <c r="L89" s="10">
        <f>_xlfn.XLOOKUP(G$1,'Control Panel'!$B:$B,'Control Panel'!$D:$D)</f>
        <v>5.5E-2</v>
      </c>
      <c r="M89" s="2">
        <f>IF('Control Panel'!$D$26="ON",Q88*(1-'Control Panel'!$C$26),Q88)</f>
        <v>3627862.463296229</v>
      </c>
      <c r="N89" s="3">
        <f>IF(ROUND(Q88,2) = 0,0,-PMT(_xlfn.XLOOKUP(M$1,'Control Panel'!$B:$B,'Control Panel'!$H:$H),_xlfn.XLOOKUP(M$1,'Control Panel'!$B:$B,'Control Panel'!$E:$E),_xlfn.XLOOKUP(M$1,'Control Panel'!$B:$B,'Control Panel'!$C:$C)))</f>
        <v>26277.152547020552</v>
      </c>
      <c r="O89" s="3">
        <f>IF(N89=0,0,M89*(_xlfn.XLOOKUP(M$1,'Control Panel'!$B:$B,'Control Panel'!$H:$H)))</f>
        <v>20784.628695967982</v>
      </c>
      <c r="P89" s="3">
        <f t="shared" si="41"/>
        <v>5492.5238510525705</v>
      </c>
      <c r="Q89" s="3">
        <f t="shared" si="42"/>
        <v>3622369.9394451766</v>
      </c>
      <c r="R89" s="10">
        <f>_xlfn.XLOOKUP(M$1,'Control Panel'!$B:$B,'Control Panel'!$D:$D)</f>
        <v>6.8750000000000006E-2</v>
      </c>
      <c r="S89" s="2">
        <f>IF('Control Panel'!$D$26="ON",W88*(1-'Control Panel'!$C$26),W88)</f>
        <v>5895276.5028563682</v>
      </c>
      <c r="T89" s="3">
        <f>IF(ROUND(W88,2) = 0,0,-PMT(_xlfn.XLOOKUP(S$1,'Control Panel'!$B:$B,'Control Panel'!$H:$H),_xlfn.XLOOKUP(S$1,'Control Panel'!$B:$B,'Control Panel'!$E:$E),_xlfn.XLOOKUP(S$1,'Control Panel'!$B:$B,'Control Panel'!$C:$C)))</f>
        <v>42700.372888908401</v>
      </c>
      <c r="U89" s="3">
        <f>IF(T89=0,0,S89*(_xlfn.XLOOKUP(S$1,'Control Panel'!$B:$B,'Control Panel'!$H:$H)))</f>
        <v>33775.021630947944</v>
      </c>
      <c r="V89" s="3">
        <f t="shared" si="43"/>
        <v>8925.3512579604576</v>
      </c>
      <c r="W89" s="3">
        <f t="shared" si="44"/>
        <v>5886351.1515984079</v>
      </c>
      <c r="X89" s="10">
        <f>_xlfn.XLOOKUP(S$1,'Control Panel'!$B:$B,'Control Panel'!$D:$D)</f>
        <v>6.8750000000000006E-2</v>
      </c>
      <c r="Y89" s="2">
        <f>IF('Control Panel'!$D$26="ON",AC88*(1-'Control Panel'!$C$26),AC88)</f>
        <v>4775808.592666328</v>
      </c>
      <c r="Z89" s="3">
        <f>IF(ROUND(AC88,2) = 0,0,-PMT(_xlfn.XLOOKUP(Y$1,'Control Panel'!$B:$B,'Control Panel'!$H:$H),_xlfn.XLOOKUP(Y$1,'Control Panel'!$B:$B,'Control Panel'!$E:$E),_xlfn.XLOOKUP(Y$1,'Control Panel'!$B:$B,'Control Panel'!$C:$C)))</f>
        <v>61792.332437135432</v>
      </c>
      <c r="AA89" s="3">
        <f>IF(Z89=0,0,Y89*(_xlfn.XLOOKUP(Y$1,'Control Panel'!$B:$B,'Control Panel'!$H:$H)))</f>
        <v>20396.682531179107</v>
      </c>
      <c r="AB89" s="3">
        <f t="shared" si="45"/>
        <v>41395.649905956321</v>
      </c>
      <c r="AC89" s="3">
        <f t="shared" si="46"/>
        <v>4734412.9427603716</v>
      </c>
      <c r="AD89" s="10">
        <f>_xlfn.XLOOKUP(Y$1,'Control Panel'!$B:$B,'Control Panel'!$D:$D)</f>
        <v>5.1249999999999997E-2</v>
      </c>
      <c r="AE89" s="2">
        <f>IF('Control Panel'!$D$26="ON",AI88*(1-'Control Panel'!$C$26),AI88)</f>
        <v>9069656.1582405809</v>
      </c>
      <c r="AF89" s="3">
        <f>IF(ROUND(AI88,2) = 0,0,-PMT(_xlfn.XLOOKUP(AE$1,'Control Panel'!$B:$B,'Control Panel'!$H:$H),_xlfn.XLOOKUP(AE$1,'Control Panel'!$B:$B,'Control Panel'!$E:$E),_xlfn.XLOOKUP(AE$1,'Control Panel'!$B:$B,'Control Panel'!$C:$C)))</f>
        <v>65692.881367551381</v>
      </c>
      <c r="AG89" s="3">
        <f>IF(AF89=0,0,AE89*(_xlfn.XLOOKUP(AE$1,'Control Panel'!$B:$B,'Control Panel'!$H:$H)))</f>
        <v>51961.57173992</v>
      </c>
      <c r="AH89" s="3">
        <f t="shared" si="47"/>
        <v>13731.309627631381</v>
      </c>
      <c r="AI89" s="3">
        <f t="shared" si="48"/>
        <v>9055924.8486129493</v>
      </c>
      <c r="AJ89" s="10">
        <f>_xlfn.XLOOKUP(AE$1,'Control Panel'!$B:$B,'Control Panel'!$D:$D)</f>
        <v>6.8750000000000006E-2</v>
      </c>
      <c r="AK89" s="2">
        <f>IF('Control Panel'!$D$26="ON",AO88*(1-'Control Panel'!$C$26),AO88)</f>
        <v>1431025.8340290384</v>
      </c>
      <c r="AL89" s="3">
        <f>IF(ROUND(AO88,2) = 0,0,-PMT(_xlfn.XLOOKUP(AK$1,'Control Panel'!$B:$B,'Control Panel'!$H:$H),_xlfn.XLOOKUP(AK$1,'Control Panel'!$B:$B,'Control Panel'!$E:$E),_xlfn.XLOOKUP(AK$1,'Control Panel'!$B:$B,'Control Panel'!$C:$C)))</f>
        <v>19292.014496253767</v>
      </c>
      <c r="AM89" s="3">
        <f>IF(AL89=0,0,AK89*(_xlfn.XLOOKUP(AK$1,'Control Panel'!$B:$B,'Control Panel'!$H:$H)))</f>
        <v>7453.2595522345746</v>
      </c>
      <c r="AN89" s="3">
        <f t="shared" si="49"/>
        <v>11838.754944019192</v>
      </c>
      <c r="AO89" s="3">
        <f t="shared" si="50"/>
        <v>1419187.0790850192</v>
      </c>
      <c r="AP89" s="10">
        <f>_xlfn.XLOOKUP(AK$1,'Control Panel'!$B:$B,'Control Panel'!$D:$D)</f>
        <v>6.25E-2</v>
      </c>
      <c r="AQ89" s="2">
        <f>IF('Control Panel'!$D$26="ON",AU88*(1-'Control Panel'!$C$26),AU88)</f>
        <v>4497557.5505979666</v>
      </c>
      <c r="AR89" s="3">
        <f>IF(ROUND(AU88,2) = 0,0,-PMT(_xlfn.XLOOKUP(AQ$1,'Control Panel'!$B:$B,'Control Panel'!$H:$H),_xlfn.XLOOKUP(AQ$1,'Control Panel'!$B:$B,'Control Panel'!$E:$E),_xlfn.XLOOKUP(AQ$1,'Control Panel'!$B:$B,'Control Panel'!$C:$C)))</f>
        <v>61459.563819643074</v>
      </c>
      <c r="AS89" s="3">
        <f>IF(AR89=0,0,AQ89*(_xlfn.XLOOKUP(AQ$1,'Control Panel'!$B:$B,'Control Panel'!$H:$H)))</f>
        <v>24830.265643926276</v>
      </c>
      <c r="AT89" s="3">
        <f t="shared" si="51"/>
        <v>36629.298175716802</v>
      </c>
      <c r="AU89" s="3">
        <f t="shared" si="52"/>
        <v>4460928.2524222499</v>
      </c>
      <c r="AV89" s="10">
        <f>_xlfn.XLOOKUP(AQ$1,'Control Panel'!$B:$B,'Control Panel'!$D:$D)</f>
        <v>6.6250000000000003E-2</v>
      </c>
      <c r="AW89" s="2">
        <f>IF('Control Panel'!$D$26="ON",BA88*(1-'Control Panel'!$C$26),BA88)</f>
        <v>7062055.3621233115</v>
      </c>
      <c r="AX89" s="3">
        <f>IF(ROUND(BA88,2) = 0,0,-PMT(_xlfn.XLOOKUP(AW$1,'Control Panel'!$B:$B,'Control Panel'!$H:$H),_xlfn.XLOOKUP(AW$1,'Control Panel'!$B:$B,'Control Panel'!$E:$E),_xlfn.XLOOKUP(AW$1,'Control Panel'!$B:$B,'Control Panel'!$C:$C)))</f>
        <v>44797.69910066975</v>
      </c>
      <c r="AY89" s="3">
        <f>IF(AX89=0,0,AW89*(_xlfn.XLOOKUP(AW$1,'Control Panel'!$B:$B,'Control Panel'!$H:$H)))</f>
        <v>31632.122976177336</v>
      </c>
      <c r="AZ89" s="3">
        <f t="shared" si="53"/>
        <v>13165.576124492414</v>
      </c>
      <c r="BA89" s="3">
        <f t="shared" si="54"/>
        <v>7048889.7859988194</v>
      </c>
      <c r="BB89" s="10">
        <f>_xlfn.XLOOKUP(AW$1,'Control Panel'!$B:$B,'Control Panel'!$D:$D)</f>
        <v>5.3749999999999999E-2</v>
      </c>
      <c r="BC89" s="2">
        <f>IF('Control Panel'!$D$26="ON",BG88*(1-'Control Panel'!$C$26),BG88)</f>
        <v>11359927.023988618</v>
      </c>
      <c r="BD89" s="3">
        <f>IF(ROUND(BG88,2) = 0,0,-PMT(_xlfn.XLOOKUP(BC$1,'Control Panel'!$B:$B,'Control Panel'!$H:$H),_xlfn.XLOOKUP(BC$1,'Control Panel'!$B:$B,'Control Panel'!$E:$E),_xlfn.XLOOKUP(BC$1,'Control Panel'!$B:$B,'Control Panel'!$C:$C)))</f>
        <v>83162.8118973979</v>
      </c>
      <c r="BE89" s="3">
        <f>IF(BD89=0,0,BC89*(_xlfn.XLOOKUP(BC$1,'Control Panel'!$B:$B,'Control Panel'!$H:$H)))</f>
        <v>66266.240973266933</v>
      </c>
      <c r="BF89" s="3">
        <f t="shared" si="55"/>
        <v>16896.570924130967</v>
      </c>
      <c r="BG89" s="3">
        <f t="shared" si="56"/>
        <v>11343030.453064486</v>
      </c>
      <c r="BH89" s="10">
        <f>_xlfn.XLOOKUP(BC$1,'Control Panel'!$B:$B,'Control Panel'!$D:$D)</f>
        <v>7.0000000000000007E-2</v>
      </c>
      <c r="BI89" s="2">
        <f>IF('Control Panel'!$D$26="ON",BM88*(1-'Control Panel'!$C$26),BM88)</f>
        <v>6016263.8300117571</v>
      </c>
      <c r="BJ89" s="3">
        <f>IF(ROUND(BM88,2) = 0,0,-PMT(_xlfn.XLOOKUP(BI$1,'Control Panel'!$B:$B,'Control Panel'!$H:$H),_xlfn.XLOOKUP(BI$1,'Control Panel'!$B:$B,'Control Panel'!$E:$E),_xlfn.XLOOKUP(BI$1,'Control Panel'!$B:$B,'Control Panel'!$C:$C)))</f>
        <v>39928.799014207361</v>
      </c>
      <c r="BK89" s="3">
        <f>IF(BJ89=0,0,BI89*(_xlfn.XLOOKUP(BI$1,'Control Panel'!$B:$B,'Control Panel'!$H:$H)))</f>
        <v>29454.625001099223</v>
      </c>
      <c r="BL89" s="3">
        <f t="shared" si="57"/>
        <v>10474.174013108139</v>
      </c>
      <c r="BM89" s="3">
        <f t="shared" si="58"/>
        <v>6005789.6559986491</v>
      </c>
      <c r="BN89" s="10">
        <f>_xlfn.XLOOKUP(BI$1,'Control Panel'!$B:$B,'Control Panel'!$D:$D)</f>
        <v>5.8749999999999997E-2</v>
      </c>
      <c r="BO89" s="2">
        <f>IF('Control Panel'!$D$26="ON",BS88*(1-'Control Panel'!$C$26),BS88)</f>
        <v>8145055.8944873344</v>
      </c>
      <c r="BP89" s="3">
        <f>IF(ROUND(BS88,2) = 0,0,-PMT(_xlfn.XLOOKUP(BO$1,'Control Panel'!$B:$B,'Control Panel'!$H:$H),_xlfn.XLOOKUP(BO$1,'Control Panel'!$B:$B,'Control Panel'!$E:$E),_xlfn.XLOOKUP(BO$1,'Control Panel'!$B:$B,'Control Panel'!$C:$C)))</f>
        <v>51078.842448125593</v>
      </c>
      <c r="BQ89" s="3">
        <f>IF(BP89=0,0,BO89*(_xlfn.XLOOKUP(BO$1,'Control Panel'!$B:$B,'Control Panel'!$H:$H)))</f>
        <v>35634.619538382081</v>
      </c>
      <c r="BR89" s="3">
        <f t="shared" si="59"/>
        <v>15444.222909743512</v>
      </c>
      <c r="BS89" s="3">
        <f t="shared" si="60"/>
        <v>8129611.6715775905</v>
      </c>
      <c r="BT89" s="10">
        <f>_xlfn.XLOOKUP(BO$1,'Control Panel'!$B:$B,'Control Panel'!$D:$D)</f>
        <v>5.2499999999999998E-2</v>
      </c>
      <c r="BU89" s="2">
        <f>IF('Control Panel'!$D$26="ON",BY88*(1-'Control Panel'!$C$26),BY88)</f>
        <v>2871821.915327712</v>
      </c>
      <c r="BV89" s="3">
        <f>IF(ROUND(BY88,2) = 0,0,-PMT(_xlfn.XLOOKUP(BU$1,'Control Panel'!$B:$B,'Control Panel'!$H:$H),_xlfn.XLOOKUP(BU$1,'Control Panel'!$B:$B,'Control Panel'!$E:$E),_xlfn.XLOOKUP(BU$1,'Control Panel'!$B:$B,'Control Panel'!$C:$C)))</f>
        <v>38891.266274824018</v>
      </c>
      <c r="BW89" s="3">
        <f>IF(BV89=0,0,BU89*(_xlfn.XLOOKUP(BU$1,'Control Panel'!$B:$B,'Control Panel'!$H:$H)))</f>
        <v>15256.55392517847</v>
      </c>
      <c r="BX89" s="3">
        <f t="shared" si="61"/>
        <v>23634.712349645546</v>
      </c>
      <c r="BY89" s="3">
        <f t="shared" si="62"/>
        <v>2848187.2029780666</v>
      </c>
      <c r="BZ89" s="10">
        <f>_xlfn.XLOOKUP(BU$1,'Control Panel'!$B:$B,'Control Panel'!$D:$D)</f>
        <v>6.3750000000000001E-2</v>
      </c>
      <c r="CA89" s="2">
        <f>IF('Control Panel'!$D$26="ON",CE88*(1-'Control Panel'!$C$26),CE88)</f>
        <v>3763636.2887792224</v>
      </c>
      <c r="CB89" s="3">
        <f>IF(ROUND(CE88,2) = 0,0,-PMT(_xlfn.XLOOKUP(CA$1,'Control Panel'!$B:$B,'Control Panel'!$H:$H),_xlfn.XLOOKUP(CA$1,'Control Panel'!$B:$B,'Control Panel'!$E:$E),_xlfn.XLOOKUP(CA$1,'Control Panel'!$B:$B,'Control Panel'!$C:$C)))</f>
        <v>49824.605221179954</v>
      </c>
      <c r="CC89" s="3">
        <f>IF(CB89=0,0,CA89*(_xlfn.XLOOKUP(CA$1,'Control Panel'!$B:$B,'Control Panel'!$H:$H)))</f>
        <v>18034.090550400444</v>
      </c>
      <c r="CD89" s="3">
        <f t="shared" si="63"/>
        <v>31790.51467077951</v>
      </c>
      <c r="CE89" s="3">
        <f t="shared" si="64"/>
        <v>3731845.7741084429</v>
      </c>
      <c r="CF89" s="10">
        <f>_xlfn.XLOOKUP(CA$1,'Control Panel'!$B:$B,'Control Panel'!$D:$D)</f>
        <v>5.7500000000000002E-2</v>
      </c>
      <c r="CG89" s="2">
        <f>IF('Control Panel'!$D$26="ON",CK88*(1-'Control Panel'!$C$26),CK88)</f>
        <v>5294411.5878339298</v>
      </c>
      <c r="CH89" s="3">
        <f>IF(ROUND(CK88,2) = 0,0,-PMT(_xlfn.XLOOKUP(CG$1,'Control Panel'!$B:$B,'Control Panel'!$H:$H),_xlfn.XLOOKUP(CG$1,'Control Panel'!$B:$B,'Control Panel'!$E:$E),_xlfn.XLOOKUP(CG$1,'Control Panel'!$B:$B,'Control Panel'!$C:$C)))</f>
        <v>69452.093642796826</v>
      </c>
      <c r="CI89" s="3">
        <f>IF(CH89=0,0,CG89*(_xlfn.XLOOKUP(CG$1,'Control Panel'!$B:$B,'Control Panel'!$H:$H)))</f>
        <v>24266.053110905512</v>
      </c>
      <c r="CJ89" s="3">
        <f t="shared" si="65"/>
        <v>45186.040531891311</v>
      </c>
      <c r="CK89" s="3">
        <f t="shared" si="66"/>
        <v>5249225.5473020384</v>
      </c>
      <c r="CL89" s="10">
        <f>_xlfn.XLOOKUP(CG$1,'Control Panel'!$B:$B,'Control Panel'!$D:$D)</f>
        <v>5.5E-2</v>
      </c>
      <c r="CM89" s="2">
        <f>IF('Control Panel'!$D$26="ON",CQ88*(1-'Control Panel'!$C$26),CQ88)</f>
        <v>1761093.1663756389</v>
      </c>
      <c r="CN89" s="3">
        <f>IF(ROUND(CQ88,2) = 0,0,-PMT(_xlfn.XLOOKUP(CM$1,'Control Panel'!$B:$B,'Control Panel'!$H:$H),_xlfn.XLOOKUP(CM$1,'Control Panel'!$B:$B,'Control Panel'!$E:$E),_xlfn.XLOOKUP(CM$1,'Control Panel'!$B:$B,'Control Panel'!$C:$C)))</f>
        <v>11044.074042837967</v>
      </c>
      <c r="CO89" s="3">
        <f>IF(CN89=0,0,CM89*(_xlfn.XLOOKUP(CM$1,'Control Panel'!$B:$B,'Control Panel'!$H:$H)))</f>
        <v>7704.7826028934196</v>
      </c>
      <c r="CP89" s="3">
        <f t="shared" si="67"/>
        <v>3339.2914399445472</v>
      </c>
      <c r="CQ89" s="3">
        <f t="shared" si="68"/>
        <v>1757753.8749356943</v>
      </c>
      <c r="CR89" s="10">
        <f>_xlfn.XLOOKUP(CM$1,'Control Panel'!$B:$B,'Control Panel'!$D:$D)</f>
        <v>5.2499999999999998E-2</v>
      </c>
    </row>
    <row r="90" spans="1:96" x14ac:dyDescent="0.3">
      <c r="A90" s="86">
        <f t="shared" si="37"/>
        <v>306023.77287260466</v>
      </c>
      <c r="B90" s="3">
        <f t="shared" si="38"/>
        <v>400224.9090570042</v>
      </c>
      <c r="C90" s="88">
        <f>SUM($A$3:A89)</f>
        <v>21618712.086404968</v>
      </c>
      <c r="D90" s="87">
        <f>IF('Control Panel'!$D$27= "ON",A90+B90*(1-'Control Panel'!$C$27),A90+B90)</f>
        <v>706248.68192960881</v>
      </c>
      <c r="F90" s="9">
        <v>88</v>
      </c>
      <c r="G90" s="2">
        <f>IF('Control Panel'!$D$26="ON",K89*(1-'Control Panel'!$C$26),K89)</f>
        <v>3087779.7337070839</v>
      </c>
      <c r="H90" s="3">
        <f>IF(ROUND(K89,2) = 0,0,-PMT(_xlfn.XLOOKUP(G$1,'Control Panel'!$B:$B,'Control Panel'!$H:$H),_xlfn.XLOOKUP(G$1,'Control Panel'!$B:$B,'Control Panel'!$E:$E),_xlfn.XLOOKUP(G$1,'Control Panel'!$B:$B,'Control Panel'!$C:$C)))</f>
        <v>40854.172731056962</v>
      </c>
      <c r="I90" s="3">
        <f>IF(H90=0,0,G90*(_xlfn.XLOOKUP(G$1,'Control Panel'!$B:$B,'Control Panel'!$H:$H)))</f>
        <v>14152.323779490802</v>
      </c>
      <c r="J90" s="3">
        <f t="shared" si="39"/>
        <v>26701.84895156616</v>
      </c>
      <c r="K90" s="3">
        <f t="shared" si="40"/>
        <v>3061077.8847555178</v>
      </c>
      <c r="L90" s="10">
        <f>_xlfn.XLOOKUP(G$1,'Control Panel'!$B:$B,'Control Panel'!$D:$D)</f>
        <v>5.5E-2</v>
      </c>
      <c r="M90" s="2">
        <f>IF('Control Panel'!$D$26="ON",Q89*(1-'Control Panel'!$C$26),Q89)</f>
        <v>3622369.9394451766</v>
      </c>
      <c r="N90" s="3">
        <f>IF(ROUND(Q89,2) = 0,0,-PMT(_xlfn.XLOOKUP(M$1,'Control Panel'!$B:$B,'Control Panel'!$H:$H),_xlfn.XLOOKUP(M$1,'Control Panel'!$B:$B,'Control Panel'!$E:$E),_xlfn.XLOOKUP(M$1,'Control Panel'!$B:$B,'Control Panel'!$C:$C)))</f>
        <v>26277.152547020552</v>
      </c>
      <c r="O90" s="3">
        <f>IF(N90=0,0,M90*(_xlfn.XLOOKUP(M$1,'Control Panel'!$B:$B,'Control Panel'!$H:$H)))</f>
        <v>20753.161111404661</v>
      </c>
      <c r="P90" s="3">
        <f t="shared" si="41"/>
        <v>5523.9914356158915</v>
      </c>
      <c r="Q90" s="3">
        <f t="shared" si="42"/>
        <v>3616845.9480095608</v>
      </c>
      <c r="R90" s="10">
        <f>_xlfn.XLOOKUP(M$1,'Control Panel'!$B:$B,'Control Panel'!$D:$D)</f>
        <v>6.8750000000000006E-2</v>
      </c>
      <c r="S90" s="2">
        <f>IF('Control Panel'!$D$26="ON",W89*(1-'Control Panel'!$C$26),W89)</f>
        <v>5886351.1515984079</v>
      </c>
      <c r="T90" s="3">
        <f>IF(ROUND(W89,2) = 0,0,-PMT(_xlfn.XLOOKUP(S$1,'Control Panel'!$B:$B,'Control Panel'!$H:$H),_xlfn.XLOOKUP(S$1,'Control Panel'!$B:$B,'Control Panel'!$E:$E),_xlfn.XLOOKUP(S$1,'Control Panel'!$B:$B,'Control Panel'!$C:$C)))</f>
        <v>42700.372888908401</v>
      </c>
      <c r="U90" s="3">
        <f>IF(T90=0,0,S90*(_xlfn.XLOOKUP(S$1,'Control Panel'!$B:$B,'Control Panel'!$H:$H)))</f>
        <v>33723.886806032548</v>
      </c>
      <c r="V90" s="3">
        <f t="shared" si="43"/>
        <v>8976.4860828758538</v>
      </c>
      <c r="W90" s="3">
        <f t="shared" si="44"/>
        <v>5877374.6655155318</v>
      </c>
      <c r="X90" s="10">
        <f>_xlfn.XLOOKUP(S$1,'Control Panel'!$B:$B,'Control Panel'!$D:$D)</f>
        <v>6.8750000000000006E-2</v>
      </c>
      <c r="Y90" s="2">
        <f>IF('Control Panel'!$D$26="ON",AC89*(1-'Control Panel'!$C$26),AC89)</f>
        <v>4734412.9427603716</v>
      </c>
      <c r="Z90" s="3">
        <f>IF(ROUND(AC89,2) = 0,0,-PMT(_xlfn.XLOOKUP(Y$1,'Control Panel'!$B:$B,'Control Panel'!$H:$H),_xlfn.XLOOKUP(Y$1,'Control Panel'!$B:$B,'Control Panel'!$E:$E),_xlfn.XLOOKUP(Y$1,'Control Panel'!$B:$B,'Control Panel'!$C:$C)))</f>
        <v>61792.332437135432</v>
      </c>
      <c r="AA90" s="3">
        <f>IF(Z90=0,0,Y90*(_xlfn.XLOOKUP(Y$1,'Control Panel'!$B:$B,'Control Panel'!$H:$H)))</f>
        <v>20219.888609705751</v>
      </c>
      <c r="AB90" s="3">
        <f t="shared" si="45"/>
        <v>41572.443827429684</v>
      </c>
      <c r="AC90" s="3">
        <f t="shared" si="46"/>
        <v>4692840.4989329418</v>
      </c>
      <c r="AD90" s="10">
        <f>_xlfn.XLOOKUP(Y$1,'Control Panel'!$B:$B,'Control Panel'!$D:$D)</f>
        <v>5.1249999999999997E-2</v>
      </c>
      <c r="AE90" s="2">
        <f>IF('Control Panel'!$D$26="ON",AI89*(1-'Control Panel'!$C$26),AI89)</f>
        <v>9055924.8486129493</v>
      </c>
      <c r="AF90" s="3">
        <f>IF(ROUND(AI89,2) = 0,0,-PMT(_xlfn.XLOOKUP(AE$1,'Control Panel'!$B:$B,'Control Panel'!$H:$H),_xlfn.XLOOKUP(AE$1,'Control Panel'!$B:$B,'Control Panel'!$E:$E),_xlfn.XLOOKUP(AE$1,'Control Panel'!$B:$B,'Control Panel'!$C:$C)))</f>
        <v>65692.881367551381</v>
      </c>
      <c r="AG90" s="3">
        <f>IF(AF90=0,0,AE90*(_xlfn.XLOOKUP(AE$1,'Control Panel'!$B:$B,'Control Panel'!$H:$H)))</f>
        <v>51882.902778511692</v>
      </c>
      <c r="AH90" s="3">
        <f t="shared" si="47"/>
        <v>13809.978589039689</v>
      </c>
      <c r="AI90" s="3">
        <f t="shared" si="48"/>
        <v>9042114.87002391</v>
      </c>
      <c r="AJ90" s="10">
        <f>_xlfn.XLOOKUP(AE$1,'Control Panel'!$B:$B,'Control Panel'!$D:$D)</f>
        <v>6.8750000000000006E-2</v>
      </c>
      <c r="AK90" s="2">
        <f>IF('Control Panel'!$D$26="ON",AO89*(1-'Control Panel'!$C$26),AO89)</f>
        <v>1419187.0790850192</v>
      </c>
      <c r="AL90" s="3">
        <f>IF(ROUND(AO89,2) = 0,0,-PMT(_xlfn.XLOOKUP(AK$1,'Control Panel'!$B:$B,'Control Panel'!$H:$H),_xlfn.XLOOKUP(AK$1,'Control Panel'!$B:$B,'Control Panel'!$E:$E),_xlfn.XLOOKUP(AK$1,'Control Panel'!$B:$B,'Control Panel'!$C:$C)))</f>
        <v>19292.014496253767</v>
      </c>
      <c r="AM90" s="3">
        <f>IF(AL90=0,0,AK90*(_xlfn.XLOOKUP(AK$1,'Control Panel'!$B:$B,'Control Panel'!$H:$H)))</f>
        <v>7391.5993702344749</v>
      </c>
      <c r="AN90" s="3">
        <f t="shared" si="49"/>
        <v>11900.415126019292</v>
      </c>
      <c r="AO90" s="3">
        <f t="shared" si="50"/>
        <v>1407286.6639589998</v>
      </c>
      <c r="AP90" s="10">
        <f>_xlfn.XLOOKUP(AK$1,'Control Panel'!$B:$B,'Control Panel'!$D:$D)</f>
        <v>6.25E-2</v>
      </c>
      <c r="AQ90" s="2">
        <f>IF('Control Panel'!$D$26="ON",AU89*(1-'Control Panel'!$C$26),AU89)</f>
        <v>4460928.2524222499</v>
      </c>
      <c r="AR90" s="3">
        <f>IF(ROUND(AU89,2) = 0,0,-PMT(_xlfn.XLOOKUP(AQ$1,'Control Panel'!$B:$B,'Control Panel'!$H:$H),_xlfn.XLOOKUP(AQ$1,'Control Panel'!$B:$B,'Control Panel'!$E:$E),_xlfn.XLOOKUP(AQ$1,'Control Panel'!$B:$B,'Control Panel'!$C:$C)))</f>
        <v>61459.563819643074</v>
      </c>
      <c r="AS90" s="3">
        <f>IF(AR90=0,0,AQ90*(_xlfn.XLOOKUP(AQ$1,'Control Panel'!$B:$B,'Control Panel'!$H:$H)))</f>
        <v>24628.04139358117</v>
      </c>
      <c r="AT90" s="3">
        <f t="shared" si="51"/>
        <v>36831.5224260619</v>
      </c>
      <c r="AU90" s="3">
        <f t="shared" si="52"/>
        <v>4424096.7299961876</v>
      </c>
      <c r="AV90" s="10">
        <f>_xlfn.XLOOKUP(AQ$1,'Control Panel'!$B:$B,'Control Panel'!$D:$D)</f>
        <v>6.6250000000000003E-2</v>
      </c>
      <c r="AW90" s="2">
        <f>IF('Control Panel'!$D$26="ON",BA89*(1-'Control Panel'!$C$26),BA89)</f>
        <v>7048889.7859988194</v>
      </c>
      <c r="AX90" s="3">
        <f>IF(ROUND(BA89,2) = 0,0,-PMT(_xlfn.XLOOKUP(AW$1,'Control Panel'!$B:$B,'Control Panel'!$H:$H),_xlfn.XLOOKUP(AW$1,'Control Panel'!$B:$B,'Control Panel'!$E:$E),_xlfn.XLOOKUP(AW$1,'Control Panel'!$B:$B,'Control Panel'!$C:$C)))</f>
        <v>44797.69910066975</v>
      </c>
      <c r="AY90" s="3">
        <f>IF(AX90=0,0,AW90*(_xlfn.XLOOKUP(AW$1,'Control Panel'!$B:$B,'Control Panel'!$H:$H)))</f>
        <v>31573.152166453048</v>
      </c>
      <c r="AZ90" s="3">
        <f t="shared" si="53"/>
        <v>13224.546934216702</v>
      </c>
      <c r="BA90" s="3">
        <f t="shared" si="54"/>
        <v>7035665.2390646031</v>
      </c>
      <c r="BB90" s="10">
        <f>_xlfn.XLOOKUP(AW$1,'Control Panel'!$B:$B,'Control Panel'!$D:$D)</f>
        <v>5.3749999999999999E-2</v>
      </c>
      <c r="BC90" s="2">
        <f>IF('Control Panel'!$D$26="ON",BG89*(1-'Control Panel'!$C$26),BG89)</f>
        <v>11343030.453064486</v>
      </c>
      <c r="BD90" s="3">
        <f>IF(ROUND(BG89,2) = 0,0,-PMT(_xlfn.XLOOKUP(BC$1,'Control Panel'!$B:$B,'Control Panel'!$H:$H),_xlfn.XLOOKUP(BC$1,'Control Panel'!$B:$B,'Control Panel'!$E:$E),_xlfn.XLOOKUP(BC$1,'Control Panel'!$B:$B,'Control Panel'!$C:$C)))</f>
        <v>83162.8118973979</v>
      </c>
      <c r="BE90" s="3">
        <f>IF(BD90=0,0,BC90*(_xlfn.XLOOKUP(BC$1,'Control Panel'!$B:$B,'Control Panel'!$H:$H)))</f>
        <v>66167.67764287618</v>
      </c>
      <c r="BF90" s="3">
        <f t="shared" si="55"/>
        <v>16995.134254521719</v>
      </c>
      <c r="BG90" s="3">
        <f t="shared" si="56"/>
        <v>11326035.318809964</v>
      </c>
      <c r="BH90" s="10">
        <f>_xlfn.XLOOKUP(BC$1,'Control Panel'!$B:$B,'Control Panel'!$D:$D)</f>
        <v>7.0000000000000007E-2</v>
      </c>
      <c r="BI90" s="2">
        <f>IF('Control Panel'!$D$26="ON",BM89*(1-'Control Panel'!$C$26),BM89)</f>
        <v>6005789.6559986491</v>
      </c>
      <c r="BJ90" s="3">
        <f>IF(ROUND(BM89,2) = 0,0,-PMT(_xlfn.XLOOKUP(BI$1,'Control Panel'!$B:$B,'Control Panel'!$H:$H),_xlfn.XLOOKUP(BI$1,'Control Panel'!$B:$B,'Control Panel'!$E:$E),_xlfn.XLOOKUP(BI$1,'Control Panel'!$B:$B,'Control Panel'!$C:$C)))</f>
        <v>39928.799014207361</v>
      </c>
      <c r="BK90" s="3">
        <f>IF(BJ90=0,0,BI90*(_xlfn.XLOOKUP(BI$1,'Control Panel'!$B:$B,'Control Panel'!$H:$H)))</f>
        <v>29403.345190826716</v>
      </c>
      <c r="BL90" s="3">
        <f t="shared" si="57"/>
        <v>10525.453823380645</v>
      </c>
      <c r="BM90" s="3">
        <f t="shared" si="58"/>
        <v>5995264.202175268</v>
      </c>
      <c r="BN90" s="10">
        <f>_xlfn.XLOOKUP(BI$1,'Control Panel'!$B:$B,'Control Panel'!$D:$D)</f>
        <v>5.8749999999999997E-2</v>
      </c>
      <c r="BO90" s="2">
        <f>IF('Control Panel'!$D$26="ON",BS89*(1-'Control Panel'!$C$26),BS89)</f>
        <v>8129611.6715775905</v>
      </c>
      <c r="BP90" s="3">
        <f>IF(ROUND(BS89,2) = 0,0,-PMT(_xlfn.XLOOKUP(BO$1,'Control Panel'!$B:$B,'Control Panel'!$H:$H),_xlfn.XLOOKUP(BO$1,'Control Panel'!$B:$B,'Control Panel'!$E:$E),_xlfn.XLOOKUP(BO$1,'Control Panel'!$B:$B,'Control Panel'!$C:$C)))</f>
        <v>51078.842448125593</v>
      </c>
      <c r="BQ90" s="3">
        <f>IF(BP90=0,0,BO90*(_xlfn.XLOOKUP(BO$1,'Control Panel'!$B:$B,'Control Panel'!$H:$H)))</f>
        <v>35567.051063151957</v>
      </c>
      <c r="BR90" s="3">
        <f t="shared" si="59"/>
        <v>15511.791384973636</v>
      </c>
      <c r="BS90" s="3">
        <f t="shared" si="60"/>
        <v>8114099.880192617</v>
      </c>
      <c r="BT90" s="10">
        <f>_xlfn.XLOOKUP(BO$1,'Control Panel'!$B:$B,'Control Panel'!$D:$D)</f>
        <v>5.2499999999999998E-2</v>
      </c>
      <c r="BU90" s="2">
        <f>IF('Control Panel'!$D$26="ON",BY89*(1-'Control Panel'!$C$26),BY89)</f>
        <v>2848187.2029780666</v>
      </c>
      <c r="BV90" s="3">
        <f>IF(ROUND(BY89,2) = 0,0,-PMT(_xlfn.XLOOKUP(BU$1,'Control Panel'!$B:$B,'Control Panel'!$H:$H),_xlfn.XLOOKUP(BU$1,'Control Panel'!$B:$B,'Control Panel'!$E:$E),_xlfn.XLOOKUP(BU$1,'Control Panel'!$B:$B,'Control Panel'!$C:$C)))</f>
        <v>38891.266274824018</v>
      </c>
      <c r="BW90" s="3">
        <f>IF(BV90=0,0,BU90*(_xlfn.XLOOKUP(BU$1,'Control Panel'!$B:$B,'Control Panel'!$H:$H)))</f>
        <v>15130.994515820979</v>
      </c>
      <c r="BX90" s="3">
        <f t="shared" si="61"/>
        <v>23760.271759003037</v>
      </c>
      <c r="BY90" s="3">
        <f t="shared" si="62"/>
        <v>2824426.9312190637</v>
      </c>
      <c r="BZ90" s="10">
        <f>_xlfn.XLOOKUP(BU$1,'Control Panel'!$B:$B,'Control Panel'!$D:$D)</f>
        <v>6.3750000000000001E-2</v>
      </c>
      <c r="CA90" s="2">
        <f>IF('Control Panel'!$D$26="ON",CE89*(1-'Control Panel'!$C$26),CE89)</f>
        <v>3731845.7741084429</v>
      </c>
      <c r="CB90" s="3">
        <f>IF(ROUND(CE89,2) = 0,0,-PMT(_xlfn.XLOOKUP(CA$1,'Control Panel'!$B:$B,'Control Panel'!$H:$H),_xlfn.XLOOKUP(CA$1,'Control Panel'!$B:$B,'Control Panel'!$E:$E),_xlfn.XLOOKUP(CA$1,'Control Panel'!$B:$B,'Control Panel'!$C:$C)))</f>
        <v>49824.605221179954</v>
      </c>
      <c r="CC90" s="3">
        <f>IF(CB90=0,0,CA90*(_xlfn.XLOOKUP(CA$1,'Control Panel'!$B:$B,'Control Panel'!$H:$H)))</f>
        <v>17881.761000936291</v>
      </c>
      <c r="CD90" s="3">
        <f t="shared" si="63"/>
        <v>31942.844220243664</v>
      </c>
      <c r="CE90" s="3">
        <f t="shared" si="64"/>
        <v>3699902.9298881991</v>
      </c>
      <c r="CF90" s="10">
        <f>_xlfn.XLOOKUP(CA$1,'Control Panel'!$B:$B,'Control Panel'!$D:$D)</f>
        <v>5.7500000000000002E-2</v>
      </c>
      <c r="CG90" s="2">
        <f>IF('Control Panel'!$D$26="ON",CK89*(1-'Control Panel'!$C$26),CK89)</f>
        <v>5249225.5473020384</v>
      </c>
      <c r="CH90" s="3">
        <f>IF(ROUND(CK89,2) = 0,0,-PMT(_xlfn.XLOOKUP(CG$1,'Control Panel'!$B:$B,'Control Panel'!$H:$H),_xlfn.XLOOKUP(CG$1,'Control Panel'!$B:$B,'Control Panel'!$E:$E),_xlfn.XLOOKUP(CG$1,'Control Panel'!$B:$B,'Control Panel'!$C:$C)))</f>
        <v>69452.093642796826</v>
      </c>
      <c r="CI90" s="3">
        <f>IF(CH90=0,0,CG90*(_xlfn.XLOOKUP(CG$1,'Control Panel'!$B:$B,'Control Panel'!$H:$H)))</f>
        <v>24058.950425134342</v>
      </c>
      <c r="CJ90" s="3">
        <f t="shared" si="65"/>
        <v>45393.14321766248</v>
      </c>
      <c r="CK90" s="3">
        <f t="shared" si="66"/>
        <v>5203832.4040843761</v>
      </c>
      <c r="CL90" s="10">
        <f>_xlfn.XLOOKUP(CG$1,'Control Panel'!$B:$B,'Control Panel'!$D:$D)</f>
        <v>5.5E-2</v>
      </c>
      <c r="CM90" s="2">
        <f>IF('Control Panel'!$D$26="ON",CQ89*(1-'Control Panel'!$C$26),CQ89)</f>
        <v>1757753.8749356943</v>
      </c>
      <c r="CN90" s="3">
        <f>IF(ROUND(CQ89,2) = 0,0,-PMT(_xlfn.XLOOKUP(CM$1,'Control Panel'!$B:$B,'Control Panel'!$H:$H),_xlfn.XLOOKUP(CM$1,'Control Panel'!$B:$B,'Control Panel'!$E:$E),_xlfn.XLOOKUP(CM$1,'Control Panel'!$B:$B,'Control Panel'!$C:$C)))</f>
        <v>11044.074042837967</v>
      </c>
      <c r="CO90" s="3">
        <f>IF(CN90=0,0,CM90*(_xlfn.XLOOKUP(CM$1,'Control Panel'!$B:$B,'Control Panel'!$H:$H)))</f>
        <v>7690.1732028436618</v>
      </c>
      <c r="CP90" s="3">
        <f t="shared" si="67"/>
        <v>3353.900839994305</v>
      </c>
      <c r="CQ90" s="3">
        <f t="shared" si="68"/>
        <v>1754399.9740957001</v>
      </c>
      <c r="CR90" s="10">
        <f>_xlfn.XLOOKUP(CM$1,'Control Panel'!$B:$B,'Control Panel'!$D:$D)</f>
        <v>5.2499999999999998E-2</v>
      </c>
    </row>
    <row r="91" spans="1:96" x14ac:dyDescent="0.3">
      <c r="A91" s="86">
        <f t="shared" si="37"/>
        <v>307531.00198891509</v>
      </c>
      <c r="B91" s="3">
        <f t="shared" si="38"/>
        <v>398717.6799406939</v>
      </c>
      <c r="C91" s="88">
        <f>SUM($A$3:A90)</f>
        <v>21924735.859277572</v>
      </c>
      <c r="D91" s="87">
        <f>IF('Control Panel'!$D$27= "ON",A91+B91*(1-'Control Panel'!$C$27),A91+B91)</f>
        <v>706248.68192960904</v>
      </c>
      <c r="F91" s="9">
        <v>89</v>
      </c>
      <c r="G91" s="2">
        <f>IF('Control Panel'!$D$26="ON",K90*(1-'Control Panel'!$C$26),K90)</f>
        <v>3061077.8847555178</v>
      </c>
      <c r="H91" s="3">
        <f>IF(ROUND(K90,2) = 0,0,-PMT(_xlfn.XLOOKUP(G$1,'Control Panel'!$B:$B,'Control Panel'!$H:$H),_xlfn.XLOOKUP(G$1,'Control Panel'!$B:$B,'Control Panel'!$E:$E),_xlfn.XLOOKUP(G$1,'Control Panel'!$B:$B,'Control Panel'!$C:$C)))</f>
        <v>40854.172731056962</v>
      </c>
      <c r="I91" s="3">
        <f>IF(H91=0,0,G91*(_xlfn.XLOOKUP(G$1,'Control Panel'!$B:$B,'Control Panel'!$H:$H)))</f>
        <v>14029.940305129458</v>
      </c>
      <c r="J91" s="3">
        <f t="shared" si="39"/>
        <v>26824.232425927505</v>
      </c>
      <c r="K91" s="3">
        <f t="shared" si="40"/>
        <v>3034253.6523295902</v>
      </c>
      <c r="L91" s="10">
        <f>_xlfn.XLOOKUP(G$1,'Control Panel'!$B:$B,'Control Panel'!$D:$D)</f>
        <v>5.5E-2</v>
      </c>
      <c r="M91" s="2">
        <f>IF('Control Panel'!$D$26="ON",Q90*(1-'Control Panel'!$C$26),Q90)</f>
        <v>3616845.9480095608</v>
      </c>
      <c r="N91" s="3">
        <f>IF(ROUND(Q90,2) = 0,0,-PMT(_xlfn.XLOOKUP(M$1,'Control Panel'!$B:$B,'Control Panel'!$H:$H),_xlfn.XLOOKUP(M$1,'Control Panel'!$B:$B,'Control Panel'!$E:$E),_xlfn.XLOOKUP(M$1,'Control Panel'!$B:$B,'Control Panel'!$C:$C)))</f>
        <v>26277.152547020552</v>
      </c>
      <c r="O91" s="3">
        <f>IF(N91=0,0,M91*(_xlfn.XLOOKUP(M$1,'Control Panel'!$B:$B,'Control Panel'!$H:$H)))</f>
        <v>20721.513243804777</v>
      </c>
      <c r="P91" s="3">
        <f t="shared" si="41"/>
        <v>5555.6393032157757</v>
      </c>
      <c r="Q91" s="3">
        <f t="shared" si="42"/>
        <v>3611290.308706345</v>
      </c>
      <c r="R91" s="10">
        <f>_xlfn.XLOOKUP(M$1,'Control Panel'!$B:$B,'Control Panel'!$D:$D)</f>
        <v>6.8750000000000006E-2</v>
      </c>
      <c r="S91" s="2">
        <f>IF('Control Panel'!$D$26="ON",W90*(1-'Control Panel'!$C$26),W90)</f>
        <v>5877374.6655155318</v>
      </c>
      <c r="T91" s="3">
        <f>IF(ROUND(W90,2) = 0,0,-PMT(_xlfn.XLOOKUP(S$1,'Control Panel'!$B:$B,'Control Panel'!$H:$H),_xlfn.XLOOKUP(S$1,'Control Panel'!$B:$B,'Control Panel'!$E:$E),_xlfn.XLOOKUP(S$1,'Control Panel'!$B:$B,'Control Panel'!$C:$C)))</f>
        <v>42700.372888908401</v>
      </c>
      <c r="U91" s="3">
        <f>IF(T91=0,0,S91*(_xlfn.XLOOKUP(S$1,'Control Panel'!$B:$B,'Control Panel'!$H:$H)))</f>
        <v>33672.459021182738</v>
      </c>
      <c r="V91" s="3">
        <f t="shared" si="43"/>
        <v>9027.9138677256633</v>
      </c>
      <c r="W91" s="3">
        <f t="shared" si="44"/>
        <v>5868346.7516478058</v>
      </c>
      <c r="X91" s="10">
        <f>_xlfn.XLOOKUP(S$1,'Control Panel'!$B:$B,'Control Panel'!$D:$D)</f>
        <v>6.8750000000000006E-2</v>
      </c>
      <c r="Y91" s="2">
        <f>IF('Control Panel'!$D$26="ON",AC90*(1-'Control Panel'!$C$26),AC90)</f>
        <v>4692840.4989329418</v>
      </c>
      <c r="Z91" s="3">
        <f>IF(ROUND(AC90,2) = 0,0,-PMT(_xlfn.XLOOKUP(Y$1,'Control Panel'!$B:$B,'Control Panel'!$H:$H),_xlfn.XLOOKUP(Y$1,'Control Panel'!$B:$B,'Control Panel'!$E:$E),_xlfn.XLOOKUP(Y$1,'Control Panel'!$B:$B,'Control Panel'!$C:$C)))</f>
        <v>61792.332437135432</v>
      </c>
      <c r="AA91" s="3">
        <f>IF(Z91=0,0,Y91*(_xlfn.XLOOKUP(Y$1,'Control Panel'!$B:$B,'Control Panel'!$H:$H)))</f>
        <v>20042.339630859438</v>
      </c>
      <c r="AB91" s="3">
        <f t="shared" si="45"/>
        <v>41749.992806275994</v>
      </c>
      <c r="AC91" s="3">
        <f t="shared" si="46"/>
        <v>4651090.5061266655</v>
      </c>
      <c r="AD91" s="10">
        <f>_xlfn.XLOOKUP(Y$1,'Control Panel'!$B:$B,'Control Panel'!$D:$D)</f>
        <v>5.1249999999999997E-2</v>
      </c>
      <c r="AE91" s="2">
        <f>IF('Control Panel'!$D$26="ON",AI90*(1-'Control Panel'!$C$26),AI90)</f>
        <v>9042114.87002391</v>
      </c>
      <c r="AF91" s="3">
        <f>IF(ROUND(AI90,2) = 0,0,-PMT(_xlfn.XLOOKUP(AE$1,'Control Panel'!$B:$B,'Control Panel'!$H:$H),_xlfn.XLOOKUP(AE$1,'Control Panel'!$B:$B,'Control Panel'!$E:$E),_xlfn.XLOOKUP(AE$1,'Control Panel'!$B:$B,'Control Panel'!$C:$C)))</f>
        <v>65692.881367551381</v>
      </c>
      <c r="AG91" s="3">
        <f>IF(AF91=0,0,AE91*(_xlfn.XLOOKUP(AE$1,'Control Panel'!$B:$B,'Control Panel'!$H:$H)))</f>
        <v>51803.783109511991</v>
      </c>
      <c r="AH91" s="3">
        <f t="shared" si="47"/>
        <v>13889.09825803939</v>
      </c>
      <c r="AI91" s="3">
        <f t="shared" si="48"/>
        <v>9028225.771765871</v>
      </c>
      <c r="AJ91" s="10">
        <f>_xlfn.XLOOKUP(AE$1,'Control Panel'!$B:$B,'Control Panel'!$D:$D)</f>
        <v>6.8750000000000006E-2</v>
      </c>
      <c r="AK91" s="2">
        <f>IF('Control Panel'!$D$26="ON",AO90*(1-'Control Panel'!$C$26),AO90)</f>
        <v>1407286.6639589998</v>
      </c>
      <c r="AL91" s="3">
        <f>IF(ROUND(AO90,2) = 0,0,-PMT(_xlfn.XLOOKUP(AK$1,'Control Panel'!$B:$B,'Control Panel'!$H:$H),_xlfn.XLOOKUP(AK$1,'Control Panel'!$B:$B,'Control Panel'!$E:$E),_xlfn.XLOOKUP(AK$1,'Control Panel'!$B:$B,'Control Panel'!$C:$C)))</f>
        <v>19292.014496253767</v>
      </c>
      <c r="AM91" s="3">
        <f>IF(AL91=0,0,AK91*(_xlfn.XLOOKUP(AK$1,'Control Panel'!$B:$B,'Control Panel'!$H:$H)))</f>
        <v>7329.6180414531236</v>
      </c>
      <c r="AN91" s="3">
        <f t="shared" si="49"/>
        <v>11962.396454800644</v>
      </c>
      <c r="AO91" s="3">
        <f t="shared" si="50"/>
        <v>1395324.2675041992</v>
      </c>
      <c r="AP91" s="10">
        <f>_xlfn.XLOOKUP(AK$1,'Control Panel'!$B:$B,'Control Panel'!$D:$D)</f>
        <v>6.25E-2</v>
      </c>
      <c r="AQ91" s="2">
        <f>IF('Control Panel'!$D$26="ON",AU90*(1-'Control Panel'!$C$26),AU90)</f>
        <v>4424096.7299961876</v>
      </c>
      <c r="AR91" s="3">
        <f>IF(ROUND(AU90,2) = 0,0,-PMT(_xlfn.XLOOKUP(AQ$1,'Control Panel'!$B:$B,'Control Panel'!$H:$H),_xlfn.XLOOKUP(AQ$1,'Control Panel'!$B:$B,'Control Panel'!$E:$E),_xlfn.XLOOKUP(AQ$1,'Control Panel'!$B:$B,'Control Panel'!$C:$C)))</f>
        <v>61459.563819643074</v>
      </c>
      <c r="AS91" s="3">
        <f>IF(AR91=0,0,AQ91*(_xlfn.XLOOKUP(AQ$1,'Control Panel'!$B:$B,'Control Panel'!$H:$H)))</f>
        <v>24424.700696853954</v>
      </c>
      <c r="AT91" s="3">
        <f t="shared" si="51"/>
        <v>37034.863122789116</v>
      </c>
      <c r="AU91" s="3">
        <f t="shared" si="52"/>
        <v>4387061.8668733984</v>
      </c>
      <c r="AV91" s="10">
        <f>_xlfn.XLOOKUP(AQ$1,'Control Panel'!$B:$B,'Control Panel'!$D:$D)</f>
        <v>6.6250000000000003E-2</v>
      </c>
      <c r="AW91" s="2">
        <f>IF('Control Panel'!$D$26="ON",BA90*(1-'Control Panel'!$C$26),BA90)</f>
        <v>7035665.2390646031</v>
      </c>
      <c r="AX91" s="3">
        <f>IF(ROUND(BA90,2) = 0,0,-PMT(_xlfn.XLOOKUP(AW$1,'Control Panel'!$B:$B,'Control Panel'!$H:$H),_xlfn.XLOOKUP(AW$1,'Control Panel'!$B:$B,'Control Panel'!$E:$E),_xlfn.XLOOKUP(AW$1,'Control Panel'!$B:$B,'Control Panel'!$C:$C)))</f>
        <v>44797.69910066975</v>
      </c>
      <c r="AY91" s="3">
        <f>IF(AX91=0,0,AW91*(_xlfn.XLOOKUP(AW$1,'Control Panel'!$B:$B,'Control Panel'!$H:$H)))</f>
        <v>31513.917216643535</v>
      </c>
      <c r="AZ91" s="3">
        <f t="shared" si="53"/>
        <v>13283.781884026215</v>
      </c>
      <c r="BA91" s="3">
        <f t="shared" si="54"/>
        <v>7022381.4571805773</v>
      </c>
      <c r="BB91" s="10">
        <f>_xlfn.XLOOKUP(AW$1,'Control Panel'!$B:$B,'Control Panel'!$D:$D)</f>
        <v>5.3749999999999999E-2</v>
      </c>
      <c r="BC91" s="2">
        <f>IF('Control Panel'!$D$26="ON",BG90*(1-'Control Panel'!$C$26),BG90)</f>
        <v>11326035.318809964</v>
      </c>
      <c r="BD91" s="3">
        <f>IF(ROUND(BG90,2) = 0,0,-PMT(_xlfn.XLOOKUP(BC$1,'Control Panel'!$B:$B,'Control Panel'!$H:$H),_xlfn.XLOOKUP(BC$1,'Control Panel'!$B:$B,'Control Panel'!$E:$E),_xlfn.XLOOKUP(BC$1,'Control Panel'!$B:$B,'Control Panel'!$C:$C)))</f>
        <v>83162.8118973979</v>
      </c>
      <c r="BE91" s="3">
        <f>IF(BD91=0,0,BC91*(_xlfn.XLOOKUP(BC$1,'Control Panel'!$B:$B,'Control Panel'!$H:$H)))</f>
        <v>66068.539359724789</v>
      </c>
      <c r="BF91" s="3">
        <f t="shared" si="55"/>
        <v>17094.27253767311</v>
      </c>
      <c r="BG91" s="3">
        <f t="shared" si="56"/>
        <v>11308941.046272291</v>
      </c>
      <c r="BH91" s="10">
        <f>_xlfn.XLOOKUP(BC$1,'Control Panel'!$B:$B,'Control Panel'!$D:$D)</f>
        <v>7.0000000000000007E-2</v>
      </c>
      <c r="BI91" s="2">
        <f>IF('Control Panel'!$D$26="ON",BM90*(1-'Control Panel'!$C$26),BM90)</f>
        <v>5995264.202175268</v>
      </c>
      <c r="BJ91" s="3">
        <f>IF(ROUND(BM90,2) = 0,0,-PMT(_xlfn.XLOOKUP(BI$1,'Control Panel'!$B:$B,'Control Panel'!$H:$H),_xlfn.XLOOKUP(BI$1,'Control Panel'!$B:$B,'Control Panel'!$E:$E),_xlfn.XLOOKUP(BI$1,'Control Panel'!$B:$B,'Control Panel'!$C:$C)))</f>
        <v>39928.799014207361</v>
      </c>
      <c r="BK91" s="3">
        <f>IF(BJ91=0,0,BI91*(_xlfn.XLOOKUP(BI$1,'Control Panel'!$B:$B,'Control Panel'!$H:$H)))</f>
        <v>29351.814323149745</v>
      </c>
      <c r="BL91" s="3">
        <f t="shared" si="57"/>
        <v>10576.984691057616</v>
      </c>
      <c r="BM91" s="3">
        <f t="shared" si="58"/>
        <v>5984687.2174842106</v>
      </c>
      <c r="BN91" s="10">
        <f>_xlfn.XLOOKUP(BI$1,'Control Panel'!$B:$B,'Control Panel'!$D:$D)</f>
        <v>5.8749999999999997E-2</v>
      </c>
      <c r="BO91" s="2">
        <f>IF('Control Panel'!$D$26="ON",BS90*(1-'Control Panel'!$C$26),BS90)</f>
        <v>8114099.880192617</v>
      </c>
      <c r="BP91" s="3">
        <f>IF(ROUND(BS90,2) = 0,0,-PMT(_xlfn.XLOOKUP(BO$1,'Control Panel'!$B:$B,'Control Panel'!$H:$H),_xlfn.XLOOKUP(BO$1,'Control Panel'!$B:$B,'Control Panel'!$E:$E),_xlfn.XLOOKUP(BO$1,'Control Panel'!$B:$B,'Control Panel'!$C:$C)))</f>
        <v>51078.842448125593</v>
      </c>
      <c r="BQ91" s="3">
        <f>IF(BP91=0,0,BO91*(_xlfn.XLOOKUP(BO$1,'Control Panel'!$B:$B,'Control Panel'!$H:$H)))</f>
        <v>35499.186975842698</v>
      </c>
      <c r="BR91" s="3">
        <f t="shared" si="59"/>
        <v>15579.655472282895</v>
      </c>
      <c r="BS91" s="3">
        <f t="shared" si="60"/>
        <v>8098520.2247203337</v>
      </c>
      <c r="BT91" s="10">
        <f>_xlfn.XLOOKUP(BO$1,'Control Panel'!$B:$B,'Control Panel'!$D:$D)</f>
        <v>5.2499999999999998E-2</v>
      </c>
      <c r="BU91" s="2">
        <f>IF('Control Panel'!$D$26="ON",BY90*(1-'Control Panel'!$C$26),BY90)</f>
        <v>2824426.9312190637</v>
      </c>
      <c r="BV91" s="3">
        <f>IF(ROUND(BY90,2) = 0,0,-PMT(_xlfn.XLOOKUP(BU$1,'Control Panel'!$B:$B,'Control Panel'!$H:$H),_xlfn.XLOOKUP(BU$1,'Control Panel'!$B:$B,'Control Panel'!$E:$E),_xlfn.XLOOKUP(BU$1,'Control Panel'!$B:$B,'Control Panel'!$C:$C)))</f>
        <v>38891.266274824018</v>
      </c>
      <c r="BW91" s="3">
        <f>IF(BV91=0,0,BU91*(_xlfn.XLOOKUP(BU$1,'Control Panel'!$B:$B,'Control Panel'!$H:$H)))</f>
        <v>15004.768072101277</v>
      </c>
      <c r="BX91" s="3">
        <f t="shared" si="61"/>
        <v>23886.498202722742</v>
      </c>
      <c r="BY91" s="3">
        <f t="shared" si="62"/>
        <v>2800540.4330163412</v>
      </c>
      <c r="BZ91" s="10">
        <f>_xlfn.XLOOKUP(BU$1,'Control Panel'!$B:$B,'Control Panel'!$D:$D)</f>
        <v>6.3750000000000001E-2</v>
      </c>
      <c r="CA91" s="2">
        <f>IF('Control Panel'!$D$26="ON",CE90*(1-'Control Panel'!$C$26),CE90)</f>
        <v>3699902.9298881991</v>
      </c>
      <c r="CB91" s="3">
        <f>IF(ROUND(CE90,2) = 0,0,-PMT(_xlfn.XLOOKUP(CA$1,'Control Panel'!$B:$B,'Control Panel'!$H:$H),_xlfn.XLOOKUP(CA$1,'Control Panel'!$B:$B,'Control Panel'!$E:$E),_xlfn.XLOOKUP(CA$1,'Control Panel'!$B:$B,'Control Panel'!$C:$C)))</f>
        <v>49824.605221179954</v>
      </c>
      <c r="CC91" s="3">
        <f>IF(CB91=0,0,CA91*(_xlfn.XLOOKUP(CA$1,'Control Panel'!$B:$B,'Control Panel'!$H:$H)))</f>
        <v>17728.701539047623</v>
      </c>
      <c r="CD91" s="3">
        <f t="shared" si="63"/>
        <v>32095.903682132332</v>
      </c>
      <c r="CE91" s="3">
        <f t="shared" si="64"/>
        <v>3667807.0262060668</v>
      </c>
      <c r="CF91" s="10">
        <f>_xlfn.XLOOKUP(CA$1,'Control Panel'!$B:$B,'Control Panel'!$D:$D)</f>
        <v>5.7500000000000002E-2</v>
      </c>
      <c r="CG91" s="2">
        <f>IF('Control Panel'!$D$26="ON",CK90*(1-'Control Panel'!$C$26),CK90)</f>
        <v>5203832.4040843761</v>
      </c>
      <c r="CH91" s="3">
        <f>IF(ROUND(CK90,2) = 0,0,-PMT(_xlfn.XLOOKUP(CG$1,'Control Panel'!$B:$B,'Control Panel'!$H:$H),_xlfn.XLOOKUP(CG$1,'Control Panel'!$B:$B,'Control Panel'!$E:$E),_xlfn.XLOOKUP(CG$1,'Control Panel'!$B:$B,'Control Panel'!$C:$C)))</f>
        <v>69452.093642796826</v>
      </c>
      <c r="CI91" s="3">
        <f>IF(CH91=0,0,CG91*(_xlfn.XLOOKUP(CG$1,'Control Panel'!$B:$B,'Control Panel'!$H:$H)))</f>
        <v>23850.898518720056</v>
      </c>
      <c r="CJ91" s="3">
        <f t="shared" si="65"/>
        <v>45601.195124076767</v>
      </c>
      <c r="CK91" s="3">
        <f t="shared" si="66"/>
        <v>5158231.2089602994</v>
      </c>
      <c r="CL91" s="10">
        <f>_xlfn.XLOOKUP(CG$1,'Control Panel'!$B:$B,'Control Panel'!$D:$D)</f>
        <v>5.5E-2</v>
      </c>
      <c r="CM91" s="2">
        <f>IF('Control Panel'!$D$26="ON",CQ90*(1-'Control Panel'!$C$26),CQ90)</f>
        <v>1754399.9740957001</v>
      </c>
      <c r="CN91" s="3">
        <f>IF(ROUND(CQ90,2) = 0,0,-PMT(_xlfn.XLOOKUP(CM$1,'Control Panel'!$B:$B,'Control Panel'!$H:$H),_xlfn.XLOOKUP(CM$1,'Control Panel'!$B:$B,'Control Panel'!$E:$E),_xlfn.XLOOKUP(CM$1,'Control Panel'!$B:$B,'Control Panel'!$C:$C)))</f>
        <v>11044.074042837967</v>
      </c>
      <c r="CO91" s="3">
        <f>IF(CN91=0,0,CM91*(_xlfn.XLOOKUP(CM$1,'Control Panel'!$B:$B,'Control Panel'!$H:$H)))</f>
        <v>7675.4998866686874</v>
      </c>
      <c r="CP91" s="3">
        <f t="shared" si="67"/>
        <v>3368.5741561692794</v>
      </c>
      <c r="CQ91" s="3">
        <f t="shared" si="68"/>
        <v>1751031.3999395308</v>
      </c>
      <c r="CR91" s="10">
        <f>_xlfn.XLOOKUP(CM$1,'Control Panel'!$B:$B,'Control Panel'!$D:$D)</f>
        <v>5.2499999999999998E-2</v>
      </c>
    </row>
    <row r="92" spans="1:96" x14ac:dyDescent="0.3">
      <c r="A92" s="86">
        <f t="shared" si="37"/>
        <v>309045.73956181225</v>
      </c>
      <c r="B92" s="3">
        <f t="shared" si="38"/>
        <v>397202.94236779655</v>
      </c>
      <c r="C92" s="88">
        <f>SUM($A$3:A91)</f>
        <v>22232266.861266486</v>
      </c>
      <c r="D92" s="87">
        <f>IF('Control Panel'!$D$27= "ON",A92+B92*(1-'Control Panel'!$C$27),A92+B92)</f>
        <v>706248.68192960881</v>
      </c>
      <c r="F92" s="9">
        <v>90</v>
      </c>
      <c r="G92" s="2">
        <f>IF('Control Panel'!$D$26="ON",K91*(1-'Control Panel'!$C$26),K91)</f>
        <v>3034253.6523295902</v>
      </c>
      <c r="H92" s="3">
        <f>IF(ROUND(K91,2) = 0,0,-PMT(_xlfn.XLOOKUP(G$1,'Control Panel'!$B:$B,'Control Panel'!$H:$H),_xlfn.XLOOKUP(G$1,'Control Panel'!$B:$B,'Control Panel'!$E:$E),_xlfn.XLOOKUP(G$1,'Control Panel'!$B:$B,'Control Panel'!$C:$C)))</f>
        <v>40854.172731056962</v>
      </c>
      <c r="I92" s="3">
        <f>IF(H92=0,0,G92*(_xlfn.XLOOKUP(G$1,'Control Panel'!$B:$B,'Control Panel'!$H:$H)))</f>
        <v>13906.995906510621</v>
      </c>
      <c r="J92" s="3">
        <f t="shared" si="39"/>
        <v>26947.176824546339</v>
      </c>
      <c r="K92" s="3">
        <f t="shared" si="40"/>
        <v>3007306.4755050438</v>
      </c>
      <c r="L92" s="10">
        <f>_xlfn.XLOOKUP(G$1,'Control Panel'!$B:$B,'Control Panel'!$D:$D)</f>
        <v>5.5E-2</v>
      </c>
      <c r="M92" s="2">
        <f>IF('Control Panel'!$D$26="ON",Q91*(1-'Control Panel'!$C$26),Q91)</f>
        <v>3611290.308706345</v>
      </c>
      <c r="N92" s="3">
        <f>IF(ROUND(Q91,2) = 0,0,-PMT(_xlfn.XLOOKUP(M$1,'Control Panel'!$B:$B,'Control Panel'!$H:$H),_xlfn.XLOOKUP(M$1,'Control Panel'!$B:$B,'Control Panel'!$E:$E),_xlfn.XLOOKUP(M$1,'Control Panel'!$B:$B,'Control Panel'!$C:$C)))</f>
        <v>26277.152547020552</v>
      </c>
      <c r="O92" s="3">
        <f>IF(N92=0,0,M92*(_xlfn.XLOOKUP(M$1,'Control Panel'!$B:$B,'Control Panel'!$H:$H)))</f>
        <v>20689.684060296771</v>
      </c>
      <c r="P92" s="3">
        <f t="shared" si="41"/>
        <v>5587.4684867237811</v>
      </c>
      <c r="Q92" s="3">
        <f t="shared" si="42"/>
        <v>3605702.8402196211</v>
      </c>
      <c r="R92" s="10">
        <f>_xlfn.XLOOKUP(M$1,'Control Panel'!$B:$B,'Control Panel'!$D:$D)</f>
        <v>6.8750000000000006E-2</v>
      </c>
      <c r="S92" s="2">
        <f>IF('Control Panel'!$D$26="ON",W91*(1-'Control Panel'!$C$26),W91)</f>
        <v>5868346.7516478058</v>
      </c>
      <c r="T92" s="3">
        <f>IF(ROUND(W91,2) = 0,0,-PMT(_xlfn.XLOOKUP(S$1,'Control Panel'!$B:$B,'Control Panel'!$H:$H),_xlfn.XLOOKUP(S$1,'Control Panel'!$B:$B,'Control Panel'!$E:$E),_xlfn.XLOOKUP(S$1,'Control Panel'!$B:$B,'Control Panel'!$C:$C)))</f>
        <v>42700.372888908401</v>
      </c>
      <c r="U92" s="3">
        <f>IF(T92=0,0,S92*(_xlfn.XLOOKUP(S$1,'Control Panel'!$B:$B,'Control Panel'!$H:$H)))</f>
        <v>33620.736597982221</v>
      </c>
      <c r="V92" s="3">
        <f t="shared" si="43"/>
        <v>9079.6362909261807</v>
      </c>
      <c r="W92" s="3">
        <f t="shared" si="44"/>
        <v>5859267.1153568793</v>
      </c>
      <c r="X92" s="10">
        <f>_xlfn.XLOOKUP(S$1,'Control Panel'!$B:$B,'Control Panel'!$D:$D)</f>
        <v>6.8750000000000006E-2</v>
      </c>
      <c r="Y92" s="2">
        <f>IF('Control Panel'!$D$26="ON",AC91*(1-'Control Panel'!$C$26),AC91)</f>
        <v>4651090.5061266655</v>
      </c>
      <c r="Z92" s="3">
        <f>IF(ROUND(AC91,2) = 0,0,-PMT(_xlfn.XLOOKUP(Y$1,'Control Panel'!$B:$B,'Control Panel'!$H:$H),_xlfn.XLOOKUP(Y$1,'Control Panel'!$B:$B,'Control Panel'!$E:$E),_xlfn.XLOOKUP(Y$1,'Control Panel'!$B:$B,'Control Panel'!$C:$C)))</f>
        <v>61792.332437135432</v>
      </c>
      <c r="AA92" s="3">
        <f>IF(Z92=0,0,Y92*(_xlfn.XLOOKUP(Y$1,'Control Panel'!$B:$B,'Control Panel'!$H:$H)))</f>
        <v>19864.032369915967</v>
      </c>
      <c r="AB92" s="3">
        <f t="shared" si="45"/>
        <v>41928.300067219461</v>
      </c>
      <c r="AC92" s="3">
        <f t="shared" si="46"/>
        <v>4609162.2060594456</v>
      </c>
      <c r="AD92" s="10">
        <f>_xlfn.XLOOKUP(Y$1,'Control Panel'!$B:$B,'Control Panel'!$D:$D)</f>
        <v>5.1249999999999997E-2</v>
      </c>
      <c r="AE92" s="2">
        <f>IF('Control Panel'!$D$26="ON",AI91*(1-'Control Panel'!$C$26),AI91)</f>
        <v>9028225.771765871</v>
      </c>
      <c r="AF92" s="3">
        <f>IF(ROUND(AI91,2) = 0,0,-PMT(_xlfn.XLOOKUP(AE$1,'Control Panel'!$B:$B,'Control Panel'!$H:$H),_xlfn.XLOOKUP(AE$1,'Control Panel'!$B:$B,'Control Panel'!$E:$E),_xlfn.XLOOKUP(AE$1,'Control Panel'!$B:$B,'Control Panel'!$C:$C)))</f>
        <v>65692.881367551381</v>
      </c>
      <c r="AG92" s="3">
        <f>IF(AF92=0,0,AE92*(_xlfn.XLOOKUP(AE$1,'Control Panel'!$B:$B,'Control Panel'!$H:$H)))</f>
        <v>51724.210150741972</v>
      </c>
      <c r="AH92" s="3">
        <f t="shared" si="47"/>
        <v>13968.671216809409</v>
      </c>
      <c r="AI92" s="3">
        <f t="shared" si="48"/>
        <v>9014257.1005490609</v>
      </c>
      <c r="AJ92" s="10">
        <f>_xlfn.XLOOKUP(AE$1,'Control Panel'!$B:$B,'Control Panel'!$D:$D)</f>
        <v>6.8750000000000006E-2</v>
      </c>
      <c r="AK92" s="2">
        <f>IF('Control Panel'!$D$26="ON",AO91*(1-'Control Panel'!$C$26),AO91)</f>
        <v>1395324.2675041992</v>
      </c>
      <c r="AL92" s="3">
        <f>IF(ROUND(AO91,2) = 0,0,-PMT(_xlfn.XLOOKUP(AK$1,'Control Panel'!$B:$B,'Control Panel'!$H:$H),_xlfn.XLOOKUP(AK$1,'Control Panel'!$B:$B,'Control Panel'!$E:$E),_xlfn.XLOOKUP(AK$1,'Control Panel'!$B:$B,'Control Panel'!$C:$C)))</f>
        <v>19292.014496253767</v>
      </c>
      <c r="AM92" s="3">
        <f>IF(AL92=0,0,AK92*(_xlfn.XLOOKUP(AK$1,'Control Panel'!$B:$B,'Control Panel'!$H:$H)))</f>
        <v>7267.3138932510374</v>
      </c>
      <c r="AN92" s="3">
        <f t="shared" si="49"/>
        <v>12024.70060300273</v>
      </c>
      <c r="AO92" s="3">
        <f t="shared" si="50"/>
        <v>1383299.5669011965</v>
      </c>
      <c r="AP92" s="10">
        <f>_xlfn.XLOOKUP(AK$1,'Control Panel'!$B:$B,'Control Panel'!$D:$D)</f>
        <v>6.25E-2</v>
      </c>
      <c r="AQ92" s="2">
        <f>IF('Control Panel'!$D$26="ON",AU91*(1-'Control Panel'!$C$26),AU91)</f>
        <v>4387061.8668733984</v>
      </c>
      <c r="AR92" s="3">
        <f>IF(ROUND(AU91,2) = 0,0,-PMT(_xlfn.XLOOKUP(AQ$1,'Control Panel'!$B:$B,'Control Panel'!$H:$H),_xlfn.XLOOKUP(AQ$1,'Control Panel'!$B:$B,'Control Panel'!$E:$E),_xlfn.XLOOKUP(AQ$1,'Control Panel'!$B:$B,'Control Panel'!$C:$C)))</f>
        <v>61459.563819643074</v>
      </c>
      <c r="AS92" s="3">
        <f>IF(AR92=0,0,AQ92*(_xlfn.XLOOKUP(AQ$1,'Control Panel'!$B:$B,'Control Panel'!$H:$H)))</f>
        <v>24220.237390030219</v>
      </c>
      <c r="AT92" s="3">
        <f t="shared" si="51"/>
        <v>37239.326429612855</v>
      </c>
      <c r="AU92" s="3">
        <f t="shared" si="52"/>
        <v>4349822.5404437855</v>
      </c>
      <c r="AV92" s="10">
        <f>_xlfn.XLOOKUP(AQ$1,'Control Panel'!$B:$B,'Control Panel'!$D:$D)</f>
        <v>6.6250000000000003E-2</v>
      </c>
      <c r="AW92" s="2">
        <f>IF('Control Panel'!$D$26="ON",BA91*(1-'Control Panel'!$C$26),BA91)</f>
        <v>7022381.4571805773</v>
      </c>
      <c r="AX92" s="3">
        <f>IF(ROUND(BA91,2) = 0,0,-PMT(_xlfn.XLOOKUP(AW$1,'Control Panel'!$B:$B,'Control Panel'!$H:$H),_xlfn.XLOOKUP(AW$1,'Control Panel'!$B:$B,'Control Panel'!$E:$E),_xlfn.XLOOKUP(AW$1,'Control Panel'!$B:$B,'Control Panel'!$C:$C)))</f>
        <v>44797.69910066975</v>
      </c>
      <c r="AY92" s="3">
        <f>IF(AX92=0,0,AW92*(_xlfn.XLOOKUP(AW$1,'Control Panel'!$B:$B,'Control Panel'!$H:$H)))</f>
        <v>31454.416943621338</v>
      </c>
      <c r="AZ92" s="3">
        <f t="shared" si="53"/>
        <v>13343.282157048412</v>
      </c>
      <c r="BA92" s="3">
        <f t="shared" si="54"/>
        <v>7009038.1750235287</v>
      </c>
      <c r="BB92" s="10">
        <f>_xlfn.XLOOKUP(AW$1,'Control Panel'!$B:$B,'Control Panel'!$D:$D)</f>
        <v>5.3749999999999999E-2</v>
      </c>
      <c r="BC92" s="2">
        <f>IF('Control Panel'!$D$26="ON",BG91*(1-'Control Panel'!$C$26),BG91)</f>
        <v>11308941.046272291</v>
      </c>
      <c r="BD92" s="3">
        <f>IF(ROUND(BG91,2) = 0,0,-PMT(_xlfn.XLOOKUP(BC$1,'Control Panel'!$B:$B,'Control Panel'!$H:$H),_xlfn.XLOOKUP(BC$1,'Control Panel'!$B:$B,'Control Panel'!$E:$E),_xlfn.XLOOKUP(BC$1,'Control Panel'!$B:$B,'Control Panel'!$C:$C)))</f>
        <v>83162.8118973979</v>
      </c>
      <c r="BE92" s="3">
        <f>IF(BD92=0,0,BC92*(_xlfn.XLOOKUP(BC$1,'Control Panel'!$B:$B,'Control Panel'!$H:$H)))</f>
        <v>65968.822769921695</v>
      </c>
      <c r="BF92" s="3">
        <f t="shared" si="55"/>
        <v>17193.989127476205</v>
      </c>
      <c r="BG92" s="3">
        <f t="shared" si="56"/>
        <v>11291747.057144815</v>
      </c>
      <c r="BH92" s="10">
        <f>_xlfn.XLOOKUP(BC$1,'Control Panel'!$B:$B,'Control Panel'!$D:$D)</f>
        <v>7.0000000000000007E-2</v>
      </c>
      <c r="BI92" s="2">
        <f>IF('Control Panel'!$D$26="ON",BM91*(1-'Control Panel'!$C$26),BM91)</f>
        <v>5984687.2174842106</v>
      </c>
      <c r="BJ92" s="3">
        <f>IF(ROUND(BM91,2) = 0,0,-PMT(_xlfn.XLOOKUP(BI$1,'Control Panel'!$B:$B,'Control Panel'!$H:$H),_xlfn.XLOOKUP(BI$1,'Control Panel'!$B:$B,'Control Panel'!$E:$E),_xlfn.XLOOKUP(BI$1,'Control Panel'!$B:$B,'Control Panel'!$C:$C)))</f>
        <v>39928.799014207361</v>
      </c>
      <c r="BK92" s="3">
        <f>IF(BJ92=0,0,BI92*(_xlfn.XLOOKUP(BI$1,'Control Panel'!$B:$B,'Control Panel'!$H:$H)))</f>
        <v>29300.03116893311</v>
      </c>
      <c r="BL92" s="3">
        <f t="shared" si="57"/>
        <v>10628.767845274251</v>
      </c>
      <c r="BM92" s="3">
        <f t="shared" si="58"/>
        <v>5974058.4496389367</v>
      </c>
      <c r="BN92" s="10">
        <f>_xlfn.XLOOKUP(BI$1,'Control Panel'!$B:$B,'Control Panel'!$D:$D)</f>
        <v>5.8749999999999997E-2</v>
      </c>
      <c r="BO92" s="2">
        <f>IF('Control Panel'!$D$26="ON",BS91*(1-'Control Panel'!$C$26),BS91)</f>
        <v>8098520.2247203337</v>
      </c>
      <c r="BP92" s="3">
        <f>IF(ROUND(BS91,2) = 0,0,-PMT(_xlfn.XLOOKUP(BO$1,'Control Panel'!$B:$B,'Control Panel'!$H:$H),_xlfn.XLOOKUP(BO$1,'Control Panel'!$B:$B,'Control Panel'!$E:$E),_xlfn.XLOOKUP(BO$1,'Control Panel'!$B:$B,'Control Panel'!$C:$C)))</f>
        <v>51078.842448125593</v>
      </c>
      <c r="BQ92" s="3">
        <f>IF(BP92=0,0,BO92*(_xlfn.XLOOKUP(BO$1,'Control Panel'!$B:$B,'Control Panel'!$H:$H)))</f>
        <v>35431.025983151456</v>
      </c>
      <c r="BR92" s="3">
        <f t="shared" si="59"/>
        <v>15647.816464974137</v>
      </c>
      <c r="BS92" s="3">
        <f t="shared" si="60"/>
        <v>8082872.4082553592</v>
      </c>
      <c r="BT92" s="10">
        <f>_xlfn.XLOOKUP(BO$1,'Control Panel'!$B:$B,'Control Panel'!$D:$D)</f>
        <v>5.2499999999999998E-2</v>
      </c>
      <c r="BU92" s="2">
        <f>IF('Control Panel'!$D$26="ON",BY91*(1-'Control Panel'!$C$26),BY91)</f>
        <v>2800540.4330163412</v>
      </c>
      <c r="BV92" s="3">
        <f>IF(ROUND(BY91,2) = 0,0,-PMT(_xlfn.XLOOKUP(BU$1,'Control Panel'!$B:$B,'Control Panel'!$H:$H),_xlfn.XLOOKUP(BU$1,'Control Panel'!$B:$B,'Control Panel'!$E:$E),_xlfn.XLOOKUP(BU$1,'Control Panel'!$B:$B,'Control Panel'!$C:$C)))</f>
        <v>38891.266274824018</v>
      </c>
      <c r="BW92" s="3">
        <f>IF(BV92=0,0,BU92*(_xlfn.XLOOKUP(BU$1,'Control Panel'!$B:$B,'Control Panel'!$H:$H)))</f>
        <v>14877.871050399313</v>
      </c>
      <c r="BX92" s="3">
        <f t="shared" si="61"/>
        <v>24013.395224424705</v>
      </c>
      <c r="BY92" s="3">
        <f t="shared" si="62"/>
        <v>2776527.0377919166</v>
      </c>
      <c r="BZ92" s="10">
        <f>_xlfn.XLOOKUP(BU$1,'Control Panel'!$B:$B,'Control Panel'!$D:$D)</f>
        <v>6.3750000000000001E-2</v>
      </c>
      <c r="CA92" s="2">
        <f>IF('Control Panel'!$D$26="ON",CE91*(1-'Control Panel'!$C$26),CE91)</f>
        <v>3667807.0262060668</v>
      </c>
      <c r="CB92" s="3">
        <f>IF(ROUND(CE91,2) = 0,0,-PMT(_xlfn.XLOOKUP(CA$1,'Control Panel'!$B:$B,'Control Panel'!$H:$H),_xlfn.XLOOKUP(CA$1,'Control Panel'!$B:$B,'Control Panel'!$E:$E),_xlfn.XLOOKUP(CA$1,'Control Panel'!$B:$B,'Control Panel'!$C:$C)))</f>
        <v>49824.605221179954</v>
      </c>
      <c r="CC92" s="3">
        <f>IF(CB92=0,0,CA92*(_xlfn.XLOOKUP(CA$1,'Control Panel'!$B:$B,'Control Panel'!$H:$H)))</f>
        <v>17574.908667237407</v>
      </c>
      <c r="CD92" s="3">
        <f t="shared" si="63"/>
        <v>32249.696553942547</v>
      </c>
      <c r="CE92" s="3">
        <f t="shared" si="64"/>
        <v>3635557.3296521241</v>
      </c>
      <c r="CF92" s="10">
        <f>_xlfn.XLOOKUP(CA$1,'Control Panel'!$B:$B,'Control Panel'!$D:$D)</f>
        <v>5.7500000000000002E-2</v>
      </c>
      <c r="CG92" s="2">
        <f>IF('Control Panel'!$D$26="ON",CK91*(1-'Control Panel'!$C$26),CK91)</f>
        <v>5158231.2089602994</v>
      </c>
      <c r="CH92" s="3">
        <f>IF(ROUND(CK91,2) = 0,0,-PMT(_xlfn.XLOOKUP(CG$1,'Control Panel'!$B:$B,'Control Panel'!$H:$H),_xlfn.XLOOKUP(CG$1,'Control Panel'!$B:$B,'Control Panel'!$E:$E),_xlfn.XLOOKUP(CG$1,'Control Panel'!$B:$B,'Control Panel'!$C:$C)))</f>
        <v>69452.093642796826</v>
      </c>
      <c r="CI92" s="3">
        <f>IF(CH92=0,0,CG92*(_xlfn.XLOOKUP(CG$1,'Control Panel'!$B:$B,'Control Panel'!$H:$H)))</f>
        <v>23641.89304106804</v>
      </c>
      <c r="CJ92" s="3">
        <f t="shared" si="65"/>
        <v>45810.200601728786</v>
      </c>
      <c r="CK92" s="3">
        <f t="shared" si="66"/>
        <v>5112421.0083585707</v>
      </c>
      <c r="CL92" s="10">
        <f>_xlfn.XLOOKUP(CG$1,'Control Panel'!$B:$B,'Control Panel'!$D:$D)</f>
        <v>5.5E-2</v>
      </c>
      <c r="CM92" s="2">
        <f>IF('Control Panel'!$D$26="ON",CQ91*(1-'Control Panel'!$C$26),CQ91)</f>
        <v>1751031.3999395308</v>
      </c>
      <c r="CN92" s="3">
        <f>IF(ROUND(CQ91,2) = 0,0,-PMT(_xlfn.XLOOKUP(CM$1,'Control Panel'!$B:$B,'Control Panel'!$H:$H),_xlfn.XLOOKUP(CM$1,'Control Panel'!$B:$B,'Control Panel'!$E:$E),_xlfn.XLOOKUP(CM$1,'Control Panel'!$B:$B,'Control Panel'!$C:$C)))</f>
        <v>11044.074042837967</v>
      </c>
      <c r="CO92" s="3">
        <f>IF(CN92=0,0,CM92*(_xlfn.XLOOKUP(CM$1,'Control Panel'!$B:$B,'Control Panel'!$H:$H)))</f>
        <v>7660.7623747354464</v>
      </c>
      <c r="CP92" s="3">
        <f t="shared" si="67"/>
        <v>3383.3116681025203</v>
      </c>
      <c r="CQ92" s="3">
        <f t="shared" si="68"/>
        <v>1747648.0882714281</v>
      </c>
      <c r="CR92" s="10">
        <f>_xlfn.XLOOKUP(CM$1,'Control Panel'!$B:$B,'Control Panel'!$D:$D)</f>
        <v>5.2499999999999998E-2</v>
      </c>
    </row>
    <row r="93" spans="1:96" x14ac:dyDescent="0.3">
      <c r="A93" s="86">
        <f t="shared" si="37"/>
        <v>310568.02342767309</v>
      </c>
      <c r="B93" s="3">
        <f t="shared" si="38"/>
        <v>395680.65850193589</v>
      </c>
      <c r="C93" s="88">
        <f>SUM($A$3:A92)</f>
        <v>22541312.600828297</v>
      </c>
      <c r="D93" s="87">
        <f>IF('Control Panel'!$D$27= "ON",A93+B93*(1-'Control Panel'!$C$27),A93+B93)</f>
        <v>706248.68192960904</v>
      </c>
      <c r="F93" s="9">
        <v>91</v>
      </c>
      <c r="G93" s="2">
        <f>IF('Control Panel'!$D$26="ON",K92*(1-'Control Panel'!$C$26),K92)</f>
        <v>3007306.4755050438</v>
      </c>
      <c r="H93" s="3">
        <f>IF(ROUND(K92,2) = 0,0,-PMT(_xlfn.XLOOKUP(G$1,'Control Panel'!$B:$B,'Control Panel'!$H:$H),_xlfn.XLOOKUP(G$1,'Control Panel'!$B:$B,'Control Panel'!$E:$E),_xlfn.XLOOKUP(G$1,'Control Panel'!$B:$B,'Control Panel'!$C:$C)))</f>
        <v>40854.172731056962</v>
      </c>
      <c r="I93" s="3">
        <f>IF(H93=0,0,G93*(_xlfn.XLOOKUP(G$1,'Control Panel'!$B:$B,'Control Panel'!$H:$H)))</f>
        <v>13783.48801273145</v>
      </c>
      <c r="J93" s="3">
        <f t="shared" si="39"/>
        <v>27070.684718325512</v>
      </c>
      <c r="K93" s="3">
        <f t="shared" si="40"/>
        <v>2980235.790786718</v>
      </c>
      <c r="L93" s="10">
        <f>_xlfn.XLOOKUP(G$1,'Control Panel'!$B:$B,'Control Panel'!$D:$D)</f>
        <v>5.5E-2</v>
      </c>
      <c r="M93" s="2">
        <f>IF('Control Panel'!$D$26="ON",Q92*(1-'Control Panel'!$C$26),Q92)</f>
        <v>3605702.8402196211</v>
      </c>
      <c r="N93" s="3">
        <f>IF(ROUND(Q92,2) = 0,0,-PMT(_xlfn.XLOOKUP(M$1,'Control Panel'!$B:$B,'Control Panel'!$H:$H),_xlfn.XLOOKUP(M$1,'Control Panel'!$B:$B,'Control Panel'!$E:$E),_xlfn.XLOOKUP(M$1,'Control Panel'!$B:$B,'Control Panel'!$C:$C)))</f>
        <v>26277.152547020552</v>
      </c>
      <c r="O93" s="3">
        <f>IF(N93=0,0,M93*(_xlfn.XLOOKUP(M$1,'Control Panel'!$B:$B,'Control Panel'!$H:$H)))</f>
        <v>20657.67252209158</v>
      </c>
      <c r="P93" s="3">
        <f t="shared" si="41"/>
        <v>5619.4800249289729</v>
      </c>
      <c r="Q93" s="3">
        <f t="shared" si="42"/>
        <v>3600083.3601946919</v>
      </c>
      <c r="R93" s="10">
        <f>_xlfn.XLOOKUP(M$1,'Control Panel'!$B:$B,'Control Panel'!$D:$D)</f>
        <v>6.8750000000000006E-2</v>
      </c>
      <c r="S93" s="2">
        <f>IF('Control Panel'!$D$26="ON",W92*(1-'Control Panel'!$C$26),W92)</f>
        <v>5859267.1153568793</v>
      </c>
      <c r="T93" s="3">
        <f>IF(ROUND(W92,2) = 0,0,-PMT(_xlfn.XLOOKUP(S$1,'Control Panel'!$B:$B,'Control Panel'!$H:$H),_xlfn.XLOOKUP(S$1,'Control Panel'!$B:$B,'Control Panel'!$E:$E),_xlfn.XLOOKUP(S$1,'Control Panel'!$B:$B,'Control Panel'!$C:$C)))</f>
        <v>42700.372888908401</v>
      </c>
      <c r="U93" s="3">
        <f>IF(T93=0,0,S93*(_xlfn.XLOOKUP(S$1,'Control Panel'!$B:$B,'Control Panel'!$H:$H)))</f>
        <v>33568.717848398788</v>
      </c>
      <c r="V93" s="3">
        <f t="shared" si="43"/>
        <v>9131.6550405096132</v>
      </c>
      <c r="W93" s="3">
        <f t="shared" si="44"/>
        <v>5850135.4603163693</v>
      </c>
      <c r="X93" s="10">
        <f>_xlfn.XLOOKUP(S$1,'Control Panel'!$B:$B,'Control Panel'!$D:$D)</f>
        <v>6.8750000000000006E-2</v>
      </c>
      <c r="Y93" s="2">
        <f>IF('Control Panel'!$D$26="ON",AC92*(1-'Control Panel'!$C$26),AC92)</f>
        <v>4609162.2060594456</v>
      </c>
      <c r="Z93" s="3">
        <f>IF(ROUND(AC92,2) = 0,0,-PMT(_xlfn.XLOOKUP(Y$1,'Control Panel'!$B:$B,'Control Panel'!$H:$H),_xlfn.XLOOKUP(Y$1,'Control Panel'!$B:$B,'Control Panel'!$E:$E),_xlfn.XLOOKUP(Y$1,'Control Panel'!$B:$B,'Control Panel'!$C:$C)))</f>
        <v>61792.332437135432</v>
      </c>
      <c r="AA93" s="3">
        <f>IF(Z93=0,0,Y93*(_xlfn.XLOOKUP(Y$1,'Control Panel'!$B:$B,'Control Panel'!$H:$H)))</f>
        <v>19684.96358837888</v>
      </c>
      <c r="AB93" s="3">
        <f t="shared" si="45"/>
        <v>42107.368848756552</v>
      </c>
      <c r="AC93" s="3">
        <f t="shared" si="46"/>
        <v>4567054.8372106887</v>
      </c>
      <c r="AD93" s="10">
        <f>_xlfn.XLOOKUP(Y$1,'Control Panel'!$B:$B,'Control Panel'!$D:$D)</f>
        <v>5.1249999999999997E-2</v>
      </c>
      <c r="AE93" s="2">
        <f>IF('Control Panel'!$D$26="ON",AI92*(1-'Control Panel'!$C$26),AI92)</f>
        <v>9014257.1005490609</v>
      </c>
      <c r="AF93" s="3">
        <f>IF(ROUND(AI92,2) = 0,0,-PMT(_xlfn.XLOOKUP(AE$1,'Control Panel'!$B:$B,'Control Panel'!$H:$H),_xlfn.XLOOKUP(AE$1,'Control Panel'!$B:$B,'Control Panel'!$E:$E),_xlfn.XLOOKUP(AE$1,'Control Panel'!$B:$B,'Control Panel'!$C:$C)))</f>
        <v>65692.881367551381</v>
      </c>
      <c r="AG93" s="3">
        <f>IF(AF93=0,0,AE93*(_xlfn.XLOOKUP(AE$1,'Control Panel'!$B:$B,'Control Panel'!$H:$H)))</f>
        <v>51644.181305229002</v>
      </c>
      <c r="AH93" s="3">
        <f t="shared" si="47"/>
        <v>14048.700062322379</v>
      </c>
      <c r="AI93" s="3">
        <f t="shared" si="48"/>
        <v>9000208.4004867394</v>
      </c>
      <c r="AJ93" s="10">
        <f>_xlfn.XLOOKUP(AE$1,'Control Panel'!$B:$B,'Control Panel'!$D:$D)</f>
        <v>6.8750000000000006E-2</v>
      </c>
      <c r="AK93" s="2">
        <f>IF('Control Panel'!$D$26="ON",AO92*(1-'Control Panel'!$C$26),AO92)</f>
        <v>1383299.5669011965</v>
      </c>
      <c r="AL93" s="3">
        <f>IF(ROUND(AO92,2) = 0,0,-PMT(_xlfn.XLOOKUP(AK$1,'Control Panel'!$B:$B,'Control Panel'!$H:$H),_xlfn.XLOOKUP(AK$1,'Control Panel'!$B:$B,'Control Panel'!$E:$E),_xlfn.XLOOKUP(AK$1,'Control Panel'!$B:$B,'Control Panel'!$C:$C)))</f>
        <v>19292.014496253767</v>
      </c>
      <c r="AM93" s="3">
        <f>IF(AL93=0,0,AK93*(_xlfn.XLOOKUP(AK$1,'Control Panel'!$B:$B,'Control Panel'!$H:$H)))</f>
        <v>7204.6852442770651</v>
      </c>
      <c r="AN93" s="3">
        <f t="shared" si="49"/>
        <v>12087.329251976702</v>
      </c>
      <c r="AO93" s="3">
        <f t="shared" si="50"/>
        <v>1371212.2376492198</v>
      </c>
      <c r="AP93" s="10">
        <f>_xlfn.XLOOKUP(AK$1,'Control Panel'!$B:$B,'Control Panel'!$D:$D)</f>
        <v>6.25E-2</v>
      </c>
      <c r="AQ93" s="2">
        <f>IF('Control Panel'!$D$26="ON",AU92*(1-'Control Panel'!$C$26),AU92)</f>
        <v>4349822.5404437855</v>
      </c>
      <c r="AR93" s="3">
        <f>IF(ROUND(AU92,2) = 0,0,-PMT(_xlfn.XLOOKUP(AQ$1,'Control Panel'!$B:$B,'Control Panel'!$H:$H),_xlfn.XLOOKUP(AQ$1,'Control Panel'!$B:$B,'Control Panel'!$E:$E),_xlfn.XLOOKUP(AQ$1,'Control Panel'!$B:$B,'Control Panel'!$C:$C)))</f>
        <v>61459.563819643074</v>
      </c>
      <c r="AS93" s="3">
        <f>IF(AR93=0,0,AQ93*(_xlfn.XLOOKUP(AQ$1,'Control Panel'!$B:$B,'Control Panel'!$H:$H)))</f>
        <v>24014.645275366733</v>
      </c>
      <c r="AT93" s="3">
        <f t="shared" si="51"/>
        <v>37444.918544276341</v>
      </c>
      <c r="AU93" s="3">
        <f t="shared" si="52"/>
        <v>4312377.6218995089</v>
      </c>
      <c r="AV93" s="10">
        <f>_xlfn.XLOOKUP(AQ$1,'Control Panel'!$B:$B,'Control Panel'!$D:$D)</f>
        <v>6.6250000000000003E-2</v>
      </c>
      <c r="AW93" s="2">
        <f>IF('Control Panel'!$D$26="ON",BA92*(1-'Control Panel'!$C$26),BA92)</f>
        <v>7009038.1750235287</v>
      </c>
      <c r="AX93" s="3">
        <f>IF(ROUND(BA92,2) = 0,0,-PMT(_xlfn.XLOOKUP(AW$1,'Control Panel'!$B:$B,'Control Panel'!$H:$H),_xlfn.XLOOKUP(AW$1,'Control Panel'!$B:$B,'Control Panel'!$E:$E),_xlfn.XLOOKUP(AW$1,'Control Panel'!$B:$B,'Control Panel'!$C:$C)))</f>
        <v>44797.69910066975</v>
      </c>
      <c r="AY93" s="3">
        <f>IF(AX93=0,0,AW93*(_xlfn.XLOOKUP(AW$1,'Control Panel'!$B:$B,'Control Panel'!$H:$H)))</f>
        <v>31394.650158959557</v>
      </c>
      <c r="AZ93" s="3">
        <f t="shared" si="53"/>
        <v>13403.048941710193</v>
      </c>
      <c r="BA93" s="3">
        <f t="shared" si="54"/>
        <v>6995635.1260818187</v>
      </c>
      <c r="BB93" s="10">
        <f>_xlfn.XLOOKUP(AW$1,'Control Panel'!$B:$B,'Control Panel'!$D:$D)</f>
        <v>5.3749999999999999E-2</v>
      </c>
      <c r="BC93" s="2">
        <f>IF('Control Panel'!$D$26="ON",BG92*(1-'Control Panel'!$C$26),BG92)</f>
        <v>11291747.057144815</v>
      </c>
      <c r="BD93" s="3">
        <f>IF(ROUND(BG92,2) = 0,0,-PMT(_xlfn.XLOOKUP(BC$1,'Control Panel'!$B:$B,'Control Panel'!$H:$H),_xlfn.XLOOKUP(BC$1,'Control Panel'!$B:$B,'Control Panel'!$E:$E),_xlfn.XLOOKUP(BC$1,'Control Panel'!$B:$B,'Control Panel'!$C:$C)))</f>
        <v>83162.8118973979</v>
      </c>
      <c r="BE93" s="3">
        <f>IF(BD93=0,0,BC93*(_xlfn.XLOOKUP(BC$1,'Control Panel'!$B:$B,'Control Panel'!$H:$H)))</f>
        <v>65868.524500011423</v>
      </c>
      <c r="BF93" s="3">
        <f t="shared" si="55"/>
        <v>17294.287397386477</v>
      </c>
      <c r="BG93" s="3">
        <f t="shared" si="56"/>
        <v>11274452.769747429</v>
      </c>
      <c r="BH93" s="10">
        <f>_xlfn.XLOOKUP(BC$1,'Control Panel'!$B:$B,'Control Panel'!$D:$D)</f>
        <v>7.0000000000000007E-2</v>
      </c>
      <c r="BI93" s="2">
        <f>IF('Control Panel'!$D$26="ON",BM92*(1-'Control Panel'!$C$26),BM92)</f>
        <v>5974058.4496389367</v>
      </c>
      <c r="BJ93" s="3">
        <f>IF(ROUND(BM92,2) = 0,0,-PMT(_xlfn.XLOOKUP(BI$1,'Control Panel'!$B:$B,'Control Panel'!$H:$H),_xlfn.XLOOKUP(BI$1,'Control Panel'!$B:$B,'Control Panel'!$E:$E),_xlfn.XLOOKUP(BI$1,'Control Panel'!$B:$B,'Control Panel'!$C:$C)))</f>
        <v>39928.799014207361</v>
      </c>
      <c r="BK93" s="3">
        <f>IF(BJ93=0,0,BI93*(_xlfn.XLOOKUP(BI$1,'Control Panel'!$B:$B,'Control Panel'!$H:$H)))</f>
        <v>29247.994493023958</v>
      </c>
      <c r="BL93" s="3">
        <f t="shared" si="57"/>
        <v>10680.804521183403</v>
      </c>
      <c r="BM93" s="3">
        <f t="shared" si="58"/>
        <v>5963377.6451177532</v>
      </c>
      <c r="BN93" s="10">
        <f>_xlfn.XLOOKUP(BI$1,'Control Panel'!$B:$B,'Control Panel'!$D:$D)</f>
        <v>5.8749999999999997E-2</v>
      </c>
      <c r="BO93" s="2">
        <f>IF('Control Panel'!$D$26="ON",BS92*(1-'Control Panel'!$C$26),BS92)</f>
        <v>8082872.4082553592</v>
      </c>
      <c r="BP93" s="3">
        <f>IF(ROUND(BS92,2) = 0,0,-PMT(_xlfn.XLOOKUP(BO$1,'Control Panel'!$B:$B,'Control Panel'!$H:$H),_xlfn.XLOOKUP(BO$1,'Control Panel'!$B:$B,'Control Panel'!$E:$E),_xlfn.XLOOKUP(BO$1,'Control Panel'!$B:$B,'Control Panel'!$C:$C)))</f>
        <v>51078.842448125593</v>
      </c>
      <c r="BQ93" s="3">
        <f>IF(BP93=0,0,BO93*(_xlfn.XLOOKUP(BO$1,'Control Panel'!$B:$B,'Control Panel'!$H:$H)))</f>
        <v>35362.56678611719</v>
      </c>
      <c r="BR93" s="3">
        <f t="shared" si="59"/>
        <v>15716.275662008404</v>
      </c>
      <c r="BS93" s="3">
        <f t="shared" si="60"/>
        <v>8067156.1325933505</v>
      </c>
      <c r="BT93" s="10">
        <f>_xlfn.XLOOKUP(BO$1,'Control Panel'!$B:$B,'Control Panel'!$D:$D)</f>
        <v>5.2499999999999998E-2</v>
      </c>
      <c r="BU93" s="2">
        <f>IF('Control Panel'!$D$26="ON",BY92*(1-'Control Panel'!$C$26),BY92)</f>
        <v>2776527.0377919166</v>
      </c>
      <c r="BV93" s="3">
        <f>IF(ROUND(BY92,2) = 0,0,-PMT(_xlfn.XLOOKUP(BU$1,'Control Panel'!$B:$B,'Control Panel'!$H:$H),_xlfn.XLOOKUP(BU$1,'Control Panel'!$B:$B,'Control Panel'!$E:$E),_xlfn.XLOOKUP(BU$1,'Control Panel'!$B:$B,'Control Panel'!$C:$C)))</f>
        <v>38891.266274824018</v>
      </c>
      <c r="BW93" s="3">
        <f>IF(BV93=0,0,BU93*(_xlfn.XLOOKUP(BU$1,'Control Panel'!$B:$B,'Control Panel'!$H:$H)))</f>
        <v>14750.299888269557</v>
      </c>
      <c r="BX93" s="3">
        <f t="shared" si="61"/>
        <v>24140.966386554461</v>
      </c>
      <c r="BY93" s="3">
        <f t="shared" si="62"/>
        <v>2752386.0714053623</v>
      </c>
      <c r="BZ93" s="10">
        <f>_xlfn.XLOOKUP(BU$1,'Control Panel'!$B:$B,'Control Panel'!$D:$D)</f>
        <v>6.3750000000000001E-2</v>
      </c>
      <c r="CA93" s="2">
        <f>IF('Control Panel'!$D$26="ON",CE92*(1-'Control Panel'!$C$26),CE92)</f>
        <v>3635557.3296521241</v>
      </c>
      <c r="CB93" s="3">
        <f>IF(ROUND(CE92,2) = 0,0,-PMT(_xlfn.XLOOKUP(CA$1,'Control Panel'!$B:$B,'Control Panel'!$H:$H),_xlfn.XLOOKUP(CA$1,'Control Panel'!$B:$B,'Control Panel'!$E:$E),_xlfn.XLOOKUP(CA$1,'Control Panel'!$B:$B,'Control Panel'!$C:$C)))</f>
        <v>49824.605221179954</v>
      </c>
      <c r="CC93" s="3">
        <f>IF(CB93=0,0,CA93*(_xlfn.XLOOKUP(CA$1,'Control Panel'!$B:$B,'Control Panel'!$H:$H)))</f>
        <v>17420.378871249763</v>
      </c>
      <c r="CD93" s="3">
        <f t="shared" si="63"/>
        <v>32404.226349930192</v>
      </c>
      <c r="CE93" s="3">
        <f t="shared" si="64"/>
        <v>3603153.1033021938</v>
      </c>
      <c r="CF93" s="10">
        <f>_xlfn.XLOOKUP(CA$1,'Control Panel'!$B:$B,'Control Panel'!$D:$D)</f>
        <v>5.7500000000000002E-2</v>
      </c>
      <c r="CG93" s="2">
        <f>IF('Control Panel'!$D$26="ON",CK92*(1-'Control Panel'!$C$26),CK92)</f>
        <v>5112421.0083585707</v>
      </c>
      <c r="CH93" s="3">
        <f>IF(ROUND(CK92,2) = 0,0,-PMT(_xlfn.XLOOKUP(CG$1,'Control Panel'!$B:$B,'Control Panel'!$H:$H),_xlfn.XLOOKUP(CG$1,'Control Panel'!$B:$B,'Control Panel'!$E:$E),_xlfn.XLOOKUP(CG$1,'Control Panel'!$B:$B,'Control Panel'!$C:$C)))</f>
        <v>69452.093642796826</v>
      </c>
      <c r="CI93" s="3">
        <f>IF(CH93=0,0,CG93*(_xlfn.XLOOKUP(CG$1,'Control Panel'!$B:$B,'Control Panel'!$H:$H)))</f>
        <v>23431.929621643449</v>
      </c>
      <c r="CJ93" s="3">
        <f t="shared" si="65"/>
        <v>46020.164021153381</v>
      </c>
      <c r="CK93" s="3">
        <f t="shared" si="66"/>
        <v>5066400.8443374177</v>
      </c>
      <c r="CL93" s="10">
        <f>_xlfn.XLOOKUP(CG$1,'Control Panel'!$B:$B,'Control Panel'!$D:$D)</f>
        <v>5.5E-2</v>
      </c>
      <c r="CM93" s="2">
        <f>IF('Control Panel'!$D$26="ON",CQ92*(1-'Control Panel'!$C$26),CQ92)</f>
        <v>1747648.0882714281</v>
      </c>
      <c r="CN93" s="3">
        <f>IF(ROUND(CQ92,2) = 0,0,-PMT(_xlfn.XLOOKUP(CM$1,'Control Panel'!$B:$B,'Control Panel'!$H:$H),_xlfn.XLOOKUP(CM$1,'Control Panel'!$B:$B,'Control Panel'!$E:$E),_xlfn.XLOOKUP(CM$1,'Control Panel'!$B:$B,'Control Panel'!$C:$C)))</f>
        <v>11044.074042837967</v>
      </c>
      <c r="CO93" s="3">
        <f>IF(CN93=0,0,CM93*(_xlfn.XLOOKUP(CM$1,'Control Panel'!$B:$B,'Control Panel'!$H:$H)))</f>
        <v>7645.9603861874975</v>
      </c>
      <c r="CP93" s="3">
        <f t="shared" si="67"/>
        <v>3398.1136566504692</v>
      </c>
      <c r="CQ93" s="3">
        <f t="shared" si="68"/>
        <v>1744249.9746147776</v>
      </c>
      <c r="CR93" s="10">
        <f>_xlfn.XLOOKUP(CM$1,'Control Panel'!$B:$B,'Control Panel'!$D:$D)</f>
        <v>5.2499999999999998E-2</v>
      </c>
    </row>
    <row r="94" spans="1:96" x14ac:dyDescent="0.3">
      <c r="A94" s="86">
        <f t="shared" si="37"/>
        <v>312097.89161571948</v>
      </c>
      <c r="B94" s="3">
        <f t="shared" si="38"/>
        <v>394150.79031388945</v>
      </c>
      <c r="C94" s="88">
        <f>SUM($A$3:A93)</f>
        <v>22851880.62425597</v>
      </c>
      <c r="D94" s="87">
        <f>IF('Control Panel'!$D$27= "ON",A94+B94*(1-'Control Panel'!$C$27),A94+B94)</f>
        <v>706248.68192960892</v>
      </c>
      <c r="F94" s="9">
        <v>92</v>
      </c>
      <c r="G94" s="2">
        <f>IF('Control Panel'!$D$26="ON",K93*(1-'Control Panel'!$C$26),K93)</f>
        <v>2980235.790786718</v>
      </c>
      <c r="H94" s="3">
        <f>IF(ROUND(K93,2) = 0,0,-PMT(_xlfn.XLOOKUP(G$1,'Control Panel'!$B:$B,'Control Panel'!$H:$H),_xlfn.XLOOKUP(G$1,'Control Panel'!$B:$B,'Control Panel'!$E:$E),_xlfn.XLOOKUP(G$1,'Control Panel'!$B:$B,'Control Panel'!$C:$C)))</f>
        <v>40854.172731056962</v>
      </c>
      <c r="I94" s="3">
        <f>IF(H94=0,0,G94*(_xlfn.XLOOKUP(G$1,'Control Panel'!$B:$B,'Control Panel'!$H:$H)))</f>
        <v>13659.414041105791</v>
      </c>
      <c r="J94" s="3">
        <f t="shared" si="39"/>
        <v>27194.758689951173</v>
      </c>
      <c r="K94" s="3">
        <f t="shared" si="40"/>
        <v>2953041.0320967669</v>
      </c>
      <c r="L94" s="10">
        <f>_xlfn.XLOOKUP(G$1,'Control Panel'!$B:$B,'Control Panel'!$D:$D)</f>
        <v>5.5E-2</v>
      </c>
      <c r="M94" s="2">
        <f>IF('Control Panel'!$D$26="ON",Q93*(1-'Control Panel'!$C$26),Q93)</f>
        <v>3600083.3601946919</v>
      </c>
      <c r="N94" s="3">
        <f>IF(ROUND(Q93,2) = 0,0,-PMT(_xlfn.XLOOKUP(M$1,'Control Panel'!$B:$B,'Control Panel'!$H:$H),_xlfn.XLOOKUP(M$1,'Control Panel'!$B:$B,'Control Panel'!$E:$E),_xlfn.XLOOKUP(M$1,'Control Panel'!$B:$B,'Control Panel'!$C:$C)))</f>
        <v>26277.152547020552</v>
      </c>
      <c r="O94" s="3">
        <f>IF(N94=0,0,M94*(_xlfn.XLOOKUP(M$1,'Control Panel'!$B:$B,'Control Panel'!$H:$H)))</f>
        <v>20625.477584448756</v>
      </c>
      <c r="P94" s="3">
        <f t="shared" si="41"/>
        <v>5651.6749625717966</v>
      </c>
      <c r="Q94" s="3">
        <f t="shared" si="42"/>
        <v>3594431.6852321201</v>
      </c>
      <c r="R94" s="10">
        <f>_xlfn.XLOOKUP(M$1,'Control Panel'!$B:$B,'Control Panel'!$D:$D)</f>
        <v>6.8750000000000006E-2</v>
      </c>
      <c r="S94" s="2">
        <f>IF('Control Panel'!$D$26="ON",W93*(1-'Control Panel'!$C$26),W93)</f>
        <v>5850135.4603163693</v>
      </c>
      <c r="T94" s="3">
        <f>IF(ROUND(W93,2) = 0,0,-PMT(_xlfn.XLOOKUP(S$1,'Control Panel'!$B:$B,'Control Panel'!$H:$H),_xlfn.XLOOKUP(S$1,'Control Panel'!$B:$B,'Control Panel'!$E:$E),_xlfn.XLOOKUP(S$1,'Control Panel'!$B:$B,'Control Panel'!$C:$C)))</f>
        <v>42700.372888908401</v>
      </c>
      <c r="U94" s="3">
        <f>IF(T94=0,0,S94*(_xlfn.XLOOKUP(S$1,'Control Panel'!$B:$B,'Control Panel'!$H:$H)))</f>
        <v>33516.401074729205</v>
      </c>
      <c r="V94" s="3">
        <f t="shared" si="43"/>
        <v>9183.9718141791964</v>
      </c>
      <c r="W94" s="3">
        <f t="shared" si="44"/>
        <v>5840951.4885021904</v>
      </c>
      <c r="X94" s="10">
        <f>_xlfn.XLOOKUP(S$1,'Control Panel'!$B:$B,'Control Panel'!$D:$D)</f>
        <v>6.8750000000000006E-2</v>
      </c>
      <c r="Y94" s="2">
        <f>IF('Control Panel'!$D$26="ON",AC93*(1-'Control Panel'!$C$26),AC93)</f>
        <v>4567054.8372106887</v>
      </c>
      <c r="Z94" s="3">
        <f>IF(ROUND(AC93,2) = 0,0,-PMT(_xlfn.XLOOKUP(Y$1,'Control Panel'!$B:$B,'Control Panel'!$H:$H),_xlfn.XLOOKUP(Y$1,'Control Panel'!$B:$B,'Control Panel'!$E:$E),_xlfn.XLOOKUP(Y$1,'Control Panel'!$B:$B,'Control Panel'!$C:$C)))</f>
        <v>61792.332437135432</v>
      </c>
      <c r="AA94" s="3">
        <f>IF(Z94=0,0,Y94*(_xlfn.XLOOKUP(Y$1,'Control Panel'!$B:$B,'Control Panel'!$H:$H)))</f>
        <v>19505.13003392065</v>
      </c>
      <c r="AB94" s="3">
        <f t="shared" si="45"/>
        <v>42287.202403214782</v>
      </c>
      <c r="AC94" s="3">
        <f t="shared" si="46"/>
        <v>4524767.634807474</v>
      </c>
      <c r="AD94" s="10">
        <f>_xlfn.XLOOKUP(Y$1,'Control Panel'!$B:$B,'Control Panel'!$D:$D)</f>
        <v>5.1249999999999997E-2</v>
      </c>
      <c r="AE94" s="2">
        <f>IF('Control Panel'!$D$26="ON",AI93*(1-'Control Panel'!$C$26),AI93)</f>
        <v>9000208.4004867394</v>
      </c>
      <c r="AF94" s="3">
        <f>IF(ROUND(AI93,2) = 0,0,-PMT(_xlfn.XLOOKUP(AE$1,'Control Panel'!$B:$B,'Control Panel'!$H:$H),_xlfn.XLOOKUP(AE$1,'Control Panel'!$B:$B,'Control Panel'!$E:$E),_xlfn.XLOOKUP(AE$1,'Control Panel'!$B:$B,'Control Panel'!$C:$C)))</f>
        <v>65692.881367551381</v>
      </c>
      <c r="AG94" s="3">
        <f>IF(AF94=0,0,AE94*(_xlfn.XLOOKUP(AE$1,'Control Panel'!$B:$B,'Control Panel'!$H:$H)))</f>
        <v>51563.69396112195</v>
      </c>
      <c r="AH94" s="3">
        <f t="shared" si="47"/>
        <v>14129.187406429432</v>
      </c>
      <c r="AI94" s="3">
        <f t="shared" si="48"/>
        <v>8986079.2130803093</v>
      </c>
      <c r="AJ94" s="10">
        <f>_xlfn.XLOOKUP(AE$1,'Control Panel'!$B:$B,'Control Panel'!$D:$D)</f>
        <v>6.8750000000000006E-2</v>
      </c>
      <c r="AK94" s="2">
        <f>IF('Control Panel'!$D$26="ON",AO93*(1-'Control Panel'!$C$26),AO93)</f>
        <v>1371212.2376492198</v>
      </c>
      <c r="AL94" s="3">
        <f>IF(ROUND(AO93,2) = 0,0,-PMT(_xlfn.XLOOKUP(AK$1,'Control Panel'!$B:$B,'Control Panel'!$H:$H),_xlfn.XLOOKUP(AK$1,'Control Panel'!$B:$B,'Control Panel'!$E:$E),_xlfn.XLOOKUP(AK$1,'Control Panel'!$B:$B,'Control Panel'!$C:$C)))</f>
        <v>19292.014496253767</v>
      </c>
      <c r="AM94" s="3">
        <f>IF(AL94=0,0,AK94*(_xlfn.XLOOKUP(AK$1,'Control Panel'!$B:$B,'Control Panel'!$H:$H)))</f>
        <v>7141.7304044230195</v>
      </c>
      <c r="AN94" s="3">
        <f t="shared" si="49"/>
        <v>12150.284091830748</v>
      </c>
      <c r="AO94" s="3">
        <f t="shared" si="50"/>
        <v>1359061.9535573891</v>
      </c>
      <c r="AP94" s="10">
        <f>_xlfn.XLOOKUP(AK$1,'Control Panel'!$B:$B,'Control Panel'!$D:$D)</f>
        <v>6.25E-2</v>
      </c>
      <c r="AQ94" s="2">
        <f>IF('Control Panel'!$D$26="ON",AU93*(1-'Control Panel'!$C$26),AU93)</f>
        <v>4312377.6218995089</v>
      </c>
      <c r="AR94" s="3">
        <f>IF(ROUND(AU93,2) = 0,0,-PMT(_xlfn.XLOOKUP(AQ$1,'Control Panel'!$B:$B,'Control Panel'!$H:$H),_xlfn.XLOOKUP(AQ$1,'Control Panel'!$B:$B,'Control Panel'!$E:$E),_xlfn.XLOOKUP(AQ$1,'Control Panel'!$B:$B,'Control Panel'!$C:$C)))</f>
        <v>61459.563819643074</v>
      </c>
      <c r="AS94" s="3">
        <f>IF(AR94=0,0,AQ94*(_xlfn.XLOOKUP(AQ$1,'Control Panel'!$B:$B,'Control Panel'!$H:$H)))</f>
        <v>23807.918120903538</v>
      </c>
      <c r="AT94" s="3">
        <f t="shared" si="51"/>
        <v>37651.645698739536</v>
      </c>
      <c r="AU94" s="3">
        <f t="shared" si="52"/>
        <v>4274725.9762007697</v>
      </c>
      <c r="AV94" s="10">
        <f>_xlfn.XLOOKUP(AQ$1,'Control Panel'!$B:$B,'Control Panel'!$D:$D)</f>
        <v>6.6250000000000003E-2</v>
      </c>
      <c r="AW94" s="2">
        <f>IF('Control Panel'!$D$26="ON",BA93*(1-'Control Panel'!$C$26),BA93)</f>
        <v>6995635.1260818187</v>
      </c>
      <c r="AX94" s="3">
        <f>IF(ROUND(BA93,2) = 0,0,-PMT(_xlfn.XLOOKUP(AW$1,'Control Panel'!$B:$B,'Control Panel'!$H:$H),_xlfn.XLOOKUP(AW$1,'Control Panel'!$B:$B,'Control Panel'!$E:$E),_xlfn.XLOOKUP(AW$1,'Control Panel'!$B:$B,'Control Panel'!$C:$C)))</f>
        <v>44797.69910066975</v>
      </c>
      <c r="AY94" s="3">
        <f>IF(AX94=0,0,AW94*(_xlfn.XLOOKUP(AW$1,'Control Panel'!$B:$B,'Control Panel'!$H:$H)))</f>
        <v>31334.615668908147</v>
      </c>
      <c r="AZ94" s="3">
        <f t="shared" si="53"/>
        <v>13463.083431761603</v>
      </c>
      <c r="BA94" s="3">
        <f t="shared" si="54"/>
        <v>6982172.042650057</v>
      </c>
      <c r="BB94" s="10">
        <f>_xlfn.XLOOKUP(AW$1,'Control Panel'!$B:$B,'Control Panel'!$D:$D)</f>
        <v>5.3749999999999999E-2</v>
      </c>
      <c r="BC94" s="2">
        <f>IF('Control Panel'!$D$26="ON",BG93*(1-'Control Panel'!$C$26),BG93)</f>
        <v>11274452.769747429</v>
      </c>
      <c r="BD94" s="3">
        <f>IF(ROUND(BG93,2) = 0,0,-PMT(_xlfn.XLOOKUP(BC$1,'Control Panel'!$B:$B,'Control Panel'!$H:$H),_xlfn.XLOOKUP(BC$1,'Control Panel'!$B:$B,'Control Panel'!$E:$E),_xlfn.XLOOKUP(BC$1,'Control Panel'!$B:$B,'Control Panel'!$C:$C)))</f>
        <v>83162.8118973979</v>
      </c>
      <c r="BE94" s="3">
        <f>IF(BD94=0,0,BC94*(_xlfn.XLOOKUP(BC$1,'Control Panel'!$B:$B,'Control Panel'!$H:$H)))</f>
        <v>65767.641156860002</v>
      </c>
      <c r="BF94" s="3">
        <f t="shared" si="55"/>
        <v>17395.170740537898</v>
      </c>
      <c r="BG94" s="3">
        <f t="shared" si="56"/>
        <v>11257057.599006891</v>
      </c>
      <c r="BH94" s="10">
        <f>_xlfn.XLOOKUP(BC$1,'Control Panel'!$B:$B,'Control Panel'!$D:$D)</f>
        <v>7.0000000000000007E-2</v>
      </c>
      <c r="BI94" s="2">
        <f>IF('Control Panel'!$D$26="ON",BM93*(1-'Control Panel'!$C$26),BM93)</f>
        <v>5963377.6451177532</v>
      </c>
      <c r="BJ94" s="3">
        <f>IF(ROUND(BM93,2) = 0,0,-PMT(_xlfn.XLOOKUP(BI$1,'Control Panel'!$B:$B,'Control Panel'!$H:$H),_xlfn.XLOOKUP(BI$1,'Control Panel'!$B:$B,'Control Panel'!$E:$E),_xlfn.XLOOKUP(BI$1,'Control Panel'!$B:$B,'Control Panel'!$C:$C)))</f>
        <v>39928.799014207361</v>
      </c>
      <c r="BK94" s="3">
        <f>IF(BJ94=0,0,BI94*(_xlfn.XLOOKUP(BI$1,'Control Panel'!$B:$B,'Control Panel'!$H:$H)))</f>
        <v>29195.703054222329</v>
      </c>
      <c r="BL94" s="3">
        <f t="shared" si="57"/>
        <v>10733.095959985032</v>
      </c>
      <c r="BM94" s="3">
        <f t="shared" si="58"/>
        <v>5952644.5491577685</v>
      </c>
      <c r="BN94" s="10">
        <f>_xlfn.XLOOKUP(BI$1,'Control Panel'!$B:$B,'Control Panel'!$D:$D)</f>
        <v>5.8749999999999997E-2</v>
      </c>
      <c r="BO94" s="2">
        <f>IF('Control Panel'!$D$26="ON",BS93*(1-'Control Panel'!$C$26),BS93)</f>
        <v>8067156.1325933505</v>
      </c>
      <c r="BP94" s="3">
        <f>IF(ROUND(BS93,2) = 0,0,-PMT(_xlfn.XLOOKUP(BO$1,'Control Panel'!$B:$B,'Control Panel'!$H:$H),_xlfn.XLOOKUP(BO$1,'Control Panel'!$B:$B,'Control Panel'!$E:$E),_xlfn.XLOOKUP(BO$1,'Control Panel'!$B:$B,'Control Panel'!$C:$C)))</f>
        <v>51078.842448125593</v>
      </c>
      <c r="BQ94" s="3">
        <f>IF(BP94=0,0,BO94*(_xlfn.XLOOKUP(BO$1,'Control Panel'!$B:$B,'Control Panel'!$H:$H)))</f>
        <v>35293.808080095907</v>
      </c>
      <c r="BR94" s="3">
        <f t="shared" si="59"/>
        <v>15785.034368029686</v>
      </c>
      <c r="BS94" s="3">
        <f t="shared" si="60"/>
        <v>8051371.0982253207</v>
      </c>
      <c r="BT94" s="10">
        <f>_xlfn.XLOOKUP(BO$1,'Control Panel'!$B:$B,'Control Panel'!$D:$D)</f>
        <v>5.2499999999999998E-2</v>
      </c>
      <c r="BU94" s="2">
        <f>IF('Control Panel'!$D$26="ON",BY93*(1-'Control Panel'!$C$26),BY93)</f>
        <v>2752386.0714053623</v>
      </c>
      <c r="BV94" s="3">
        <f>IF(ROUND(BY93,2) = 0,0,-PMT(_xlfn.XLOOKUP(BU$1,'Control Panel'!$B:$B,'Control Panel'!$H:$H),_xlfn.XLOOKUP(BU$1,'Control Panel'!$B:$B,'Control Panel'!$E:$E),_xlfn.XLOOKUP(BU$1,'Control Panel'!$B:$B,'Control Panel'!$C:$C)))</f>
        <v>38891.266274824018</v>
      </c>
      <c r="BW94" s="3">
        <f>IF(BV94=0,0,BU94*(_xlfn.XLOOKUP(BU$1,'Control Panel'!$B:$B,'Control Panel'!$H:$H)))</f>
        <v>14622.051004340989</v>
      </c>
      <c r="BX94" s="3">
        <f t="shared" si="61"/>
        <v>24269.21527048303</v>
      </c>
      <c r="BY94" s="3">
        <f t="shared" si="62"/>
        <v>2728116.8561348794</v>
      </c>
      <c r="BZ94" s="10">
        <f>_xlfn.XLOOKUP(BU$1,'Control Panel'!$B:$B,'Control Panel'!$D:$D)</f>
        <v>6.3750000000000001E-2</v>
      </c>
      <c r="CA94" s="2">
        <f>IF('Control Panel'!$D$26="ON",CE93*(1-'Control Panel'!$C$26),CE93)</f>
        <v>3603153.1033021938</v>
      </c>
      <c r="CB94" s="3">
        <f>IF(ROUND(CE93,2) = 0,0,-PMT(_xlfn.XLOOKUP(CA$1,'Control Panel'!$B:$B,'Control Panel'!$H:$H),_xlfn.XLOOKUP(CA$1,'Control Panel'!$B:$B,'Control Panel'!$E:$E),_xlfn.XLOOKUP(CA$1,'Control Panel'!$B:$B,'Control Panel'!$C:$C)))</f>
        <v>49824.605221179954</v>
      </c>
      <c r="CC94" s="3">
        <f>IF(CB94=0,0,CA94*(_xlfn.XLOOKUP(CA$1,'Control Panel'!$B:$B,'Control Panel'!$H:$H)))</f>
        <v>17265.108619989682</v>
      </c>
      <c r="CD94" s="3">
        <f t="shared" si="63"/>
        <v>32559.496601190272</v>
      </c>
      <c r="CE94" s="3">
        <f t="shared" si="64"/>
        <v>3570593.6067010034</v>
      </c>
      <c r="CF94" s="10">
        <f>_xlfn.XLOOKUP(CA$1,'Control Panel'!$B:$B,'Control Panel'!$D:$D)</f>
        <v>5.7500000000000002E-2</v>
      </c>
      <c r="CG94" s="2">
        <f>IF('Control Panel'!$D$26="ON",CK93*(1-'Control Panel'!$C$26),CK93)</f>
        <v>5066400.8443374177</v>
      </c>
      <c r="CH94" s="3">
        <f>IF(ROUND(CK93,2) = 0,0,-PMT(_xlfn.XLOOKUP(CG$1,'Control Panel'!$B:$B,'Control Panel'!$H:$H),_xlfn.XLOOKUP(CG$1,'Control Panel'!$B:$B,'Control Panel'!$E:$E),_xlfn.XLOOKUP(CG$1,'Control Panel'!$B:$B,'Control Panel'!$C:$C)))</f>
        <v>69452.093642796826</v>
      </c>
      <c r="CI94" s="3">
        <f>IF(CH94=0,0,CG94*(_xlfn.XLOOKUP(CG$1,'Control Panel'!$B:$B,'Control Panel'!$H:$H)))</f>
        <v>23221.003869879831</v>
      </c>
      <c r="CJ94" s="3">
        <f t="shared" si="65"/>
        <v>46231.089772916996</v>
      </c>
      <c r="CK94" s="3">
        <f t="shared" si="66"/>
        <v>5020169.7545645004</v>
      </c>
      <c r="CL94" s="10">
        <f>_xlfn.XLOOKUP(CG$1,'Control Panel'!$B:$B,'Control Panel'!$D:$D)</f>
        <v>5.5E-2</v>
      </c>
      <c r="CM94" s="2">
        <f>IF('Control Panel'!$D$26="ON",CQ93*(1-'Control Panel'!$C$26),CQ93)</f>
        <v>1744249.9746147776</v>
      </c>
      <c r="CN94" s="3">
        <f>IF(ROUND(CQ93,2) = 0,0,-PMT(_xlfn.XLOOKUP(CM$1,'Control Panel'!$B:$B,'Control Panel'!$H:$H),_xlfn.XLOOKUP(CM$1,'Control Panel'!$B:$B,'Control Panel'!$E:$E),_xlfn.XLOOKUP(CM$1,'Control Panel'!$B:$B,'Control Panel'!$C:$C)))</f>
        <v>11044.074042837967</v>
      </c>
      <c r="CO94" s="3">
        <f>IF(CN94=0,0,CM94*(_xlfn.XLOOKUP(CM$1,'Control Panel'!$B:$B,'Control Panel'!$H:$H)))</f>
        <v>7631.0936389396511</v>
      </c>
      <c r="CP94" s="3">
        <f t="shared" si="67"/>
        <v>3412.9804038983157</v>
      </c>
      <c r="CQ94" s="3">
        <f t="shared" si="68"/>
        <v>1740836.9942108793</v>
      </c>
      <c r="CR94" s="10">
        <f>_xlfn.XLOOKUP(CM$1,'Control Panel'!$B:$B,'Control Panel'!$D:$D)</f>
        <v>5.2499999999999998E-2</v>
      </c>
    </row>
    <row r="95" spans="1:96" x14ac:dyDescent="0.3">
      <c r="A95" s="86">
        <f t="shared" si="37"/>
        <v>313635.38234901358</v>
      </c>
      <c r="B95" s="3">
        <f t="shared" si="38"/>
        <v>392613.29958059534</v>
      </c>
      <c r="C95" s="88">
        <f>SUM($A$3:A94)</f>
        <v>23163978.515871689</v>
      </c>
      <c r="D95" s="87">
        <f>IF('Control Panel'!$D$27= "ON",A95+B95*(1-'Control Panel'!$C$27),A95+B95)</f>
        <v>706248.68192960892</v>
      </c>
      <c r="F95" s="9">
        <v>93</v>
      </c>
      <c r="G95" s="2">
        <f>IF('Control Panel'!$D$26="ON",K94*(1-'Control Panel'!$C$26),K94)</f>
        <v>2953041.0320967669</v>
      </c>
      <c r="H95" s="3">
        <f>IF(ROUND(K94,2) = 0,0,-PMT(_xlfn.XLOOKUP(G$1,'Control Panel'!$B:$B,'Control Panel'!$H:$H),_xlfn.XLOOKUP(G$1,'Control Panel'!$B:$B,'Control Panel'!$E:$E),_xlfn.XLOOKUP(G$1,'Control Panel'!$B:$B,'Control Panel'!$C:$C)))</f>
        <v>40854.172731056962</v>
      </c>
      <c r="I95" s="3">
        <f>IF(H95=0,0,G95*(_xlfn.XLOOKUP(G$1,'Control Panel'!$B:$B,'Control Panel'!$H:$H)))</f>
        <v>13534.771397110182</v>
      </c>
      <c r="J95" s="3">
        <f t="shared" si="39"/>
        <v>27319.401333946778</v>
      </c>
      <c r="K95" s="3">
        <f t="shared" si="40"/>
        <v>2925721.6307628201</v>
      </c>
      <c r="L95" s="10">
        <f>_xlfn.XLOOKUP(G$1,'Control Panel'!$B:$B,'Control Panel'!$D:$D)</f>
        <v>5.5E-2</v>
      </c>
      <c r="M95" s="2">
        <f>IF('Control Panel'!$D$26="ON",Q94*(1-'Control Panel'!$C$26),Q94)</f>
        <v>3594431.6852321201</v>
      </c>
      <c r="N95" s="3">
        <f>IF(ROUND(Q94,2) = 0,0,-PMT(_xlfn.XLOOKUP(M$1,'Control Panel'!$B:$B,'Control Panel'!$H:$H),_xlfn.XLOOKUP(M$1,'Control Panel'!$B:$B,'Control Panel'!$E:$E),_xlfn.XLOOKUP(M$1,'Control Panel'!$B:$B,'Control Panel'!$C:$C)))</f>
        <v>26277.152547020552</v>
      </c>
      <c r="O95" s="3">
        <f>IF(N95=0,0,M95*(_xlfn.XLOOKUP(M$1,'Control Panel'!$B:$B,'Control Panel'!$H:$H)))</f>
        <v>20593.098196642357</v>
      </c>
      <c r="P95" s="3">
        <f t="shared" si="41"/>
        <v>5684.0543503781955</v>
      </c>
      <c r="Q95" s="3">
        <f t="shared" si="42"/>
        <v>3588747.6308817421</v>
      </c>
      <c r="R95" s="10">
        <f>_xlfn.XLOOKUP(M$1,'Control Panel'!$B:$B,'Control Panel'!$D:$D)</f>
        <v>6.8750000000000006E-2</v>
      </c>
      <c r="S95" s="2">
        <f>IF('Control Panel'!$D$26="ON",W94*(1-'Control Panel'!$C$26),W94)</f>
        <v>5840951.4885021904</v>
      </c>
      <c r="T95" s="3">
        <f>IF(ROUND(W94,2) = 0,0,-PMT(_xlfn.XLOOKUP(S$1,'Control Panel'!$B:$B,'Control Panel'!$H:$H),_xlfn.XLOOKUP(S$1,'Control Panel'!$B:$B,'Control Panel'!$E:$E),_xlfn.XLOOKUP(S$1,'Control Panel'!$B:$B,'Control Panel'!$C:$C)))</f>
        <v>42700.372888908401</v>
      </c>
      <c r="U95" s="3">
        <f>IF(T95=0,0,S95*(_xlfn.XLOOKUP(S$1,'Control Panel'!$B:$B,'Control Panel'!$H:$H)))</f>
        <v>33463.784569543801</v>
      </c>
      <c r="V95" s="3">
        <f t="shared" si="43"/>
        <v>9236.5883193646005</v>
      </c>
      <c r="W95" s="3">
        <f t="shared" si="44"/>
        <v>5831714.9001828255</v>
      </c>
      <c r="X95" s="10">
        <f>_xlfn.XLOOKUP(S$1,'Control Panel'!$B:$B,'Control Panel'!$D:$D)</f>
        <v>6.8750000000000006E-2</v>
      </c>
      <c r="Y95" s="2">
        <f>IF('Control Panel'!$D$26="ON",AC94*(1-'Control Panel'!$C$26),AC94)</f>
        <v>4524767.634807474</v>
      </c>
      <c r="Z95" s="3">
        <f>IF(ROUND(AC94,2) = 0,0,-PMT(_xlfn.XLOOKUP(Y$1,'Control Panel'!$B:$B,'Control Panel'!$H:$H),_xlfn.XLOOKUP(Y$1,'Control Panel'!$B:$B,'Control Panel'!$E:$E),_xlfn.XLOOKUP(Y$1,'Control Panel'!$B:$B,'Control Panel'!$C:$C)))</f>
        <v>61792.332437135432</v>
      </c>
      <c r="AA95" s="3">
        <f>IF(Z95=0,0,Y95*(_xlfn.XLOOKUP(Y$1,'Control Panel'!$B:$B,'Control Panel'!$H:$H)))</f>
        <v>19324.528440323586</v>
      </c>
      <c r="AB95" s="3">
        <f t="shared" si="45"/>
        <v>42467.803996811846</v>
      </c>
      <c r="AC95" s="3">
        <f t="shared" si="46"/>
        <v>4482299.8308106624</v>
      </c>
      <c r="AD95" s="10">
        <f>_xlfn.XLOOKUP(Y$1,'Control Panel'!$B:$B,'Control Panel'!$D:$D)</f>
        <v>5.1249999999999997E-2</v>
      </c>
      <c r="AE95" s="2">
        <f>IF('Control Panel'!$D$26="ON",AI94*(1-'Control Panel'!$C$26),AI94)</f>
        <v>8986079.2130803093</v>
      </c>
      <c r="AF95" s="3">
        <f>IF(ROUND(AI94,2) = 0,0,-PMT(_xlfn.XLOOKUP(AE$1,'Control Panel'!$B:$B,'Control Panel'!$H:$H),_xlfn.XLOOKUP(AE$1,'Control Panel'!$B:$B,'Control Panel'!$E:$E),_xlfn.XLOOKUP(AE$1,'Control Panel'!$B:$B,'Control Panel'!$C:$C)))</f>
        <v>65692.881367551381</v>
      </c>
      <c r="AG95" s="3">
        <f>IF(AF95=0,0,AE95*(_xlfn.XLOOKUP(AE$1,'Control Panel'!$B:$B,'Control Panel'!$H:$H)))</f>
        <v>51482.745491605943</v>
      </c>
      <c r="AH95" s="3">
        <f t="shared" si="47"/>
        <v>14210.135875945438</v>
      </c>
      <c r="AI95" s="3">
        <f t="shared" si="48"/>
        <v>8971869.0772043634</v>
      </c>
      <c r="AJ95" s="10">
        <f>_xlfn.XLOOKUP(AE$1,'Control Panel'!$B:$B,'Control Panel'!$D:$D)</f>
        <v>6.8750000000000006E-2</v>
      </c>
      <c r="AK95" s="2">
        <f>IF('Control Panel'!$D$26="ON",AO94*(1-'Control Panel'!$C$26),AO94)</f>
        <v>1359061.9535573891</v>
      </c>
      <c r="AL95" s="3">
        <f>IF(ROUND(AO94,2) = 0,0,-PMT(_xlfn.XLOOKUP(AK$1,'Control Panel'!$B:$B,'Control Panel'!$H:$H),_xlfn.XLOOKUP(AK$1,'Control Panel'!$B:$B,'Control Panel'!$E:$E),_xlfn.XLOOKUP(AK$1,'Control Panel'!$B:$B,'Control Panel'!$C:$C)))</f>
        <v>19292.014496253767</v>
      </c>
      <c r="AM95" s="3">
        <f>IF(AL95=0,0,AK95*(_xlfn.XLOOKUP(AK$1,'Control Panel'!$B:$B,'Control Panel'!$H:$H)))</f>
        <v>7078.4476747780682</v>
      </c>
      <c r="AN95" s="3">
        <f t="shared" si="49"/>
        <v>12213.566821475699</v>
      </c>
      <c r="AO95" s="3">
        <f t="shared" si="50"/>
        <v>1346848.3867359133</v>
      </c>
      <c r="AP95" s="10">
        <f>_xlfn.XLOOKUP(AK$1,'Control Panel'!$B:$B,'Control Panel'!$D:$D)</f>
        <v>6.25E-2</v>
      </c>
      <c r="AQ95" s="2">
        <f>IF('Control Panel'!$D$26="ON",AU94*(1-'Control Panel'!$C$26),AU94)</f>
        <v>4274725.9762007697</v>
      </c>
      <c r="AR95" s="3">
        <f>IF(ROUND(AU94,2) = 0,0,-PMT(_xlfn.XLOOKUP(AQ$1,'Control Panel'!$B:$B,'Control Panel'!$H:$H),_xlfn.XLOOKUP(AQ$1,'Control Panel'!$B:$B,'Control Panel'!$E:$E),_xlfn.XLOOKUP(AQ$1,'Control Panel'!$B:$B,'Control Panel'!$C:$C)))</f>
        <v>61459.563819643074</v>
      </c>
      <c r="AS95" s="3">
        <f>IF(AR95=0,0,AQ95*(_xlfn.XLOOKUP(AQ$1,'Control Panel'!$B:$B,'Control Panel'!$H:$H)))</f>
        <v>23600.049660275083</v>
      </c>
      <c r="AT95" s="3">
        <f t="shared" si="51"/>
        <v>37859.514159367987</v>
      </c>
      <c r="AU95" s="3">
        <f t="shared" si="52"/>
        <v>4236866.4620414013</v>
      </c>
      <c r="AV95" s="10">
        <f>_xlfn.XLOOKUP(AQ$1,'Control Panel'!$B:$B,'Control Panel'!$D:$D)</f>
        <v>6.6250000000000003E-2</v>
      </c>
      <c r="AW95" s="2">
        <f>IF('Control Panel'!$D$26="ON",BA94*(1-'Control Panel'!$C$26),BA94)</f>
        <v>6982172.042650057</v>
      </c>
      <c r="AX95" s="3">
        <f>IF(ROUND(BA94,2) = 0,0,-PMT(_xlfn.XLOOKUP(AW$1,'Control Panel'!$B:$B,'Control Panel'!$H:$H),_xlfn.XLOOKUP(AW$1,'Control Panel'!$B:$B,'Control Panel'!$E:$E),_xlfn.XLOOKUP(AW$1,'Control Panel'!$B:$B,'Control Panel'!$C:$C)))</f>
        <v>44797.69910066975</v>
      </c>
      <c r="AY95" s="3">
        <f>IF(AX95=0,0,AW95*(_xlfn.XLOOKUP(AW$1,'Control Panel'!$B:$B,'Control Panel'!$H:$H)))</f>
        <v>31274.312274370048</v>
      </c>
      <c r="AZ95" s="3">
        <f t="shared" si="53"/>
        <v>13523.386826299702</v>
      </c>
      <c r="BA95" s="3">
        <f t="shared" si="54"/>
        <v>6968648.6558237569</v>
      </c>
      <c r="BB95" s="10">
        <f>_xlfn.XLOOKUP(AW$1,'Control Panel'!$B:$B,'Control Panel'!$D:$D)</f>
        <v>5.3749999999999999E-2</v>
      </c>
      <c r="BC95" s="2">
        <f>IF('Control Panel'!$D$26="ON",BG94*(1-'Control Panel'!$C$26),BG94)</f>
        <v>11257057.599006891</v>
      </c>
      <c r="BD95" s="3">
        <f>IF(ROUND(BG94,2) = 0,0,-PMT(_xlfn.XLOOKUP(BC$1,'Control Panel'!$B:$B,'Control Panel'!$H:$H),_xlfn.XLOOKUP(BC$1,'Control Panel'!$B:$B,'Control Panel'!$E:$E),_xlfn.XLOOKUP(BC$1,'Control Panel'!$B:$B,'Control Panel'!$C:$C)))</f>
        <v>83162.8118973979</v>
      </c>
      <c r="BE95" s="3">
        <f>IF(BD95=0,0,BC95*(_xlfn.XLOOKUP(BC$1,'Control Panel'!$B:$B,'Control Panel'!$H:$H)))</f>
        <v>65666.169327540207</v>
      </c>
      <c r="BF95" s="3">
        <f t="shared" si="55"/>
        <v>17496.642569857693</v>
      </c>
      <c r="BG95" s="3">
        <f t="shared" si="56"/>
        <v>11239560.956437033</v>
      </c>
      <c r="BH95" s="10">
        <f>_xlfn.XLOOKUP(BC$1,'Control Panel'!$B:$B,'Control Panel'!$D:$D)</f>
        <v>7.0000000000000007E-2</v>
      </c>
      <c r="BI95" s="2">
        <f>IF('Control Panel'!$D$26="ON",BM94*(1-'Control Panel'!$C$26),BM94)</f>
        <v>5952644.5491577685</v>
      </c>
      <c r="BJ95" s="3">
        <f>IF(ROUND(BM94,2) = 0,0,-PMT(_xlfn.XLOOKUP(BI$1,'Control Panel'!$B:$B,'Control Panel'!$H:$H),_xlfn.XLOOKUP(BI$1,'Control Panel'!$B:$B,'Control Panel'!$E:$E),_xlfn.XLOOKUP(BI$1,'Control Panel'!$B:$B,'Control Panel'!$C:$C)))</f>
        <v>39928.799014207361</v>
      </c>
      <c r="BK95" s="3">
        <f>IF(BJ95=0,0,BI95*(_xlfn.XLOOKUP(BI$1,'Control Panel'!$B:$B,'Control Panel'!$H:$H)))</f>
        <v>29143.15560525157</v>
      </c>
      <c r="BL95" s="3">
        <f t="shared" si="57"/>
        <v>10785.643408955792</v>
      </c>
      <c r="BM95" s="3">
        <f t="shared" si="58"/>
        <v>5941858.9057488125</v>
      </c>
      <c r="BN95" s="10">
        <f>_xlfn.XLOOKUP(BI$1,'Control Panel'!$B:$B,'Control Panel'!$D:$D)</f>
        <v>5.8749999999999997E-2</v>
      </c>
      <c r="BO95" s="2">
        <f>IF('Control Panel'!$D$26="ON",BS94*(1-'Control Panel'!$C$26),BS94)</f>
        <v>8051371.0982253207</v>
      </c>
      <c r="BP95" s="3">
        <f>IF(ROUND(BS94,2) = 0,0,-PMT(_xlfn.XLOOKUP(BO$1,'Control Panel'!$B:$B,'Control Panel'!$H:$H),_xlfn.XLOOKUP(BO$1,'Control Panel'!$B:$B,'Control Panel'!$E:$E),_xlfn.XLOOKUP(BO$1,'Control Panel'!$B:$B,'Control Panel'!$C:$C)))</f>
        <v>51078.842448125593</v>
      </c>
      <c r="BQ95" s="3">
        <f>IF(BP95=0,0,BO95*(_xlfn.XLOOKUP(BO$1,'Control Panel'!$B:$B,'Control Panel'!$H:$H)))</f>
        <v>35224.748554735772</v>
      </c>
      <c r="BR95" s="3">
        <f t="shared" si="59"/>
        <v>15854.093893389821</v>
      </c>
      <c r="BS95" s="3">
        <f t="shared" si="60"/>
        <v>8035517.0043319305</v>
      </c>
      <c r="BT95" s="10">
        <f>_xlfn.XLOOKUP(BO$1,'Control Panel'!$B:$B,'Control Panel'!$D:$D)</f>
        <v>5.2499999999999998E-2</v>
      </c>
      <c r="BU95" s="2">
        <f>IF('Control Panel'!$D$26="ON",BY94*(1-'Control Panel'!$C$26),BY94)</f>
        <v>2728116.8561348794</v>
      </c>
      <c r="BV95" s="3">
        <f>IF(ROUND(BY94,2) = 0,0,-PMT(_xlfn.XLOOKUP(BU$1,'Control Panel'!$B:$B,'Control Panel'!$H:$H),_xlfn.XLOOKUP(BU$1,'Control Panel'!$B:$B,'Control Panel'!$E:$E),_xlfn.XLOOKUP(BU$1,'Control Panel'!$B:$B,'Control Panel'!$C:$C)))</f>
        <v>38891.266274824018</v>
      </c>
      <c r="BW95" s="3">
        <f>IF(BV95=0,0,BU95*(_xlfn.XLOOKUP(BU$1,'Control Panel'!$B:$B,'Control Panel'!$H:$H)))</f>
        <v>14493.120798216547</v>
      </c>
      <c r="BX95" s="3">
        <f t="shared" si="61"/>
        <v>24398.145476607471</v>
      </c>
      <c r="BY95" s="3">
        <f t="shared" si="62"/>
        <v>2703718.7106582718</v>
      </c>
      <c r="BZ95" s="10">
        <f>_xlfn.XLOOKUP(BU$1,'Control Panel'!$B:$B,'Control Panel'!$D:$D)</f>
        <v>6.3750000000000001E-2</v>
      </c>
      <c r="CA95" s="2">
        <f>IF('Control Panel'!$D$26="ON",CE94*(1-'Control Panel'!$C$26),CE94)</f>
        <v>3570593.6067010034</v>
      </c>
      <c r="CB95" s="3">
        <f>IF(ROUND(CE94,2) = 0,0,-PMT(_xlfn.XLOOKUP(CA$1,'Control Panel'!$B:$B,'Control Panel'!$H:$H),_xlfn.XLOOKUP(CA$1,'Control Panel'!$B:$B,'Control Panel'!$E:$E),_xlfn.XLOOKUP(CA$1,'Control Panel'!$B:$B,'Control Panel'!$C:$C)))</f>
        <v>49824.605221179954</v>
      </c>
      <c r="CC95" s="3">
        <f>IF(CB95=0,0,CA95*(_xlfn.XLOOKUP(CA$1,'Control Panel'!$B:$B,'Control Panel'!$H:$H)))</f>
        <v>17109.09436544231</v>
      </c>
      <c r="CD95" s="3">
        <f t="shared" si="63"/>
        <v>32715.510855737644</v>
      </c>
      <c r="CE95" s="3">
        <f t="shared" si="64"/>
        <v>3537878.0958452658</v>
      </c>
      <c r="CF95" s="10">
        <f>_xlfn.XLOOKUP(CA$1,'Control Panel'!$B:$B,'Control Panel'!$D:$D)</f>
        <v>5.7500000000000002E-2</v>
      </c>
      <c r="CG95" s="2">
        <f>IF('Control Panel'!$D$26="ON",CK94*(1-'Control Panel'!$C$26),CK94)</f>
        <v>5020169.7545645004</v>
      </c>
      <c r="CH95" s="3">
        <f>IF(ROUND(CK94,2) = 0,0,-PMT(_xlfn.XLOOKUP(CG$1,'Control Panel'!$B:$B,'Control Panel'!$H:$H),_xlfn.XLOOKUP(CG$1,'Control Panel'!$B:$B,'Control Panel'!$E:$E),_xlfn.XLOOKUP(CG$1,'Control Panel'!$B:$B,'Control Panel'!$C:$C)))</f>
        <v>69452.093642796826</v>
      </c>
      <c r="CI95" s="3">
        <f>IF(CH95=0,0,CG95*(_xlfn.XLOOKUP(CG$1,'Control Panel'!$B:$B,'Control Panel'!$H:$H)))</f>
        <v>23009.111375087294</v>
      </c>
      <c r="CJ95" s="3">
        <f t="shared" si="65"/>
        <v>46442.982267709536</v>
      </c>
      <c r="CK95" s="3">
        <f t="shared" si="66"/>
        <v>4973726.772296791</v>
      </c>
      <c r="CL95" s="10">
        <f>_xlfn.XLOOKUP(CG$1,'Control Panel'!$B:$B,'Control Panel'!$D:$D)</f>
        <v>5.5E-2</v>
      </c>
      <c r="CM95" s="2">
        <f>IF('Control Panel'!$D$26="ON",CQ94*(1-'Control Panel'!$C$26),CQ94)</f>
        <v>1740836.9942108793</v>
      </c>
      <c r="CN95" s="3">
        <f>IF(ROUND(CQ94,2) = 0,0,-PMT(_xlfn.XLOOKUP(CM$1,'Control Panel'!$B:$B,'Control Panel'!$H:$H),_xlfn.XLOOKUP(CM$1,'Control Panel'!$B:$B,'Control Panel'!$E:$E),_xlfn.XLOOKUP(CM$1,'Control Panel'!$B:$B,'Control Panel'!$C:$C)))</f>
        <v>11044.074042837967</v>
      </c>
      <c r="CO95" s="3">
        <f>IF(CN95=0,0,CM95*(_xlfn.XLOOKUP(CM$1,'Control Panel'!$B:$B,'Control Panel'!$H:$H)))</f>
        <v>7616.161849672596</v>
      </c>
      <c r="CP95" s="3">
        <f t="shared" si="67"/>
        <v>3427.9121931653708</v>
      </c>
      <c r="CQ95" s="3">
        <f t="shared" si="68"/>
        <v>1737409.0820177139</v>
      </c>
      <c r="CR95" s="10">
        <f>_xlfn.XLOOKUP(CM$1,'Control Panel'!$B:$B,'Control Panel'!$D:$D)</f>
        <v>5.2499999999999998E-2</v>
      </c>
    </row>
    <row r="96" spans="1:96" x14ac:dyDescent="0.3">
      <c r="A96" s="86">
        <f t="shared" si="37"/>
        <v>315180.53404545586</v>
      </c>
      <c r="B96" s="3">
        <f t="shared" si="38"/>
        <v>391068.14788415312</v>
      </c>
      <c r="C96" s="88">
        <f>SUM($A$3:A95)</f>
        <v>23477613.898220703</v>
      </c>
      <c r="D96" s="87">
        <f>IF('Control Panel'!$D$27= "ON",A96+B96*(1-'Control Panel'!$C$27),A96+B96)</f>
        <v>706248.68192960904</v>
      </c>
      <c r="F96" s="9">
        <v>94</v>
      </c>
      <c r="G96" s="2">
        <f>IF('Control Panel'!$D$26="ON",K95*(1-'Control Panel'!$C$26),K95)</f>
        <v>2925721.6307628201</v>
      </c>
      <c r="H96" s="3">
        <f>IF(ROUND(K95,2) = 0,0,-PMT(_xlfn.XLOOKUP(G$1,'Control Panel'!$B:$B,'Control Panel'!$H:$H),_xlfn.XLOOKUP(G$1,'Control Panel'!$B:$B,'Control Panel'!$E:$E),_xlfn.XLOOKUP(G$1,'Control Panel'!$B:$B,'Control Panel'!$C:$C)))</f>
        <v>40854.172731056962</v>
      </c>
      <c r="I96" s="3">
        <f>IF(H96=0,0,G96*(_xlfn.XLOOKUP(G$1,'Control Panel'!$B:$B,'Control Panel'!$H:$H)))</f>
        <v>13409.557474329593</v>
      </c>
      <c r="J96" s="3">
        <f t="shared" si="39"/>
        <v>27444.615256727368</v>
      </c>
      <c r="K96" s="3">
        <f t="shared" si="40"/>
        <v>2898277.0155060929</v>
      </c>
      <c r="L96" s="10">
        <f>_xlfn.XLOOKUP(G$1,'Control Panel'!$B:$B,'Control Panel'!$D:$D)</f>
        <v>5.5E-2</v>
      </c>
      <c r="M96" s="2">
        <f>IF('Control Panel'!$D$26="ON",Q95*(1-'Control Panel'!$C$26),Q95)</f>
        <v>3588747.6308817421</v>
      </c>
      <c r="N96" s="3">
        <f>IF(ROUND(Q95,2) = 0,0,-PMT(_xlfn.XLOOKUP(M$1,'Control Panel'!$B:$B,'Control Panel'!$H:$H),_xlfn.XLOOKUP(M$1,'Control Panel'!$B:$B,'Control Panel'!$E:$E),_xlfn.XLOOKUP(M$1,'Control Panel'!$B:$B,'Control Panel'!$C:$C)))</f>
        <v>26277.152547020552</v>
      </c>
      <c r="O96" s="3">
        <f>IF(N96=0,0,M96*(_xlfn.XLOOKUP(M$1,'Control Panel'!$B:$B,'Control Panel'!$H:$H)))</f>
        <v>20560.533301926651</v>
      </c>
      <c r="P96" s="3">
        <f t="shared" si="41"/>
        <v>5716.6192450939016</v>
      </c>
      <c r="Q96" s="3">
        <f t="shared" si="42"/>
        <v>3583031.0116366483</v>
      </c>
      <c r="R96" s="10">
        <f>_xlfn.XLOOKUP(M$1,'Control Panel'!$B:$B,'Control Panel'!$D:$D)</f>
        <v>6.8750000000000006E-2</v>
      </c>
      <c r="S96" s="2">
        <f>IF('Control Panel'!$D$26="ON",W95*(1-'Control Panel'!$C$26),W95)</f>
        <v>5831714.9001828255</v>
      </c>
      <c r="T96" s="3">
        <f>IF(ROUND(W95,2) = 0,0,-PMT(_xlfn.XLOOKUP(S$1,'Control Panel'!$B:$B,'Control Panel'!$H:$H),_xlfn.XLOOKUP(S$1,'Control Panel'!$B:$B,'Control Panel'!$E:$E),_xlfn.XLOOKUP(S$1,'Control Panel'!$B:$B,'Control Panel'!$C:$C)))</f>
        <v>42700.372888908401</v>
      </c>
      <c r="U96" s="3">
        <f>IF(T96=0,0,S96*(_xlfn.XLOOKUP(S$1,'Control Panel'!$B:$B,'Control Panel'!$H:$H)))</f>
        <v>33410.866615630774</v>
      </c>
      <c r="V96" s="3">
        <f t="shared" si="43"/>
        <v>9289.5062732776278</v>
      </c>
      <c r="W96" s="3">
        <f t="shared" si="44"/>
        <v>5822425.3939095475</v>
      </c>
      <c r="X96" s="10">
        <f>_xlfn.XLOOKUP(S$1,'Control Panel'!$B:$B,'Control Panel'!$D:$D)</f>
        <v>6.8750000000000006E-2</v>
      </c>
      <c r="Y96" s="2">
        <f>IF('Control Panel'!$D$26="ON",AC95*(1-'Control Panel'!$C$26),AC95)</f>
        <v>4482299.8308106624</v>
      </c>
      <c r="Z96" s="3">
        <f>IF(ROUND(AC95,2) = 0,0,-PMT(_xlfn.XLOOKUP(Y$1,'Control Panel'!$B:$B,'Control Panel'!$H:$H),_xlfn.XLOOKUP(Y$1,'Control Panel'!$B:$B,'Control Panel'!$E:$E),_xlfn.XLOOKUP(Y$1,'Control Panel'!$B:$B,'Control Panel'!$C:$C)))</f>
        <v>61792.332437135432</v>
      </c>
      <c r="AA96" s="3">
        <f>IF(Z96=0,0,Y96*(_xlfn.XLOOKUP(Y$1,'Control Panel'!$B:$B,'Control Panel'!$H:$H)))</f>
        <v>19143.155527420535</v>
      </c>
      <c r="AB96" s="3">
        <f t="shared" si="45"/>
        <v>42649.176909714894</v>
      </c>
      <c r="AC96" s="3">
        <f t="shared" si="46"/>
        <v>4439650.6539009474</v>
      </c>
      <c r="AD96" s="10">
        <f>_xlfn.XLOOKUP(Y$1,'Control Panel'!$B:$B,'Control Panel'!$D:$D)</f>
        <v>5.1249999999999997E-2</v>
      </c>
      <c r="AE96" s="2">
        <f>IF('Control Panel'!$D$26="ON",AI95*(1-'Control Panel'!$C$26),AI95)</f>
        <v>8971869.0772043634</v>
      </c>
      <c r="AF96" s="3">
        <f>IF(ROUND(AI95,2) = 0,0,-PMT(_xlfn.XLOOKUP(AE$1,'Control Panel'!$B:$B,'Control Panel'!$H:$H),_xlfn.XLOOKUP(AE$1,'Control Panel'!$B:$B,'Control Panel'!$E:$E),_xlfn.XLOOKUP(AE$1,'Control Panel'!$B:$B,'Control Panel'!$C:$C)))</f>
        <v>65692.881367551381</v>
      </c>
      <c r="AG96" s="3">
        <f>IF(AF96=0,0,AE96*(_xlfn.XLOOKUP(AE$1,'Control Panel'!$B:$B,'Control Panel'!$H:$H)))</f>
        <v>51401.333254816673</v>
      </c>
      <c r="AH96" s="3">
        <f t="shared" si="47"/>
        <v>14291.548112734708</v>
      </c>
      <c r="AI96" s="3">
        <f t="shared" si="48"/>
        <v>8957577.5290916283</v>
      </c>
      <c r="AJ96" s="10">
        <f>_xlfn.XLOOKUP(AE$1,'Control Panel'!$B:$B,'Control Panel'!$D:$D)</f>
        <v>6.8750000000000006E-2</v>
      </c>
      <c r="AK96" s="2">
        <f>IF('Control Panel'!$D$26="ON",AO95*(1-'Control Panel'!$C$26),AO95)</f>
        <v>1346848.3867359133</v>
      </c>
      <c r="AL96" s="3">
        <f>IF(ROUND(AO95,2) = 0,0,-PMT(_xlfn.XLOOKUP(AK$1,'Control Panel'!$B:$B,'Control Panel'!$H:$H),_xlfn.XLOOKUP(AK$1,'Control Panel'!$B:$B,'Control Panel'!$E:$E),_xlfn.XLOOKUP(AK$1,'Control Panel'!$B:$B,'Control Panel'!$C:$C)))</f>
        <v>19292.014496253767</v>
      </c>
      <c r="AM96" s="3">
        <f>IF(AL96=0,0,AK96*(_xlfn.XLOOKUP(AK$1,'Control Panel'!$B:$B,'Control Panel'!$H:$H)))</f>
        <v>7014.8353475828817</v>
      </c>
      <c r="AN96" s="3">
        <f t="shared" si="49"/>
        <v>12277.179148670886</v>
      </c>
      <c r="AO96" s="3">
        <f t="shared" si="50"/>
        <v>1334571.2075872424</v>
      </c>
      <c r="AP96" s="10">
        <f>_xlfn.XLOOKUP(AK$1,'Control Panel'!$B:$B,'Control Panel'!$D:$D)</f>
        <v>6.25E-2</v>
      </c>
      <c r="AQ96" s="2">
        <f>IF('Control Panel'!$D$26="ON",AU95*(1-'Control Panel'!$C$26),AU95)</f>
        <v>4236866.4620414013</v>
      </c>
      <c r="AR96" s="3">
        <f>IF(ROUND(AU95,2) = 0,0,-PMT(_xlfn.XLOOKUP(AQ$1,'Control Panel'!$B:$B,'Control Panel'!$H:$H),_xlfn.XLOOKUP(AQ$1,'Control Panel'!$B:$B,'Control Panel'!$E:$E),_xlfn.XLOOKUP(AQ$1,'Control Panel'!$B:$B,'Control Panel'!$C:$C)))</f>
        <v>61459.563819643074</v>
      </c>
      <c r="AS96" s="3">
        <f>IF(AR96=0,0,AQ96*(_xlfn.XLOOKUP(AQ$1,'Control Panel'!$B:$B,'Control Panel'!$H:$H)))</f>
        <v>23391.033592520238</v>
      </c>
      <c r="AT96" s="3">
        <f t="shared" si="51"/>
        <v>38068.530227122836</v>
      </c>
      <c r="AU96" s="3">
        <f t="shared" si="52"/>
        <v>4198797.9318142785</v>
      </c>
      <c r="AV96" s="10">
        <f>_xlfn.XLOOKUP(AQ$1,'Control Panel'!$B:$B,'Control Panel'!$D:$D)</f>
        <v>6.6250000000000003E-2</v>
      </c>
      <c r="AW96" s="2">
        <f>IF('Control Panel'!$D$26="ON",BA95*(1-'Control Panel'!$C$26),BA95)</f>
        <v>6968648.6558237569</v>
      </c>
      <c r="AX96" s="3">
        <f>IF(ROUND(BA95,2) = 0,0,-PMT(_xlfn.XLOOKUP(AW$1,'Control Panel'!$B:$B,'Control Panel'!$H:$H),_xlfn.XLOOKUP(AW$1,'Control Panel'!$B:$B,'Control Panel'!$E:$E),_xlfn.XLOOKUP(AW$1,'Control Panel'!$B:$B,'Control Panel'!$C:$C)))</f>
        <v>44797.69910066975</v>
      </c>
      <c r="AY96" s="3">
        <f>IF(AX96=0,0,AW96*(_xlfn.XLOOKUP(AW$1,'Control Panel'!$B:$B,'Control Panel'!$H:$H)))</f>
        <v>31213.738770877248</v>
      </c>
      <c r="AZ96" s="3">
        <f t="shared" si="53"/>
        <v>13583.960329792502</v>
      </c>
      <c r="BA96" s="3">
        <f t="shared" si="54"/>
        <v>6955064.6954939645</v>
      </c>
      <c r="BB96" s="10">
        <f>_xlfn.XLOOKUP(AW$1,'Control Panel'!$B:$B,'Control Panel'!$D:$D)</f>
        <v>5.3749999999999999E-2</v>
      </c>
      <c r="BC96" s="2">
        <f>IF('Control Panel'!$D$26="ON",BG95*(1-'Control Panel'!$C$26),BG95)</f>
        <v>11239560.956437033</v>
      </c>
      <c r="BD96" s="3">
        <f>IF(ROUND(BG95,2) = 0,0,-PMT(_xlfn.XLOOKUP(BC$1,'Control Panel'!$B:$B,'Control Panel'!$H:$H),_xlfn.XLOOKUP(BC$1,'Control Panel'!$B:$B,'Control Panel'!$E:$E),_xlfn.XLOOKUP(BC$1,'Control Panel'!$B:$B,'Control Panel'!$C:$C)))</f>
        <v>83162.8118973979</v>
      </c>
      <c r="BE96" s="3">
        <f>IF(BD96=0,0,BC96*(_xlfn.XLOOKUP(BC$1,'Control Panel'!$B:$B,'Control Panel'!$H:$H)))</f>
        <v>65564.105579216033</v>
      </c>
      <c r="BF96" s="3">
        <f t="shared" si="55"/>
        <v>17598.706318181867</v>
      </c>
      <c r="BG96" s="3">
        <f t="shared" si="56"/>
        <v>11221962.250118852</v>
      </c>
      <c r="BH96" s="10">
        <f>_xlfn.XLOOKUP(BC$1,'Control Panel'!$B:$B,'Control Panel'!$D:$D)</f>
        <v>7.0000000000000007E-2</v>
      </c>
      <c r="BI96" s="2">
        <f>IF('Control Panel'!$D$26="ON",BM95*(1-'Control Panel'!$C$26),BM95)</f>
        <v>5941858.9057488125</v>
      </c>
      <c r="BJ96" s="3">
        <f>IF(ROUND(BM95,2) = 0,0,-PMT(_xlfn.XLOOKUP(BI$1,'Control Panel'!$B:$B,'Control Panel'!$H:$H),_xlfn.XLOOKUP(BI$1,'Control Panel'!$B:$B,'Control Panel'!$E:$E),_xlfn.XLOOKUP(BI$1,'Control Panel'!$B:$B,'Control Panel'!$C:$C)))</f>
        <v>39928.799014207361</v>
      </c>
      <c r="BK96" s="3">
        <f>IF(BJ96=0,0,BI96*(_xlfn.XLOOKUP(BI$1,'Control Panel'!$B:$B,'Control Panel'!$H:$H)))</f>
        <v>29090.350892728558</v>
      </c>
      <c r="BL96" s="3">
        <f t="shared" si="57"/>
        <v>10838.448121478803</v>
      </c>
      <c r="BM96" s="3">
        <f t="shared" si="58"/>
        <v>5931020.4576273337</v>
      </c>
      <c r="BN96" s="10">
        <f>_xlfn.XLOOKUP(BI$1,'Control Panel'!$B:$B,'Control Panel'!$D:$D)</f>
        <v>5.8749999999999997E-2</v>
      </c>
      <c r="BO96" s="2">
        <f>IF('Control Panel'!$D$26="ON",BS95*(1-'Control Panel'!$C$26),BS95)</f>
        <v>8035517.0043319305</v>
      </c>
      <c r="BP96" s="3">
        <f>IF(ROUND(BS95,2) = 0,0,-PMT(_xlfn.XLOOKUP(BO$1,'Control Panel'!$B:$B,'Control Panel'!$H:$H),_xlfn.XLOOKUP(BO$1,'Control Panel'!$B:$B,'Control Panel'!$E:$E),_xlfn.XLOOKUP(BO$1,'Control Panel'!$B:$B,'Control Panel'!$C:$C)))</f>
        <v>51078.842448125593</v>
      </c>
      <c r="BQ96" s="3">
        <f>IF(BP96=0,0,BO96*(_xlfn.XLOOKUP(BO$1,'Control Panel'!$B:$B,'Control Panel'!$H:$H)))</f>
        <v>35155.386893952193</v>
      </c>
      <c r="BR96" s="3">
        <f t="shared" si="59"/>
        <v>15923.455554173401</v>
      </c>
      <c r="BS96" s="3">
        <f t="shared" si="60"/>
        <v>8019593.5487777572</v>
      </c>
      <c r="BT96" s="10">
        <f>_xlfn.XLOOKUP(BO$1,'Control Panel'!$B:$B,'Control Panel'!$D:$D)</f>
        <v>5.2499999999999998E-2</v>
      </c>
      <c r="BU96" s="2">
        <f>IF('Control Panel'!$D$26="ON",BY95*(1-'Control Panel'!$C$26),BY95)</f>
        <v>2703718.7106582718</v>
      </c>
      <c r="BV96" s="3">
        <f>IF(ROUND(BY95,2) = 0,0,-PMT(_xlfn.XLOOKUP(BU$1,'Control Panel'!$B:$B,'Control Panel'!$H:$H),_xlfn.XLOOKUP(BU$1,'Control Panel'!$B:$B,'Control Panel'!$E:$E),_xlfn.XLOOKUP(BU$1,'Control Panel'!$B:$B,'Control Panel'!$C:$C)))</f>
        <v>38891.266274824018</v>
      </c>
      <c r="BW96" s="3">
        <f>IF(BV96=0,0,BU96*(_xlfn.XLOOKUP(BU$1,'Control Panel'!$B:$B,'Control Panel'!$H:$H)))</f>
        <v>14363.50565037207</v>
      </c>
      <c r="BX96" s="3">
        <f t="shared" si="61"/>
        <v>24527.760624451948</v>
      </c>
      <c r="BY96" s="3">
        <f t="shared" si="62"/>
        <v>2679190.9500338198</v>
      </c>
      <c r="BZ96" s="10">
        <f>_xlfn.XLOOKUP(BU$1,'Control Panel'!$B:$B,'Control Panel'!$D:$D)</f>
        <v>6.3750000000000001E-2</v>
      </c>
      <c r="CA96" s="2">
        <f>IF('Control Panel'!$D$26="ON",CE95*(1-'Control Panel'!$C$26),CE95)</f>
        <v>3537878.0958452658</v>
      </c>
      <c r="CB96" s="3">
        <f>IF(ROUND(CE95,2) = 0,0,-PMT(_xlfn.XLOOKUP(CA$1,'Control Panel'!$B:$B,'Control Panel'!$H:$H),_xlfn.XLOOKUP(CA$1,'Control Panel'!$B:$B,'Control Panel'!$E:$E),_xlfn.XLOOKUP(CA$1,'Control Panel'!$B:$B,'Control Panel'!$C:$C)))</f>
        <v>49824.605221179954</v>
      </c>
      <c r="CC96" s="3">
        <f>IF(CB96=0,0,CA96*(_xlfn.XLOOKUP(CA$1,'Control Panel'!$B:$B,'Control Panel'!$H:$H)))</f>
        <v>16952.332542591899</v>
      </c>
      <c r="CD96" s="3">
        <f t="shared" si="63"/>
        <v>32872.272678588051</v>
      </c>
      <c r="CE96" s="3">
        <f t="shared" si="64"/>
        <v>3505005.8231666777</v>
      </c>
      <c r="CF96" s="10">
        <f>_xlfn.XLOOKUP(CA$1,'Control Panel'!$B:$B,'Control Panel'!$D:$D)</f>
        <v>5.7500000000000002E-2</v>
      </c>
      <c r="CG96" s="2">
        <f>IF('Control Panel'!$D$26="ON",CK95*(1-'Control Panel'!$C$26),CK95)</f>
        <v>4973726.772296791</v>
      </c>
      <c r="CH96" s="3">
        <f>IF(ROUND(CK95,2) = 0,0,-PMT(_xlfn.XLOOKUP(CG$1,'Control Panel'!$B:$B,'Control Panel'!$H:$H),_xlfn.XLOOKUP(CG$1,'Control Panel'!$B:$B,'Control Panel'!$E:$E),_xlfn.XLOOKUP(CG$1,'Control Panel'!$B:$B,'Control Panel'!$C:$C)))</f>
        <v>69452.093642796826</v>
      </c>
      <c r="CI96" s="3">
        <f>IF(CH96=0,0,CG96*(_xlfn.XLOOKUP(CG$1,'Control Panel'!$B:$B,'Control Panel'!$H:$H)))</f>
        <v>22796.247706360293</v>
      </c>
      <c r="CJ96" s="3">
        <f t="shared" si="65"/>
        <v>46655.845936436534</v>
      </c>
      <c r="CK96" s="3">
        <f t="shared" si="66"/>
        <v>4927070.9263603548</v>
      </c>
      <c r="CL96" s="10">
        <f>_xlfn.XLOOKUP(CG$1,'Control Panel'!$B:$B,'Control Panel'!$D:$D)</f>
        <v>5.5E-2</v>
      </c>
      <c r="CM96" s="2">
        <f>IF('Control Panel'!$D$26="ON",CQ95*(1-'Control Panel'!$C$26),CQ95)</f>
        <v>1737409.0820177139</v>
      </c>
      <c r="CN96" s="3">
        <f>IF(ROUND(CQ95,2) = 0,0,-PMT(_xlfn.XLOOKUP(CM$1,'Control Panel'!$B:$B,'Control Panel'!$H:$H),_xlfn.XLOOKUP(CM$1,'Control Panel'!$B:$B,'Control Panel'!$E:$E),_xlfn.XLOOKUP(CM$1,'Control Panel'!$B:$B,'Control Panel'!$C:$C)))</f>
        <v>11044.074042837967</v>
      </c>
      <c r="CO96" s="3">
        <f>IF(CN96=0,0,CM96*(_xlfn.XLOOKUP(CM$1,'Control Panel'!$B:$B,'Control Panel'!$H:$H)))</f>
        <v>7601.1647338274979</v>
      </c>
      <c r="CP96" s="3">
        <f t="shared" si="67"/>
        <v>3442.9093090104689</v>
      </c>
      <c r="CQ96" s="3">
        <f t="shared" si="68"/>
        <v>1733966.1727087034</v>
      </c>
      <c r="CR96" s="10">
        <f>_xlfn.XLOOKUP(CM$1,'Control Panel'!$B:$B,'Control Panel'!$D:$D)</f>
        <v>5.2499999999999998E-2</v>
      </c>
    </row>
    <row r="97" spans="1:96" x14ac:dyDescent="0.3">
      <c r="A97" s="86">
        <f t="shared" si="37"/>
        <v>316733.38531878957</v>
      </c>
      <c r="B97" s="3">
        <f t="shared" si="38"/>
        <v>389515.29661081935</v>
      </c>
      <c r="C97" s="88">
        <f>SUM($A$3:A96)</f>
        <v>23792794.432266157</v>
      </c>
      <c r="D97" s="87">
        <f>IF('Control Panel'!$D$27= "ON",A97+B97*(1-'Control Panel'!$C$27),A97+B97)</f>
        <v>706248.68192960892</v>
      </c>
      <c r="F97" s="9">
        <v>95</v>
      </c>
      <c r="G97" s="2">
        <f>IF('Control Panel'!$D$26="ON",K96*(1-'Control Panel'!$C$26),K96)</f>
        <v>2898277.0155060929</v>
      </c>
      <c r="H97" s="3">
        <f>IF(ROUND(K96,2) = 0,0,-PMT(_xlfn.XLOOKUP(G$1,'Control Panel'!$B:$B,'Control Panel'!$H:$H),_xlfn.XLOOKUP(G$1,'Control Panel'!$B:$B,'Control Panel'!$E:$E),_xlfn.XLOOKUP(G$1,'Control Panel'!$B:$B,'Control Panel'!$C:$C)))</f>
        <v>40854.172731056962</v>
      </c>
      <c r="I97" s="3">
        <f>IF(H97=0,0,G97*(_xlfn.XLOOKUP(G$1,'Control Panel'!$B:$B,'Control Panel'!$H:$H)))</f>
        <v>13283.769654402926</v>
      </c>
      <c r="J97" s="3">
        <f t="shared" si="39"/>
        <v>27570.403076654038</v>
      </c>
      <c r="K97" s="3">
        <f t="shared" si="40"/>
        <v>2870706.6124294391</v>
      </c>
      <c r="L97" s="10">
        <f>_xlfn.XLOOKUP(G$1,'Control Panel'!$B:$B,'Control Panel'!$D:$D)</f>
        <v>5.5E-2</v>
      </c>
      <c r="M97" s="2">
        <f>IF('Control Panel'!$D$26="ON",Q96*(1-'Control Panel'!$C$26),Q96)</f>
        <v>3583031.0116366483</v>
      </c>
      <c r="N97" s="3">
        <f>IF(ROUND(Q96,2) = 0,0,-PMT(_xlfn.XLOOKUP(M$1,'Control Panel'!$B:$B,'Control Panel'!$H:$H),_xlfn.XLOOKUP(M$1,'Control Panel'!$B:$B,'Control Panel'!$E:$E),_xlfn.XLOOKUP(M$1,'Control Panel'!$B:$B,'Control Panel'!$C:$C)))</f>
        <v>26277.152547020552</v>
      </c>
      <c r="O97" s="3">
        <f>IF(N97=0,0,M97*(_xlfn.XLOOKUP(M$1,'Control Panel'!$B:$B,'Control Panel'!$H:$H)))</f>
        <v>20527.781837501632</v>
      </c>
      <c r="P97" s="3">
        <f t="shared" si="41"/>
        <v>5749.3707095189202</v>
      </c>
      <c r="Q97" s="3">
        <f t="shared" si="42"/>
        <v>3577281.6409271294</v>
      </c>
      <c r="R97" s="10">
        <f>_xlfn.XLOOKUP(M$1,'Control Panel'!$B:$B,'Control Panel'!$D:$D)</f>
        <v>6.8750000000000006E-2</v>
      </c>
      <c r="S97" s="2">
        <f>IF('Control Panel'!$D$26="ON",W96*(1-'Control Panel'!$C$26),W96)</f>
        <v>5822425.3939095475</v>
      </c>
      <c r="T97" s="3">
        <f>IF(ROUND(W96,2) = 0,0,-PMT(_xlfn.XLOOKUP(S$1,'Control Panel'!$B:$B,'Control Panel'!$H:$H),_xlfn.XLOOKUP(S$1,'Control Panel'!$B:$B,'Control Panel'!$E:$E),_xlfn.XLOOKUP(S$1,'Control Panel'!$B:$B,'Control Panel'!$C:$C)))</f>
        <v>42700.372888908401</v>
      </c>
      <c r="U97" s="3">
        <f>IF(T97=0,0,S97*(_xlfn.XLOOKUP(S$1,'Control Panel'!$B:$B,'Control Panel'!$H:$H)))</f>
        <v>33357.64548594012</v>
      </c>
      <c r="V97" s="3">
        <f t="shared" si="43"/>
        <v>9342.7274029682812</v>
      </c>
      <c r="W97" s="3">
        <f t="shared" si="44"/>
        <v>5813082.6665065791</v>
      </c>
      <c r="X97" s="10">
        <f>_xlfn.XLOOKUP(S$1,'Control Panel'!$B:$B,'Control Panel'!$D:$D)</f>
        <v>6.8750000000000006E-2</v>
      </c>
      <c r="Y97" s="2">
        <f>IF('Control Panel'!$D$26="ON",AC96*(1-'Control Panel'!$C$26),AC96)</f>
        <v>4439650.6539009474</v>
      </c>
      <c r="Z97" s="3">
        <f>IF(ROUND(AC96,2) = 0,0,-PMT(_xlfn.XLOOKUP(Y$1,'Control Panel'!$B:$B,'Control Panel'!$H:$H),_xlfn.XLOOKUP(Y$1,'Control Panel'!$B:$B,'Control Panel'!$E:$E),_xlfn.XLOOKUP(Y$1,'Control Panel'!$B:$B,'Control Panel'!$C:$C)))</f>
        <v>61792.332437135432</v>
      </c>
      <c r="AA97" s="3">
        <f>IF(Z97=0,0,Y97*(_xlfn.XLOOKUP(Y$1,'Control Panel'!$B:$B,'Control Panel'!$H:$H)))</f>
        <v>18961.008001035294</v>
      </c>
      <c r="AB97" s="3">
        <f t="shared" si="45"/>
        <v>42831.324436100142</v>
      </c>
      <c r="AC97" s="3">
        <f t="shared" si="46"/>
        <v>4396819.3294648472</v>
      </c>
      <c r="AD97" s="10">
        <f>_xlfn.XLOOKUP(Y$1,'Control Panel'!$B:$B,'Control Panel'!$D:$D)</f>
        <v>5.1249999999999997E-2</v>
      </c>
      <c r="AE97" s="2">
        <f>IF('Control Panel'!$D$26="ON",AI96*(1-'Control Panel'!$C$26),AI96)</f>
        <v>8957577.5290916283</v>
      </c>
      <c r="AF97" s="3">
        <f>IF(ROUND(AI96,2) = 0,0,-PMT(_xlfn.XLOOKUP(AE$1,'Control Panel'!$B:$B,'Control Panel'!$H:$H),_xlfn.XLOOKUP(AE$1,'Control Panel'!$B:$B,'Control Panel'!$E:$E),_xlfn.XLOOKUP(AE$1,'Control Panel'!$B:$B,'Control Panel'!$C:$C)))</f>
        <v>65692.881367551381</v>
      </c>
      <c r="AG97" s="3">
        <f>IF(AF97=0,0,AE97*(_xlfn.XLOOKUP(AE$1,'Control Panel'!$B:$B,'Control Panel'!$H:$H)))</f>
        <v>51319.454593754126</v>
      </c>
      <c r="AH97" s="3">
        <f t="shared" si="47"/>
        <v>14373.426773797255</v>
      </c>
      <c r="AI97" s="3">
        <f t="shared" si="48"/>
        <v>8943204.1023178305</v>
      </c>
      <c r="AJ97" s="10">
        <f>_xlfn.XLOOKUP(AE$1,'Control Panel'!$B:$B,'Control Panel'!$D:$D)</f>
        <v>6.8750000000000006E-2</v>
      </c>
      <c r="AK97" s="2">
        <f>IF('Control Panel'!$D$26="ON",AO96*(1-'Control Panel'!$C$26),AO96)</f>
        <v>1334571.2075872424</v>
      </c>
      <c r="AL97" s="3">
        <f>IF(ROUND(AO96,2) = 0,0,-PMT(_xlfn.XLOOKUP(AK$1,'Control Panel'!$B:$B,'Control Panel'!$H:$H),_xlfn.XLOOKUP(AK$1,'Control Panel'!$B:$B,'Control Panel'!$E:$E),_xlfn.XLOOKUP(AK$1,'Control Panel'!$B:$B,'Control Panel'!$C:$C)))</f>
        <v>19292.014496253767</v>
      </c>
      <c r="AM97" s="3">
        <f>IF(AL97=0,0,AK97*(_xlfn.XLOOKUP(AK$1,'Control Panel'!$B:$B,'Control Panel'!$H:$H)))</f>
        <v>6950.8917061835537</v>
      </c>
      <c r="AN97" s="3">
        <f t="shared" si="49"/>
        <v>12341.122790070214</v>
      </c>
      <c r="AO97" s="3">
        <f t="shared" si="50"/>
        <v>1322230.0847971721</v>
      </c>
      <c r="AP97" s="10">
        <f>_xlfn.XLOOKUP(AK$1,'Control Panel'!$B:$B,'Control Panel'!$D:$D)</f>
        <v>6.25E-2</v>
      </c>
      <c r="AQ97" s="2">
        <f>IF('Control Panel'!$D$26="ON",AU96*(1-'Control Panel'!$C$26),AU96)</f>
        <v>4198797.9318142785</v>
      </c>
      <c r="AR97" s="3">
        <f>IF(ROUND(AU96,2) = 0,0,-PMT(_xlfn.XLOOKUP(AQ$1,'Control Panel'!$B:$B,'Control Panel'!$H:$H),_xlfn.XLOOKUP(AQ$1,'Control Panel'!$B:$B,'Control Panel'!$E:$E),_xlfn.XLOOKUP(AQ$1,'Control Panel'!$B:$B,'Control Panel'!$C:$C)))</f>
        <v>61459.563819643074</v>
      </c>
      <c r="AS97" s="3">
        <f>IF(AR97=0,0,AQ97*(_xlfn.XLOOKUP(AQ$1,'Control Panel'!$B:$B,'Control Panel'!$H:$H)))</f>
        <v>23180.863581891328</v>
      </c>
      <c r="AT97" s="3">
        <f t="shared" si="51"/>
        <v>38278.700237751749</v>
      </c>
      <c r="AU97" s="3">
        <f t="shared" si="52"/>
        <v>4160519.2315765265</v>
      </c>
      <c r="AV97" s="10">
        <f>_xlfn.XLOOKUP(AQ$1,'Control Panel'!$B:$B,'Control Panel'!$D:$D)</f>
        <v>6.6250000000000003E-2</v>
      </c>
      <c r="AW97" s="2">
        <f>IF('Control Panel'!$D$26="ON",BA96*(1-'Control Panel'!$C$26),BA96)</f>
        <v>6955064.6954939645</v>
      </c>
      <c r="AX97" s="3">
        <f>IF(ROUND(BA96,2) = 0,0,-PMT(_xlfn.XLOOKUP(AW$1,'Control Panel'!$B:$B,'Control Panel'!$H:$H),_xlfn.XLOOKUP(AW$1,'Control Panel'!$B:$B,'Control Panel'!$E:$E),_xlfn.XLOOKUP(AW$1,'Control Panel'!$B:$B,'Control Panel'!$C:$C)))</f>
        <v>44797.69910066975</v>
      </c>
      <c r="AY97" s="3">
        <f>IF(AX97=0,0,AW97*(_xlfn.XLOOKUP(AW$1,'Control Panel'!$B:$B,'Control Panel'!$H:$H)))</f>
        <v>31152.893948566718</v>
      </c>
      <c r="AZ97" s="3">
        <f t="shared" si="53"/>
        <v>13644.805152103032</v>
      </c>
      <c r="BA97" s="3">
        <f t="shared" si="54"/>
        <v>6941419.8903418612</v>
      </c>
      <c r="BB97" s="10">
        <f>_xlfn.XLOOKUP(AW$1,'Control Panel'!$B:$B,'Control Panel'!$D:$D)</f>
        <v>5.3749999999999999E-2</v>
      </c>
      <c r="BC97" s="2">
        <f>IF('Control Panel'!$D$26="ON",BG96*(1-'Control Panel'!$C$26),BG96)</f>
        <v>11221962.250118852</v>
      </c>
      <c r="BD97" s="3">
        <f>IF(ROUND(BG96,2) = 0,0,-PMT(_xlfn.XLOOKUP(BC$1,'Control Panel'!$B:$B,'Control Panel'!$H:$H),_xlfn.XLOOKUP(BC$1,'Control Panel'!$B:$B,'Control Panel'!$E:$E),_xlfn.XLOOKUP(BC$1,'Control Panel'!$B:$B,'Control Panel'!$C:$C)))</f>
        <v>83162.8118973979</v>
      </c>
      <c r="BE97" s="3">
        <f>IF(BD97=0,0,BC97*(_xlfn.XLOOKUP(BC$1,'Control Panel'!$B:$B,'Control Panel'!$H:$H)))</f>
        <v>65461.446459026636</v>
      </c>
      <c r="BF97" s="3">
        <f t="shared" si="55"/>
        <v>17701.365438371264</v>
      </c>
      <c r="BG97" s="3">
        <f t="shared" si="56"/>
        <v>11204260.88468048</v>
      </c>
      <c r="BH97" s="10">
        <f>_xlfn.XLOOKUP(BC$1,'Control Panel'!$B:$B,'Control Panel'!$D:$D)</f>
        <v>7.0000000000000007E-2</v>
      </c>
      <c r="BI97" s="2">
        <f>IF('Control Panel'!$D$26="ON",BM96*(1-'Control Panel'!$C$26),BM96)</f>
        <v>5931020.4576273337</v>
      </c>
      <c r="BJ97" s="3">
        <f>IF(ROUND(BM96,2) = 0,0,-PMT(_xlfn.XLOOKUP(BI$1,'Control Panel'!$B:$B,'Control Panel'!$H:$H),_xlfn.XLOOKUP(BI$1,'Control Panel'!$B:$B,'Control Panel'!$E:$E),_xlfn.XLOOKUP(BI$1,'Control Panel'!$B:$B,'Control Panel'!$C:$C)))</f>
        <v>39928.799014207361</v>
      </c>
      <c r="BK97" s="3">
        <f>IF(BJ97=0,0,BI97*(_xlfn.XLOOKUP(BI$1,'Control Panel'!$B:$B,'Control Panel'!$H:$H)))</f>
        <v>29037.287657133817</v>
      </c>
      <c r="BL97" s="3">
        <f t="shared" si="57"/>
        <v>10891.511357073545</v>
      </c>
      <c r="BM97" s="3">
        <f t="shared" si="58"/>
        <v>5920128.94627026</v>
      </c>
      <c r="BN97" s="10">
        <f>_xlfn.XLOOKUP(BI$1,'Control Panel'!$B:$B,'Control Panel'!$D:$D)</f>
        <v>5.8749999999999997E-2</v>
      </c>
      <c r="BO97" s="2">
        <f>IF('Control Panel'!$D$26="ON",BS96*(1-'Control Panel'!$C$26),BS96)</f>
        <v>8019593.5487777572</v>
      </c>
      <c r="BP97" s="3">
        <f>IF(ROUND(BS96,2) = 0,0,-PMT(_xlfn.XLOOKUP(BO$1,'Control Panel'!$B:$B,'Control Panel'!$H:$H),_xlfn.XLOOKUP(BO$1,'Control Panel'!$B:$B,'Control Panel'!$E:$E),_xlfn.XLOOKUP(BO$1,'Control Panel'!$B:$B,'Control Panel'!$C:$C)))</f>
        <v>51078.842448125593</v>
      </c>
      <c r="BQ97" s="3">
        <f>IF(BP97=0,0,BO97*(_xlfn.XLOOKUP(BO$1,'Control Panel'!$B:$B,'Control Panel'!$H:$H)))</f>
        <v>35085.721775902683</v>
      </c>
      <c r="BR97" s="3">
        <f t="shared" si="59"/>
        <v>15993.120672222911</v>
      </c>
      <c r="BS97" s="3">
        <f t="shared" si="60"/>
        <v>8003600.4281055341</v>
      </c>
      <c r="BT97" s="10">
        <f>_xlfn.XLOOKUP(BO$1,'Control Panel'!$B:$B,'Control Panel'!$D:$D)</f>
        <v>5.2499999999999998E-2</v>
      </c>
      <c r="BU97" s="2">
        <f>IF('Control Panel'!$D$26="ON",BY96*(1-'Control Panel'!$C$26),BY96)</f>
        <v>2679190.9500338198</v>
      </c>
      <c r="BV97" s="3">
        <f>IF(ROUND(BY96,2) = 0,0,-PMT(_xlfn.XLOOKUP(BU$1,'Control Panel'!$B:$B,'Control Panel'!$H:$H),_xlfn.XLOOKUP(BU$1,'Control Panel'!$B:$B,'Control Panel'!$E:$E),_xlfn.XLOOKUP(BU$1,'Control Panel'!$B:$B,'Control Panel'!$C:$C)))</f>
        <v>38891.266274824018</v>
      </c>
      <c r="BW97" s="3">
        <f>IF(BV97=0,0,BU97*(_xlfn.XLOOKUP(BU$1,'Control Panel'!$B:$B,'Control Panel'!$H:$H)))</f>
        <v>14233.201922054668</v>
      </c>
      <c r="BX97" s="3">
        <f t="shared" si="61"/>
        <v>24658.06435276935</v>
      </c>
      <c r="BY97" s="3">
        <f t="shared" si="62"/>
        <v>2654532.8856810504</v>
      </c>
      <c r="BZ97" s="10">
        <f>_xlfn.XLOOKUP(BU$1,'Control Panel'!$B:$B,'Control Panel'!$D:$D)</f>
        <v>6.3750000000000001E-2</v>
      </c>
      <c r="CA97" s="2">
        <f>IF('Control Panel'!$D$26="ON",CE96*(1-'Control Panel'!$C$26),CE96)</f>
        <v>3505005.8231666777</v>
      </c>
      <c r="CB97" s="3">
        <f>IF(ROUND(CE96,2) = 0,0,-PMT(_xlfn.XLOOKUP(CA$1,'Control Panel'!$B:$B,'Control Panel'!$H:$H),_xlfn.XLOOKUP(CA$1,'Control Panel'!$B:$B,'Control Panel'!$E:$E),_xlfn.XLOOKUP(CA$1,'Control Panel'!$B:$B,'Control Panel'!$C:$C)))</f>
        <v>49824.605221179954</v>
      </c>
      <c r="CC97" s="3">
        <f>IF(CB97=0,0,CA97*(_xlfn.XLOOKUP(CA$1,'Control Panel'!$B:$B,'Control Panel'!$H:$H)))</f>
        <v>16794.819569340332</v>
      </c>
      <c r="CD97" s="3">
        <f t="shared" si="63"/>
        <v>33029.785651839622</v>
      </c>
      <c r="CE97" s="3">
        <f t="shared" si="64"/>
        <v>3471976.0375148379</v>
      </c>
      <c r="CF97" s="10">
        <f>_xlfn.XLOOKUP(CA$1,'Control Panel'!$B:$B,'Control Panel'!$D:$D)</f>
        <v>5.7500000000000002E-2</v>
      </c>
      <c r="CG97" s="2">
        <f>IF('Control Panel'!$D$26="ON",CK96*(1-'Control Panel'!$C$26),CK96)</f>
        <v>4927070.9263603548</v>
      </c>
      <c r="CH97" s="3">
        <f>IF(ROUND(CK96,2) = 0,0,-PMT(_xlfn.XLOOKUP(CG$1,'Control Panel'!$B:$B,'Control Panel'!$H:$H),_xlfn.XLOOKUP(CG$1,'Control Panel'!$B:$B,'Control Panel'!$E:$E),_xlfn.XLOOKUP(CG$1,'Control Panel'!$B:$B,'Control Panel'!$C:$C)))</f>
        <v>69452.093642796826</v>
      </c>
      <c r="CI97" s="3">
        <f>IF(CH97=0,0,CG97*(_xlfn.XLOOKUP(CG$1,'Control Panel'!$B:$B,'Control Panel'!$H:$H)))</f>
        <v>22582.408412484958</v>
      </c>
      <c r="CJ97" s="3">
        <f t="shared" si="65"/>
        <v>46869.685230311865</v>
      </c>
      <c r="CK97" s="3">
        <f t="shared" si="66"/>
        <v>4880201.2411300428</v>
      </c>
      <c r="CL97" s="10">
        <f>_xlfn.XLOOKUP(CG$1,'Control Panel'!$B:$B,'Control Panel'!$D:$D)</f>
        <v>5.5E-2</v>
      </c>
      <c r="CM97" s="2">
        <f>IF('Control Panel'!$D$26="ON",CQ96*(1-'Control Panel'!$C$26),CQ96)</f>
        <v>1733966.1727087034</v>
      </c>
      <c r="CN97" s="3">
        <f>IF(ROUND(CQ96,2) = 0,0,-PMT(_xlfn.XLOOKUP(CM$1,'Control Panel'!$B:$B,'Control Panel'!$H:$H),_xlfn.XLOOKUP(CM$1,'Control Panel'!$B:$B,'Control Panel'!$E:$E),_xlfn.XLOOKUP(CM$1,'Control Panel'!$B:$B,'Control Panel'!$C:$C)))</f>
        <v>11044.074042837967</v>
      </c>
      <c r="CO97" s="3">
        <f>IF(CN97=0,0,CM97*(_xlfn.XLOOKUP(CM$1,'Control Panel'!$B:$B,'Control Panel'!$H:$H)))</f>
        <v>7586.1020056005764</v>
      </c>
      <c r="CP97" s="3">
        <f t="shared" si="67"/>
        <v>3457.9720372373904</v>
      </c>
      <c r="CQ97" s="3">
        <f t="shared" si="68"/>
        <v>1730508.2006714661</v>
      </c>
      <c r="CR97" s="10">
        <f>_xlfn.XLOOKUP(CM$1,'Control Panel'!$B:$B,'Control Panel'!$D:$D)</f>
        <v>5.2499999999999998E-2</v>
      </c>
    </row>
    <row r="98" spans="1:96" x14ac:dyDescent="0.3">
      <c r="A98" s="86">
        <f t="shared" si="37"/>
        <v>318293.97497961059</v>
      </c>
      <c r="B98" s="3">
        <f t="shared" si="38"/>
        <v>387954.70694999845</v>
      </c>
      <c r="C98" s="88">
        <f>SUM($A$3:A97)</f>
        <v>24109527.817584947</v>
      </c>
      <c r="D98" s="87">
        <f>IF('Control Panel'!$D$27= "ON",A98+B98*(1-'Control Panel'!$C$27),A98+B98)</f>
        <v>706248.68192960904</v>
      </c>
      <c r="E98" s="1">
        <f t="shared" ref="E98" si="71">F98/12</f>
        <v>8</v>
      </c>
      <c r="F98" s="9">
        <v>96</v>
      </c>
      <c r="G98" s="2">
        <f>IF('Control Panel'!$D$26="ON",K97*(1-'Control Panel'!$C$26),K97)</f>
        <v>2870706.6124294391</v>
      </c>
      <c r="H98" s="3">
        <f>IF(ROUND(K97,2) = 0,0,-PMT(_xlfn.XLOOKUP(G$1,'Control Panel'!$B:$B,'Control Panel'!$H:$H),_xlfn.XLOOKUP(G$1,'Control Panel'!$B:$B,'Control Panel'!$E:$E),_xlfn.XLOOKUP(G$1,'Control Panel'!$B:$B,'Control Panel'!$C:$C)))</f>
        <v>40854.172731056962</v>
      </c>
      <c r="I98" s="3">
        <f>IF(H98=0,0,G98*(_xlfn.XLOOKUP(G$1,'Control Panel'!$B:$B,'Control Panel'!$H:$H)))</f>
        <v>13157.405306968263</v>
      </c>
      <c r="J98" s="3">
        <f t="shared" si="39"/>
        <v>27696.767424088699</v>
      </c>
      <c r="K98" s="3">
        <f t="shared" si="40"/>
        <v>2843009.8450053502</v>
      </c>
      <c r="L98" s="10">
        <f>_xlfn.XLOOKUP(G$1,'Control Panel'!$B:$B,'Control Panel'!$D:$D)</f>
        <v>5.5E-2</v>
      </c>
      <c r="M98" s="2">
        <f>IF('Control Panel'!$D$26="ON",Q97*(1-'Control Panel'!$C$26),Q97)</f>
        <v>3577281.6409271294</v>
      </c>
      <c r="N98" s="3">
        <f>IF(ROUND(Q97,2) = 0,0,-PMT(_xlfn.XLOOKUP(M$1,'Control Panel'!$B:$B,'Control Panel'!$H:$H),_xlfn.XLOOKUP(M$1,'Control Panel'!$B:$B,'Control Panel'!$E:$E),_xlfn.XLOOKUP(M$1,'Control Panel'!$B:$B,'Control Panel'!$C:$C)))</f>
        <v>26277.152547020552</v>
      </c>
      <c r="O98" s="3">
        <f>IF(N98=0,0,M98*(_xlfn.XLOOKUP(M$1,'Control Panel'!$B:$B,'Control Panel'!$H:$H)))</f>
        <v>20494.842734478349</v>
      </c>
      <c r="P98" s="3">
        <f t="shared" si="41"/>
        <v>5782.3098125422039</v>
      </c>
      <c r="Q98" s="3">
        <f t="shared" si="42"/>
        <v>3571499.3311145874</v>
      </c>
      <c r="R98" s="10">
        <f>_xlfn.XLOOKUP(M$1,'Control Panel'!$B:$B,'Control Panel'!$D:$D)</f>
        <v>6.8750000000000006E-2</v>
      </c>
      <c r="S98" s="2">
        <f>IF('Control Panel'!$D$26="ON",W97*(1-'Control Panel'!$C$26),W97)</f>
        <v>5813082.6665065791</v>
      </c>
      <c r="T98" s="3">
        <f>IF(ROUND(W97,2) = 0,0,-PMT(_xlfn.XLOOKUP(S$1,'Control Panel'!$B:$B,'Control Panel'!$H:$H),_xlfn.XLOOKUP(S$1,'Control Panel'!$B:$B,'Control Panel'!$E:$E),_xlfn.XLOOKUP(S$1,'Control Panel'!$B:$B,'Control Panel'!$C:$C)))</f>
        <v>42700.372888908401</v>
      </c>
      <c r="U98" s="3">
        <f>IF(T98=0,0,S98*(_xlfn.XLOOKUP(S$1,'Control Panel'!$B:$B,'Control Panel'!$H:$H)))</f>
        <v>33304.119443527277</v>
      </c>
      <c r="V98" s="3">
        <f t="shared" si="43"/>
        <v>9396.253445381124</v>
      </c>
      <c r="W98" s="3">
        <f t="shared" si="44"/>
        <v>5803686.4130611978</v>
      </c>
      <c r="X98" s="10">
        <f>_xlfn.XLOOKUP(S$1,'Control Panel'!$B:$B,'Control Panel'!$D:$D)</f>
        <v>6.8750000000000006E-2</v>
      </c>
      <c r="Y98" s="2">
        <f>IF('Control Panel'!$D$26="ON",AC97*(1-'Control Panel'!$C$26),AC97)</f>
        <v>4396819.3294648472</v>
      </c>
      <c r="Z98" s="3">
        <f>IF(ROUND(AC97,2) = 0,0,-PMT(_xlfn.XLOOKUP(Y$1,'Control Panel'!$B:$B,'Control Panel'!$H:$H),_xlfn.XLOOKUP(Y$1,'Control Panel'!$B:$B,'Control Panel'!$E:$E),_xlfn.XLOOKUP(Y$1,'Control Panel'!$B:$B,'Control Panel'!$C:$C)))</f>
        <v>61792.332437135432</v>
      </c>
      <c r="AA98" s="3">
        <f>IF(Z98=0,0,Y98*(_xlfn.XLOOKUP(Y$1,'Control Panel'!$B:$B,'Control Panel'!$H:$H)))</f>
        <v>18778.082552922784</v>
      </c>
      <c r="AB98" s="3">
        <f t="shared" si="45"/>
        <v>43014.249884212652</v>
      </c>
      <c r="AC98" s="3">
        <f t="shared" si="46"/>
        <v>4353805.0795806348</v>
      </c>
      <c r="AD98" s="10">
        <f>_xlfn.XLOOKUP(Y$1,'Control Panel'!$B:$B,'Control Panel'!$D:$D)</f>
        <v>5.1249999999999997E-2</v>
      </c>
      <c r="AE98" s="2">
        <f>IF('Control Panel'!$D$26="ON",AI97*(1-'Control Panel'!$C$26),AI97)</f>
        <v>8943204.1023178305</v>
      </c>
      <c r="AF98" s="3">
        <f>IF(ROUND(AI97,2) = 0,0,-PMT(_xlfn.XLOOKUP(AE$1,'Control Panel'!$B:$B,'Control Panel'!$H:$H),_xlfn.XLOOKUP(AE$1,'Control Panel'!$B:$B,'Control Panel'!$E:$E),_xlfn.XLOOKUP(AE$1,'Control Panel'!$B:$B,'Control Panel'!$C:$C)))</f>
        <v>65692.881367551381</v>
      </c>
      <c r="AG98" s="3">
        <f>IF(AF98=0,0,AE98*(_xlfn.XLOOKUP(AE$1,'Control Panel'!$B:$B,'Control Panel'!$H:$H)))</f>
        <v>51237.106836195911</v>
      </c>
      <c r="AH98" s="3">
        <f t="shared" si="47"/>
        <v>14455.77453135547</v>
      </c>
      <c r="AI98" s="3">
        <f t="shared" si="48"/>
        <v>8928748.3277864754</v>
      </c>
      <c r="AJ98" s="10">
        <f>_xlfn.XLOOKUP(AE$1,'Control Panel'!$B:$B,'Control Panel'!$D:$D)</f>
        <v>6.8750000000000006E-2</v>
      </c>
      <c r="AK98" s="2">
        <f>IF('Control Panel'!$D$26="ON",AO97*(1-'Control Panel'!$C$26),AO97)</f>
        <v>1322230.0847971721</v>
      </c>
      <c r="AL98" s="3">
        <f>IF(ROUND(AO97,2) = 0,0,-PMT(_xlfn.XLOOKUP(AK$1,'Control Panel'!$B:$B,'Control Panel'!$H:$H),_xlfn.XLOOKUP(AK$1,'Control Panel'!$B:$B,'Control Panel'!$E:$E),_xlfn.XLOOKUP(AK$1,'Control Panel'!$B:$B,'Control Panel'!$C:$C)))</f>
        <v>19292.014496253767</v>
      </c>
      <c r="AM98" s="3">
        <f>IF(AL98=0,0,AK98*(_xlfn.XLOOKUP(AK$1,'Control Panel'!$B:$B,'Control Panel'!$H:$H)))</f>
        <v>6886.6150249852708</v>
      </c>
      <c r="AN98" s="3">
        <f t="shared" si="49"/>
        <v>12405.399471268496</v>
      </c>
      <c r="AO98" s="3">
        <f t="shared" si="50"/>
        <v>1309824.6853259036</v>
      </c>
      <c r="AP98" s="10">
        <f>_xlfn.XLOOKUP(AK$1,'Control Panel'!$B:$B,'Control Panel'!$D:$D)</f>
        <v>6.25E-2</v>
      </c>
      <c r="AQ98" s="2">
        <f>IF('Control Panel'!$D$26="ON",AU97*(1-'Control Panel'!$C$26),AU97)</f>
        <v>4160519.2315765265</v>
      </c>
      <c r="AR98" s="3">
        <f>IF(ROUND(AU97,2) = 0,0,-PMT(_xlfn.XLOOKUP(AQ$1,'Control Panel'!$B:$B,'Control Panel'!$H:$H),_xlfn.XLOOKUP(AQ$1,'Control Panel'!$B:$B,'Control Panel'!$E:$E),_xlfn.XLOOKUP(AQ$1,'Control Panel'!$B:$B,'Control Panel'!$C:$C)))</f>
        <v>61459.563819643074</v>
      </c>
      <c r="AS98" s="3">
        <f>IF(AR98=0,0,AQ98*(_xlfn.XLOOKUP(AQ$1,'Control Panel'!$B:$B,'Control Panel'!$H:$H)))</f>
        <v>22969.533257662075</v>
      </c>
      <c r="AT98" s="3">
        <f t="shared" si="51"/>
        <v>38490.030561980995</v>
      </c>
      <c r="AU98" s="3">
        <f t="shared" si="52"/>
        <v>4122029.2010145457</v>
      </c>
      <c r="AV98" s="10">
        <f>_xlfn.XLOOKUP(AQ$1,'Control Panel'!$B:$B,'Control Panel'!$D:$D)</f>
        <v>6.6250000000000003E-2</v>
      </c>
      <c r="AW98" s="2">
        <f>IF('Control Panel'!$D$26="ON",BA97*(1-'Control Panel'!$C$26),BA97)</f>
        <v>6941419.8903418612</v>
      </c>
      <c r="AX98" s="3">
        <f>IF(ROUND(BA97,2) = 0,0,-PMT(_xlfn.XLOOKUP(AW$1,'Control Panel'!$B:$B,'Control Panel'!$H:$H),_xlfn.XLOOKUP(AW$1,'Control Panel'!$B:$B,'Control Panel'!$E:$E),_xlfn.XLOOKUP(AW$1,'Control Panel'!$B:$B,'Control Panel'!$C:$C)))</f>
        <v>44797.69910066975</v>
      </c>
      <c r="AY98" s="3">
        <f>IF(AX98=0,0,AW98*(_xlfn.XLOOKUP(AW$1,'Control Panel'!$B:$B,'Control Panel'!$H:$H)))</f>
        <v>31091.776592156253</v>
      </c>
      <c r="AZ98" s="3">
        <f t="shared" si="53"/>
        <v>13705.922508513497</v>
      </c>
      <c r="BA98" s="3">
        <f t="shared" si="54"/>
        <v>6927713.9678333476</v>
      </c>
      <c r="BB98" s="10">
        <f>_xlfn.XLOOKUP(AW$1,'Control Panel'!$B:$B,'Control Panel'!$D:$D)</f>
        <v>5.3749999999999999E-2</v>
      </c>
      <c r="BC98" s="2">
        <f>IF('Control Panel'!$D$26="ON",BG97*(1-'Control Panel'!$C$26),BG97)</f>
        <v>11204260.88468048</v>
      </c>
      <c r="BD98" s="3">
        <f>IF(ROUND(BG97,2) = 0,0,-PMT(_xlfn.XLOOKUP(BC$1,'Control Panel'!$B:$B,'Control Panel'!$H:$H),_xlfn.XLOOKUP(BC$1,'Control Panel'!$B:$B,'Control Panel'!$E:$E),_xlfn.XLOOKUP(BC$1,'Control Panel'!$B:$B,'Control Panel'!$C:$C)))</f>
        <v>83162.8118973979</v>
      </c>
      <c r="BE98" s="3">
        <f>IF(BD98=0,0,BC98*(_xlfn.XLOOKUP(BC$1,'Control Panel'!$B:$B,'Control Panel'!$H:$H)))</f>
        <v>65358.188493969472</v>
      </c>
      <c r="BF98" s="3">
        <f t="shared" si="55"/>
        <v>17804.623403428428</v>
      </c>
      <c r="BG98" s="3">
        <f t="shared" si="56"/>
        <v>11186456.261277052</v>
      </c>
      <c r="BH98" s="10">
        <f>_xlfn.XLOOKUP(BC$1,'Control Panel'!$B:$B,'Control Panel'!$D:$D)</f>
        <v>7.0000000000000007E-2</v>
      </c>
      <c r="BI98" s="2">
        <f>IF('Control Panel'!$D$26="ON",BM97*(1-'Control Panel'!$C$26),BM97)</f>
        <v>5920128.94627026</v>
      </c>
      <c r="BJ98" s="3">
        <f>IF(ROUND(BM97,2) = 0,0,-PMT(_xlfn.XLOOKUP(BI$1,'Control Panel'!$B:$B,'Control Panel'!$H:$H),_xlfn.XLOOKUP(BI$1,'Control Panel'!$B:$B,'Control Panel'!$E:$E),_xlfn.XLOOKUP(BI$1,'Control Panel'!$B:$B,'Control Panel'!$C:$C)))</f>
        <v>39928.799014207361</v>
      </c>
      <c r="BK98" s="3">
        <f>IF(BJ98=0,0,BI98*(_xlfn.XLOOKUP(BI$1,'Control Panel'!$B:$B,'Control Panel'!$H:$H)))</f>
        <v>28983.964632781477</v>
      </c>
      <c r="BL98" s="3">
        <f t="shared" si="57"/>
        <v>10944.834381425884</v>
      </c>
      <c r="BM98" s="3">
        <f t="shared" si="58"/>
        <v>5909184.1118888343</v>
      </c>
      <c r="BN98" s="10">
        <f>_xlfn.XLOOKUP(BI$1,'Control Panel'!$B:$B,'Control Panel'!$D:$D)</f>
        <v>5.8749999999999997E-2</v>
      </c>
      <c r="BO98" s="2">
        <f>IF('Control Panel'!$D$26="ON",BS97*(1-'Control Panel'!$C$26),BS97)</f>
        <v>8003600.4281055341</v>
      </c>
      <c r="BP98" s="3">
        <f>IF(ROUND(BS97,2) = 0,0,-PMT(_xlfn.XLOOKUP(BO$1,'Control Panel'!$B:$B,'Control Panel'!$H:$H),_xlfn.XLOOKUP(BO$1,'Control Panel'!$B:$B,'Control Panel'!$E:$E),_xlfn.XLOOKUP(BO$1,'Control Panel'!$B:$B,'Control Panel'!$C:$C)))</f>
        <v>51078.842448125593</v>
      </c>
      <c r="BQ98" s="3">
        <f>IF(BP98=0,0,BO98*(_xlfn.XLOOKUP(BO$1,'Control Panel'!$B:$B,'Control Panel'!$H:$H)))</f>
        <v>35015.751872961708</v>
      </c>
      <c r="BR98" s="3">
        <f t="shared" si="59"/>
        <v>16063.090575163886</v>
      </c>
      <c r="BS98" s="3">
        <f t="shared" si="60"/>
        <v>7987537.3375303699</v>
      </c>
      <c r="BT98" s="10">
        <f>_xlfn.XLOOKUP(BO$1,'Control Panel'!$B:$B,'Control Panel'!$D:$D)</f>
        <v>5.2499999999999998E-2</v>
      </c>
      <c r="BU98" s="2">
        <f>IF('Control Panel'!$D$26="ON",BY97*(1-'Control Panel'!$C$26),BY97)</f>
        <v>2654532.8856810504</v>
      </c>
      <c r="BV98" s="3">
        <f>IF(ROUND(BY97,2) = 0,0,-PMT(_xlfn.XLOOKUP(BU$1,'Control Panel'!$B:$B,'Control Panel'!$H:$H),_xlfn.XLOOKUP(BU$1,'Control Panel'!$B:$B,'Control Panel'!$E:$E),_xlfn.XLOOKUP(BU$1,'Control Panel'!$B:$B,'Control Panel'!$C:$C)))</f>
        <v>38891.266274824018</v>
      </c>
      <c r="BW98" s="3">
        <f>IF(BV98=0,0,BU98*(_xlfn.XLOOKUP(BU$1,'Control Panel'!$B:$B,'Control Panel'!$H:$H)))</f>
        <v>14102.205955180581</v>
      </c>
      <c r="BX98" s="3">
        <f t="shared" si="61"/>
        <v>24789.060319643439</v>
      </c>
      <c r="BY98" s="3">
        <f t="shared" si="62"/>
        <v>2629743.8253614069</v>
      </c>
      <c r="BZ98" s="10">
        <f>_xlfn.XLOOKUP(BU$1,'Control Panel'!$B:$B,'Control Panel'!$D:$D)</f>
        <v>6.3750000000000001E-2</v>
      </c>
      <c r="CA98" s="2">
        <f>IF('Control Panel'!$D$26="ON",CE97*(1-'Control Panel'!$C$26),CE97)</f>
        <v>3471976.0375148379</v>
      </c>
      <c r="CB98" s="3">
        <f>IF(ROUND(CE97,2) = 0,0,-PMT(_xlfn.XLOOKUP(CA$1,'Control Panel'!$B:$B,'Control Panel'!$H:$H),_xlfn.XLOOKUP(CA$1,'Control Panel'!$B:$B,'Control Panel'!$E:$E),_xlfn.XLOOKUP(CA$1,'Control Panel'!$B:$B,'Control Panel'!$C:$C)))</f>
        <v>49824.605221179954</v>
      </c>
      <c r="CC98" s="3">
        <f>IF(CB98=0,0,CA98*(_xlfn.XLOOKUP(CA$1,'Control Panel'!$B:$B,'Control Panel'!$H:$H)))</f>
        <v>16636.551846425267</v>
      </c>
      <c r="CD98" s="3">
        <f t="shared" si="63"/>
        <v>33188.053374754687</v>
      </c>
      <c r="CE98" s="3">
        <f t="shared" si="64"/>
        <v>3438787.9841400832</v>
      </c>
      <c r="CF98" s="10">
        <f>_xlfn.XLOOKUP(CA$1,'Control Panel'!$B:$B,'Control Panel'!$D:$D)</f>
        <v>5.7500000000000002E-2</v>
      </c>
      <c r="CG98" s="2">
        <f>IF('Control Panel'!$D$26="ON",CK97*(1-'Control Panel'!$C$26),CK97)</f>
        <v>4880201.2411300428</v>
      </c>
      <c r="CH98" s="3">
        <f>IF(ROUND(CK97,2) = 0,0,-PMT(_xlfn.XLOOKUP(CG$1,'Control Panel'!$B:$B,'Control Panel'!$H:$H),_xlfn.XLOOKUP(CG$1,'Control Panel'!$B:$B,'Control Panel'!$E:$E),_xlfn.XLOOKUP(CG$1,'Control Panel'!$B:$B,'Control Panel'!$C:$C)))</f>
        <v>69452.093642796826</v>
      </c>
      <c r="CI98" s="3">
        <f>IF(CH98=0,0,CG98*(_xlfn.XLOOKUP(CG$1,'Control Panel'!$B:$B,'Control Panel'!$H:$H)))</f>
        <v>22367.58902184603</v>
      </c>
      <c r="CJ98" s="3">
        <f t="shared" si="65"/>
        <v>47084.5046209508</v>
      </c>
      <c r="CK98" s="3">
        <f t="shared" si="66"/>
        <v>4833116.7365090922</v>
      </c>
      <c r="CL98" s="10">
        <f>_xlfn.XLOOKUP(CG$1,'Control Panel'!$B:$B,'Control Panel'!$D:$D)</f>
        <v>5.5E-2</v>
      </c>
      <c r="CM98" s="2">
        <f>IF('Control Panel'!$D$26="ON",CQ97*(1-'Control Panel'!$C$26),CQ97)</f>
        <v>1730508.2006714661</v>
      </c>
      <c r="CN98" s="3">
        <f>IF(ROUND(CQ97,2) = 0,0,-PMT(_xlfn.XLOOKUP(CM$1,'Control Panel'!$B:$B,'Control Panel'!$H:$H),_xlfn.XLOOKUP(CM$1,'Control Panel'!$B:$B,'Control Panel'!$E:$E),_xlfn.XLOOKUP(CM$1,'Control Panel'!$B:$B,'Control Panel'!$C:$C)))</f>
        <v>11044.074042837967</v>
      </c>
      <c r="CO98" s="3">
        <f>IF(CN98=0,0,CM98*(_xlfn.XLOOKUP(CM$1,'Control Panel'!$B:$B,'Control Panel'!$H:$H)))</f>
        <v>7570.9733779376629</v>
      </c>
      <c r="CP98" s="3">
        <f t="shared" si="67"/>
        <v>3473.1006649003039</v>
      </c>
      <c r="CQ98" s="3">
        <f t="shared" si="68"/>
        <v>1727035.1000065657</v>
      </c>
      <c r="CR98" s="10">
        <f>_xlfn.XLOOKUP(CM$1,'Control Panel'!$B:$B,'Control Panel'!$D:$D)</f>
        <v>5.2499999999999998E-2</v>
      </c>
    </row>
    <row r="99" spans="1:96" x14ac:dyDescent="0.3">
      <c r="A99" s="86">
        <f t="shared" si="37"/>
        <v>319862.34203638148</v>
      </c>
      <c r="B99" s="3">
        <f t="shared" si="38"/>
        <v>386386.33989322738</v>
      </c>
      <c r="C99" s="88">
        <f>SUM($A$3:A98)</f>
        <v>24427821.792564556</v>
      </c>
      <c r="D99" s="87">
        <f>IF('Control Panel'!$D$27= "ON",A99+B99*(1-'Control Panel'!$C$27),A99+B99)</f>
        <v>706248.68192960881</v>
      </c>
      <c r="F99" s="9">
        <v>97</v>
      </c>
      <c r="G99" s="2">
        <f>IF('Control Panel'!$D$26="ON",K98*(1-'Control Panel'!$C$26),K98)</f>
        <v>2843009.8450053502</v>
      </c>
      <c r="H99" s="3">
        <f>IF(ROUND(K98,2) = 0,0,-PMT(_xlfn.XLOOKUP(G$1,'Control Panel'!$B:$B,'Control Panel'!$H:$H),_xlfn.XLOOKUP(G$1,'Control Panel'!$B:$B,'Control Panel'!$E:$E),_xlfn.XLOOKUP(G$1,'Control Panel'!$B:$B,'Control Panel'!$C:$C)))</f>
        <v>40854.172731056962</v>
      </c>
      <c r="I99" s="3">
        <f>IF(H99=0,0,G99*(_xlfn.XLOOKUP(G$1,'Control Panel'!$B:$B,'Control Panel'!$H:$H)))</f>
        <v>13030.461789607854</v>
      </c>
      <c r="J99" s="3">
        <f t="shared" si="39"/>
        <v>27823.710941449106</v>
      </c>
      <c r="K99" s="3">
        <f t="shared" si="40"/>
        <v>2815186.1340639009</v>
      </c>
      <c r="L99" s="10">
        <f>_xlfn.XLOOKUP(G$1,'Control Panel'!$B:$B,'Control Panel'!$D:$D)</f>
        <v>5.5E-2</v>
      </c>
      <c r="M99" s="2">
        <f>IF('Control Panel'!$D$26="ON",Q98*(1-'Control Panel'!$C$26),Q98)</f>
        <v>3571499.3311145874</v>
      </c>
      <c r="N99" s="3">
        <f>IF(ROUND(Q98,2) = 0,0,-PMT(_xlfn.XLOOKUP(M$1,'Control Panel'!$B:$B,'Control Panel'!$H:$H),_xlfn.XLOOKUP(M$1,'Control Panel'!$B:$B,'Control Panel'!$E:$E),_xlfn.XLOOKUP(M$1,'Control Panel'!$B:$B,'Control Panel'!$C:$C)))</f>
        <v>26277.152547020552</v>
      </c>
      <c r="O99" s="3">
        <f>IF(N99=0,0,M99*(_xlfn.XLOOKUP(M$1,'Control Panel'!$B:$B,'Control Panel'!$H:$H)))</f>
        <v>20461.71491784399</v>
      </c>
      <c r="P99" s="3">
        <f t="shared" si="41"/>
        <v>5815.437629176562</v>
      </c>
      <c r="Q99" s="3">
        <f t="shared" si="42"/>
        <v>3565683.8934854106</v>
      </c>
      <c r="R99" s="10">
        <f>_xlfn.XLOOKUP(M$1,'Control Panel'!$B:$B,'Control Panel'!$D:$D)</f>
        <v>6.8750000000000006E-2</v>
      </c>
      <c r="S99" s="2">
        <f>IF('Control Panel'!$D$26="ON",W98*(1-'Control Panel'!$C$26),W98)</f>
        <v>5803686.4130611978</v>
      </c>
      <c r="T99" s="3">
        <f>IF(ROUND(W98,2) = 0,0,-PMT(_xlfn.XLOOKUP(S$1,'Control Panel'!$B:$B,'Control Panel'!$H:$H),_xlfn.XLOOKUP(S$1,'Control Panel'!$B:$B,'Control Panel'!$E:$E),_xlfn.XLOOKUP(S$1,'Control Panel'!$B:$B,'Control Panel'!$C:$C)))</f>
        <v>42700.372888908401</v>
      </c>
      <c r="U99" s="3">
        <f>IF(T99=0,0,S99*(_xlfn.XLOOKUP(S$1,'Control Panel'!$B:$B,'Control Panel'!$H:$H)))</f>
        <v>33250.286741496449</v>
      </c>
      <c r="V99" s="3">
        <f t="shared" si="43"/>
        <v>9450.086147411952</v>
      </c>
      <c r="W99" s="3">
        <f t="shared" si="44"/>
        <v>5794236.3269137861</v>
      </c>
      <c r="X99" s="10">
        <f>_xlfn.XLOOKUP(S$1,'Control Panel'!$B:$B,'Control Panel'!$D:$D)</f>
        <v>6.8750000000000006E-2</v>
      </c>
      <c r="Y99" s="2">
        <f>IF('Control Panel'!$D$26="ON",AC98*(1-'Control Panel'!$C$26),AC98)</f>
        <v>4353805.0795806348</v>
      </c>
      <c r="Z99" s="3">
        <f>IF(ROUND(AC98,2) = 0,0,-PMT(_xlfn.XLOOKUP(Y$1,'Control Panel'!$B:$B,'Control Panel'!$H:$H),_xlfn.XLOOKUP(Y$1,'Control Panel'!$B:$B,'Control Panel'!$E:$E),_xlfn.XLOOKUP(Y$1,'Control Panel'!$B:$B,'Control Panel'!$C:$C)))</f>
        <v>61792.332437135432</v>
      </c>
      <c r="AA99" s="3">
        <f>IF(Z99=0,0,Y99*(_xlfn.XLOOKUP(Y$1,'Control Panel'!$B:$B,'Control Panel'!$H:$H)))</f>
        <v>18594.375860708958</v>
      </c>
      <c r="AB99" s="3">
        <f t="shared" si="45"/>
        <v>43197.95657642647</v>
      </c>
      <c r="AC99" s="3">
        <f t="shared" si="46"/>
        <v>4310607.1230042083</v>
      </c>
      <c r="AD99" s="10">
        <f>_xlfn.XLOOKUP(Y$1,'Control Panel'!$B:$B,'Control Panel'!$D:$D)</f>
        <v>5.1249999999999997E-2</v>
      </c>
      <c r="AE99" s="2">
        <f>IF('Control Panel'!$D$26="ON",AI98*(1-'Control Panel'!$C$26),AI98)</f>
        <v>8928748.3277864754</v>
      </c>
      <c r="AF99" s="3">
        <f>IF(ROUND(AI98,2) = 0,0,-PMT(_xlfn.XLOOKUP(AE$1,'Control Panel'!$B:$B,'Control Panel'!$H:$H),_xlfn.XLOOKUP(AE$1,'Control Panel'!$B:$B,'Control Panel'!$E:$E),_xlfn.XLOOKUP(AE$1,'Control Panel'!$B:$B,'Control Panel'!$C:$C)))</f>
        <v>65692.881367551381</v>
      </c>
      <c r="AG99" s="3">
        <f>IF(AF99=0,0,AE99*(_xlfn.XLOOKUP(AE$1,'Control Panel'!$B:$B,'Control Panel'!$H:$H)))</f>
        <v>51154.287294610018</v>
      </c>
      <c r="AH99" s="3">
        <f t="shared" si="47"/>
        <v>14538.594072941363</v>
      </c>
      <c r="AI99" s="3">
        <f t="shared" si="48"/>
        <v>8914209.7337135337</v>
      </c>
      <c r="AJ99" s="10">
        <f>_xlfn.XLOOKUP(AE$1,'Control Panel'!$B:$B,'Control Panel'!$D:$D)</f>
        <v>6.8750000000000006E-2</v>
      </c>
      <c r="AK99" s="2">
        <f>IF('Control Panel'!$D$26="ON",AO98*(1-'Control Panel'!$C$26),AO98)</f>
        <v>1309824.6853259036</v>
      </c>
      <c r="AL99" s="3">
        <f>IF(ROUND(AO98,2) = 0,0,-PMT(_xlfn.XLOOKUP(AK$1,'Control Panel'!$B:$B,'Control Panel'!$H:$H),_xlfn.XLOOKUP(AK$1,'Control Panel'!$B:$B,'Control Panel'!$E:$E),_xlfn.XLOOKUP(AK$1,'Control Panel'!$B:$B,'Control Panel'!$C:$C)))</f>
        <v>19292.014496253767</v>
      </c>
      <c r="AM99" s="3">
        <f>IF(AL99=0,0,AK99*(_xlfn.XLOOKUP(AK$1,'Control Panel'!$B:$B,'Control Panel'!$H:$H)))</f>
        <v>6822.0035694057478</v>
      </c>
      <c r="AN99" s="3">
        <f t="shared" si="49"/>
        <v>12470.010926848019</v>
      </c>
      <c r="AO99" s="3">
        <f t="shared" si="50"/>
        <v>1297354.6743990555</v>
      </c>
      <c r="AP99" s="10">
        <f>_xlfn.XLOOKUP(AK$1,'Control Panel'!$B:$B,'Control Panel'!$D:$D)</f>
        <v>6.25E-2</v>
      </c>
      <c r="AQ99" s="2">
        <f>IF('Control Panel'!$D$26="ON",AU98*(1-'Control Panel'!$C$26),AU98)</f>
        <v>4122029.2010145457</v>
      </c>
      <c r="AR99" s="3">
        <f>IF(ROUND(AU98,2) = 0,0,-PMT(_xlfn.XLOOKUP(AQ$1,'Control Panel'!$B:$B,'Control Panel'!$H:$H),_xlfn.XLOOKUP(AQ$1,'Control Panel'!$B:$B,'Control Panel'!$E:$E),_xlfn.XLOOKUP(AQ$1,'Control Panel'!$B:$B,'Control Panel'!$C:$C)))</f>
        <v>61459.563819643074</v>
      </c>
      <c r="AS99" s="3">
        <f>IF(AR99=0,0,AQ99*(_xlfn.XLOOKUP(AQ$1,'Control Panel'!$B:$B,'Control Panel'!$H:$H)))</f>
        <v>22757.036213934472</v>
      </c>
      <c r="AT99" s="3">
        <f t="shared" si="51"/>
        <v>38702.527605708601</v>
      </c>
      <c r="AU99" s="3">
        <f t="shared" si="52"/>
        <v>4083326.6734088371</v>
      </c>
      <c r="AV99" s="10">
        <f>_xlfn.XLOOKUP(AQ$1,'Control Panel'!$B:$B,'Control Panel'!$D:$D)</f>
        <v>6.6250000000000003E-2</v>
      </c>
      <c r="AW99" s="2">
        <f>IF('Control Panel'!$D$26="ON",BA98*(1-'Control Panel'!$C$26),BA98)</f>
        <v>6927713.9678333476</v>
      </c>
      <c r="AX99" s="3">
        <f>IF(ROUND(BA98,2) = 0,0,-PMT(_xlfn.XLOOKUP(AW$1,'Control Panel'!$B:$B,'Control Panel'!$H:$H),_xlfn.XLOOKUP(AW$1,'Control Panel'!$B:$B,'Control Panel'!$E:$E),_xlfn.XLOOKUP(AW$1,'Control Panel'!$B:$B,'Control Panel'!$C:$C)))</f>
        <v>44797.69910066975</v>
      </c>
      <c r="AY99" s="3">
        <f>IF(AX99=0,0,AW99*(_xlfn.XLOOKUP(AW$1,'Control Panel'!$B:$B,'Control Panel'!$H:$H)))</f>
        <v>31030.385480920206</v>
      </c>
      <c r="AZ99" s="3">
        <f t="shared" si="53"/>
        <v>13767.313619749544</v>
      </c>
      <c r="BA99" s="3">
        <f t="shared" si="54"/>
        <v>6913946.654213598</v>
      </c>
      <c r="BB99" s="10">
        <f>_xlfn.XLOOKUP(AW$1,'Control Panel'!$B:$B,'Control Panel'!$D:$D)</f>
        <v>5.3749999999999999E-2</v>
      </c>
      <c r="BC99" s="2">
        <f>IF('Control Panel'!$D$26="ON",BG98*(1-'Control Panel'!$C$26),BG98)</f>
        <v>11186456.261277052</v>
      </c>
      <c r="BD99" s="3">
        <f>IF(ROUND(BG98,2) = 0,0,-PMT(_xlfn.XLOOKUP(BC$1,'Control Panel'!$B:$B,'Control Panel'!$H:$H),_xlfn.XLOOKUP(BC$1,'Control Panel'!$B:$B,'Control Panel'!$E:$E),_xlfn.XLOOKUP(BC$1,'Control Panel'!$B:$B,'Control Panel'!$C:$C)))</f>
        <v>83162.8118973979</v>
      </c>
      <c r="BE99" s="3">
        <f>IF(BD99=0,0,BC99*(_xlfn.XLOOKUP(BC$1,'Control Panel'!$B:$B,'Control Panel'!$H:$H)))</f>
        <v>65254.328190782806</v>
      </c>
      <c r="BF99" s="3">
        <f t="shared" si="55"/>
        <v>17908.483706615094</v>
      </c>
      <c r="BG99" s="3">
        <f t="shared" si="56"/>
        <v>11168547.777570436</v>
      </c>
      <c r="BH99" s="10">
        <f>_xlfn.XLOOKUP(BC$1,'Control Panel'!$B:$B,'Control Panel'!$D:$D)</f>
        <v>7.0000000000000007E-2</v>
      </c>
      <c r="BI99" s="2">
        <f>IF('Control Panel'!$D$26="ON",BM98*(1-'Control Panel'!$C$26),BM98)</f>
        <v>5909184.1118888343</v>
      </c>
      <c r="BJ99" s="3">
        <f>IF(ROUND(BM98,2) = 0,0,-PMT(_xlfn.XLOOKUP(BI$1,'Control Panel'!$B:$B,'Control Panel'!$H:$H),_xlfn.XLOOKUP(BI$1,'Control Panel'!$B:$B,'Control Panel'!$E:$E),_xlfn.XLOOKUP(BI$1,'Control Panel'!$B:$B,'Control Panel'!$C:$C)))</f>
        <v>39928.799014207361</v>
      </c>
      <c r="BK99" s="3">
        <f>IF(BJ99=0,0,BI99*(_xlfn.XLOOKUP(BI$1,'Control Panel'!$B:$B,'Control Panel'!$H:$H)))</f>
        <v>28930.380547789082</v>
      </c>
      <c r="BL99" s="3">
        <f t="shared" si="57"/>
        <v>10998.418466418279</v>
      </c>
      <c r="BM99" s="3">
        <f t="shared" si="58"/>
        <v>5898185.6934224162</v>
      </c>
      <c r="BN99" s="10">
        <f>_xlfn.XLOOKUP(BI$1,'Control Panel'!$B:$B,'Control Panel'!$D:$D)</f>
        <v>5.8749999999999997E-2</v>
      </c>
      <c r="BO99" s="2">
        <f>IF('Control Panel'!$D$26="ON",BS98*(1-'Control Panel'!$C$26),BS98)</f>
        <v>7987537.3375303699</v>
      </c>
      <c r="BP99" s="3">
        <f>IF(ROUND(BS98,2) = 0,0,-PMT(_xlfn.XLOOKUP(BO$1,'Control Panel'!$B:$B,'Control Panel'!$H:$H),_xlfn.XLOOKUP(BO$1,'Control Panel'!$B:$B,'Control Panel'!$E:$E),_xlfn.XLOOKUP(BO$1,'Control Panel'!$B:$B,'Control Panel'!$C:$C)))</f>
        <v>51078.842448125593</v>
      </c>
      <c r="BQ99" s="3">
        <f>IF(BP99=0,0,BO99*(_xlfn.XLOOKUP(BO$1,'Control Panel'!$B:$B,'Control Panel'!$H:$H)))</f>
        <v>34945.475851695366</v>
      </c>
      <c r="BR99" s="3">
        <f t="shared" si="59"/>
        <v>16133.366596430227</v>
      </c>
      <c r="BS99" s="3">
        <f t="shared" si="60"/>
        <v>7971403.9709339393</v>
      </c>
      <c r="BT99" s="10">
        <f>_xlfn.XLOOKUP(BO$1,'Control Panel'!$B:$B,'Control Panel'!$D:$D)</f>
        <v>5.2499999999999998E-2</v>
      </c>
      <c r="BU99" s="2">
        <f>IF('Control Panel'!$D$26="ON",BY98*(1-'Control Panel'!$C$26),BY98)</f>
        <v>2629743.8253614069</v>
      </c>
      <c r="BV99" s="3">
        <f>IF(ROUND(BY98,2) = 0,0,-PMT(_xlfn.XLOOKUP(BU$1,'Control Panel'!$B:$B,'Control Panel'!$H:$H),_xlfn.XLOOKUP(BU$1,'Control Panel'!$B:$B,'Control Panel'!$E:$E),_xlfn.XLOOKUP(BU$1,'Control Panel'!$B:$B,'Control Panel'!$C:$C)))</f>
        <v>38891.266274824018</v>
      </c>
      <c r="BW99" s="3">
        <f>IF(BV99=0,0,BU99*(_xlfn.XLOOKUP(BU$1,'Control Panel'!$B:$B,'Control Panel'!$H:$H)))</f>
        <v>13970.514072232476</v>
      </c>
      <c r="BX99" s="3">
        <f t="shared" si="61"/>
        <v>24920.752202591542</v>
      </c>
      <c r="BY99" s="3">
        <f t="shared" si="62"/>
        <v>2604823.0731588155</v>
      </c>
      <c r="BZ99" s="10">
        <f>_xlfn.XLOOKUP(BU$1,'Control Panel'!$B:$B,'Control Panel'!$D:$D)</f>
        <v>6.3750000000000001E-2</v>
      </c>
      <c r="CA99" s="2">
        <f>IF('Control Panel'!$D$26="ON",CE98*(1-'Control Panel'!$C$26),CE98)</f>
        <v>3438787.9841400832</v>
      </c>
      <c r="CB99" s="3">
        <f>IF(ROUND(CE98,2) = 0,0,-PMT(_xlfn.XLOOKUP(CA$1,'Control Panel'!$B:$B,'Control Panel'!$H:$H),_xlfn.XLOOKUP(CA$1,'Control Panel'!$B:$B,'Control Panel'!$E:$E),_xlfn.XLOOKUP(CA$1,'Control Panel'!$B:$B,'Control Panel'!$C:$C)))</f>
        <v>49824.605221179954</v>
      </c>
      <c r="CC99" s="3">
        <f>IF(CB99=0,0,CA99*(_xlfn.XLOOKUP(CA$1,'Control Panel'!$B:$B,'Control Panel'!$H:$H)))</f>
        <v>16477.525757337899</v>
      </c>
      <c r="CD99" s="3">
        <f t="shared" si="63"/>
        <v>33347.079463842056</v>
      </c>
      <c r="CE99" s="3">
        <f t="shared" si="64"/>
        <v>3405440.9046762413</v>
      </c>
      <c r="CF99" s="10">
        <f>_xlfn.XLOOKUP(CA$1,'Control Panel'!$B:$B,'Control Panel'!$D:$D)</f>
        <v>5.7500000000000002E-2</v>
      </c>
      <c r="CG99" s="2">
        <f>IF('Control Panel'!$D$26="ON",CK98*(1-'Control Panel'!$C$26),CK98)</f>
        <v>4833116.7365090922</v>
      </c>
      <c r="CH99" s="3">
        <f>IF(ROUND(CK98,2) = 0,0,-PMT(_xlfn.XLOOKUP(CG$1,'Control Panel'!$B:$B,'Control Panel'!$H:$H),_xlfn.XLOOKUP(CG$1,'Control Panel'!$B:$B,'Control Panel'!$E:$E),_xlfn.XLOOKUP(CG$1,'Control Panel'!$B:$B,'Control Panel'!$C:$C)))</f>
        <v>69452.093642796826</v>
      </c>
      <c r="CI99" s="3">
        <f>IF(CH99=0,0,CG99*(_xlfn.XLOOKUP(CG$1,'Control Panel'!$B:$B,'Control Panel'!$H:$H)))</f>
        <v>22151.78504233334</v>
      </c>
      <c r="CJ99" s="3">
        <f t="shared" si="65"/>
        <v>47300.308600463482</v>
      </c>
      <c r="CK99" s="3">
        <f t="shared" si="66"/>
        <v>4785816.4279086282</v>
      </c>
      <c r="CL99" s="10">
        <f>_xlfn.XLOOKUP(CG$1,'Control Panel'!$B:$B,'Control Panel'!$D:$D)</f>
        <v>5.5E-2</v>
      </c>
      <c r="CM99" s="2">
        <f>IF('Control Panel'!$D$26="ON",CQ98*(1-'Control Panel'!$C$26),CQ98)</f>
        <v>1727035.1000065657</v>
      </c>
      <c r="CN99" s="3">
        <f>IF(ROUND(CQ98,2) = 0,0,-PMT(_xlfn.XLOOKUP(CM$1,'Control Panel'!$B:$B,'Control Panel'!$H:$H),_xlfn.XLOOKUP(CM$1,'Control Panel'!$B:$B,'Control Panel'!$E:$E),_xlfn.XLOOKUP(CM$1,'Control Panel'!$B:$B,'Control Panel'!$C:$C)))</f>
        <v>11044.074042837967</v>
      </c>
      <c r="CO99" s="3">
        <f>IF(CN99=0,0,CM99*(_xlfn.XLOOKUP(CM$1,'Control Panel'!$B:$B,'Control Panel'!$H:$H)))</f>
        <v>7555.7785625287243</v>
      </c>
      <c r="CP99" s="3">
        <f t="shared" si="67"/>
        <v>3488.2954803092425</v>
      </c>
      <c r="CQ99" s="3">
        <f t="shared" si="68"/>
        <v>1723546.8045262564</v>
      </c>
      <c r="CR99" s="10">
        <f>_xlfn.XLOOKUP(CM$1,'Control Panel'!$B:$B,'Control Panel'!$D:$D)</f>
        <v>5.2499999999999998E-2</v>
      </c>
    </row>
    <row r="100" spans="1:96" x14ac:dyDescent="0.3">
      <c r="A100" s="86">
        <f t="shared" si="37"/>
        <v>321438.52569645236</v>
      </c>
      <c r="B100" s="3">
        <f t="shared" si="38"/>
        <v>384810.15623315657</v>
      </c>
      <c r="C100" s="88">
        <f>SUM($A$3:A99)</f>
        <v>24747684.134600937</v>
      </c>
      <c r="D100" s="87">
        <f>IF('Control Panel'!$D$27= "ON",A100+B100*(1-'Control Panel'!$C$27),A100+B100)</f>
        <v>706248.68192960892</v>
      </c>
      <c r="F100" s="9">
        <v>98</v>
      </c>
      <c r="G100" s="2">
        <f>IF('Control Panel'!$D$26="ON",K99*(1-'Control Panel'!$C$26),K99)</f>
        <v>2815186.1340639009</v>
      </c>
      <c r="H100" s="3">
        <f>IF(ROUND(K99,2) = 0,0,-PMT(_xlfn.XLOOKUP(G$1,'Control Panel'!$B:$B,'Control Panel'!$H:$H),_xlfn.XLOOKUP(G$1,'Control Panel'!$B:$B,'Control Panel'!$E:$E),_xlfn.XLOOKUP(G$1,'Control Panel'!$B:$B,'Control Panel'!$C:$C)))</f>
        <v>40854.172731056962</v>
      </c>
      <c r="I100" s="3">
        <f>IF(H100=0,0,G100*(_xlfn.XLOOKUP(G$1,'Control Panel'!$B:$B,'Control Panel'!$H:$H)))</f>
        <v>12902.936447792879</v>
      </c>
      <c r="J100" s="3">
        <f t="shared" si="39"/>
        <v>27951.236283264083</v>
      </c>
      <c r="K100" s="3">
        <f t="shared" si="40"/>
        <v>2787234.8977806368</v>
      </c>
      <c r="L100" s="10">
        <f>_xlfn.XLOOKUP(G$1,'Control Panel'!$B:$B,'Control Panel'!$D:$D)</f>
        <v>5.5E-2</v>
      </c>
      <c r="M100" s="2">
        <f>IF('Control Panel'!$D$26="ON",Q99*(1-'Control Panel'!$C$26),Q99)</f>
        <v>3565683.8934854106</v>
      </c>
      <c r="N100" s="3">
        <f>IF(ROUND(Q99,2) = 0,0,-PMT(_xlfn.XLOOKUP(M$1,'Control Panel'!$B:$B,'Control Panel'!$H:$H),_xlfn.XLOOKUP(M$1,'Control Panel'!$B:$B,'Control Panel'!$E:$E),_xlfn.XLOOKUP(M$1,'Control Panel'!$B:$B,'Control Panel'!$C:$C)))</f>
        <v>26277.152547020552</v>
      </c>
      <c r="O100" s="3">
        <f>IF(N100=0,0,M100*(_xlfn.XLOOKUP(M$1,'Control Panel'!$B:$B,'Control Panel'!$H:$H)))</f>
        <v>20428.397306426832</v>
      </c>
      <c r="P100" s="3">
        <f t="shared" si="41"/>
        <v>5848.7552405937204</v>
      </c>
      <c r="Q100" s="3">
        <f t="shared" si="42"/>
        <v>3559835.138244817</v>
      </c>
      <c r="R100" s="10">
        <f>_xlfn.XLOOKUP(M$1,'Control Panel'!$B:$B,'Control Panel'!$D:$D)</f>
        <v>6.8750000000000006E-2</v>
      </c>
      <c r="S100" s="2">
        <f>IF('Control Panel'!$D$26="ON",W99*(1-'Control Panel'!$C$26),W99)</f>
        <v>5794236.3269137861</v>
      </c>
      <c r="T100" s="3">
        <f>IF(ROUND(W99,2) = 0,0,-PMT(_xlfn.XLOOKUP(S$1,'Control Panel'!$B:$B,'Control Panel'!$H:$H),_xlfn.XLOOKUP(S$1,'Control Panel'!$B:$B,'Control Panel'!$E:$E),_xlfn.XLOOKUP(S$1,'Control Panel'!$B:$B,'Control Panel'!$C:$C)))</f>
        <v>42700.372888908401</v>
      </c>
      <c r="U100" s="3">
        <f>IF(T100=0,0,S100*(_xlfn.XLOOKUP(S$1,'Control Panel'!$B:$B,'Control Panel'!$H:$H)))</f>
        <v>33196.145622943572</v>
      </c>
      <c r="V100" s="3">
        <f t="shared" si="43"/>
        <v>9504.2272659648297</v>
      </c>
      <c r="W100" s="3">
        <f t="shared" si="44"/>
        <v>5784732.0996478209</v>
      </c>
      <c r="X100" s="10">
        <f>_xlfn.XLOOKUP(S$1,'Control Panel'!$B:$B,'Control Panel'!$D:$D)</f>
        <v>6.8750000000000006E-2</v>
      </c>
      <c r="Y100" s="2">
        <f>IF('Control Panel'!$D$26="ON",AC99*(1-'Control Panel'!$C$26),AC99)</f>
        <v>4310607.1230042083</v>
      </c>
      <c r="Z100" s="3">
        <f>IF(ROUND(AC99,2) = 0,0,-PMT(_xlfn.XLOOKUP(Y$1,'Control Panel'!$B:$B,'Control Panel'!$H:$H),_xlfn.XLOOKUP(Y$1,'Control Panel'!$B:$B,'Control Panel'!$E:$E),_xlfn.XLOOKUP(Y$1,'Control Panel'!$B:$B,'Control Panel'!$C:$C)))</f>
        <v>61792.332437135432</v>
      </c>
      <c r="AA100" s="3">
        <f>IF(Z100=0,0,Y100*(_xlfn.XLOOKUP(Y$1,'Control Panel'!$B:$B,'Control Panel'!$H:$H)))</f>
        <v>18409.884587830471</v>
      </c>
      <c r="AB100" s="3">
        <f t="shared" si="45"/>
        <v>43382.447849304961</v>
      </c>
      <c r="AC100" s="3">
        <f t="shared" si="46"/>
        <v>4267224.675154903</v>
      </c>
      <c r="AD100" s="10">
        <f>_xlfn.XLOOKUP(Y$1,'Control Panel'!$B:$B,'Control Panel'!$D:$D)</f>
        <v>5.1249999999999997E-2</v>
      </c>
      <c r="AE100" s="2">
        <f>IF('Control Panel'!$D$26="ON",AI99*(1-'Control Panel'!$C$26),AI99)</f>
        <v>8914209.7337135337</v>
      </c>
      <c r="AF100" s="3">
        <f>IF(ROUND(AI99,2) = 0,0,-PMT(_xlfn.XLOOKUP(AE$1,'Control Panel'!$B:$B,'Control Panel'!$H:$H),_xlfn.XLOOKUP(AE$1,'Control Panel'!$B:$B,'Control Panel'!$E:$E),_xlfn.XLOOKUP(AE$1,'Control Panel'!$B:$B,'Control Panel'!$C:$C)))</f>
        <v>65692.881367551381</v>
      </c>
      <c r="AG100" s="3">
        <f>IF(AF100=0,0,AE100*(_xlfn.XLOOKUP(AE$1,'Control Panel'!$B:$B,'Control Panel'!$H:$H)))</f>
        <v>51070.993266067126</v>
      </c>
      <c r="AH100" s="3">
        <f t="shared" si="47"/>
        <v>14621.888101484255</v>
      </c>
      <c r="AI100" s="3">
        <f t="shared" si="48"/>
        <v>8899587.8456120491</v>
      </c>
      <c r="AJ100" s="10">
        <f>_xlfn.XLOOKUP(AE$1,'Control Panel'!$B:$B,'Control Panel'!$D:$D)</f>
        <v>6.8750000000000006E-2</v>
      </c>
      <c r="AK100" s="2">
        <f>IF('Control Panel'!$D$26="ON",AO99*(1-'Control Panel'!$C$26),AO99)</f>
        <v>1297354.6743990555</v>
      </c>
      <c r="AL100" s="3">
        <f>IF(ROUND(AO99,2) = 0,0,-PMT(_xlfn.XLOOKUP(AK$1,'Control Panel'!$B:$B,'Control Panel'!$H:$H),_xlfn.XLOOKUP(AK$1,'Control Panel'!$B:$B,'Control Panel'!$E:$E),_xlfn.XLOOKUP(AK$1,'Control Panel'!$B:$B,'Control Panel'!$C:$C)))</f>
        <v>19292.014496253767</v>
      </c>
      <c r="AM100" s="3">
        <f>IF(AL100=0,0,AK100*(_xlfn.XLOOKUP(AK$1,'Control Panel'!$B:$B,'Control Panel'!$H:$H)))</f>
        <v>6757.055595828414</v>
      </c>
      <c r="AN100" s="3">
        <f t="shared" si="49"/>
        <v>12534.958900425354</v>
      </c>
      <c r="AO100" s="3">
        <f t="shared" si="50"/>
        <v>1284819.7154986302</v>
      </c>
      <c r="AP100" s="10">
        <f>_xlfn.XLOOKUP(AK$1,'Control Panel'!$B:$B,'Control Panel'!$D:$D)</f>
        <v>6.25E-2</v>
      </c>
      <c r="AQ100" s="2">
        <f>IF('Control Panel'!$D$26="ON",AU99*(1-'Control Panel'!$C$26),AU99)</f>
        <v>4083326.6734088371</v>
      </c>
      <c r="AR100" s="3">
        <f>IF(ROUND(AU99,2) = 0,0,-PMT(_xlfn.XLOOKUP(AQ$1,'Control Panel'!$B:$B,'Control Panel'!$H:$H),_xlfn.XLOOKUP(AQ$1,'Control Panel'!$B:$B,'Control Panel'!$E:$E),_xlfn.XLOOKUP(AQ$1,'Control Panel'!$B:$B,'Control Panel'!$C:$C)))</f>
        <v>61459.563819643074</v>
      </c>
      <c r="AS100" s="3">
        <f>IF(AR100=0,0,AQ100*(_xlfn.XLOOKUP(AQ$1,'Control Panel'!$B:$B,'Control Panel'!$H:$H)))</f>
        <v>22543.36600944462</v>
      </c>
      <c r="AT100" s="3">
        <f t="shared" si="51"/>
        <v>38916.197810198457</v>
      </c>
      <c r="AU100" s="3">
        <f t="shared" si="52"/>
        <v>4044410.4755986384</v>
      </c>
      <c r="AV100" s="10">
        <f>_xlfn.XLOOKUP(AQ$1,'Control Panel'!$B:$B,'Control Panel'!$D:$D)</f>
        <v>6.6250000000000003E-2</v>
      </c>
      <c r="AW100" s="2">
        <f>IF('Control Panel'!$D$26="ON",BA99*(1-'Control Panel'!$C$26),BA99)</f>
        <v>6913946.654213598</v>
      </c>
      <c r="AX100" s="3">
        <f>IF(ROUND(BA99,2) = 0,0,-PMT(_xlfn.XLOOKUP(AW$1,'Control Panel'!$B:$B,'Control Panel'!$H:$H),_xlfn.XLOOKUP(AW$1,'Control Panel'!$B:$B,'Control Panel'!$E:$E),_xlfn.XLOOKUP(AW$1,'Control Panel'!$B:$B,'Control Panel'!$C:$C)))</f>
        <v>44797.69910066975</v>
      </c>
      <c r="AY100" s="3">
        <f>IF(AX100=0,0,AW100*(_xlfn.XLOOKUP(AW$1,'Control Panel'!$B:$B,'Control Panel'!$H:$H)))</f>
        <v>30968.719388665075</v>
      </c>
      <c r="AZ100" s="3">
        <f t="shared" si="53"/>
        <v>13828.979712004675</v>
      </c>
      <c r="BA100" s="3">
        <f t="shared" si="54"/>
        <v>6900117.6745015932</v>
      </c>
      <c r="BB100" s="10">
        <f>_xlfn.XLOOKUP(AW$1,'Control Panel'!$B:$B,'Control Panel'!$D:$D)</f>
        <v>5.3749999999999999E-2</v>
      </c>
      <c r="BC100" s="2">
        <f>IF('Control Panel'!$D$26="ON",BG99*(1-'Control Panel'!$C$26),BG99)</f>
        <v>11168547.777570436</v>
      </c>
      <c r="BD100" s="3">
        <f>IF(ROUND(BG99,2) = 0,0,-PMT(_xlfn.XLOOKUP(BC$1,'Control Panel'!$B:$B,'Control Panel'!$H:$H),_xlfn.XLOOKUP(BC$1,'Control Panel'!$B:$B,'Control Panel'!$E:$E),_xlfn.XLOOKUP(BC$1,'Control Panel'!$B:$B,'Control Panel'!$C:$C)))</f>
        <v>83162.8118973979</v>
      </c>
      <c r="BE100" s="3">
        <f>IF(BD100=0,0,BC100*(_xlfn.XLOOKUP(BC$1,'Control Panel'!$B:$B,'Control Panel'!$H:$H)))</f>
        <v>65149.862035827544</v>
      </c>
      <c r="BF100" s="3">
        <f t="shared" si="55"/>
        <v>18012.949861570356</v>
      </c>
      <c r="BG100" s="3">
        <f t="shared" si="56"/>
        <v>11150534.827708865</v>
      </c>
      <c r="BH100" s="10">
        <f>_xlfn.XLOOKUP(BC$1,'Control Panel'!$B:$B,'Control Panel'!$D:$D)</f>
        <v>7.0000000000000007E-2</v>
      </c>
      <c r="BI100" s="2">
        <f>IF('Control Panel'!$D$26="ON",BM99*(1-'Control Panel'!$C$26),BM99)</f>
        <v>5898185.6934224162</v>
      </c>
      <c r="BJ100" s="3">
        <f>IF(ROUND(BM99,2) = 0,0,-PMT(_xlfn.XLOOKUP(BI$1,'Control Panel'!$B:$B,'Control Panel'!$H:$H),_xlfn.XLOOKUP(BI$1,'Control Panel'!$B:$B,'Control Panel'!$E:$E),_xlfn.XLOOKUP(BI$1,'Control Panel'!$B:$B,'Control Panel'!$C:$C)))</f>
        <v>39928.799014207361</v>
      </c>
      <c r="BK100" s="3">
        <f>IF(BJ100=0,0,BI100*(_xlfn.XLOOKUP(BI$1,'Control Panel'!$B:$B,'Control Panel'!$H:$H)))</f>
        <v>28876.534124047244</v>
      </c>
      <c r="BL100" s="3">
        <f t="shared" si="57"/>
        <v>11052.264890160117</v>
      </c>
      <c r="BM100" s="3">
        <f t="shared" si="58"/>
        <v>5887133.4285322558</v>
      </c>
      <c r="BN100" s="10">
        <f>_xlfn.XLOOKUP(BI$1,'Control Panel'!$B:$B,'Control Panel'!$D:$D)</f>
        <v>5.8749999999999997E-2</v>
      </c>
      <c r="BO100" s="2">
        <f>IF('Control Panel'!$D$26="ON",BS99*(1-'Control Panel'!$C$26),BS99)</f>
        <v>7971403.9709339393</v>
      </c>
      <c r="BP100" s="3">
        <f>IF(ROUND(BS99,2) = 0,0,-PMT(_xlfn.XLOOKUP(BO$1,'Control Panel'!$B:$B,'Control Panel'!$H:$H),_xlfn.XLOOKUP(BO$1,'Control Panel'!$B:$B,'Control Panel'!$E:$E),_xlfn.XLOOKUP(BO$1,'Control Panel'!$B:$B,'Control Panel'!$C:$C)))</f>
        <v>51078.842448125593</v>
      </c>
      <c r="BQ100" s="3">
        <f>IF(BP100=0,0,BO100*(_xlfn.XLOOKUP(BO$1,'Control Panel'!$B:$B,'Control Panel'!$H:$H)))</f>
        <v>34874.89237283598</v>
      </c>
      <c r="BR100" s="3">
        <f t="shared" si="59"/>
        <v>16203.950075289613</v>
      </c>
      <c r="BS100" s="3">
        <f t="shared" si="60"/>
        <v>7955200.0208586501</v>
      </c>
      <c r="BT100" s="10">
        <f>_xlfn.XLOOKUP(BO$1,'Control Panel'!$B:$B,'Control Panel'!$D:$D)</f>
        <v>5.2499999999999998E-2</v>
      </c>
      <c r="BU100" s="2">
        <f>IF('Control Panel'!$D$26="ON",BY99*(1-'Control Panel'!$C$26),BY99)</f>
        <v>2604823.0731588155</v>
      </c>
      <c r="BV100" s="3">
        <f>IF(ROUND(BY99,2) = 0,0,-PMT(_xlfn.XLOOKUP(BU$1,'Control Panel'!$B:$B,'Control Panel'!$H:$H),_xlfn.XLOOKUP(BU$1,'Control Panel'!$B:$B,'Control Panel'!$E:$E),_xlfn.XLOOKUP(BU$1,'Control Panel'!$B:$B,'Control Panel'!$C:$C)))</f>
        <v>38891.266274824018</v>
      </c>
      <c r="BW100" s="3">
        <f>IF(BV100=0,0,BU100*(_xlfn.XLOOKUP(BU$1,'Control Panel'!$B:$B,'Control Panel'!$H:$H)))</f>
        <v>13838.122576156209</v>
      </c>
      <c r="BX100" s="3">
        <f t="shared" si="61"/>
        <v>25053.143698667809</v>
      </c>
      <c r="BY100" s="3">
        <f t="shared" si="62"/>
        <v>2579769.9294601479</v>
      </c>
      <c r="BZ100" s="10">
        <f>_xlfn.XLOOKUP(BU$1,'Control Panel'!$B:$B,'Control Panel'!$D:$D)</f>
        <v>6.3750000000000001E-2</v>
      </c>
      <c r="CA100" s="2">
        <f>IF('Control Panel'!$D$26="ON",CE99*(1-'Control Panel'!$C$26),CE99)</f>
        <v>3405440.9046762413</v>
      </c>
      <c r="CB100" s="3">
        <f>IF(ROUND(CE99,2) = 0,0,-PMT(_xlfn.XLOOKUP(CA$1,'Control Panel'!$B:$B,'Control Panel'!$H:$H),_xlfn.XLOOKUP(CA$1,'Control Panel'!$B:$B,'Control Panel'!$E:$E),_xlfn.XLOOKUP(CA$1,'Control Panel'!$B:$B,'Control Panel'!$C:$C)))</f>
        <v>49824.605221179954</v>
      </c>
      <c r="CC100" s="3">
        <f>IF(CB100=0,0,CA100*(_xlfn.XLOOKUP(CA$1,'Control Panel'!$B:$B,'Control Panel'!$H:$H)))</f>
        <v>16317.737668240325</v>
      </c>
      <c r="CD100" s="3">
        <f t="shared" si="63"/>
        <v>33506.867552939628</v>
      </c>
      <c r="CE100" s="3">
        <f t="shared" si="64"/>
        <v>3371934.0371233015</v>
      </c>
      <c r="CF100" s="10">
        <f>_xlfn.XLOOKUP(CA$1,'Control Panel'!$B:$B,'Control Panel'!$D:$D)</f>
        <v>5.7500000000000002E-2</v>
      </c>
      <c r="CG100" s="2">
        <f>IF('Control Panel'!$D$26="ON",CK99*(1-'Control Panel'!$C$26),CK99)</f>
        <v>4785816.4279086282</v>
      </c>
      <c r="CH100" s="3">
        <f>IF(ROUND(CK99,2) = 0,0,-PMT(_xlfn.XLOOKUP(CG$1,'Control Panel'!$B:$B,'Control Panel'!$H:$H),_xlfn.XLOOKUP(CG$1,'Control Panel'!$B:$B,'Control Panel'!$E:$E),_xlfn.XLOOKUP(CG$1,'Control Panel'!$B:$B,'Control Panel'!$C:$C)))</f>
        <v>69452.093642796826</v>
      </c>
      <c r="CI100" s="3">
        <f>IF(CH100=0,0,CG100*(_xlfn.XLOOKUP(CG$1,'Control Panel'!$B:$B,'Control Panel'!$H:$H)))</f>
        <v>21934.991961247881</v>
      </c>
      <c r="CJ100" s="3">
        <f t="shared" si="65"/>
        <v>47517.101681548942</v>
      </c>
      <c r="CK100" s="3">
        <f t="shared" si="66"/>
        <v>4738299.3262270791</v>
      </c>
      <c r="CL100" s="10">
        <f>_xlfn.XLOOKUP(CG$1,'Control Panel'!$B:$B,'Control Panel'!$D:$D)</f>
        <v>5.5E-2</v>
      </c>
      <c r="CM100" s="2">
        <f>IF('Control Panel'!$D$26="ON",CQ99*(1-'Control Panel'!$C$26),CQ99)</f>
        <v>1723546.8045262564</v>
      </c>
      <c r="CN100" s="3">
        <f>IF(ROUND(CQ99,2) = 0,0,-PMT(_xlfn.XLOOKUP(CM$1,'Control Panel'!$B:$B,'Control Panel'!$H:$H),_xlfn.XLOOKUP(CM$1,'Control Panel'!$B:$B,'Control Panel'!$E:$E),_xlfn.XLOOKUP(CM$1,'Control Panel'!$B:$B,'Control Panel'!$C:$C)))</f>
        <v>11044.074042837967</v>
      </c>
      <c r="CO100" s="3">
        <f>IF(CN100=0,0,CM100*(_xlfn.XLOOKUP(CM$1,'Control Panel'!$B:$B,'Control Panel'!$H:$H)))</f>
        <v>7540.5172698023707</v>
      </c>
      <c r="CP100" s="3">
        <f t="shared" si="67"/>
        <v>3503.5567730355961</v>
      </c>
      <c r="CQ100" s="3">
        <f t="shared" si="68"/>
        <v>1720043.2477532208</v>
      </c>
      <c r="CR100" s="10">
        <f>_xlfn.XLOOKUP(CM$1,'Control Panel'!$B:$B,'Control Panel'!$D:$D)</f>
        <v>5.2499999999999998E-2</v>
      </c>
    </row>
    <row r="101" spans="1:96" x14ac:dyDescent="0.3">
      <c r="A101" s="86">
        <f t="shared" si="37"/>
        <v>323022.56536708534</v>
      </c>
      <c r="B101" s="3">
        <f t="shared" si="38"/>
        <v>383226.11656252365</v>
      </c>
      <c r="C101" s="88">
        <f>SUM($A$3:A100)</f>
        <v>25069122.66029739</v>
      </c>
      <c r="D101" s="87">
        <f>IF('Control Panel'!$D$27= "ON",A101+B101*(1-'Control Panel'!$C$27),A101+B101)</f>
        <v>706248.68192960904</v>
      </c>
      <c r="F101" s="9">
        <v>99</v>
      </c>
      <c r="G101" s="2">
        <f>IF('Control Panel'!$D$26="ON",K100*(1-'Control Panel'!$C$26),K100)</f>
        <v>2787234.8977806368</v>
      </c>
      <c r="H101" s="3">
        <f>IF(ROUND(K100,2) = 0,0,-PMT(_xlfn.XLOOKUP(G$1,'Control Panel'!$B:$B,'Control Panel'!$H:$H),_xlfn.XLOOKUP(G$1,'Control Panel'!$B:$B,'Control Panel'!$E:$E),_xlfn.XLOOKUP(G$1,'Control Panel'!$B:$B,'Control Panel'!$C:$C)))</f>
        <v>40854.172731056962</v>
      </c>
      <c r="I101" s="3">
        <f>IF(H101=0,0,G101*(_xlfn.XLOOKUP(G$1,'Control Panel'!$B:$B,'Control Panel'!$H:$H)))</f>
        <v>12774.826614827918</v>
      </c>
      <c r="J101" s="3">
        <f t="shared" si="39"/>
        <v>28079.346116229044</v>
      </c>
      <c r="K101" s="3">
        <f t="shared" si="40"/>
        <v>2759155.5516644078</v>
      </c>
      <c r="L101" s="10">
        <f>_xlfn.XLOOKUP(G$1,'Control Panel'!$B:$B,'Control Panel'!$D:$D)</f>
        <v>5.5E-2</v>
      </c>
      <c r="M101" s="2">
        <f>IF('Control Panel'!$D$26="ON",Q100*(1-'Control Panel'!$C$26),Q100)</f>
        <v>3559835.138244817</v>
      </c>
      <c r="N101" s="3">
        <f>IF(ROUND(Q100,2) = 0,0,-PMT(_xlfn.XLOOKUP(M$1,'Control Panel'!$B:$B,'Control Panel'!$H:$H),_xlfn.XLOOKUP(M$1,'Control Panel'!$B:$B,'Control Panel'!$E:$E),_xlfn.XLOOKUP(M$1,'Control Panel'!$B:$B,'Control Panel'!$C:$C)))</f>
        <v>26277.152547020552</v>
      </c>
      <c r="O101" s="3">
        <f>IF(N101=0,0,M101*(_xlfn.XLOOKUP(M$1,'Control Panel'!$B:$B,'Control Panel'!$H:$H)))</f>
        <v>20394.888812860932</v>
      </c>
      <c r="P101" s="3">
        <f t="shared" si="41"/>
        <v>5882.2637341596201</v>
      </c>
      <c r="Q101" s="3">
        <f t="shared" si="42"/>
        <v>3553952.8745106575</v>
      </c>
      <c r="R101" s="10">
        <f>_xlfn.XLOOKUP(M$1,'Control Panel'!$B:$B,'Control Panel'!$D:$D)</f>
        <v>6.8750000000000006E-2</v>
      </c>
      <c r="S101" s="2">
        <f>IF('Control Panel'!$D$26="ON",W100*(1-'Control Panel'!$C$26),W100)</f>
        <v>5784732.0996478209</v>
      </c>
      <c r="T101" s="3">
        <f>IF(ROUND(W100,2) = 0,0,-PMT(_xlfn.XLOOKUP(S$1,'Control Panel'!$B:$B,'Control Panel'!$H:$H),_xlfn.XLOOKUP(S$1,'Control Panel'!$B:$B,'Control Panel'!$E:$E),_xlfn.XLOOKUP(S$1,'Control Panel'!$B:$B,'Control Panel'!$C:$C)))</f>
        <v>42700.372888908401</v>
      </c>
      <c r="U101" s="3">
        <f>IF(T101=0,0,S101*(_xlfn.XLOOKUP(S$1,'Control Panel'!$B:$B,'Control Panel'!$H:$H)))</f>
        <v>33141.694320898976</v>
      </c>
      <c r="V101" s="3">
        <f t="shared" si="43"/>
        <v>9558.6785680094254</v>
      </c>
      <c r="W101" s="3">
        <f t="shared" si="44"/>
        <v>5775173.4210798116</v>
      </c>
      <c r="X101" s="10">
        <f>_xlfn.XLOOKUP(S$1,'Control Panel'!$B:$B,'Control Panel'!$D:$D)</f>
        <v>6.8750000000000006E-2</v>
      </c>
      <c r="Y101" s="2">
        <f>IF('Control Panel'!$D$26="ON",AC100*(1-'Control Panel'!$C$26),AC100)</f>
        <v>4267224.675154903</v>
      </c>
      <c r="Z101" s="3">
        <f>IF(ROUND(AC100,2) = 0,0,-PMT(_xlfn.XLOOKUP(Y$1,'Control Panel'!$B:$B,'Control Panel'!$H:$H),_xlfn.XLOOKUP(Y$1,'Control Panel'!$B:$B,'Control Panel'!$E:$E),_xlfn.XLOOKUP(Y$1,'Control Panel'!$B:$B,'Control Panel'!$C:$C)))</f>
        <v>61792.332437135432</v>
      </c>
      <c r="AA101" s="3">
        <f>IF(Z101=0,0,Y101*(_xlfn.XLOOKUP(Y$1,'Control Panel'!$B:$B,'Control Panel'!$H:$H)))</f>
        <v>18224.605383474063</v>
      </c>
      <c r="AB101" s="3">
        <f t="shared" si="45"/>
        <v>43567.727053661365</v>
      </c>
      <c r="AC101" s="3">
        <f t="shared" si="46"/>
        <v>4223656.9481012411</v>
      </c>
      <c r="AD101" s="10">
        <f>_xlfn.XLOOKUP(Y$1,'Control Panel'!$B:$B,'Control Panel'!$D:$D)</f>
        <v>5.1249999999999997E-2</v>
      </c>
      <c r="AE101" s="2">
        <f>IF('Control Panel'!$D$26="ON",AI100*(1-'Control Panel'!$C$26),AI100)</f>
        <v>8899587.8456120491</v>
      </c>
      <c r="AF101" s="3">
        <f>IF(ROUND(AI100,2) = 0,0,-PMT(_xlfn.XLOOKUP(AE$1,'Control Panel'!$B:$B,'Control Panel'!$H:$H),_xlfn.XLOOKUP(AE$1,'Control Panel'!$B:$B,'Control Panel'!$E:$E),_xlfn.XLOOKUP(AE$1,'Control Panel'!$B:$B,'Control Panel'!$C:$C)))</f>
        <v>65692.881367551381</v>
      </c>
      <c r="AG101" s="3">
        <f>IF(AF101=0,0,AE101*(_xlfn.XLOOKUP(AE$1,'Control Panel'!$B:$B,'Control Panel'!$H:$H)))</f>
        <v>50987.222032152371</v>
      </c>
      <c r="AH101" s="3">
        <f t="shared" si="47"/>
        <v>14705.65933539901</v>
      </c>
      <c r="AI101" s="3">
        <f t="shared" si="48"/>
        <v>8884882.1862766501</v>
      </c>
      <c r="AJ101" s="10">
        <f>_xlfn.XLOOKUP(AE$1,'Control Panel'!$B:$B,'Control Panel'!$D:$D)</f>
        <v>6.8750000000000006E-2</v>
      </c>
      <c r="AK101" s="2">
        <f>IF('Control Panel'!$D$26="ON",AO100*(1-'Control Panel'!$C$26),AO100)</f>
        <v>1284819.7154986302</v>
      </c>
      <c r="AL101" s="3">
        <f>IF(ROUND(AO100,2) = 0,0,-PMT(_xlfn.XLOOKUP(AK$1,'Control Panel'!$B:$B,'Control Panel'!$H:$H),_xlfn.XLOOKUP(AK$1,'Control Panel'!$B:$B,'Control Panel'!$E:$E),_xlfn.XLOOKUP(AK$1,'Control Panel'!$B:$B,'Control Panel'!$C:$C)))</f>
        <v>19292.014496253767</v>
      </c>
      <c r="AM101" s="3">
        <f>IF(AL101=0,0,AK101*(_xlfn.XLOOKUP(AK$1,'Control Panel'!$B:$B,'Control Panel'!$H:$H)))</f>
        <v>6691.7693515553656</v>
      </c>
      <c r="AN101" s="3">
        <f t="shared" si="49"/>
        <v>12600.245144698401</v>
      </c>
      <c r="AO101" s="3">
        <f t="shared" si="50"/>
        <v>1272219.4703539319</v>
      </c>
      <c r="AP101" s="10">
        <f>_xlfn.XLOOKUP(AK$1,'Control Panel'!$B:$B,'Control Panel'!$D:$D)</f>
        <v>6.25E-2</v>
      </c>
      <c r="AQ101" s="2">
        <f>IF('Control Panel'!$D$26="ON",AU100*(1-'Control Panel'!$C$26),AU100)</f>
        <v>4044410.4755986384</v>
      </c>
      <c r="AR101" s="3">
        <f>IF(ROUND(AU100,2) = 0,0,-PMT(_xlfn.XLOOKUP(AQ$1,'Control Panel'!$B:$B,'Control Panel'!$H:$H),_xlfn.XLOOKUP(AQ$1,'Control Panel'!$B:$B,'Control Panel'!$E:$E),_xlfn.XLOOKUP(AQ$1,'Control Panel'!$B:$B,'Control Panel'!$C:$C)))</f>
        <v>61459.563819643074</v>
      </c>
      <c r="AS101" s="3">
        <f>IF(AR101=0,0,AQ101*(_xlfn.XLOOKUP(AQ$1,'Control Panel'!$B:$B,'Control Panel'!$H:$H)))</f>
        <v>22328.516167367481</v>
      </c>
      <c r="AT101" s="3">
        <f t="shared" si="51"/>
        <v>39131.047652275593</v>
      </c>
      <c r="AU101" s="3">
        <f t="shared" si="52"/>
        <v>4005279.4279463626</v>
      </c>
      <c r="AV101" s="10">
        <f>_xlfn.XLOOKUP(AQ$1,'Control Panel'!$B:$B,'Control Panel'!$D:$D)</f>
        <v>6.6250000000000003E-2</v>
      </c>
      <c r="AW101" s="2">
        <f>IF('Control Panel'!$D$26="ON",BA100*(1-'Control Panel'!$C$26),BA100)</f>
        <v>6900117.6745015932</v>
      </c>
      <c r="AX101" s="3">
        <f>IF(ROUND(BA100,2) = 0,0,-PMT(_xlfn.XLOOKUP(AW$1,'Control Panel'!$B:$B,'Control Panel'!$H:$H),_xlfn.XLOOKUP(AW$1,'Control Panel'!$B:$B,'Control Panel'!$E:$E),_xlfn.XLOOKUP(AW$1,'Control Panel'!$B:$B,'Control Panel'!$C:$C)))</f>
        <v>44797.69910066975</v>
      </c>
      <c r="AY101" s="3">
        <f>IF(AX101=0,0,AW101*(_xlfn.XLOOKUP(AW$1,'Control Panel'!$B:$B,'Control Panel'!$H:$H)))</f>
        <v>30906.777083705056</v>
      </c>
      <c r="AZ101" s="3">
        <f t="shared" si="53"/>
        <v>13890.922016964694</v>
      </c>
      <c r="BA101" s="3">
        <f t="shared" si="54"/>
        <v>6886226.7524846289</v>
      </c>
      <c r="BB101" s="10">
        <f>_xlfn.XLOOKUP(AW$1,'Control Panel'!$B:$B,'Control Panel'!$D:$D)</f>
        <v>5.3749999999999999E-2</v>
      </c>
      <c r="BC101" s="2">
        <f>IF('Control Panel'!$D$26="ON",BG100*(1-'Control Panel'!$C$26),BG100)</f>
        <v>11150534.827708865</v>
      </c>
      <c r="BD101" s="3">
        <f>IF(ROUND(BG100,2) = 0,0,-PMT(_xlfn.XLOOKUP(BC$1,'Control Panel'!$B:$B,'Control Panel'!$H:$H),_xlfn.XLOOKUP(BC$1,'Control Panel'!$B:$B,'Control Panel'!$E:$E),_xlfn.XLOOKUP(BC$1,'Control Panel'!$B:$B,'Control Panel'!$C:$C)))</f>
        <v>83162.8118973979</v>
      </c>
      <c r="BE101" s="3">
        <f>IF(BD101=0,0,BC101*(_xlfn.XLOOKUP(BC$1,'Control Panel'!$B:$B,'Control Panel'!$H:$H)))</f>
        <v>65044.786494968379</v>
      </c>
      <c r="BF101" s="3">
        <f t="shared" si="55"/>
        <v>18118.025402429521</v>
      </c>
      <c r="BG101" s="3">
        <f t="shared" si="56"/>
        <v>11132416.802306434</v>
      </c>
      <c r="BH101" s="10">
        <f>_xlfn.XLOOKUP(BC$1,'Control Panel'!$B:$B,'Control Panel'!$D:$D)</f>
        <v>7.0000000000000007E-2</v>
      </c>
      <c r="BI101" s="2">
        <f>IF('Control Panel'!$D$26="ON",BM100*(1-'Control Panel'!$C$26),BM100)</f>
        <v>5887133.4285322558</v>
      </c>
      <c r="BJ101" s="3">
        <f>IF(ROUND(BM100,2) = 0,0,-PMT(_xlfn.XLOOKUP(BI$1,'Control Panel'!$B:$B,'Control Panel'!$H:$H),_xlfn.XLOOKUP(BI$1,'Control Panel'!$B:$B,'Control Panel'!$E:$E),_xlfn.XLOOKUP(BI$1,'Control Panel'!$B:$B,'Control Panel'!$C:$C)))</f>
        <v>39928.799014207361</v>
      </c>
      <c r="BK101" s="3">
        <f>IF(BJ101=0,0,BI101*(_xlfn.XLOOKUP(BI$1,'Control Panel'!$B:$B,'Control Panel'!$H:$H)))</f>
        <v>28822.424077189167</v>
      </c>
      <c r="BL101" s="3">
        <f t="shared" si="57"/>
        <v>11106.374937018194</v>
      </c>
      <c r="BM101" s="3">
        <f t="shared" si="58"/>
        <v>5876027.0535952374</v>
      </c>
      <c r="BN101" s="10">
        <f>_xlfn.XLOOKUP(BI$1,'Control Panel'!$B:$B,'Control Panel'!$D:$D)</f>
        <v>5.8749999999999997E-2</v>
      </c>
      <c r="BO101" s="2">
        <f>IF('Control Panel'!$D$26="ON",BS100*(1-'Control Panel'!$C$26),BS100)</f>
        <v>7955200.0208586501</v>
      </c>
      <c r="BP101" s="3">
        <f>IF(ROUND(BS100,2) = 0,0,-PMT(_xlfn.XLOOKUP(BO$1,'Control Panel'!$B:$B,'Control Panel'!$H:$H),_xlfn.XLOOKUP(BO$1,'Control Panel'!$B:$B,'Control Panel'!$E:$E),_xlfn.XLOOKUP(BO$1,'Control Panel'!$B:$B,'Control Panel'!$C:$C)))</f>
        <v>51078.842448125593</v>
      </c>
      <c r="BQ101" s="3">
        <f>IF(BP101=0,0,BO101*(_xlfn.XLOOKUP(BO$1,'Control Panel'!$B:$B,'Control Panel'!$H:$H)))</f>
        <v>34804.000091256588</v>
      </c>
      <c r="BR101" s="3">
        <f t="shared" si="59"/>
        <v>16274.842356869005</v>
      </c>
      <c r="BS101" s="3">
        <f t="shared" si="60"/>
        <v>7938925.1785017811</v>
      </c>
      <c r="BT101" s="10">
        <f>_xlfn.XLOOKUP(BO$1,'Control Panel'!$B:$B,'Control Panel'!$D:$D)</f>
        <v>5.2499999999999998E-2</v>
      </c>
      <c r="BU101" s="2">
        <f>IF('Control Panel'!$D$26="ON",BY100*(1-'Control Panel'!$C$26),BY100)</f>
        <v>2579769.9294601479</v>
      </c>
      <c r="BV101" s="3">
        <f>IF(ROUND(BY100,2) = 0,0,-PMT(_xlfn.XLOOKUP(BU$1,'Control Panel'!$B:$B,'Control Panel'!$H:$H),_xlfn.XLOOKUP(BU$1,'Control Panel'!$B:$B,'Control Panel'!$E:$E),_xlfn.XLOOKUP(BU$1,'Control Panel'!$B:$B,'Control Panel'!$C:$C)))</f>
        <v>38891.266274824018</v>
      </c>
      <c r="BW101" s="3">
        <f>IF(BV101=0,0,BU101*(_xlfn.XLOOKUP(BU$1,'Control Panel'!$B:$B,'Control Panel'!$H:$H)))</f>
        <v>13705.027750257037</v>
      </c>
      <c r="BX101" s="3">
        <f t="shared" si="61"/>
        <v>25186.238524566979</v>
      </c>
      <c r="BY101" s="3">
        <f t="shared" si="62"/>
        <v>2554583.690935581</v>
      </c>
      <c r="BZ101" s="10">
        <f>_xlfn.XLOOKUP(BU$1,'Control Panel'!$B:$B,'Control Panel'!$D:$D)</f>
        <v>6.3750000000000001E-2</v>
      </c>
      <c r="CA101" s="2">
        <f>IF('Control Panel'!$D$26="ON",CE100*(1-'Control Panel'!$C$26),CE100)</f>
        <v>3371934.0371233015</v>
      </c>
      <c r="CB101" s="3">
        <f>IF(ROUND(CE100,2) = 0,0,-PMT(_xlfn.XLOOKUP(CA$1,'Control Panel'!$B:$B,'Control Panel'!$H:$H),_xlfn.XLOOKUP(CA$1,'Control Panel'!$B:$B,'Control Panel'!$E:$E),_xlfn.XLOOKUP(CA$1,'Control Panel'!$B:$B,'Control Panel'!$C:$C)))</f>
        <v>49824.605221179954</v>
      </c>
      <c r="CC101" s="3">
        <f>IF(CB101=0,0,CA101*(_xlfn.XLOOKUP(CA$1,'Control Panel'!$B:$B,'Control Panel'!$H:$H)))</f>
        <v>16157.183927882488</v>
      </c>
      <c r="CD101" s="3">
        <f t="shared" si="63"/>
        <v>33667.421293297462</v>
      </c>
      <c r="CE101" s="3">
        <f t="shared" si="64"/>
        <v>3338266.6158300042</v>
      </c>
      <c r="CF101" s="10">
        <f>_xlfn.XLOOKUP(CA$1,'Control Panel'!$B:$B,'Control Panel'!$D:$D)</f>
        <v>5.7500000000000002E-2</v>
      </c>
      <c r="CG101" s="2">
        <f>IF('Control Panel'!$D$26="ON",CK100*(1-'Control Panel'!$C$26),CK100)</f>
        <v>4738299.3262270791</v>
      </c>
      <c r="CH101" s="3">
        <f>IF(ROUND(CK100,2) = 0,0,-PMT(_xlfn.XLOOKUP(CG$1,'Control Panel'!$B:$B,'Control Panel'!$H:$H),_xlfn.XLOOKUP(CG$1,'Control Panel'!$B:$B,'Control Panel'!$E:$E),_xlfn.XLOOKUP(CG$1,'Control Panel'!$B:$B,'Control Panel'!$C:$C)))</f>
        <v>69452.093642796826</v>
      </c>
      <c r="CI101" s="3">
        <f>IF(CH101=0,0,CG101*(_xlfn.XLOOKUP(CG$1,'Control Panel'!$B:$B,'Control Panel'!$H:$H)))</f>
        <v>21717.205245207446</v>
      </c>
      <c r="CJ101" s="3">
        <f t="shared" si="65"/>
        <v>47734.888397589384</v>
      </c>
      <c r="CK101" s="3">
        <f t="shared" si="66"/>
        <v>4690564.4378294898</v>
      </c>
      <c r="CL101" s="10">
        <f>_xlfn.XLOOKUP(CG$1,'Control Panel'!$B:$B,'Control Panel'!$D:$D)</f>
        <v>5.5E-2</v>
      </c>
      <c r="CM101" s="2">
        <f>IF('Control Panel'!$D$26="ON",CQ100*(1-'Control Panel'!$C$26),CQ100)</f>
        <v>1720043.2477532208</v>
      </c>
      <c r="CN101" s="3">
        <f>IF(ROUND(CQ100,2) = 0,0,-PMT(_xlfn.XLOOKUP(CM$1,'Control Panel'!$B:$B,'Control Panel'!$H:$H),_xlfn.XLOOKUP(CM$1,'Control Panel'!$B:$B,'Control Panel'!$E:$E),_xlfn.XLOOKUP(CM$1,'Control Panel'!$B:$B,'Control Panel'!$C:$C)))</f>
        <v>11044.074042837967</v>
      </c>
      <c r="CO101" s="3">
        <f>IF(CN101=0,0,CM101*(_xlfn.XLOOKUP(CM$1,'Control Panel'!$B:$B,'Control Panel'!$H:$H)))</f>
        <v>7525.1892089203402</v>
      </c>
      <c r="CP101" s="3">
        <f t="shared" si="67"/>
        <v>3518.8848339176266</v>
      </c>
      <c r="CQ101" s="3">
        <f t="shared" si="68"/>
        <v>1716524.3629193031</v>
      </c>
      <c r="CR101" s="10">
        <f>_xlfn.XLOOKUP(CM$1,'Control Panel'!$B:$B,'Control Panel'!$D:$D)</f>
        <v>5.2499999999999998E-2</v>
      </c>
    </row>
    <row r="102" spans="1:96" x14ac:dyDescent="0.3">
      <c r="A102" s="86">
        <f t="shared" si="37"/>
        <v>324614.50065648562</v>
      </c>
      <c r="B102" s="3">
        <f t="shared" si="38"/>
        <v>381634.18127312331</v>
      </c>
      <c r="C102" s="88">
        <f>SUM($A$3:A101)</f>
        <v>25392145.225664474</v>
      </c>
      <c r="D102" s="87">
        <f>IF('Control Panel'!$D$27= "ON",A102+B102*(1-'Control Panel'!$C$27),A102+B102)</f>
        <v>706248.68192960892</v>
      </c>
      <c r="F102" s="9">
        <v>100</v>
      </c>
      <c r="G102" s="2">
        <f>IF('Control Panel'!$D$26="ON",K101*(1-'Control Panel'!$C$26),K101)</f>
        <v>2759155.5516644078</v>
      </c>
      <c r="H102" s="3">
        <f>IF(ROUND(K101,2) = 0,0,-PMT(_xlfn.XLOOKUP(G$1,'Control Panel'!$B:$B,'Control Panel'!$H:$H),_xlfn.XLOOKUP(G$1,'Control Panel'!$B:$B,'Control Panel'!$E:$E),_xlfn.XLOOKUP(G$1,'Control Panel'!$B:$B,'Control Panel'!$C:$C)))</f>
        <v>40854.172731056962</v>
      </c>
      <c r="I102" s="3">
        <f>IF(H102=0,0,G102*(_xlfn.XLOOKUP(G$1,'Control Panel'!$B:$B,'Control Panel'!$H:$H)))</f>
        <v>12646.129611795202</v>
      </c>
      <c r="J102" s="3">
        <f t="shared" si="39"/>
        <v>28208.043119261762</v>
      </c>
      <c r="K102" s="3">
        <f t="shared" si="40"/>
        <v>2730947.5085451459</v>
      </c>
      <c r="L102" s="10">
        <f>_xlfn.XLOOKUP(G$1,'Control Panel'!$B:$B,'Control Panel'!$D:$D)</f>
        <v>5.5E-2</v>
      </c>
      <c r="M102" s="2">
        <f>IF('Control Panel'!$D$26="ON",Q101*(1-'Control Panel'!$C$26),Q101)</f>
        <v>3553952.8745106575</v>
      </c>
      <c r="N102" s="3">
        <f>IF(ROUND(Q101,2) = 0,0,-PMT(_xlfn.XLOOKUP(M$1,'Control Panel'!$B:$B,'Control Panel'!$H:$H),_xlfn.XLOOKUP(M$1,'Control Panel'!$B:$B,'Control Panel'!$E:$E),_xlfn.XLOOKUP(M$1,'Control Panel'!$B:$B,'Control Panel'!$C:$C)))</f>
        <v>26277.152547020552</v>
      </c>
      <c r="O102" s="3">
        <f>IF(N102=0,0,M102*(_xlfn.XLOOKUP(M$1,'Control Panel'!$B:$B,'Control Panel'!$H:$H)))</f>
        <v>20361.188343550642</v>
      </c>
      <c r="P102" s="3">
        <f t="shared" si="41"/>
        <v>5915.96420346991</v>
      </c>
      <c r="Q102" s="3">
        <f t="shared" si="42"/>
        <v>3548036.9103071876</v>
      </c>
      <c r="R102" s="10">
        <f>_xlfn.XLOOKUP(M$1,'Control Panel'!$B:$B,'Control Panel'!$D:$D)</f>
        <v>6.8750000000000006E-2</v>
      </c>
      <c r="S102" s="2">
        <f>IF('Control Panel'!$D$26="ON",W101*(1-'Control Panel'!$C$26),W101)</f>
        <v>5775173.4210798116</v>
      </c>
      <c r="T102" s="3">
        <f>IF(ROUND(W101,2) = 0,0,-PMT(_xlfn.XLOOKUP(S$1,'Control Panel'!$B:$B,'Control Panel'!$H:$H),_xlfn.XLOOKUP(S$1,'Control Panel'!$B:$B,'Control Panel'!$E:$E),_xlfn.XLOOKUP(S$1,'Control Panel'!$B:$B,'Control Panel'!$C:$C)))</f>
        <v>42700.372888908401</v>
      </c>
      <c r="U102" s="3">
        <f>IF(T102=0,0,S102*(_xlfn.XLOOKUP(S$1,'Control Panel'!$B:$B,'Control Panel'!$H:$H)))</f>
        <v>33086.931058269758</v>
      </c>
      <c r="V102" s="3">
        <f t="shared" si="43"/>
        <v>9613.4418306386433</v>
      </c>
      <c r="W102" s="3">
        <f t="shared" si="44"/>
        <v>5765559.9792491728</v>
      </c>
      <c r="X102" s="10">
        <f>_xlfn.XLOOKUP(S$1,'Control Panel'!$B:$B,'Control Panel'!$D:$D)</f>
        <v>6.8750000000000006E-2</v>
      </c>
      <c r="Y102" s="2">
        <f>IF('Control Panel'!$D$26="ON",AC101*(1-'Control Panel'!$C$26),AC101)</f>
        <v>4223656.9481012411</v>
      </c>
      <c r="Z102" s="3">
        <f>IF(ROUND(AC101,2) = 0,0,-PMT(_xlfn.XLOOKUP(Y$1,'Control Panel'!$B:$B,'Control Panel'!$H:$H),_xlfn.XLOOKUP(Y$1,'Control Panel'!$B:$B,'Control Panel'!$E:$E),_xlfn.XLOOKUP(Y$1,'Control Panel'!$B:$B,'Control Panel'!$C:$C)))</f>
        <v>61792.332437135432</v>
      </c>
      <c r="AA102" s="3">
        <f>IF(Z102=0,0,Y102*(_xlfn.XLOOKUP(Y$1,'Control Panel'!$B:$B,'Control Panel'!$H:$H)))</f>
        <v>18038.534882515716</v>
      </c>
      <c r="AB102" s="3">
        <f t="shared" si="45"/>
        <v>43753.797554619712</v>
      </c>
      <c r="AC102" s="3">
        <f t="shared" si="46"/>
        <v>4179903.1505466215</v>
      </c>
      <c r="AD102" s="10">
        <f>_xlfn.XLOOKUP(Y$1,'Control Panel'!$B:$B,'Control Panel'!$D:$D)</f>
        <v>5.1249999999999997E-2</v>
      </c>
      <c r="AE102" s="2">
        <f>IF('Control Panel'!$D$26="ON",AI101*(1-'Control Panel'!$C$26),AI101)</f>
        <v>8884882.1862766501</v>
      </c>
      <c r="AF102" s="3">
        <f>IF(ROUND(AI101,2) = 0,0,-PMT(_xlfn.XLOOKUP(AE$1,'Control Panel'!$B:$B,'Control Panel'!$H:$H),_xlfn.XLOOKUP(AE$1,'Control Panel'!$B:$B,'Control Panel'!$E:$E),_xlfn.XLOOKUP(AE$1,'Control Panel'!$B:$B,'Control Panel'!$C:$C)))</f>
        <v>65692.881367551381</v>
      </c>
      <c r="AG102" s="3">
        <f>IF(AF102=0,0,AE102*(_xlfn.XLOOKUP(AE$1,'Control Panel'!$B:$B,'Control Panel'!$H:$H)))</f>
        <v>50902.970858876644</v>
      </c>
      <c r="AH102" s="3">
        <f t="shared" si="47"/>
        <v>14789.910508674737</v>
      </c>
      <c r="AI102" s="3">
        <f t="shared" si="48"/>
        <v>8870092.2757679746</v>
      </c>
      <c r="AJ102" s="10">
        <f>_xlfn.XLOOKUP(AE$1,'Control Panel'!$B:$B,'Control Panel'!$D:$D)</f>
        <v>6.8750000000000006E-2</v>
      </c>
      <c r="AK102" s="2">
        <f>IF('Control Panel'!$D$26="ON",AO101*(1-'Control Panel'!$C$26),AO101)</f>
        <v>1272219.4703539319</v>
      </c>
      <c r="AL102" s="3">
        <f>IF(ROUND(AO101,2) = 0,0,-PMT(_xlfn.XLOOKUP(AK$1,'Control Panel'!$B:$B,'Control Panel'!$H:$H),_xlfn.XLOOKUP(AK$1,'Control Panel'!$B:$B,'Control Panel'!$E:$E),_xlfn.XLOOKUP(AK$1,'Control Panel'!$B:$B,'Control Panel'!$C:$C)))</f>
        <v>19292.014496253767</v>
      </c>
      <c r="AM102" s="3">
        <f>IF(AL102=0,0,AK102*(_xlfn.XLOOKUP(AK$1,'Control Panel'!$B:$B,'Control Panel'!$H:$H)))</f>
        <v>6626.1430747600616</v>
      </c>
      <c r="AN102" s="3">
        <f t="shared" si="49"/>
        <v>12665.871421493706</v>
      </c>
      <c r="AO102" s="3">
        <f t="shared" si="50"/>
        <v>1259553.5989324381</v>
      </c>
      <c r="AP102" s="10">
        <f>_xlfn.XLOOKUP(AK$1,'Control Panel'!$B:$B,'Control Panel'!$D:$D)</f>
        <v>6.25E-2</v>
      </c>
      <c r="AQ102" s="2">
        <f>IF('Control Panel'!$D$26="ON",AU101*(1-'Control Panel'!$C$26),AU101)</f>
        <v>4005279.4279463626</v>
      </c>
      <c r="AR102" s="3">
        <f>IF(ROUND(AU101,2) = 0,0,-PMT(_xlfn.XLOOKUP(AQ$1,'Control Panel'!$B:$B,'Control Panel'!$H:$H),_xlfn.XLOOKUP(AQ$1,'Control Panel'!$B:$B,'Control Panel'!$E:$E),_xlfn.XLOOKUP(AQ$1,'Control Panel'!$B:$B,'Control Panel'!$C:$C)))</f>
        <v>61459.563819643074</v>
      </c>
      <c r="AS102" s="3">
        <f>IF(AR102=0,0,AQ102*(_xlfn.XLOOKUP(AQ$1,'Control Panel'!$B:$B,'Control Panel'!$H:$H)))</f>
        <v>22112.480175120545</v>
      </c>
      <c r="AT102" s="3">
        <f t="shared" si="51"/>
        <v>39347.083644522529</v>
      </c>
      <c r="AU102" s="3">
        <f t="shared" si="52"/>
        <v>3965932.3443018403</v>
      </c>
      <c r="AV102" s="10">
        <f>_xlfn.XLOOKUP(AQ$1,'Control Panel'!$B:$B,'Control Panel'!$D:$D)</f>
        <v>6.6250000000000003E-2</v>
      </c>
      <c r="AW102" s="2">
        <f>IF('Control Panel'!$D$26="ON",BA101*(1-'Control Panel'!$C$26),BA101)</f>
        <v>6886226.7524846289</v>
      </c>
      <c r="AX102" s="3">
        <f>IF(ROUND(BA101,2) = 0,0,-PMT(_xlfn.XLOOKUP(AW$1,'Control Panel'!$B:$B,'Control Panel'!$H:$H),_xlfn.XLOOKUP(AW$1,'Control Panel'!$B:$B,'Control Panel'!$E:$E),_xlfn.XLOOKUP(AW$1,'Control Panel'!$B:$B,'Control Panel'!$C:$C)))</f>
        <v>44797.69910066975</v>
      </c>
      <c r="AY102" s="3">
        <f>IF(AX102=0,0,AW102*(_xlfn.XLOOKUP(AW$1,'Control Panel'!$B:$B,'Control Panel'!$H:$H)))</f>
        <v>30844.557328837403</v>
      </c>
      <c r="AZ102" s="3">
        <f t="shared" si="53"/>
        <v>13953.141771832346</v>
      </c>
      <c r="BA102" s="3">
        <f t="shared" si="54"/>
        <v>6872273.6107127964</v>
      </c>
      <c r="BB102" s="10">
        <f>_xlfn.XLOOKUP(AW$1,'Control Panel'!$B:$B,'Control Panel'!$D:$D)</f>
        <v>5.3749999999999999E-2</v>
      </c>
      <c r="BC102" s="2">
        <f>IF('Control Panel'!$D$26="ON",BG101*(1-'Control Panel'!$C$26),BG101)</f>
        <v>11132416.802306434</v>
      </c>
      <c r="BD102" s="3">
        <f>IF(ROUND(BG101,2) = 0,0,-PMT(_xlfn.XLOOKUP(BC$1,'Control Panel'!$B:$B,'Control Panel'!$H:$H),_xlfn.XLOOKUP(BC$1,'Control Panel'!$B:$B,'Control Panel'!$E:$E),_xlfn.XLOOKUP(BC$1,'Control Panel'!$B:$B,'Control Panel'!$C:$C)))</f>
        <v>83162.8118973979</v>
      </c>
      <c r="BE102" s="3">
        <f>IF(BD102=0,0,BC102*(_xlfn.XLOOKUP(BC$1,'Control Panel'!$B:$B,'Control Panel'!$H:$H)))</f>
        <v>64939.098013454204</v>
      </c>
      <c r="BF102" s="3">
        <f t="shared" si="55"/>
        <v>18223.713883943696</v>
      </c>
      <c r="BG102" s="3">
        <f t="shared" si="56"/>
        <v>11114193.08842249</v>
      </c>
      <c r="BH102" s="10">
        <f>_xlfn.XLOOKUP(BC$1,'Control Panel'!$B:$B,'Control Panel'!$D:$D)</f>
        <v>7.0000000000000007E-2</v>
      </c>
      <c r="BI102" s="2">
        <f>IF('Control Panel'!$D$26="ON",BM101*(1-'Control Panel'!$C$26),BM101)</f>
        <v>5876027.0535952374</v>
      </c>
      <c r="BJ102" s="3">
        <f>IF(ROUND(BM101,2) = 0,0,-PMT(_xlfn.XLOOKUP(BI$1,'Control Panel'!$B:$B,'Control Panel'!$H:$H),_xlfn.XLOOKUP(BI$1,'Control Panel'!$B:$B,'Control Panel'!$E:$E),_xlfn.XLOOKUP(BI$1,'Control Panel'!$B:$B,'Control Panel'!$C:$C)))</f>
        <v>39928.799014207361</v>
      </c>
      <c r="BK102" s="3">
        <f>IF(BJ102=0,0,BI102*(_xlfn.XLOOKUP(BI$1,'Control Panel'!$B:$B,'Control Panel'!$H:$H)))</f>
        <v>28768.049116560014</v>
      </c>
      <c r="BL102" s="3">
        <f t="shared" si="57"/>
        <v>11160.749897647347</v>
      </c>
      <c r="BM102" s="3">
        <f t="shared" si="58"/>
        <v>5864866.3036975898</v>
      </c>
      <c r="BN102" s="10">
        <f>_xlfn.XLOOKUP(BI$1,'Control Panel'!$B:$B,'Control Panel'!$D:$D)</f>
        <v>5.8749999999999997E-2</v>
      </c>
      <c r="BO102" s="2">
        <f>IF('Control Panel'!$D$26="ON",BS101*(1-'Control Panel'!$C$26),BS101)</f>
        <v>7938925.1785017811</v>
      </c>
      <c r="BP102" s="3">
        <f>IF(ROUND(BS101,2) = 0,0,-PMT(_xlfn.XLOOKUP(BO$1,'Control Panel'!$B:$B,'Control Panel'!$H:$H),_xlfn.XLOOKUP(BO$1,'Control Panel'!$B:$B,'Control Panel'!$E:$E),_xlfn.XLOOKUP(BO$1,'Control Panel'!$B:$B,'Control Panel'!$C:$C)))</f>
        <v>51078.842448125593</v>
      </c>
      <c r="BQ102" s="3">
        <f>IF(BP102=0,0,BO102*(_xlfn.XLOOKUP(BO$1,'Control Panel'!$B:$B,'Control Panel'!$H:$H)))</f>
        <v>34732.797655945287</v>
      </c>
      <c r="BR102" s="3">
        <f t="shared" si="59"/>
        <v>16346.044792180306</v>
      </c>
      <c r="BS102" s="3">
        <f t="shared" si="60"/>
        <v>7922579.1337096011</v>
      </c>
      <c r="BT102" s="10">
        <f>_xlfn.XLOOKUP(BO$1,'Control Panel'!$B:$B,'Control Panel'!$D:$D)</f>
        <v>5.2499999999999998E-2</v>
      </c>
      <c r="BU102" s="2">
        <f>IF('Control Panel'!$D$26="ON",BY101*(1-'Control Panel'!$C$26),BY101)</f>
        <v>2554583.690935581</v>
      </c>
      <c r="BV102" s="3">
        <f>IF(ROUND(BY101,2) = 0,0,-PMT(_xlfn.XLOOKUP(BU$1,'Control Panel'!$B:$B,'Control Panel'!$H:$H),_xlfn.XLOOKUP(BU$1,'Control Panel'!$B:$B,'Control Panel'!$E:$E),_xlfn.XLOOKUP(BU$1,'Control Panel'!$B:$B,'Control Panel'!$C:$C)))</f>
        <v>38891.266274824018</v>
      </c>
      <c r="BW102" s="3">
        <f>IF(BV102=0,0,BU102*(_xlfn.XLOOKUP(BU$1,'Control Panel'!$B:$B,'Control Panel'!$H:$H)))</f>
        <v>13571.225858095275</v>
      </c>
      <c r="BX102" s="3">
        <f t="shared" si="61"/>
        <v>25320.040416728742</v>
      </c>
      <c r="BY102" s="3">
        <f t="shared" si="62"/>
        <v>2529263.6505188523</v>
      </c>
      <c r="BZ102" s="10">
        <f>_xlfn.XLOOKUP(BU$1,'Control Panel'!$B:$B,'Control Panel'!$D:$D)</f>
        <v>6.3750000000000001E-2</v>
      </c>
      <c r="CA102" s="2">
        <f>IF('Control Panel'!$D$26="ON",CE101*(1-'Control Panel'!$C$26),CE101)</f>
        <v>3338266.6158300042</v>
      </c>
      <c r="CB102" s="3">
        <f>IF(ROUND(CE101,2) = 0,0,-PMT(_xlfn.XLOOKUP(CA$1,'Control Panel'!$B:$B,'Control Panel'!$H:$H),_xlfn.XLOOKUP(CA$1,'Control Panel'!$B:$B,'Control Panel'!$E:$E),_xlfn.XLOOKUP(CA$1,'Control Panel'!$B:$B,'Control Panel'!$C:$C)))</f>
        <v>49824.605221179954</v>
      </c>
      <c r="CC102" s="3">
        <f>IF(CB102=0,0,CA102*(_xlfn.XLOOKUP(CA$1,'Control Panel'!$B:$B,'Control Panel'!$H:$H)))</f>
        <v>15995.860867518772</v>
      </c>
      <c r="CD102" s="3">
        <f t="shared" si="63"/>
        <v>33828.744353661183</v>
      </c>
      <c r="CE102" s="3">
        <f t="shared" si="64"/>
        <v>3304437.8714763429</v>
      </c>
      <c r="CF102" s="10">
        <f>_xlfn.XLOOKUP(CA$1,'Control Panel'!$B:$B,'Control Panel'!$D:$D)</f>
        <v>5.7500000000000002E-2</v>
      </c>
      <c r="CG102" s="2">
        <f>IF('Control Panel'!$D$26="ON",CK101*(1-'Control Panel'!$C$26),CK101)</f>
        <v>4690564.4378294898</v>
      </c>
      <c r="CH102" s="3">
        <f>IF(ROUND(CK101,2) = 0,0,-PMT(_xlfn.XLOOKUP(CG$1,'Control Panel'!$B:$B,'Control Panel'!$H:$H),_xlfn.XLOOKUP(CG$1,'Control Panel'!$B:$B,'Control Panel'!$E:$E),_xlfn.XLOOKUP(CG$1,'Control Panel'!$B:$B,'Control Panel'!$C:$C)))</f>
        <v>69452.093642796826</v>
      </c>
      <c r="CI102" s="3">
        <f>IF(CH102=0,0,CG102*(_xlfn.XLOOKUP(CG$1,'Control Panel'!$B:$B,'Control Panel'!$H:$H)))</f>
        <v>21498.420340051827</v>
      </c>
      <c r="CJ102" s="3">
        <f t="shared" si="65"/>
        <v>47953.673302744995</v>
      </c>
      <c r="CK102" s="3">
        <f t="shared" si="66"/>
        <v>4642610.7645267444</v>
      </c>
      <c r="CL102" s="10">
        <f>_xlfn.XLOOKUP(CG$1,'Control Panel'!$B:$B,'Control Panel'!$D:$D)</f>
        <v>5.5E-2</v>
      </c>
      <c r="CM102" s="2">
        <f>IF('Control Panel'!$D$26="ON",CQ101*(1-'Control Panel'!$C$26),CQ101)</f>
        <v>1716524.3629193031</v>
      </c>
      <c r="CN102" s="3">
        <f>IF(ROUND(CQ101,2) = 0,0,-PMT(_xlfn.XLOOKUP(CM$1,'Control Panel'!$B:$B,'Control Panel'!$H:$H),_xlfn.XLOOKUP(CM$1,'Control Panel'!$B:$B,'Control Panel'!$E:$E),_xlfn.XLOOKUP(CM$1,'Control Panel'!$B:$B,'Control Panel'!$C:$C)))</f>
        <v>11044.074042837967</v>
      </c>
      <c r="CO102" s="3">
        <f>IF(CN102=0,0,CM102*(_xlfn.XLOOKUP(CM$1,'Control Panel'!$B:$B,'Control Panel'!$H:$H)))</f>
        <v>7509.7940877719502</v>
      </c>
      <c r="CP102" s="3">
        <f t="shared" si="67"/>
        <v>3534.2799550660166</v>
      </c>
      <c r="CQ102" s="3">
        <f t="shared" si="68"/>
        <v>1712990.0829642371</v>
      </c>
      <c r="CR102" s="10">
        <f>_xlfn.XLOOKUP(CM$1,'Control Panel'!$B:$B,'Control Panel'!$D:$D)</f>
        <v>5.2499999999999998E-2</v>
      </c>
    </row>
    <row r="103" spans="1:96" x14ac:dyDescent="0.3">
      <c r="A103" s="86">
        <f t="shared" si="37"/>
        <v>326214.37137483765</v>
      </c>
      <c r="B103" s="3">
        <f t="shared" si="38"/>
        <v>380034.31055477122</v>
      </c>
      <c r="C103" s="88">
        <f>SUM($A$3:A102)</f>
        <v>25716759.72632096</v>
      </c>
      <c r="D103" s="87">
        <f>IF('Control Panel'!$D$27= "ON",A103+B103*(1-'Control Panel'!$C$27),A103+B103)</f>
        <v>706248.68192960881</v>
      </c>
      <c r="F103" s="9">
        <v>101</v>
      </c>
      <c r="G103" s="2">
        <f>IF('Control Panel'!$D$26="ON",K102*(1-'Control Panel'!$C$26),K102)</f>
        <v>2730947.5085451459</v>
      </c>
      <c r="H103" s="3">
        <f>IF(ROUND(K102,2) = 0,0,-PMT(_xlfn.XLOOKUP(G$1,'Control Panel'!$B:$B,'Control Panel'!$H:$H),_xlfn.XLOOKUP(G$1,'Control Panel'!$B:$B,'Control Panel'!$E:$E),_xlfn.XLOOKUP(G$1,'Control Panel'!$B:$B,'Control Panel'!$C:$C)))</f>
        <v>40854.172731056962</v>
      </c>
      <c r="I103" s="3">
        <f>IF(H103=0,0,G103*(_xlfn.XLOOKUP(G$1,'Control Panel'!$B:$B,'Control Panel'!$H:$H)))</f>
        <v>12516.842747498586</v>
      </c>
      <c r="J103" s="3">
        <f t="shared" si="39"/>
        <v>28337.329983558375</v>
      </c>
      <c r="K103" s="3">
        <f t="shared" si="40"/>
        <v>2702610.1785615874</v>
      </c>
      <c r="L103" s="10">
        <f>_xlfn.XLOOKUP(G$1,'Control Panel'!$B:$B,'Control Panel'!$D:$D)</f>
        <v>5.5E-2</v>
      </c>
      <c r="M103" s="2">
        <f>IF('Control Panel'!$D$26="ON",Q102*(1-'Control Panel'!$C$26),Q102)</f>
        <v>3548036.9103071876</v>
      </c>
      <c r="N103" s="3">
        <f>IF(ROUND(Q102,2) = 0,0,-PMT(_xlfn.XLOOKUP(M$1,'Control Panel'!$B:$B,'Control Panel'!$H:$H),_xlfn.XLOOKUP(M$1,'Control Panel'!$B:$B,'Control Panel'!$E:$E),_xlfn.XLOOKUP(M$1,'Control Panel'!$B:$B,'Control Panel'!$C:$C)))</f>
        <v>26277.152547020552</v>
      </c>
      <c r="O103" s="3">
        <f>IF(N103=0,0,M103*(_xlfn.XLOOKUP(M$1,'Control Panel'!$B:$B,'Control Panel'!$H:$H)))</f>
        <v>20327.294798634932</v>
      </c>
      <c r="P103" s="3">
        <f t="shared" si="41"/>
        <v>5949.8577483856207</v>
      </c>
      <c r="Q103" s="3">
        <f t="shared" si="42"/>
        <v>3542087.0525588021</v>
      </c>
      <c r="R103" s="10">
        <f>_xlfn.XLOOKUP(M$1,'Control Panel'!$B:$B,'Control Panel'!$D:$D)</f>
        <v>6.8750000000000006E-2</v>
      </c>
      <c r="S103" s="2">
        <f>IF('Control Panel'!$D$26="ON",W102*(1-'Control Panel'!$C$26),W102)</f>
        <v>5765559.9792491728</v>
      </c>
      <c r="T103" s="3">
        <f>IF(ROUND(W102,2) = 0,0,-PMT(_xlfn.XLOOKUP(S$1,'Control Panel'!$B:$B,'Control Panel'!$H:$H),_xlfn.XLOOKUP(S$1,'Control Panel'!$B:$B,'Control Panel'!$E:$E),_xlfn.XLOOKUP(S$1,'Control Panel'!$B:$B,'Control Panel'!$C:$C)))</f>
        <v>42700.372888908401</v>
      </c>
      <c r="U103" s="3">
        <f>IF(T103=0,0,S103*(_xlfn.XLOOKUP(S$1,'Control Panel'!$B:$B,'Control Panel'!$H:$H)))</f>
        <v>33031.854047781722</v>
      </c>
      <c r="V103" s="3">
        <f t="shared" si="43"/>
        <v>9668.518841126679</v>
      </c>
      <c r="W103" s="3">
        <f t="shared" si="44"/>
        <v>5755891.4604080459</v>
      </c>
      <c r="X103" s="10">
        <f>_xlfn.XLOOKUP(S$1,'Control Panel'!$B:$B,'Control Panel'!$D:$D)</f>
        <v>6.8750000000000006E-2</v>
      </c>
      <c r="Y103" s="2">
        <f>IF('Control Panel'!$D$26="ON",AC102*(1-'Control Panel'!$C$26),AC102)</f>
        <v>4179903.1505466215</v>
      </c>
      <c r="Z103" s="3">
        <f>IF(ROUND(AC102,2) = 0,0,-PMT(_xlfn.XLOOKUP(Y$1,'Control Panel'!$B:$B,'Control Panel'!$H:$H),_xlfn.XLOOKUP(Y$1,'Control Panel'!$B:$B,'Control Panel'!$E:$E),_xlfn.XLOOKUP(Y$1,'Control Panel'!$B:$B,'Control Panel'!$C:$C)))</f>
        <v>61792.332437135432</v>
      </c>
      <c r="AA103" s="3">
        <f>IF(Z103=0,0,Y103*(_xlfn.XLOOKUP(Y$1,'Control Panel'!$B:$B,'Control Panel'!$H:$H)))</f>
        <v>17851.669705459528</v>
      </c>
      <c r="AB103" s="3">
        <f t="shared" si="45"/>
        <v>43940.662731675904</v>
      </c>
      <c r="AC103" s="3">
        <f t="shared" si="46"/>
        <v>4135962.4878149456</v>
      </c>
      <c r="AD103" s="10">
        <f>_xlfn.XLOOKUP(Y$1,'Control Panel'!$B:$B,'Control Panel'!$D:$D)</f>
        <v>5.1249999999999997E-2</v>
      </c>
      <c r="AE103" s="2">
        <f>IF('Control Panel'!$D$26="ON",AI102*(1-'Control Panel'!$C$26),AI102)</f>
        <v>8870092.2757679746</v>
      </c>
      <c r="AF103" s="3">
        <f>IF(ROUND(AI102,2) = 0,0,-PMT(_xlfn.XLOOKUP(AE$1,'Control Panel'!$B:$B,'Control Panel'!$H:$H),_xlfn.XLOOKUP(AE$1,'Control Panel'!$B:$B,'Control Panel'!$E:$E),_xlfn.XLOOKUP(AE$1,'Control Panel'!$B:$B,'Control Panel'!$C:$C)))</f>
        <v>65692.881367551381</v>
      </c>
      <c r="AG103" s="3">
        <f>IF(AF103=0,0,AE103*(_xlfn.XLOOKUP(AE$1,'Control Panel'!$B:$B,'Control Panel'!$H:$H)))</f>
        <v>50818.236996587359</v>
      </c>
      <c r="AH103" s="3">
        <f t="shared" si="47"/>
        <v>14874.644370964023</v>
      </c>
      <c r="AI103" s="3">
        <f t="shared" si="48"/>
        <v>8855217.6313970108</v>
      </c>
      <c r="AJ103" s="10">
        <f>_xlfn.XLOOKUP(AE$1,'Control Panel'!$B:$B,'Control Panel'!$D:$D)</f>
        <v>6.8750000000000006E-2</v>
      </c>
      <c r="AK103" s="2">
        <f>IF('Control Panel'!$D$26="ON",AO102*(1-'Control Panel'!$C$26),AO102)</f>
        <v>1259553.5989324381</v>
      </c>
      <c r="AL103" s="3">
        <f>IF(ROUND(AO102,2) = 0,0,-PMT(_xlfn.XLOOKUP(AK$1,'Control Panel'!$B:$B,'Control Panel'!$H:$H),_xlfn.XLOOKUP(AK$1,'Control Panel'!$B:$B,'Control Panel'!$E:$E),_xlfn.XLOOKUP(AK$1,'Control Panel'!$B:$B,'Control Panel'!$C:$C)))</f>
        <v>19292.014496253767</v>
      </c>
      <c r="AM103" s="3">
        <f>IF(AL103=0,0,AK103*(_xlfn.XLOOKUP(AK$1,'Control Panel'!$B:$B,'Control Panel'!$H:$H)))</f>
        <v>6560.1749944397816</v>
      </c>
      <c r="AN103" s="3">
        <f t="shared" si="49"/>
        <v>12731.839501813985</v>
      </c>
      <c r="AO103" s="3">
        <f t="shared" si="50"/>
        <v>1246821.7594306241</v>
      </c>
      <c r="AP103" s="10">
        <f>_xlfn.XLOOKUP(AK$1,'Control Panel'!$B:$B,'Control Panel'!$D:$D)</f>
        <v>6.25E-2</v>
      </c>
      <c r="AQ103" s="2">
        <f>IF('Control Panel'!$D$26="ON",AU102*(1-'Control Panel'!$C$26),AU102)</f>
        <v>3965932.3443018403</v>
      </c>
      <c r="AR103" s="3">
        <f>IF(ROUND(AU102,2) = 0,0,-PMT(_xlfn.XLOOKUP(AQ$1,'Control Panel'!$B:$B,'Control Panel'!$H:$H),_xlfn.XLOOKUP(AQ$1,'Control Panel'!$B:$B,'Control Panel'!$E:$E),_xlfn.XLOOKUP(AQ$1,'Control Panel'!$B:$B,'Control Panel'!$C:$C)))</f>
        <v>61459.563819643074</v>
      </c>
      <c r="AS103" s="3">
        <f>IF(AR103=0,0,AQ103*(_xlfn.XLOOKUP(AQ$1,'Control Panel'!$B:$B,'Control Panel'!$H:$H)))</f>
        <v>21895.251484166409</v>
      </c>
      <c r="AT103" s="3">
        <f t="shared" si="51"/>
        <v>39564.312335476665</v>
      </c>
      <c r="AU103" s="3">
        <f t="shared" si="52"/>
        <v>3926368.0319663635</v>
      </c>
      <c r="AV103" s="10">
        <f>_xlfn.XLOOKUP(AQ$1,'Control Panel'!$B:$B,'Control Panel'!$D:$D)</f>
        <v>6.6250000000000003E-2</v>
      </c>
      <c r="AW103" s="2">
        <f>IF('Control Panel'!$D$26="ON",BA102*(1-'Control Panel'!$C$26),BA102)</f>
        <v>6872273.6107127964</v>
      </c>
      <c r="AX103" s="3">
        <f>IF(ROUND(BA102,2) = 0,0,-PMT(_xlfn.XLOOKUP(AW$1,'Control Panel'!$B:$B,'Control Panel'!$H:$H),_xlfn.XLOOKUP(AW$1,'Control Panel'!$B:$B,'Control Panel'!$E:$E),_xlfn.XLOOKUP(AW$1,'Control Panel'!$B:$B,'Control Panel'!$C:$C)))</f>
        <v>44797.69910066975</v>
      </c>
      <c r="AY103" s="3">
        <f>IF(AX103=0,0,AW103*(_xlfn.XLOOKUP(AW$1,'Control Panel'!$B:$B,'Control Panel'!$H:$H)))</f>
        <v>30782.058881317735</v>
      </c>
      <c r="AZ103" s="3">
        <f t="shared" si="53"/>
        <v>14015.640219352015</v>
      </c>
      <c r="BA103" s="3">
        <f t="shared" si="54"/>
        <v>6858257.9704934442</v>
      </c>
      <c r="BB103" s="10">
        <f>_xlfn.XLOOKUP(AW$1,'Control Panel'!$B:$B,'Control Panel'!$D:$D)</f>
        <v>5.3749999999999999E-2</v>
      </c>
      <c r="BC103" s="2">
        <f>IF('Control Panel'!$D$26="ON",BG102*(1-'Control Panel'!$C$26),BG102)</f>
        <v>11114193.08842249</v>
      </c>
      <c r="BD103" s="3">
        <f>IF(ROUND(BG102,2) = 0,0,-PMT(_xlfn.XLOOKUP(BC$1,'Control Panel'!$B:$B,'Control Panel'!$H:$H),_xlfn.XLOOKUP(BC$1,'Control Panel'!$B:$B,'Control Panel'!$E:$E),_xlfn.XLOOKUP(BC$1,'Control Panel'!$B:$B,'Control Panel'!$C:$C)))</f>
        <v>83162.8118973979</v>
      </c>
      <c r="BE103" s="3">
        <f>IF(BD103=0,0,BC103*(_xlfn.XLOOKUP(BC$1,'Control Panel'!$B:$B,'Control Panel'!$H:$H)))</f>
        <v>64832.793015797863</v>
      </c>
      <c r="BF103" s="3">
        <f t="shared" si="55"/>
        <v>18330.018881600037</v>
      </c>
      <c r="BG103" s="3">
        <f t="shared" si="56"/>
        <v>11095863.06954089</v>
      </c>
      <c r="BH103" s="10">
        <f>_xlfn.XLOOKUP(BC$1,'Control Panel'!$B:$B,'Control Panel'!$D:$D)</f>
        <v>7.0000000000000007E-2</v>
      </c>
      <c r="BI103" s="2">
        <f>IF('Control Panel'!$D$26="ON",BM102*(1-'Control Panel'!$C$26),BM102)</f>
        <v>5864866.3036975898</v>
      </c>
      <c r="BJ103" s="3">
        <f>IF(ROUND(BM102,2) = 0,0,-PMT(_xlfn.XLOOKUP(BI$1,'Control Panel'!$B:$B,'Control Panel'!$H:$H),_xlfn.XLOOKUP(BI$1,'Control Panel'!$B:$B,'Control Panel'!$E:$E),_xlfn.XLOOKUP(BI$1,'Control Panel'!$B:$B,'Control Panel'!$C:$C)))</f>
        <v>39928.799014207361</v>
      </c>
      <c r="BK103" s="3">
        <f>IF(BJ103=0,0,BI103*(_xlfn.XLOOKUP(BI$1,'Control Panel'!$B:$B,'Control Panel'!$H:$H)))</f>
        <v>28713.407945186114</v>
      </c>
      <c r="BL103" s="3">
        <f t="shared" si="57"/>
        <v>11215.391069021247</v>
      </c>
      <c r="BM103" s="3">
        <f t="shared" si="58"/>
        <v>5853650.9126285687</v>
      </c>
      <c r="BN103" s="10">
        <f>_xlfn.XLOOKUP(BI$1,'Control Panel'!$B:$B,'Control Panel'!$D:$D)</f>
        <v>5.8749999999999997E-2</v>
      </c>
      <c r="BO103" s="2">
        <f>IF('Control Panel'!$D$26="ON",BS102*(1-'Control Panel'!$C$26),BS102)</f>
        <v>7922579.1337096011</v>
      </c>
      <c r="BP103" s="3">
        <f>IF(ROUND(BS102,2) = 0,0,-PMT(_xlfn.XLOOKUP(BO$1,'Control Panel'!$B:$B,'Control Panel'!$H:$H),_xlfn.XLOOKUP(BO$1,'Control Panel'!$B:$B,'Control Panel'!$E:$E),_xlfn.XLOOKUP(BO$1,'Control Panel'!$B:$B,'Control Panel'!$C:$C)))</f>
        <v>51078.842448125593</v>
      </c>
      <c r="BQ103" s="3">
        <f>IF(BP103=0,0,BO103*(_xlfn.XLOOKUP(BO$1,'Control Panel'!$B:$B,'Control Panel'!$H:$H)))</f>
        <v>34661.2837099795</v>
      </c>
      <c r="BR103" s="3">
        <f t="shared" si="59"/>
        <v>16417.558738146094</v>
      </c>
      <c r="BS103" s="3">
        <f t="shared" si="60"/>
        <v>7906161.5749714551</v>
      </c>
      <c r="BT103" s="10">
        <f>_xlfn.XLOOKUP(BO$1,'Control Panel'!$B:$B,'Control Panel'!$D:$D)</f>
        <v>5.2499999999999998E-2</v>
      </c>
      <c r="BU103" s="2">
        <f>IF('Control Panel'!$D$26="ON",BY102*(1-'Control Panel'!$C$26),BY102)</f>
        <v>2529263.6505188523</v>
      </c>
      <c r="BV103" s="3">
        <f>IF(ROUND(BY102,2) = 0,0,-PMT(_xlfn.XLOOKUP(BU$1,'Control Panel'!$B:$B,'Control Panel'!$H:$H),_xlfn.XLOOKUP(BU$1,'Control Panel'!$B:$B,'Control Panel'!$E:$E),_xlfn.XLOOKUP(BU$1,'Control Panel'!$B:$B,'Control Panel'!$C:$C)))</f>
        <v>38891.266274824018</v>
      </c>
      <c r="BW103" s="3">
        <f>IF(BV103=0,0,BU103*(_xlfn.XLOOKUP(BU$1,'Control Panel'!$B:$B,'Control Panel'!$H:$H)))</f>
        <v>13436.713143381403</v>
      </c>
      <c r="BX103" s="3">
        <f t="shared" si="61"/>
        <v>25454.553131442615</v>
      </c>
      <c r="BY103" s="3">
        <f t="shared" si="62"/>
        <v>2503809.0973874098</v>
      </c>
      <c r="BZ103" s="10">
        <f>_xlfn.XLOOKUP(BU$1,'Control Panel'!$B:$B,'Control Panel'!$D:$D)</f>
        <v>6.3750000000000001E-2</v>
      </c>
      <c r="CA103" s="2">
        <f>IF('Control Panel'!$D$26="ON",CE102*(1-'Control Panel'!$C$26),CE102)</f>
        <v>3304437.8714763429</v>
      </c>
      <c r="CB103" s="3">
        <f>IF(ROUND(CE102,2) = 0,0,-PMT(_xlfn.XLOOKUP(CA$1,'Control Panel'!$B:$B,'Control Panel'!$H:$H),_xlfn.XLOOKUP(CA$1,'Control Panel'!$B:$B,'Control Panel'!$E:$E),_xlfn.XLOOKUP(CA$1,'Control Panel'!$B:$B,'Control Panel'!$C:$C)))</f>
        <v>49824.605221179954</v>
      </c>
      <c r="CC103" s="3">
        <f>IF(CB103=0,0,CA103*(_xlfn.XLOOKUP(CA$1,'Control Panel'!$B:$B,'Control Panel'!$H:$H)))</f>
        <v>15833.764800824145</v>
      </c>
      <c r="CD103" s="3">
        <f t="shared" si="63"/>
        <v>33990.840420355809</v>
      </c>
      <c r="CE103" s="3">
        <f t="shared" si="64"/>
        <v>3270447.0310559869</v>
      </c>
      <c r="CF103" s="10">
        <f>_xlfn.XLOOKUP(CA$1,'Control Panel'!$B:$B,'Control Panel'!$D:$D)</f>
        <v>5.7500000000000002E-2</v>
      </c>
      <c r="CG103" s="2">
        <f>IF('Control Panel'!$D$26="ON",CK102*(1-'Control Panel'!$C$26),CK102)</f>
        <v>4642610.7645267444</v>
      </c>
      <c r="CH103" s="3">
        <f>IF(ROUND(CK102,2) = 0,0,-PMT(_xlfn.XLOOKUP(CG$1,'Control Panel'!$B:$B,'Control Panel'!$H:$H),_xlfn.XLOOKUP(CG$1,'Control Panel'!$B:$B,'Control Panel'!$E:$E),_xlfn.XLOOKUP(CG$1,'Control Panel'!$B:$B,'Control Panel'!$C:$C)))</f>
        <v>69452.093642796826</v>
      </c>
      <c r="CI103" s="3">
        <f>IF(CH103=0,0,CG103*(_xlfn.XLOOKUP(CG$1,'Control Panel'!$B:$B,'Control Panel'!$H:$H)))</f>
        <v>21278.632670747578</v>
      </c>
      <c r="CJ103" s="3">
        <f t="shared" si="65"/>
        <v>48173.460972049244</v>
      </c>
      <c r="CK103" s="3">
        <f t="shared" si="66"/>
        <v>4594437.3035546951</v>
      </c>
      <c r="CL103" s="10">
        <f>_xlfn.XLOOKUP(CG$1,'Control Panel'!$B:$B,'Control Panel'!$D:$D)</f>
        <v>5.5E-2</v>
      </c>
      <c r="CM103" s="2">
        <f>IF('Control Panel'!$D$26="ON",CQ102*(1-'Control Panel'!$C$26),CQ102)</f>
        <v>1712990.0829642371</v>
      </c>
      <c r="CN103" s="3">
        <f>IF(ROUND(CQ102,2) = 0,0,-PMT(_xlfn.XLOOKUP(CM$1,'Control Panel'!$B:$B,'Control Panel'!$H:$H),_xlfn.XLOOKUP(CM$1,'Control Panel'!$B:$B,'Control Panel'!$E:$E),_xlfn.XLOOKUP(CM$1,'Control Panel'!$B:$B,'Control Panel'!$C:$C)))</f>
        <v>11044.074042837967</v>
      </c>
      <c r="CO103" s="3">
        <f>IF(CN103=0,0,CM103*(_xlfn.XLOOKUP(CM$1,'Control Panel'!$B:$B,'Control Panel'!$H:$H)))</f>
        <v>7494.3316129685363</v>
      </c>
      <c r="CP103" s="3">
        <f t="shared" si="67"/>
        <v>3549.7424298694305</v>
      </c>
      <c r="CQ103" s="3">
        <f t="shared" si="68"/>
        <v>1709440.3405343676</v>
      </c>
      <c r="CR103" s="10">
        <f>_xlfn.XLOOKUP(CM$1,'Control Panel'!$B:$B,'Control Panel'!$D:$D)</f>
        <v>5.2499999999999998E-2</v>
      </c>
    </row>
    <row r="104" spans="1:96" x14ac:dyDescent="0.3">
      <c r="A104" s="86">
        <f t="shared" si="37"/>
        <v>327822.21753534663</v>
      </c>
      <c r="B104" s="3">
        <f t="shared" si="38"/>
        <v>378426.46439426241</v>
      </c>
      <c r="C104" s="88">
        <f>SUM($A$3:A103)</f>
        <v>26042974.097695798</v>
      </c>
      <c r="D104" s="87">
        <f>IF('Control Panel'!$D$27= "ON",A104+B104*(1-'Control Panel'!$C$27),A104+B104)</f>
        <v>706248.68192960904</v>
      </c>
      <c r="F104" s="9">
        <v>102</v>
      </c>
      <c r="G104" s="2">
        <f>IF('Control Panel'!$D$26="ON",K103*(1-'Control Panel'!$C$26),K103)</f>
        <v>2702610.1785615874</v>
      </c>
      <c r="H104" s="3">
        <f>IF(ROUND(K103,2) = 0,0,-PMT(_xlfn.XLOOKUP(G$1,'Control Panel'!$B:$B,'Control Panel'!$H:$H),_xlfn.XLOOKUP(G$1,'Control Panel'!$B:$B,'Control Panel'!$E:$E),_xlfn.XLOOKUP(G$1,'Control Panel'!$B:$B,'Control Panel'!$C:$C)))</f>
        <v>40854.172731056962</v>
      </c>
      <c r="I104" s="3">
        <f>IF(H104=0,0,G104*(_xlfn.XLOOKUP(G$1,'Control Panel'!$B:$B,'Control Panel'!$H:$H)))</f>
        <v>12386.963318407275</v>
      </c>
      <c r="J104" s="3">
        <f t="shared" si="39"/>
        <v>28467.209412649689</v>
      </c>
      <c r="K104" s="3">
        <f t="shared" si="40"/>
        <v>2674142.9691489376</v>
      </c>
      <c r="L104" s="10">
        <f>_xlfn.XLOOKUP(G$1,'Control Panel'!$B:$B,'Control Panel'!$D:$D)</f>
        <v>5.5E-2</v>
      </c>
      <c r="M104" s="2">
        <f>IF('Control Panel'!$D$26="ON",Q103*(1-'Control Panel'!$C$26),Q103)</f>
        <v>3542087.0525588021</v>
      </c>
      <c r="N104" s="3">
        <f>IF(ROUND(Q103,2) = 0,0,-PMT(_xlfn.XLOOKUP(M$1,'Control Panel'!$B:$B,'Control Panel'!$H:$H),_xlfn.XLOOKUP(M$1,'Control Panel'!$B:$B,'Control Panel'!$E:$E),_xlfn.XLOOKUP(M$1,'Control Panel'!$B:$B,'Control Panel'!$C:$C)))</f>
        <v>26277.152547020552</v>
      </c>
      <c r="O104" s="3">
        <f>IF(N104=0,0,M104*(_xlfn.XLOOKUP(M$1,'Control Panel'!$B:$B,'Control Panel'!$H:$H)))</f>
        <v>20293.20707195147</v>
      </c>
      <c r="P104" s="3">
        <f t="shared" si="41"/>
        <v>5983.945475069082</v>
      </c>
      <c r="Q104" s="3">
        <f t="shared" si="42"/>
        <v>3536103.1070837332</v>
      </c>
      <c r="R104" s="10">
        <f>_xlfn.XLOOKUP(M$1,'Control Panel'!$B:$B,'Control Panel'!$D:$D)</f>
        <v>6.8750000000000006E-2</v>
      </c>
      <c r="S104" s="2">
        <f>IF('Control Panel'!$D$26="ON",W103*(1-'Control Panel'!$C$26),W103)</f>
        <v>5755891.4604080459</v>
      </c>
      <c r="T104" s="3">
        <f>IF(ROUND(W103,2) = 0,0,-PMT(_xlfn.XLOOKUP(S$1,'Control Panel'!$B:$B,'Control Panel'!$H:$H),_xlfn.XLOOKUP(S$1,'Control Panel'!$B:$B,'Control Panel'!$E:$E),_xlfn.XLOOKUP(S$1,'Control Panel'!$B:$B,'Control Panel'!$C:$C)))</f>
        <v>42700.372888908401</v>
      </c>
      <c r="U104" s="3">
        <f>IF(T104=0,0,S104*(_xlfn.XLOOKUP(S$1,'Control Panel'!$B:$B,'Control Panel'!$H:$H)))</f>
        <v>32976.461491921102</v>
      </c>
      <c r="V104" s="3">
        <f t="shared" si="43"/>
        <v>9723.9113969872997</v>
      </c>
      <c r="W104" s="3">
        <f t="shared" si="44"/>
        <v>5746167.5490110582</v>
      </c>
      <c r="X104" s="10">
        <f>_xlfn.XLOOKUP(S$1,'Control Panel'!$B:$B,'Control Panel'!$D:$D)</f>
        <v>6.8750000000000006E-2</v>
      </c>
      <c r="Y104" s="2">
        <f>IF('Control Panel'!$D$26="ON",AC103*(1-'Control Panel'!$C$26),AC103)</f>
        <v>4135962.4878149456</v>
      </c>
      <c r="Z104" s="3">
        <f>IF(ROUND(AC103,2) = 0,0,-PMT(_xlfn.XLOOKUP(Y$1,'Control Panel'!$B:$B,'Control Panel'!$H:$H),_xlfn.XLOOKUP(Y$1,'Control Panel'!$B:$B,'Control Panel'!$E:$E),_xlfn.XLOOKUP(Y$1,'Control Panel'!$B:$B,'Control Panel'!$C:$C)))</f>
        <v>61792.332437135432</v>
      </c>
      <c r="AA104" s="3">
        <f>IF(Z104=0,0,Y104*(_xlfn.XLOOKUP(Y$1,'Control Panel'!$B:$B,'Control Panel'!$H:$H)))</f>
        <v>17664.006458376331</v>
      </c>
      <c r="AB104" s="3">
        <f t="shared" si="45"/>
        <v>44128.325978759101</v>
      </c>
      <c r="AC104" s="3">
        <f t="shared" si="46"/>
        <v>4091834.1618361864</v>
      </c>
      <c r="AD104" s="10">
        <f>_xlfn.XLOOKUP(Y$1,'Control Panel'!$B:$B,'Control Panel'!$D:$D)</f>
        <v>5.1249999999999997E-2</v>
      </c>
      <c r="AE104" s="2">
        <f>IF('Control Panel'!$D$26="ON",AI103*(1-'Control Panel'!$C$26),AI103)</f>
        <v>8855217.6313970108</v>
      </c>
      <c r="AF104" s="3">
        <f>IF(ROUND(AI103,2) = 0,0,-PMT(_xlfn.XLOOKUP(AE$1,'Control Panel'!$B:$B,'Control Panel'!$H:$H),_xlfn.XLOOKUP(AE$1,'Control Panel'!$B:$B,'Control Panel'!$E:$E),_xlfn.XLOOKUP(AE$1,'Control Panel'!$B:$B,'Control Panel'!$C:$C)))</f>
        <v>65692.881367551381</v>
      </c>
      <c r="AG104" s="3">
        <f>IF(AF104=0,0,AE104*(_xlfn.XLOOKUP(AE$1,'Control Panel'!$B:$B,'Control Panel'!$H:$H)))</f>
        <v>50733.017679878714</v>
      </c>
      <c r="AH104" s="3">
        <f t="shared" si="47"/>
        <v>14959.863687672667</v>
      </c>
      <c r="AI104" s="3">
        <f t="shared" si="48"/>
        <v>8840257.7677093372</v>
      </c>
      <c r="AJ104" s="10">
        <f>_xlfn.XLOOKUP(AE$1,'Control Panel'!$B:$B,'Control Panel'!$D:$D)</f>
        <v>6.8750000000000006E-2</v>
      </c>
      <c r="AK104" s="2">
        <f>IF('Control Panel'!$D$26="ON",AO103*(1-'Control Panel'!$C$26),AO103)</f>
        <v>1246821.7594306241</v>
      </c>
      <c r="AL104" s="3">
        <f>IF(ROUND(AO103,2) = 0,0,-PMT(_xlfn.XLOOKUP(AK$1,'Control Panel'!$B:$B,'Control Panel'!$H:$H),_xlfn.XLOOKUP(AK$1,'Control Panel'!$B:$B,'Control Panel'!$E:$E),_xlfn.XLOOKUP(AK$1,'Control Panel'!$B:$B,'Control Panel'!$C:$C)))</f>
        <v>19292.014496253767</v>
      </c>
      <c r="AM104" s="3">
        <f>IF(AL104=0,0,AK104*(_xlfn.XLOOKUP(AK$1,'Control Panel'!$B:$B,'Control Panel'!$H:$H)))</f>
        <v>6493.8633303678334</v>
      </c>
      <c r="AN104" s="3">
        <f t="shared" si="49"/>
        <v>12798.151165885934</v>
      </c>
      <c r="AO104" s="3">
        <f t="shared" si="50"/>
        <v>1234023.6082647382</v>
      </c>
      <c r="AP104" s="10">
        <f>_xlfn.XLOOKUP(AK$1,'Control Panel'!$B:$B,'Control Panel'!$D:$D)</f>
        <v>6.25E-2</v>
      </c>
      <c r="AQ104" s="2">
        <f>IF('Control Panel'!$D$26="ON",AU103*(1-'Control Panel'!$C$26),AU103)</f>
        <v>3926368.0319663635</v>
      </c>
      <c r="AR104" s="3">
        <f>IF(ROUND(AU103,2) = 0,0,-PMT(_xlfn.XLOOKUP(AQ$1,'Control Panel'!$B:$B,'Control Panel'!$H:$H),_xlfn.XLOOKUP(AQ$1,'Control Panel'!$B:$B,'Control Panel'!$E:$E),_xlfn.XLOOKUP(AQ$1,'Control Panel'!$B:$B,'Control Panel'!$C:$C)))</f>
        <v>61459.563819643074</v>
      </c>
      <c r="AS104" s="3">
        <f>IF(AR104=0,0,AQ104*(_xlfn.XLOOKUP(AQ$1,'Control Panel'!$B:$B,'Control Panel'!$H:$H)))</f>
        <v>21676.823509814298</v>
      </c>
      <c r="AT104" s="3">
        <f t="shared" si="51"/>
        <v>39782.740309828776</v>
      </c>
      <c r="AU104" s="3">
        <f t="shared" si="52"/>
        <v>3886585.2916565347</v>
      </c>
      <c r="AV104" s="10">
        <f>_xlfn.XLOOKUP(AQ$1,'Control Panel'!$B:$B,'Control Panel'!$D:$D)</f>
        <v>6.6250000000000003E-2</v>
      </c>
      <c r="AW104" s="2">
        <f>IF('Control Panel'!$D$26="ON",BA103*(1-'Control Panel'!$C$26),BA103)</f>
        <v>6858257.9704934442</v>
      </c>
      <c r="AX104" s="3">
        <f>IF(ROUND(BA103,2) = 0,0,-PMT(_xlfn.XLOOKUP(AW$1,'Control Panel'!$B:$B,'Control Panel'!$H:$H),_xlfn.XLOOKUP(AW$1,'Control Panel'!$B:$B,'Control Panel'!$E:$E),_xlfn.XLOOKUP(AW$1,'Control Panel'!$B:$B,'Control Panel'!$C:$C)))</f>
        <v>44797.69910066975</v>
      </c>
      <c r="AY104" s="3">
        <f>IF(AX104=0,0,AW104*(_xlfn.XLOOKUP(AW$1,'Control Panel'!$B:$B,'Control Panel'!$H:$H)))</f>
        <v>30719.28049283522</v>
      </c>
      <c r="AZ104" s="3">
        <f t="shared" si="53"/>
        <v>14078.41860783453</v>
      </c>
      <c r="BA104" s="3">
        <f t="shared" si="54"/>
        <v>6844179.5518856095</v>
      </c>
      <c r="BB104" s="10">
        <f>_xlfn.XLOOKUP(AW$1,'Control Panel'!$B:$B,'Control Panel'!$D:$D)</f>
        <v>5.3749999999999999E-2</v>
      </c>
      <c r="BC104" s="2">
        <f>IF('Control Panel'!$D$26="ON",BG103*(1-'Control Panel'!$C$26),BG103)</f>
        <v>11095863.06954089</v>
      </c>
      <c r="BD104" s="3">
        <f>IF(ROUND(BG103,2) = 0,0,-PMT(_xlfn.XLOOKUP(BC$1,'Control Panel'!$B:$B,'Control Panel'!$H:$H),_xlfn.XLOOKUP(BC$1,'Control Panel'!$B:$B,'Control Panel'!$E:$E),_xlfn.XLOOKUP(BC$1,'Control Panel'!$B:$B,'Control Panel'!$C:$C)))</f>
        <v>83162.8118973979</v>
      </c>
      <c r="BE104" s="3">
        <f>IF(BD104=0,0,BC104*(_xlfn.XLOOKUP(BC$1,'Control Panel'!$B:$B,'Control Panel'!$H:$H)))</f>
        <v>64725.867905655192</v>
      </c>
      <c r="BF104" s="3">
        <f t="shared" si="55"/>
        <v>18436.943991742708</v>
      </c>
      <c r="BG104" s="3">
        <f t="shared" si="56"/>
        <v>11077426.125549147</v>
      </c>
      <c r="BH104" s="10">
        <f>_xlfn.XLOOKUP(BC$1,'Control Panel'!$B:$B,'Control Panel'!$D:$D)</f>
        <v>7.0000000000000007E-2</v>
      </c>
      <c r="BI104" s="2">
        <f>IF('Control Panel'!$D$26="ON",BM103*(1-'Control Panel'!$C$26),BM103)</f>
        <v>5853650.9126285687</v>
      </c>
      <c r="BJ104" s="3">
        <f>IF(ROUND(BM103,2) = 0,0,-PMT(_xlfn.XLOOKUP(BI$1,'Control Panel'!$B:$B,'Control Panel'!$H:$H),_xlfn.XLOOKUP(BI$1,'Control Panel'!$B:$B,'Control Panel'!$E:$E),_xlfn.XLOOKUP(BI$1,'Control Panel'!$B:$B,'Control Panel'!$C:$C)))</f>
        <v>39928.799014207361</v>
      </c>
      <c r="BK104" s="3">
        <f>IF(BJ104=0,0,BI104*(_xlfn.XLOOKUP(BI$1,'Control Panel'!$B:$B,'Control Panel'!$H:$H)))</f>
        <v>28658.499259744032</v>
      </c>
      <c r="BL104" s="3">
        <f t="shared" si="57"/>
        <v>11270.299754463329</v>
      </c>
      <c r="BM104" s="3">
        <f t="shared" si="58"/>
        <v>5842380.6128741056</v>
      </c>
      <c r="BN104" s="10">
        <f>_xlfn.XLOOKUP(BI$1,'Control Panel'!$B:$B,'Control Panel'!$D:$D)</f>
        <v>5.8749999999999997E-2</v>
      </c>
      <c r="BO104" s="2">
        <f>IF('Control Panel'!$D$26="ON",BS103*(1-'Control Panel'!$C$26),BS103)</f>
        <v>7906161.5749714551</v>
      </c>
      <c r="BP104" s="3">
        <f>IF(ROUND(BS103,2) = 0,0,-PMT(_xlfn.XLOOKUP(BO$1,'Control Panel'!$B:$B,'Control Panel'!$H:$H),_xlfn.XLOOKUP(BO$1,'Control Panel'!$B:$B,'Control Panel'!$E:$E),_xlfn.XLOOKUP(BO$1,'Control Panel'!$B:$B,'Control Panel'!$C:$C)))</f>
        <v>51078.842448125593</v>
      </c>
      <c r="BQ104" s="3">
        <f>IF(BP104=0,0,BO104*(_xlfn.XLOOKUP(BO$1,'Control Panel'!$B:$B,'Control Panel'!$H:$H)))</f>
        <v>34589.456890500114</v>
      </c>
      <c r="BR104" s="3">
        <f t="shared" si="59"/>
        <v>16489.385557625479</v>
      </c>
      <c r="BS104" s="3">
        <f t="shared" si="60"/>
        <v>7889672.1894138297</v>
      </c>
      <c r="BT104" s="10">
        <f>_xlfn.XLOOKUP(BO$1,'Control Panel'!$B:$B,'Control Panel'!$D:$D)</f>
        <v>5.2499999999999998E-2</v>
      </c>
      <c r="BU104" s="2">
        <f>IF('Control Panel'!$D$26="ON",BY103*(1-'Control Panel'!$C$26),BY103)</f>
        <v>2503809.0973874098</v>
      </c>
      <c r="BV104" s="3">
        <f>IF(ROUND(BY103,2) = 0,0,-PMT(_xlfn.XLOOKUP(BU$1,'Control Panel'!$B:$B,'Control Panel'!$H:$H),_xlfn.XLOOKUP(BU$1,'Control Panel'!$B:$B,'Control Panel'!$E:$E),_xlfn.XLOOKUP(BU$1,'Control Panel'!$B:$B,'Control Panel'!$C:$C)))</f>
        <v>38891.266274824018</v>
      </c>
      <c r="BW104" s="3">
        <f>IF(BV104=0,0,BU104*(_xlfn.XLOOKUP(BU$1,'Control Panel'!$B:$B,'Control Panel'!$H:$H)))</f>
        <v>13301.485829870615</v>
      </c>
      <c r="BX104" s="3">
        <f t="shared" si="61"/>
        <v>25589.780444953401</v>
      </c>
      <c r="BY104" s="3">
        <f t="shared" si="62"/>
        <v>2478219.3169424562</v>
      </c>
      <c r="BZ104" s="10">
        <f>_xlfn.XLOOKUP(BU$1,'Control Panel'!$B:$B,'Control Panel'!$D:$D)</f>
        <v>6.3750000000000001E-2</v>
      </c>
      <c r="CA104" s="2">
        <f>IF('Control Panel'!$D$26="ON",CE103*(1-'Control Panel'!$C$26),CE103)</f>
        <v>3270447.0310559869</v>
      </c>
      <c r="CB104" s="3">
        <f>IF(ROUND(CE103,2) = 0,0,-PMT(_xlfn.XLOOKUP(CA$1,'Control Panel'!$B:$B,'Control Panel'!$H:$H),_xlfn.XLOOKUP(CA$1,'Control Panel'!$B:$B,'Control Panel'!$E:$E),_xlfn.XLOOKUP(CA$1,'Control Panel'!$B:$B,'Control Panel'!$C:$C)))</f>
        <v>49824.605221179954</v>
      </c>
      <c r="CC104" s="3">
        <f>IF(CB104=0,0,CA104*(_xlfn.XLOOKUP(CA$1,'Control Panel'!$B:$B,'Control Panel'!$H:$H)))</f>
        <v>15670.892023809938</v>
      </c>
      <c r="CD104" s="3">
        <f t="shared" si="63"/>
        <v>34153.713197370016</v>
      </c>
      <c r="CE104" s="3">
        <f t="shared" si="64"/>
        <v>3236293.3178586168</v>
      </c>
      <c r="CF104" s="10">
        <f>_xlfn.XLOOKUP(CA$1,'Control Panel'!$B:$B,'Control Panel'!$D:$D)</f>
        <v>5.7500000000000002E-2</v>
      </c>
      <c r="CG104" s="2">
        <f>IF('Control Panel'!$D$26="ON",CK103*(1-'Control Panel'!$C$26),CK103)</f>
        <v>4594437.3035546951</v>
      </c>
      <c r="CH104" s="3">
        <f>IF(ROUND(CK103,2) = 0,0,-PMT(_xlfn.XLOOKUP(CG$1,'Control Panel'!$B:$B,'Control Panel'!$H:$H),_xlfn.XLOOKUP(CG$1,'Control Panel'!$B:$B,'Control Panel'!$E:$E),_xlfn.XLOOKUP(CG$1,'Control Panel'!$B:$B,'Control Panel'!$C:$C)))</f>
        <v>69452.093642796826</v>
      </c>
      <c r="CI104" s="3">
        <f>IF(CH104=0,0,CG104*(_xlfn.XLOOKUP(CG$1,'Control Panel'!$B:$B,'Control Panel'!$H:$H)))</f>
        <v>21057.837641292354</v>
      </c>
      <c r="CJ104" s="3">
        <f t="shared" si="65"/>
        <v>48394.256001504473</v>
      </c>
      <c r="CK104" s="3">
        <f t="shared" si="66"/>
        <v>4546043.047553191</v>
      </c>
      <c r="CL104" s="10">
        <f>_xlfn.XLOOKUP(CG$1,'Control Panel'!$B:$B,'Control Panel'!$D:$D)</f>
        <v>5.5E-2</v>
      </c>
      <c r="CM104" s="2">
        <f>IF('Control Panel'!$D$26="ON",CQ103*(1-'Control Panel'!$C$26),CQ103)</f>
        <v>1709440.3405343676</v>
      </c>
      <c r="CN104" s="3">
        <f>IF(ROUND(CQ103,2) = 0,0,-PMT(_xlfn.XLOOKUP(CM$1,'Control Panel'!$B:$B,'Control Panel'!$H:$H),_xlfn.XLOOKUP(CM$1,'Control Panel'!$B:$B,'Control Panel'!$E:$E),_xlfn.XLOOKUP(CM$1,'Control Panel'!$B:$B,'Control Panel'!$C:$C)))</f>
        <v>11044.074042837967</v>
      </c>
      <c r="CO104" s="3">
        <f>IF(CN104=0,0,CM104*(_xlfn.XLOOKUP(CM$1,'Control Panel'!$B:$B,'Control Panel'!$H:$H)))</f>
        <v>7478.8014898378578</v>
      </c>
      <c r="CP104" s="3">
        <f t="shared" si="67"/>
        <v>3565.2725530001089</v>
      </c>
      <c r="CQ104" s="3">
        <f t="shared" si="68"/>
        <v>1705875.0679813675</v>
      </c>
      <c r="CR104" s="10">
        <f>_xlfn.XLOOKUP(CM$1,'Control Panel'!$B:$B,'Control Panel'!$D:$D)</f>
        <v>5.2499999999999998E-2</v>
      </c>
    </row>
    <row r="105" spans="1:96" x14ac:dyDescent="0.3">
      <c r="A105" s="86">
        <f t="shared" si="37"/>
        <v>329438.07935528463</v>
      </c>
      <c r="B105" s="3">
        <f t="shared" si="38"/>
        <v>376810.60257432435</v>
      </c>
      <c r="C105" s="88">
        <f>SUM($A$3:A104)</f>
        <v>26370796.315231144</v>
      </c>
      <c r="D105" s="87">
        <f>IF('Control Panel'!$D$27= "ON",A105+B105*(1-'Control Panel'!$C$27),A105+B105)</f>
        <v>706248.68192960904</v>
      </c>
      <c r="F105" s="9">
        <v>103</v>
      </c>
      <c r="G105" s="2">
        <f>IF('Control Panel'!$D$26="ON",K104*(1-'Control Panel'!$C$26),K104)</f>
        <v>2674142.9691489376</v>
      </c>
      <c r="H105" s="3">
        <f>IF(ROUND(K104,2) = 0,0,-PMT(_xlfn.XLOOKUP(G$1,'Control Panel'!$B:$B,'Control Panel'!$H:$H),_xlfn.XLOOKUP(G$1,'Control Panel'!$B:$B,'Control Panel'!$E:$E),_xlfn.XLOOKUP(G$1,'Control Panel'!$B:$B,'Control Panel'!$C:$C)))</f>
        <v>40854.172731056962</v>
      </c>
      <c r="I105" s="3">
        <f>IF(H105=0,0,G105*(_xlfn.XLOOKUP(G$1,'Control Panel'!$B:$B,'Control Panel'!$H:$H)))</f>
        <v>12256.488608599297</v>
      </c>
      <c r="J105" s="3">
        <f t="shared" si="39"/>
        <v>28597.684122457664</v>
      </c>
      <c r="K105" s="3">
        <f t="shared" si="40"/>
        <v>2645545.28502648</v>
      </c>
      <c r="L105" s="10">
        <f>_xlfn.XLOOKUP(G$1,'Control Panel'!$B:$B,'Control Panel'!$D:$D)</f>
        <v>5.5E-2</v>
      </c>
      <c r="M105" s="2">
        <f>IF('Control Panel'!$D$26="ON",Q104*(1-'Control Panel'!$C$26),Q104)</f>
        <v>3536103.1070837332</v>
      </c>
      <c r="N105" s="3">
        <f>IF(ROUND(Q104,2) = 0,0,-PMT(_xlfn.XLOOKUP(M$1,'Control Panel'!$B:$B,'Control Panel'!$H:$H),_xlfn.XLOOKUP(M$1,'Control Panel'!$B:$B,'Control Panel'!$E:$E),_xlfn.XLOOKUP(M$1,'Control Panel'!$B:$B,'Control Panel'!$C:$C)))</f>
        <v>26277.152547020552</v>
      </c>
      <c r="O105" s="3">
        <f>IF(N105=0,0,M105*(_xlfn.XLOOKUP(M$1,'Control Panel'!$B:$B,'Control Panel'!$H:$H)))</f>
        <v>20258.924051000555</v>
      </c>
      <c r="P105" s="3">
        <f t="shared" si="41"/>
        <v>6018.2284960199977</v>
      </c>
      <c r="Q105" s="3">
        <f t="shared" si="42"/>
        <v>3530084.878587713</v>
      </c>
      <c r="R105" s="10">
        <f>_xlfn.XLOOKUP(M$1,'Control Panel'!$B:$B,'Control Panel'!$D:$D)</f>
        <v>6.8750000000000006E-2</v>
      </c>
      <c r="S105" s="2">
        <f>IF('Control Panel'!$D$26="ON",W104*(1-'Control Panel'!$C$26),W104)</f>
        <v>5746167.5490110582</v>
      </c>
      <c r="T105" s="3">
        <f>IF(ROUND(W104,2) = 0,0,-PMT(_xlfn.XLOOKUP(S$1,'Control Panel'!$B:$B,'Control Panel'!$H:$H),_xlfn.XLOOKUP(S$1,'Control Panel'!$B:$B,'Control Panel'!$E:$E),_xlfn.XLOOKUP(S$1,'Control Panel'!$B:$B,'Control Panel'!$C:$C)))</f>
        <v>42700.372888908401</v>
      </c>
      <c r="U105" s="3">
        <f>IF(T105=0,0,S105*(_xlfn.XLOOKUP(S$1,'Control Panel'!$B:$B,'Control Panel'!$H:$H)))</f>
        <v>32920.751582875855</v>
      </c>
      <c r="V105" s="3">
        <f t="shared" si="43"/>
        <v>9779.6213060325463</v>
      </c>
      <c r="W105" s="3">
        <f t="shared" si="44"/>
        <v>5736387.9277050253</v>
      </c>
      <c r="X105" s="10">
        <f>_xlfn.XLOOKUP(S$1,'Control Panel'!$B:$B,'Control Panel'!$D:$D)</f>
        <v>6.8750000000000006E-2</v>
      </c>
      <c r="Y105" s="2">
        <f>IF('Control Panel'!$D$26="ON",AC104*(1-'Control Panel'!$C$26),AC104)</f>
        <v>4091834.1618361864</v>
      </c>
      <c r="Z105" s="3">
        <f>IF(ROUND(AC104,2) = 0,0,-PMT(_xlfn.XLOOKUP(Y$1,'Control Panel'!$B:$B,'Control Panel'!$H:$H),_xlfn.XLOOKUP(Y$1,'Control Panel'!$B:$B,'Control Panel'!$E:$E),_xlfn.XLOOKUP(Y$1,'Control Panel'!$B:$B,'Control Panel'!$C:$C)))</f>
        <v>61792.332437135432</v>
      </c>
      <c r="AA105" s="3">
        <f>IF(Z105=0,0,Y105*(_xlfn.XLOOKUP(Y$1,'Control Panel'!$B:$B,'Control Panel'!$H:$H)))</f>
        <v>17475.541732842044</v>
      </c>
      <c r="AB105" s="3">
        <f t="shared" si="45"/>
        <v>44316.790704293388</v>
      </c>
      <c r="AC105" s="3">
        <f t="shared" si="46"/>
        <v>4047517.3711318932</v>
      </c>
      <c r="AD105" s="10">
        <f>_xlfn.XLOOKUP(Y$1,'Control Panel'!$B:$B,'Control Panel'!$D:$D)</f>
        <v>5.1249999999999997E-2</v>
      </c>
      <c r="AE105" s="2">
        <f>IF('Control Panel'!$D$26="ON",AI104*(1-'Control Panel'!$C$26),AI104)</f>
        <v>8840257.7677093372</v>
      </c>
      <c r="AF105" s="3">
        <f>IF(ROUND(AI104,2) = 0,0,-PMT(_xlfn.XLOOKUP(AE$1,'Control Panel'!$B:$B,'Control Panel'!$H:$H),_xlfn.XLOOKUP(AE$1,'Control Panel'!$B:$B,'Control Panel'!$E:$E),_xlfn.XLOOKUP(AE$1,'Control Panel'!$B:$B,'Control Panel'!$C:$C)))</f>
        <v>65692.881367551381</v>
      </c>
      <c r="AG105" s="3">
        <f>IF(AF105=0,0,AE105*(_xlfn.XLOOKUP(AE$1,'Control Panel'!$B:$B,'Control Panel'!$H:$H)))</f>
        <v>50647.310127501412</v>
      </c>
      <c r="AH105" s="3">
        <f t="shared" si="47"/>
        <v>15045.571240049969</v>
      </c>
      <c r="AI105" s="3">
        <f t="shared" si="48"/>
        <v>8825212.1964692865</v>
      </c>
      <c r="AJ105" s="10">
        <f>_xlfn.XLOOKUP(AE$1,'Control Panel'!$B:$B,'Control Panel'!$D:$D)</f>
        <v>6.8750000000000006E-2</v>
      </c>
      <c r="AK105" s="2">
        <f>IF('Control Panel'!$D$26="ON",AO104*(1-'Control Panel'!$C$26),AO104)</f>
        <v>1234023.6082647382</v>
      </c>
      <c r="AL105" s="3">
        <f>IF(ROUND(AO104,2) = 0,0,-PMT(_xlfn.XLOOKUP(AK$1,'Control Panel'!$B:$B,'Control Panel'!$H:$H),_xlfn.XLOOKUP(AK$1,'Control Panel'!$B:$B,'Control Panel'!$E:$E),_xlfn.XLOOKUP(AK$1,'Control Panel'!$B:$B,'Control Panel'!$C:$C)))</f>
        <v>19292.014496253767</v>
      </c>
      <c r="AM105" s="3">
        <f>IF(AL105=0,0,AK105*(_xlfn.XLOOKUP(AK$1,'Control Panel'!$B:$B,'Control Panel'!$H:$H)))</f>
        <v>6427.2062930455113</v>
      </c>
      <c r="AN105" s="3">
        <f t="shared" si="49"/>
        <v>12864.808203208257</v>
      </c>
      <c r="AO105" s="3">
        <f t="shared" si="50"/>
        <v>1221158.80006153</v>
      </c>
      <c r="AP105" s="10">
        <f>_xlfn.XLOOKUP(AK$1,'Control Panel'!$B:$B,'Control Panel'!$D:$D)</f>
        <v>6.25E-2</v>
      </c>
      <c r="AQ105" s="2">
        <f>IF('Control Panel'!$D$26="ON",AU104*(1-'Control Panel'!$C$26),AU104)</f>
        <v>3886585.2916565347</v>
      </c>
      <c r="AR105" s="3">
        <f>IF(ROUND(AU104,2) = 0,0,-PMT(_xlfn.XLOOKUP(AQ$1,'Control Panel'!$B:$B,'Control Panel'!$H:$H),_xlfn.XLOOKUP(AQ$1,'Control Panel'!$B:$B,'Control Panel'!$E:$E),_xlfn.XLOOKUP(AQ$1,'Control Panel'!$B:$B,'Control Panel'!$C:$C)))</f>
        <v>61459.563819643074</v>
      </c>
      <c r="AS105" s="3">
        <f>IF(AR105=0,0,AQ105*(_xlfn.XLOOKUP(AQ$1,'Control Panel'!$B:$B,'Control Panel'!$H:$H)))</f>
        <v>21457.18963102045</v>
      </c>
      <c r="AT105" s="3">
        <f t="shared" si="51"/>
        <v>40002.37418862262</v>
      </c>
      <c r="AU105" s="3">
        <f t="shared" si="52"/>
        <v>3846582.9174679122</v>
      </c>
      <c r="AV105" s="10">
        <f>_xlfn.XLOOKUP(AQ$1,'Control Panel'!$B:$B,'Control Panel'!$D:$D)</f>
        <v>6.6250000000000003E-2</v>
      </c>
      <c r="AW105" s="2">
        <f>IF('Control Panel'!$D$26="ON",BA104*(1-'Control Panel'!$C$26),BA104)</f>
        <v>6844179.5518856095</v>
      </c>
      <c r="AX105" s="3">
        <f>IF(ROUND(BA104,2) = 0,0,-PMT(_xlfn.XLOOKUP(AW$1,'Control Panel'!$B:$B,'Control Panel'!$H:$H),_xlfn.XLOOKUP(AW$1,'Control Panel'!$B:$B,'Control Panel'!$E:$E),_xlfn.XLOOKUP(AW$1,'Control Panel'!$B:$B,'Control Panel'!$C:$C)))</f>
        <v>44797.69910066975</v>
      </c>
      <c r="AY105" s="3">
        <f>IF(AX105=0,0,AW105*(_xlfn.XLOOKUP(AW$1,'Control Panel'!$B:$B,'Control Panel'!$H:$H)))</f>
        <v>30656.220909487627</v>
      </c>
      <c r="AZ105" s="3">
        <f t="shared" si="53"/>
        <v>14141.478191182123</v>
      </c>
      <c r="BA105" s="3">
        <f t="shared" si="54"/>
        <v>6830038.0736944275</v>
      </c>
      <c r="BB105" s="10">
        <f>_xlfn.XLOOKUP(AW$1,'Control Panel'!$B:$B,'Control Panel'!$D:$D)</f>
        <v>5.3749999999999999E-2</v>
      </c>
      <c r="BC105" s="2">
        <f>IF('Control Panel'!$D$26="ON",BG104*(1-'Control Panel'!$C$26),BG104)</f>
        <v>11077426.125549147</v>
      </c>
      <c r="BD105" s="3">
        <f>IF(ROUND(BG104,2) = 0,0,-PMT(_xlfn.XLOOKUP(BC$1,'Control Panel'!$B:$B,'Control Panel'!$H:$H),_xlfn.XLOOKUP(BC$1,'Control Panel'!$B:$B,'Control Panel'!$E:$E),_xlfn.XLOOKUP(BC$1,'Control Panel'!$B:$B,'Control Panel'!$C:$C)))</f>
        <v>83162.8118973979</v>
      </c>
      <c r="BE105" s="3">
        <f>IF(BD105=0,0,BC105*(_xlfn.XLOOKUP(BC$1,'Control Panel'!$B:$B,'Control Panel'!$H:$H)))</f>
        <v>64618.319065703363</v>
      </c>
      <c r="BF105" s="3">
        <f t="shared" si="55"/>
        <v>18544.492831694537</v>
      </c>
      <c r="BG105" s="3">
        <f t="shared" si="56"/>
        <v>11058881.632717453</v>
      </c>
      <c r="BH105" s="10">
        <f>_xlfn.XLOOKUP(BC$1,'Control Panel'!$B:$B,'Control Panel'!$D:$D)</f>
        <v>7.0000000000000007E-2</v>
      </c>
      <c r="BI105" s="2">
        <f>IF('Control Panel'!$D$26="ON",BM104*(1-'Control Panel'!$C$26),BM104)</f>
        <v>5842380.6128741056</v>
      </c>
      <c r="BJ105" s="3">
        <f>IF(ROUND(BM104,2) = 0,0,-PMT(_xlfn.XLOOKUP(BI$1,'Control Panel'!$B:$B,'Control Panel'!$H:$H),_xlfn.XLOOKUP(BI$1,'Control Panel'!$B:$B,'Control Panel'!$E:$E),_xlfn.XLOOKUP(BI$1,'Control Panel'!$B:$B,'Control Panel'!$C:$C)))</f>
        <v>39928.799014207361</v>
      </c>
      <c r="BK105" s="3">
        <f>IF(BJ105=0,0,BI105*(_xlfn.XLOOKUP(BI$1,'Control Panel'!$B:$B,'Control Panel'!$H:$H)))</f>
        <v>28603.321750529471</v>
      </c>
      <c r="BL105" s="3">
        <f t="shared" si="57"/>
        <v>11325.477263677891</v>
      </c>
      <c r="BM105" s="3">
        <f t="shared" si="58"/>
        <v>5831055.1356104277</v>
      </c>
      <c r="BN105" s="10">
        <f>_xlfn.XLOOKUP(BI$1,'Control Panel'!$B:$B,'Control Panel'!$D:$D)</f>
        <v>5.8749999999999997E-2</v>
      </c>
      <c r="BO105" s="2">
        <f>IF('Control Panel'!$D$26="ON",BS104*(1-'Control Panel'!$C$26),BS104)</f>
        <v>7889672.1894138297</v>
      </c>
      <c r="BP105" s="3">
        <f>IF(ROUND(BS104,2) = 0,0,-PMT(_xlfn.XLOOKUP(BO$1,'Control Panel'!$B:$B,'Control Panel'!$H:$H),_xlfn.XLOOKUP(BO$1,'Control Panel'!$B:$B,'Control Panel'!$E:$E),_xlfn.XLOOKUP(BO$1,'Control Panel'!$B:$B,'Control Panel'!$C:$C)))</f>
        <v>51078.842448125593</v>
      </c>
      <c r="BQ105" s="3">
        <f>IF(BP105=0,0,BO105*(_xlfn.XLOOKUP(BO$1,'Control Panel'!$B:$B,'Control Panel'!$H:$H)))</f>
        <v>34517.315828685503</v>
      </c>
      <c r="BR105" s="3">
        <f t="shared" si="59"/>
        <v>16561.52661944009</v>
      </c>
      <c r="BS105" s="3">
        <f t="shared" si="60"/>
        <v>7873110.6627943898</v>
      </c>
      <c r="BT105" s="10">
        <f>_xlfn.XLOOKUP(BO$1,'Control Panel'!$B:$B,'Control Panel'!$D:$D)</f>
        <v>5.2499999999999998E-2</v>
      </c>
      <c r="BU105" s="2">
        <f>IF('Control Panel'!$D$26="ON",BY104*(1-'Control Panel'!$C$26),BY104)</f>
        <v>2478219.3169424562</v>
      </c>
      <c r="BV105" s="3">
        <f>IF(ROUND(BY104,2) = 0,0,-PMT(_xlfn.XLOOKUP(BU$1,'Control Panel'!$B:$B,'Control Panel'!$H:$H),_xlfn.XLOOKUP(BU$1,'Control Panel'!$B:$B,'Control Panel'!$E:$E),_xlfn.XLOOKUP(BU$1,'Control Panel'!$B:$B,'Control Panel'!$C:$C)))</f>
        <v>38891.266274824018</v>
      </c>
      <c r="BW105" s="3">
        <f>IF(BV105=0,0,BU105*(_xlfn.XLOOKUP(BU$1,'Control Panel'!$B:$B,'Control Panel'!$H:$H)))</f>
        <v>13165.540121256799</v>
      </c>
      <c r="BX105" s="3">
        <f t="shared" si="61"/>
        <v>25725.726153567219</v>
      </c>
      <c r="BY105" s="3">
        <f t="shared" si="62"/>
        <v>2452493.5907888887</v>
      </c>
      <c r="BZ105" s="10">
        <f>_xlfn.XLOOKUP(BU$1,'Control Panel'!$B:$B,'Control Panel'!$D:$D)</f>
        <v>6.3750000000000001E-2</v>
      </c>
      <c r="CA105" s="2">
        <f>IF('Control Panel'!$D$26="ON",CE104*(1-'Control Panel'!$C$26),CE104)</f>
        <v>3236293.3178586168</v>
      </c>
      <c r="CB105" s="3">
        <f>IF(ROUND(CE104,2) = 0,0,-PMT(_xlfn.XLOOKUP(CA$1,'Control Panel'!$B:$B,'Control Panel'!$H:$H),_xlfn.XLOOKUP(CA$1,'Control Panel'!$B:$B,'Control Panel'!$E:$E),_xlfn.XLOOKUP(CA$1,'Control Panel'!$B:$B,'Control Panel'!$C:$C)))</f>
        <v>49824.605221179954</v>
      </c>
      <c r="CC105" s="3">
        <f>IF(CB105=0,0,CA105*(_xlfn.XLOOKUP(CA$1,'Control Panel'!$B:$B,'Control Panel'!$H:$H)))</f>
        <v>15507.238814739207</v>
      </c>
      <c r="CD105" s="3">
        <f t="shared" si="63"/>
        <v>34317.366406440749</v>
      </c>
      <c r="CE105" s="3">
        <f t="shared" si="64"/>
        <v>3201975.9514521761</v>
      </c>
      <c r="CF105" s="10">
        <f>_xlfn.XLOOKUP(CA$1,'Control Panel'!$B:$B,'Control Panel'!$D:$D)</f>
        <v>5.7500000000000002E-2</v>
      </c>
      <c r="CG105" s="2">
        <f>IF('Control Panel'!$D$26="ON",CK104*(1-'Control Panel'!$C$26),CK104)</f>
        <v>4546043.047553191</v>
      </c>
      <c r="CH105" s="3">
        <f>IF(ROUND(CK104,2) = 0,0,-PMT(_xlfn.XLOOKUP(CG$1,'Control Panel'!$B:$B,'Control Panel'!$H:$H),_xlfn.XLOOKUP(CG$1,'Control Panel'!$B:$B,'Control Panel'!$E:$E),_xlfn.XLOOKUP(CG$1,'Control Panel'!$B:$B,'Control Panel'!$C:$C)))</f>
        <v>69452.093642796826</v>
      </c>
      <c r="CI105" s="3">
        <f>IF(CH105=0,0,CG105*(_xlfn.XLOOKUP(CG$1,'Control Panel'!$B:$B,'Control Panel'!$H:$H)))</f>
        <v>20836.030634618794</v>
      </c>
      <c r="CJ105" s="3">
        <f t="shared" si="65"/>
        <v>48616.063008178033</v>
      </c>
      <c r="CK105" s="3">
        <f t="shared" si="66"/>
        <v>4497426.9845450129</v>
      </c>
      <c r="CL105" s="10">
        <f>_xlfn.XLOOKUP(CG$1,'Control Panel'!$B:$B,'Control Panel'!$D:$D)</f>
        <v>5.5E-2</v>
      </c>
      <c r="CM105" s="2">
        <f>IF('Control Panel'!$D$26="ON",CQ104*(1-'Control Panel'!$C$26),CQ104)</f>
        <v>1705875.0679813675</v>
      </c>
      <c r="CN105" s="3">
        <f>IF(ROUND(CQ104,2) = 0,0,-PMT(_xlfn.XLOOKUP(CM$1,'Control Panel'!$B:$B,'Control Panel'!$H:$H),_xlfn.XLOOKUP(CM$1,'Control Panel'!$B:$B,'Control Panel'!$E:$E),_xlfn.XLOOKUP(CM$1,'Control Panel'!$B:$B,'Control Panel'!$C:$C)))</f>
        <v>11044.074042837967</v>
      </c>
      <c r="CO105" s="3">
        <f>IF(CN105=0,0,CM105*(_xlfn.XLOOKUP(CM$1,'Control Panel'!$B:$B,'Control Panel'!$H:$H)))</f>
        <v>7463.2034224184818</v>
      </c>
      <c r="CP105" s="3">
        <f t="shared" si="67"/>
        <v>3580.870620419485</v>
      </c>
      <c r="CQ105" s="3">
        <f t="shared" si="68"/>
        <v>1702294.197360948</v>
      </c>
      <c r="CR105" s="10">
        <f>_xlfn.XLOOKUP(CM$1,'Control Panel'!$B:$B,'Control Panel'!$D:$D)</f>
        <v>5.2499999999999998E-2</v>
      </c>
    </row>
    <row r="106" spans="1:96" x14ac:dyDescent="0.3">
      <c r="A106" s="86">
        <f t="shared" si="37"/>
        <v>331061.99725704367</v>
      </c>
      <c r="B106" s="3">
        <f t="shared" si="38"/>
        <v>375186.6846725652</v>
      </c>
      <c r="C106" s="88">
        <f>SUM($A$3:A105)</f>
        <v>26700234.394586429</v>
      </c>
      <c r="D106" s="87">
        <f>IF('Control Panel'!$D$27= "ON",A106+B106*(1-'Control Panel'!$C$27),A106+B106)</f>
        <v>706248.68192960881</v>
      </c>
      <c r="F106" s="9">
        <v>104</v>
      </c>
      <c r="G106" s="2">
        <f>IF('Control Panel'!$D$26="ON",K105*(1-'Control Panel'!$C$26),K105)</f>
        <v>2645545.28502648</v>
      </c>
      <c r="H106" s="3">
        <f>IF(ROUND(K105,2) = 0,0,-PMT(_xlfn.XLOOKUP(G$1,'Control Panel'!$B:$B,'Control Panel'!$H:$H),_xlfn.XLOOKUP(G$1,'Control Panel'!$B:$B,'Control Panel'!$E:$E),_xlfn.XLOOKUP(G$1,'Control Panel'!$B:$B,'Control Panel'!$C:$C)))</f>
        <v>40854.172731056962</v>
      </c>
      <c r="I106" s="3">
        <f>IF(H106=0,0,G106*(_xlfn.XLOOKUP(G$1,'Control Panel'!$B:$B,'Control Panel'!$H:$H)))</f>
        <v>12125.4158897047</v>
      </c>
      <c r="J106" s="3">
        <f t="shared" si="39"/>
        <v>28728.75684135226</v>
      </c>
      <c r="K106" s="3">
        <f t="shared" si="40"/>
        <v>2616816.5281851278</v>
      </c>
      <c r="L106" s="10">
        <f>_xlfn.XLOOKUP(G$1,'Control Panel'!$B:$B,'Control Panel'!$D:$D)</f>
        <v>5.5E-2</v>
      </c>
      <c r="M106" s="2">
        <f>IF('Control Panel'!$D$26="ON",Q105*(1-'Control Panel'!$C$26),Q105)</f>
        <v>3530084.878587713</v>
      </c>
      <c r="N106" s="3">
        <f>IF(ROUND(Q105,2) = 0,0,-PMT(_xlfn.XLOOKUP(M$1,'Control Panel'!$B:$B,'Control Panel'!$H:$H),_xlfn.XLOOKUP(M$1,'Control Panel'!$B:$B,'Control Panel'!$E:$E),_xlfn.XLOOKUP(M$1,'Control Panel'!$B:$B,'Control Panel'!$C:$C)))</f>
        <v>26277.152547020552</v>
      </c>
      <c r="O106" s="3">
        <f>IF(N106=0,0,M106*(_xlfn.XLOOKUP(M$1,'Control Panel'!$B:$B,'Control Panel'!$H:$H)))</f>
        <v>20224.444616908775</v>
      </c>
      <c r="P106" s="3">
        <f t="shared" si="41"/>
        <v>6052.7079301117774</v>
      </c>
      <c r="Q106" s="3">
        <f t="shared" si="42"/>
        <v>3524032.1706576012</v>
      </c>
      <c r="R106" s="10">
        <f>_xlfn.XLOOKUP(M$1,'Control Panel'!$B:$B,'Control Panel'!$D:$D)</f>
        <v>6.8750000000000006E-2</v>
      </c>
      <c r="S106" s="2">
        <f>IF('Control Panel'!$D$26="ON",W105*(1-'Control Panel'!$C$26),W105)</f>
        <v>5736387.9277050253</v>
      </c>
      <c r="T106" s="3">
        <f>IF(ROUND(W105,2) = 0,0,-PMT(_xlfn.XLOOKUP(S$1,'Control Panel'!$B:$B,'Control Panel'!$H:$H),_xlfn.XLOOKUP(S$1,'Control Panel'!$B:$B,'Control Panel'!$E:$E),_xlfn.XLOOKUP(S$1,'Control Panel'!$B:$B,'Control Panel'!$C:$C)))</f>
        <v>42700.372888908401</v>
      </c>
      <c r="U106" s="3">
        <f>IF(T106=0,0,S106*(_xlfn.XLOOKUP(S$1,'Control Panel'!$B:$B,'Control Panel'!$H:$H)))</f>
        <v>32864.72250247671</v>
      </c>
      <c r="V106" s="3">
        <f t="shared" si="43"/>
        <v>9835.650386431691</v>
      </c>
      <c r="W106" s="3">
        <f t="shared" si="44"/>
        <v>5726552.277318594</v>
      </c>
      <c r="X106" s="10">
        <f>_xlfn.XLOOKUP(S$1,'Control Panel'!$B:$B,'Control Panel'!$D:$D)</f>
        <v>6.8750000000000006E-2</v>
      </c>
      <c r="Y106" s="2">
        <f>IF('Control Panel'!$D$26="ON",AC105*(1-'Control Panel'!$C$26),AC105)</f>
        <v>4047517.3711318932</v>
      </c>
      <c r="Z106" s="3">
        <f>IF(ROUND(AC105,2) = 0,0,-PMT(_xlfn.XLOOKUP(Y$1,'Control Panel'!$B:$B,'Control Panel'!$H:$H),_xlfn.XLOOKUP(Y$1,'Control Panel'!$B:$B,'Control Panel'!$E:$E),_xlfn.XLOOKUP(Y$1,'Control Panel'!$B:$B,'Control Panel'!$C:$C)))</f>
        <v>61792.332437135432</v>
      </c>
      <c r="AA106" s="3">
        <f>IF(Z106=0,0,Y106*(_xlfn.XLOOKUP(Y$1,'Control Panel'!$B:$B,'Control Panel'!$H:$H)))</f>
        <v>17286.272105875792</v>
      </c>
      <c r="AB106" s="3">
        <f t="shared" si="45"/>
        <v>44506.060331259636</v>
      </c>
      <c r="AC106" s="3">
        <f t="shared" si="46"/>
        <v>4003011.3108006334</v>
      </c>
      <c r="AD106" s="10">
        <f>_xlfn.XLOOKUP(Y$1,'Control Panel'!$B:$B,'Control Panel'!$D:$D)</f>
        <v>5.1249999999999997E-2</v>
      </c>
      <c r="AE106" s="2">
        <f>IF('Control Panel'!$D$26="ON",AI105*(1-'Control Panel'!$C$26),AI105)</f>
        <v>8825212.1964692865</v>
      </c>
      <c r="AF106" s="3">
        <f>IF(ROUND(AI105,2) = 0,0,-PMT(_xlfn.XLOOKUP(AE$1,'Control Panel'!$B:$B,'Control Panel'!$H:$H),_xlfn.XLOOKUP(AE$1,'Control Panel'!$B:$B,'Control Panel'!$E:$E),_xlfn.XLOOKUP(AE$1,'Control Panel'!$B:$B,'Control Panel'!$C:$C)))</f>
        <v>65692.881367551381</v>
      </c>
      <c r="AG106" s="3">
        <f>IF(AF106=0,0,AE106*(_xlfn.XLOOKUP(AE$1,'Control Panel'!$B:$B,'Control Panel'!$H:$H)))</f>
        <v>50561.111542271959</v>
      </c>
      <c r="AH106" s="3">
        <f t="shared" si="47"/>
        <v>15131.769825279422</v>
      </c>
      <c r="AI106" s="3">
        <f t="shared" si="48"/>
        <v>8810080.4266440067</v>
      </c>
      <c r="AJ106" s="10">
        <f>_xlfn.XLOOKUP(AE$1,'Control Panel'!$B:$B,'Control Panel'!$D:$D)</f>
        <v>6.8750000000000006E-2</v>
      </c>
      <c r="AK106" s="2">
        <f>IF('Control Panel'!$D$26="ON",AO105*(1-'Control Panel'!$C$26),AO105)</f>
        <v>1221158.80006153</v>
      </c>
      <c r="AL106" s="3">
        <f>IF(ROUND(AO105,2) = 0,0,-PMT(_xlfn.XLOOKUP(AK$1,'Control Panel'!$B:$B,'Control Panel'!$H:$H),_xlfn.XLOOKUP(AK$1,'Control Panel'!$B:$B,'Control Panel'!$E:$E),_xlfn.XLOOKUP(AK$1,'Control Panel'!$B:$B,'Control Panel'!$C:$C)))</f>
        <v>19292.014496253767</v>
      </c>
      <c r="AM106" s="3">
        <f>IF(AL106=0,0,AK106*(_xlfn.XLOOKUP(AK$1,'Control Panel'!$B:$B,'Control Panel'!$H:$H)))</f>
        <v>6360.2020836538013</v>
      </c>
      <c r="AN106" s="3">
        <f t="shared" si="49"/>
        <v>12931.812412599966</v>
      </c>
      <c r="AO106" s="3">
        <f t="shared" si="50"/>
        <v>1208226.9876489299</v>
      </c>
      <c r="AP106" s="10">
        <f>_xlfn.XLOOKUP(AK$1,'Control Panel'!$B:$B,'Control Panel'!$D:$D)</f>
        <v>6.25E-2</v>
      </c>
      <c r="AQ106" s="2">
        <f>IF('Control Panel'!$D$26="ON",AU105*(1-'Control Panel'!$C$26),AU105)</f>
        <v>3846582.9174679122</v>
      </c>
      <c r="AR106" s="3">
        <f>IF(ROUND(AU105,2) = 0,0,-PMT(_xlfn.XLOOKUP(AQ$1,'Control Panel'!$B:$B,'Control Panel'!$H:$H),_xlfn.XLOOKUP(AQ$1,'Control Panel'!$B:$B,'Control Panel'!$E:$E),_xlfn.XLOOKUP(AQ$1,'Control Panel'!$B:$B,'Control Panel'!$C:$C)))</f>
        <v>61459.563819643074</v>
      </c>
      <c r="AS106" s="3">
        <f>IF(AR106=0,0,AQ106*(_xlfn.XLOOKUP(AQ$1,'Control Panel'!$B:$B,'Control Panel'!$H:$H)))</f>
        <v>21236.343190187432</v>
      </c>
      <c r="AT106" s="3">
        <f t="shared" si="51"/>
        <v>40223.220629455638</v>
      </c>
      <c r="AU106" s="3">
        <f t="shared" si="52"/>
        <v>3806359.6968384567</v>
      </c>
      <c r="AV106" s="10">
        <f>_xlfn.XLOOKUP(AQ$1,'Control Panel'!$B:$B,'Control Panel'!$D:$D)</f>
        <v>6.6250000000000003E-2</v>
      </c>
      <c r="AW106" s="2">
        <f>IF('Control Panel'!$D$26="ON",BA105*(1-'Control Panel'!$C$26),BA105)</f>
        <v>6830038.0736944275</v>
      </c>
      <c r="AX106" s="3">
        <f>IF(ROUND(BA105,2) = 0,0,-PMT(_xlfn.XLOOKUP(AW$1,'Control Panel'!$B:$B,'Control Panel'!$H:$H),_xlfn.XLOOKUP(AW$1,'Control Panel'!$B:$B,'Control Panel'!$E:$E),_xlfn.XLOOKUP(AW$1,'Control Panel'!$B:$B,'Control Panel'!$C:$C)))</f>
        <v>44797.69910066975</v>
      </c>
      <c r="AY106" s="3">
        <f>IF(AX106=0,0,AW106*(_xlfn.XLOOKUP(AW$1,'Control Panel'!$B:$B,'Control Panel'!$H:$H)))</f>
        <v>30592.878871756293</v>
      </c>
      <c r="AZ106" s="3">
        <f t="shared" si="53"/>
        <v>14204.820228913457</v>
      </c>
      <c r="BA106" s="3">
        <f t="shared" si="54"/>
        <v>6815833.2534655137</v>
      </c>
      <c r="BB106" s="10">
        <f>_xlfn.XLOOKUP(AW$1,'Control Panel'!$B:$B,'Control Panel'!$D:$D)</f>
        <v>5.3749999999999999E-2</v>
      </c>
      <c r="BC106" s="2">
        <f>IF('Control Panel'!$D$26="ON",BG105*(1-'Control Panel'!$C$26),BG105)</f>
        <v>11058881.632717453</v>
      </c>
      <c r="BD106" s="3">
        <f>IF(ROUND(BG105,2) = 0,0,-PMT(_xlfn.XLOOKUP(BC$1,'Control Panel'!$B:$B,'Control Panel'!$H:$H),_xlfn.XLOOKUP(BC$1,'Control Panel'!$B:$B,'Control Panel'!$E:$E),_xlfn.XLOOKUP(BC$1,'Control Panel'!$B:$B,'Control Panel'!$C:$C)))</f>
        <v>83162.8118973979</v>
      </c>
      <c r="BE106" s="3">
        <f>IF(BD106=0,0,BC106*(_xlfn.XLOOKUP(BC$1,'Control Panel'!$B:$B,'Control Panel'!$H:$H)))</f>
        <v>64510.142857518476</v>
      </c>
      <c r="BF106" s="3">
        <f t="shared" si="55"/>
        <v>18652.669039879424</v>
      </c>
      <c r="BG106" s="3">
        <f t="shared" si="56"/>
        <v>11040228.963677574</v>
      </c>
      <c r="BH106" s="10">
        <f>_xlfn.XLOOKUP(BC$1,'Control Panel'!$B:$B,'Control Panel'!$D:$D)</f>
        <v>7.0000000000000007E-2</v>
      </c>
      <c r="BI106" s="2">
        <f>IF('Control Panel'!$D$26="ON",BM105*(1-'Control Panel'!$C$26),BM105)</f>
        <v>5831055.1356104277</v>
      </c>
      <c r="BJ106" s="3">
        <f>IF(ROUND(BM105,2) = 0,0,-PMT(_xlfn.XLOOKUP(BI$1,'Control Panel'!$B:$B,'Control Panel'!$H:$H),_xlfn.XLOOKUP(BI$1,'Control Panel'!$B:$B,'Control Panel'!$E:$E),_xlfn.XLOOKUP(BI$1,'Control Panel'!$B:$B,'Control Panel'!$C:$C)))</f>
        <v>39928.799014207361</v>
      </c>
      <c r="BK106" s="3">
        <f>IF(BJ106=0,0,BI106*(_xlfn.XLOOKUP(BI$1,'Control Panel'!$B:$B,'Control Panel'!$H:$H)))</f>
        <v>28547.874101426049</v>
      </c>
      <c r="BL106" s="3">
        <f t="shared" si="57"/>
        <v>11380.924912781313</v>
      </c>
      <c r="BM106" s="3">
        <f t="shared" si="58"/>
        <v>5819674.2106976463</v>
      </c>
      <c r="BN106" s="10">
        <f>_xlfn.XLOOKUP(BI$1,'Control Panel'!$B:$B,'Control Panel'!$D:$D)</f>
        <v>5.8749999999999997E-2</v>
      </c>
      <c r="BO106" s="2">
        <f>IF('Control Panel'!$D$26="ON",BS105*(1-'Control Panel'!$C$26),BS105)</f>
        <v>7873110.6627943898</v>
      </c>
      <c r="BP106" s="3">
        <f>IF(ROUND(BS105,2) = 0,0,-PMT(_xlfn.XLOOKUP(BO$1,'Control Panel'!$B:$B,'Control Panel'!$H:$H),_xlfn.XLOOKUP(BO$1,'Control Panel'!$B:$B,'Control Panel'!$E:$E),_xlfn.XLOOKUP(BO$1,'Control Panel'!$B:$B,'Control Panel'!$C:$C)))</f>
        <v>51078.842448125593</v>
      </c>
      <c r="BQ106" s="3">
        <f>IF(BP106=0,0,BO106*(_xlfn.XLOOKUP(BO$1,'Control Panel'!$B:$B,'Control Panel'!$H:$H)))</f>
        <v>34444.859149725453</v>
      </c>
      <c r="BR106" s="3">
        <f t="shared" si="59"/>
        <v>16633.98329840014</v>
      </c>
      <c r="BS106" s="3">
        <f t="shared" si="60"/>
        <v>7856476.6794959893</v>
      </c>
      <c r="BT106" s="10">
        <f>_xlfn.XLOOKUP(BO$1,'Control Panel'!$B:$B,'Control Panel'!$D:$D)</f>
        <v>5.2499999999999998E-2</v>
      </c>
      <c r="BU106" s="2">
        <f>IF('Control Panel'!$D$26="ON",BY105*(1-'Control Panel'!$C$26),BY105)</f>
        <v>2452493.5907888887</v>
      </c>
      <c r="BV106" s="3">
        <f>IF(ROUND(BY105,2) = 0,0,-PMT(_xlfn.XLOOKUP(BU$1,'Control Panel'!$B:$B,'Control Panel'!$H:$H),_xlfn.XLOOKUP(BU$1,'Control Panel'!$B:$B,'Control Panel'!$E:$E),_xlfn.XLOOKUP(BU$1,'Control Panel'!$B:$B,'Control Panel'!$C:$C)))</f>
        <v>38891.266274824018</v>
      </c>
      <c r="BW106" s="3">
        <f>IF(BV106=0,0,BU106*(_xlfn.XLOOKUP(BU$1,'Control Panel'!$B:$B,'Control Panel'!$H:$H)))</f>
        <v>13028.872201065973</v>
      </c>
      <c r="BX106" s="3">
        <f t="shared" si="61"/>
        <v>25862.394073758045</v>
      </c>
      <c r="BY106" s="3">
        <f t="shared" si="62"/>
        <v>2426631.1967151305</v>
      </c>
      <c r="BZ106" s="10">
        <f>_xlfn.XLOOKUP(BU$1,'Control Panel'!$B:$B,'Control Panel'!$D:$D)</f>
        <v>6.3750000000000001E-2</v>
      </c>
      <c r="CA106" s="2">
        <f>IF('Control Panel'!$D$26="ON",CE105*(1-'Control Panel'!$C$26),CE105)</f>
        <v>3201975.9514521761</v>
      </c>
      <c r="CB106" s="3">
        <f>IF(ROUND(CE105,2) = 0,0,-PMT(_xlfn.XLOOKUP(CA$1,'Control Panel'!$B:$B,'Control Panel'!$H:$H),_xlfn.XLOOKUP(CA$1,'Control Panel'!$B:$B,'Control Panel'!$E:$E),_xlfn.XLOOKUP(CA$1,'Control Panel'!$B:$B,'Control Panel'!$C:$C)))</f>
        <v>49824.605221179954</v>
      </c>
      <c r="CC106" s="3">
        <f>IF(CB106=0,0,CA106*(_xlfn.XLOOKUP(CA$1,'Control Panel'!$B:$B,'Control Panel'!$H:$H)))</f>
        <v>15342.801434041679</v>
      </c>
      <c r="CD106" s="3">
        <f t="shared" si="63"/>
        <v>34481.803787138277</v>
      </c>
      <c r="CE106" s="3">
        <f t="shared" si="64"/>
        <v>3167494.1476650378</v>
      </c>
      <c r="CF106" s="10">
        <f>_xlfn.XLOOKUP(CA$1,'Control Panel'!$B:$B,'Control Panel'!$D:$D)</f>
        <v>5.7500000000000002E-2</v>
      </c>
      <c r="CG106" s="2">
        <f>IF('Control Panel'!$D$26="ON",CK105*(1-'Control Panel'!$C$26),CK105)</f>
        <v>4497426.9845450129</v>
      </c>
      <c r="CH106" s="3">
        <f>IF(ROUND(CK105,2) = 0,0,-PMT(_xlfn.XLOOKUP(CG$1,'Control Panel'!$B:$B,'Control Panel'!$H:$H),_xlfn.XLOOKUP(CG$1,'Control Panel'!$B:$B,'Control Panel'!$E:$E),_xlfn.XLOOKUP(CG$1,'Control Panel'!$B:$B,'Control Panel'!$C:$C)))</f>
        <v>69452.093642796826</v>
      </c>
      <c r="CI106" s="3">
        <f>IF(CH106=0,0,CG106*(_xlfn.XLOOKUP(CG$1,'Control Panel'!$B:$B,'Control Panel'!$H:$H)))</f>
        <v>20613.207012497976</v>
      </c>
      <c r="CJ106" s="3">
        <f t="shared" si="65"/>
        <v>48838.886630298846</v>
      </c>
      <c r="CK106" s="3">
        <f t="shared" si="66"/>
        <v>4448588.0979147144</v>
      </c>
      <c r="CL106" s="10">
        <f>_xlfn.XLOOKUP(CG$1,'Control Panel'!$B:$B,'Control Panel'!$D:$D)</f>
        <v>5.5E-2</v>
      </c>
      <c r="CM106" s="2">
        <f>IF('Control Panel'!$D$26="ON",CQ105*(1-'Control Panel'!$C$26),CQ105)</f>
        <v>1702294.197360948</v>
      </c>
      <c r="CN106" s="3">
        <f>IF(ROUND(CQ105,2) = 0,0,-PMT(_xlfn.XLOOKUP(CM$1,'Control Panel'!$B:$B,'Control Panel'!$H:$H),_xlfn.XLOOKUP(CM$1,'Control Panel'!$B:$B,'Control Panel'!$E:$E),_xlfn.XLOOKUP(CM$1,'Control Panel'!$B:$B,'Control Panel'!$C:$C)))</f>
        <v>11044.074042837967</v>
      </c>
      <c r="CO106" s="3">
        <f>IF(CN106=0,0,CM106*(_xlfn.XLOOKUP(CM$1,'Control Panel'!$B:$B,'Control Panel'!$H:$H)))</f>
        <v>7447.5371134541465</v>
      </c>
      <c r="CP106" s="3">
        <f t="shared" si="67"/>
        <v>3596.5369293838203</v>
      </c>
      <c r="CQ106" s="3">
        <f t="shared" si="68"/>
        <v>1698697.6604315641</v>
      </c>
      <c r="CR106" s="10">
        <f>_xlfn.XLOOKUP(CM$1,'Control Panel'!$B:$B,'Control Panel'!$D:$D)</f>
        <v>5.2499999999999998E-2</v>
      </c>
    </row>
    <row r="107" spans="1:96" x14ac:dyDescent="0.3">
      <c r="A107" s="86">
        <f t="shared" si="37"/>
        <v>332694.01186919375</v>
      </c>
      <c r="B107" s="3">
        <f t="shared" si="38"/>
        <v>373554.67006041523</v>
      </c>
      <c r="C107" s="88">
        <f>SUM($A$3:A106)</f>
        <v>27031296.391843472</v>
      </c>
      <c r="D107" s="87">
        <f>IF('Control Panel'!$D$27= "ON",A107+B107*(1-'Control Panel'!$C$27),A107+B107)</f>
        <v>706248.68192960904</v>
      </c>
      <c r="F107" s="9">
        <v>105</v>
      </c>
      <c r="G107" s="2">
        <f>IF('Control Panel'!$D$26="ON",K106*(1-'Control Panel'!$C$26),K106)</f>
        <v>2616816.5281851278</v>
      </c>
      <c r="H107" s="3">
        <f>IF(ROUND(K106,2) = 0,0,-PMT(_xlfn.XLOOKUP(G$1,'Control Panel'!$B:$B,'Control Panel'!$H:$H),_xlfn.XLOOKUP(G$1,'Control Panel'!$B:$B,'Control Panel'!$E:$E),_xlfn.XLOOKUP(G$1,'Control Panel'!$B:$B,'Control Panel'!$C:$C)))</f>
        <v>40854.172731056962</v>
      </c>
      <c r="I107" s="3">
        <f>IF(H107=0,0,G107*(_xlfn.XLOOKUP(G$1,'Control Panel'!$B:$B,'Control Panel'!$H:$H)))</f>
        <v>11993.742420848503</v>
      </c>
      <c r="J107" s="3">
        <f t="shared" si="39"/>
        <v>28860.43031020846</v>
      </c>
      <c r="K107" s="3">
        <f t="shared" si="40"/>
        <v>2587956.0978749194</v>
      </c>
      <c r="L107" s="10">
        <f>_xlfn.XLOOKUP(G$1,'Control Panel'!$B:$B,'Control Panel'!$D:$D)</f>
        <v>5.5E-2</v>
      </c>
      <c r="M107" s="2">
        <f>IF('Control Panel'!$D$26="ON",Q106*(1-'Control Panel'!$C$26),Q106)</f>
        <v>3524032.1706576012</v>
      </c>
      <c r="N107" s="3">
        <f>IF(ROUND(Q106,2) = 0,0,-PMT(_xlfn.XLOOKUP(M$1,'Control Panel'!$B:$B,'Control Panel'!$H:$H),_xlfn.XLOOKUP(M$1,'Control Panel'!$B:$B,'Control Panel'!$E:$E),_xlfn.XLOOKUP(M$1,'Control Panel'!$B:$B,'Control Panel'!$C:$C)))</f>
        <v>26277.152547020552</v>
      </c>
      <c r="O107" s="3">
        <f>IF(N107=0,0,M107*(_xlfn.XLOOKUP(M$1,'Control Panel'!$B:$B,'Control Panel'!$H:$H)))</f>
        <v>20189.767644392508</v>
      </c>
      <c r="P107" s="3">
        <f t="shared" si="41"/>
        <v>6087.3849026280441</v>
      </c>
      <c r="Q107" s="3">
        <f t="shared" si="42"/>
        <v>3517944.7857549731</v>
      </c>
      <c r="R107" s="10">
        <f>_xlfn.XLOOKUP(M$1,'Control Panel'!$B:$B,'Control Panel'!$D:$D)</f>
        <v>6.8750000000000006E-2</v>
      </c>
      <c r="S107" s="2">
        <f>IF('Control Panel'!$D$26="ON",W106*(1-'Control Panel'!$C$26),W106)</f>
        <v>5726552.277318594</v>
      </c>
      <c r="T107" s="3">
        <f>IF(ROUND(W106,2) = 0,0,-PMT(_xlfn.XLOOKUP(S$1,'Control Panel'!$B:$B,'Control Panel'!$H:$H),_xlfn.XLOOKUP(S$1,'Control Panel'!$B:$B,'Control Panel'!$E:$E),_xlfn.XLOOKUP(S$1,'Control Panel'!$B:$B,'Control Panel'!$C:$C)))</f>
        <v>42700.372888908401</v>
      </c>
      <c r="U107" s="3">
        <f>IF(T107=0,0,S107*(_xlfn.XLOOKUP(S$1,'Control Panel'!$B:$B,'Control Panel'!$H:$H)))</f>
        <v>32808.372422137778</v>
      </c>
      <c r="V107" s="3">
        <f t="shared" si="43"/>
        <v>9892.0004667706235</v>
      </c>
      <c r="W107" s="3">
        <f t="shared" si="44"/>
        <v>5716660.2768518236</v>
      </c>
      <c r="X107" s="10">
        <f>_xlfn.XLOOKUP(S$1,'Control Panel'!$B:$B,'Control Panel'!$D:$D)</f>
        <v>6.8750000000000006E-2</v>
      </c>
      <c r="Y107" s="2">
        <f>IF('Control Panel'!$D$26="ON",AC106*(1-'Control Panel'!$C$26),AC106)</f>
        <v>4003011.3108006334</v>
      </c>
      <c r="Z107" s="3">
        <f>IF(ROUND(AC106,2) = 0,0,-PMT(_xlfn.XLOOKUP(Y$1,'Control Panel'!$B:$B,'Control Panel'!$H:$H),_xlfn.XLOOKUP(Y$1,'Control Panel'!$B:$B,'Control Panel'!$E:$E),_xlfn.XLOOKUP(Y$1,'Control Panel'!$B:$B,'Control Panel'!$C:$C)))</f>
        <v>61792.332437135432</v>
      </c>
      <c r="AA107" s="3">
        <f>IF(Z107=0,0,Y107*(_xlfn.XLOOKUP(Y$1,'Control Panel'!$B:$B,'Control Panel'!$H:$H)))</f>
        <v>17096.194139877705</v>
      </c>
      <c r="AB107" s="3">
        <f t="shared" si="45"/>
        <v>44696.138297257727</v>
      </c>
      <c r="AC107" s="3">
        <f t="shared" si="46"/>
        <v>3958315.1725033754</v>
      </c>
      <c r="AD107" s="10">
        <f>_xlfn.XLOOKUP(Y$1,'Control Panel'!$B:$B,'Control Panel'!$D:$D)</f>
        <v>5.1249999999999997E-2</v>
      </c>
      <c r="AE107" s="2">
        <f>IF('Control Panel'!$D$26="ON",AI106*(1-'Control Panel'!$C$26),AI106)</f>
        <v>8810080.4266440067</v>
      </c>
      <c r="AF107" s="3">
        <f>IF(ROUND(AI106,2) = 0,0,-PMT(_xlfn.XLOOKUP(AE$1,'Control Panel'!$B:$B,'Control Panel'!$H:$H),_xlfn.XLOOKUP(AE$1,'Control Panel'!$B:$B,'Control Panel'!$E:$E),_xlfn.XLOOKUP(AE$1,'Control Panel'!$B:$B,'Control Panel'!$C:$C)))</f>
        <v>65692.881367551381</v>
      </c>
      <c r="AG107" s="3">
        <f>IF(AF107=0,0,AE107*(_xlfn.XLOOKUP(AE$1,'Control Panel'!$B:$B,'Control Panel'!$H:$H)))</f>
        <v>50474.419110981289</v>
      </c>
      <c r="AH107" s="3">
        <f t="shared" si="47"/>
        <v>15218.462256570092</v>
      </c>
      <c r="AI107" s="3">
        <f t="shared" si="48"/>
        <v>8794861.9643874373</v>
      </c>
      <c r="AJ107" s="10">
        <f>_xlfn.XLOOKUP(AE$1,'Control Panel'!$B:$B,'Control Panel'!$D:$D)</f>
        <v>6.8750000000000006E-2</v>
      </c>
      <c r="AK107" s="2">
        <f>IF('Control Panel'!$D$26="ON",AO106*(1-'Control Panel'!$C$26),AO106)</f>
        <v>1208226.9876489299</v>
      </c>
      <c r="AL107" s="3">
        <f>IF(ROUND(AO106,2) = 0,0,-PMT(_xlfn.XLOOKUP(AK$1,'Control Panel'!$B:$B,'Control Panel'!$H:$H),_xlfn.XLOOKUP(AK$1,'Control Panel'!$B:$B,'Control Panel'!$E:$E),_xlfn.XLOOKUP(AK$1,'Control Panel'!$B:$B,'Control Panel'!$C:$C)))</f>
        <v>19292.014496253767</v>
      </c>
      <c r="AM107" s="3">
        <f>IF(AL107=0,0,AK107*(_xlfn.XLOOKUP(AK$1,'Control Panel'!$B:$B,'Control Panel'!$H:$H)))</f>
        <v>6292.8488940048428</v>
      </c>
      <c r="AN107" s="3">
        <f t="shared" si="49"/>
        <v>12999.165602248924</v>
      </c>
      <c r="AO107" s="3">
        <f t="shared" si="50"/>
        <v>1195227.8220466811</v>
      </c>
      <c r="AP107" s="10">
        <f>_xlfn.XLOOKUP(AK$1,'Control Panel'!$B:$B,'Control Panel'!$D:$D)</f>
        <v>6.25E-2</v>
      </c>
      <c r="AQ107" s="2">
        <f>IF('Control Panel'!$D$26="ON",AU106*(1-'Control Panel'!$C$26),AU106)</f>
        <v>3806359.6968384567</v>
      </c>
      <c r="AR107" s="3">
        <f>IF(ROUND(AU106,2) = 0,0,-PMT(_xlfn.XLOOKUP(AQ$1,'Control Panel'!$B:$B,'Control Panel'!$H:$H),_xlfn.XLOOKUP(AQ$1,'Control Panel'!$B:$B,'Control Panel'!$E:$E),_xlfn.XLOOKUP(AQ$1,'Control Panel'!$B:$B,'Control Panel'!$C:$C)))</f>
        <v>61459.563819643074</v>
      </c>
      <c r="AS107" s="3">
        <f>IF(AR107=0,0,AQ107*(_xlfn.XLOOKUP(AQ$1,'Control Panel'!$B:$B,'Control Panel'!$H:$H)))</f>
        <v>21014.277492962312</v>
      </c>
      <c r="AT107" s="3">
        <f t="shared" si="51"/>
        <v>40445.286326680762</v>
      </c>
      <c r="AU107" s="3">
        <f t="shared" si="52"/>
        <v>3765914.4105117759</v>
      </c>
      <c r="AV107" s="10">
        <f>_xlfn.XLOOKUP(AQ$1,'Control Panel'!$B:$B,'Control Panel'!$D:$D)</f>
        <v>6.6250000000000003E-2</v>
      </c>
      <c r="AW107" s="2">
        <f>IF('Control Panel'!$D$26="ON",BA106*(1-'Control Panel'!$C$26),BA106)</f>
        <v>6815833.2534655137</v>
      </c>
      <c r="AX107" s="3">
        <f>IF(ROUND(BA106,2) = 0,0,-PMT(_xlfn.XLOOKUP(AW$1,'Control Panel'!$B:$B,'Control Panel'!$H:$H),_xlfn.XLOOKUP(AW$1,'Control Panel'!$B:$B,'Control Panel'!$E:$E),_xlfn.XLOOKUP(AW$1,'Control Panel'!$B:$B,'Control Panel'!$C:$C)))</f>
        <v>44797.69910066975</v>
      </c>
      <c r="AY107" s="3">
        <f>IF(AX107=0,0,AW107*(_xlfn.XLOOKUP(AW$1,'Control Panel'!$B:$B,'Control Panel'!$H:$H)))</f>
        <v>30529.253114480947</v>
      </c>
      <c r="AZ107" s="3">
        <f t="shared" si="53"/>
        <v>14268.445986188803</v>
      </c>
      <c r="BA107" s="3">
        <f t="shared" si="54"/>
        <v>6801564.8074793248</v>
      </c>
      <c r="BB107" s="10">
        <f>_xlfn.XLOOKUP(AW$1,'Control Panel'!$B:$B,'Control Panel'!$D:$D)</f>
        <v>5.3749999999999999E-2</v>
      </c>
      <c r="BC107" s="2">
        <f>IF('Control Panel'!$D$26="ON",BG106*(1-'Control Panel'!$C$26),BG106)</f>
        <v>11040228.963677574</v>
      </c>
      <c r="BD107" s="3">
        <f>IF(ROUND(BG106,2) = 0,0,-PMT(_xlfn.XLOOKUP(BC$1,'Control Panel'!$B:$B,'Control Panel'!$H:$H),_xlfn.XLOOKUP(BC$1,'Control Panel'!$B:$B,'Control Panel'!$E:$E),_xlfn.XLOOKUP(BC$1,'Control Panel'!$B:$B,'Control Panel'!$C:$C)))</f>
        <v>83162.8118973979</v>
      </c>
      <c r="BE107" s="3">
        <f>IF(BD107=0,0,BC107*(_xlfn.XLOOKUP(BC$1,'Control Panel'!$B:$B,'Control Panel'!$H:$H)))</f>
        <v>64401.335621452519</v>
      </c>
      <c r="BF107" s="3">
        <f t="shared" si="55"/>
        <v>18761.476275945381</v>
      </c>
      <c r="BG107" s="3">
        <f t="shared" si="56"/>
        <v>11021467.487401629</v>
      </c>
      <c r="BH107" s="10">
        <f>_xlfn.XLOOKUP(BC$1,'Control Panel'!$B:$B,'Control Panel'!$D:$D)</f>
        <v>7.0000000000000007E-2</v>
      </c>
      <c r="BI107" s="2">
        <f>IF('Control Panel'!$D$26="ON",BM106*(1-'Control Panel'!$C$26),BM106)</f>
        <v>5819674.2106976463</v>
      </c>
      <c r="BJ107" s="3">
        <f>IF(ROUND(BM106,2) = 0,0,-PMT(_xlfn.XLOOKUP(BI$1,'Control Panel'!$B:$B,'Control Panel'!$H:$H),_xlfn.XLOOKUP(BI$1,'Control Panel'!$B:$B,'Control Panel'!$E:$E),_xlfn.XLOOKUP(BI$1,'Control Panel'!$B:$B,'Control Panel'!$C:$C)))</f>
        <v>39928.799014207361</v>
      </c>
      <c r="BK107" s="3">
        <f>IF(BJ107=0,0,BI107*(_xlfn.XLOOKUP(BI$1,'Control Panel'!$B:$B,'Control Panel'!$H:$H)))</f>
        <v>28492.154989873889</v>
      </c>
      <c r="BL107" s="3">
        <f t="shared" si="57"/>
        <v>11436.644024333473</v>
      </c>
      <c r="BM107" s="3">
        <f t="shared" si="58"/>
        <v>5808237.5666733123</v>
      </c>
      <c r="BN107" s="10">
        <f>_xlfn.XLOOKUP(BI$1,'Control Panel'!$B:$B,'Control Panel'!$D:$D)</f>
        <v>5.8749999999999997E-2</v>
      </c>
      <c r="BO107" s="2">
        <f>IF('Control Panel'!$D$26="ON",BS106*(1-'Control Panel'!$C$26),BS106)</f>
        <v>7856476.6794959893</v>
      </c>
      <c r="BP107" s="3">
        <f>IF(ROUND(BS106,2) = 0,0,-PMT(_xlfn.XLOOKUP(BO$1,'Control Panel'!$B:$B,'Control Panel'!$H:$H),_xlfn.XLOOKUP(BO$1,'Control Panel'!$B:$B,'Control Panel'!$E:$E),_xlfn.XLOOKUP(BO$1,'Control Panel'!$B:$B,'Control Panel'!$C:$C)))</f>
        <v>51078.842448125593</v>
      </c>
      <c r="BQ107" s="3">
        <f>IF(BP107=0,0,BO107*(_xlfn.XLOOKUP(BO$1,'Control Panel'!$B:$B,'Control Panel'!$H:$H)))</f>
        <v>34372.085472794948</v>
      </c>
      <c r="BR107" s="3">
        <f t="shared" si="59"/>
        <v>16706.756975330645</v>
      </c>
      <c r="BS107" s="3">
        <f t="shared" si="60"/>
        <v>7839769.9225206589</v>
      </c>
      <c r="BT107" s="10">
        <f>_xlfn.XLOOKUP(BO$1,'Control Panel'!$B:$B,'Control Panel'!$D:$D)</f>
        <v>5.2499999999999998E-2</v>
      </c>
      <c r="BU107" s="2">
        <f>IF('Control Panel'!$D$26="ON",BY106*(1-'Control Panel'!$C$26),BY106)</f>
        <v>2426631.1967151305</v>
      </c>
      <c r="BV107" s="3">
        <f>IF(ROUND(BY106,2) = 0,0,-PMT(_xlfn.XLOOKUP(BU$1,'Control Panel'!$B:$B,'Control Panel'!$H:$H),_xlfn.XLOOKUP(BU$1,'Control Panel'!$B:$B,'Control Panel'!$E:$E),_xlfn.XLOOKUP(BU$1,'Control Panel'!$B:$B,'Control Panel'!$C:$C)))</f>
        <v>38891.266274824018</v>
      </c>
      <c r="BW107" s="3">
        <f>IF(BV107=0,0,BU107*(_xlfn.XLOOKUP(BU$1,'Control Panel'!$B:$B,'Control Panel'!$H:$H)))</f>
        <v>12891.478232549132</v>
      </c>
      <c r="BX107" s="3">
        <f t="shared" si="61"/>
        <v>25999.788042274886</v>
      </c>
      <c r="BY107" s="3">
        <f t="shared" si="62"/>
        <v>2400631.4086728557</v>
      </c>
      <c r="BZ107" s="10">
        <f>_xlfn.XLOOKUP(BU$1,'Control Panel'!$B:$B,'Control Panel'!$D:$D)</f>
        <v>6.3750000000000001E-2</v>
      </c>
      <c r="CA107" s="2">
        <f>IF('Control Panel'!$D$26="ON",CE106*(1-'Control Panel'!$C$26),CE106)</f>
        <v>3167494.1476650378</v>
      </c>
      <c r="CB107" s="3">
        <f>IF(ROUND(CE106,2) = 0,0,-PMT(_xlfn.XLOOKUP(CA$1,'Control Panel'!$B:$B,'Control Panel'!$H:$H),_xlfn.XLOOKUP(CA$1,'Control Panel'!$B:$B,'Control Panel'!$E:$E),_xlfn.XLOOKUP(CA$1,'Control Panel'!$B:$B,'Control Panel'!$C:$C)))</f>
        <v>49824.605221179954</v>
      </c>
      <c r="CC107" s="3">
        <f>IF(CB107=0,0,CA107*(_xlfn.XLOOKUP(CA$1,'Control Panel'!$B:$B,'Control Panel'!$H:$H)))</f>
        <v>15177.576124228308</v>
      </c>
      <c r="CD107" s="3">
        <f t="shared" si="63"/>
        <v>34647.02909695165</v>
      </c>
      <c r="CE107" s="3">
        <f t="shared" si="64"/>
        <v>3132847.1185680861</v>
      </c>
      <c r="CF107" s="10">
        <f>_xlfn.XLOOKUP(CA$1,'Control Panel'!$B:$B,'Control Panel'!$D:$D)</f>
        <v>5.7500000000000002E-2</v>
      </c>
      <c r="CG107" s="2">
        <f>IF('Control Panel'!$D$26="ON",CK106*(1-'Control Panel'!$C$26),CK106)</f>
        <v>4448588.0979147144</v>
      </c>
      <c r="CH107" s="3">
        <f>IF(ROUND(CK106,2) = 0,0,-PMT(_xlfn.XLOOKUP(CG$1,'Control Panel'!$B:$B,'Control Panel'!$H:$H),_xlfn.XLOOKUP(CG$1,'Control Panel'!$B:$B,'Control Panel'!$E:$E),_xlfn.XLOOKUP(CG$1,'Control Panel'!$B:$B,'Control Panel'!$C:$C)))</f>
        <v>69452.093642796826</v>
      </c>
      <c r="CI107" s="3">
        <f>IF(CH107=0,0,CG107*(_xlfn.XLOOKUP(CG$1,'Control Panel'!$B:$B,'Control Panel'!$H:$H)))</f>
        <v>20389.36211544244</v>
      </c>
      <c r="CJ107" s="3">
        <f t="shared" si="65"/>
        <v>49062.731527354386</v>
      </c>
      <c r="CK107" s="3">
        <f t="shared" si="66"/>
        <v>4399525.3663873598</v>
      </c>
      <c r="CL107" s="10">
        <f>_xlfn.XLOOKUP(CG$1,'Control Panel'!$B:$B,'Control Panel'!$D:$D)</f>
        <v>5.5E-2</v>
      </c>
      <c r="CM107" s="2">
        <f>IF('Control Panel'!$D$26="ON",CQ106*(1-'Control Panel'!$C$26),CQ106)</f>
        <v>1698697.6604315641</v>
      </c>
      <c r="CN107" s="3">
        <f>IF(ROUND(CQ106,2) = 0,0,-PMT(_xlfn.XLOOKUP(CM$1,'Control Panel'!$B:$B,'Control Panel'!$H:$H),_xlfn.XLOOKUP(CM$1,'Control Panel'!$B:$B,'Control Panel'!$E:$E),_xlfn.XLOOKUP(CM$1,'Control Panel'!$B:$B,'Control Panel'!$C:$C)))</f>
        <v>11044.074042837967</v>
      </c>
      <c r="CO107" s="3">
        <f>IF(CN107=0,0,CM107*(_xlfn.XLOOKUP(CM$1,'Control Panel'!$B:$B,'Control Panel'!$H:$H)))</f>
        <v>7431.8022643880922</v>
      </c>
      <c r="CP107" s="3">
        <f t="shared" si="67"/>
        <v>3612.2717784498745</v>
      </c>
      <c r="CQ107" s="3">
        <f t="shared" si="68"/>
        <v>1695085.3886531142</v>
      </c>
      <c r="CR107" s="10">
        <f>_xlfn.XLOOKUP(CM$1,'Control Panel'!$B:$B,'Control Panel'!$D:$D)</f>
        <v>5.2499999999999998E-2</v>
      </c>
    </row>
    <row r="108" spans="1:96" x14ac:dyDescent="0.3">
      <c r="A108" s="86">
        <f t="shared" si="37"/>
        <v>334334.1640275449</v>
      </c>
      <c r="B108" s="3">
        <f t="shared" si="38"/>
        <v>371914.5179020639</v>
      </c>
      <c r="C108" s="88">
        <f>SUM($A$3:A107)</f>
        <v>27363990.403712664</v>
      </c>
      <c r="D108" s="87">
        <f>IF('Control Panel'!$D$27= "ON",A108+B108*(1-'Control Panel'!$C$27),A108+B108)</f>
        <v>706248.68192960881</v>
      </c>
      <c r="F108" s="9">
        <v>106</v>
      </c>
      <c r="G108" s="2">
        <f>IF('Control Panel'!$D$26="ON",K107*(1-'Control Panel'!$C$26),K107)</f>
        <v>2587956.0978749194</v>
      </c>
      <c r="H108" s="3">
        <f>IF(ROUND(K107,2) = 0,0,-PMT(_xlfn.XLOOKUP(G$1,'Control Panel'!$B:$B,'Control Panel'!$H:$H),_xlfn.XLOOKUP(G$1,'Control Panel'!$B:$B,'Control Panel'!$E:$E),_xlfn.XLOOKUP(G$1,'Control Panel'!$B:$B,'Control Panel'!$C:$C)))</f>
        <v>40854.172731056962</v>
      </c>
      <c r="I108" s="3">
        <f>IF(H108=0,0,G108*(_xlfn.XLOOKUP(G$1,'Control Panel'!$B:$B,'Control Panel'!$H:$H)))</f>
        <v>11861.465448593381</v>
      </c>
      <c r="J108" s="3">
        <f t="shared" si="39"/>
        <v>28992.707282463583</v>
      </c>
      <c r="K108" s="3">
        <f t="shared" si="40"/>
        <v>2558963.3905924559</v>
      </c>
      <c r="L108" s="10">
        <f>_xlfn.XLOOKUP(G$1,'Control Panel'!$B:$B,'Control Panel'!$D:$D)</f>
        <v>5.5E-2</v>
      </c>
      <c r="M108" s="2">
        <f>IF('Control Panel'!$D$26="ON",Q107*(1-'Control Panel'!$C$26),Q107)</f>
        <v>3517944.7857549731</v>
      </c>
      <c r="N108" s="3">
        <f>IF(ROUND(Q107,2) = 0,0,-PMT(_xlfn.XLOOKUP(M$1,'Control Panel'!$B:$B,'Control Panel'!$H:$H),_xlfn.XLOOKUP(M$1,'Control Panel'!$B:$B,'Control Panel'!$E:$E),_xlfn.XLOOKUP(M$1,'Control Panel'!$B:$B,'Control Panel'!$C:$C)))</f>
        <v>26277.152547020552</v>
      </c>
      <c r="O108" s="3">
        <f>IF(N108=0,0,M108*(_xlfn.XLOOKUP(M$1,'Control Panel'!$B:$B,'Control Panel'!$H:$H)))</f>
        <v>20154.8920017212</v>
      </c>
      <c r="P108" s="3">
        <f t="shared" si="41"/>
        <v>6122.2605452993521</v>
      </c>
      <c r="Q108" s="3">
        <f t="shared" si="42"/>
        <v>3511822.5252096737</v>
      </c>
      <c r="R108" s="10">
        <f>_xlfn.XLOOKUP(M$1,'Control Panel'!$B:$B,'Control Panel'!$D:$D)</f>
        <v>6.8750000000000006E-2</v>
      </c>
      <c r="S108" s="2">
        <f>IF('Control Panel'!$D$26="ON",W107*(1-'Control Panel'!$C$26),W107)</f>
        <v>5716660.2768518236</v>
      </c>
      <c r="T108" s="3">
        <f>IF(ROUND(W107,2) = 0,0,-PMT(_xlfn.XLOOKUP(S$1,'Control Panel'!$B:$B,'Control Panel'!$H:$H),_xlfn.XLOOKUP(S$1,'Control Panel'!$B:$B,'Control Panel'!$E:$E),_xlfn.XLOOKUP(S$1,'Control Panel'!$B:$B,'Control Panel'!$C:$C)))</f>
        <v>42700.372888908401</v>
      </c>
      <c r="U108" s="3">
        <f>IF(T108=0,0,S108*(_xlfn.XLOOKUP(S$1,'Control Panel'!$B:$B,'Control Panel'!$H:$H)))</f>
        <v>32751.69950279691</v>
      </c>
      <c r="V108" s="3">
        <f t="shared" si="43"/>
        <v>9948.6733861114917</v>
      </c>
      <c r="W108" s="3">
        <f t="shared" si="44"/>
        <v>5706711.6034657117</v>
      </c>
      <c r="X108" s="10">
        <f>_xlfn.XLOOKUP(S$1,'Control Panel'!$B:$B,'Control Panel'!$D:$D)</f>
        <v>6.8750000000000006E-2</v>
      </c>
      <c r="Y108" s="2">
        <f>IF('Control Panel'!$D$26="ON",AC107*(1-'Control Panel'!$C$26),AC107)</f>
        <v>3958315.1725033754</v>
      </c>
      <c r="Z108" s="3">
        <f>IF(ROUND(AC107,2) = 0,0,-PMT(_xlfn.XLOOKUP(Y$1,'Control Panel'!$B:$B,'Control Panel'!$H:$H),_xlfn.XLOOKUP(Y$1,'Control Panel'!$B:$B,'Control Panel'!$E:$E),_xlfn.XLOOKUP(Y$1,'Control Panel'!$B:$B,'Control Panel'!$C:$C)))</f>
        <v>61792.332437135432</v>
      </c>
      <c r="AA108" s="3">
        <f>IF(Z108=0,0,Y108*(_xlfn.XLOOKUP(Y$1,'Control Panel'!$B:$B,'Control Panel'!$H:$H)))</f>
        <v>16905.304382566497</v>
      </c>
      <c r="AB108" s="3">
        <f t="shared" si="45"/>
        <v>44887.028054568931</v>
      </c>
      <c r="AC108" s="3">
        <f t="shared" si="46"/>
        <v>3913428.1444488065</v>
      </c>
      <c r="AD108" s="10">
        <f>_xlfn.XLOOKUP(Y$1,'Control Panel'!$B:$B,'Control Panel'!$D:$D)</f>
        <v>5.1249999999999997E-2</v>
      </c>
      <c r="AE108" s="2">
        <f>IF('Control Panel'!$D$26="ON",AI107*(1-'Control Panel'!$C$26),AI107)</f>
        <v>8794861.9643874373</v>
      </c>
      <c r="AF108" s="3">
        <f>IF(ROUND(AI107,2) = 0,0,-PMT(_xlfn.XLOOKUP(AE$1,'Control Panel'!$B:$B,'Control Panel'!$H:$H),_xlfn.XLOOKUP(AE$1,'Control Panel'!$B:$B,'Control Panel'!$E:$E),_xlfn.XLOOKUP(AE$1,'Control Panel'!$B:$B,'Control Panel'!$C:$C)))</f>
        <v>65692.881367551381</v>
      </c>
      <c r="AG108" s="3">
        <f>IF(AF108=0,0,AE108*(_xlfn.XLOOKUP(AE$1,'Control Panel'!$B:$B,'Control Panel'!$H:$H)))</f>
        <v>50387.230004303034</v>
      </c>
      <c r="AH108" s="3">
        <f t="shared" si="47"/>
        <v>15305.651363248347</v>
      </c>
      <c r="AI108" s="3">
        <f t="shared" si="48"/>
        <v>8779556.3130241893</v>
      </c>
      <c r="AJ108" s="10">
        <f>_xlfn.XLOOKUP(AE$1,'Control Panel'!$B:$B,'Control Panel'!$D:$D)</f>
        <v>6.8750000000000006E-2</v>
      </c>
      <c r="AK108" s="2">
        <f>IF('Control Panel'!$D$26="ON",AO107*(1-'Control Panel'!$C$26),AO107)</f>
        <v>1195227.8220466811</v>
      </c>
      <c r="AL108" s="3">
        <f>IF(ROUND(AO107,2) = 0,0,-PMT(_xlfn.XLOOKUP(AK$1,'Control Panel'!$B:$B,'Control Panel'!$H:$H),_xlfn.XLOOKUP(AK$1,'Control Panel'!$B:$B,'Control Panel'!$E:$E),_xlfn.XLOOKUP(AK$1,'Control Panel'!$B:$B,'Control Panel'!$C:$C)))</f>
        <v>19292.014496253767</v>
      </c>
      <c r="AM108" s="3">
        <f>IF(AL108=0,0,AK108*(_xlfn.XLOOKUP(AK$1,'Control Panel'!$B:$B,'Control Panel'!$H:$H)))</f>
        <v>6225.1449064931303</v>
      </c>
      <c r="AN108" s="3">
        <f t="shared" si="49"/>
        <v>13066.869589760638</v>
      </c>
      <c r="AO108" s="3">
        <f t="shared" si="50"/>
        <v>1182160.9524569204</v>
      </c>
      <c r="AP108" s="10">
        <f>_xlfn.XLOOKUP(AK$1,'Control Panel'!$B:$B,'Control Panel'!$D:$D)</f>
        <v>6.25E-2</v>
      </c>
      <c r="AQ108" s="2">
        <f>IF('Control Panel'!$D$26="ON",AU107*(1-'Control Panel'!$C$26),AU107)</f>
        <v>3765914.4105117759</v>
      </c>
      <c r="AR108" s="3">
        <f>IF(ROUND(AU107,2) = 0,0,-PMT(_xlfn.XLOOKUP(AQ$1,'Control Panel'!$B:$B,'Control Panel'!$H:$H),_xlfn.XLOOKUP(AQ$1,'Control Panel'!$B:$B,'Control Panel'!$E:$E),_xlfn.XLOOKUP(AQ$1,'Control Panel'!$B:$B,'Control Panel'!$C:$C)))</f>
        <v>61459.563819643074</v>
      </c>
      <c r="AS108" s="3">
        <f>IF(AR108=0,0,AQ108*(_xlfn.XLOOKUP(AQ$1,'Control Panel'!$B:$B,'Control Panel'!$H:$H)))</f>
        <v>20790.985808033762</v>
      </c>
      <c r="AT108" s="3">
        <f t="shared" si="51"/>
        <v>40668.578011609308</v>
      </c>
      <c r="AU108" s="3">
        <f t="shared" si="52"/>
        <v>3725245.8325001667</v>
      </c>
      <c r="AV108" s="10">
        <f>_xlfn.XLOOKUP(AQ$1,'Control Panel'!$B:$B,'Control Panel'!$D:$D)</f>
        <v>6.6250000000000003E-2</v>
      </c>
      <c r="AW108" s="2">
        <f>IF('Control Panel'!$D$26="ON",BA107*(1-'Control Panel'!$C$26),BA107)</f>
        <v>6801564.8074793248</v>
      </c>
      <c r="AX108" s="3">
        <f>IF(ROUND(BA107,2) = 0,0,-PMT(_xlfn.XLOOKUP(AW$1,'Control Panel'!$B:$B,'Control Panel'!$H:$H),_xlfn.XLOOKUP(AW$1,'Control Panel'!$B:$B,'Control Panel'!$E:$E),_xlfn.XLOOKUP(AW$1,'Control Panel'!$B:$B,'Control Panel'!$C:$C)))</f>
        <v>44797.69910066975</v>
      </c>
      <c r="AY108" s="3">
        <f>IF(AX108=0,0,AW108*(_xlfn.XLOOKUP(AW$1,'Control Panel'!$B:$B,'Control Panel'!$H:$H)))</f>
        <v>30465.342366834477</v>
      </c>
      <c r="AZ108" s="3">
        <f t="shared" si="53"/>
        <v>14332.356733835273</v>
      </c>
      <c r="BA108" s="3">
        <f t="shared" si="54"/>
        <v>6787232.4507454894</v>
      </c>
      <c r="BB108" s="10">
        <f>_xlfn.XLOOKUP(AW$1,'Control Panel'!$B:$B,'Control Panel'!$D:$D)</f>
        <v>5.3749999999999999E-2</v>
      </c>
      <c r="BC108" s="2">
        <f>IF('Control Panel'!$D$26="ON",BG107*(1-'Control Panel'!$C$26),BG107)</f>
        <v>11021467.487401629</v>
      </c>
      <c r="BD108" s="3">
        <f>IF(ROUND(BG107,2) = 0,0,-PMT(_xlfn.XLOOKUP(BC$1,'Control Panel'!$B:$B,'Control Panel'!$H:$H),_xlfn.XLOOKUP(BC$1,'Control Panel'!$B:$B,'Control Panel'!$E:$E),_xlfn.XLOOKUP(BC$1,'Control Panel'!$B:$B,'Control Panel'!$C:$C)))</f>
        <v>83162.8118973979</v>
      </c>
      <c r="BE108" s="3">
        <f>IF(BD108=0,0,BC108*(_xlfn.XLOOKUP(BC$1,'Control Panel'!$B:$B,'Control Panel'!$H:$H)))</f>
        <v>64291.893676509506</v>
      </c>
      <c r="BF108" s="3">
        <f t="shared" si="55"/>
        <v>18870.918220888394</v>
      </c>
      <c r="BG108" s="3">
        <f t="shared" si="56"/>
        <v>11002596.56918074</v>
      </c>
      <c r="BH108" s="10">
        <f>_xlfn.XLOOKUP(BC$1,'Control Panel'!$B:$B,'Control Panel'!$D:$D)</f>
        <v>7.0000000000000007E-2</v>
      </c>
      <c r="BI108" s="2">
        <f>IF('Control Panel'!$D$26="ON",BM107*(1-'Control Panel'!$C$26),BM107)</f>
        <v>5808237.5666733123</v>
      </c>
      <c r="BJ108" s="3">
        <f>IF(ROUND(BM107,2) = 0,0,-PMT(_xlfn.XLOOKUP(BI$1,'Control Panel'!$B:$B,'Control Panel'!$H:$H),_xlfn.XLOOKUP(BI$1,'Control Panel'!$B:$B,'Control Panel'!$E:$E),_xlfn.XLOOKUP(BI$1,'Control Panel'!$B:$B,'Control Panel'!$C:$C)))</f>
        <v>39928.799014207361</v>
      </c>
      <c r="BK108" s="3">
        <f>IF(BJ108=0,0,BI108*(_xlfn.XLOOKUP(BI$1,'Control Panel'!$B:$B,'Control Panel'!$H:$H)))</f>
        <v>28436.163086838089</v>
      </c>
      <c r="BL108" s="3">
        <f t="shared" si="57"/>
        <v>11492.635927369272</v>
      </c>
      <c r="BM108" s="3">
        <f t="shared" si="58"/>
        <v>5796744.9307459434</v>
      </c>
      <c r="BN108" s="10">
        <f>_xlfn.XLOOKUP(BI$1,'Control Panel'!$B:$B,'Control Panel'!$D:$D)</f>
        <v>5.8749999999999997E-2</v>
      </c>
      <c r="BO108" s="2">
        <f>IF('Control Panel'!$D$26="ON",BS107*(1-'Control Panel'!$C$26),BS107)</f>
        <v>7839769.9225206589</v>
      </c>
      <c r="BP108" s="3">
        <f>IF(ROUND(BS107,2) = 0,0,-PMT(_xlfn.XLOOKUP(BO$1,'Control Panel'!$B:$B,'Control Panel'!$H:$H),_xlfn.XLOOKUP(BO$1,'Control Panel'!$B:$B,'Control Panel'!$E:$E),_xlfn.XLOOKUP(BO$1,'Control Panel'!$B:$B,'Control Panel'!$C:$C)))</f>
        <v>51078.842448125593</v>
      </c>
      <c r="BQ108" s="3">
        <f>IF(BP108=0,0,BO108*(_xlfn.XLOOKUP(BO$1,'Control Panel'!$B:$B,'Control Panel'!$H:$H)))</f>
        <v>34298.993411027877</v>
      </c>
      <c r="BR108" s="3">
        <f t="shared" si="59"/>
        <v>16779.849037097716</v>
      </c>
      <c r="BS108" s="3">
        <f t="shared" si="60"/>
        <v>7822990.0734835612</v>
      </c>
      <c r="BT108" s="10">
        <f>_xlfn.XLOOKUP(BO$1,'Control Panel'!$B:$B,'Control Panel'!$D:$D)</f>
        <v>5.2499999999999998E-2</v>
      </c>
      <c r="BU108" s="2">
        <f>IF('Control Panel'!$D$26="ON",BY107*(1-'Control Panel'!$C$26),BY107)</f>
        <v>2400631.4086728557</v>
      </c>
      <c r="BV108" s="3">
        <f>IF(ROUND(BY107,2) = 0,0,-PMT(_xlfn.XLOOKUP(BU$1,'Control Panel'!$B:$B,'Control Panel'!$H:$H),_xlfn.XLOOKUP(BU$1,'Control Panel'!$B:$B,'Control Panel'!$E:$E),_xlfn.XLOOKUP(BU$1,'Control Panel'!$B:$B,'Control Panel'!$C:$C)))</f>
        <v>38891.266274824018</v>
      </c>
      <c r="BW108" s="3">
        <f>IF(BV108=0,0,BU108*(_xlfn.XLOOKUP(BU$1,'Control Panel'!$B:$B,'Control Panel'!$H:$H)))</f>
        <v>12753.354358574546</v>
      </c>
      <c r="BX108" s="3">
        <f t="shared" si="61"/>
        <v>26137.911916249472</v>
      </c>
      <c r="BY108" s="3">
        <f t="shared" si="62"/>
        <v>2374493.4967566063</v>
      </c>
      <c r="BZ108" s="10">
        <f>_xlfn.XLOOKUP(BU$1,'Control Panel'!$B:$B,'Control Panel'!$D:$D)</f>
        <v>6.3750000000000001E-2</v>
      </c>
      <c r="CA108" s="2">
        <f>IF('Control Panel'!$D$26="ON",CE107*(1-'Control Panel'!$C$26),CE107)</f>
        <v>3132847.1185680861</v>
      </c>
      <c r="CB108" s="3">
        <f>IF(ROUND(CE107,2) = 0,0,-PMT(_xlfn.XLOOKUP(CA$1,'Control Panel'!$B:$B,'Control Panel'!$H:$H),_xlfn.XLOOKUP(CA$1,'Control Panel'!$B:$B,'Control Panel'!$E:$E),_xlfn.XLOOKUP(CA$1,'Control Panel'!$B:$B,'Control Panel'!$C:$C)))</f>
        <v>49824.605221179954</v>
      </c>
      <c r="CC108" s="3">
        <f>IF(CB108=0,0,CA108*(_xlfn.XLOOKUP(CA$1,'Control Panel'!$B:$B,'Control Panel'!$H:$H)))</f>
        <v>15011.559109805414</v>
      </c>
      <c r="CD108" s="3">
        <f t="shared" si="63"/>
        <v>34813.04611137454</v>
      </c>
      <c r="CE108" s="3">
        <f t="shared" si="64"/>
        <v>3098034.0724567114</v>
      </c>
      <c r="CF108" s="10">
        <f>_xlfn.XLOOKUP(CA$1,'Control Panel'!$B:$B,'Control Panel'!$D:$D)</f>
        <v>5.7500000000000002E-2</v>
      </c>
      <c r="CG108" s="2">
        <f>IF('Control Panel'!$D$26="ON",CK107*(1-'Control Panel'!$C$26),CK107)</f>
        <v>4399525.3663873598</v>
      </c>
      <c r="CH108" s="3">
        <f>IF(ROUND(CK107,2) = 0,0,-PMT(_xlfn.XLOOKUP(CG$1,'Control Panel'!$B:$B,'Control Panel'!$H:$H),_xlfn.XLOOKUP(CG$1,'Control Panel'!$B:$B,'Control Panel'!$E:$E),_xlfn.XLOOKUP(CG$1,'Control Panel'!$B:$B,'Control Panel'!$C:$C)))</f>
        <v>69452.093642796826</v>
      </c>
      <c r="CI108" s="3">
        <f>IF(CH108=0,0,CG108*(_xlfn.XLOOKUP(CG$1,'Control Panel'!$B:$B,'Control Panel'!$H:$H)))</f>
        <v>20164.491262608732</v>
      </c>
      <c r="CJ108" s="3">
        <f t="shared" si="65"/>
        <v>49287.602380188095</v>
      </c>
      <c r="CK108" s="3">
        <f t="shared" si="66"/>
        <v>4350237.7640071716</v>
      </c>
      <c r="CL108" s="10">
        <f>_xlfn.XLOOKUP(CG$1,'Control Panel'!$B:$B,'Control Panel'!$D:$D)</f>
        <v>5.5E-2</v>
      </c>
      <c r="CM108" s="2">
        <f>IF('Control Panel'!$D$26="ON",CQ107*(1-'Control Panel'!$C$26),CQ107)</f>
        <v>1695085.3886531142</v>
      </c>
      <c r="CN108" s="3">
        <f>IF(ROUND(CQ107,2) = 0,0,-PMT(_xlfn.XLOOKUP(CM$1,'Control Panel'!$B:$B,'Control Panel'!$H:$H),_xlfn.XLOOKUP(CM$1,'Control Panel'!$B:$B,'Control Panel'!$E:$E),_xlfn.XLOOKUP(CM$1,'Control Panel'!$B:$B,'Control Panel'!$C:$C)))</f>
        <v>11044.074042837967</v>
      </c>
      <c r="CO108" s="3">
        <f>IF(CN108=0,0,CM108*(_xlfn.XLOOKUP(CM$1,'Control Panel'!$B:$B,'Control Panel'!$H:$H)))</f>
        <v>7415.9985753573737</v>
      </c>
      <c r="CP108" s="3">
        <f t="shared" si="67"/>
        <v>3628.075467480593</v>
      </c>
      <c r="CQ108" s="3">
        <f t="shared" si="68"/>
        <v>1691457.3131856336</v>
      </c>
      <c r="CR108" s="10">
        <f>_xlfn.XLOOKUP(CM$1,'Control Panel'!$B:$B,'Control Panel'!$D:$D)</f>
        <v>5.2499999999999998E-2</v>
      </c>
    </row>
    <row r="109" spans="1:96" x14ac:dyDescent="0.3">
      <c r="A109" s="86">
        <f t="shared" si="37"/>
        <v>335982.49477621779</v>
      </c>
      <c r="B109" s="3">
        <f t="shared" si="38"/>
        <v>370266.18715339113</v>
      </c>
      <c r="C109" s="88">
        <f>SUM($A$3:A108)</f>
        <v>27698324.567740209</v>
      </c>
      <c r="D109" s="87">
        <f>IF('Control Panel'!$D$27= "ON",A109+B109*(1-'Control Panel'!$C$27),A109+B109)</f>
        <v>706248.68192960892</v>
      </c>
      <c r="F109" s="9">
        <v>107</v>
      </c>
      <c r="G109" s="2">
        <f>IF('Control Panel'!$D$26="ON",K108*(1-'Control Panel'!$C$26),K108)</f>
        <v>2558963.3905924559</v>
      </c>
      <c r="H109" s="3">
        <f>IF(ROUND(K108,2) = 0,0,-PMT(_xlfn.XLOOKUP(G$1,'Control Panel'!$B:$B,'Control Panel'!$H:$H),_xlfn.XLOOKUP(G$1,'Control Panel'!$B:$B,'Control Panel'!$E:$E),_xlfn.XLOOKUP(G$1,'Control Panel'!$B:$B,'Control Panel'!$C:$C)))</f>
        <v>40854.172731056962</v>
      </c>
      <c r="I109" s="3">
        <f>IF(H109=0,0,G109*(_xlfn.XLOOKUP(G$1,'Control Panel'!$B:$B,'Control Panel'!$H:$H)))</f>
        <v>11728.582206882089</v>
      </c>
      <c r="J109" s="3">
        <f t="shared" si="39"/>
        <v>29125.590524174873</v>
      </c>
      <c r="K109" s="3">
        <f t="shared" si="40"/>
        <v>2529837.8000682811</v>
      </c>
      <c r="L109" s="10">
        <f>_xlfn.XLOOKUP(G$1,'Control Panel'!$B:$B,'Control Panel'!$D:$D)</f>
        <v>5.5E-2</v>
      </c>
      <c r="M109" s="2">
        <f>IF('Control Panel'!$D$26="ON",Q108*(1-'Control Panel'!$C$26),Q108)</f>
        <v>3511822.5252096737</v>
      </c>
      <c r="N109" s="3">
        <f>IF(ROUND(Q108,2) = 0,0,-PMT(_xlfn.XLOOKUP(M$1,'Control Panel'!$B:$B,'Control Panel'!$H:$H),_xlfn.XLOOKUP(M$1,'Control Panel'!$B:$B,'Control Panel'!$E:$E),_xlfn.XLOOKUP(M$1,'Control Panel'!$B:$B,'Control Panel'!$C:$C)))</f>
        <v>26277.152547020552</v>
      </c>
      <c r="O109" s="3">
        <f>IF(N109=0,0,M109*(_xlfn.XLOOKUP(M$1,'Control Panel'!$B:$B,'Control Panel'!$H:$H)))</f>
        <v>20119.816550680425</v>
      </c>
      <c r="P109" s="3">
        <f t="shared" si="41"/>
        <v>6157.3359963401272</v>
      </c>
      <c r="Q109" s="3">
        <f t="shared" si="42"/>
        <v>3505665.1892133337</v>
      </c>
      <c r="R109" s="10">
        <f>_xlfn.XLOOKUP(M$1,'Control Panel'!$B:$B,'Control Panel'!$D:$D)</f>
        <v>6.8750000000000006E-2</v>
      </c>
      <c r="S109" s="2">
        <f>IF('Control Panel'!$D$26="ON",W108*(1-'Control Panel'!$C$26),W108)</f>
        <v>5706711.6034657117</v>
      </c>
      <c r="T109" s="3">
        <f>IF(ROUND(W108,2) = 0,0,-PMT(_xlfn.XLOOKUP(S$1,'Control Panel'!$B:$B,'Control Panel'!$H:$H),_xlfn.XLOOKUP(S$1,'Control Panel'!$B:$B,'Control Panel'!$E:$E),_xlfn.XLOOKUP(S$1,'Control Panel'!$B:$B,'Control Panel'!$C:$C)))</f>
        <v>42700.372888908401</v>
      </c>
      <c r="U109" s="3">
        <f>IF(T109=0,0,S109*(_xlfn.XLOOKUP(S$1,'Control Panel'!$B:$B,'Control Panel'!$H:$H)))</f>
        <v>32694.701894855643</v>
      </c>
      <c r="V109" s="3">
        <f t="shared" si="43"/>
        <v>10005.670994052758</v>
      </c>
      <c r="W109" s="3">
        <f t="shared" si="44"/>
        <v>5696705.932471659</v>
      </c>
      <c r="X109" s="10">
        <f>_xlfn.XLOOKUP(S$1,'Control Panel'!$B:$B,'Control Panel'!$D:$D)</f>
        <v>6.8750000000000006E-2</v>
      </c>
      <c r="Y109" s="2">
        <f>IF('Control Panel'!$D$26="ON",AC108*(1-'Control Panel'!$C$26),AC108)</f>
        <v>3913428.1444488065</v>
      </c>
      <c r="Z109" s="3">
        <f>IF(ROUND(AC108,2) = 0,0,-PMT(_xlfn.XLOOKUP(Y$1,'Control Panel'!$B:$B,'Control Panel'!$H:$H),_xlfn.XLOOKUP(Y$1,'Control Panel'!$B:$B,'Control Panel'!$E:$E),_xlfn.XLOOKUP(Y$1,'Control Panel'!$B:$B,'Control Panel'!$C:$C)))</f>
        <v>61792.332437135432</v>
      </c>
      <c r="AA109" s="3">
        <f>IF(Z109=0,0,Y109*(_xlfn.XLOOKUP(Y$1,'Control Panel'!$B:$B,'Control Panel'!$H:$H)))</f>
        <v>16713.599366916776</v>
      </c>
      <c r="AB109" s="3">
        <f t="shared" si="45"/>
        <v>45078.733070218659</v>
      </c>
      <c r="AC109" s="3">
        <f t="shared" si="46"/>
        <v>3868349.4113785881</v>
      </c>
      <c r="AD109" s="10">
        <f>_xlfn.XLOOKUP(Y$1,'Control Panel'!$B:$B,'Control Panel'!$D:$D)</f>
        <v>5.1249999999999997E-2</v>
      </c>
      <c r="AE109" s="2">
        <f>IF('Control Panel'!$D$26="ON",AI108*(1-'Control Panel'!$C$26),AI108)</f>
        <v>8779556.3130241893</v>
      </c>
      <c r="AF109" s="3">
        <f>IF(ROUND(AI108,2) = 0,0,-PMT(_xlfn.XLOOKUP(AE$1,'Control Panel'!$B:$B,'Control Panel'!$H:$H),_xlfn.XLOOKUP(AE$1,'Control Panel'!$B:$B,'Control Panel'!$E:$E),_xlfn.XLOOKUP(AE$1,'Control Panel'!$B:$B,'Control Panel'!$C:$C)))</f>
        <v>65692.881367551381</v>
      </c>
      <c r="AG109" s="3">
        <f>IF(AF109=0,0,AE109*(_xlfn.XLOOKUP(AE$1,'Control Panel'!$B:$B,'Control Panel'!$H:$H)))</f>
        <v>50299.54137670109</v>
      </c>
      <c r="AH109" s="3">
        <f t="shared" si="47"/>
        <v>15393.339990850291</v>
      </c>
      <c r="AI109" s="3">
        <f t="shared" si="48"/>
        <v>8764162.9730333388</v>
      </c>
      <c r="AJ109" s="10">
        <f>_xlfn.XLOOKUP(AE$1,'Control Panel'!$B:$B,'Control Panel'!$D:$D)</f>
        <v>6.8750000000000006E-2</v>
      </c>
      <c r="AK109" s="2">
        <f>IF('Control Panel'!$D$26="ON",AO108*(1-'Control Panel'!$C$26),AO108)</f>
        <v>1182160.9524569204</v>
      </c>
      <c r="AL109" s="3">
        <f>IF(ROUND(AO108,2) = 0,0,-PMT(_xlfn.XLOOKUP(AK$1,'Control Panel'!$B:$B,'Control Panel'!$H:$H),_xlfn.XLOOKUP(AK$1,'Control Panel'!$B:$B,'Control Panel'!$E:$E),_xlfn.XLOOKUP(AK$1,'Control Panel'!$B:$B,'Control Panel'!$C:$C)))</f>
        <v>19292.014496253767</v>
      </c>
      <c r="AM109" s="3">
        <f>IF(AL109=0,0,AK109*(_xlfn.XLOOKUP(AK$1,'Control Panel'!$B:$B,'Control Panel'!$H:$H)))</f>
        <v>6157.0882940464599</v>
      </c>
      <c r="AN109" s="3">
        <f t="shared" si="49"/>
        <v>13134.926202207307</v>
      </c>
      <c r="AO109" s="3">
        <f t="shared" si="50"/>
        <v>1169026.0262547131</v>
      </c>
      <c r="AP109" s="10">
        <f>_xlfn.XLOOKUP(AK$1,'Control Panel'!$B:$B,'Control Panel'!$D:$D)</f>
        <v>6.25E-2</v>
      </c>
      <c r="AQ109" s="2">
        <f>IF('Control Panel'!$D$26="ON",AU108*(1-'Control Panel'!$C$26),AU108)</f>
        <v>3725245.8325001667</v>
      </c>
      <c r="AR109" s="3">
        <f>IF(ROUND(AU108,2) = 0,0,-PMT(_xlfn.XLOOKUP(AQ$1,'Control Panel'!$B:$B,'Control Panel'!$H:$H),_xlfn.XLOOKUP(AQ$1,'Control Panel'!$B:$B,'Control Panel'!$E:$E),_xlfn.XLOOKUP(AQ$1,'Control Panel'!$B:$B,'Control Panel'!$C:$C)))</f>
        <v>61459.563819643074</v>
      </c>
      <c r="AS109" s="3">
        <f>IF(AR109=0,0,AQ109*(_xlfn.XLOOKUP(AQ$1,'Control Panel'!$B:$B,'Control Panel'!$H:$H)))</f>
        <v>20566.461366928004</v>
      </c>
      <c r="AT109" s="3">
        <f t="shared" si="51"/>
        <v>40893.102452715073</v>
      </c>
      <c r="AU109" s="3">
        <f t="shared" si="52"/>
        <v>3684352.7300474518</v>
      </c>
      <c r="AV109" s="10">
        <f>_xlfn.XLOOKUP(AQ$1,'Control Panel'!$B:$B,'Control Panel'!$D:$D)</f>
        <v>6.6250000000000003E-2</v>
      </c>
      <c r="AW109" s="2">
        <f>IF('Control Panel'!$D$26="ON",BA108*(1-'Control Panel'!$C$26),BA108)</f>
        <v>6787232.4507454894</v>
      </c>
      <c r="AX109" s="3">
        <f>IF(ROUND(BA108,2) = 0,0,-PMT(_xlfn.XLOOKUP(AW$1,'Control Panel'!$B:$B,'Control Panel'!$H:$H),_xlfn.XLOOKUP(AW$1,'Control Panel'!$B:$B,'Control Panel'!$E:$E),_xlfn.XLOOKUP(AW$1,'Control Panel'!$B:$B,'Control Panel'!$C:$C)))</f>
        <v>44797.69910066975</v>
      </c>
      <c r="AY109" s="3">
        <f>IF(AX109=0,0,AW109*(_xlfn.XLOOKUP(AW$1,'Control Panel'!$B:$B,'Control Panel'!$H:$H)))</f>
        <v>30401.145352297506</v>
      </c>
      <c r="AZ109" s="3">
        <f t="shared" si="53"/>
        <v>14396.553748372244</v>
      </c>
      <c r="BA109" s="3">
        <f t="shared" si="54"/>
        <v>6772835.8969971174</v>
      </c>
      <c r="BB109" s="10">
        <f>_xlfn.XLOOKUP(AW$1,'Control Panel'!$B:$B,'Control Panel'!$D:$D)</f>
        <v>5.3749999999999999E-2</v>
      </c>
      <c r="BC109" s="2">
        <f>IF('Control Panel'!$D$26="ON",BG108*(1-'Control Panel'!$C$26),BG108)</f>
        <v>11002596.56918074</v>
      </c>
      <c r="BD109" s="3">
        <f>IF(ROUND(BG108,2) = 0,0,-PMT(_xlfn.XLOOKUP(BC$1,'Control Panel'!$B:$B,'Control Panel'!$H:$H),_xlfn.XLOOKUP(BC$1,'Control Panel'!$B:$B,'Control Panel'!$E:$E),_xlfn.XLOOKUP(BC$1,'Control Panel'!$B:$B,'Control Panel'!$C:$C)))</f>
        <v>83162.8118973979</v>
      </c>
      <c r="BE109" s="3">
        <f>IF(BD109=0,0,BC109*(_xlfn.XLOOKUP(BC$1,'Control Panel'!$B:$B,'Control Panel'!$H:$H)))</f>
        <v>64181.813320220986</v>
      </c>
      <c r="BF109" s="3">
        <f t="shared" si="55"/>
        <v>18980.998577176913</v>
      </c>
      <c r="BG109" s="3">
        <f t="shared" si="56"/>
        <v>10983615.570603563</v>
      </c>
      <c r="BH109" s="10">
        <f>_xlfn.XLOOKUP(BC$1,'Control Panel'!$B:$B,'Control Panel'!$D:$D)</f>
        <v>7.0000000000000007E-2</v>
      </c>
      <c r="BI109" s="2">
        <f>IF('Control Panel'!$D$26="ON",BM108*(1-'Control Panel'!$C$26),BM108)</f>
        <v>5796744.9307459434</v>
      </c>
      <c r="BJ109" s="3">
        <f>IF(ROUND(BM108,2) = 0,0,-PMT(_xlfn.XLOOKUP(BI$1,'Control Panel'!$B:$B,'Control Panel'!$H:$H),_xlfn.XLOOKUP(BI$1,'Control Panel'!$B:$B,'Control Panel'!$E:$E),_xlfn.XLOOKUP(BI$1,'Control Panel'!$B:$B,'Control Panel'!$C:$C)))</f>
        <v>39928.799014207361</v>
      </c>
      <c r="BK109" s="3">
        <f>IF(BJ109=0,0,BI109*(_xlfn.XLOOKUP(BI$1,'Control Panel'!$B:$B,'Control Panel'!$H:$H)))</f>
        <v>28379.897056777012</v>
      </c>
      <c r="BL109" s="3">
        <f t="shared" si="57"/>
        <v>11548.901957430349</v>
      </c>
      <c r="BM109" s="3">
        <f t="shared" si="58"/>
        <v>5785196.0287885135</v>
      </c>
      <c r="BN109" s="10">
        <f>_xlfn.XLOOKUP(BI$1,'Control Panel'!$B:$B,'Control Panel'!$D:$D)</f>
        <v>5.8749999999999997E-2</v>
      </c>
      <c r="BO109" s="2">
        <f>IF('Control Panel'!$D$26="ON",BS108*(1-'Control Panel'!$C$26),BS108)</f>
        <v>7822990.0734835612</v>
      </c>
      <c r="BP109" s="3">
        <f>IF(ROUND(BS108,2) = 0,0,-PMT(_xlfn.XLOOKUP(BO$1,'Control Panel'!$B:$B,'Control Panel'!$H:$H),_xlfn.XLOOKUP(BO$1,'Control Panel'!$B:$B,'Control Panel'!$E:$E),_xlfn.XLOOKUP(BO$1,'Control Panel'!$B:$B,'Control Panel'!$C:$C)))</f>
        <v>51078.842448125593</v>
      </c>
      <c r="BQ109" s="3">
        <f>IF(BP109=0,0,BO109*(_xlfn.XLOOKUP(BO$1,'Control Panel'!$B:$B,'Control Panel'!$H:$H)))</f>
        <v>34225.581571490577</v>
      </c>
      <c r="BR109" s="3">
        <f t="shared" si="59"/>
        <v>16853.260876635017</v>
      </c>
      <c r="BS109" s="3">
        <f t="shared" si="60"/>
        <v>7806136.8126069261</v>
      </c>
      <c r="BT109" s="10">
        <f>_xlfn.XLOOKUP(BO$1,'Control Panel'!$B:$B,'Control Panel'!$D:$D)</f>
        <v>5.2499999999999998E-2</v>
      </c>
      <c r="BU109" s="2">
        <f>IF('Control Panel'!$D$26="ON",BY108*(1-'Control Panel'!$C$26),BY108)</f>
        <v>2374493.4967566063</v>
      </c>
      <c r="BV109" s="3">
        <f>IF(ROUND(BY108,2) = 0,0,-PMT(_xlfn.XLOOKUP(BU$1,'Control Panel'!$B:$B,'Control Panel'!$H:$H),_xlfn.XLOOKUP(BU$1,'Control Panel'!$B:$B,'Control Panel'!$E:$E),_xlfn.XLOOKUP(BU$1,'Control Panel'!$B:$B,'Control Panel'!$C:$C)))</f>
        <v>38891.266274824018</v>
      </c>
      <c r="BW109" s="3">
        <f>IF(BV109=0,0,BU109*(_xlfn.XLOOKUP(BU$1,'Control Panel'!$B:$B,'Control Panel'!$H:$H)))</f>
        <v>12614.496701519472</v>
      </c>
      <c r="BX109" s="3">
        <f t="shared" si="61"/>
        <v>26276.769573304548</v>
      </c>
      <c r="BY109" s="3">
        <f t="shared" si="62"/>
        <v>2348216.7271833019</v>
      </c>
      <c r="BZ109" s="10">
        <f>_xlfn.XLOOKUP(BU$1,'Control Panel'!$B:$B,'Control Panel'!$D:$D)</f>
        <v>6.3750000000000001E-2</v>
      </c>
      <c r="CA109" s="2">
        <f>IF('Control Panel'!$D$26="ON",CE108*(1-'Control Panel'!$C$26),CE108)</f>
        <v>3098034.0724567114</v>
      </c>
      <c r="CB109" s="3">
        <f>IF(ROUND(CE108,2) = 0,0,-PMT(_xlfn.XLOOKUP(CA$1,'Control Panel'!$B:$B,'Control Panel'!$H:$H),_xlfn.XLOOKUP(CA$1,'Control Panel'!$B:$B,'Control Panel'!$E:$E),_xlfn.XLOOKUP(CA$1,'Control Panel'!$B:$B,'Control Panel'!$C:$C)))</f>
        <v>49824.605221179954</v>
      </c>
      <c r="CC109" s="3">
        <f>IF(CB109=0,0,CA109*(_xlfn.XLOOKUP(CA$1,'Control Panel'!$B:$B,'Control Panel'!$H:$H)))</f>
        <v>14844.74659718841</v>
      </c>
      <c r="CD109" s="3">
        <f t="shared" si="63"/>
        <v>34979.858623991546</v>
      </c>
      <c r="CE109" s="3">
        <f t="shared" si="64"/>
        <v>3063054.2138327197</v>
      </c>
      <c r="CF109" s="10">
        <f>_xlfn.XLOOKUP(CA$1,'Control Panel'!$B:$B,'Control Panel'!$D:$D)</f>
        <v>5.7500000000000002E-2</v>
      </c>
      <c r="CG109" s="2">
        <f>IF('Control Panel'!$D$26="ON",CK108*(1-'Control Panel'!$C$26),CK108)</f>
        <v>4350237.7640071716</v>
      </c>
      <c r="CH109" s="3">
        <f>IF(ROUND(CK108,2) = 0,0,-PMT(_xlfn.XLOOKUP(CG$1,'Control Panel'!$B:$B,'Control Panel'!$H:$H),_xlfn.XLOOKUP(CG$1,'Control Panel'!$B:$B,'Control Panel'!$E:$E),_xlfn.XLOOKUP(CG$1,'Control Panel'!$B:$B,'Control Panel'!$C:$C)))</f>
        <v>69452.093642796826</v>
      </c>
      <c r="CI109" s="3">
        <f>IF(CH109=0,0,CG109*(_xlfn.XLOOKUP(CG$1,'Control Panel'!$B:$B,'Control Panel'!$H:$H)))</f>
        <v>19938.589751699536</v>
      </c>
      <c r="CJ109" s="3">
        <f t="shared" si="65"/>
        <v>49513.503891097294</v>
      </c>
      <c r="CK109" s="3">
        <f t="shared" si="66"/>
        <v>4300724.2601160742</v>
      </c>
      <c r="CL109" s="10">
        <f>_xlfn.XLOOKUP(CG$1,'Control Panel'!$B:$B,'Control Panel'!$D:$D)</f>
        <v>5.5E-2</v>
      </c>
      <c r="CM109" s="2">
        <f>IF('Control Panel'!$D$26="ON",CQ108*(1-'Control Panel'!$C$26),CQ108)</f>
        <v>1691457.3131856336</v>
      </c>
      <c r="CN109" s="3">
        <f>IF(ROUND(CQ108,2) = 0,0,-PMT(_xlfn.XLOOKUP(CM$1,'Control Panel'!$B:$B,'Control Panel'!$H:$H),_xlfn.XLOOKUP(CM$1,'Control Panel'!$B:$B,'Control Panel'!$E:$E),_xlfn.XLOOKUP(CM$1,'Control Panel'!$B:$B,'Control Panel'!$C:$C)))</f>
        <v>11044.074042837967</v>
      </c>
      <c r="CO109" s="3">
        <f>IF(CN109=0,0,CM109*(_xlfn.XLOOKUP(CM$1,'Control Panel'!$B:$B,'Control Panel'!$H:$H)))</f>
        <v>7400.1257451871461</v>
      </c>
      <c r="CP109" s="3">
        <f t="shared" si="67"/>
        <v>3643.9482976508207</v>
      </c>
      <c r="CQ109" s="3">
        <f t="shared" si="68"/>
        <v>1687813.3648879828</v>
      </c>
      <c r="CR109" s="10">
        <f>_xlfn.XLOOKUP(CM$1,'Control Panel'!$B:$B,'Control Panel'!$D:$D)</f>
        <v>5.2499999999999998E-2</v>
      </c>
    </row>
    <row r="110" spans="1:96" x14ac:dyDescent="0.3">
      <c r="A110" s="86">
        <f t="shared" si="37"/>
        <v>337639.04536871641</v>
      </c>
      <c r="B110" s="3">
        <f t="shared" si="38"/>
        <v>368609.63656089251</v>
      </c>
      <c r="C110" s="88">
        <f>SUM($A$3:A109)</f>
        <v>28034307.062516429</v>
      </c>
      <c r="D110" s="87">
        <f>IF('Control Panel'!$D$27= "ON",A110+B110*(1-'Control Panel'!$C$27),A110+B110)</f>
        <v>706248.68192960892</v>
      </c>
      <c r="E110" s="1">
        <f t="shared" ref="E110" si="72">F110/12</f>
        <v>9</v>
      </c>
      <c r="F110" s="9">
        <v>108</v>
      </c>
      <c r="G110" s="2">
        <f>IF('Control Panel'!$D$26="ON",K109*(1-'Control Panel'!$C$26),K109)</f>
        <v>2529837.8000682811</v>
      </c>
      <c r="H110" s="3">
        <f>IF(ROUND(K109,2) = 0,0,-PMT(_xlfn.XLOOKUP(G$1,'Control Panel'!$B:$B,'Control Panel'!$H:$H),_xlfn.XLOOKUP(G$1,'Control Panel'!$B:$B,'Control Panel'!$E:$E),_xlfn.XLOOKUP(G$1,'Control Panel'!$B:$B,'Control Panel'!$C:$C)))</f>
        <v>40854.172731056962</v>
      </c>
      <c r="I110" s="3">
        <f>IF(H110=0,0,G110*(_xlfn.XLOOKUP(G$1,'Control Panel'!$B:$B,'Control Panel'!$H:$H)))</f>
        <v>11595.089916979621</v>
      </c>
      <c r="J110" s="3">
        <f t="shared" si="39"/>
        <v>29259.082814077341</v>
      </c>
      <c r="K110" s="3">
        <f t="shared" si="40"/>
        <v>2500578.7172542037</v>
      </c>
      <c r="L110" s="10">
        <f>_xlfn.XLOOKUP(G$1,'Control Panel'!$B:$B,'Control Panel'!$D:$D)</f>
        <v>5.5E-2</v>
      </c>
      <c r="M110" s="2">
        <f>IF('Control Panel'!$D$26="ON",Q109*(1-'Control Panel'!$C$26),Q109)</f>
        <v>3505665.1892133337</v>
      </c>
      <c r="N110" s="3">
        <f>IF(ROUND(Q109,2) = 0,0,-PMT(_xlfn.XLOOKUP(M$1,'Control Panel'!$B:$B,'Control Panel'!$H:$H),_xlfn.XLOOKUP(M$1,'Control Panel'!$B:$B,'Control Panel'!$E:$E),_xlfn.XLOOKUP(M$1,'Control Panel'!$B:$B,'Control Panel'!$C:$C)))</f>
        <v>26277.152547020552</v>
      </c>
      <c r="O110" s="3">
        <f>IF(N110=0,0,M110*(_xlfn.XLOOKUP(M$1,'Control Panel'!$B:$B,'Control Panel'!$H:$H)))</f>
        <v>20084.540146534724</v>
      </c>
      <c r="P110" s="3">
        <f t="shared" si="41"/>
        <v>6192.6124004858284</v>
      </c>
      <c r="Q110" s="3">
        <f t="shared" si="42"/>
        <v>3499472.576812848</v>
      </c>
      <c r="R110" s="10">
        <f>_xlfn.XLOOKUP(M$1,'Control Panel'!$B:$B,'Control Panel'!$D:$D)</f>
        <v>6.8750000000000006E-2</v>
      </c>
      <c r="S110" s="2">
        <f>IF('Control Panel'!$D$26="ON",W109*(1-'Control Panel'!$C$26),W109)</f>
        <v>5696705.932471659</v>
      </c>
      <c r="T110" s="3">
        <f>IF(ROUND(W109,2) = 0,0,-PMT(_xlfn.XLOOKUP(S$1,'Control Panel'!$B:$B,'Control Panel'!$H:$H),_xlfn.XLOOKUP(S$1,'Control Panel'!$B:$B,'Control Panel'!$E:$E),_xlfn.XLOOKUP(S$1,'Control Panel'!$B:$B,'Control Panel'!$C:$C)))</f>
        <v>42700.372888908401</v>
      </c>
      <c r="U110" s="3">
        <f>IF(T110=0,0,S110*(_xlfn.XLOOKUP(S$1,'Control Panel'!$B:$B,'Control Panel'!$H:$H)))</f>
        <v>32637.377738118881</v>
      </c>
      <c r="V110" s="3">
        <f t="shared" si="43"/>
        <v>10062.99515078952</v>
      </c>
      <c r="W110" s="3">
        <f t="shared" si="44"/>
        <v>5686642.9373208694</v>
      </c>
      <c r="X110" s="10">
        <f>_xlfn.XLOOKUP(S$1,'Control Panel'!$B:$B,'Control Panel'!$D:$D)</f>
        <v>6.8750000000000006E-2</v>
      </c>
      <c r="Y110" s="2">
        <f>IF('Control Panel'!$D$26="ON",AC109*(1-'Control Panel'!$C$26),AC109)</f>
        <v>3868349.4113785881</v>
      </c>
      <c r="Z110" s="3">
        <f>IF(ROUND(AC109,2) = 0,0,-PMT(_xlfn.XLOOKUP(Y$1,'Control Panel'!$B:$B,'Control Panel'!$H:$H),_xlfn.XLOOKUP(Y$1,'Control Panel'!$B:$B,'Control Panel'!$E:$E),_xlfn.XLOOKUP(Y$1,'Control Panel'!$B:$B,'Control Panel'!$C:$C)))</f>
        <v>61792.332437135432</v>
      </c>
      <c r="AA110" s="3">
        <f>IF(Z110=0,0,Y110*(_xlfn.XLOOKUP(Y$1,'Control Panel'!$B:$B,'Control Panel'!$H:$H)))</f>
        <v>16521.075611096054</v>
      </c>
      <c r="AB110" s="3">
        <f t="shared" si="45"/>
        <v>45271.256826039375</v>
      </c>
      <c r="AC110" s="3">
        <f t="shared" si="46"/>
        <v>3823078.1545525487</v>
      </c>
      <c r="AD110" s="10">
        <f>_xlfn.XLOOKUP(Y$1,'Control Panel'!$B:$B,'Control Panel'!$D:$D)</f>
        <v>5.1249999999999997E-2</v>
      </c>
      <c r="AE110" s="2">
        <f>IF('Control Panel'!$D$26="ON",AI109*(1-'Control Panel'!$C$26),AI109)</f>
        <v>8764162.9730333388</v>
      </c>
      <c r="AF110" s="3">
        <f>IF(ROUND(AI109,2) = 0,0,-PMT(_xlfn.XLOOKUP(AE$1,'Control Panel'!$B:$B,'Control Panel'!$H:$H),_xlfn.XLOOKUP(AE$1,'Control Panel'!$B:$B,'Control Panel'!$E:$E),_xlfn.XLOOKUP(AE$1,'Control Panel'!$B:$B,'Control Panel'!$C:$C)))</f>
        <v>65692.881367551381</v>
      </c>
      <c r="AG110" s="3">
        <f>IF(AF110=0,0,AE110*(_xlfn.XLOOKUP(AE$1,'Control Panel'!$B:$B,'Control Panel'!$H:$H)))</f>
        <v>50211.350366336839</v>
      </c>
      <c r="AH110" s="3">
        <f t="shared" si="47"/>
        <v>15481.531001214542</v>
      </c>
      <c r="AI110" s="3">
        <f t="shared" si="48"/>
        <v>8748681.4420321248</v>
      </c>
      <c r="AJ110" s="10">
        <f>_xlfn.XLOOKUP(AE$1,'Control Panel'!$B:$B,'Control Panel'!$D:$D)</f>
        <v>6.8750000000000006E-2</v>
      </c>
      <c r="AK110" s="2">
        <f>IF('Control Panel'!$D$26="ON",AO109*(1-'Control Panel'!$C$26),AO109)</f>
        <v>1169026.0262547131</v>
      </c>
      <c r="AL110" s="3">
        <f>IF(ROUND(AO109,2) = 0,0,-PMT(_xlfn.XLOOKUP(AK$1,'Control Panel'!$B:$B,'Control Panel'!$H:$H),_xlfn.XLOOKUP(AK$1,'Control Panel'!$B:$B,'Control Panel'!$E:$E),_xlfn.XLOOKUP(AK$1,'Control Panel'!$B:$B,'Control Panel'!$C:$C)))</f>
        <v>19292.014496253767</v>
      </c>
      <c r="AM110" s="3">
        <f>IF(AL110=0,0,AK110*(_xlfn.XLOOKUP(AK$1,'Control Panel'!$B:$B,'Control Panel'!$H:$H)))</f>
        <v>6088.67722007663</v>
      </c>
      <c r="AN110" s="3">
        <f t="shared" si="49"/>
        <v>13203.337276177137</v>
      </c>
      <c r="AO110" s="3">
        <f t="shared" si="50"/>
        <v>1155822.6889785358</v>
      </c>
      <c r="AP110" s="10">
        <f>_xlfn.XLOOKUP(AK$1,'Control Panel'!$B:$B,'Control Panel'!$D:$D)</f>
        <v>6.25E-2</v>
      </c>
      <c r="AQ110" s="2">
        <f>IF('Control Panel'!$D$26="ON",AU109*(1-'Control Panel'!$C$26),AU109)</f>
        <v>3684352.7300474518</v>
      </c>
      <c r="AR110" s="3">
        <f>IF(ROUND(AU109,2) = 0,0,-PMT(_xlfn.XLOOKUP(AQ$1,'Control Panel'!$B:$B,'Control Panel'!$H:$H),_xlfn.XLOOKUP(AQ$1,'Control Panel'!$B:$B,'Control Panel'!$E:$E),_xlfn.XLOOKUP(AQ$1,'Control Panel'!$B:$B,'Control Panel'!$C:$C)))</f>
        <v>61459.563819643074</v>
      </c>
      <c r="AS110" s="3">
        <f>IF(AR110=0,0,AQ110*(_xlfn.XLOOKUP(AQ$1,'Control Panel'!$B:$B,'Control Panel'!$H:$H)))</f>
        <v>20340.69736380364</v>
      </c>
      <c r="AT110" s="3">
        <f t="shared" si="51"/>
        <v>41118.866455839438</v>
      </c>
      <c r="AU110" s="3">
        <f t="shared" si="52"/>
        <v>3643233.8635916123</v>
      </c>
      <c r="AV110" s="10">
        <f>_xlfn.XLOOKUP(AQ$1,'Control Panel'!$B:$B,'Control Panel'!$D:$D)</f>
        <v>6.6250000000000003E-2</v>
      </c>
      <c r="AW110" s="2">
        <f>IF('Control Panel'!$D$26="ON",BA109*(1-'Control Panel'!$C$26),BA109)</f>
        <v>6772835.8969971174</v>
      </c>
      <c r="AX110" s="3">
        <f>IF(ROUND(BA109,2) = 0,0,-PMT(_xlfn.XLOOKUP(AW$1,'Control Panel'!$B:$B,'Control Panel'!$H:$H),_xlfn.XLOOKUP(AW$1,'Control Panel'!$B:$B,'Control Panel'!$E:$E),_xlfn.XLOOKUP(AW$1,'Control Panel'!$B:$B,'Control Panel'!$C:$C)))</f>
        <v>44797.69910066975</v>
      </c>
      <c r="AY110" s="3">
        <f>IF(AX110=0,0,AW110*(_xlfn.XLOOKUP(AW$1,'Control Panel'!$B:$B,'Control Panel'!$H:$H)))</f>
        <v>30336.660788632922</v>
      </c>
      <c r="AZ110" s="3">
        <f t="shared" si="53"/>
        <v>14461.038312036828</v>
      </c>
      <c r="BA110" s="3">
        <f t="shared" si="54"/>
        <v>6758374.8586850809</v>
      </c>
      <c r="BB110" s="10">
        <f>_xlfn.XLOOKUP(AW$1,'Control Panel'!$B:$B,'Control Panel'!$D:$D)</f>
        <v>5.3749999999999999E-2</v>
      </c>
      <c r="BC110" s="2">
        <f>IF('Control Panel'!$D$26="ON",BG109*(1-'Control Panel'!$C$26),BG109)</f>
        <v>10983615.570603563</v>
      </c>
      <c r="BD110" s="3">
        <f>IF(ROUND(BG109,2) = 0,0,-PMT(_xlfn.XLOOKUP(BC$1,'Control Panel'!$B:$B,'Control Panel'!$H:$H),_xlfn.XLOOKUP(BC$1,'Control Panel'!$B:$B,'Control Panel'!$E:$E),_xlfn.XLOOKUP(BC$1,'Control Panel'!$B:$B,'Control Panel'!$C:$C)))</f>
        <v>83162.8118973979</v>
      </c>
      <c r="BE110" s="3">
        <f>IF(BD110=0,0,BC110*(_xlfn.XLOOKUP(BC$1,'Control Panel'!$B:$B,'Control Panel'!$H:$H)))</f>
        <v>64071.090828520784</v>
      </c>
      <c r="BF110" s="3">
        <f t="shared" si="55"/>
        <v>19091.721068877116</v>
      </c>
      <c r="BG110" s="3">
        <f t="shared" si="56"/>
        <v>10964523.849534685</v>
      </c>
      <c r="BH110" s="10">
        <f>_xlfn.XLOOKUP(BC$1,'Control Panel'!$B:$B,'Control Panel'!$D:$D)</f>
        <v>7.0000000000000007E-2</v>
      </c>
      <c r="BI110" s="2">
        <f>IF('Control Panel'!$D$26="ON",BM109*(1-'Control Panel'!$C$26),BM109)</f>
        <v>5785196.0287885135</v>
      </c>
      <c r="BJ110" s="3">
        <f>IF(ROUND(BM109,2) = 0,0,-PMT(_xlfn.XLOOKUP(BI$1,'Control Panel'!$B:$B,'Control Panel'!$H:$H),_xlfn.XLOOKUP(BI$1,'Control Panel'!$B:$B,'Control Panel'!$E:$E),_xlfn.XLOOKUP(BI$1,'Control Panel'!$B:$B,'Control Panel'!$C:$C)))</f>
        <v>39928.799014207361</v>
      </c>
      <c r="BK110" s="3">
        <f>IF(BJ110=0,0,BI110*(_xlfn.XLOOKUP(BI$1,'Control Panel'!$B:$B,'Control Panel'!$H:$H)))</f>
        <v>28323.355557610426</v>
      </c>
      <c r="BL110" s="3">
        <f t="shared" si="57"/>
        <v>11605.443456596935</v>
      </c>
      <c r="BM110" s="3">
        <f t="shared" si="58"/>
        <v>5773590.5853319168</v>
      </c>
      <c r="BN110" s="10">
        <f>_xlfn.XLOOKUP(BI$1,'Control Panel'!$B:$B,'Control Panel'!$D:$D)</f>
        <v>5.8749999999999997E-2</v>
      </c>
      <c r="BO110" s="2">
        <f>IF('Control Panel'!$D$26="ON",BS109*(1-'Control Panel'!$C$26),BS109)</f>
        <v>7806136.8126069261</v>
      </c>
      <c r="BP110" s="3">
        <f>IF(ROUND(BS109,2) = 0,0,-PMT(_xlfn.XLOOKUP(BO$1,'Control Panel'!$B:$B,'Control Panel'!$H:$H),_xlfn.XLOOKUP(BO$1,'Control Panel'!$B:$B,'Control Panel'!$E:$E),_xlfn.XLOOKUP(BO$1,'Control Panel'!$B:$B,'Control Panel'!$C:$C)))</f>
        <v>51078.842448125593</v>
      </c>
      <c r="BQ110" s="3">
        <f>IF(BP110=0,0,BO110*(_xlfn.XLOOKUP(BO$1,'Control Panel'!$B:$B,'Control Panel'!$H:$H)))</f>
        <v>34151.848555155295</v>
      </c>
      <c r="BR110" s="3">
        <f t="shared" si="59"/>
        <v>16926.993892970298</v>
      </c>
      <c r="BS110" s="3">
        <f t="shared" si="60"/>
        <v>7789209.8187139556</v>
      </c>
      <c r="BT110" s="10">
        <f>_xlfn.XLOOKUP(BO$1,'Control Panel'!$B:$B,'Control Panel'!$D:$D)</f>
        <v>5.2499999999999998E-2</v>
      </c>
      <c r="BU110" s="2">
        <f>IF('Control Panel'!$D$26="ON",BY109*(1-'Control Panel'!$C$26),BY109)</f>
        <v>2348216.7271833019</v>
      </c>
      <c r="BV110" s="3">
        <f>IF(ROUND(BY109,2) = 0,0,-PMT(_xlfn.XLOOKUP(BU$1,'Control Panel'!$B:$B,'Control Panel'!$H:$H),_xlfn.XLOOKUP(BU$1,'Control Panel'!$B:$B,'Control Panel'!$E:$E),_xlfn.XLOOKUP(BU$1,'Control Panel'!$B:$B,'Control Panel'!$C:$C)))</f>
        <v>38891.266274824018</v>
      </c>
      <c r="BW110" s="3">
        <f>IF(BV110=0,0,BU110*(_xlfn.XLOOKUP(BU$1,'Control Panel'!$B:$B,'Control Panel'!$H:$H)))</f>
        <v>12474.901363161292</v>
      </c>
      <c r="BX110" s="3">
        <f t="shared" si="61"/>
        <v>26416.364911662728</v>
      </c>
      <c r="BY110" s="3">
        <f t="shared" si="62"/>
        <v>2321800.3622716391</v>
      </c>
      <c r="BZ110" s="10">
        <f>_xlfn.XLOOKUP(BU$1,'Control Panel'!$B:$B,'Control Panel'!$D:$D)</f>
        <v>6.3750000000000001E-2</v>
      </c>
      <c r="CA110" s="2">
        <f>IF('Control Panel'!$D$26="ON",CE109*(1-'Control Panel'!$C$26),CE109)</f>
        <v>3063054.2138327197</v>
      </c>
      <c r="CB110" s="3">
        <f>IF(ROUND(CE109,2) = 0,0,-PMT(_xlfn.XLOOKUP(CA$1,'Control Panel'!$B:$B,'Control Panel'!$H:$H),_xlfn.XLOOKUP(CA$1,'Control Panel'!$B:$B,'Control Panel'!$E:$E),_xlfn.XLOOKUP(CA$1,'Control Panel'!$B:$B,'Control Panel'!$C:$C)))</f>
        <v>49824.605221179954</v>
      </c>
      <c r="CC110" s="3">
        <f>IF(CB110=0,0,CA110*(_xlfn.XLOOKUP(CA$1,'Control Panel'!$B:$B,'Control Panel'!$H:$H)))</f>
        <v>14677.134774615117</v>
      </c>
      <c r="CD110" s="3">
        <f t="shared" si="63"/>
        <v>35147.470446564839</v>
      </c>
      <c r="CE110" s="3">
        <f t="shared" si="64"/>
        <v>3027906.743386155</v>
      </c>
      <c r="CF110" s="10">
        <f>_xlfn.XLOOKUP(CA$1,'Control Panel'!$B:$B,'Control Panel'!$D:$D)</f>
        <v>5.7500000000000002E-2</v>
      </c>
      <c r="CG110" s="2">
        <f>IF('Control Panel'!$D$26="ON",CK109*(1-'Control Panel'!$C$26),CK109)</f>
        <v>4300724.2601160742</v>
      </c>
      <c r="CH110" s="3">
        <f>IF(ROUND(CK109,2) = 0,0,-PMT(_xlfn.XLOOKUP(CG$1,'Control Panel'!$B:$B,'Control Panel'!$H:$H),_xlfn.XLOOKUP(CG$1,'Control Panel'!$B:$B,'Control Panel'!$E:$E),_xlfn.XLOOKUP(CG$1,'Control Panel'!$B:$B,'Control Panel'!$C:$C)))</f>
        <v>69452.093642796826</v>
      </c>
      <c r="CI110" s="3">
        <f>IF(CH110=0,0,CG110*(_xlfn.XLOOKUP(CG$1,'Control Panel'!$B:$B,'Control Panel'!$H:$H)))</f>
        <v>19711.652858865342</v>
      </c>
      <c r="CJ110" s="3">
        <f t="shared" si="65"/>
        <v>49740.440783931481</v>
      </c>
      <c r="CK110" s="3">
        <f t="shared" si="66"/>
        <v>4250983.8193321424</v>
      </c>
      <c r="CL110" s="10">
        <f>_xlfn.XLOOKUP(CG$1,'Control Panel'!$B:$B,'Control Panel'!$D:$D)</f>
        <v>5.5E-2</v>
      </c>
      <c r="CM110" s="2">
        <f>IF('Control Panel'!$D$26="ON",CQ109*(1-'Control Panel'!$C$26),CQ109)</f>
        <v>1687813.3648879828</v>
      </c>
      <c r="CN110" s="3">
        <f>IF(ROUND(CQ109,2) = 0,0,-PMT(_xlfn.XLOOKUP(CM$1,'Control Panel'!$B:$B,'Control Panel'!$H:$H),_xlfn.XLOOKUP(CM$1,'Control Panel'!$B:$B,'Control Panel'!$E:$E),_xlfn.XLOOKUP(CM$1,'Control Panel'!$B:$B,'Control Panel'!$C:$C)))</f>
        <v>11044.074042837967</v>
      </c>
      <c r="CO110" s="3">
        <f>IF(CN110=0,0,CM110*(_xlfn.XLOOKUP(CM$1,'Control Panel'!$B:$B,'Control Panel'!$H:$H)))</f>
        <v>7384.1834713849239</v>
      </c>
      <c r="CP110" s="3">
        <f t="shared" si="67"/>
        <v>3659.8905714530429</v>
      </c>
      <c r="CQ110" s="3">
        <f t="shared" si="68"/>
        <v>1684153.4743165297</v>
      </c>
      <c r="CR110" s="10">
        <f>_xlfn.XLOOKUP(CM$1,'Control Panel'!$B:$B,'Control Panel'!$D:$D)</f>
        <v>5.2499999999999998E-2</v>
      </c>
    </row>
    <row r="111" spans="1:96" x14ac:dyDescent="0.3">
      <c r="A111" s="86">
        <f t="shared" si="37"/>
        <v>339303.85726900946</v>
      </c>
      <c r="B111" s="3">
        <f t="shared" si="38"/>
        <v>366944.82466059952</v>
      </c>
      <c r="C111" s="88">
        <f>SUM($A$3:A110)</f>
        <v>28371946.107885145</v>
      </c>
      <c r="D111" s="87">
        <f>IF('Control Panel'!$D$27= "ON",A111+B111*(1-'Control Panel'!$C$27),A111+B111)</f>
        <v>706248.68192960904</v>
      </c>
      <c r="F111" s="9">
        <v>109</v>
      </c>
      <c r="G111" s="2">
        <f>IF('Control Panel'!$D$26="ON",K110*(1-'Control Panel'!$C$26),K110)</f>
        <v>2500578.7172542037</v>
      </c>
      <c r="H111" s="3">
        <f>IF(ROUND(K110,2) = 0,0,-PMT(_xlfn.XLOOKUP(G$1,'Control Panel'!$B:$B,'Control Panel'!$H:$H),_xlfn.XLOOKUP(G$1,'Control Panel'!$B:$B,'Control Panel'!$E:$E),_xlfn.XLOOKUP(G$1,'Control Panel'!$B:$B,'Control Panel'!$C:$C)))</f>
        <v>40854.172731056962</v>
      </c>
      <c r="I111" s="3">
        <f>IF(H111=0,0,G111*(_xlfn.XLOOKUP(G$1,'Control Panel'!$B:$B,'Control Panel'!$H:$H)))</f>
        <v>11460.9857874151</v>
      </c>
      <c r="J111" s="3">
        <f t="shared" si="39"/>
        <v>29393.186943641864</v>
      </c>
      <c r="K111" s="3">
        <f t="shared" si="40"/>
        <v>2471185.5303105619</v>
      </c>
      <c r="L111" s="10">
        <f>_xlfn.XLOOKUP(G$1,'Control Panel'!$B:$B,'Control Panel'!$D:$D)</f>
        <v>5.5E-2</v>
      </c>
      <c r="M111" s="2">
        <f>IF('Control Panel'!$D$26="ON",Q110*(1-'Control Panel'!$C$26),Q110)</f>
        <v>3499472.576812848</v>
      </c>
      <c r="N111" s="3">
        <f>IF(ROUND(Q110,2) = 0,0,-PMT(_xlfn.XLOOKUP(M$1,'Control Panel'!$B:$B,'Control Panel'!$H:$H),_xlfn.XLOOKUP(M$1,'Control Panel'!$B:$B,'Control Panel'!$E:$E),_xlfn.XLOOKUP(M$1,'Control Panel'!$B:$B,'Control Panel'!$C:$C)))</f>
        <v>26277.152547020552</v>
      </c>
      <c r="O111" s="3">
        <f>IF(N111=0,0,M111*(_xlfn.XLOOKUP(M$1,'Control Panel'!$B:$B,'Control Panel'!$H:$H)))</f>
        <v>20049.061637990275</v>
      </c>
      <c r="P111" s="3">
        <f t="shared" si="41"/>
        <v>6228.0909090302775</v>
      </c>
      <c r="Q111" s="3">
        <f t="shared" si="42"/>
        <v>3493244.4859038177</v>
      </c>
      <c r="R111" s="10">
        <f>_xlfn.XLOOKUP(M$1,'Control Panel'!$B:$B,'Control Panel'!$D:$D)</f>
        <v>6.8750000000000006E-2</v>
      </c>
      <c r="S111" s="2">
        <f>IF('Control Panel'!$D$26="ON",W110*(1-'Control Panel'!$C$26),W110)</f>
        <v>5686642.9373208694</v>
      </c>
      <c r="T111" s="3">
        <f>IF(ROUND(W110,2) = 0,0,-PMT(_xlfn.XLOOKUP(S$1,'Control Panel'!$B:$B,'Control Panel'!$H:$H),_xlfn.XLOOKUP(S$1,'Control Panel'!$B:$B,'Control Panel'!$E:$E),_xlfn.XLOOKUP(S$1,'Control Panel'!$B:$B,'Control Panel'!$C:$C)))</f>
        <v>42700.372888908401</v>
      </c>
      <c r="U111" s="3">
        <f>IF(T111=0,0,S111*(_xlfn.XLOOKUP(S$1,'Control Panel'!$B:$B,'Control Panel'!$H:$H)))</f>
        <v>32579.72516173415</v>
      </c>
      <c r="V111" s="3">
        <f t="shared" si="43"/>
        <v>10120.647727174251</v>
      </c>
      <c r="W111" s="3">
        <f t="shared" si="44"/>
        <v>5676522.2895936947</v>
      </c>
      <c r="X111" s="10">
        <f>_xlfn.XLOOKUP(S$1,'Control Panel'!$B:$B,'Control Panel'!$D:$D)</f>
        <v>6.8750000000000006E-2</v>
      </c>
      <c r="Y111" s="2">
        <f>IF('Control Panel'!$D$26="ON",AC110*(1-'Control Panel'!$C$26),AC110)</f>
        <v>3823078.1545525487</v>
      </c>
      <c r="Z111" s="3">
        <f>IF(ROUND(AC110,2) = 0,0,-PMT(_xlfn.XLOOKUP(Y$1,'Control Panel'!$B:$B,'Control Panel'!$H:$H),_xlfn.XLOOKUP(Y$1,'Control Panel'!$B:$B,'Control Panel'!$E:$E),_xlfn.XLOOKUP(Y$1,'Control Panel'!$B:$B,'Control Panel'!$C:$C)))</f>
        <v>61792.332437135432</v>
      </c>
      <c r="AA111" s="3">
        <f>IF(Z111=0,0,Y111*(_xlfn.XLOOKUP(Y$1,'Control Panel'!$B:$B,'Control Panel'!$H:$H)))</f>
        <v>16327.729618401509</v>
      </c>
      <c r="AB111" s="3">
        <f t="shared" si="45"/>
        <v>45464.602818733925</v>
      </c>
      <c r="AC111" s="3">
        <f t="shared" si="46"/>
        <v>3777613.5517338146</v>
      </c>
      <c r="AD111" s="10">
        <f>_xlfn.XLOOKUP(Y$1,'Control Panel'!$B:$B,'Control Panel'!$D:$D)</f>
        <v>5.1249999999999997E-2</v>
      </c>
      <c r="AE111" s="2">
        <f>IF('Control Panel'!$D$26="ON",AI110*(1-'Control Panel'!$C$26),AI110)</f>
        <v>8748681.4420321248</v>
      </c>
      <c r="AF111" s="3">
        <f>IF(ROUND(AI110,2) = 0,0,-PMT(_xlfn.XLOOKUP(AE$1,'Control Panel'!$B:$B,'Control Panel'!$H:$H),_xlfn.XLOOKUP(AE$1,'Control Panel'!$B:$B,'Control Panel'!$E:$E),_xlfn.XLOOKUP(AE$1,'Control Panel'!$B:$B,'Control Panel'!$C:$C)))</f>
        <v>65692.881367551381</v>
      </c>
      <c r="AG111" s="3">
        <f>IF(AF111=0,0,AE111*(_xlfn.XLOOKUP(AE$1,'Control Panel'!$B:$B,'Control Panel'!$H:$H)))</f>
        <v>50122.654094975718</v>
      </c>
      <c r="AH111" s="3">
        <f t="shared" si="47"/>
        <v>15570.227272575663</v>
      </c>
      <c r="AI111" s="3">
        <f t="shared" si="48"/>
        <v>8733111.2147595491</v>
      </c>
      <c r="AJ111" s="10">
        <f>_xlfn.XLOOKUP(AE$1,'Control Panel'!$B:$B,'Control Panel'!$D:$D)</f>
        <v>6.8750000000000006E-2</v>
      </c>
      <c r="AK111" s="2">
        <f>IF('Control Panel'!$D$26="ON",AO110*(1-'Control Panel'!$C$26),AO110)</f>
        <v>1155822.6889785358</v>
      </c>
      <c r="AL111" s="3">
        <f>IF(ROUND(AO110,2) = 0,0,-PMT(_xlfn.XLOOKUP(AK$1,'Control Panel'!$B:$B,'Control Panel'!$H:$H),_xlfn.XLOOKUP(AK$1,'Control Panel'!$B:$B,'Control Panel'!$E:$E),_xlfn.XLOOKUP(AK$1,'Control Panel'!$B:$B,'Control Panel'!$C:$C)))</f>
        <v>19292.014496253767</v>
      </c>
      <c r="AM111" s="3">
        <f>IF(AL111=0,0,AK111*(_xlfn.XLOOKUP(AK$1,'Control Panel'!$B:$B,'Control Panel'!$H:$H)))</f>
        <v>6019.9098384298741</v>
      </c>
      <c r="AN111" s="3">
        <f t="shared" si="49"/>
        <v>13272.104657823893</v>
      </c>
      <c r="AO111" s="3">
        <f t="shared" si="50"/>
        <v>1142550.5843207119</v>
      </c>
      <c r="AP111" s="10">
        <f>_xlfn.XLOOKUP(AK$1,'Control Panel'!$B:$B,'Control Panel'!$D:$D)</f>
        <v>6.25E-2</v>
      </c>
      <c r="AQ111" s="2">
        <f>IF('Control Panel'!$D$26="ON",AU110*(1-'Control Panel'!$C$26),AU110)</f>
        <v>3643233.8635916123</v>
      </c>
      <c r="AR111" s="3">
        <f>IF(ROUND(AU110,2) = 0,0,-PMT(_xlfn.XLOOKUP(AQ$1,'Control Panel'!$B:$B,'Control Panel'!$H:$H),_xlfn.XLOOKUP(AQ$1,'Control Panel'!$B:$B,'Control Panel'!$E:$E),_xlfn.XLOOKUP(AQ$1,'Control Panel'!$B:$B,'Control Panel'!$C:$C)))</f>
        <v>61459.563819643074</v>
      </c>
      <c r="AS111" s="3">
        <f>IF(AR111=0,0,AQ111*(_xlfn.XLOOKUP(AQ$1,'Control Panel'!$B:$B,'Control Panel'!$H:$H)))</f>
        <v>20113.686955245361</v>
      </c>
      <c r="AT111" s="3">
        <f t="shared" si="51"/>
        <v>41345.876864397709</v>
      </c>
      <c r="AU111" s="3">
        <f t="shared" si="52"/>
        <v>3601887.9867272144</v>
      </c>
      <c r="AV111" s="10">
        <f>_xlfn.XLOOKUP(AQ$1,'Control Panel'!$B:$B,'Control Panel'!$D:$D)</f>
        <v>6.6250000000000003E-2</v>
      </c>
      <c r="AW111" s="2">
        <f>IF('Control Panel'!$D$26="ON",BA110*(1-'Control Panel'!$C$26),BA110)</f>
        <v>6758374.8586850809</v>
      </c>
      <c r="AX111" s="3">
        <f>IF(ROUND(BA110,2) = 0,0,-PMT(_xlfn.XLOOKUP(AW$1,'Control Panel'!$B:$B,'Control Panel'!$H:$H),_xlfn.XLOOKUP(AW$1,'Control Panel'!$B:$B,'Control Panel'!$E:$E),_xlfn.XLOOKUP(AW$1,'Control Panel'!$B:$B,'Control Panel'!$C:$C)))</f>
        <v>44797.69910066975</v>
      </c>
      <c r="AY111" s="3">
        <f>IF(AX111=0,0,AW111*(_xlfn.XLOOKUP(AW$1,'Control Panel'!$B:$B,'Control Panel'!$H:$H)))</f>
        <v>30271.887387860261</v>
      </c>
      <c r="AZ111" s="3">
        <f t="shared" si="53"/>
        <v>14525.811712809489</v>
      </c>
      <c r="BA111" s="3">
        <f t="shared" si="54"/>
        <v>6743849.0469722711</v>
      </c>
      <c r="BB111" s="10">
        <f>_xlfn.XLOOKUP(AW$1,'Control Panel'!$B:$B,'Control Panel'!$D:$D)</f>
        <v>5.3749999999999999E-2</v>
      </c>
      <c r="BC111" s="2">
        <f>IF('Control Panel'!$D$26="ON",BG110*(1-'Control Panel'!$C$26),BG110)</f>
        <v>10964523.849534685</v>
      </c>
      <c r="BD111" s="3">
        <f>IF(ROUND(BG110,2) = 0,0,-PMT(_xlfn.XLOOKUP(BC$1,'Control Panel'!$B:$B,'Control Panel'!$H:$H),_xlfn.XLOOKUP(BC$1,'Control Panel'!$B:$B,'Control Panel'!$E:$E),_xlfn.XLOOKUP(BC$1,'Control Panel'!$B:$B,'Control Panel'!$C:$C)))</f>
        <v>83162.8118973979</v>
      </c>
      <c r="BE111" s="3">
        <f>IF(BD111=0,0,BC111*(_xlfn.XLOOKUP(BC$1,'Control Panel'!$B:$B,'Control Panel'!$H:$H)))</f>
        <v>63959.722455618998</v>
      </c>
      <c r="BF111" s="3">
        <f t="shared" si="55"/>
        <v>19203.089441778902</v>
      </c>
      <c r="BG111" s="3">
        <f t="shared" si="56"/>
        <v>10945320.760092907</v>
      </c>
      <c r="BH111" s="10">
        <f>_xlfn.XLOOKUP(BC$1,'Control Panel'!$B:$B,'Control Panel'!$D:$D)</f>
        <v>7.0000000000000007E-2</v>
      </c>
      <c r="BI111" s="2">
        <f>IF('Control Panel'!$D$26="ON",BM110*(1-'Control Panel'!$C$26),BM110)</f>
        <v>5773590.5853319168</v>
      </c>
      <c r="BJ111" s="3">
        <f>IF(ROUND(BM110,2) = 0,0,-PMT(_xlfn.XLOOKUP(BI$1,'Control Panel'!$B:$B,'Control Panel'!$H:$H),_xlfn.XLOOKUP(BI$1,'Control Panel'!$B:$B,'Control Panel'!$E:$E),_xlfn.XLOOKUP(BI$1,'Control Panel'!$B:$B,'Control Panel'!$C:$C)))</f>
        <v>39928.799014207361</v>
      </c>
      <c r="BK111" s="3">
        <f>IF(BJ111=0,0,BI111*(_xlfn.XLOOKUP(BI$1,'Control Panel'!$B:$B,'Control Panel'!$H:$H)))</f>
        <v>28266.537240687507</v>
      </c>
      <c r="BL111" s="3">
        <f t="shared" si="57"/>
        <v>11662.261773519855</v>
      </c>
      <c r="BM111" s="3">
        <f t="shared" si="58"/>
        <v>5761928.3235583967</v>
      </c>
      <c r="BN111" s="10">
        <f>_xlfn.XLOOKUP(BI$1,'Control Panel'!$B:$B,'Control Panel'!$D:$D)</f>
        <v>5.8749999999999997E-2</v>
      </c>
      <c r="BO111" s="2">
        <f>IF('Control Panel'!$D$26="ON",BS110*(1-'Control Panel'!$C$26),BS110)</f>
        <v>7789209.8187139556</v>
      </c>
      <c r="BP111" s="3">
        <f>IF(ROUND(BS110,2) = 0,0,-PMT(_xlfn.XLOOKUP(BO$1,'Control Panel'!$B:$B,'Control Panel'!$H:$H),_xlfn.XLOOKUP(BO$1,'Control Panel'!$B:$B,'Control Panel'!$E:$E),_xlfn.XLOOKUP(BO$1,'Control Panel'!$B:$B,'Control Panel'!$C:$C)))</f>
        <v>51078.842448125593</v>
      </c>
      <c r="BQ111" s="3">
        <f>IF(BP111=0,0,BO111*(_xlfn.XLOOKUP(BO$1,'Control Panel'!$B:$B,'Control Panel'!$H:$H)))</f>
        <v>34077.792956873549</v>
      </c>
      <c r="BR111" s="3">
        <f t="shared" si="59"/>
        <v>17001.049491252044</v>
      </c>
      <c r="BS111" s="3">
        <f t="shared" si="60"/>
        <v>7772208.7692227038</v>
      </c>
      <c r="BT111" s="10">
        <f>_xlfn.XLOOKUP(BO$1,'Control Panel'!$B:$B,'Control Panel'!$D:$D)</f>
        <v>5.2499999999999998E-2</v>
      </c>
      <c r="BU111" s="2">
        <f>IF('Control Panel'!$D$26="ON",BY110*(1-'Control Panel'!$C$26),BY110)</f>
        <v>2321800.3622716391</v>
      </c>
      <c r="BV111" s="3">
        <f>IF(ROUND(BY110,2) = 0,0,-PMT(_xlfn.XLOOKUP(BU$1,'Control Panel'!$B:$B,'Control Panel'!$H:$H),_xlfn.XLOOKUP(BU$1,'Control Panel'!$B:$B,'Control Panel'!$E:$E),_xlfn.XLOOKUP(BU$1,'Control Panel'!$B:$B,'Control Panel'!$C:$C)))</f>
        <v>38891.266274824018</v>
      </c>
      <c r="BW111" s="3">
        <f>IF(BV111=0,0,BU111*(_xlfn.XLOOKUP(BU$1,'Control Panel'!$B:$B,'Control Panel'!$H:$H)))</f>
        <v>12334.564424568083</v>
      </c>
      <c r="BX111" s="3">
        <f t="shared" si="61"/>
        <v>26556.701850255937</v>
      </c>
      <c r="BY111" s="3">
        <f t="shared" si="62"/>
        <v>2295243.6604213831</v>
      </c>
      <c r="BZ111" s="10">
        <f>_xlfn.XLOOKUP(BU$1,'Control Panel'!$B:$B,'Control Panel'!$D:$D)</f>
        <v>6.3750000000000001E-2</v>
      </c>
      <c r="CA111" s="2">
        <f>IF('Control Panel'!$D$26="ON",CE110*(1-'Control Panel'!$C$26),CE110)</f>
        <v>3027906.743386155</v>
      </c>
      <c r="CB111" s="3">
        <f>IF(ROUND(CE110,2) = 0,0,-PMT(_xlfn.XLOOKUP(CA$1,'Control Panel'!$B:$B,'Control Panel'!$H:$H),_xlfn.XLOOKUP(CA$1,'Control Panel'!$B:$B,'Control Panel'!$E:$E),_xlfn.XLOOKUP(CA$1,'Control Panel'!$B:$B,'Control Panel'!$C:$C)))</f>
        <v>49824.605221179954</v>
      </c>
      <c r="CC111" s="3">
        <f>IF(CB111=0,0,CA111*(_xlfn.XLOOKUP(CA$1,'Control Panel'!$B:$B,'Control Panel'!$H:$H)))</f>
        <v>14508.71981205866</v>
      </c>
      <c r="CD111" s="3">
        <f t="shared" si="63"/>
        <v>35315.885409121292</v>
      </c>
      <c r="CE111" s="3">
        <f t="shared" si="64"/>
        <v>2992590.8579770336</v>
      </c>
      <c r="CF111" s="10">
        <f>_xlfn.XLOOKUP(CA$1,'Control Panel'!$B:$B,'Control Panel'!$D:$D)</f>
        <v>5.7500000000000002E-2</v>
      </c>
      <c r="CG111" s="2">
        <f>IF('Control Panel'!$D$26="ON",CK110*(1-'Control Panel'!$C$26),CK110)</f>
        <v>4250983.8193321424</v>
      </c>
      <c r="CH111" s="3">
        <f>IF(ROUND(CK110,2) = 0,0,-PMT(_xlfn.XLOOKUP(CG$1,'Control Panel'!$B:$B,'Control Panel'!$H:$H),_xlfn.XLOOKUP(CG$1,'Control Panel'!$B:$B,'Control Panel'!$E:$E),_xlfn.XLOOKUP(CG$1,'Control Panel'!$B:$B,'Control Panel'!$C:$C)))</f>
        <v>69452.093642796826</v>
      </c>
      <c r="CI111" s="3">
        <f>IF(CH111=0,0,CG111*(_xlfn.XLOOKUP(CG$1,'Control Panel'!$B:$B,'Control Panel'!$H:$H)))</f>
        <v>19483.675838605654</v>
      </c>
      <c r="CJ111" s="3">
        <f t="shared" si="65"/>
        <v>49968.417804191173</v>
      </c>
      <c r="CK111" s="3">
        <f t="shared" si="66"/>
        <v>4201015.4015279515</v>
      </c>
      <c r="CL111" s="10">
        <f>_xlfn.XLOOKUP(CG$1,'Control Panel'!$B:$B,'Control Panel'!$D:$D)</f>
        <v>5.5E-2</v>
      </c>
      <c r="CM111" s="2">
        <f>IF('Control Panel'!$D$26="ON",CQ110*(1-'Control Panel'!$C$26),CQ110)</f>
        <v>1684153.4743165297</v>
      </c>
      <c r="CN111" s="3">
        <f>IF(ROUND(CQ110,2) = 0,0,-PMT(_xlfn.XLOOKUP(CM$1,'Control Panel'!$B:$B,'Control Panel'!$H:$H),_xlfn.XLOOKUP(CM$1,'Control Panel'!$B:$B,'Control Panel'!$E:$E),_xlfn.XLOOKUP(CM$1,'Control Panel'!$B:$B,'Control Panel'!$C:$C)))</f>
        <v>11044.074042837967</v>
      </c>
      <c r="CO111" s="3">
        <f>IF(CN111=0,0,CM111*(_xlfn.XLOOKUP(CM$1,'Control Panel'!$B:$B,'Control Panel'!$H:$H)))</f>
        <v>7368.171450134817</v>
      </c>
      <c r="CP111" s="3">
        <f t="shared" si="67"/>
        <v>3675.9025927031498</v>
      </c>
      <c r="CQ111" s="3">
        <f t="shared" si="68"/>
        <v>1680477.5717238265</v>
      </c>
      <c r="CR111" s="10">
        <f>_xlfn.XLOOKUP(CM$1,'Control Panel'!$B:$B,'Control Panel'!$D:$D)</f>
        <v>5.2499999999999998E-2</v>
      </c>
    </row>
    <row r="112" spans="1:96" x14ac:dyDescent="0.3">
      <c r="A112" s="86">
        <f t="shared" si="37"/>
        <v>340976.97215261508</v>
      </c>
      <c r="B112" s="3">
        <f t="shared" si="38"/>
        <v>365271.70977699384</v>
      </c>
      <c r="C112" s="88">
        <f>SUM($A$3:A111)</f>
        <v>28711249.965154152</v>
      </c>
      <c r="D112" s="87">
        <f>IF('Control Panel'!$D$27= "ON",A112+B112*(1-'Control Panel'!$C$27),A112+B112)</f>
        <v>706248.68192960892</v>
      </c>
      <c r="F112" s="9">
        <v>110</v>
      </c>
      <c r="G112" s="2">
        <f>IF('Control Panel'!$D$26="ON",K111*(1-'Control Panel'!$C$26),K111)</f>
        <v>2471185.5303105619</v>
      </c>
      <c r="H112" s="3">
        <f>IF(ROUND(K111,2) = 0,0,-PMT(_xlfn.XLOOKUP(G$1,'Control Panel'!$B:$B,'Control Panel'!$H:$H),_xlfn.XLOOKUP(G$1,'Control Panel'!$B:$B,'Control Panel'!$E:$E),_xlfn.XLOOKUP(G$1,'Control Panel'!$B:$B,'Control Panel'!$C:$C)))</f>
        <v>40854.172731056962</v>
      </c>
      <c r="I112" s="3">
        <f>IF(H112=0,0,G112*(_xlfn.XLOOKUP(G$1,'Control Panel'!$B:$B,'Control Panel'!$H:$H)))</f>
        <v>11326.267013923409</v>
      </c>
      <c r="J112" s="3">
        <f t="shared" si="39"/>
        <v>29527.905717133552</v>
      </c>
      <c r="K112" s="3">
        <f t="shared" si="40"/>
        <v>2441657.6245934283</v>
      </c>
      <c r="L112" s="10">
        <f>_xlfn.XLOOKUP(G$1,'Control Panel'!$B:$B,'Control Panel'!$D:$D)</f>
        <v>5.5E-2</v>
      </c>
      <c r="M112" s="2">
        <f>IF('Control Panel'!$D$26="ON",Q111*(1-'Control Panel'!$C$26),Q111)</f>
        <v>3493244.4859038177</v>
      </c>
      <c r="N112" s="3">
        <f>IF(ROUND(Q111,2) = 0,0,-PMT(_xlfn.XLOOKUP(M$1,'Control Panel'!$B:$B,'Control Panel'!$H:$H),_xlfn.XLOOKUP(M$1,'Control Panel'!$B:$B,'Control Panel'!$E:$E),_xlfn.XLOOKUP(M$1,'Control Panel'!$B:$B,'Control Panel'!$C:$C)))</f>
        <v>26277.152547020552</v>
      </c>
      <c r="O112" s="3">
        <f>IF(N112=0,0,M112*(_xlfn.XLOOKUP(M$1,'Control Panel'!$B:$B,'Control Panel'!$H:$H)))</f>
        <v>20013.379867157291</v>
      </c>
      <c r="P112" s="3">
        <f t="shared" si="41"/>
        <v>6263.7726798632611</v>
      </c>
      <c r="Q112" s="3">
        <f t="shared" si="42"/>
        <v>3486980.7132239547</v>
      </c>
      <c r="R112" s="10">
        <f>_xlfn.XLOOKUP(M$1,'Control Panel'!$B:$B,'Control Panel'!$D:$D)</f>
        <v>6.8750000000000006E-2</v>
      </c>
      <c r="S112" s="2">
        <f>IF('Control Panel'!$D$26="ON",W111*(1-'Control Panel'!$C$26),W111)</f>
        <v>5676522.2895936947</v>
      </c>
      <c r="T112" s="3">
        <f>IF(ROUND(W111,2) = 0,0,-PMT(_xlfn.XLOOKUP(S$1,'Control Panel'!$B:$B,'Control Panel'!$H:$H),_xlfn.XLOOKUP(S$1,'Control Panel'!$B:$B,'Control Panel'!$E:$E),_xlfn.XLOOKUP(S$1,'Control Panel'!$B:$B,'Control Panel'!$C:$C)))</f>
        <v>42700.372888908401</v>
      </c>
      <c r="U112" s="3">
        <f>IF(T112=0,0,S112*(_xlfn.XLOOKUP(S$1,'Control Panel'!$B:$B,'Control Panel'!$H:$H)))</f>
        <v>32521.742284130545</v>
      </c>
      <c r="V112" s="3">
        <f t="shared" si="43"/>
        <v>10178.630604777856</v>
      </c>
      <c r="W112" s="3">
        <f t="shared" si="44"/>
        <v>5666343.6589889172</v>
      </c>
      <c r="X112" s="10">
        <f>_xlfn.XLOOKUP(S$1,'Control Panel'!$B:$B,'Control Panel'!$D:$D)</f>
        <v>6.8750000000000006E-2</v>
      </c>
      <c r="Y112" s="2">
        <f>IF('Control Panel'!$D$26="ON",AC111*(1-'Control Panel'!$C$26),AC111)</f>
        <v>3777613.5517338146</v>
      </c>
      <c r="Z112" s="3">
        <f>IF(ROUND(AC111,2) = 0,0,-PMT(_xlfn.XLOOKUP(Y$1,'Control Panel'!$B:$B,'Control Panel'!$H:$H),_xlfn.XLOOKUP(Y$1,'Control Panel'!$B:$B,'Control Panel'!$E:$E),_xlfn.XLOOKUP(Y$1,'Control Panel'!$B:$B,'Control Panel'!$C:$C)))</f>
        <v>61792.332437135432</v>
      </c>
      <c r="AA112" s="3">
        <f>IF(Z112=0,0,Y112*(_xlfn.XLOOKUP(Y$1,'Control Panel'!$B:$B,'Control Panel'!$H:$H)))</f>
        <v>16133.557877196499</v>
      </c>
      <c r="AB112" s="3">
        <f t="shared" si="45"/>
        <v>45658.774559938931</v>
      </c>
      <c r="AC112" s="3">
        <f t="shared" si="46"/>
        <v>3731954.7771738758</v>
      </c>
      <c r="AD112" s="10">
        <f>_xlfn.XLOOKUP(Y$1,'Control Panel'!$B:$B,'Control Panel'!$D:$D)</f>
        <v>5.1249999999999997E-2</v>
      </c>
      <c r="AE112" s="2">
        <f>IF('Control Panel'!$D$26="ON",AI111*(1-'Control Panel'!$C$26),AI111)</f>
        <v>8733111.2147595491</v>
      </c>
      <c r="AF112" s="3">
        <f>IF(ROUND(AI111,2) = 0,0,-PMT(_xlfn.XLOOKUP(AE$1,'Control Panel'!$B:$B,'Control Panel'!$H:$H),_xlfn.XLOOKUP(AE$1,'Control Panel'!$B:$B,'Control Panel'!$E:$E),_xlfn.XLOOKUP(AE$1,'Control Panel'!$B:$B,'Control Panel'!$C:$C)))</f>
        <v>65692.881367551381</v>
      </c>
      <c r="AG112" s="3">
        <f>IF(AF112=0,0,AE112*(_xlfn.XLOOKUP(AE$1,'Control Panel'!$B:$B,'Control Panel'!$H:$H)))</f>
        <v>50033.449667893256</v>
      </c>
      <c r="AH112" s="3">
        <f t="shared" si="47"/>
        <v>15659.431699658126</v>
      </c>
      <c r="AI112" s="3">
        <f t="shared" si="48"/>
        <v>8717451.7830598913</v>
      </c>
      <c r="AJ112" s="10">
        <f>_xlfn.XLOOKUP(AE$1,'Control Panel'!$B:$B,'Control Panel'!$D:$D)</f>
        <v>6.8750000000000006E-2</v>
      </c>
      <c r="AK112" s="2">
        <f>IF('Control Panel'!$D$26="ON",AO111*(1-'Control Panel'!$C$26),AO111)</f>
        <v>1142550.5843207119</v>
      </c>
      <c r="AL112" s="3">
        <f>IF(ROUND(AO111,2) = 0,0,-PMT(_xlfn.XLOOKUP(AK$1,'Control Panel'!$B:$B,'Control Panel'!$H:$H),_xlfn.XLOOKUP(AK$1,'Control Panel'!$B:$B,'Control Panel'!$E:$E),_xlfn.XLOOKUP(AK$1,'Control Panel'!$B:$B,'Control Panel'!$C:$C)))</f>
        <v>19292.014496253767</v>
      </c>
      <c r="AM112" s="3">
        <f>IF(AL112=0,0,AK112*(_xlfn.XLOOKUP(AK$1,'Control Panel'!$B:$B,'Control Panel'!$H:$H)))</f>
        <v>5950.7842933370412</v>
      </c>
      <c r="AN112" s="3">
        <f t="shared" si="49"/>
        <v>13341.230202916726</v>
      </c>
      <c r="AO112" s="3">
        <f t="shared" si="50"/>
        <v>1129209.3541177951</v>
      </c>
      <c r="AP112" s="10">
        <f>_xlfn.XLOOKUP(AK$1,'Control Panel'!$B:$B,'Control Panel'!$D:$D)</f>
        <v>6.25E-2</v>
      </c>
      <c r="AQ112" s="2">
        <f>IF('Control Panel'!$D$26="ON",AU111*(1-'Control Panel'!$C$26),AU111)</f>
        <v>3601887.9867272144</v>
      </c>
      <c r="AR112" s="3">
        <f>IF(ROUND(AU111,2) = 0,0,-PMT(_xlfn.XLOOKUP(AQ$1,'Control Panel'!$B:$B,'Control Panel'!$H:$H),_xlfn.XLOOKUP(AQ$1,'Control Panel'!$B:$B,'Control Panel'!$E:$E),_xlfn.XLOOKUP(AQ$1,'Control Panel'!$B:$B,'Control Panel'!$C:$C)))</f>
        <v>61459.563819643074</v>
      </c>
      <c r="AS112" s="3">
        <f>IF(AR112=0,0,AQ112*(_xlfn.XLOOKUP(AQ$1,'Control Panel'!$B:$B,'Control Panel'!$H:$H)))</f>
        <v>19885.423260056497</v>
      </c>
      <c r="AT112" s="3">
        <f t="shared" si="51"/>
        <v>41574.14055958658</v>
      </c>
      <c r="AU112" s="3">
        <f t="shared" si="52"/>
        <v>3560313.8461676277</v>
      </c>
      <c r="AV112" s="10">
        <f>_xlfn.XLOOKUP(AQ$1,'Control Panel'!$B:$B,'Control Panel'!$D:$D)</f>
        <v>6.6250000000000003E-2</v>
      </c>
      <c r="AW112" s="2">
        <f>IF('Control Panel'!$D$26="ON",BA111*(1-'Control Panel'!$C$26),BA111)</f>
        <v>6743849.0469722711</v>
      </c>
      <c r="AX112" s="3">
        <f>IF(ROUND(BA111,2) = 0,0,-PMT(_xlfn.XLOOKUP(AW$1,'Control Panel'!$B:$B,'Control Panel'!$H:$H),_xlfn.XLOOKUP(AW$1,'Control Panel'!$B:$B,'Control Panel'!$E:$E),_xlfn.XLOOKUP(AW$1,'Control Panel'!$B:$B,'Control Panel'!$C:$C)))</f>
        <v>44797.69910066975</v>
      </c>
      <c r="AY112" s="3">
        <f>IF(AX112=0,0,AW112*(_xlfn.XLOOKUP(AW$1,'Control Panel'!$B:$B,'Control Panel'!$H:$H)))</f>
        <v>30206.823856229967</v>
      </c>
      <c r="AZ112" s="3">
        <f t="shared" si="53"/>
        <v>14590.875244439783</v>
      </c>
      <c r="BA112" s="3">
        <f t="shared" si="54"/>
        <v>6729258.1717278315</v>
      </c>
      <c r="BB112" s="10">
        <f>_xlfn.XLOOKUP(AW$1,'Control Panel'!$B:$B,'Control Panel'!$D:$D)</f>
        <v>5.3749999999999999E-2</v>
      </c>
      <c r="BC112" s="2">
        <f>IF('Control Panel'!$D$26="ON",BG111*(1-'Control Panel'!$C$26),BG111)</f>
        <v>10945320.760092907</v>
      </c>
      <c r="BD112" s="3">
        <f>IF(ROUND(BG111,2) = 0,0,-PMT(_xlfn.XLOOKUP(BC$1,'Control Panel'!$B:$B,'Control Panel'!$H:$H),_xlfn.XLOOKUP(BC$1,'Control Panel'!$B:$B,'Control Panel'!$E:$E),_xlfn.XLOOKUP(BC$1,'Control Panel'!$B:$B,'Control Panel'!$C:$C)))</f>
        <v>83162.8118973979</v>
      </c>
      <c r="BE112" s="3">
        <f>IF(BD112=0,0,BC112*(_xlfn.XLOOKUP(BC$1,'Control Panel'!$B:$B,'Control Panel'!$H:$H)))</f>
        <v>63847.704433875289</v>
      </c>
      <c r="BF112" s="3">
        <f t="shared" si="55"/>
        <v>19315.10746352261</v>
      </c>
      <c r="BG112" s="3">
        <f t="shared" si="56"/>
        <v>10926005.652629385</v>
      </c>
      <c r="BH112" s="10">
        <f>_xlfn.XLOOKUP(BC$1,'Control Panel'!$B:$B,'Control Panel'!$D:$D)</f>
        <v>7.0000000000000007E-2</v>
      </c>
      <c r="BI112" s="2">
        <f>IF('Control Panel'!$D$26="ON",BM111*(1-'Control Panel'!$C$26),BM111)</f>
        <v>5761928.3235583967</v>
      </c>
      <c r="BJ112" s="3">
        <f>IF(ROUND(BM111,2) = 0,0,-PMT(_xlfn.XLOOKUP(BI$1,'Control Panel'!$B:$B,'Control Panel'!$H:$H),_xlfn.XLOOKUP(BI$1,'Control Panel'!$B:$B,'Control Panel'!$E:$E),_xlfn.XLOOKUP(BI$1,'Control Panel'!$B:$B,'Control Panel'!$C:$C)))</f>
        <v>39928.799014207361</v>
      </c>
      <c r="BK112" s="3">
        <f>IF(BJ112=0,0,BI112*(_xlfn.XLOOKUP(BI$1,'Control Panel'!$B:$B,'Control Panel'!$H:$H)))</f>
        <v>28209.440750754646</v>
      </c>
      <c r="BL112" s="3">
        <f t="shared" si="57"/>
        <v>11719.358263452716</v>
      </c>
      <c r="BM112" s="3">
        <f t="shared" si="58"/>
        <v>5750208.9652949441</v>
      </c>
      <c r="BN112" s="10">
        <f>_xlfn.XLOOKUP(BI$1,'Control Panel'!$B:$B,'Control Panel'!$D:$D)</f>
        <v>5.8749999999999997E-2</v>
      </c>
      <c r="BO112" s="2">
        <f>IF('Control Panel'!$D$26="ON",BS111*(1-'Control Panel'!$C$26),BS111)</f>
        <v>7772208.7692227038</v>
      </c>
      <c r="BP112" s="3">
        <f>IF(ROUND(BS111,2) = 0,0,-PMT(_xlfn.XLOOKUP(BO$1,'Control Panel'!$B:$B,'Control Panel'!$H:$H),_xlfn.XLOOKUP(BO$1,'Control Panel'!$B:$B,'Control Panel'!$E:$E),_xlfn.XLOOKUP(BO$1,'Control Panel'!$B:$B,'Control Panel'!$C:$C)))</f>
        <v>51078.842448125593</v>
      </c>
      <c r="BQ112" s="3">
        <f>IF(BP112=0,0,BO112*(_xlfn.XLOOKUP(BO$1,'Control Panel'!$B:$B,'Control Panel'!$H:$H)))</f>
        <v>34003.413365349326</v>
      </c>
      <c r="BR112" s="3">
        <f t="shared" si="59"/>
        <v>17075.429082776267</v>
      </c>
      <c r="BS112" s="3">
        <f t="shared" si="60"/>
        <v>7755133.3401399273</v>
      </c>
      <c r="BT112" s="10">
        <f>_xlfn.XLOOKUP(BO$1,'Control Panel'!$B:$B,'Control Panel'!$D:$D)</f>
        <v>5.2499999999999998E-2</v>
      </c>
      <c r="BU112" s="2">
        <f>IF('Control Panel'!$D$26="ON",BY111*(1-'Control Panel'!$C$26),BY111)</f>
        <v>2295243.6604213831</v>
      </c>
      <c r="BV112" s="3">
        <f>IF(ROUND(BY111,2) = 0,0,-PMT(_xlfn.XLOOKUP(BU$1,'Control Panel'!$B:$B,'Control Panel'!$H:$H),_xlfn.XLOOKUP(BU$1,'Control Panel'!$B:$B,'Control Panel'!$E:$E),_xlfn.XLOOKUP(BU$1,'Control Panel'!$B:$B,'Control Panel'!$C:$C)))</f>
        <v>38891.266274824018</v>
      </c>
      <c r="BW112" s="3">
        <f>IF(BV112=0,0,BU112*(_xlfn.XLOOKUP(BU$1,'Control Panel'!$B:$B,'Control Panel'!$H:$H)))</f>
        <v>12193.481945988598</v>
      </c>
      <c r="BX112" s="3">
        <f t="shared" si="61"/>
        <v>26697.78432883542</v>
      </c>
      <c r="BY112" s="3">
        <f t="shared" si="62"/>
        <v>2268545.8760925476</v>
      </c>
      <c r="BZ112" s="10">
        <f>_xlfn.XLOOKUP(BU$1,'Control Panel'!$B:$B,'Control Panel'!$D:$D)</f>
        <v>6.3750000000000001E-2</v>
      </c>
      <c r="CA112" s="2">
        <f>IF('Control Panel'!$D$26="ON",CE111*(1-'Control Panel'!$C$26),CE111)</f>
        <v>2992590.8579770336</v>
      </c>
      <c r="CB112" s="3">
        <f>IF(ROUND(CE111,2) = 0,0,-PMT(_xlfn.XLOOKUP(CA$1,'Control Panel'!$B:$B,'Control Panel'!$H:$H),_xlfn.XLOOKUP(CA$1,'Control Panel'!$B:$B,'Control Panel'!$E:$E),_xlfn.XLOOKUP(CA$1,'Control Panel'!$B:$B,'Control Panel'!$C:$C)))</f>
        <v>49824.605221179954</v>
      </c>
      <c r="CC112" s="3">
        <f>IF(CB112=0,0,CA112*(_xlfn.XLOOKUP(CA$1,'Control Panel'!$B:$B,'Control Panel'!$H:$H)))</f>
        <v>14339.497861139955</v>
      </c>
      <c r="CD112" s="3">
        <f t="shared" si="63"/>
        <v>35485.107360039998</v>
      </c>
      <c r="CE112" s="3">
        <f t="shared" si="64"/>
        <v>2957105.7506169938</v>
      </c>
      <c r="CF112" s="10">
        <f>_xlfn.XLOOKUP(CA$1,'Control Panel'!$B:$B,'Control Panel'!$D:$D)</f>
        <v>5.7500000000000002E-2</v>
      </c>
      <c r="CG112" s="2">
        <f>IF('Control Panel'!$D$26="ON",CK111*(1-'Control Panel'!$C$26),CK111)</f>
        <v>4201015.4015279515</v>
      </c>
      <c r="CH112" s="3">
        <f>IF(ROUND(CK111,2) = 0,0,-PMT(_xlfn.XLOOKUP(CG$1,'Control Panel'!$B:$B,'Control Panel'!$H:$H),_xlfn.XLOOKUP(CG$1,'Control Panel'!$B:$B,'Control Panel'!$E:$E),_xlfn.XLOOKUP(CG$1,'Control Panel'!$B:$B,'Control Panel'!$C:$C)))</f>
        <v>69452.093642796826</v>
      </c>
      <c r="CI112" s="3">
        <f>IF(CH112=0,0,CG112*(_xlfn.XLOOKUP(CG$1,'Control Panel'!$B:$B,'Control Panel'!$H:$H)))</f>
        <v>19254.653923669779</v>
      </c>
      <c r="CJ112" s="3">
        <f t="shared" si="65"/>
        <v>50197.439719127047</v>
      </c>
      <c r="CK112" s="3">
        <f t="shared" si="66"/>
        <v>4150817.9618088244</v>
      </c>
      <c r="CL112" s="10">
        <f>_xlfn.XLOOKUP(CG$1,'Control Panel'!$B:$B,'Control Panel'!$D:$D)</f>
        <v>5.5E-2</v>
      </c>
      <c r="CM112" s="2">
        <f>IF('Control Panel'!$D$26="ON",CQ111*(1-'Control Panel'!$C$26),CQ111)</f>
        <v>1680477.5717238265</v>
      </c>
      <c r="CN112" s="3">
        <f>IF(ROUND(CQ111,2) = 0,0,-PMT(_xlfn.XLOOKUP(CM$1,'Control Panel'!$B:$B,'Control Panel'!$H:$H),_xlfn.XLOOKUP(CM$1,'Control Panel'!$B:$B,'Control Panel'!$E:$E),_xlfn.XLOOKUP(CM$1,'Control Panel'!$B:$B,'Control Panel'!$C:$C)))</f>
        <v>11044.074042837967</v>
      </c>
      <c r="CO112" s="3">
        <f>IF(CN112=0,0,CM112*(_xlfn.XLOOKUP(CM$1,'Control Panel'!$B:$B,'Control Panel'!$H:$H)))</f>
        <v>7352.0893762917403</v>
      </c>
      <c r="CP112" s="3">
        <f t="shared" si="67"/>
        <v>3691.9846665462264</v>
      </c>
      <c r="CQ112" s="3">
        <f t="shared" si="68"/>
        <v>1676785.5870572801</v>
      </c>
      <c r="CR112" s="10">
        <f>_xlfn.XLOOKUP(CM$1,'Control Panel'!$B:$B,'Control Panel'!$D:$D)</f>
        <v>5.2499999999999998E-2</v>
      </c>
    </row>
    <row r="113" spans="1:96" x14ac:dyDescent="0.3">
      <c r="A113" s="86">
        <f t="shared" si="37"/>
        <v>342658.43190769304</v>
      </c>
      <c r="B113" s="3">
        <f t="shared" si="38"/>
        <v>363590.25002191594</v>
      </c>
      <c r="C113" s="88">
        <f>SUM($A$3:A112)</f>
        <v>29052226.937306769</v>
      </c>
      <c r="D113" s="87">
        <f>IF('Control Panel'!$D$27= "ON",A113+B113*(1-'Control Panel'!$C$27),A113+B113)</f>
        <v>706248.68192960904</v>
      </c>
      <c r="F113" s="9">
        <v>111</v>
      </c>
      <c r="G113" s="2">
        <f>IF('Control Panel'!$D$26="ON",K112*(1-'Control Panel'!$C$26),K112)</f>
        <v>2441657.6245934283</v>
      </c>
      <c r="H113" s="3">
        <f>IF(ROUND(K112,2) = 0,0,-PMT(_xlfn.XLOOKUP(G$1,'Control Panel'!$B:$B,'Control Panel'!$H:$H),_xlfn.XLOOKUP(G$1,'Control Panel'!$B:$B,'Control Panel'!$E:$E),_xlfn.XLOOKUP(G$1,'Control Panel'!$B:$B,'Control Panel'!$C:$C)))</f>
        <v>40854.172731056962</v>
      </c>
      <c r="I113" s="3">
        <f>IF(H113=0,0,G113*(_xlfn.XLOOKUP(G$1,'Control Panel'!$B:$B,'Control Panel'!$H:$H)))</f>
        <v>11190.930779386546</v>
      </c>
      <c r="J113" s="3">
        <f t="shared" si="39"/>
        <v>29663.241951670418</v>
      </c>
      <c r="K113" s="3">
        <f t="shared" si="40"/>
        <v>2411994.3826417578</v>
      </c>
      <c r="L113" s="10">
        <f>_xlfn.XLOOKUP(G$1,'Control Panel'!$B:$B,'Control Panel'!$D:$D)</f>
        <v>5.5E-2</v>
      </c>
      <c r="M113" s="2">
        <f>IF('Control Panel'!$D$26="ON",Q112*(1-'Control Panel'!$C$26),Q112)</f>
        <v>3486980.7132239547</v>
      </c>
      <c r="N113" s="3">
        <f>IF(ROUND(Q112,2) = 0,0,-PMT(_xlfn.XLOOKUP(M$1,'Control Panel'!$B:$B,'Control Panel'!$H:$H),_xlfn.XLOOKUP(M$1,'Control Panel'!$B:$B,'Control Panel'!$E:$E),_xlfn.XLOOKUP(M$1,'Control Panel'!$B:$B,'Control Panel'!$C:$C)))</f>
        <v>26277.152547020552</v>
      </c>
      <c r="O113" s="3">
        <f>IF(N113=0,0,M113*(_xlfn.XLOOKUP(M$1,'Control Panel'!$B:$B,'Control Panel'!$H:$H)))</f>
        <v>19977.493669512241</v>
      </c>
      <c r="P113" s="3">
        <f t="shared" si="41"/>
        <v>6299.658877508311</v>
      </c>
      <c r="Q113" s="3">
        <f t="shared" si="42"/>
        <v>3480681.0543464464</v>
      </c>
      <c r="R113" s="10">
        <f>_xlfn.XLOOKUP(M$1,'Control Panel'!$B:$B,'Control Panel'!$D:$D)</f>
        <v>6.8750000000000006E-2</v>
      </c>
      <c r="S113" s="2">
        <f>IF('Control Panel'!$D$26="ON",W112*(1-'Control Panel'!$C$26),W112)</f>
        <v>5666343.6589889172</v>
      </c>
      <c r="T113" s="3">
        <f>IF(ROUND(W112,2) = 0,0,-PMT(_xlfn.XLOOKUP(S$1,'Control Panel'!$B:$B,'Control Panel'!$H:$H),_xlfn.XLOOKUP(S$1,'Control Panel'!$B:$B,'Control Panel'!$E:$E),_xlfn.XLOOKUP(S$1,'Control Panel'!$B:$B,'Control Panel'!$C:$C)))</f>
        <v>42700.372888908401</v>
      </c>
      <c r="U113" s="3">
        <f>IF(T113=0,0,S113*(_xlfn.XLOOKUP(S$1,'Control Panel'!$B:$B,'Control Panel'!$H:$H)))</f>
        <v>32463.42721295734</v>
      </c>
      <c r="V113" s="3">
        <f t="shared" si="43"/>
        <v>10236.945675951061</v>
      </c>
      <c r="W113" s="3">
        <f t="shared" si="44"/>
        <v>5656106.7133129658</v>
      </c>
      <c r="X113" s="10">
        <f>_xlfn.XLOOKUP(S$1,'Control Panel'!$B:$B,'Control Panel'!$D:$D)</f>
        <v>6.8750000000000006E-2</v>
      </c>
      <c r="Y113" s="2">
        <f>IF('Control Panel'!$D$26="ON",AC112*(1-'Control Panel'!$C$26),AC112)</f>
        <v>3731954.7771738758</v>
      </c>
      <c r="Z113" s="3">
        <f>IF(ROUND(AC112,2) = 0,0,-PMT(_xlfn.XLOOKUP(Y$1,'Control Panel'!$B:$B,'Control Panel'!$H:$H),_xlfn.XLOOKUP(Y$1,'Control Panel'!$B:$B,'Control Panel'!$E:$E),_xlfn.XLOOKUP(Y$1,'Control Panel'!$B:$B,'Control Panel'!$C:$C)))</f>
        <v>61792.332437135432</v>
      </c>
      <c r="AA113" s="3">
        <f>IF(Z113=0,0,Y113*(_xlfn.XLOOKUP(Y$1,'Control Panel'!$B:$B,'Control Panel'!$H:$H)))</f>
        <v>15938.55686084676</v>
      </c>
      <c r="AB113" s="3">
        <f t="shared" si="45"/>
        <v>45853.775576288674</v>
      </c>
      <c r="AC113" s="3">
        <f t="shared" si="46"/>
        <v>3686101.001597587</v>
      </c>
      <c r="AD113" s="10">
        <f>_xlfn.XLOOKUP(Y$1,'Control Panel'!$B:$B,'Control Panel'!$D:$D)</f>
        <v>5.1249999999999997E-2</v>
      </c>
      <c r="AE113" s="2">
        <f>IF('Control Panel'!$D$26="ON",AI112*(1-'Control Panel'!$C$26),AI112)</f>
        <v>8717451.7830598913</v>
      </c>
      <c r="AF113" s="3">
        <f>IF(ROUND(AI112,2) = 0,0,-PMT(_xlfn.XLOOKUP(AE$1,'Control Panel'!$B:$B,'Control Panel'!$H:$H),_xlfn.XLOOKUP(AE$1,'Control Panel'!$B:$B,'Control Panel'!$E:$E),_xlfn.XLOOKUP(AE$1,'Control Panel'!$B:$B,'Control Panel'!$C:$C)))</f>
        <v>65692.881367551381</v>
      </c>
      <c r="AG113" s="3">
        <f>IF(AF113=0,0,AE113*(_xlfn.XLOOKUP(AE$1,'Control Panel'!$B:$B,'Control Panel'!$H:$H)))</f>
        <v>49943.734173780635</v>
      </c>
      <c r="AH113" s="3">
        <f t="shared" si="47"/>
        <v>15749.147193770747</v>
      </c>
      <c r="AI113" s="3">
        <f t="shared" si="48"/>
        <v>8701702.6358661205</v>
      </c>
      <c r="AJ113" s="10">
        <f>_xlfn.XLOOKUP(AE$1,'Control Panel'!$B:$B,'Control Panel'!$D:$D)</f>
        <v>6.8750000000000006E-2</v>
      </c>
      <c r="AK113" s="2">
        <f>IF('Control Panel'!$D$26="ON",AO112*(1-'Control Panel'!$C$26),AO112)</f>
        <v>1129209.3541177951</v>
      </c>
      <c r="AL113" s="3">
        <f>IF(ROUND(AO112,2) = 0,0,-PMT(_xlfn.XLOOKUP(AK$1,'Control Panel'!$B:$B,'Control Panel'!$H:$H),_xlfn.XLOOKUP(AK$1,'Control Panel'!$B:$B,'Control Panel'!$E:$E),_xlfn.XLOOKUP(AK$1,'Control Panel'!$B:$B,'Control Panel'!$C:$C)))</f>
        <v>19292.014496253767</v>
      </c>
      <c r="AM113" s="3">
        <f>IF(AL113=0,0,AK113*(_xlfn.XLOOKUP(AK$1,'Control Panel'!$B:$B,'Control Panel'!$H:$H)))</f>
        <v>5881.2987193635163</v>
      </c>
      <c r="AN113" s="3">
        <f t="shared" si="49"/>
        <v>13410.715776890251</v>
      </c>
      <c r="AO113" s="3">
        <f t="shared" si="50"/>
        <v>1115798.6383409048</v>
      </c>
      <c r="AP113" s="10">
        <f>_xlfn.XLOOKUP(AK$1,'Control Panel'!$B:$B,'Control Panel'!$D:$D)</f>
        <v>6.25E-2</v>
      </c>
      <c r="AQ113" s="2">
        <f>IF('Control Panel'!$D$26="ON",AU112*(1-'Control Panel'!$C$26),AU112)</f>
        <v>3560313.8461676277</v>
      </c>
      <c r="AR113" s="3">
        <f>IF(ROUND(AU112,2) = 0,0,-PMT(_xlfn.XLOOKUP(AQ$1,'Control Panel'!$B:$B,'Control Panel'!$H:$H),_xlfn.XLOOKUP(AQ$1,'Control Panel'!$B:$B,'Control Panel'!$E:$E),_xlfn.XLOOKUP(AQ$1,'Control Panel'!$B:$B,'Control Panel'!$C:$C)))</f>
        <v>61459.563819643074</v>
      </c>
      <c r="AS113" s="3">
        <f>IF(AR113=0,0,AQ113*(_xlfn.XLOOKUP(AQ$1,'Control Panel'!$B:$B,'Control Panel'!$H:$H)))</f>
        <v>19655.899359050443</v>
      </c>
      <c r="AT113" s="3">
        <f t="shared" si="51"/>
        <v>41803.664460592627</v>
      </c>
      <c r="AU113" s="3">
        <f t="shared" si="52"/>
        <v>3518510.1817070353</v>
      </c>
      <c r="AV113" s="10">
        <f>_xlfn.XLOOKUP(AQ$1,'Control Panel'!$B:$B,'Control Panel'!$D:$D)</f>
        <v>6.6250000000000003E-2</v>
      </c>
      <c r="AW113" s="2">
        <f>IF('Control Panel'!$D$26="ON",BA112*(1-'Control Panel'!$C$26),BA112)</f>
        <v>6729258.1717278315</v>
      </c>
      <c r="AX113" s="3">
        <f>IF(ROUND(BA112,2) = 0,0,-PMT(_xlfn.XLOOKUP(AW$1,'Control Panel'!$B:$B,'Control Panel'!$H:$H),_xlfn.XLOOKUP(AW$1,'Control Panel'!$B:$B,'Control Panel'!$E:$E),_xlfn.XLOOKUP(AW$1,'Control Panel'!$B:$B,'Control Panel'!$C:$C)))</f>
        <v>44797.69910066975</v>
      </c>
      <c r="AY113" s="3">
        <f>IF(AX113=0,0,AW113*(_xlfn.XLOOKUP(AW$1,'Control Panel'!$B:$B,'Control Panel'!$H:$H)))</f>
        <v>30141.46889419758</v>
      </c>
      <c r="AZ113" s="3">
        <f t="shared" si="53"/>
        <v>14656.23020647217</v>
      </c>
      <c r="BA113" s="3">
        <f t="shared" si="54"/>
        <v>6714601.9415213596</v>
      </c>
      <c r="BB113" s="10">
        <f>_xlfn.XLOOKUP(AW$1,'Control Panel'!$B:$B,'Control Panel'!$D:$D)</f>
        <v>5.3749999999999999E-2</v>
      </c>
      <c r="BC113" s="2">
        <f>IF('Control Panel'!$D$26="ON",BG112*(1-'Control Panel'!$C$26),BG112)</f>
        <v>10926005.652629385</v>
      </c>
      <c r="BD113" s="3">
        <f>IF(ROUND(BG112,2) = 0,0,-PMT(_xlfn.XLOOKUP(BC$1,'Control Panel'!$B:$B,'Control Panel'!$H:$H),_xlfn.XLOOKUP(BC$1,'Control Panel'!$B:$B,'Control Panel'!$E:$E),_xlfn.XLOOKUP(BC$1,'Control Panel'!$B:$B,'Control Panel'!$C:$C)))</f>
        <v>83162.8118973979</v>
      </c>
      <c r="BE113" s="3">
        <f>IF(BD113=0,0,BC113*(_xlfn.XLOOKUP(BC$1,'Control Panel'!$B:$B,'Control Panel'!$H:$H)))</f>
        <v>63735.032973671412</v>
      </c>
      <c r="BF113" s="3">
        <f t="shared" si="55"/>
        <v>19427.778923726488</v>
      </c>
      <c r="BG113" s="3">
        <f t="shared" si="56"/>
        <v>10906577.873705659</v>
      </c>
      <c r="BH113" s="10">
        <f>_xlfn.XLOOKUP(BC$1,'Control Panel'!$B:$B,'Control Panel'!$D:$D)</f>
        <v>7.0000000000000007E-2</v>
      </c>
      <c r="BI113" s="2">
        <f>IF('Control Panel'!$D$26="ON",BM112*(1-'Control Panel'!$C$26),BM112)</f>
        <v>5750208.9652949441</v>
      </c>
      <c r="BJ113" s="3">
        <f>IF(ROUND(BM112,2) = 0,0,-PMT(_xlfn.XLOOKUP(BI$1,'Control Panel'!$B:$B,'Control Panel'!$H:$H),_xlfn.XLOOKUP(BI$1,'Control Panel'!$B:$B,'Control Panel'!$E:$E),_xlfn.XLOOKUP(BI$1,'Control Panel'!$B:$B,'Control Panel'!$C:$C)))</f>
        <v>39928.799014207361</v>
      </c>
      <c r="BK113" s="3">
        <f>IF(BJ113=0,0,BI113*(_xlfn.XLOOKUP(BI$1,'Control Panel'!$B:$B,'Control Panel'!$H:$H)))</f>
        <v>28152.064725923159</v>
      </c>
      <c r="BL113" s="3">
        <f t="shared" si="57"/>
        <v>11776.734288284202</v>
      </c>
      <c r="BM113" s="3">
        <f t="shared" si="58"/>
        <v>5738432.2310066596</v>
      </c>
      <c r="BN113" s="10">
        <f>_xlfn.XLOOKUP(BI$1,'Control Panel'!$B:$B,'Control Panel'!$D:$D)</f>
        <v>5.8749999999999997E-2</v>
      </c>
      <c r="BO113" s="2">
        <f>IF('Control Panel'!$D$26="ON",BS112*(1-'Control Panel'!$C$26),BS112)</f>
        <v>7755133.3401399273</v>
      </c>
      <c r="BP113" s="3">
        <f>IF(ROUND(BS112,2) = 0,0,-PMT(_xlfn.XLOOKUP(BO$1,'Control Panel'!$B:$B,'Control Panel'!$H:$H),_xlfn.XLOOKUP(BO$1,'Control Panel'!$B:$B,'Control Panel'!$E:$E),_xlfn.XLOOKUP(BO$1,'Control Panel'!$B:$B,'Control Panel'!$C:$C)))</f>
        <v>51078.842448125593</v>
      </c>
      <c r="BQ113" s="3">
        <f>IF(BP113=0,0,BO113*(_xlfn.XLOOKUP(BO$1,'Control Panel'!$B:$B,'Control Panel'!$H:$H)))</f>
        <v>33928.708363112179</v>
      </c>
      <c r="BR113" s="3">
        <f t="shared" si="59"/>
        <v>17150.134085013415</v>
      </c>
      <c r="BS113" s="3">
        <f t="shared" si="60"/>
        <v>7737983.2060549138</v>
      </c>
      <c r="BT113" s="10">
        <f>_xlfn.XLOOKUP(BO$1,'Control Panel'!$B:$B,'Control Panel'!$D:$D)</f>
        <v>5.2499999999999998E-2</v>
      </c>
      <c r="BU113" s="2">
        <f>IF('Control Panel'!$D$26="ON",BY112*(1-'Control Panel'!$C$26),BY112)</f>
        <v>2268545.8760925476</v>
      </c>
      <c r="BV113" s="3">
        <f>IF(ROUND(BY112,2) = 0,0,-PMT(_xlfn.XLOOKUP(BU$1,'Control Panel'!$B:$B,'Control Panel'!$H:$H),_xlfn.XLOOKUP(BU$1,'Control Panel'!$B:$B,'Control Panel'!$E:$E),_xlfn.XLOOKUP(BU$1,'Control Panel'!$B:$B,'Control Panel'!$C:$C)))</f>
        <v>38891.266274824018</v>
      </c>
      <c r="BW113" s="3">
        <f>IF(BV113=0,0,BU113*(_xlfn.XLOOKUP(BU$1,'Control Panel'!$B:$B,'Control Panel'!$H:$H)))</f>
        <v>12051.649966741659</v>
      </c>
      <c r="BX113" s="3">
        <f t="shared" si="61"/>
        <v>26839.616308082361</v>
      </c>
      <c r="BY113" s="3">
        <f t="shared" si="62"/>
        <v>2241706.2597844652</v>
      </c>
      <c r="BZ113" s="10">
        <f>_xlfn.XLOOKUP(BU$1,'Control Panel'!$B:$B,'Control Panel'!$D:$D)</f>
        <v>6.3750000000000001E-2</v>
      </c>
      <c r="CA113" s="2">
        <f>IF('Control Panel'!$D$26="ON",CE112*(1-'Control Panel'!$C$26),CE112)</f>
        <v>2957105.7506169938</v>
      </c>
      <c r="CB113" s="3">
        <f>IF(ROUND(CE112,2) = 0,0,-PMT(_xlfn.XLOOKUP(CA$1,'Control Panel'!$B:$B,'Control Panel'!$H:$H),_xlfn.XLOOKUP(CA$1,'Control Panel'!$B:$B,'Control Panel'!$E:$E),_xlfn.XLOOKUP(CA$1,'Control Panel'!$B:$B,'Control Panel'!$C:$C)))</f>
        <v>49824.605221179954</v>
      </c>
      <c r="CC113" s="3">
        <f>IF(CB113=0,0,CA113*(_xlfn.XLOOKUP(CA$1,'Control Panel'!$B:$B,'Control Panel'!$H:$H)))</f>
        <v>14169.465055039764</v>
      </c>
      <c r="CD113" s="3">
        <f t="shared" si="63"/>
        <v>35655.140166140191</v>
      </c>
      <c r="CE113" s="3">
        <f t="shared" si="64"/>
        <v>2921450.6104508536</v>
      </c>
      <c r="CF113" s="10">
        <f>_xlfn.XLOOKUP(CA$1,'Control Panel'!$B:$B,'Control Panel'!$D:$D)</f>
        <v>5.7500000000000002E-2</v>
      </c>
      <c r="CG113" s="2">
        <f>IF('Control Panel'!$D$26="ON",CK112*(1-'Control Panel'!$C$26),CK112)</f>
        <v>4150817.9618088244</v>
      </c>
      <c r="CH113" s="3">
        <f>IF(ROUND(CK112,2) = 0,0,-PMT(_xlfn.XLOOKUP(CG$1,'Control Panel'!$B:$B,'Control Panel'!$H:$H),_xlfn.XLOOKUP(CG$1,'Control Panel'!$B:$B,'Control Panel'!$E:$E),_xlfn.XLOOKUP(CG$1,'Control Panel'!$B:$B,'Control Panel'!$C:$C)))</f>
        <v>69452.093642796826</v>
      </c>
      <c r="CI113" s="3">
        <f>IF(CH113=0,0,CG113*(_xlfn.XLOOKUP(CG$1,'Control Panel'!$B:$B,'Control Panel'!$H:$H)))</f>
        <v>19024.582324957111</v>
      </c>
      <c r="CJ113" s="3">
        <f t="shared" si="65"/>
        <v>50427.511317839715</v>
      </c>
      <c r="CK113" s="3">
        <f t="shared" si="66"/>
        <v>4100390.4504909846</v>
      </c>
      <c r="CL113" s="10">
        <f>_xlfn.XLOOKUP(CG$1,'Control Panel'!$B:$B,'Control Panel'!$D:$D)</f>
        <v>5.5E-2</v>
      </c>
      <c r="CM113" s="2">
        <f>IF('Control Panel'!$D$26="ON",CQ112*(1-'Control Panel'!$C$26),CQ112)</f>
        <v>1676785.5870572801</v>
      </c>
      <c r="CN113" s="3">
        <f>IF(ROUND(CQ112,2) = 0,0,-PMT(_xlfn.XLOOKUP(CM$1,'Control Panel'!$B:$B,'Control Panel'!$H:$H),_xlfn.XLOOKUP(CM$1,'Control Panel'!$B:$B,'Control Panel'!$E:$E),_xlfn.XLOOKUP(CM$1,'Control Panel'!$B:$B,'Control Panel'!$C:$C)))</f>
        <v>11044.074042837967</v>
      </c>
      <c r="CO113" s="3">
        <f>IF(CN113=0,0,CM113*(_xlfn.XLOOKUP(CM$1,'Control Panel'!$B:$B,'Control Panel'!$H:$H)))</f>
        <v>7335.9369433756001</v>
      </c>
      <c r="CP113" s="3">
        <f t="shared" si="67"/>
        <v>3708.1370994623667</v>
      </c>
      <c r="CQ113" s="3">
        <f t="shared" si="68"/>
        <v>1673077.4499578178</v>
      </c>
      <c r="CR113" s="10">
        <f>_xlfn.XLOOKUP(CM$1,'Control Panel'!$B:$B,'Control Panel'!$D:$D)</f>
        <v>5.2499999999999998E-2</v>
      </c>
    </row>
    <row r="114" spans="1:96" x14ac:dyDescent="0.3">
      <c r="A114" s="86">
        <f t="shared" si="37"/>
        <v>344348.27863614075</v>
      </c>
      <c r="B114" s="3">
        <f t="shared" si="38"/>
        <v>361900.40329346823</v>
      </c>
      <c r="C114" s="88">
        <f>SUM($A$3:A113)</f>
        <v>29394885.369214464</v>
      </c>
      <c r="D114" s="87">
        <f>IF('Control Panel'!$D$27= "ON",A114+B114*(1-'Control Panel'!$C$27),A114+B114)</f>
        <v>706248.68192960904</v>
      </c>
      <c r="F114" s="9">
        <v>112</v>
      </c>
      <c r="G114" s="2">
        <f>IF('Control Panel'!$D$26="ON",K113*(1-'Control Panel'!$C$26),K113)</f>
        <v>2411994.3826417578</v>
      </c>
      <c r="H114" s="3">
        <f>IF(ROUND(K113,2) = 0,0,-PMT(_xlfn.XLOOKUP(G$1,'Control Panel'!$B:$B,'Control Panel'!$H:$H),_xlfn.XLOOKUP(G$1,'Control Panel'!$B:$B,'Control Panel'!$E:$E),_xlfn.XLOOKUP(G$1,'Control Panel'!$B:$B,'Control Panel'!$C:$C)))</f>
        <v>40854.172731056962</v>
      </c>
      <c r="I114" s="3">
        <f>IF(H114=0,0,G114*(_xlfn.XLOOKUP(G$1,'Control Panel'!$B:$B,'Control Panel'!$H:$H)))</f>
        <v>11054.974253774724</v>
      </c>
      <c r="J114" s="3">
        <f t="shared" si="39"/>
        <v>29799.19847728224</v>
      </c>
      <c r="K114" s="3">
        <f t="shared" si="40"/>
        <v>2382195.1841644756</v>
      </c>
      <c r="L114" s="10">
        <f>_xlfn.XLOOKUP(G$1,'Control Panel'!$B:$B,'Control Panel'!$D:$D)</f>
        <v>5.5E-2</v>
      </c>
      <c r="M114" s="2">
        <f>IF('Control Panel'!$D$26="ON",Q113*(1-'Control Panel'!$C$26),Q113)</f>
        <v>3480681.0543464464</v>
      </c>
      <c r="N114" s="3">
        <f>IF(ROUND(Q113,2) = 0,0,-PMT(_xlfn.XLOOKUP(M$1,'Control Panel'!$B:$B,'Control Panel'!$H:$H),_xlfn.XLOOKUP(M$1,'Control Panel'!$B:$B,'Control Panel'!$E:$E),_xlfn.XLOOKUP(M$1,'Control Panel'!$B:$B,'Control Panel'!$C:$C)))</f>
        <v>26277.152547020552</v>
      </c>
      <c r="O114" s="3">
        <f>IF(N114=0,0,M114*(_xlfn.XLOOKUP(M$1,'Control Panel'!$B:$B,'Control Panel'!$H:$H)))</f>
        <v>19941.40187385985</v>
      </c>
      <c r="P114" s="3">
        <f t="shared" si="41"/>
        <v>6335.7506731607027</v>
      </c>
      <c r="Q114" s="3">
        <f t="shared" si="42"/>
        <v>3474345.3036732855</v>
      </c>
      <c r="R114" s="10">
        <f>_xlfn.XLOOKUP(M$1,'Control Panel'!$B:$B,'Control Panel'!$D:$D)</f>
        <v>6.8750000000000006E-2</v>
      </c>
      <c r="S114" s="2">
        <f>IF('Control Panel'!$D$26="ON",W113*(1-'Control Panel'!$C$26),W113)</f>
        <v>5656106.7133129658</v>
      </c>
      <c r="T114" s="3">
        <f>IF(ROUND(W113,2) = 0,0,-PMT(_xlfn.XLOOKUP(S$1,'Control Panel'!$B:$B,'Control Panel'!$H:$H),_xlfn.XLOOKUP(S$1,'Control Panel'!$B:$B,'Control Panel'!$E:$E),_xlfn.XLOOKUP(S$1,'Control Panel'!$B:$B,'Control Panel'!$C:$C)))</f>
        <v>42700.372888908401</v>
      </c>
      <c r="U114" s="3">
        <f>IF(T114=0,0,S114*(_xlfn.XLOOKUP(S$1,'Control Panel'!$B:$B,'Control Panel'!$H:$H)))</f>
        <v>32404.778045022202</v>
      </c>
      <c r="V114" s="3">
        <f t="shared" si="43"/>
        <v>10295.5948438862</v>
      </c>
      <c r="W114" s="3">
        <f t="shared" si="44"/>
        <v>5645811.11846908</v>
      </c>
      <c r="X114" s="10">
        <f>_xlfn.XLOOKUP(S$1,'Control Panel'!$B:$B,'Control Panel'!$D:$D)</f>
        <v>6.8750000000000006E-2</v>
      </c>
      <c r="Y114" s="2">
        <f>IF('Control Panel'!$D$26="ON",AC113*(1-'Control Panel'!$C$26),AC113)</f>
        <v>3686101.001597587</v>
      </c>
      <c r="Z114" s="3">
        <f>IF(ROUND(AC113,2) = 0,0,-PMT(_xlfn.XLOOKUP(Y$1,'Control Panel'!$B:$B,'Control Panel'!$H:$H),_xlfn.XLOOKUP(Y$1,'Control Panel'!$B:$B,'Control Panel'!$E:$E),_xlfn.XLOOKUP(Y$1,'Control Panel'!$B:$B,'Control Panel'!$C:$C)))</f>
        <v>61792.332437135432</v>
      </c>
      <c r="AA114" s="3">
        <f>IF(Z114=0,0,Y114*(_xlfn.XLOOKUP(Y$1,'Control Panel'!$B:$B,'Control Panel'!$H:$H)))</f>
        <v>15742.723027656361</v>
      </c>
      <c r="AB114" s="3">
        <f t="shared" si="45"/>
        <v>46049.609409479075</v>
      </c>
      <c r="AC114" s="3">
        <f t="shared" si="46"/>
        <v>3640051.3921881081</v>
      </c>
      <c r="AD114" s="10">
        <f>_xlfn.XLOOKUP(Y$1,'Control Panel'!$B:$B,'Control Panel'!$D:$D)</f>
        <v>5.1249999999999997E-2</v>
      </c>
      <c r="AE114" s="2">
        <f>IF('Control Panel'!$D$26="ON",AI113*(1-'Control Panel'!$C$26),AI113)</f>
        <v>8701702.6358661205</v>
      </c>
      <c r="AF114" s="3">
        <f>IF(ROUND(AI113,2) = 0,0,-PMT(_xlfn.XLOOKUP(AE$1,'Control Panel'!$B:$B,'Control Panel'!$H:$H),_xlfn.XLOOKUP(AE$1,'Control Panel'!$B:$B,'Control Panel'!$E:$E),_xlfn.XLOOKUP(AE$1,'Control Panel'!$B:$B,'Control Panel'!$C:$C)))</f>
        <v>65692.881367551381</v>
      </c>
      <c r="AG114" s="3">
        <f>IF(AF114=0,0,AE114*(_xlfn.XLOOKUP(AE$1,'Control Panel'!$B:$B,'Control Panel'!$H:$H)))</f>
        <v>49853.504684649655</v>
      </c>
      <c r="AH114" s="3">
        <f t="shared" si="47"/>
        <v>15839.376682901726</v>
      </c>
      <c r="AI114" s="3">
        <f t="shared" si="48"/>
        <v>8685863.2591832187</v>
      </c>
      <c r="AJ114" s="10">
        <f>_xlfn.XLOOKUP(AE$1,'Control Panel'!$B:$B,'Control Panel'!$D:$D)</f>
        <v>6.8750000000000006E-2</v>
      </c>
      <c r="AK114" s="2">
        <f>IF('Control Panel'!$D$26="ON",AO113*(1-'Control Panel'!$C$26),AO113)</f>
        <v>1115798.6383409048</v>
      </c>
      <c r="AL114" s="3">
        <f>IF(ROUND(AO113,2) = 0,0,-PMT(_xlfn.XLOOKUP(AK$1,'Control Panel'!$B:$B,'Control Panel'!$H:$H),_xlfn.XLOOKUP(AK$1,'Control Panel'!$B:$B,'Control Panel'!$E:$E),_xlfn.XLOOKUP(AK$1,'Control Panel'!$B:$B,'Control Panel'!$C:$C)))</f>
        <v>19292.014496253767</v>
      </c>
      <c r="AM114" s="3">
        <f>IF(AL114=0,0,AK114*(_xlfn.XLOOKUP(AK$1,'Control Panel'!$B:$B,'Control Panel'!$H:$H)))</f>
        <v>5811.4512413588791</v>
      </c>
      <c r="AN114" s="3">
        <f t="shared" si="49"/>
        <v>13480.563254894889</v>
      </c>
      <c r="AO114" s="3">
        <f t="shared" si="50"/>
        <v>1102318.0750860099</v>
      </c>
      <c r="AP114" s="10">
        <f>_xlfn.XLOOKUP(AK$1,'Control Panel'!$B:$B,'Control Panel'!$D:$D)</f>
        <v>6.25E-2</v>
      </c>
      <c r="AQ114" s="2">
        <f>IF('Control Panel'!$D$26="ON",AU113*(1-'Control Panel'!$C$26),AU113)</f>
        <v>3518510.1817070353</v>
      </c>
      <c r="AR114" s="3">
        <f>IF(ROUND(AU113,2) = 0,0,-PMT(_xlfn.XLOOKUP(AQ$1,'Control Panel'!$B:$B,'Control Panel'!$H:$H),_xlfn.XLOOKUP(AQ$1,'Control Panel'!$B:$B,'Control Panel'!$E:$E),_xlfn.XLOOKUP(AQ$1,'Control Panel'!$B:$B,'Control Panel'!$C:$C)))</f>
        <v>61459.563819643074</v>
      </c>
      <c r="AS114" s="3">
        <f>IF(AR114=0,0,AQ114*(_xlfn.XLOOKUP(AQ$1,'Control Panel'!$B:$B,'Control Panel'!$H:$H)))</f>
        <v>19425.108294840924</v>
      </c>
      <c r="AT114" s="3">
        <f t="shared" si="51"/>
        <v>42034.45552480215</v>
      </c>
      <c r="AU114" s="3">
        <f t="shared" si="52"/>
        <v>3476475.7261822331</v>
      </c>
      <c r="AV114" s="10">
        <f>_xlfn.XLOOKUP(AQ$1,'Control Panel'!$B:$B,'Control Panel'!$D:$D)</f>
        <v>6.6250000000000003E-2</v>
      </c>
      <c r="AW114" s="2">
        <f>IF('Control Panel'!$D$26="ON",BA113*(1-'Control Panel'!$C$26),BA113)</f>
        <v>6714601.9415213596</v>
      </c>
      <c r="AX114" s="3">
        <f>IF(ROUND(BA113,2) = 0,0,-PMT(_xlfn.XLOOKUP(AW$1,'Control Panel'!$B:$B,'Control Panel'!$H:$H),_xlfn.XLOOKUP(AW$1,'Control Panel'!$B:$B,'Control Panel'!$E:$E),_xlfn.XLOOKUP(AW$1,'Control Panel'!$B:$B,'Control Panel'!$C:$C)))</f>
        <v>44797.69910066975</v>
      </c>
      <c r="AY114" s="3">
        <f>IF(AX114=0,0,AW114*(_xlfn.XLOOKUP(AW$1,'Control Panel'!$B:$B,'Control Panel'!$H:$H)))</f>
        <v>30075.821196397759</v>
      </c>
      <c r="AZ114" s="3">
        <f t="shared" si="53"/>
        <v>14721.877904271991</v>
      </c>
      <c r="BA114" s="3">
        <f t="shared" si="54"/>
        <v>6699880.0636170879</v>
      </c>
      <c r="BB114" s="10">
        <f>_xlfn.XLOOKUP(AW$1,'Control Panel'!$B:$B,'Control Panel'!$D:$D)</f>
        <v>5.3749999999999999E-2</v>
      </c>
      <c r="BC114" s="2">
        <f>IF('Control Panel'!$D$26="ON",BG113*(1-'Control Panel'!$C$26),BG113)</f>
        <v>10906577.873705659</v>
      </c>
      <c r="BD114" s="3">
        <f>IF(ROUND(BG113,2) = 0,0,-PMT(_xlfn.XLOOKUP(BC$1,'Control Panel'!$B:$B,'Control Panel'!$H:$H),_xlfn.XLOOKUP(BC$1,'Control Panel'!$B:$B,'Control Panel'!$E:$E),_xlfn.XLOOKUP(BC$1,'Control Panel'!$B:$B,'Control Panel'!$C:$C)))</f>
        <v>83162.8118973979</v>
      </c>
      <c r="BE114" s="3">
        <f>IF(BD114=0,0,BC114*(_xlfn.XLOOKUP(BC$1,'Control Panel'!$B:$B,'Control Panel'!$H:$H)))</f>
        <v>63621.704263283013</v>
      </c>
      <c r="BF114" s="3">
        <f t="shared" si="55"/>
        <v>19541.107634114887</v>
      </c>
      <c r="BG114" s="3">
        <f t="shared" si="56"/>
        <v>10887036.766071545</v>
      </c>
      <c r="BH114" s="10">
        <f>_xlfn.XLOOKUP(BC$1,'Control Panel'!$B:$B,'Control Panel'!$D:$D)</f>
        <v>7.0000000000000007E-2</v>
      </c>
      <c r="BI114" s="2">
        <f>IF('Control Panel'!$D$26="ON",BM113*(1-'Control Panel'!$C$26),BM113)</f>
        <v>5738432.2310066596</v>
      </c>
      <c r="BJ114" s="3">
        <f>IF(ROUND(BM113,2) = 0,0,-PMT(_xlfn.XLOOKUP(BI$1,'Control Panel'!$B:$B,'Control Panel'!$H:$H),_xlfn.XLOOKUP(BI$1,'Control Panel'!$B:$B,'Control Panel'!$E:$E),_xlfn.XLOOKUP(BI$1,'Control Panel'!$B:$B,'Control Panel'!$C:$C)))</f>
        <v>39928.799014207361</v>
      </c>
      <c r="BK114" s="3">
        <f>IF(BJ114=0,0,BI114*(_xlfn.XLOOKUP(BI$1,'Control Panel'!$B:$B,'Control Panel'!$H:$H)))</f>
        <v>28094.407797636766</v>
      </c>
      <c r="BL114" s="3">
        <f t="shared" si="57"/>
        <v>11834.391216570595</v>
      </c>
      <c r="BM114" s="3">
        <f t="shared" si="58"/>
        <v>5726597.8397900891</v>
      </c>
      <c r="BN114" s="10">
        <f>_xlfn.XLOOKUP(BI$1,'Control Panel'!$B:$B,'Control Panel'!$D:$D)</f>
        <v>5.8749999999999997E-2</v>
      </c>
      <c r="BO114" s="2">
        <f>IF('Control Panel'!$D$26="ON",BS113*(1-'Control Panel'!$C$26),BS113)</f>
        <v>7737983.2060549138</v>
      </c>
      <c r="BP114" s="3">
        <f>IF(ROUND(BS113,2) = 0,0,-PMT(_xlfn.XLOOKUP(BO$1,'Control Panel'!$B:$B,'Control Panel'!$H:$H),_xlfn.XLOOKUP(BO$1,'Control Panel'!$B:$B,'Control Panel'!$E:$E),_xlfn.XLOOKUP(BO$1,'Control Panel'!$B:$B,'Control Panel'!$C:$C)))</f>
        <v>51078.842448125593</v>
      </c>
      <c r="BQ114" s="3">
        <f>IF(BP114=0,0,BO114*(_xlfn.XLOOKUP(BO$1,'Control Panel'!$B:$B,'Control Panel'!$H:$H)))</f>
        <v>33853.676526490242</v>
      </c>
      <c r="BR114" s="3">
        <f t="shared" si="59"/>
        <v>17225.165921635351</v>
      </c>
      <c r="BS114" s="3">
        <f t="shared" si="60"/>
        <v>7720758.0401332788</v>
      </c>
      <c r="BT114" s="10">
        <f>_xlfn.XLOOKUP(BO$1,'Control Panel'!$B:$B,'Control Panel'!$D:$D)</f>
        <v>5.2499999999999998E-2</v>
      </c>
      <c r="BU114" s="2">
        <f>IF('Control Panel'!$D$26="ON",BY113*(1-'Control Panel'!$C$26),BY113)</f>
        <v>2241706.2597844652</v>
      </c>
      <c r="BV114" s="3">
        <f>IF(ROUND(BY113,2) = 0,0,-PMT(_xlfn.XLOOKUP(BU$1,'Control Panel'!$B:$B,'Control Panel'!$H:$H),_xlfn.XLOOKUP(BU$1,'Control Panel'!$B:$B,'Control Panel'!$E:$E),_xlfn.XLOOKUP(BU$1,'Control Panel'!$B:$B,'Control Panel'!$C:$C)))</f>
        <v>38891.266274824018</v>
      </c>
      <c r="BW114" s="3">
        <f>IF(BV114=0,0,BU114*(_xlfn.XLOOKUP(BU$1,'Control Panel'!$B:$B,'Control Panel'!$H:$H)))</f>
        <v>11909.064505104972</v>
      </c>
      <c r="BX114" s="3">
        <f t="shared" si="61"/>
        <v>26982.201769719046</v>
      </c>
      <c r="BY114" s="3">
        <f t="shared" si="62"/>
        <v>2214724.0580147463</v>
      </c>
      <c r="BZ114" s="10">
        <f>_xlfn.XLOOKUP(BU$1,'Control Panel'!$B:$B,'Control Panel'!$D:$D)</f>
        <v>6.3750000000000001E-2</v>
      </c>
      <c r="CA114" s="2">
        <f>IF('Control Panel'!$D$26="ON",CE113*(1-'Control Panel'!$C$26),CE113)</f>
        <v>2921450.6104508536</v>
      </c>
      <c r="CB114" s="3">
        <f>IF(ROUND(CE113,2) = 0,0,-PMT(_xlfn.XLOOKUP(CA$1,'Control Panel'!$B:$B,'Control Panel'!$H:$H),_xlfn.XLOOKUP(CA$1,'Control Panel'!$B:$B,'Control Panel'!$E:$E),_xlfn.XLOOKUP(CA$1,'Control Panel'!$B:$B,'Control Panel'!$C:$C)))</f>
        <v>49824.605221179954</v>
      </c>
      <c r="CC114" s="3">
        <f>IF(CB114=0,0,CA114*(_xlfn.XLOOKUP(CA$1,'Control Panel'!$B:$B,'Control Panel'!$H:$H)))</f>
        <v>13998.617508410342</v>
      </c>
      <c r="CD114" s="3">
        <f t="shared" si="63"/>
        <v>35825.987712769609</v>
      </c>
      <c r="CE114" s="3">
        <f t="shared" si="64"/>
        <v>2885624.6227380838</v>
      </c>
      <c r="CF114" s="10">
        <f>_xlfn.XLOOKUP(CA$1,'Control Panel'!$B:$B,'Control Panel'!$D:$D)</f>
        <v>5.7500000000000002E-2</v>
      </c>
      <c r="CG114" s="2">
        <f>IF('Control Panel'!$D$26="ON",CK113*(1-'Control Panel'!$C$26),CK113)</f>
        <v>4100390.4504909846</v>
      </c>
      <c r="CH114" s="3">
        <f>IF(ROUND(CK113,2) = 0,0,-PMT(_xlfn.XLOOKUP(CG$1,'Control Panel'!$B:$B,'Control Panel'!$H:$H),_xlfn.XLOOKUP(CG$1,'Control Panel'!$B:$B,'Control Panel'!$E:$E),_xlfn.XLOOKUP(CG$1,'Control Panel'!$B:$B,'Control Panel'!$C:$C)))</f>
        <v>69452.093642796826</v>
      </c>
      <c r="CI114" s="3">
        <f>IF(CH114=0,0,CG114*(_xlfn.XLOOKUP(CG$1,'Control Panel'!$B:$B,'Control Panel'!$H:$H)))</f>
        <v>18793.456231417014</v>
      </c>
      <c r="CJ114" s="3">
        <f t="shared" si="65"/>
        <v>50658.637411379808</v>
      </c>
      <c r="CK114" s="3">
        <f t="shared" si="66"/>
        <v>4049731.8130796049</v>
      </c>
      <c r="CL114" s="10">
        <f>_xlfn.XLOOKUP(CG$1,'Control Panel'!$B:$B,'Control Panel'!$D:$D)</f>
        <v>5.5E-2</v>
      </c>
      <c r="CM114" s="2">
        <f>IF('Control Panel'!$D$26="ON",CQ113*(1-'Control Panel'!$C$26),CQ113)</f>
        <v>1673077.4499578178</v>
      </c>
      <c r="CN114" s="3">
        <f>IF(ROUND(CQ113,2) = 0,0,-PMT(_xlfn.XLOOKUP(CM$1,'Control Panel'!$B:$B,'Control Panel'!$H:$H),_xlfn.XLOOKUP(CM$1,'Control Panel'!$B:$B,'Control Panel'!$E:$E),_xlfn.XLOOKUP(CM$1,'Control Panel'!$B:$B,'Control Panel'!$C:$C)))</f>
        <v>11044.074042837967</v>
      </c>
      <c r="CO114" s="3">
        <f>IF(CN114=0,0,CM114*(_xlfn.XLOOKUP(CM$1,'Control Panel'!$B:$B,'Control Panel'!$H:$H)))</f>
        <v>7319.7138435654524</v>
      </c>
      <c r="CP114" s="3">
        <f t="shared" si="67"/>
        <v>3724.3601992725144</v>
      </c>
      <c r="CQ114" s="3">
        <f t="shared" si="68"/>
        <v>1669353.0897585454</v>
      </c>
      <c r="CR114" s="10">
        <f>_xlfn.XLOOKUP(CM$1,'Control Panel'!$B:$B,'Control Panel'!$D:$D)</f>
        <v>5.2499999999999998E-2</v>
      </c>
    </row>
    <row r="115" spans="1:96" x14ac:dyDescent="0.3">
      <c r="A115" s="86">
        <f t="shared" si="37"/>
        <v>346046.55465469707</v>
      </c>
      <c r="B115" s="3">
        <f t="shared" si="38"/>
        <v>360202.12727491185</v>
      </c>
      <c r="C115" s="88">
        <f>SUM($A$3:A114)</f>
        <v>29739233.647850603</v>
      </c>
      <c r="D115" s="87">
        <f>IF('Control Panel'!$D$27= "ON",A115+B115*(1-'Control Panel'!$C$27),A115+B115)</f>
        <v>706248.68192960892</v>
      </c>
      <c r="F115" s="9">
        <v>113</v>
      </c>
      <c r="G115" s="2">
        <f>IF('Control Panel'!$D$26="ON",K114*(1-'Control Panel'!$C$26),K114)</f>
        <v>2382195.1841644756</v>
      </c>
      <c r="H115" s="3">
        <f>IF(ROUND(K114,2) = 0,0,-PMT(_xlfn.XLOOKUP(G$1,'Control Panel'!$B:$B,'Control Panel'!$H:$H),_xlfn.XLOOKUP(G$1,'Control Panel'!$B:$B,'Control Panel'!$E:$E),_xlfn.XLOOKUP(G$1,'Control Panel'!$B:$B,'Control Panel'!$C:$C)))</f>
        <v>40854.172731056962</v>
      </c>
      <c r="I115" s="3">
        <f>IF(H115=0,0,G115*(_xlfn.XLOOKUP(G$1,'Control Panel'!$B:$B,'Control Panel'!$H:$H)))</f>
        <v>10918.39459408718</v>
      </c>
      <c r="J115" s="3">
        <f t="shared" si="39"/>
        <v>29935.778136969784</v>
      </c>
      <c r="K115" s="3">
        <f t="shared" si="40"/>
        <v>2352259.4060275056</v>
      </c>
      <c r="L115" s="10">
        <f>_xlfn.XLOOKUP(G$1,'Control Panel'!$B:$B,'Control Panel'!$D:$D)</f>
        <v>5.5E-2</v>
      </c>
      <c r="M115" s="2">
        <f>IF('Control Panel'!$D$26="ON",Q114*(1-'Control Panel'!$C$26),Q114)</f>
        <v>3474345.3036732855</v>
      </c>
      <c r="N115" s="3">
        <f>IF(ROUND(Q114,2) = 0,0,-PMT(_xlfn.XLOOKUP(M$1,'Control Panel'!$B:$B,'Control Panel'!$H:$H),_xlfn.XLOOKUP(M$1,'Control Panel'!$B:$B,'Control Panel'!$E:$E),_xlfn.XLOOKUP(M$1,'Control Panel'!$B:$B,'Control Panel'!$C:$C)))</f>
        <v>26277.152547020552</v>
      </c>
      <c r="O115" s="3">
        <f>IF(N115=0,0,M115*(_xlfn.XLOOKUP(M$1,'Control Panel'!$B:$B,'Control Panel'!$H:$H)))</f>
        <v>19905.103302294865</v>
      </c>
      <c r="P115" s="3">
        <f t="shared" si="41"/>
        <v>6372.0492447256875</v>
      </c>
      <c r="Q115" s="3">
        <f t="shared" si="42"/>
        <v>3467973.2544285599</v>
      </c>
      <c r="R115" s="10">
        <f>_xlfn.XLOOKUP(M$1,'Control Panel'!$B:$B,'Control Panel'!$D:$D)</f>
        <v>6.8750000000000006E-2</v>
      </c>
      <c r="S115" s="2">
        <f>IF('Control Panel'!$D$26="ON",W114*(1-'Control Panel'!$C$26),W114)</f>
        <v>5645811.11846908</v>
      </c>
      <c r="T115" s="3">
        <f>IF(ROUND(W114,2) = 0,0,-PMT(_xlfn.XLOOKUP(S$1,'Control Panel'!$B:$B,'Control Panel'!$H:$H),_xlfn.XLOOKUP(S$1,'Control Panel'!$B:$B,'Control Panel'!$E:$E),_xlfn.XLOOKUP(S$1,'Control Panel'!$B:$B,'Control Panel'!$C:$C)))</f>
        <v>42700.372888908401</v>
      </c>
      <c r="U115" s="3">
        <f>IF(T115=0,0,S115*(_xlfn.XLOOKUP(S$1,'Control Panel'!$B:$B,'Control Panel'!$H:$H)))</f>
        <v>32345.792866229105</v>
      </c>
      <c r="V115" s="3">
        <f t="shared" si="43"/>
        <v>10354.580022679296</v>
      </c>
      <c r="W115" s="3">
        <f t="shared" si="44"/>
        <v>5635456.5384464003</v>
      </c>
      <c r="X115" s="10">
        <f>_xlfn.XLOOKUP(S$1,'Control Panel'!$B:$B,'Control Panel'!$D:$D)</f>
        <v>6.8750000000000006E-2</v>
      </c>
      <c r="Y115" s="2">
        <f>IF('Control Panel'!$D$26="ON",AC114*(1-'Control Panel'!$C$26),AC114)</f>
        <v>3640051.3921881081</v>
      </c>
      <c r="Z115" s="3">
        <f>IF(ROUND(AC114,2) = 0,0,-PMT(_xlfn.XLOOKUP(Y$1,'Control Panel'!$B:$B,'Control Panel'!$H:$H),_xlfn.XLOOKUP(Y$1,'Control Panel'!$B:$B,'Control Panel'!$E:$E),_xlfn.XLOOKUP(Y$1,'Control Panel'!$B:$B,'Control Panel'!$C:$C)))</f>
        <v>61792.332437135432</v>
      </c>
      <c r="AA115" s="3">
        <f>IF(Z115=0,0,Y115*(_xlfn.XLOOKUP(Y$1,'Control Panel'!$B:$B,'Control Panel'!$H:$H)))</f>
        <v>15546.052820803377</v>
      </c>
      <c r="AB115" s="3">
        <f t="shared" si="45"/>
        <v>46246.279616332053</v>
      </c>
      <c r="AC115" s="3">
        <f t="shared" si="46"/>
        <v>3593805.1125717759</v>
      </c>
      <c r="AD115" s="10">
        <f>_xlfn.XLOOKUP(Y$1,'Control Panel'!$B:$B,'Control Panel'!$D:$D)</f>
        <v>5.1249999999999997E-2</v>
      </c>
      <c r="AE115" s="2">
        <f>IF('Control Panel'!$D$26="ON",AI114*(1-'Control Panel'!$C$26),AI114)</f>
        <v>8685863.2591832187</v>
      </c>
      <c r="AF115" s="3">
        <f>IF(ROUND(AI114,2) = 0,0,-PMT(_xlfn.XLOOKUP(AE$1,'Control Panel'!$B:$B,'Control Panel'!$H:$H),_xlfn.XLOOKUP(AE$1,'Control Panel'!$B:$B,'Control Panel'!$E:$E),_xlfn.XLOOKUP(AE$1,'Control Panel'!$B:$B,'Control Panel'!$C:$C)))</f>
        <v>65692.881367551381</v>
      </c>
      <c r="AG115" s="3">
        <f>IF(AF115=0,0,AE115*(_xlfn.XLOOKUP(AE$1,'Control Panel'!$B:$B,'Control Panel'!$H:$H)))</f>
        <v>49762.758255737193</v>
      </c>
      <c r="AH115" s="3">
        <f t="shared" si="47"/>
        <v>15930.123111814188</v>
      </c>
      <c r="AI115" s="3">
        <f t="shared" si="48"/>
        <v>8669933.1360714044</v>
      </c>
      <c r="AJ115" s="10">
        <f>_xlfn.XLOOKUP(AE$1,'Control Panel'!$B:$B,'Control Panel'!$D:$D)</f>
        <v>6.8750000000000006E-2</v>
      </c>
      <c r="AK115" s="2">
        <f>IF('Control Panel'!$D$26="ON",AO114*(1-'Control Panel'!$C$26),AO114)</f>
        <v>1102318.0750860099</v>
      </c>
      <c r="AL115" s="3">
        <f>IF(ROUND(AO114,2) = 0,0,-PMT(_xlfn.XLOOKUP(AK$1,'Control Panel'!$B:$B,'Control Panel'!$H:$H),_xlfn.XLOOKUP(AK$1,'Control Panel'!$B:$B,'Control Panel'!$E:$E),_xlfn.XLOOKUP(AK$1,'Control Panel'!$B:$B,'Control Panel'!$C:$C)))</f>
        <v>19292.014496253767</v>
      </c>
      <c r="AM115" s="3">
        <f>IF(AL115=0,0,AK115*(_xlfn.XLOOKUP(AK$1,'Control Panel'!$B:$B,'Control Panel'!$H:$H)))</f>
        <v>5741.2399744063014</v>
      </c>
      <c r="AN115" s="3">
        <f t="shared" si="49"/>
        <v>13550.774521847467</v>
      </c>
      <c r="AO115" s="3">
        <f t="shared" si="50"/>
        <v>1088767.3005641624</v>
      </c>
      <c r="AP115" s="10">
        <f>_xlfn.XLOOKUP(AK$1,'Control Panel'!$B:$B,'Control Panel'!$D:$D)</f>
        <v>6.25E-2</v>
      </c>
      <c r="AQ115" s="2">
        <f>IF('Control Panel'!$D$26="ON",AU114*(1-'Control Panel'!$C$26),AU114)</f>
        <v>3476475.7261822331</v>
      </c>
      <c r="AR115" s="3">
        <f>IF(ROUND(AU114,2) = 0,0,-PMT(_xlfn.XLOOKUP(AQ$1,'Control Panel'!$B:$B,'Control Panel'!$H:$H),_xlfn.XLOOKUP(AQ$1,'Control Panel'!$B:$B,'Control Panel'!$E:$E),_xlfn.XLOOKUP(AQ$1,'Control Panel'!$B:$B,'Control Panel'!$C:$C)))</f>
        <v>61459.563819643074</v>
      </c>
      <c r="AS115" s="3">
        <f>IF(AR115=0,0,AQ115*(_xlfn.XLOOKUP(AQ$1,'Control Panel'!$B:$B,'Control Panel'!$H:$H)))</f>
        <v>19193.043071631077</v>
      </c>
      <c r="AT115" s="3">
        <f t="shared" si="51"/>
        <v>42266.520748012001</v>
      </c>
      <c r="AU115" s="3">
        <f t="shared" si="52"/>
        <v>3434209.2054342208</v>
      </c>
      <c r="AV115" s="10">
        <f>_xlfn.XLOOKUP(AQ$1,'Control Panel'!$B:$B,'Control Panel'!$D:$D)</f>
        <v>6.6250000000000003E-2</v>
      </c>
      <c r="AW115" s="2">
        <f>IF('Control Panel'!$D$26="ON",BA114*(1-'Control Panel'!$C$26),BA114)</f>
        <v>6699880.0636170879</v>
      </c>
      <c r="AX115" s="3">
        <f>IF(ROUND(BA114,2) = 0,0,-PMT(_xlfn.XLOOKUP(AW$1,'Control Panel'!$B:$B,'Control Panel'!$H:$H),_xlfn.XLOOKUP(AW$1,'Control Panel'!$B:$B,'Control Panel'!$E:$E),_xlfn.XLOOKUP(AW$1,'Control Panel'!$B:$B,'Control Panel'!$C:$C)))</f>
        <v>44797.69910066975</v>
      </c>
      <c r="AY115" s="3">
        <f>IF(AX115=0,0,AW115*(_xlfn.XLOOKUP(AW$1,'Control Panel'!$B:$B,'Control Panel'!$H:$H)))</f>
        <v>30009.879451618206</v>
      </c>
      <c r="AZ115" s="3">
        <f t="shared" si="53"/>
        <v>14787.819649051544</v>
      </c>
      <c r="BA115" s="3">
        <f t="shared" si="54"/>
        <v>6685092.243968036</v>
      </c>
      <c r="BB115" s="10">
        <f>_xlfn.XLOOKUP(AW$1,'Control Panel'!$B:$B,'Control Panel'!$D:$D)</f>
        <v>5.3749999999999999E-2</v>
      </c>
      <c r="BC115" s="2">
        <f>IF('Control Panel'!$D$26="ON",BG114*(1-'Control Panel'!$C$26),BG114)</f>
        <v>10887036.766071545</v>
      </c>
      <c r="BD115" s="3">
        <f>IF(ROUND(BG114,2) = 0,0,-PMT(_xlfn.XLOOKUP(BC$1,'Control Panel'!$B:$B,'Control Panel'!$H:$H),_xlfn.XLOOKUP(BC$1,'Control Panel'!$B:$B,'Control Panel'!$E:$E),_xlfn.XLOOKUP(BC$1,'Control Panel'!$B:$B,'Control Panel'!$C:$C)))</f>
        <v>83162.8118973979</v>
      </c>
      <c r="BE115" s="3">
        <f>IF(BD115=0,0,BC115*(_xlfn.XLOOKUP(BC$1,'Control Panel'!$B:$B,'Control Panel'!$H:$H)))</f>
        <v>63507.714468750681</v>
      </c>
      <c r="BF115" s="3">
        <f t="shared" si="55"/>
        <v>19655.097428647219</v>
      </c>
      <c r="BG115" s="3">
        <f t="shared" si="56"/>
        <v>10867381.668642897</v>
      </c>
      <c r="BH115" s="10">
        <f>_xlfn.XLOOKUP(BC$1,'Control Panel'!$B:$B,'Control Panel'!$D:$D)</f>
        <v>7.0000000000000007E-2</v>
      </c>
      <c r="BI115" s="2">
        <f>IF('Control Panel'!$D$26="ON",BM114*(1-'Control Panel'!$C$26),BM114)</f>
        <v>5726597.8397900891</v>
      </c>
      <c r="BJ115" s="3">
        <f>IF(ROUND(BM114,2) = 0,0,-PMT(_xlfn.XLOOKUP(BI$1,'Control Panel'!$B:$B,'Control Panel'!$H:$H),_xlfn.XLOOKUP(BI$1,'Control Panel'!$B:$B,'Control Panel'!$E:$E),_xlfn.XLOOKUP(BI$1,'Control Panel'!$B:$B,'Control Panel'!$C:$C)))</f>
        <v>39928.799014207361</v>
      </c>
      <c r="BK115" s="3">
        <f>IF(BJ115=0,0,BI115*(_xlfn.XLOOKUP(BI$1,'Control Panel'!$B:$B,'Control Panel'!$H:$H)))</f>
        <v>28036.468590638975</v>
      </c>
      <c r="BL115" s="3">
        <f t="shared" si="57"/>
        <v>11892.330423568386</v>
      </c>
      <c r="BM115" s="3">
        <f t="shared" si="58"/>
        <v>5714705.5093665207</v>
      </c>
      <c r="BN115" s="10">
        <f>_xlfn.XLOOKUP(BI$1,'Control Panel'!$B:$B,'Control Panel'!$D:$D)</f>
        <v>5.8749999999999997E-2</v>
      </c>
      <c r="BO115" s="2">
        <f>IF('Control Panel'!$D$26="ON",BS114*(1-'Control Panel'!$C$26),BS114)</f>
        <v>7720758.0401332788</v>
      </c>
      <c r="BP115" s="3">
        <f>IF(ROUND(BS114,2) = 0,0,-PMT(_xlfn.XLOOKUP(BO$1,'Control Panel'!$B:$B,'Control Panel'!$H:$H),_xlfn.XLOOKUP(BO$1,'Control Panel'!$B:$B,'Control Panel'!$E:$E),_xlfn.XLOOKUP(BO$1,'Control Panel'!$B:$B,'Control Panel'!$C:$C)))</f>
        <v>51078.842448125593</v>
      </c>
      <c r="BQ115" s="3">
        <f>IF(BP115=0,0,BO115*(_xlfn.XLOOKUP(BO$1,'Control Panel'!$B:$B,'Control Panel'!$H:$H)))</f>
        <v>33778.316425583092</v>
      </c>
      <c r="BR115" s="3">
        <f t="shared" si="59"/>
        <v>17300.526022542501</v>
      </c>
      <c r="BS115" s="3">
        <f t="shared" si="60"/>
        <v>7703457.5141107365</v>
      </c>
      <c r="BT115" s="10">
        <f>_xlfn.XLOOKUP(BO$1,'Control Panel'!$B:$B,'Control Panel'!$D:$D)</f>
        <v>5.2499999999999998E-2</v>
      </c>
      <c r="BU115" s="2">
        <f>IF('Control Panel'!$D$26="ON",BY114*(1-'Control Panel'!$C$26),BY114)</f>
        <v>2214724.0580147463</v>
      </c>
      <c r="BV115" s="3">
        <f>IF(ROUND(BY114,2) = 0,0,-PMT(_xlfn.XLOOKUP(BU$1,'Control Panel'!$B:$B,'Control Panel'!$H:$H),_xlfn.XLOOKUP(BU$1,'Control Panel'!$B:$B,'Control Panel'!$E:$E),_xlfn.XLOOKUP(BU$1,'Control Panel'!$B:$B,'Control Panel'!$C:$C)))</f>
        <v>38891.266274824018</v>
      </c>
      <c r="BW115" s="3">
        <f>IF(BV115=0,0,BU115*(_xlfn.XLOOKUP(BU$1,'Control Panel'!$B:$B,'Control Panel'!$H:$H)))</f>
        <v>11765.72155820334</v>
      </c>
      <c r="BX115" s="3">
        <f t="shared" si="61"/>
        <v>27125.54471662068</v>
      </c>
      <c r="BY115" s="3">
        <f t="shared" si="62"/>
        <v>2187598.5132981255</v>
      </c>
      <c r="BZ115" s="10">
        <f>_xlfn.XLOOKUP(BU$1,'Control Panel'!$B:$B,'Control Panel'!$D:$D)</f>
        <v>6.3750000000000001E-2</v>
      </c>
      <c r="CA115" s="2">
        <f>IF('Control Panel'!$D$26="ON",CE114*(1-'Control Panel'!$C$26),CE114)</f>
        <v>2885624.6227380838</v>
      </c>
      <c r="CB115" s="3">
        <f>IF(ROUND(CE114,2) = 0,0,-PMT(_xlfn.XLOOKUP(CA$1,'Control Panel'!$B:$B,'Control Panel'!$H:$H),_xlfn.XLOOKUP(CA$1,'Control Panel'!$B:$B,'Control Panel'!$E:$E),_xlfn.XLOOKUP(CA$1,'Control Panel'!$B:$B,'Control Panel'!$C:$C)))</f>
        <v>49824.605221179954</v>
      </c>
      <c r="CC115" s="3">
        <f>IF(CB115=0,0,CA115*(_xlfn.XLOOKUP(CA$1,'Control Panel'!$B:$B,'Control Panel'!$H:$H)))</f>
        <v>13826.951317286654</v>
      </c>
      <c r="CD115" s="3">
        <f t="shared" si="63"/>
        <v>35997.653903893297</v>
      </c>
      <c r="CE115" s="3">
        <f t="shared" si="64"/>
        <v>2849626.9688341906</v>
      </c>
      <c r="CF115" s="10">
        <f>_xlfn.XLOOKUP(CA$1,'Control Panel'!$B:$B,'Control Panel'!$D:$D)</f>
        <v>5.7500000000000002E-2</v>
      </c>
      <c r="CG115" s="2">
        <f>IF('Control Panel'!$D$26="ON",CK114*(1-'Control Panel'!$C$26),CK114)</f>
        <v>4049731.8130796049</v>
      </c>
      <c r="CH115" s="3">
        <f>IF(ROUND(CK114,2) = 0,0,-PMT(_xlfn.XLOOKUP(CG$1,'Control Panel'!$B:$B,'Control Panel'!$H:$H),_xlfn.XLOOKUP(CG$1,'Control Panel'!$B:$B,'Control Panel'!$E:$E),_xlfn.XLOOKUP(CG$1,'Control Panel'!$B:$B,'Control Panel'!$C:$C)))</f>
        <v>69452.093642796826</v>
      </c>
      <c r="CI115" s="3">
        <f>IF(CH115=0,0,CG115*(_xlfn.XLOOKUP(CG$1,'Control Panel'!$B:$B,'Control Panel'!$H:$H)))</f>
        <v>18561.27080994819</v>
      </c>
      <c r="CJ115" s="3">
        <f t="shared" si="65"/>
        <v>50890.822832848637</v>
      </c>
      <c r="CK115" s="3">
        <f t="shared" si="66"/>
        <v>3998840.9902467565</v>
      </c>
      <c r="CL115" s="10">
        <f>_xlfn.XLOOKUP(CG$1,'Control Panel'!$B:$B,'Control Panel'!$D:$D)</f>
        <v>5.5E-2</v>
      </c>
      <c r="CM115" s="2">
        <f>IF('Control Panel'!$D$26="ON",CQ114*(1-'Control Panel'!$C$26),CQ114)</f>
        <v>1669353.0897585454</v>
      </c>
      <c r="CN115" s="3">
        <f>IF(ROUND(CQ114,2) = 0,0,-PMT(_xlfn.XLOOKUP(CM$1,'Control Panel'!$B:$B,'Control Panel'!$H:$H),_xlfn.XLOOKUP(CM$1,'Control Panel'!$B:$B,'Control Panel'!$E:$E),_xlfn.XLOOKUP(CM$1,'Control Panel'!$B:$B,'Control Panel'!$C:$C)))</f>
        <v>11044.074042837967</v>
      </c>
      <c r="CO115" s="3">
        <f>IF(CN115=0,0,CM115*(_xlfn.XLOOKUP(CM$1,'Control Panel'!$B:$B,'Control Panel'!$H:$H)))</f>
        <v>7303.4197676936355</v>
      </c>
      <c r="CP115" s="3">
        <f t="shared" si="67"/>
        <v>3740.6542751443312</v>
      </c>
      <c r="CQ115" s="3">
        <f t="shared" si="68"/>
        <v>1665612.4354834012</v>
      </c>
      <c r="CR115" s="10">
        <f>_xlfn.XLOOKUP(CM$1,'Control Panel'!$B:$B,'Control Panel'!$D:$D)</f>
        <v>5.2499999999999998E-2</v>
      </c>
    </row>
    <row r="116" spans="1:96" x14ac:dyDescent="0.3">
      <c r="A116" s="86">
        <f t="shared" si="37"/>
        <v>347753.30249604984</v>
      </c>
      <c r="B116" s="3">
        <f t="shared" si="38"/>
        <v>358495.37943355914</v>
      </c>
      <c r="C116" s="88">
        <f>SUM($A$3:A115)</f>
        <v>30085280.202505302</v>
      </c>
      <c r="D116" s="87">
        <f>IF('Control Panel'!$D$27= "ON",A116+B116*(1-'Control Panel'!$C$27),A116+B116)</f>
        <v>706248.68192960904</v>
      </c>
      <c r="F116" s="9">
        <v>114</v>
      </c>
      <c r="G116" s="2">
        <f>IF('Control Panel'!$D$26="ON",K115*(1-'Control Panel'!$C$26),K115)</f>
        <v>2352259.4060275056</v>
      </c>
      <c r="H116" s="3">
        <f>IF(ROUND(K115,2) = 0,0,-PMT(_xlfn.XLOOKUP(G$1,'Control Panel'!$B:$B,'Control Panel'!$H:$H),_xlfn.XLOOKUP(G$1,'Control Panel'!$B:$B,'Control Panel'!$E:$E),_xlfn.XLOOKUP(G$1,'Control Panel'!$B:$B,'Control Panel'!$C:$C)))</f>
        <v>40854.172731056962</v>
      </c>
      <c r="I116" s="3">
        <f>IF(H116=0,0,G116*(_xlfn.XLOOKUP(G$1,'Control Panel'!$B:$B,'Control Panel'!$H:$H)))</f>
        <v>10781.188944292735</v>
      </c>
      <c r="J116" s="3">
        <f t="shared" si="39"/>
        <v>30072.983786764227</v>
      </c>
      <c r="K116" s="3">
        <f t="shared" si="40"/>
        <v>2322186.4222407416</v>
      </c>
      <c r="L116" s="10">
        <f>_xlfn.XLOOKUP(G$1,'Control Panel'!$B:$B,'Control Panel'!$D:$D)</f>
        <v>5.5E-2</v>
      </c>
      <c r="M116" s="2">
        <f>IF('Control Panel'!$D$26="ON",Q115*(1-'Control Panel'!$C$26),Q115)</f>
        <v>3467973.2544285599</v>
      </c>
      <c r="N116" s="3">
        <f>IF(ROUND(Q115,2) = 0,0,-PMT(_xlfn.XLOOKUP(M$1,'Control Panel'!$B:$B,'Control Panel'!$H:$H),_xlfn.XLOOKUP(M$1,'Control Panel'!$B:$B,'Control Panel'!$E:$E),_xlfn.XLOOKUP(M$1,'Control Panel'!$B:$B,'Control Panel'!$C:$C)))</f>
        <v>26277.152547020552</v>
      </c>
      <c r="O116" s="3">
        <f>IF(N116=0,0,M116*(_xlfn.XLOOKUP(M$1,'Control Panel'!$B:$B,'Control Panel'!$H:$H)))</f>
        <v>19868.596770163625</v>
      </c>
      <c r="P116" s="3">
        <f t="shared" si="41"/>
        <v>6408.555776856927</v>
      </c>
      <c r="Q116" s="3">
        <f t="shared" si="42"/>
        <v>3461564.6986517031</v>
      </c>
      <c r="R116" s="10">
        <f>_xlfn.XLOOKUP(M$1,'Control Panel'!$B:$B,'Control Panel'!$D:$D)</f>
        <v>6.8750000000000006E-2</v>
      </c>
      <c r="S116" s="2">
        <f>IF('Control Panel'!$D$26="ON",W115*(1-'Control Panel'!$C$26),W115)</f>
        <v>5635456.5384464003</v>
      </c>
      <c r="T116" s="3">
        <f>IF(ROUND(W115,2) = 0,0,-PMT(_xlfn.XLOOKUP(S$1,'Control Panel'!$B:$B,'Control Panel'!$H:$H),_xlfn.XLOOKUP(S$1,'Control Panel'!$B:$B,'Control Panel'!$E:$E),_xlfn.XLOOKUP(S$1,'Control Panel'!$B:$B,'Control Panel'!$C:$C)))</f>
        <v>42700.372888908401</v>
      </c>
      <c r="U116" s="3">
        <f>IF(T116=0,0,S116*(_xlfn.XLOOKUP(S$1,'Control Panel'!$B:$B,'Control Panel'!$H:$H)))</f>
        <v>32286.469751515837</v>
      </c>
      <c r="V116" s="3">
        <f t="shared" si="43"/>
        <v>10413.903137392565</v>
      </c>
      <c r="W116" s="3">
        <f t="shared" si="44"/>
        <v>5625042.635309008</v>
      </c>
      <c r="X116" s="10">
        <f>_xlfn.XLOOKUP(S$1,'Control Panel'!$B:$B,'Control Panel'!$D:$D)</f>
        <v>6.8750000000000006E-2</v>
      </c>
      <c r="Y116" s="2">
        <f>IF('Control Panel'!$D$26="ON",AC115*(1-'Control Panel'!$C$26),AC115)</f>
        <v>3593805.1125717759</v>
      </c>
      <c r="Z116" s="3">
        <f>IF(ROUND(AC115,2) = 0,0,-PMT(_xlfn.XLOOKUP(Y$1,'Control Panel'!$B:$B,'Control Panel'!$H:$H),_xlfn.XLOOKUP(Y$1,'Control Panel'!$B:$B,'Control Panel'!$E:$E),_xlfn.XLOOKUP(Y$1,'Control Panel'!$B:$B,'Control Panel'!$C:$C)))</f>
        <v>61792.332437135432</v>
      </c>
      <c r="AA116" s="3">
        <f>IF(Z116=0,0,Y116*(_xlfn.XLOOKUP(Y$1,'Control Panel'!$B:$B,'Control Panel'!$H:$H)))</f>
        <v>15348.542668275291</v>
      </c>
      <c r="AB116" s="3">
        <f t="shared" si="45"/>
        <v>46443.789768860137</v>
      </c>
      <c r="AC116" s="3">
        <f t="shared" si="46"/>
        <v>3547361.3228029157</v>
      </c>
      <c r="AD116" s="10">
        <f>_xlfn.XLOOKUP(Y$1,'Control Panel'!$B:$B,'Control Panel'!$D:$D)</f>
        <v>5.1249999999999997E-2</v>
      </c>
      <c r="AE116" s="2">
        <f>IF('Control Panel'!$D$26="ON",AI115*(1-'Control Panel'!$C$26),AI115)</f>
        <v>8669933.1360714044</v>
      </c>
      <c r="AF116" s="3">
        <f>IF(ROUND(AI115,2) = 0,0,-PMT(_xlfn.XLOOKUP(AE$1,'Control Panel'!$B:$B,'Control Panel'!$H:$H),_xlfn.XLOOKUP(AE$1,'Control Panel'!$B:$B,'Control Panel'!$E:$E),_xlfn.XLOOKUP(AE$1,'Control Panel'!$B:$B,'Control Panel'!$C:$C)))</f>
        <v>65692.881367551381</v>
      </c>
      <c r="AG116" s="3">
        <f>IF(AF116=0,0,AE116*(_xlfn.XLOOKUP(AE$1,'Control Panel'!$B:$B,'Control Panel'!$H:$H)))</f>
        <v>49671.491925409093</v>
      </c>
      <c r="AH116" s="3">
        <f t="shared" si="47"/>
        <v>16021.389442142288</v>
      </c>
      <c r="AI116" s="3">
        <f t="shared" si="48"/>
        <v>8653911.7466292623</v>
      </c>
      <c r="AJ116" s="10">
        <f>_xlfn.XLOOKUP(AE$1,'Control Panel'!$B:$B,'Control Panel'!$D:$D)</f>
        <v>6.8750000000000006E-2</v>
      </c>
      <c r="AK116" s="2">
        <f>IF('Control Panel'!$D$26="ON",AO115*(1-'Control Panel'!$C$26),AO115)</f>
        <v>1088767.3005641624</v>
      </c>
      <c r="AL116" s="3">
        <f>IF(ROUND(AO115,2) = 0,0,-PMT(_xlfn.XLOOKUP(AK$1,'Control Panel'!$B:$B,'Control Panel'!$H:$H),_xlfn.XLOOKUP(AK$1,'Control Panel'!$B:$B,'Control Panel'!$E:$E),_xlfn.XLOOKUP(AK$1,'Control Panel'!$B:$B,'Control Panel'!$C:$C)))</f>
        <v>19292.014496253767</v>
      </c>
      <c r="AM116" s="3">
        <f>IF(AL116=0,0,AK116*(_xlfn.XLOOKUP(AK$1,'Control Panel'!$B:$B,'Control Panel'!$H:$H)))</f>
        <v>5670.663023771679</v>
      </c>
      <c r="AN116" s="3">
        <f t="shared" si="49"/>
        <v>13621.351472482089</v>
      </c>
      <c r="AO116" s="3">
        <f t="shared" si="50"/>
        <v>1075145.9490916803</v>
      </c>
      <c r="AP116" s="10">
        <f>_xlfn.XLOOKUP(AK$1,'Control Panel'!$B:$B,'Control Panel'!$D:$D)</f>
        <v>6.25E-2</v>
      </c>
      <c r="AQ116" s="2">
        <f>IF('Control Panel'!$D$26="ON",AU115*(1-'Control Panel'!$C$26),AU115)</f>
        <v>3434209.2054342208</v>
      </c>
      <c r="AR116" s="3">
        <f>IF(ROUND(AU115,2) = 0,0,-PMT(_xlfn.XLOOKUP(AQ$1,'Control Panel'!$B:$B,'Control Panel'!$H:$H),_xlfn.XLOOKUP(AQ$1,'Control Panel'!$B:$B,'Control Panel'!$E:$E),_xlfn.XLOOKUP(AQ$1,'Control Panel'!$B:$B,'Control Panel'!$C:$C)))</f>
        <v>61459.563819643074</v>
      </c>
      <c r="AS116" s="3">
        <f>IF(AR116=0,0,AQ116*(_xlfn.XLOOKUP(AQ$1,'Control Panel'!$B:$B,'Control Panel'!$H:$H)))</f>
        <v>18959.696655001426</v>
      </c>
      <c r="AT116" s="3">
        <f t="shared" si="51"/>
        <v>42499.867164641648</v>
      </c>
      <c r="AU116" s="3">
        <f t="shared" si="52"/>
        <v>3391709.3382695792</v>
      </c>
      <c r="AV116" s="10">
        <f>_xlfn.XLOOKUP(AQ$1,'Control Panel'!$B:$B,'Control Panel'!$D:$D)</f>
        <v>6.6250000000000003E-2</v>
      </c>
      <c r="AW116" s="2">
        <f>IF('Control Panel'!$D$26="ON",BA115*(1-'Control Panel'!$C$26),BA115)</f>
        <v>6685092.243968036</v>
      </c>
      <c r="AX116" s="3">
        <f>IF(ROUND(BA115,2) = 0,0,-PMT(_xlfn.XLOOKUP(AW$1,'Control Panel'!$B:$B,'Control Panel'!$H:$H),_xlfn.XLOOKUP(AW$1,'Control Panel'!$B:$B,'Control Panel'!$E:$E),_xlfn.XLOOKUP(AW$1,'Control Panel'!$B:$B,'Control Panel'!$C:$C)))</f>
        <v>44797.69910066975</v>
      </c>
      <c r="AY116" s="3">
        <f>IF(AX116=0,0,AW116*(_xlfn.XLOOKUP(AW$1,'Control Panel'!$B:$B,'Control Panel'!$H:$H)))</f>
        <v>29943.642342773495</v>
      </c>
      <c r="AZ116" s="3">
        <f t="shared" si="53"/>
        <v>14854.056757896255</v>
      </c>
      <c r="BA116" s="3">
        <f t="shared" si="54"/>
        <v>6670238.1872101398</v>
      </c>
      <c r="BB116" s="10">
        <f>_xlfn.XLOOKUP(AW$1,'Control Panel'!$B:$B,'Control Panel'!$D:$D)</f>
        <v>5.3749999999999999E-2</v>
      </c>
      <c r="BC116" s="2">
        <f>IF('Control Panel'!$D$26="ON",BG115*(1-'Control Panel'!$C$26),BG115)</f>
        <v>10867381.668642897</v>
      </c>
      <c r="BD116" s="3">
        <f>IF(ROUND(BG115,2) = 0,0,-PMT(_xlfn.XLOOKUP(BC$1,'Control Panel'!$B:$B,'Control Panel'!$H:$H),_xlfn.XLOOKUP(BC$1,'Control Panel'!$B:$B,'Control Panel'!$E:$E),_xlfn.XLOOKUP(BC$1,'Control Panel'!$B:$B,'Control Panel'!$C:$C)))</f>
        <v>83162.8118973979</v>
      </c>
      <c r="BE116" s="3">
        <f>IF(BD116=0,0,BC116*(_xlfn.XLOOKUP(BC$1,'Control Panel'!$B:$B,'Control Panel'!$H:$H)))</f>
        <v>63393.059733750233</v>
      </c>
      <c r="BF116" s="3">
        <f t="shared" si="55"/>
        <v>19769.752163647667</v>
      </c>
      <c r="BG116" s="3">
        <f t="shared" si="56"/>
        <v>10847611.91647925</v>
      </c>
      <c r="BH116" s="10">
        <f>_xlfn.XLOOKUP(BC$1,'Control Panel'!$B:$B,'Control Panel'!$D:$D)</f>
        <v>7.0000000000000007E-2</v>
      </c>
      <c r="BI116" s="2">
        <f>IF('Control Panel'!$D$26="ON",BM115*(1-'Control Panel'!$C$26),BM115)</f>
        <v>5714705.5093665207</v>
      </c>
      <c r="BJ116" s="3">
        <f>IF(ROUND(BM115,2) = 0,0,-PMT(_xlfn.XLOOKUP(BI$1,'Control Panel'!$B:$B,'Control Panel'!$H:$H),_xlfn.XLOOKUP(BI$1,'Control Panel'!$B:$B,'Control Panel'!$E:$E),_xlfn.XLOOKUP(BI$1,'Control Panel'!$B:$B,'Control Panel'!$C:$C)))</f>
        <v>39928.799014207361</v>
      </c>
      <c r="BK116" s="3">
        <f>IF(BJ116=0,0,BI116*(_xlfn.XLOOKUP(BI$1,'Control Panel'!$B:$B,'Control Panel'!$H:$H)))</f>
        <v>27978.245722940253</v>
      </c>
      <c r="BL116" s="3">
        <f t="shared" si="57"/>
        <v>11950.553291267108</v>
      </c>
      <c r="BM116" s="3">
        <f t="shared" si="58"/>
        <v>5702754.9560752539</v>
      </c>
      <c r="BN116" s="10">
        <f>_xlfn.XLOOKUP(BI$1,'Control Panel'!$B:$B,'Control Panel'!$D:$D)</f>
        <v>5.8749999999999997E-2</v>
      </c>
      <c r="BO116" s="2">
        <f>IF('Control Panel'!$D$26="ON",BS115*(1-'Control Panel'!$C$26),BS115)</f>
        <v>7703457.5141107365</v>
      </c>
      <c r="BP116" s="3">
        <f>IF(ROUND(BS115,2) = 0,0,-PMT(_xlfn.XLOOKUP(BO$1,'Control Panel'!$B:$B,'Control Panel'!$H:$H),_xlfn.XLOOKUP(BO$1,'Control Panel'!$B:$B,'Control Panel'!$E:$E),_xlfn.XLOOKUP(BO$1,'Control Panel'!$B:$B,'Control Panel'!$C:$C)))</f>
        <v>51078.842448125593</v>
      </c>
      <c r="BQ116" s="3">
        <f>IF(BP116=0,0,BO116*(_xlfn.XLOOKUP(BO$1,'Control Panel'!$B:$B,'Control Panel'!$H:$H)))</f>
        <v>33702.626624234472</v>
      </c>
      <c r="BR116" s="3">
        <f t="shared" si="59"/>
        <v>17376.215823891122</v>
      </c>
      <c r="BS116" s="3">
        <f t="shared" si="60"/>
        <v>7686081.298286845</v>
      </c>
      <c r="BT116" s="10">
        <f>_xlfn.XLOOKUP(BO$1,'Control Panel'!$B:$B,'Control Panel'!$D:$D)</f>
        <v>5.2499999999999998E-2</v>
      </c>
      <c r="BU116" s="2">
        <f>IF('Control Panel'!$D$26="ON",BY115*(1-'Control Panel'!$C$26),BY115)</f>
        <v>2187598.5132981255</v>
      </c>
      <c r="BV116" s="3">
        <f>IF(ROUND(BY115,2) = 0,0,-PMT(_xlfn.XLOOKUP(BU$1,'Control Panel'!$B:$B,'Control Panel'!$H:$H),_xlfn.XLOOKUP(BU$1,'Control Panel'!$B:$B,'Control Panel'!$E:$E),_xlfn.XLOOKUP(BU$1,'Control Panel'!$B:$B,'Control Panel'!$C:$C)))</f>
        <v>38891.266274824018</v>
      </c>
      <c r="BW116" s="3">
        <f>IF(BV116=0,0,BU116*(_xlfn.XLOOKUP(BU$1,'Control Panel'!$B:$B,'Control Panel'!$H:$H)))</f>
        <v>11621.617101896292</v>
      </c>
      <c r="BX116" s="3">
        <f t="shared" si="61"/>
        <v>27269.649172927726</v>
      </c>
      <c r="BY116" s="3">
        <f t="shared" si="62"/>
        <v>2160328.8641251978</v>
      </c>
      <c r="BZ116" s="10">
        <f>_xlfn.XLOOKUP(BU$1,'Control Panel'!$B:$B,'Control Panel'!$D:$D)</f>
        <v>6.3750000000000001E-2</v>
      </c>
      <c r="CA116" s="2">
        <f>IF('Control Panel'!$D$26="ON",CE115*(1-'Control Panel'!$C$26),CE115)</f>
        <v>2849626.9688341906</v>
      </c>
      <c r="CB116" s="3">
        <f>IF(ROUND(CE115,2) = 0,0,-PMT(_xlfn.XLOOKUP(CA$1,'Control Panel'!$B:$B,'Control Panel'!$H:$H),_xlfn.XLOOKUP(CA$1,'Control Panel'!$B:$B,'Control Panel'!$E:$E),_xlfn.XLOOKUP(CA$1,'Control Panel'!$B:$B,'Control Panel'!$C:$C)))</f>
        <v>49824.605221179954</v>
      </c>
      <c r="CC116" s="3">
        <f>IF(CB116=0,0,CA116*(_xlfn.XLOOKUP(CA$1,'Control Panel'!$B:$B,'Control Panel'!$H:$H)))</f>
        <v>13654.462558997166</v>
      </c>
      <c r="CD116" s="3">
        <f t="shared" si="63"/>
        <v>36170.142662182785</v>
      </c>
      <c r="CE116" s="3">
        <f t="shared" si="64"/>
        <v>2813456.8261720077</v>
      </c>
      <c r="CF116" s="10">
        <f>_xlfn.XLOOKUP(CA$1,'Control Panel'!$B:$B,'Control Panel'!$D:$D)</f>
        <v>5.7500000000000002E-2</v>
      </c>
      <c r="CG116" s="2">
        <f>IF('Control Panel'!$D$26="ON",CK115*(1-'Control Panel'!$C$26),CK115)</f>
        <v>3998840.9902467565</v>
      </c>
      <c r="CH116" s="3">
        <f>IF(ROUND(CK115,2) = 0,0,-PMT(_xlfn.XLOOKUP(CG$1,'Control Panel'!$B:$B,'Control Panel'!$H:$H),_xlfn.XLOOKUP(CG$1,'Control Panel'!$B:$B,'Control Panel'!$E:$E),_xlfn.XLOOKUP(CG$1,'Control Panel'!$B:$B,'Control Panel'!$C:$C)))</f>
        <v>69452.093642796826</v>
      </c>
      <c r="CI116" s="3">
        <f>IF(CH116=0,0,CG116*(_xlfn.XLOOKUP(CG$1,'Control Panel'!$B:$B,'Control Panel'!$H:$H)))</f>
        <v>18328.021205297635</v>
      </c>
      <c r="CJ116" s="3">
        <f t="shared" si="65"/>
        <v>51124.072437499191</v>
      </c>
      <c r="CK116" s="3">
        <f t="shared" si="66"/>
        <v>3947716.9178092573</v>
      </c>
      <c r="CL116" s="10">
        <f>_xlfn.XLOOKUP(CG$1,'Control Panel'!$B:$B,'Control Panel'!$D:$D)</f>
        <v>5.5E-2</v>
      </c>
      <c r="CM116" s="2">
        <f>IF('Control Panel'!$D$26="ON",CQ115*(1-'Control Panel'!$C$26),CQ115)</f>
        <v>1665612.4354834012</v>
      </c>
      <c r="CN116" s="3">
        <f>IF(ROUND(CQ115,2) = 0,0,-PMT(_xlfn.XLOOKUP(CM$1,'Control Panel'!$B:$B,'Control Panel'!$H:$H),_xlfn.XLOOKUP(CM$1,'Control Panel'!$B:$B,'Control Panel'!$E:$E),_xlfn.XLOOKUP(CM$1,'Control Panel'!$B:$B,'Control Panel'!$C:$C)))</f>
        <v>11044.074042837967</v>
      </c>
      <c r="CO116" s="3">
        <f>IF(CN116=0,0,CM116*(_xlfn.XLOOKUP(CM$1,'Control Panel'!$B:$B,'Control Panel'!$H:$H)))</f>
        <v>7287.0544052398791</v>
      </c>
      <c r="CP116" s="3">
        <f t="shared" si="67"/>
        <v>3757.0196375980877</v>
      </c>
      <c r="CQ116" s="3">
        <f t="shared" si="68"/>
        <v>1661855.415845803</v>
      </c>
      <c r="CR116" s="10">
        <f>_xlfn.XLOOKUP(CM$1,'Control Panel'!$B:$B,'Control Panel'!$D:$D)</f>
        <v>5.2499999999999998E-2</v>
      </c>
    </row>
    <row r="117" spans="1:96" x14ac:dyDescent="0.3">
      <c r="A117" s="86">
        <f t="shared" si="37"/>
        <v>349468.56490995071</v>
      </c>
      <c r="B117" s="3">
        <f t="shared" si="38"/>
        <v>356780.11701965833</v>
      </c>
      <c r="C117" s="88">
        <f>SUM($A$3:A116)</f>
        <v>30433033.505001351</v>
      </c>
      <c r="D117" s="87">
        <f>IF('Control Panel'!$D$27= "ON",A117+B117*(1-'Control Panel'!$C$27),A117+B117)</f>
        <v>706248.68192960904</v>
      </c>
      <c r="F117" s="9">
        <v>115</v>
      </c>
      <c r="G117" s="2">
        <f>IF('Control Panel'!$D$26="ON",K116*(1-'Control Panel'!$C$26),K116)</f>
        <v>2322186.4222407416</v>
      </c>
      <c r="H117" s="3">
        <f>IF(ROUND(K116,2) = 0,0,-PMT(_xlfn.XLOOKUP(G$1,'Control Panel'!$B:$B,'Control Panel'!$H:$H),_xlfn.XLOOKUP(G$1,'Control Panel'!$B:$B,'Control Panel'!$E:$E),_xlfn.XLOOKUP(G$1,'Control Panel'!$B:$B,'Control Panel'!$C:$C)))</f>
        <v>40854.172731056962</v>
      </c>
      <c r="I117" s="3">
        <f>IF(H117=0,0,G117*(_xlfn.XLOOKUP(G$1,'Control Panel'!$B:$B,'Control Panel'!$H:$H)))</f>
        <v>10643.354435270065</v>
      </c>
      <c r="J117" s="3">
        <f t="shared" si="39"/>
        <v>30210.818295786899</v>
      </c>
      <c r="K117" s="3">
        <f t="shared" si="40"/>
        <v>2291975.6039449545</v>
      </c>
      <c r="L117" s="10">
        <f>_xlfn.XLOOKUP(G$1,'Control Panel'!$B:$B,'Control Panel'!$D:$D)</f>
        <v>5.5E-2</v>
      </c>
      <c r="M117" s="2">
        <f>IF('Control Panel'!$D$26="ON",Q116*(1-'Control Panel'!$C$26),Q116)</f>
        <v>3461564.6986517031</v>
      </c>
      <c r="N117" s="3">
        <f>IF(ROUND(Q116,2) = 0,0,-PMT(_xlfn.XLOOKUP(M$1,'Control Panel'!$B:$B,'Control Panel'!$H:$H),_xlfn.XLOOKUP(M$1,'Control Panel'!$B:$B,'Control Panel'!$E:$E),_xlfn.XLOOKUP(M$1,'Control Panel'!$B:$B,'Control Panel'!$C:$C)))</f>
        <v>26277.152547020552</v>
      </c>
      <c r="O117" s="3">
        <f>IF(N117=0,0,M117*(_xlfn.XLOOKUP(M$1,'Control Panel'!$B:$B,'Control Panel'!$H:$H)))</f>
        <v>19831.881086025383</v>
      </c>
      <c r="P117" s="3">
        <f t="shared" si="41"/>
        <v>6445.271460995169</v>
      </c>
      <c r="Q117" s="3">
        <f t="shared" si="42"/>
        <v>3455119.427190708</v>
      </c>
      <c r="R117" s="10">
        <f>_xlfn.XLOOKUP(M$1,'Control Panel'!$B:$B,'Control Panel'!$D:$D)</f>
        <v>6.8750000000000006E-2</v>
      </c>
      <c r="S117" s="2">
        <f>IF('Control Panel'!$D$26="ON",W116*(1-'Control Panel'!$C$26),W116)</f>
        <v>5625042.635309008</v>
      </c>
      <c r="T117" s="3">
        <f>IF(ROUND(W116,2) = 0,0,-PMT(_xlfn.XLOOKUP(S$1,'Control Panel'!$B:$B,'Control Panel'!$H:$H),_xlfn.XLOOKUP(S$1,'Control Panel'!$B:$B,'Control Panel'!$E:$E),_xlfn.XLOOKUP(S$1,'Control Panel'!$B:$B,'Control Panel'!$C:$C)))</f>
        <v>42700.372888908401</v>
      </c>
      <c r="U117" s="3">
        <f>IF(T117=0,0,S117*(_xlfn.XLOOKUP(S$1,'Control Panel'!$B:$B,'Control Panel'!$H:$H)))</f>
        <v>32226.806764791196</v>
      </c>
      <c r="V117" s="3">
        <f t="shared" si="43"/>
        <v>10473.566124117206</v>
      </c>
      <c r="W117" s="3">
        <f t="shared" si="44"/>
        <v>5614569.0691848909</v>
      </c>
      <c r="X117" s="10">
        <f>_xlfn.XLOOKUP(S$1,'Control Panel'!$B:$B,'Control Panel'!$D:$D)</f>
        <v>6.8750000000000006E-2</v>
      </c>
      <c r="Y117" s="2">
        <f>IF('Control Panel'!$D$26="ON",AC116*(1-'Control Panel'!$C$26),AC116)</f>
        <v>3547361.3228029157</v>
      </c>
      <c r="Z117" s="3">
        <f>IF(ROUND(AC116,2) = 0,0,-PMT(_xlfn.XLOOKUP(Y$1,'Control Panel'!$B:$B,'Control Panel'!$H:$H),_xlfn.XLOOKUP(Y$1,'Control Panel'!$B:$B,'Control Panel'!$E:$E),_xlfn.XLOOKUP(Y$1,'Control Panel'!$B:$B,'Control Panel'!$C:$C)))</f>
        <v>61792.332437135432</v>
      </c>
      <c r="AA117" s="3">
        <f>IF(Z117=0,0,Y117*(_xlfn.XLOOKUP(Y$1,'Control Panel'!$B:$B,'Control Panel'!$H:$H)))</f>
        <v>15150.188982804118</v>
      </c>
      <c r="AB117" s="3">
        <f t="shared" si="45"/>
        <v>46642.143454331315</v>
      </c>
      <c r="AC117" s="3">
        <f t="shared" si="46"/>
        <v>3500719.1793485843</v>
      </c>
      <c r="AD117" s="10">
        <f>_xlfn.XLOOKUP(Y$1,'Control Panel'!$B:$B,'Control Panel'!$D:$D)</f>
        <v>5.1249999999999997E-2</v>
      </c>
      <c r="AE117" s="2">
        <f>IF('Control Panel'!$D$26="ON",AI116*(1-'Control Panel'!$C$26),AI116)</f>
        <v>8653911.7466292623</v>
      </c>
      <c r="AF117" s="3">
        <f>IF(ROUND(AI116,2) = 0,0,-PMT(_xlfn.XLOOKUP(AE$1,'Control Panel'!$B:$B,'Control Panel'!$H:$H),_xlfn.XLOOKUP(AE$1,'Control Panel'!$B:$B,'Control Panel'!$E:$E),_xlfn.XLOOKUP(AE$1,'Control Panel'!$B:$B,'Control Panel'!$C:$C)))</f>
        <v>65692.881367551381</v>
      </c>
      <c r="AG117" s="3">
        <f>IF(AF117=0,0,AE117*(_xlfn.XLOOKUP(AE$1,'Control Panel'!$B:$B,'Control Panel'!$H:$H)))</f>
        <v>49579.702715063489</v>
      </c>
      <c r="AH117" s="3">
        <f t="shared" si="47"/>
        <v>16113.178652487892</v>
      </c>
      <c r="AI117" s="3">
        <f t="shared" si="48"/>
        <v>8637798.5679767746</v>
      </c>
      <c r="AJ117" s="10">
        <f>_xlfn.XLOOKUP(AE$1,'Control Panel'!$B:$B,'Control Panel'!$D:$D)</f>
        <v>6.8750000000000006E-2</v>
      </c>
      <c r="AK117" s="2">
        <f>IF('Control Panel'!$D$26="ON",AO116*(1-'Control Panel'!$C$26),AO116)</f>
        <v>1075145.9490916803</v>
      </c>
      <c r="AL117" s="3">
        <f>IF(ROUND(AO116,2) = 0,0,-PMT(_xlfn.XLOOKUP(AK$1,'Control Panel'!$B:$B,'Control Panel'!$H:$H),_xlfn.XLOOKUP(AK$1,'Control Panel'!$B:$B,'Control Panel'!$E:$E),_xlfn.XLOOKUP(AK$1,'Control Panel'!$B:$B,'Control Panel'!$C:$C)))</f>
        <v>19292.014496253767</v>
      </c>
      <c r="AM117" s="3">
        <f>IF(AL117=0,0,AK117*(_xlfn.XLOOKUP(AK$1,'Control Panel'!$B:$B,'Control Panel'!$H:$H)))</f>
        <v>5599.7184848525012</v>
      </c>
      <c r="AN117" s="3">
        <f t="shared" si="49"/>
        <v>13692.296011401266</v>
      </c>
      <c r="AO117" s="3">
        <f t="shared" si="50"/>
        <v>1061453.653080279</v>
      </c>
      <c r="AP117" s="10">
        <f>_xlfn.XLOOKUP(AK$1,'Control Panel'!$B:$B,'Control Panel'!$D:$D)</f>
        <v>6.25E-2</v>
      </c>
      <c r="AQ117" s="2">
        <f>IF('Control Panel'!$D$26="ON",AU116*(1-'Control Panel'!$C$26),AU116)</f>
        <v>3391709.3382695792</v>
      </c>
      <c r="AR117" s="3">
        <f>IF(ROUND(AU116,2) = 0,0,-PMT(_xlfn.XLOOKUP(AQ$1,'Control Panel'!$B:$B,'Control Panel'!$H:$H),_xlfn.XLOOKUP(AQ$1,'Control Panel'!$B:$B,'Control Panel'!$E:$E),_xlfn.XLOOKUP(AQ$1,'Control Panel'!$B:$B,'Control Panel'!$C:$C)))</f>
        <v>61459.563819643074</v>
      </c>
      <c r="AS117" s="3">
        <f>IF(AR117=0,0,AQ117*(_xlfn.XLOOKUP(AQ$1,'Control Panel'!$B:$B,'Control Panel'!$H:$H)))</f>
        <v>18725.061971696636</v>
      </c>
      <c r="AT117" s="3">
        <f t="shared" si="51"/>
        <v>42734.501847946434</v>
      </c>
      <c r="AU117" s="3">
        <f t="shared" si="52"/>
        <v>3348974.8364216327</v>
      </c>
      <c r="AV117" s="10">
        <f>_xlfn.XLOOKUP(AQ$1,'Control Panel'!$B:$B,'Control Panel'!$D:$D)</f>
        <v>6.6250000000000003E-2</v>
      </c>
      <c r="AW117" s="2">
        <f>IF('Control Panel'!$D$26="ON",BA116*(1-'Control Panel'!$C$26),BA116)</f>
        <v>6670238.1872101398</v>
      </c>
      <c r="AX117" s="3">
        <f>IF(ROUND(BA116,2) = 0,0,-PMT(_xlfn.XLOOKUP(AW$1,'Control Panel'!$B:$B,'Control Panel'!$H:$H),_xlfn.XLOOKUP(AW$1,'Control Panel'!$B:$B,'Control Panel'!$E:$E),_xlfn.XLOOKUP(AW$1,'Control Panel'!$B:$B,'Control Panel'!$C:$C)))</f>
        <v>44797.69910066975</v>
      </c>
      <c r="AY117" s="3">
        <f>IF(AX117=0,0,AW117*(_xlfn.XLOOKUP(AW$1,'Control Panel'!$B:$B,'Control Panel'!$H:$H)))</f>
        <v>29877.108546878753</v>
      </c>
      <c r="AZ117" s="3">
        <f t="shared" si="53"/>
        <v>14920.590553790997</v>
      </c>
      <c r="BA117" s="3">
        <f t="shared" si="54"/>
        <v>6655317.5966563486</v>
      </c>
      <c r="BB117" s="10">
        <f>_xlfn.XLOOKUP(AW$1,'Control Panel'!$B:$B,'Control Panel'!$D:$D)</f>
        <v>5.3749999999999999E-2</v>
      </c>
      <c r="BC117" s="2">
        <f>IF('Control Panel'!$D$26="ON",BG116*(1-'Control Panel'!$C$26),BG116)</f>
        <v>10847611.91647925</v>
      </c>
      <c r="BD117" s="3">
        <f>IF(ROUND(BG116,2) = 0,0,-PMT(_xlfn.XLOOKUP(BC$1,'Control Panel'!$B:$B,'Control Panel'!$H:$H),_xlfn.XLOOKUP(BC$1,'Control Panel'!$B:$B,'Control Panel'!$E:$E),_xlfn.XLOOKUP(BC$1,'Control Panel'!$B:$B,'Control Panel'!$C:$C)))</f>
        <v>83162.8118973979</v>
      </c>
      <c r="BE117" s="3">
        <f>IF(BD117=0,0,BC117*(_xlfn.XLOOKUP(BC$1,'Control Panel'!$B:$B,'Control Panel'!$H:$H)))</f>
        <v>63277.736179462299</v>
      </c>
      <c r="BF117" s="3">
        <f t="shared" si="55"/>
        <v>19885.075717935601</v>
      </c>
      <c r="BG117" s="3">
        <f t="shared" si="56"/>
        <v>10827726.840761315</v>
      </c>
      <c r="BH117" s="10">
        <f>_xlfn.XLOOKUP(BC$1,'Control Panel'!$B:$B,'Control Panel'!$D:$D)</f>
        <v>7.0000000000000007E-2</v>
      </c>
      <c r="BI117" s="2">
        <f>IF('Control Panel'!$D$26="ON",BM116*(1-'Control Panel'!$C$26),BM116)</f>
        <v>5702754.9560752539</v>
      </c>
      <c r="BJ117" s="3">
        <f>IF(ROUND(BM116,2) = 0,0,-PMT(_xlfn.XLOOKUP(BI$1,'Control Panel'!$B:$B,'Control Panel'!$H:$H),_xlfn.XLOOKUP(BI$1,'Control Panel'!$B:$B,'Control Panel'!$E:$E),_xlfn.XLOOKUP(BI$1,'Control Panel'!$B:$B,'Control Panel'!$C:$C)))</f>
        <v>39928.799014207361</v>
      </c>
      <c r="BK117" s="3">
        <f>IF(BJ117=0,0,BI117*(_xlfn.XLOOKUP(BI$1,'Control Panel'!$B:$B,'Control Panel'!$H:$H)))</f>
        <v>27919.737805785095</v>
      </c>
      <c r="BL117" s="3">
        <f t="shared" si="57"/>
        <v>12009.061208422267</v>
      </c>
      <c r="BM117" s="3">
        <f t="shared" si="58"/>
        <v>5690745.8948668316</v>
      </c>
      <c r="BN117" s="10">
        <f>_xlfn.XLOOKUP(BI$1,'Control Panel'!$B:$B,'Control Panel'!$D:$D)</f>
        <v>5.8749999999999997E-2</v>
      </c>
      <c r="BO117" s="2">
        <f>IF('Control Panel'!$D$26="ON",BS116*(1-'Control Panel'!$C$26),BS116)</f>
        <v>7686081.298286845</v>
      </c>
      <c r="BP117" s="3">
        <f>IF(ROUND(BS116,2) = 0,0,-PMT(_xlfn.XLOOKUP(BO$1,'Control Panel'!$B:$B,'Control Panel'!$H:$H),_xlfn.XLOOKUP(BO$1,'Control Panel'!$B:$B,'Control Panel'!$E:$E),_xlfn.XLOOKUP(BO$1,'Control Panel'!$B:$B,'Control Panel'!$C:$C)))</f>
        <v>51078.842448125593</v>
      </c>
      <c r="BQ117" s="3">
        <f>IF(BP117=0,0,BO117*(_xlfn.XLOOKUP(BO$1,'Control Panel'!$B:$B,'Control Panel'!$H:$H)))</f>
        <v>33626.605680004941</v>
      </c>
      <c r="BR117" s="3">
        <f t="shared" si="59"/>
        <v>17452.236768120652</v>
      </c>
      <c r="BS117" s="3">
        <f t="shared" si="60"/>
        <v>7668629.0615187241</v>
      </c>
      <c r="BT117" s="10">
        <f>_xlfn.XLOOKUP(BO$1,'Control Panel'!$B:$B,'Control Panel'!$D:$D)</f>
        <v>5.2499999999999998E-2</v>
      </c>
      <c r="BU117" s="2">
        <f>IF('Control Panel'!$D$26="ON",BY116*(1-'Control Panel'!$C$26),BY116)</f>
        <v>2160328.8641251978</v>
      </c>
      <c r="BV117" s="3">
        <f>IF(ROUND(BY116,2) = 0,0,-PMT(_xlfn.XLOOKUP(BU$1,'Control Panel'!$B:$B,'Control Panel'!$H:$H),_xlfn.XLOOKUP(BU$1,'Control Panel'!$B:$B,'Control Panel'!$E:$E),_xlfn.XLOOKUP(BU$1,'Control Panel'!$B:$B,'Control Panel'!$C:$C)))</f>
        <v>38891.266274824018</v>
      </c>
      <c r="BW117" s="3">
        <f>IF(BV117=0,0,BU117*(_xlfn.XLOOKUP(BU$1,'Control Panel'!$B:$B,'Control Panel'!$H:$H)))</f>
        <v>11476.747090665114</v>
      </c>
      <c r="BX117" s="3">
        <f t="shared" si="61"/>
        <v>27414.519184158904</v>
      </c>
      <c r="BY117" s="3">
        <f t="shared" si="62"/>
        <v>2132914.3449410386</v>
      </c>
      <c r="BZ117" s="10">
        <f>_xlfn.XLOOKUP(BU$1,'Control Panel'!$B:$B,'Control Panel'!$D:$D)</f>
        <v>6.3750000000000001E-2</v>
      </c>
      <c r="CA117" s="2">
        <f>IF('Control Panel'!$D$26="ON",CE116*(1-'Control Panel'!$C$26),CE116)</f>
        <v>2813456.8261720077</v>
      </c>
      <c r="CB117" s="3">
        <f>IF(ROUND(CE116,2) = 0,0,-PMT(_xlfn.XLOOKUP(CA$1,'Control Panel'!$B:$B,'Control Panel'!$H:$H),_xlfn.XLOOKUP(CA$1,'Control Panel'!$B:$B,'Control Panel'!$E:$E),_xlfn.XLOOKUP(CA$1,'Control Panel'!$B:$B,'Control Panel'!$C:$C)))</f>
        <v>49824.605221179954</v>
      </c>
      <c r="CC117" s="3">
        <f>IF(CB117=0,0,CA117*(_xlfn.XLOOKUP(CA$1,'Control Panel'!$B:$B,'Control Panel'!$H:$H)))</f>
        <v>13481.147292074205</v>
      </c>
      <c r="CD117" s="3">
        <f t="shared" si="63"/>
        <v>36343.457929105745</v>
      </c>
      <c r="CE117" s="3">
        <f t="shared" si="64"/>
        <v>2777113.3682429017</v>
      </c>
      <c r="CF117" s="10">
        <f>_xlfn.XLOOKUP(CA$1,'Control Panel'!$B:$B,'Control Panel'!$D:$D)</f>
        <v>5.7500000000000002E-2</v>
      </c>
      <c r="CG117" s="2">
        <f>IF('Control Panel'!$D$26="ON",CK116*(1-'Control Panel'!$C$26),CK116)</f>
        <v>3947716.9178092573</v>
      </c>
      <c r="CH117" s="3">
        <f>IF(ROUND(CK116,2) = 0,0,-PMT(_xlfn.XLOOKUP(CG$1,'Control Panel'!$B:$B,'Control Panel'!$H:$H),_xlfn.XLOOKUP(CG$1,'Control Panel'!$B:$B,'Control Panel'!$E:$E),_xlfn.XLOOKUP(CG$1,'Control Panel'!$B:$B,'Control Panel'!$C:$C)))</f>
        <v>69452.093642796826</v>
      </c>
      <c r="CI117" s="3">
        <f>IF(CH117=0,0,CG117*(_xlfn.XLOOKUP(CG$1,'Control Panel'!$B:$B,'Control Panel'!$H:$H)))</f>
        <v>18093.702539959097</v>
      </c>
      <c r="CJ117" s="3">
        <f t="shared" si="65"/>
        <v>51358.391102837733</v>
      </c>
      <c r="CK117" s="3">
        <f t="shared" si="66"/>
        <v>3896358.5267064194</v>
      </c>
      <c r="CL117" s="10">
        <f>_xlfn.XLOOKUP(CG$1,'Control Panel'!$B:$B,'Control Panel'!$D:$D)</f>
        <v>5.5E-2</v>
      </c>
      <c r="CM117" s="2">
        <f>IF('Control Panel'!$D$26="ON",CQ116*(1-'Control Panel'!$C$26),CQ116)</f>
        <v>1661855.415845803</v>
      </c>
      <c r="CN117" s="3">
        <f>IF(ROUND(CQ116,2) = 0,0,-PMT(_xlfn.XLOOKUP(CM$1,'Control Panel'!$B:$B,'Control Panel'!$H:$H),_xlfn.XLOOKUP(CM$1,'Control Panel'!$B:$B,'Control Panel'!$E:$E),_xlfn.XLOOKUP(CM$1,'Control Panel'!$B:$B,'Control Panel'!$C:$C)))</f>
        <v>11044.074042837967</v>
      </c>
      <c r="CO117" s="3">
        <f>IF(CN117=0,0,CM117*(_xlfn.XLOOKUP(CM$1,'Control Panel'!$B:$B,'Control Panel'!$H:$H)))</f>
        <v>7270.6174443253876</v>
      </c>
      <c r="CP117" s="3">
        <f t="shared" si="67"/>
        <v>3773.4565985125791</v>
      </c>
      <c r="CQ117" s="3">
        <f t="shared" si="68"/>
        <v>1658081.9592472904</v>
      </c>
      <c r="CR117" s="10">
        <f>_xlfn.XLOOKUP(CM$1,'Control Panel'!$B:$B,'Control Panel'!$D:$D)</f>
        <v>5.2499999999999998E-2</v>
      </c>
    </row>
    <row r="118" spans="1:96" x14ac:dyDescent="0.3">
      <c r="A118" s="86">
        <f t="shared" si="37"/>
        <v>351192.38486433495</v>
      </c>
      <c r="B118" s="3">
        <f t="shared" si="38"/>
        <v>355056.29706527403</v>
      </c>
      <c r="C118" s="88">
        <f>SUM($A$3:A117)</f>
        <v>30782502.069911301</v>
      </c>
      <c r="D118" s="87">
        <f>IF('Control Panel'!$D$27= "ON",A118+B118*(1-'Control Panel'!$C$27),A118+B118)</f>
        <v>706248.68192960904</v>
      </c>
      <c r="F118" s="9">
        <v>116</v>
      </c>
      <c r="G118" s="2">
        <f>IF('Control Panel'!$D$26="ON",K117*(1-'Control Panel'!$C$26),K117)</f>
        <v>2291975.6039449545</v>
      </c>
      <c r="H118" s="3">
        <f>IF(ROUND(K117,2) = 0,0,-PMT(_xlfn.XLOOKUP(G$1,'Control Panel'!$B:$B,'Control Panel'!$H:$H),_xlfn.XLOOKUP(G$1,'Control Panel'!$B:$B,'Control Panel'!$E:$E),_xlfn.XLOOKUP(G$1,'Control Panel'!$B:$B,'Control Panel'!$C:$C)))</f>
        <v>40854.172731056962</v>
      </c>
      <c r="I118" s="3">
        <f>IF(H118=0,0,G118*(_xlfn.XLOOKUP(G$1,'Control Panel'!$B:$B,'Control Panel'!$H:$H)))</f>
        <v>10504.888184747708</v>
      </c>
      <c r="J118" s="3">
        <f t="shared" si="39"/>
        <v>30349.284546309253</v>
      </c>
      <c r="K118" s="3">
        <f t="shared" si="40"/>
        <v>2261626.3193986453</v>
      </c>
      <c r="L118" s="10">
        <f>_xlfn.XLOOKUP(G$1,'Control Panel'!$B:$B,'Control Panel'!$D:$D)</f>
        <v>5.5E-2</v>
      </c>
      <c r="M118" s="2">
        <f>IF('Control Panel'!$D$26="ON",Q117*(1-'Control Panel'!$C$26),Q117)</f>
        <v>3455119.427190708</v>
      </c>
      <c r="N118" s="3">
        <f>IF(ROUND(Q117,2) = 0,0,-PMT(_xlfn.XLOOKUP(M$1,'Control Panel'!$B:$B,'Control Panel'!$H:$H),_xlfn.XLOOKUP(M$1,'Control Panel'!$B:$B,'Control Panel'!$E:$E),_xlfn.XLOOKUP(M$1,'Control Panel'!$B:$B,'Control Panel'!$C:$C)))</f>
        <v>26277.152547020552</v>
      </c>
      <c r="O118" s="3">
        <f>IF(N118=0,0,M118*(_xlfn.XLOOKUP(M$1,'Control Panel'!$B:$B,'Control Panel'!$H:$H)))</f>
        <v>19794.955051613433</v>
      </c>
      <c r="P118" s="3">
        <f t="shared" si="41"/>
        <v>6482.1974954071193</v>
      </c>
      <c r="Q118" s="3">
        <f t="shared" si="42"/>
        <v>3448637.229695301</v>
      </c>
      <c r="R118" s="10">
        <f>_xlfn.XLOOKUP(M$1,'Control Panel'!$B:$B,'Control Panel'!$D:$D)</f>
        <v>6.8750000000000006E-2</v>
      </c>
      <c r="S118" s="2">
        <f>IF('Control Panel'!$D$26="ON",W117*(1-'Control Panel'!$C$26),W117)</f>
        <v>5614569.0691848909</v>
      </c>
      <c r="T118" s="3">
        <f>IF(ROUND(W117,2) = 0,0,-PMT(_xlfn.XLOOKUP(S$1,'Control Panel'!$B:$B,'Control Panel'!$H:$H),_xlfn.XLOOKUP(S$1,'Control Panel'!$B:$B,'Control Panel'!$E:$E),_xlfn.XLOOKUP(S$1,'Control Panel'!$B:$B,'Control Panel'!$C:$C)))</f>
        <v>42700.372888908401</v>
      </c>
      <c r="U118" s="3">
        <f>IF(T118=0,0,S118*(_xlfn.XLOOKUP(S$1,'Control Panel'!$B:$B,'Control Panel'!$H:$H)))</f>
        <v>32166.801958871773</v>
      </c>
      <c r="V118" s="3">
        <f t="shared" si="43"/>
        <v>10533.570930036629</v>
      </c>
      <c r="W118" s="3">
        <f t="shared" si="44"/>
        <v>5604035.4982548542</v>
      </c>
      <c r="X118" s="10">
        <f>_xlfn.XLOOKUP(S$1,'Control Panel'!$B:$B,'Control Panel'!$D:$D)</f>
        <v>6.8750000000000006E-2</v>
      </c>
      <c r="Y118" s="2">
        <f>IF('Control Panel'!$D$26="ON",AC117*(1-'Control Panel'!$C$26),AC117)</f>
        <v>3500719.1793485843</v>
      </c>
      <c r="Z118" s="3">
        <f>IF(ROUND(AC117,2) = 0,0,-PMT(_xlfn.XLOOKUP(Y$1,'Control Panel'!$B:$B,'Control Panel'!$H:$H),_xlfn.XLOOKUP(Y$1,'Control Panel'!$B:$B,'Control Panel'!$E:$E),_xlfn.XLOOKUP(Y$1,'Control Panel'!$B:$B,'Control Panel'!$C:$C)))</f>
        <v>61792.332437135432</v>
      </c>
      <c r="AA118" s="3">
        <f>IF(Z118=0,0,Y118*(_xlfn.XLOOKUP(Y$1,'Control Panel'!$B:$B,'Control Panel'!$H:$H)))</f>
        <v>14950.988161801244</v>
      </c>
      <c r="AB118" s="3">
        <f t="shared" si="45"/>
        <v>46841.344275334188</v>
      </c>
      <c r="AC118" s="3">
        <f t="shared" si="46"/>
        <v>3453877.8350732499</v>
      </c>
      <c r="AD118" s="10">
        <f>_xlfn.XLOOKUP(Y$1,'Control Panel'!$B:$B,'Control Panel'!$D:$D)</f>
        <v>5.1249999999999997E-2</v>
      </c>
      <c r="AE118" s="2">
        <f>IF('Control Panel'!$D$26="ON",AI117*(1-'Control Panel'!$C$26),AI117)</f>
        <v>8637798.5679767746</v>
      </c>
      <c r="AF118" s="3">
        <f>IF(ROUND(AI117,2) = 0,0,-PMT(_xlfn.XLOOKUP(AE$1,'Control Panel'!$B:$B,'Control Panel'!$H:$H),_xlfn.XLOOKUP(AE$1,'Control Panel'!$B:$B,'Control Panel'!$E:$E),_xlfn.XLOOKUP(AE$1,'Control Panel'!$B:$B,'Control Panel'!$C:$C)))</f>
        <v>65692.881367551381</v>
      </c>
      <c r="AG118" s="3">
        <f>IF(AF118=0,0,AE118*(_xlfn.XLOOKUP(AE$1,'Control Panel'!$B:$B,'Control Panel'!$H:$H)))</f>
        <v>49487.387629033612</v>
      </c>
      <c r="AH118" s="3">
        <f t="shared" si="47"/>
        <v>16205.493738517769</v>
      </c>
      <c r="AI118" s="3">
        <f t="shared" si="48"/>
        <v>8621593.0742382575</v>
      </c>
      <c r="AJ118" s="10">
        <f>_xlfn.XLOOKUP(AE$1,'Control Panel'!$B:$B,'Control Panel'!$D:$D)</f>
        <v>6.8750000000000006E-2</v>
      </c>
      <c r="AK118" s="2">
        <f>IF('Control Panel'!$D$26="ON",AO117*(1-'Control Panel'!$C$26),AO117)</f>
        <v>1061453.653080279</v>
      </c>
      <c r="AL118" s="3">
        <f>IF(ROUND(AO117,2) = 0,0,-PMT(_xlfn.XLOOKUP(AK$1,'Control Panel'!$B:$B,'Control Panel'!$H:$H),_xlfn.XLOOKUP(AK$1,'Control Panel'!$B:$B,'Control Panel'!$E:$E),_xlfn.XLOOKUP(AK$1,'Control Panel'!$B:$B,'Control Panel'!$C:$C)))</f>
        <v>19292.014496253767</v>
      </c>
      <c r="AM118" s="3">
        <f>IF(AL118=0,0,AK118*(_xlfn.XLOOKUP(AK$1,'Control Panel'!$B:$B,'Control Panel'!$H:$H)))</f>
        <v>5528.4044431264529</v>
      </c>
      <c r="AN118" s="3">
        <f t="shared" si="49"/>
        <v>13763.610053127315</v>
      </c>
      <c r="AO118" s="3">
        <f t="shared" si="50"/>
        <v>1047690.0430271517</v>
      </c>
      <c r="AP118" s="10">
        <f>_xlfn.XLOOKUP(AK$1,'Control Panel'!$B:$B,'Control Panel'!$D:$D)</f>
        <v>6.25E-2</v>
      </c>
      <c r="AQ118" s="2">
        <f>IF('Control Panel'!$D$26="ON",AU117*(1-'Control Panel'!$C$26),AU117)</f>
        <v>3348974.8364216327</v>
      </c>
      <c r="AR118" s="3">
        <f>IF(ROUND(AU117,2) = 0,0,-PMT(_xlfn.XLOOKUP(AQ$1,'Control Panel'!$B:$B,'Control Panel'!$H:$H),_xlfn.XLOOKUP(AQ$1,'Control Panel'!$B:$B,'Control Panel'!$E:$E),_xlfn.XLOOKUP(AQ$1,'Control Panel'!$B:$B,'Control Panel'!$C:$C)))</f>
        <v>61459.563819643074</v>
      </c>
      <c r="AS118" s="3">
        <f>IF(AR118=0,0,AQ118*(_xlfn.XLOOKUP(AQ$1,'Control Panel'!$B:$B,'Control Panel'!$H:$H)))</f>
        <v>18489.131909411099</v>
      </c>
      <c r="AT118" s="3">
        <f t="shared" si="51"/>
        <v>42970.431910231971</v>
      </c>
      <c r="AU118" s="3">
        <f t="shared" si="52"/>
        <v>3306004.4045114005</v>
      </c>
      <c r="AV118" s="10">
        <f>_xlfn.XLOOKUP(AQ$1,'Control Panel'!$B:$B,'Control Panel'!$D:$D)</f>
        <v>6.6250000000000003E-2</v>
      </c>
      <c r="AW118" s="2">
        <f>IF('Control Panel'!$D$26="ON",BA117*(1-'Control Panel'!$C$26),BA117)</f>
        <v>6655317.5966563486</v>
      </c>
      <c r="AX118" s="3">
        <f>IF(ROUND(BA117,2) = 0,0,-PMT(_xlfn.XLOOKUP(AW$1,'Control Panel'!$B:$B,'Control Panel'!$H:$H),_xlfn.XLOOKUP(AW$1,'Control Panel'!$B:$B,'Control Panel'!$E:$E),_xlfn.XLOOKUP(AW$1,'Control Panel'!$B:$B,'Control Panel'!$C:$C)))</f>
        <v>44797.69910066975</v>
      </c>
      <c r="AY118" s="3">
        <f>IF(AX118=0,0,AW118*(_xlfn.XLOOKUP(AW$1,'Control Panel'!$B:$B,'Control Panel'!$H:$H)))</f>
        <v>29810.276735023228</v>
      </c>
      <c r="AZ118" s="3">
        <f t="shared" si="53"/>
        <v>14987.422365646522</v>
      </c>
      <c r="BA118" s="3">
        <f t="shared" si="54"/>
        <v>6640330.1742907017</v>
      </c>
      <c r="BB118" s="10">
        <f>_xlfn.XLOOKUP(AW$1,'Control Panel'!$B:$B,'Control Panel'!$D:$D)</f>
        <v>5.3749999999999999E-2</v>
      </c>
      <c r="BC118" s="2">
        <f>IF('Control Panel'!$D$26="ON",BG117*(1-'Control Panel'!$C$26),BG117)</f>
        <v>10827726.840761315</v>
      </c>
      <c r="BD118" s="3">
        <f>IF(ROUND(BG117,2) = 0,0,-PMT(_xlfn.XLOOKUP(BC$1,'Control Panel'!$B:$B,'Control Panel'!$H:$H),_xlfn.XLOOKUP(BC$1,'Control Panel'!$B:$B,'Control Panel'!$E:$E),_xlfn.XLOOKUP(BC$1,'Control Panel'!$B:$B,'Control Panel'!$C:$C)))</f>
        <v>83162.8118973979</v>
      </c>
      <c r="BE118" s="3">
        <f>IF(BD118=0,0,BC118*(_xlfn.XLOOKUP(BC$1,'Control Panel'!$B:$B,'Control Panel'!$H:$H)))</f>
        <v>63161.739904441005</v>
      </c>
      <c r="BF118" s="3">
        <f t="shared" si="55"/>
        <v>20001.071992956895</v>
      </c>
      <c r="BG118" s="3">
        <f t="shared" si="56"/>
        <v>10807725.768768359</v>
      </c>
      <c r="BH118" s="10">
        <f>_xlfn.XLOOKUP(BC$1,'Control Panel'!$B:$B,'Control Panel'!$D:$D)</f>
        <v>7.0000000000000007E-2</v>
      </c>
      <c r="BI118" s="2">
        <f>IF('Control Panel'!$D$26="ON",BM117*(1-'Control Panel'!$C$26),BM117)</f>
        <v>5690745.8948668316</v>
      </c>
      <c r="BJ118" s="3">
        <f>IF(ROUND(BM117,2) = 0,0,-PMT(_xlfn.XLOOKUP(BI$1,'Control Panel'!$B:$B,'Control Panel'!$H:$H),_xlfn.XLOOKUP(BI$1,'Control Panel'!$B:$B,'Control Panel'!$E:$E),_xlfn.XLOOKUP(BI$1,'Control Panel'!$B:$B,'Control Panel'!$C:$C)))</f>
        <v>39928.799014207361</v>
      </c>
      <c r="BK118" s="3">
        <f>IF(BJ118=0,0,BI118*(_xlfn.XLOOKUP(BI$1,'Control Panel'!$B:$B,'Control Panel'!$H:$H)))</f>
        <v>27860.94344361886</v>
      </c>
      <c r="BL118" s="3">
        <f t="shared" si="57"/>
        <v>12067.855570588501</v>
      </c>
      <c r="BM118" s="3">
        <f t="shared" si="58"/>
        <v>5678678.0392962433</v>
      </c>
      <c r="BN118" s="10">
        <f>_xlfn.XLOOKUP(BI$1,'Control Panel'!$B:$B,'Control Panel'!$D:$D)</f>
        <v>5.8749999999999997E-2</v>
      </c>
      <c r="BO118" s="2">
        <f>IF('Control Panel'!$D$26="ON",BS117*(1-'Control Panel'!$C$26),BS117)</f>
        <v>7668629.0615187241</v>
      </c>
      <c r="BP118" s="3">
        <f>IF(ROUND(BS117,2) = 0,0,-PMT(_xlfn.XLOOKUP(BO$1,'Control Panel'!$B:$B,'Control Panel'!$H:$H),_xlfn.XLOOKUP(BO$1,'Control Panel'!$B:$B,'Control Panel'!$E:$E),_xlfn.XLOOKUP(BO$1,'Control Panel'!$B:$B,'Control Panel'!$C:$C)))</f>
        <v>51078.842448125593</v>
      </c>
      <c r="BQ118" s="3">
        <f>IF(BP118=0,0,BO118*(_xlfn.XLOOKUP(BO$1,'Control Panel'!$B:$B,'Control Panel'!$H:$H)))</f>
        <v>33550.252144144411</v>
      </c>
      <c r="BR118" s="3">
        <f t="shared" si="59"/>
        <v>17528.590303981182</v>
      </c>
      <c r="BS118" s="3">
        <f t="shared" si="60"/>
        <v>7651100.4712147433</v>
      </c>
      <c r="BT118" s="10">
        <f>_xlfn.XLOOKUP(BO$1,'Control Panel'!$B:$B,'Control Panel'!$D:$D)</f>
        <v>5.2499999999999998E-2</v>
      </c>
      <c r="BU118" s="2">
        <f>IF('Control Panel'!$D$26="ON",BY117*(1-'Control Panel'!$C$26),BY117)</f>
        <v>2132914.3449410386</v>
      </c>
      <c r="BV118" s="3">
        <f>IF(ROUND(BY117,2) = 0,0,-PMT(_xlfn.XLOOKUP(BU$1,'Control Panel'!$B:$B,'Control Panel'!$H:$H),_xlfn.XLOOKUP(BU$1,'Control Panel'!$B:$B,'Control Panel'!$E:$E),_xlfn.XLOOKUP(BU$1,'Control Panel'!$B:$B,'Control Panel'!$C:$C)))</f>
        <v>38891.266274824018</v>
      </c>
      <c r="BW118" s="3">
        <f>IF(BV118=0,0,BU118*(_xlfn.XLOOKUP(BU$1,'Control Panel'!$B:$B,'Control Panel'!$H:$H)))</f>
        <v>11331.107457499269</v>
      </c>
      <c r="BX118" s="3">
        <f t="shared" si="61"/>
        <v>27560.158817324751</v>
      </c>
      <c r="BY118" s="3">
        <f t="shared" si="62"/>
        <v>2105354.1861237139</v>
      </c>
      <c r="BZ118" s="10">
        <f>_xlfn.XLOOKUP(BU$1,'Control Panel'!$B:$B,'Control Panel'!$D:$D)</f>
        <v>6.3750000000000001E-2</v>
      </c>
      <c r="CA118" s="2">
        <f>IF('Control Panel'!$D$26="ON",CE117*(1-'Control Panel'!$C$26),CE117)</f>
        <v>2777113.3682429017</v>
      </c>
      <c r="CB118" s="3">
        <f>IF(ROUND(CE117,2) = 0,0,-PMT(_xlfn.XLOOKUP(CA$1,'Control Panel'!$B:$B,'Control Panel'!$H:$H),_xlfn.XLOOKUP(CA$1,'Control Panel'!$B:$B,'Control Panel'!$E:$E),_xlfn.XLOOKUP(CA$1,'Control Panel'!$B:$B,'Control Panel'!$C:$C)))</f>
        <v>49824.605221179954</v>
      </c>
      <c r="CC118" s="3">
        <f>IF(CB118=0,0,CA118*(_xlfn.XLOOKUP(CA$1,'Control Panel'!$B:$B,'Control Panel'!$H:$H)))</f>
        <v>13307.001556163905</v>
      </c>
      <c r="CD118" s="3">
        <f t="shared" si="63"/>
        <v>36517.603665016053</v>
      </c>
      <c r="CE118" s="3">
        <f t="shared" si="64"/>
        <v>2740595.7645778856</v>
      </c>
      <c r="CF118" s="10">
        <f>_xlfn.XLOOKUP(CA$1,'Control Panel'!$B:$B,'Control Panel'!$D:$D)</f>
        <v>5.7500000000000002E-2</v>
      </c>
      <c r="CG118" s="2">
        <f>IF('Control Panel'!$D$26="ON",CK117*(1-'Control Panel'!$C$26),CK117)</f>
        <v>3896358.5267064194</v>
      </c>
      <c r="CH118" s="3">
        <f>IF(ROUND(CK117,2) = 0,0,-PMT(_xlfn.XLOOKUP(CG$1,'Control Panel'!$B:$B,'Control Panel'!$H:$H),_xlfn.XLOOKUP(CG$1,'Control Panel'!$B:$B,'Control Panel'!$E:$E),_xlfn.XLOOKUP(CG$1,'Control Panel'!$B:$B,'Control Panel'!$C:$C)))</f>
        <v>69452.093642796826</v>
      </c>
      <c r="CI118" s="3">
        <f>IF(CH118=0,0,CG118*(_xlfn.XLOOKUP(CG$1,'Control Panel'!$B:$B,'Control Panel'!$H:$H)))</f>
        <v>17858.309914071087</v>
      </c>
      <c r="CJ118" s="3">
        <f t="shared" si="65"/>
        <v>51593.783728725743</v>
      </c>
      <c r="CK118" s="3">
        <f t="shared" si="66"/>
        <v>3844764.7429776937</v>
      </c>
      <c r="CL118" s="10">
        <f>_xlfn.XLOOKUP(CG$1,'Control Panel'!$B:$B,'Control Panel'!$D:$D)</f>
        <v>5.5E-2</v>
      </c>
      <c r="CM118" s="2">
        <f>IF('Control Panel'!$D$26="ON",CQ117*(1-'Control Panel'!$C$26),CQ117)</f>
        <v>1658081.9592472904</v>
      </c>
      <c r="CN118" s="3">
        <f>IF(ROUND(CQ117,2) = 0,0,-PMT(_xlfn.XLOOKUP(CM$1,'Control Panel'!$B:$B,'Control Panel'!$H:$H),_xlfn.XLOOKUP(CM$1,'Control Panel'!$B:$B,'Control Panel'!$E:$E),_xlfn.XLOOKUP(CM$1,'Control Panel'!$B:$B,'Control Panel'!$C:$C)))</f>
        <v>11044.074042837967</v>
      </c>
      <c r="CO118" s="3">
        <f>IF(CN118=0,0,CM118*(_xlfn.XLOOKUP(CM$1,'Control Panel'!$B:$B,'Control Panel'!$H:$H)))</f>
        <v>7254.1085717068945</v>
      </c>
      <c r="CP118" s="3">
        <f t="shared" si="67"/>
        <v>3789.9654711310723</v>
      </c>
      <c r="CQ118" s="3">
        <f t="shared" si="68"/>
        <v>1654291.9937761594</v>
      </c>
      <c r="CR118" s="10">
        <f>_xlfn.XLOOKUP(CM$1,'Control Panel'!$B:$B,'Control Panel'!$D:$D)</f>
        <v>5.2499999999999998E-2</v>
      </c>
    </row>
    <row r="119" spans="1:96" x14ac:dyDescent="0.3">
      <c r="A119" s="86">
        <f t="shared" si="37"/>
        <v>352924.80554644763</v>
      </c>
      <c r="B119" s="3">
        <f t="shared" si="38"/>
        <v>353323.87638316123</v>
      </c>
      <c r="C119" s="88">
        <f>SUM($A$3:A118)</f>
        <v>31133694.454775635</v>
      </c>
      <c r="D119" s="87">
        <f>IF('Control Panel'!$D$27= "ON",A119+B119*(1-'Control Panel'!$C$27),A119+B119)</f>
        <v>706248.68192960881</v>
      </c>
      <c r="F119" s="9">
        <v>117</v>
      </c>
      <c r="G119" s="2">
        <f>IF('Control Panel'!$D$26="ON",K118*(1-'Control Panel'!$C$26),K118)</f>
        <v>2261626.3193986453</v>
      </c>
      <c r="H119" s="3">
        <f>IF(ROUND(K118,2) = 0,0,-PMT(_xlfn.XLOOKUP(G$1,'Control Panel'!$B:$B,'Control Panel'!$H:$H),_xlfn.XLOOKUP(G$1,'Control Panel'!$B:$B,'Control Panel'!$E:$E),_xlfn.XLOOKUP(G$1,'Control Panel'!$B:$B,'Control Panel'!$C:$C)))</f>
        <v>40854.172731056962</v>
      </c>
      <c r="I119" s="3">
        <f>IF(H119=0,0,G119*(_xlfn.XLOOKUP(G$1,'Control Panel'!$B:$B,'Control Panel'!$H:$H)))</f>
        <v>10365.787297243791</v>
      </c>
      <c r="J119" s="3">
        <f t="shared" si="39"/>
        <v>30488.385433813171</v>
      </c>
      <c r="K119" s="3">
        <f t="shared" si="40"/>
        <v>2231137.9339648322</v>
      </c>
      <c r="L119" s="10">
        <f>_xlfn.XLOOKUP(G$1,'Control Panel'!$B:$B,'Control Panel'!$D:$D)</f>
        <v>5.5E-2</v>
      </c>
      <c r="M119" s="2">
        <f>IF('Control Panel'!$D$26="ON",Q118*(1-'Control Panel'!$C$26),Q118)</f>
        <v>3448637.229695301</v>
      </c>
      <c r="N119" s="3">
        <f>IF(ROUND(Q118,2) = 0,0,-PMT(_xlfn.XLOOKUP(M$1,'Control Panel'!$B:$B,'Control Panel'!$H:$H),_xlfn.XLOOKUP(M$1,'Control Panel'!$B:$B,'Control Panel'!$E:$E),_xlfn.XLOOKUP(M$1,'Control Panel'!$B:$B,'Control Panel'!$C:$C)))</f>
        <v>26277.152547020552</v>
      </c>
      <c r="O119" s="3">
        <f>IF(N119=0,0,M119*(_xlfn.XLOOKUP(M$1,'Control Panel'!$B:$B,'Control Panel'!$H:$H)))</f>
        <v>19757.817461795996</v>
      </c>
      <c r="P119" s="3">
        <f t="shared" si="41"/>
        <v>6519.3350852245567</v>
      </c>
      <c r="Q119" s="3">
        <f t="shared" si="42"/>
        <v>3442117.8946100767</v>
      </c>
      <c r="R119" s="10">
        <f>_xlfn.XLOOKUP(M$1,'Control Panel'!$B:$B,'Control Panel'!$D:$D)</f>
        <v>6.8750000000000006E-2</v>
      </c>
      <c r="S119" s="2">
        <f>IF('Control Panel'!$D$26="ON",W118*(1-'Control Panel'!$C$26),W118)</f>
        <v>5604035.4982548542</v>
      </c>
      <c r="T119" s="3">
        <f>IF(ROUND(W118,2) = 0,0,-PMT(_xlfn.XLOOKUP(S$1,'Control Panel'!$B:$B,'Control Panel'!$H:$H),_xlfn.XLOOKUP(S$1,'Control Panel'!$B:$B,'Control Panel'!$E:$E),_xlfn.XLOOKUP(S$1,'Control Panel'!$B:$B,'Control Panel'!$C:$C)))</f>
        <v>42700.372888908401</v>
      </c>
      <c r="U119" s="3">
        <f>IF(T119=0,0,S119*(_xlfn.XLOOKUP(S$1,'Control Panel'!$B:$B,'Control Panel'!$H:$H)))</f>
        <v>32106.453375418438</v>
      </c>
      <c r="V119" s="3">
        <f t="shared" si="43"/>
        <v>10593.919513489964</v>
      </c>
      <c r="W119" s="3">
        <f t="shared" si="44"/>
        <v>5593441.5787413642</v>
      </c>
      <c r="X119" s="10">
        <f>_xlfn.XLOOKUP(S$1,'Control Panel'!$B:$B,'Control Panel'!$D:$D)</f>
        <v>6.8750000000000006E-2</v>
      </c>
      <c r="Y119" s="2">
        <f>IF('Control Panel'!$D$26="ON",AC118*(1-'Control Panel'!$C$26),AC118)</f>
        <v>3453877.8350732499</v>
      </c>
      <c r="Z119" s="3">
        <f>IF(ROUND(AC118,2) = 0,0,-PMT(_xlfn.XLOOKUP(Y$1,'Control Panel'!$B:$B,'Control Panel'!$H:$H),_xlfn.XLOOKUP(Y$1,'Control Panel'!$B:$B,'Control Panel'!$E:$E),_xlfn.XLOOKUP(Y$1,'Control Panel'!$B:$B,'Control Panel'!$C:$C)))</f>
        <v>61792.332437135432</v>
      </c>
      <c r="AA119" s="3">
        <f>IF(Z119=0,0,Y119*(_xlfn.XLOOKUP(Y$1,'Control Panel'!$B:$B,'Control Panel'!$H:$H)))</f>
        <v>14750.936587292004</v>
      </c>
      <c r="AB119" s="3">
        <f t="shared" si="45"/>
        <v>47041.395849843429</v>
      </c>
      <c r="AC119" s="3">
        <f t="shared" si="46"/>
        <v>3406836.4392234064</v>
      </c>
      <c r="AD119" s="10">
        <f>_xlfn.XLOOKUP(Y$1,'Control Panel'!$B:$B,'Control Panel'!$D:$D)</f>
        <v>5.1249999999999997E-2</v>
      </c>
      <c r="AE119" s="2">
        <f>IF('Control Panel'!$D$26="ON",AI118*(1-'Control Panel'!$C$26),AI118)</f>
        <v>8621593.0742382575</v>
      </c>
      <c r="AF119" s="3">
        <f>IF(ROUND(AI118,2) = 0,0,-PMT(_xlfn.XLOOKUP(AE$1,'Control Panel'!$B:$B,'Control Panel'!$H:$H),_xlfn.XLOOKUP(AE$1,'Control Panel'!$B:$B,'Control Panel'!$E:$E),_xlfn.XLOOKUP(AE$1,'Control Panel'!$B:$B,'Control Panel'!$C:$C)))</f>
        <v>65692.881367551381</v>
      </c>
      <c r="AG119" s="3">
        <f>IF(AF119=0,0,AE119*(_xlfn.XLOOKUP(AE$1,'Control Panel'!$B:$B,'Control Panel'!$H:$H)))</f>
        <v>49394.543654490022</v>
      </c>
      <c r="AH119" s="3">
        <f t="shared" si="47"/>
        <v>16298.337713061359</v>
      </c>
      <c r="AI119" s="3">
        <f t="shared" si="48"/>
        <v>8605294.7365251966</v>
      </c>
      <c r="AJ119" s="10">
        <f>_xlfn.XLOOKUP(AE$1,'Control Panel'!$B:$B,'Control Panel'!$D:$D)</f>
        <v>6.8750000000000006E-2</v>
      </c>
      <c r="AK119" s="2">
        <f>IF('Control Panel'!$D$26="ON",AO118*(1-'Control Panel'!$C$26),AO118)</f>
        <v>1047690.0430271517</v>
      </c>
      <c r="AL119" s="3">
        <f>IF(ROUND(AO118,2) = 0,0,-PMT(_xlfn.XLOOKUP(AK$1,'Control Panel'!$B:$B,'Control Panel'!$H:$H),_xlfn.XLOOKUP(AK$1,'Control Panel'!$B:$B,'Control Panel'!$E:$E),_xlfn.XLOOKUP(AK$1,'Control Panel'!$B:$B,'Control Panel'!$C:$C)))</f>
        <v>19292.014496253767</v>
      </c>
      <c r="AM119" s="3">
        <f>IF(AL119=0,0,AK119*(_xlfn.XLOOKUP(AK$1,'Control Panel'!$B:$B,'Control Panel'!$H:$H)))</f>
        <v>5456.7189740997483</v>
      </c>
      <c r="AN119" s="3">
        <f t="shared" si="49"/>
        <v>13835.295522154018</v>
      </c>
      <c r="AO119" s="3">
        <f t="shared" si="50"/>
        <v>1033854.7475049978</v>
      </c>
      <c r="AP119" s="10">
        <f>_xlfn.XLOOKUP(AK$1,'Control Panel'!$B:$B,'Control Panel'!$D:$D)</f>
        <v>6.25E-2</v>
      </c>
      <c r="AQ119" s="2">
        <f>IF('Control Panel'!$D$26="ON",AU118*(1-'Control Panel'!$C$26),AU118)</f>
        <v>3306004.4045114005</v>
      </c>
      <c r="AR119" s="3">
        <f>IF(ROUND(AU118,2) = 0,0,-PMT(_xlfn.XLOOKUP(AQ$1,'Control Panel'!$B:$B,'Control Panel'!$H:$H),_xlfn.XLOOKUP(AQ$1,'Control Panel'!$B:$B,'Control Panel'!$E:$E),_xlfn.XLOOKUP(AQ$1,'Control Panel'!$B:$B,'Control Panel'!$C:$C)))</f>
        <v>61459.563819643074</v>
      </c>
      <c r="AS119" s="3">
        <f>IF(AR119=0,0,AQ119*(_xlfn.XLOOKUP(AQ$1,'Control Panel'!$B:$B,'Control Panel'!$H:$H)))</f>
        <v>18251.899316573355</v>
      </c>
      <c r="AT119" s="3">
        <f t="shared" si="51"/>
        <v>43207.664503069718</v>
      </c>
      <c r="AU119" s="3">
        <f t="shared" si="52"/>
        <v>3262796.7400083309</v>
      </c>
      <c r="AV119" s="10">
        <f>_xlfn.XLOOKUP(AQ$1,'Control Panel'!$B:$B,'Control Panel'!$D:$D)</f>
        <v>6.6250000000000003E-2</v>
      </c>
      <c r="AW119" s="2">
        <f>IF('Control Panel'!$D$26="ON",BA118*(1-'Control Panel'!$C$26),BA118)</f>
        <v>6640330.1742907017</v>
      </c>
      <c r="AX119" s="3">
        <f>IF(ROUND(BA118,2) = 0,0,-PMT(_xlfn.XLOOKUP(AW$1,'Control Panel'!$B:$B,'Control Panel'!$H:$H),_xlfn.XLOOKUP(AW$1,'Control Panel'!$B:$B,'Control Panel'!$E:$E),_xlfn.XLOOKUP(AW$1,'Control Panel'!$B:$B,'Control Panel'!$C:$C)))</f>
        <v>44797.69910066975</v>
      </c>
      <c r="AY119" s="3">
        <f>IF(AX119=0,0,AW119*(_xlfn.XLOOKUP(AW$1,'Control Panel'!$B:$B,'Control Panel'!$H:$H)))</f>
        <v>29743.145572343768</v>
      </c>
      <c r="AZ119" s="3">
        <f t="shared" si="53"/>
        <v>15054.553528325981</v>
      </c>
      <c r="BA119" s="3">
        <f t="shared" si="54"/>
        <v>6625275.6207623761</v>
      </c>
      <c r="BB119" s="10">
        <f>_xlfn.XLOOKUP(AW$1,'Control Panel'!$B:$B,'Control Panel'!$D:$D)</f>
        <v>5.3749999999999999E-2</v>
      </c>
      <c r="BC119" s="2">
        <f>IF('Control Panel'!$D$26="ON",BG118*(1-'Control Panel'!$C$26),BG118)</f>
        <v>10807725.768768359</v>
      </c>
      <c r="BD119" s="3">
        <f>IF(ROUND(BG118,2) = 0,0,-PMT(_xlfn.XLOOKUP(BC$1,'Control Panel'!$B:$B,'Control Panel'!$H:$H),_xlfn.XLOOKUP(BC$1,'Control Panel'!$B:$B,'Control Panel'!$E:$E),_xlfn.XLOOKUP(BC$1,'Control Panel'!$B:$B,'Control Panel'!$C:$C)))</f>
        <v>83162.8118973979</v>
      </c>
      <c r="BE119" s="3">
        <f>IF(BD119=0,0,BC119*(_xlfn.XLOOKUP(BC$1,'Control Panel'!$B:$B,'Control Panel'!$H:$H)))</f>
        <v>63045.066984482095</v>
      </c>
      <c r="BF119" s="3">
        <f t="shared" si="55"/>
        <v>20117.744912915805</v>
      </c>
      <c r="BG119" s="3">
        <f t="shared" si="56"/>
        <v>10787608.023855444</v>
      </c>
      <c r="BH119" s="10">
        <f>_xlfn.XLOOKUP(BC$1,'Control Panel'!$B:$B,'Control Panel'!$D:$D)</f>
        <v>7.0000000000000007E-2</v>
      </c>
      <c r="BI119" s="2">
        <f>IF('Control Panel'!$D$26="ON",BM118*(1-'Control Panel'!$C$26),BM118)</f>
        <v>5678678.0392962433</v>
      </c>
      <c r="BJ119" s="3">
        <f>IF(ROUND(BM118,2) = 0,0,-PMT(_xlfn.XLOOKUP(BI$1,'Control Panel'!$B:$B,'Control Panel'!$H:$H),_xlfn.XLOOKUP(BI$1,'Control Panel'!$B:$B,'Control Panel'!$E:$E),_xlfn.XLOOKUP(BI$1,'Control Panel'!$B:$B,'Control Panel'!$C:$C)))</f>
        <v>39928.799014207361</v>
      </c>
      <c r="BK119" s="3">
        <f>IF(BJ119=0,0,BI119*(_xlfn.XLOOKUP(BI$1,'Control Panel'!$B:$B,'Control Panel'!$H:$H)))</f>
        <v>27801.861234054522</v>
      </c>
      <c r="BL119" s="3">
        <f t="shared" si="57"/>
        <v>12126.937780152839</v>
      </c>
      <c r="BM119" s="3">
        <f t="shared" si="58"/>
        <v>5666551.1015160903</v>
      </c>
      <c r="BN119" s="10">
        <f>_xlfn.XLOOKUP(BI$1,'Control Panel'!$B:$B,'Control Panel'!$D:$D)</f>
        <v>5.8749999999999997E-2</v>
      </c>
      <c r="BO119" s="2">
        <f>IF('Control Panel'!$D$26="ON",BS118*(1-'Control Panel'!$C$26),BS118)</f>
        <v>7651100.4712147433</v>
      </c>
      <c r="BP119" s="3">
        <f>IF(ROUND(BS118,2) = 0,0,-PMT(_xlfn.XLOOKUP(BO$1,'Control Panel'!$B:$B,'Control Panel'!$H:$H),_xlfn.XLOOKUP(BO$1,'Control Panel'!$B:$B,'Control Panel'!$E:$E),_xlfn.XLOOKUP(BO$1,'Control Panel'!$B:$B,'Control Panel'!$C:$C)))</f>
        <v>51078.842448125593</v>
      </c>
      <c r="BQ119" s="3">
        <f>IF(BP119=0,0,BO119*(_xlfn.XLOOKUP(BO$1,'Control Panel'!$B:$B,'Control Panel'!$H:$H)))</f>
        <v>33473.564561564497</v>
      </c>
      <c r="BR119" s="3">
        <f t="shared" si="59"/>
        <v>17605.277886561096</v>
      </c>
      <c r="BS119" s="3">
        <f t="shared" si="60"/>
        <v>7633495.1933281822</v>
      </c>
      <c r="BT119" s="10">
        <f>_xlfn.XLOOKUP(BO$1,'Control Panel'!$B:$B,'Control Panel'!$D:$D)</f>
        <v>5.2499999999999998E-2</v>
      </c>
      <c r="BU119" s="2">
        <f>IF('Control Panel'!$D$26="ON",BY118*(1-'Control Panel'!$C$26),BY118)</f>
        <v>2105354.1861237139</v>
      </c>
      <c r="BV119" s="3">
        <f>IF(ROUND(BY118,2) = 0,0,-PMT(_xlfn.XLOOKUP(BU$1,'Control Panel'!$B:$B,'Control Panel'!$H:$H),_xlfn.XLOOKUP(BU$1,'Control Panel'!$B:$B,'Control Panel'!$E:$E),_xlfn.XLOOKUP(BU$1,'Control Panel'!$B:$B,'Control Panel'!$C:$C)))</f>
        <v>38891.266274824018</v>
      </c>
      <c r="BW119" s="3">
        <f>IF(BV119=0,0,BU119*(_xlfn.XLOOKUP(BU$1,'Control Panel'!$B:$B,'Control Panel'!$H:$H)))</f>
        <v>11184.69411378223</v>
      </c>
      <c r="BX119" s="3">
        <f t="shared" si="61"/>
        <v>27706.57216104179</v>
      </c>
      <c r="BY119" s="3">
        <f t="shared" si="62"/>
        <v>2077647.613962672</v>
      </c>
      <c r="BZ119" s="10">
        <f>_xlfn.XLOOKUP(BU$1,'Control Panel'!$B:$B,'Control Panel'!$D:$D)</f>
        <v>6.3750000000000001E-2</v>
      </c>
      <c r="CA119" s="2">
        <f>IF('Control Panel'!$D$26="ON",CE118*(1-'Control Panel'!$C$26),CE118)</f>
        <v>2740595.7645778856</v>
      </c>
      <c r="CB119" s="3">
        <f>IF(ROUND(CE118,2) = 0,0,-PMT(_xlfn.XLOOKUP(CA$1,'Control Panel'!$B:$B,'Control Panel'!$H:$H),_xlfn.XLOOKUP(CA$1,'Control Panel'!$B:$B,'Control Panel'!$E:$E),_xlfn.XLOOKUP(CA$1,'Control Panel'!$B:$B,'Control Panel'!$C:$C)))</f>
        <v>49824.605221179954</v>
      </c>
      <c r="CC119" s="3">
        <f>IF(CB119=0,0,CA119*(_xlfn.XLOOKUP(CA$1,'Control Panel'!$B:$B,'Control Panel'!$H:$H)))</f>
        <v>13132.021371935703</v>
      </c>
      <c r="CD119" s="3">
        <f t="shared" si="63"/>
        <v>36692.583849244249</v>
      </c>
      <c r="CE119" s="3">
        <f t="shared" si="64"/>
        <v>2703903.1807286413</v>
      </c>
      <c r="CF119" s="10">
        <f>_xlfn.XLOOKUP(CA$1,'Control Panel'!$B:$B,'Control Panel'!$D:$D)</f>
        <v>5.7500000000000002E-2</v>
      </c>
      <c r="CG119" s="2">
        <f>IF('Control Panel'!$D$26="ON",CK118*(1-'Control Panel'!$C$26),CK118)</f>
        <v>3844764.7429776937</v>
      </c>
      <c r="CH119" s="3">
        <f>IF(ROUND(CK118,2) = 0,0,-PMT(_xlfn.XLOOKUP(CG$1,'Control Panel'!$B:$B,'Control Panel'!$H:$H),_xlfn.XLOOKUP(CG$1,'Control Panel'!$B:$B,'Control Panel'!$E:$E),_xlfn.XLOOKUP(CG$1,'Control Panel'!$B:$B,'Control Panel'!$C:$C)))</f>
        <v>69452.093642796826</v>
      </c>
      <c r="CI119" s="3">
        <f>IF(CH119=0,0,CG119*(_xlfn.XLOOKUP(CG$1,'Control Panel'!$B:$B,'Control Panel'!$H:$H)))</f>
        <v>17621.838405314429</v>
      </c>
      <c r="CJ119" s="3">
        <f t="shared" si="65"/>
        <v>51830.255237482401</v>
      </c>
      <c r="CK119" s="3">
        <f t="shared" si="66"/>
        <v>3792934.4877402112</v>
      </c>
      <c r="CL119" s="10">
        <f>_xlfn.XLOOKUP(CG$1,'Control Panel'!$B:$B,'Control Panel'!$D:$D)</f>
        <v>5.5E-2</v>
      </c>
      <c r="CM119" s="2">
        <f>IF('Control Panel'!$D$26="ON",CQ118*(1-'Control Panel'!$C$26),CQ118)</f>
        <v>1654291.9937761594</v>
      </c>
      <c r="CN119" s="3">
        <f>IF(ROUND(CQ118,2) = 0,0,-PMT(_xlfn.XLOOKUP(CM$1,'Control Panel'!$B:$B,'Control Panel'!$H:$H),_xlfn.XLOOKUP(CM$1,'Control Panel'!$B:$B,'Control Panel'!$E:$E),_xlfn.XLOOKUP(CM$1,'Control Panel'!$B:$B,'Control Panel'!$C:$C)))</f>
        <v>11044.074042837967</v>
      </c>
      <c r="CO119" s="3">
        <f>IF(CN119=0,0,CM119*(_xlfn.XLOOKUP(CM$1,'Control Panel'!$B:$B,'Control Panel'!$H:$H)))</f>
        <v>7237.5274727706965</v>
      </c>
      <c r="CP119" s="3">
        <f t="shared" si="67"/>
        <v>3806.5465700672703</v>
      </c>
      <c r="CQ119" s="3">
        <f t="shared" si="68"/>
        <v>1650485.4472060921</v>
      </c>
      <c r="CR119" s="10">
        <f>_xlfn.XLOOKUP(CM$1,'Control Panel'!$B:$B,'Control Panel'!$D:$D)</f>
        <v>5.2499999999999998E-2</v>
      </c>
    </row>
    <row r="120" spans="1:96" x14ac:dyDescent="0.3">
      <c r="A120" s="86">
        <f t="shared" si="37"/>
        <v>354665.87036397518</v>
      </c>
      <c r="B120" s="3">
        <f t="shared" si="38"/>
        <v>351582.81156563381</v>
      </c>
      <c r="C120" s="88">
        <f>SUM($A$3:A119)</f>
        <v>31486619.260322083</v>
      </c>
      <c r="D120" s="87">
        <f>IF('Control Panel'!$D$27= "ON",A120+B120*(1-'Control Panel'!$C$27),A120+B120)</f>
        <v>706248.68192960904</v>
      </c>
      <c r="F120" s="9">
        <v>118</v>
      </c>
      <c r="G120" s="2">
        <f>IF('Control Panel'!$D$26="ON",K119*(1-'Control Panel'!$C$26),K119)</f>
        <v>2231137.9339648322</v>
      </c>
      <c r="H120" s="3">
        <f>IF(ROUND(K119,2) = 0,0,-PMT(_xlfn.XLOOKUP(G$1,'Control Panel'!$B:$B,'Control Panel'!$H:$H),_xlfn.XLOOKUP(G$1,'Control Panel'!$B:$B,'Control Panel'!$E:$E),_xlfn.XLOOKUP(G$1,'Control Panel'!$B:$B,'Control Panel'!$C:$C)))</f>
        <v>40854.172731056962</v>
      </c>
      <c r="I120" s="3">
        <f>IF(H120=0,0,G120*(_xlfn.XLOOKUP(G$1,'Control Panel'!$B:$B,'Control Panel'!$H:$H)))</f>
        <v>10226.048864005481</v>
      </c>
      <c r="J120" s="3">
        <f t="shared" si="39"/>
        <v>30628.123867051479</v>
      </c>
      <c r="K120" s="3">
        <f t="shared" si="40"/>
        <v>2200509.8100977805</v>
      </c>
      <c r="L120" s="10">
        <f>_xlfn.XLOOKUP(G$1,'Control Panel'!$B:$B,'Control Panel'!$D:$D)</f>
        <v>5.5E-2</v>
      </c>
      <c r="M120" s="2">
        <f>IF('Control Panel'!$D$26="ON",Q119*(1-'Control Panel'!$C$26),Q119)</f>
        <v>3442117.8946100767</v>
      </c>
      <c r="N120" s="3">
        <f>IF(ROUND(Q119,2) = 0,0,-PMT(_xlfn.XLOOKUP(M$1,'Control Panel'!$B:$B,'Control Panel'!$H:$H),_xlfn.XLOOKUP(M$1,'Control Panel'!$B:$B,'Control Panel'!$E:$E),_xlfn.XLOOKUP(M$1,'Control Panel'!$B:$B,'Control Panel'!$C:$C)))</f>
        <v>26277.152547020552</v>
      </c>
      <c r="O120" s="3">
        <f>IF(N120=0,0,M120*(_xlfn.XLOOKUP(M$1,'Control Panel'!$B:$B,'Control Panel'!$H:$H)))</f>
        <v>19720.4671045369</v>
      </c>
      <c r="P120" s="3">
        <f t="shared" si="41"/>
        <v>6556.6854424836529</v>
      </c>
      <c r="Q120" s="3">
        <f t="shared" si="42"/>
        <v>3435561.2091675932</v>
      </c>
      <c r="R120" s="10">
        <f>_xlfn.XLOOKUP(M$1,'Control Panel'!$B:$B,'Control Panel'!$D:$D)</f>
        <v>6.8750000000000006E-2</v>
      </c>
      <c r="S120" s="2">
        <f>IF('Control Panel'!$D$26="ON",W119*(1-'Control Panel'!$C$26),W119)</f>
        <v>5593441.5787413642</v>
      </c>
      <c r="T120" s="3">
        <f>IF(ROUND(W119,2) = 0,0,-PMT(_xlfn.XLOOKUP(S$1,'Control Panel'!$B:$B,'Control Panel'!$H:$H),_xlfn.XLOOKUP(S$1,'Control Panel'!$B:$B,'Control Panel'!$E:$E),_xlfn.XLOOKUP(S$1,'Control Panel'!$B:$B,'Control Panel'!$C:$C)))</f>
        <v>42700.372888908401</v>
      </c>
      <c r="U120" s="3">
        <f>IF(T120=0,0,S120*(_xlfn.XLOOKUP(S$1,'Control Panel'!$B:$B,'Control Panel'!$H:$H)))</f>
        <v>32045.7590448724</v>
      </c>
      <c r="V120" s="3">
        <f t="shared" si="43"/>
        <v>10654.613844036001</v>
      </c>
      <c r="W120" s="3">
        <f t="shared" si="44"/>
        <v>5582786.9648973281</v>
      </c>
      <c r="X120" s="10">
        <f>_xlfn.XLOOKUP(S$1,'Control Panel'!$B:$B,'Control Panel'!$D:$D)</f>
        <v>6.8750000000000006E-2</v>
      </c>
      <c r="Y120" s="2">
        <f>IF('Control Panel'!$D$26="ON",AC119*(1-'Control Panel'!$C$26),AC119)</f>
        <v>3406836.4392234064</v>
      </c>
      <c r="Z120" s="3">
        <f>IF(ROUND(AC119,2) = 0,0,-PMT(_xlfn.XLOOKUP(Y$1,'Control Panel'!$B:$B,'Control Panel'!$H:$H),_xlfn.XLOOKUP(Y$1,'Control Panel'!$B:$B,'Control Panel'!$E:$E),_xlfn.XLOOKUP(Y$1,'Control Panel'!$B:$B,'Control Panel'!$C:$C)))</f>
        <v>61792.332437135432</v>
      </c>
      <c r="AA120" s="3">
        <f>IF(Z120=0,0,Y120*(_xlfn.XLOOKUP(Y$1,'Control Panel'!$B:$B,'Control Panel'!$H:$H)))</f>
        <v>14550.030625849964</v>
      </c>
      <c r="AB120" s="3">
        <f t="shared" si="45"/>
        <v>47242.30181128547</v>
      </c>
      <c r="AC120" s="3">
        <f t="shared" si="46"/>
        <v>3359594.1374121211</v>
      </c>
      <c r="AD120" s="10">
        <f>_xlfn.XLOOKUP(Y$1,'Control Panel'!$B:$B,'Control Panel'!$D:$D)</f>
        <v>5.1249999999999997E-2</v>
      </c>
      <c r="AE120" s="2">
        <f>IF('Control Panel'!$D$26="ON",AI119*(1-'Control Panel'!$C$26),AI119)</f>
        <v>8605294.7365251966</v>
      </c>
      <c r="AF120" s="3">
        <f>IF(ROUND(AI119,2) = 0,0,-PMT(_xlfn.XLOOKUP(AE$1,'Control Panel'!$B:$B,'Control Panel'!$H:$H),_xlfn.XLOOKUP(AE$1,'Control Panel'!$B:$B,'Control Panel'!$E:$E),_xlfn.XLOOKUP(AE$1,'Control Panel'!$B:$B,'Control Panel'!$C:$C)))</f>
        <v>65692.881367551381</v>
      </c>
      <c r="AG120" s="3">
        <f>IF(AF120=0,0,AE120*(_xlfn.XLOOKUP(AE$1,'Control Panel'!$B:$B,'Control Panel'!$H:$H)))</f>
        <v>49301.167761342273</v>
      </c>
      <c r="AH120" s="3">
        <f t="shared" si="47"/>
        <v>16391.713606209109</v>
      </c>
      <c r="AI120" s="3">
        <f t="shared" si="48"/>
        <v>8588903.022918988</v>
      </c>
      <c r="AJ120" s="10">
        <f>_xlfn.XLOOKUP(AE$1,'Control Panel'!$B:$B,'Control Panel'!$D:$D)</f>
        <v>6.8750000000000006E-2</v>
      </c>
      <c r="AK120" s="2">
        <f>IF('Control Panel'!$D$26="ON",AO119*(1-'Control Panel'!$C$26),AO119)</f>
        <v>1033854.7475049978</v>
      </c>
      <c r="AL120" s="3">
        <f>IF(ROUND(AO119,2) = 0,0,-PMT(_xlfn.XLOOKUP(AK$1,'Control Panel'!$B:$B,'Control Panel'!$H:$H),_xlfn.XLOOKUP(AK$1,'Control Panel'!$B:$B,'Control Panel'!$E:$E),_xlfn.XLOOKUP(AK$1,'Control Panel'!$B:$B,'Control Panel'!$C:$C)))</f>
        <v>19292.014496253767</v>
      </c>
      <c r="AM120" s="3">
        <f>IF(AL120=0,0,AK120*(_xlfn.XLOOKUP(AK$1,'Control Panel'!$B:$B,'Control Panel'!$H:$H)))</f>
        <v>5384.6601432551961</v>
      </c>
      <c r="AN120" s="3">
        <f t="shared" si="49"/>
        <v>13907.354352998571</v>
      </c>
      <c r="AO120" s="3">
        <f t="shared" si="50"/>
        <v>1019947.3931519992</v>
      </c>
      <c r="AP120" s="10">
        <f>_xlfn.XLOOKUP(AK$1,'Control Panel'!$B:$B,'Control Panel'!$D:$D)</f>
        <v>6.25E-2</v>
      </c>
      <c r="AQ120" s="2">
        <f>IF('Control Panel'!$D$26="ON",AU119*(1-'Control Panel'!$C$26),AU119)</f>
        <v>3262796.7400083309</v>
      </c>
      <c r="AR120" s="3">
        <f>IF(ROUND(AU119,2) = 0,0,-PMT(_xlfn.XLOOKUP(AQ$1,'Control Panel'!$B:$B,'Control Panel'!$H:$H),_xlfn.XLOOKUP(AQ$1,'Control Panel'!$B:$B,'Control Panel'!$E:$E),_xlfn.XLOOKUP(AQ$1,'Control Panel'!$B:$B,'Control Panel'!$C:$C)))</f>
        <v>61459.563819643074</v>
      </c>
      <c r="AS120" s="3">
        <f>IF(AR120=0,0,AQ120*(_xlfn.XLOOKUP(AQ$1,'Control Panel'!$B:$B,'Control Panel'!$H:$H)))</f>
        <v>18013.357002129327</v>
      </c>
      <c r="AT120" s="3">
        <f t="shared" si="51"/>
        <v>43446.206817513747</v>
      </c>
      <c r="AU120" s="3">
        <f t="shared" si="52"/>
        <v>3219350.5331908171</v>
      </c>
      <c r="AV120" s="10">
        <f>_xlfn.XLOOKUP(AQ$1,'Control Panel'!$B:$B,'Control Panel'!$D:$D)</f>
        <v>6.6250000000000003E-2</v>
      </c>
      <c r="AW120" s="2">
        <f>IF('Control Panel'!$D$26="ON",BA119*(1-'Control Panel'!$C$26),BA119)</f>
        <v>6625275.6207623761</v>
      </c>
      <c r="AX120" s="3">
        <f>IF(ROUND(BA119,2) = 0,0,-PMT(_xlfn.XLOOKUP(AW$1,'Control Panel'!$B:$B,'Control Panel'!$H:$H),_xlfn.XLOOKUP(AW$1,'Control Panel'!$B:$B,'Control Panel'!$E:$E),_xlfn.XLOOKUP(AW$1,'Control Panel'!$B:$B,'Control Panel'!$C:$C)))</f>
        <v>44797.69910066975</v>
      </c>
      <c r="AY120" s="3">
        <f>IF(AX120=0,0,AW120*(_xlfn.XLOOKUP(AW$1,'Control Panel'!$B:$B,'Control Panel'!$H:$H)))</f>
        <v>29675.713717998144</v>
      </c>
      <c r="AZ120" s="3">
        <f t="shared" si="53"/>
        <v>15121.985382671606</v>
      </c>
      <c r="BA120" s="3">
        <f t="shared" si="54"/>
        <v>6610153.6353797046</v>
      </c>
      <c r="BB120" s="10">
        <f>_xlfn.XLOOKUP(AW$1,'Control Panel'!$B:$B,'Control Panel'!$D:$D)</f>
        <v>5.3749999999999999E-2</v>
      </c>
      <c r="BC120" s="2">
        <f>IF('Control Panel'!$D$26="ON",BG119*(1-'Control Panel'!$C$26),BG119)</f>
        <v>10787608.023855444</v>
      </c>
      <c r="BD120" s="3">
        <f>IF(ROUND(BG119,2) = 0,0,-PMT(_xlfn.XLOOKUP(BC$1,'Control Panel'!$B:$B,'Control Panel'!$H:$H),_xlfn.XLOOKUP(BC$1,'Control Panel'!$B:$B,'Control Panel'!$E:$E),_xlfn.XLOOKUP(BC$1,'Control Panel'!$B:$B,'Control Panel'!$C:$C)))</f>
        <v>83162.8118973979</v>
      </c>
      <c r="BE120" s="3">
        <f>IF(BD120=0,0,BC120*(_xlfn.XLOOKUP(BC$1,'Control Panel'!$B:$B,'Control Panel'!$H:$H)))</f>
        <v>62927.71347249009</v>
      </c>
      <c r="BF120" s="3">
        <f t="shared" si="55"/>
        <v>20235.09842490781</v>
      </c>
      <c r="BG120" s="3">
        <f t="shared" si="56"/>
        <v>10767372.925430536</v>
      </c>
      <c r="BH120" s="10">
        <f>_xlfn.XLOOKUP(BC$1,'Control Panel'!$B:$B,'Control Panel'!$D:$D)</f>
        <v>7.0000000000000007E-2</v>
      </c>
      <c r="BI120" s="2">
        <f>IF('Control Panel'!$D$26="ON",BM119*(1-'Control Panel'!$C$26),BM119)</f>
        <v>5666551.1015160903</v>
      </c>
      <c r="BJ120" s="3">
        <f>IF(ROUND(BM119,2) = 0,0,-PMT(_xlfn.XLOOKUP(BI$1,'Control Panel'!$B:$B,'Control Panel'!$H:$H),_xlfn.XLOOKUP(BI$1,'Control Panel'!$B:$B,'Control Panel'!$E:$E),_xlfn.XLOOKUP(BI$1,'Control Panel'!$B:$B,'Control Panel'!$C:$C)))</f>
        <v>39928.799014207361</v>
      </c>
      <c r="BK120" s="3">
        <f>IF(BJ120=0,0,BI120*(_xlfn.XLOOKUP(BI$1,'Control Panel'!$B:$B,'Control Panel'!$H:$H)))</f>
        <v>27742.48976783919</v>
      </c>
      <c r="BL120" s="3">
        <f t="shared" si="57"/>
        <v>12186.309246368171</v>
      </c>
      <c r="BM120" s="3">
        <f t="shared" si="58"/>
        <v>5654364.7922697226</v>
      </c>
      <c r="BN120" s="10">
        <f>_xlfn.XLOOKUP(BI$1,'Control Panel'!$B:$B,'Control Panel'!$D:$D)</f>
        <v>5.8749999999999997E-2</v>
      </c>
      <c r="BO120" s="2">
        <f>IF('Control Panel'!$D$26="ON",BS119*(1-'Control Panel'!$C$26),BS119)</f>
        <v>7633495.1933281822</v>
      </c>
      <c r="BP120" s="3">
        <f>IF(ROUND(BS119,2) = 0,0,-PMT(_xlfn.XLOOKUP(BO$1,'Control Panel'!$B:$B,'Control Panel'!$H:$H),_xlfn.XLOOKUP(BO$1,'Control Panel'!$B:$B,'Control Panel'!$E:$E),_xlfn.XLOOKUP(BO$1,'Control Panel'!$B:$B,'Control Panel'!$C:$C)))</f>
        <v>51078.842448125593</v>
      </c>
      <c r="BQ120" s="3">
        <f>IF(BP120=0,0,BO120*(_xlfn.XLOOKUP(BO$1,'Control Panel'!$B:$B,'Control Panel'!$H:$H)))</f>
        <v>33396.541470810793</v>
      </c>
      <c r="BR120" s="3">
        <f t="shared" si="59"/>
        <v>17682.300977314801</v>
      </c>
      <c r="BS120" s="3">
        <f t="shared" si="60"/>
        <v>7615812.8923508674</v>
      </c>
      <c r="BT120" s="10">
        <f>_xlfn.XLOOKUP(BO$1,'Control Panel'!$B:$B,'Control Panel'!$D:$D)</f>
        <v>5.2499999999999998E-2</v>
      </c>
      <c r="BU120" s="2">
        <f>IF('Control Panel'!$D$26="ON",BY119*(1-'Control Panel'!$C$26),BY119)</f>
        <v>2077647.613962672</v>
      </c>
      <c r="BV120" s="3">
        <f>IF(ROUND(BY119,2) = 0,0,-PMT(_xlfn.XLOOKUP(BU$1,'Control Panel'!$B:$B,'Control Panel'!$H:$H),_xlfn.XLOOKUP(BU$1,'Control Panel'!$B:$B,'Control Panel'!$E:$E),_xlfn.XLOOKUP(BU$1,'Control Panel'!$B:$B,'Control Panel'!$C:$C)))</f>
        <v>38891.266274824018</v>
      </c>
      <c r="BW120" s="3">
        <f>IF(BV120=0,0,BU120*(_xlfn.XLOOKUP(BU$1,'Control Panel'!$B:$B,'Control Panel'!$H:$H)))</f>
        <v>11037.502949176696</v>
      </c>
      <c r="BX120" s="3">
        <f t="shared" si="61"/>
        <v>27853.76332564732</v>
      </c>
      <c r="BY120" s="3">
        <f t="shared" si="62"/>
        <v>2049793.8506370247</v>
      </c>
      <c r="BZ120" s="10">
        <f>_xlfn.XLOOKUP(BU$1,'Control Panel'!$B:$B,'Control Panel'!$D:$D)</f>
        <v>6.3750000000000001E-2</v>
      </c>
      <c r="CA120" s="2">
        <f>IF('Control Panel'!$D$26="ON",CE119*(1-'Control Panel'!$C$26),CE119)</f>
        <v>2703903.1807286413</v>
      </c>
      <c r="CB120" s="3">
        <f>IF(ROUND(CE119,2) = 0,0,-PMT(_xlfn.XLOOKUP(CA$1,'Control Panel'!$B:$B,'Control Panel'!$H:$H),_xlfn.XLOOKUP(CA$1,'Control Panel'!$B:$B,'Control Panel'!$E:$E),_xlfn.XLOOKUP(CA$1,'Control Panel'!$B:$B,'Control Panel'!$C:$C)))</f>
        <v>49824.605221179954</v>
      </c>
      <c r="CC120" s="3">
        <f>IF(CB120=0,0,CA120*(_xlfn.XLOOKUP(CA$1,'Control Panel'!$B:$B,'Control Panel'!$H:$H)))</f>
        <v>12956.202740991408</v>
      </c>
      <c r="CD120" s="3">
        <f t="shared" si="63"/>
        <v>36868.402480188546</v>
      </c>
      <c r="CE120" s="3">
        <f t="shared" si="64"/>
        <v>2667034.7782484526</v>
      </c>
      <c r="CF120" s="10">
        <f>_xlfn.XLOOKUP(CA$1,'Control Panel'!$B:$B,'Control Panel'!$D:$D)</f>
        <v>5.7500000000000002E-2</v>
      </c>
      <c r="CG120" s="2">
        <f>IF('Control Panel'!$D$26="ON",CK119*(1-'Control Panel'!$C$26),CK119)</f>
        <v>3792934.4877402112</v>
      </c>
      <c r="CH120" s="3">
        <f>IF(ROUND(CK119,2) = 0,0,-PMT(_xlfn.XLOOKUP(CG$1,'Control Panel'!$B:$B,'Control Panel'!$H:$H),_xlfn.XLOOKUP(CG$1,'Control Panel'!$B:$B,'Control Panel'!$E:$E),_xlfn.XLOOKUP(CG$1,'Control Panel'!$B:$B,'Control Panel'!$C:$C)))</f>
        <v>69452.093642796826</v>
      </c>
      <c r="CI120" s="3">
        <f>IF(CH120=0,0,CG120*(_xlfn.XLOOKUP(CG$1,'Control Panel'!$B:$B,'Control Panel'!$H:$H)))</f>
        <v>17384.283068809302</v>
      </c>
      <c r="CJ120" s="3">
        <f t="shared" si="65"/>
        <v>52067.810573987525</v>
      </c>
      <c r="CK120" s="3">
        <f t="shared" si="66"/>
        <v>3740866.6771662235</v>
      </c>
      <c r="CL120" s="10">
        <f>_xlfn.XLOOKUP(CG$1,'Control Panel'!$B:$B,'Control Panel'!$D:$D)</f>
        <v>5.5E-2</v>
      </c>
      <c r="CM120" s="2">
        <f>IF('Control Panel'!$D$26="ON",CQ119*(1-'Control Panel'!$C$26),CQ119)</f>
        <v>1650485.4472060921</v>
      </c>
      <c r="CN120" s="3">
        <f>IF(ROUND(CQ119,2) = 0,0,-PMT(_xlfn.XLOOKUP(CM$1,'Control Panel'!$B:$B,'Control Panel'!$H:$H),_xlfn.XLOOKUP(CM$1,'Control Panel'!$B:$B,'Control Panel'!$E:$E),_xlfn.XLOOKUP(CM$1,'Control Panel'!$B:$B,'Control Panel'!$C:$C)))</f>
        <v>11044.074042837967</v>
      </c>
      <c r="CO120" s="3">
        <f>IF(CN120=0,0,CM120*(_xlfn.XLOOKUP(CM$1,'Control Panel'!$B:$B,'Control Panel'!$H:$H)))</f>
        <v>7220.8738315266519</v>
      </c>
      <c r="CP120" s="3">
        <f t="shared" si="67"/>
        <v>3823.2002113113149</v>
      </c>
      <c r="CQ120" s="3">
        <f t="shared" si="68"/>
        <v>1646662.2469947808</v>
      </c>
      <c r="CR120" s="10">
        <f>_xlfn.XLOOKUP(CM$1,'Control Panel'!$B:$B,'Control Panel'!$D:$D)</f>
        <v>5.2499999999999998E-2</v>
      </c>
    </row>
    <row r="121" spans="1:96" x14ac:dyDescent="0.3">
      <c r="A121" s="86">
        <f t="shared" si="37"/>
        <v>356415.62294618285</v>
      </c>
      <c r="B121" s="3">
        <f t="shared" si="38"/>
        <v>349833.05898342608</v>
      </c>
      <c r="C121" s="88">
        <f>SUM($A$3:A120)</f>
        <v>31841285.13068606</v>
      </c>
      <c r="D121" s="87">
        <f>IF('Control Panel'!$D$27= "ON",A121+B121*(1-'Control Panel'!$C$27),A121+B121)</f>
        <v>706248.68192960892</v>
      </c>
      <c r="F121" s="9">
        <v>119</v>
      </c>
      <c r="G121" s="2">
        <f>IF('Control Panel'!$D$26="ON",K120*(1-'Control Panel'!$C$26),K120)</f>
        <v>2200509.8100977805</v>
      </c>
      <c r="H121" s="3">
        <f>IF(ROUND(K120,2) = 0,0,-PMT(_xlfn.XLOOKUP(G$1,'Control Panel'!$B:$B,'Control Panel'!$H:$H),_xlfn.XLOOKUP(G$1,'Control Panel'!$B:$B,'Control Panel'!$E:$E),_xlfn.XLOOKUP(G$1,'Control Panel'!$B:$B,'Control Panel'!$C:$C)))</f>
        <v>40854.172731056962</v>
      </c>
      <c r="I121" s="3">
        <f>IF(H121=0,0,G121*(_xlfn.XLOOKUP(G$1,'Control Panel'!$B:$B,'Control Panel'!$H:$H)))</f>
        <v>10085.669962948161</v>
      </c>
      <c r="J121" s="3">
        <f t="shared" si="39"/>
        <v>30768.502768108803</v>
      </c>
      <c r="K121" s="3">
        <f t="shared" si="40"/>
        <v>2169741.3073296719</v>
      </c>
      <c r="L121" s="10">
        <f>_xlfn.XLOOKUP(G$1,'Control Panel'!$B:$B,'Control Panel'!$D:$D)</f>
        <v>5.5E-2</v>
      </c>
      <c r="M121" s="2">
        <f>IF('Control Panel'!$D$26="ON",Q120*(1-'Control Panel'!$C$26),Q120)</f>
        <v>3435561.2091675932</v>
      </c>
      <c r="N121" s="3">
        <f>IF(ROUND(Q120,2) = 0,0,-PMT(_xlfn.XLOOKUP(M$1,'Control Panel'!$B:$B,'Control Panel'!$H:$H),_xlfn.XLOOKUP(M$1,'Control Panel'!$B:$B,'Control Panel'!$E:$E),_xlfn.XLOOKUP(M$1,'Control Panel'!$B:$B,'Control Panel'!$C:$C)))</f>
        <v>26277.152547020552</v>
      </c>
      <c r="O121" s="3">
        <f>IF(N121=0,0,M121*(_xlfn.XLOOKUP(M$1,'Control Panel'!$B:$B,'Control Panel'!$H:$H)))</f>
        <v>19682.902760856003</v>
      </c>
      <c r="P121" s="3">
        <f t="shared" si="41"/>
        <v>6594.2497861645497</v>
      </c>
      <c r="Q121" s="3">
        <f t="shared" si="42"/>
        <v>3428966.9593814285</v>
      </c>
      <c r="R121" s="10">
        <f>_xlfn.XLOOKUP(M$1,'Control Panel'!$B:$B,'Control Panel'!$D:$D)</f>
        <v>6.8750000000000006E-2</v>
      </c>
      <c r="S121" s="2">
        <f>IF('Control Panel'!$D$26="ON",W120*(1-'Control Panel'!$C$26),W120)</f>
        <v>5582786.9648973281</v>
      </c>
      <c r="T121" s="3">
        <f>IF(ROUND(W120,2) = 0,0,-PMT(_xlfn.XLOOKUP(S$1,'Control Panel'!$B:$B,'Control Panel'!$H:$H),_xlfn.XLOOKUP(S$1,'Control Panel'!$B:$B,'Control Panel'!$E:$E),_xlfn.XLOOKUP(S$1,'Control Panel'!$B:$B,'Control Panel'!$C:$C)))</f>
        <v>42700.372888908401</v>
      </c>
      <c r="U121" s="3">
        <f>IF(T121=0,0,S121*(_xlfn.XLOOKUP(S$1,'Control Panel'!$B:$B,'Control Panel'!$H:$H)))</f>
        <v>31984.716986390944</v>
      </c>
      <c r="V121" s="3">
        <f t="shared" si="43"/>
        <v>10715.655902517457</v>
      </c>
      <c r="W121" s="3">
        <f t="shared" si="44"/>
        <v>5572071.308994811</v>
      </c>
      <c r="X121" s="10">
        <f>_xlfn.XLOOKUP(S$1,'Control Panel'!$B:$B,'Control Panel'!$D:$D)</f>
        <v>6.8750000000000006E-2</v>
      </c>
      <c r="Y121" s="2">
        <f>IF('Control Panel'!$D$26="ON",AC120*(1-'Control Panel'!$C$26),AC120)</f>
        <v>3359594.1374121211</v>
      </c>
      <c r="Z121" s="3">
        <f>IF(ROUND(AC120,2) = 0,0,-PMT(_xlfn.XLOOKUP(Y$1,'Control Panel'!$B:$B,'Control Panel'!$H:$H),_xlfn.XLOOKUP(Y$1,'Control Panel'!$B:$B,'Control Panel'!$E:$E),_xlfn.XLOOKUP(Y$1,'Control Panel'!$B:$B,'Control Panel'!$C:$C)))</f>
        <v>61792.332437135432</v>
      </c>
      <c r="AA121" s="3">
        <f>IF(Z121=0,0,Y121*(_xlfn.XLOOKUP(Y$1,'Control Panel'!$B:$B,'Control Panel'!$H:$H)))</f>
        <v>14348.266628530933</v>
      </c>
      <c r="AB121" s="3">
        <f t="shared" si="45"/>
        <v>47444.0658086045</v>
      </c>
      <c r="AC121" s="3">
        <f t="shared" si="46"/>
        <v>3312150.0716035166</v>
      </c>
      <c r="AD121" s="10">
        <f>_xlfn.XLOOKUP(Y$1,'Control Panel'!$B:$B,'Control Panel'!$D:$D)</f>
        <v>5.1249999999999997E-2</v>
      </c>
      <c r="AE121" s="2">
        <f>IF('Control Panel'!$D$26="ON",AI120*(1-'Control Panel'!$C$26),AI120)</f>
        <v>8588903.022918988</v>
      </c>
      <c r="AF121" s="3">
        <f>IF(ROUND(AI120,2) = 0,0,-PMT(_xlfn.XLOOKUP(AE$1,'Control Panel'!$B:$B,'Control Panel'!$H:$H),_xlfn.XLOOKUP(AE$1,'Control Panel'!$B:$B,'Control Panel'!$E:$E),_xlfn.XLOOKUP(AE$1,'Control Panel'!$B:$B,'Control Panel'!$C:$C)))</f>
        <v>65692.881367551381</v>
      </c>
      <c r="AG121" s="3">
        <f>IF(AF121=0,0,AE121*(_xlfn.XLOOKUP(AE$1,'Control Panel'!$B:$B,'Control Panel'!$H:$H)))</f>
        <v>49207.256902140041</v>
      </c>
      <c r="AH121" s="3">
        <f t="shared" si="47"/>
        <v>16485.62446541134</v>
      </c>
      <c r="AI121" s="3">
        <f t="shared" si="48"/>
        <v>8572417.3984535765</v>
      </c>
      <c r="AJ121" s="10">
        <f>_xlfn.XLOOKUP(AE$1,'Control Panel'!$B:$B,'Control Panel'!$D:$D)</f>
        <v>6.8750000000000006E-2</v>
      </c>
      <c r="AK121" s="2">
        <f>IF('Control Panel'!$D$26="ON",AO120*(1-'Control Panel'!$C$26),AO120)</f>
        <v>1019947.3931519992</v>
      </c>
      <c r="AL121" s="3">
        <f>IF(ROUND(AO120,2) = 0,0,-PMT(_xlfn.XLOOKUP(AK$1,'Control Panel'!$B:$B,'Control Panel'!$H:$H),_xlfn.XLOOKUP(AK$1,'Control Panel'!$B:$B,'Control Panel'!$E:$E),_xlfn.XLOOKUP(AK$1,'Control Panel'!$B:$B,'Control Panel'!$C:$C)))</f>
        <v>19292.014496253767</v>
      </c>
      <c r="AM121" s="3">
        <f>IF(AL121=0,0,AK121*(_xlfn.XLOOKUP(AK$1,'Control Panel'!$B:$B,'Control Panel'!$H:$H)))</f>
        <v>5312.2260059999953</v>
      </c>
      <c r="AN121" s="3">
        <f t="shared" si="49"/>
        <v>13979.788490253772</v>
      </c>
      <c r="AO121" s="3">
        <f t="shared" si="50"/>
        <v>1005967.6046617455</v>
      </c>
      <c r="AP121" s="10">
        <f>_xlfn.XLOOKUP(AK$1,'Control Panel'!$B:$B,'Control Panel'!$D:$D)</f>
        <v>6.25E-2</v>
      </c>
      <c r="AQ121" s="2">
        <f>IF('Control Panel'!$D$26="ON",AU120*(1-'Control Panel'!$C$26),AU120)</f>
        <v>3219350.5331908171</v>
      </c>
      <c r="AR121" s="3">
        <f>IF(ROUND(AU120,2) = 0,0,-PMT(_xlfn.XLOOKUP(AQ$1,'Control Panel'!$B:$B,'Control Panel'!$H:$H),_xlfn.XLOOKUP(AQ$1,'Control Panel'!$B:$B,'Control Panel'!$E:$E),_xlfn.XLOOKUP(AQ$1,'Control Panel'!$B:$B,'Control Panel'!$C:$C)))</f>
        <v>61459.563819643074</v>
      </c>
      <c r="AS121" s="3">
        <f>IF(AR121=0,0,AQ121*(_xlfn.XLOOKUP(AQ$1,'Control Panel'!$B:$B,'Control Panel'!$H:$H)))</f>
        <v>17773.497735324301</v>
      </c>
      <c r="AT121" s="3">
        <f t="shared" si="51"/>
        <v>43686.066084318772</v>
      </c>
      <c r="AU121" s="3">
        <f t="shared" si="52"/>
        <v>3175664.4671064983</v>
      </c>
      <c r="AV121" s="10">
        <f>_xlfn.XLOOKUP(AQ$1,'Control Panel'!$B:$B,'Control Panel'!$D:$D)</f>
        <v>6.6250000000000003E-2</v>
      </c>
      <c r="AW121" s="2">
        <f>IF('Control Panel'!$D$26="ON",BA120*(1-'Control Panel'!$C$26),BA120)</f>
        <v>6610153.6353797046</v>
      </c>
      <c r="AX121" s="3">
        <f>IF(ROUND(BA120,2) = 0,0,-PMT(_xlfn.XLOOKUP(AW$1,'Control Panel'!$B:$B,'Control Panel'!$H:$H),_xlfn.XLOOKUP(AW$1,'Control Panel'!$B:$B,'Control Panel'!$E:$E),_xlfn.XLOOKUP(AW$1,'Control Panel'!$B:$B,'Control Panel'!$C:$C)))</f>
        <v>44797.69910066975</v>
      </c>
      <c r="AY121" s="3">
        <f>IF(AX121=0,0,AW121*(_xlfn.XLOOKUP(AW$1,'Control Panel'!$B:$B,'Control Panel'!$H:$H)))</f>
        <v>29607.979825138264</v>
      </c>
      <c r="AZ121" s="3">
        <f t="shared" si="53"/>
        <v>15189.719275531486</v>
      </c>
      <c r="BA121" s="3">
        <f t="shared" si="54"/>
        <v>6594963.9161041733</v>
      </c>
      <c r="BB121" s="10">
        <f>_xlfn.XLOOKUP(AW$1,'Control Panel'!$B:$B,'Control Panel'!$D:$D)</f>
        <v>5.3749999999999999E-2</v>
      </c>
      <c r="BC121" s="2">
        <f>IF('Control Panel'!$D$26="ON",BG120*(1-'Control Panel'!$C$26),BG120)</f>
        <v>10767372.925430536</v>
      </c>
      <c r="BD121" s="3">
        <f>IF(ROUND(BG120,2) = 0,0,-PMT(_xlfn.XLOOKUP(BC$1,'Control Panel'!$B:$B,'Control Panel'!$H:$H),_xlfn.XLOOKUP(BC$1,'Control Panel'!$B:$B,'Control Panel'!$E:$E),_xlfn.XLOOKUP(BC$1,'Control Panel'!$B:$B,'Control Panel'!$C:$C)))</f>
        <v>83162.8118973979</v>
      </c>
      <c r="BE121" s="3">
        <f>IF(BD121=0,0,BC121*(_xlfn.XLOOKUP(BC$1,'Control Panel'!$B:$B,'Control Panel'!$H:$H)))</f>
        <v>62809.6753983448</v>
      </c>
      <c r="BF121" s="3">
        <f t="shared" si="55"/>
        <v>20353.1364990531</v>
      </c>
      <c r="BG121" s="3">
        <f t="shared" si="56"/>
        <v>10747019.788931483</v>
      </c>
      <c r="BH121" s="10">
        <f>_xlfn.XLOOKUP(BC$1,'Control Panel'!$B:$B,'Control Panel'!$D:$D)</f>
        <v>7.0000000000000007E-2</v>
      </c>
      <c r="BI121" s="2">
        <f>IF('Control Panel'!$D$26="ON",BM120*(1-'Control Panel'!$C$26),BM120)</f>
        <v>5654364.7922697226</v>
      </c>
      <c r="BJ121" s="3">
        <f>IF(ROUND(BM120,2) = 0,0,-PMT(_xlfn.XLOOKUP(BI$1,'Control Panel'!$B:$B,'Control Panel'!$H:$H),_xlfn.XLOOKUP(BI$1,'Control Panel'!$B:$B,'Control Panel'!$E:$E),_xlfn.XLOOKUP(BI$1,'Control Panel'!$B:$B,'Control Panel'!$C:$C)))</f>
        <v>39928.799014207361</v>
      </c>
      <c r="BK121" s="3">
        <f>IF(BJ121=0,0,BI121*(_xlfn.XLOOKUP(BI$1,'Control Panel'!$B:$B,'Control Panel'!$H:$H)))</f>
        <v>27682.827628820512</v>
      </c>
      <c r="BL121" s="3">
        <f t="shared" si="57"/>
        <v>12245.971385386849</v>
      </c>
      <c r="BM121" s="3">
        <f t="shared" si="58"/>
        <v>5642118.8208843358</v>
      </c>
      <c r="BN121" s="10">
        <f>_xlfn.XLOOKUP(BI$1,'Control Panel'!$B:$B,'Control Panel'!$D:$D)</f>
        <v>5.8749999999999997E-2</v>
      </c>
      <c r="BO121" s="2">
        <f>IF('Control Panel'!$D$26="ON",BS120*(1-'Control Panel'!$C$26),BS120)</f>
        <v>7615812.8923508674</v>
      </c>
      <c r="BP121" s="3">
        <f>IF(ROUND(BS120,2) = 0,0,-PMT(_xlfn.XLOOKUP(BO$1,'Control Panel'!$B:$B,'Control Panel'!$H:$H),_xlfn.XLOOKUP(BO$1,'Control Panel'!$B:$B,'Control Panel'!$E:$E),_xlfn.XLOOKUP(BO$1,'Control Panel'!$B:$B,'Control Panel'!$C:$C)))</f>
        <v>51078.842448125593</v>
      </c>
      <c r="BQ121" s="3">
        <f>IF(BP121=0,0,BO121*(_xlfn.XLOOKUP(BO$1,'Control Panel'!$B:$B,'Control Panel'!$H:$H)))</f>
        <v>33319.181404035044</v>
      </c>
      <c r="BR121" s="3">
        <f t="shared" si="59"/>
        <v>17759.66104409055</v>
      </c>
      <c r="BS121" s="3">
        <f t="shared" si="60"/>
        <v>7598053.2313067764</v>
      </c>
      <c r="BT121" s="10">
        <f>_xlfn.XLOOKUP(BO$1,'Control Panel'!$B:$B,'Control Panel'!$D:$D)</f>
        <v>5.2499999999999998E-2</v>
      </c>
      <c r="BU121" s="2">
        <f>IF('Control Panel'!$D$26="ON",BY120*(1-'Control Panel'!$C$26),BY120)</f>
        <v>2049793.8506370247</v>
      </c>
      <c r="BV121" s="3">
        <f>IF(ROUND(BY120,2) = 0,0,-PMT(_xlfn.XLOOKUP(BU$1,'Control Panel'!$B:$B,'Control Panel'!$H:$H),_xlfn.XLOOKUP(BU$1,'Control Panel'!$B:$B,'Control Panel'!$E:$E),_xlfn.XLOOKUP(BU$1,'Control Panel'!$B:$B,'Control Panel'!$C:$C)))</f>
        <v>38891.266274824018</v>
      </c>
      <c r="BW121" s="3">
        <f>IF(BV121=0,0,BU121*(_xlfn.XLOOKUP(BU$1,'Control Panel'!$B:$B,'Control Panel'!$H:$H)))</f>
        <v>10889.529831509195</v>
      </c>
      <c r="BX121" s="3">
        <f t="shared" si="61"/>
        <v>28001.736443314825</v>
      </c>
      <c r="BY121" s="3">
        <f t="shared" si="62"/>
        <v>2021792.1141937098</v>
      </c>
      <c r="BZ121" s="10">
        <f>_xlfn.XLOOKUP(BU$1,'Control Panel'!$B:$B,'Control Panel'!$D:$D)</f>
        <v>6.3750000000000001E-2</v>
      </c>
      <c r="CA121" s="2">
        <f>IF('Control Panel'!$D$26="ON",CE120*(1-'Control Panel'!$C$26),CE120)</f>
        <v>2667034.7782484526</v>
      </c>
      <c r="CB121" s="3">
        <f>IF(ROUND(CE120,2) = 0,0,-PMT(_xlfn.XLOOKUP(CA$1,'Control Panel'!$B:$B,'Control Panel'!$H:$H),_xlfn.XLOOKUP(CA$1,'Control Panel'!$B:$B,'Control Panel'!$E:$E),_xlfn.XLOOKUP(CA$1,'Control Panel'!$B:$B,'Control Panel'!$C:$C)))</f>
        <v>49824.605221179954</v>
      </c>
      <c r="CC121" s="3">
        <f>IF(CB121=0,0,CA121*(_xlfn.XLOOKUP(CA$1,'Control Panel'!$B:$B,'Control Panel'!$H:$H)))</f>
        <v>12779.541645773837</v>
      </c>
      <c r="CD121" s="3">
        <f t="shared" si="63"/>
        <v>37045.063575406115</v>
      </c>
      <c r="CE121" s="3">
        <f t="shared" si="64"/>
        <v>2629989.7146730465</v>
      </c>
      <c r="CF121" s="10">
        <f>_xlfn.XLOOKUP(CA$1,'Control Panel'!$B:$B,'Control Panel'!$D:$D)</f>
        <v>5.7500000000000002E-2</v>
      </c>
      <c r="CG121" s="2">
        <f>IF('Control Panel'!$D$26="ON",CK120*(1-'Control Panel'!$C$26),CK120)</f>
        <v>3740866.6771662235</v>
      </c>
      <c r="CH121" s="3">
        <f>IF(ROUND(CK120,2) = 0,0,-PMT(_xlfn.XLOOKUP(CG$1,'Control Panel'!$B:$B,'Control Panel'!$H:$H),_xlfn.XLOOKUP(CG$1,'Control Panel'!$B:$B,'Control Panel'!$E:$E),_xlfn.XLOOKUP(CG$1,'Control Panel'!$B:$B,'Control Panel'!$C:$C)))</f>
        <v>69452.093642796826</v>
      </c>
      <c r="CI121" s="3">
        <f>IF(CH121=0,0,CG121*(_xlfn.XLOOKUP(CG$1,'Control Panel'!$B:$B,'Control Panel'!$H:$H)))</f>
        <v>17145.63893701186</v>
      </c>
      <c r="CJ121" s="3">
        <f t="shared" si="65"/>
        <v>52306.45470578497</v>
      </c>
      <c r="CK121" s="3">
        <f t="shared" si="66"/>
        <v>3688560.2224604385</v>
      </c>
      <c r="CL121" s="10">
        <f>_xlfn.XLOOKUP(CG$1,'Control Panel'!$B:$B,'Control Panel'!$D:$D)</f>
        <v>5.5E-2</v>
      </c>
      <c r="CM121" s="2">
        <f>IF('Control Panel'!$D$26="ON",CQ120*(1-'Control Panel'!$C$26),CQ120)</f>
        <v>1646662.2469947808</v>
      </c>
      <c r="CN121" s="3">
        <f>IF(ROUND(CQ120,2) = 0,0,-PMT(_xlfn.XLOOKUP(CM$1,'Control Panel'!$B:$B,'Control Panel'!$H:$H),_xlfn.XLOOKUP(CM$1,'Control Panel'!$B:$B,'Control Panel'!$E:$E),_xlfn.XLOOKUP(CM$1,'Control Panel'!$B:$B,'Control Panel'!$C:$C)))</f>
        <v>11044.074042837967</v>
      </c>
      <c r="CO121" s="3">
        <f>IF(CN121=0,0,CM121*(_xlfn.XLOOKUP(CM$1,'Control Panel'!$B:$B,'Control Panel'!$H:$H)))</f>
        <v>7204.1473306021653</v>
      </c>
      <c r="CP121" s="3">
        <f t="shared" si="67"/>
        <v>3839.9267122358015</v>
      </c>
      <c r="CQ121" s="3">
        <f t="shared" si="68"/>
        <v>1642822.3202825449</v>
      </c>
      <c r="CR121" s="10">
        <f>_xlfn.XLOOKUP(CM$1,'Control Panel'!$B:$B,'Control Panel'!$D:$D)</f>
        <v>5.2499999999999998E-2</v>
      </c>
    </row>
    <row r="122" spans="1:96" x14ac:dyDescent="0.3">
      <c r="A122" s="86">
        <f t="shared" si="37"/>
        <v>358174.10714505916</v>
      </c>
      <c r="B122" s="3">
        <f t="shared" si="38"/>
        <v>348074.57478454977</v>
      </c>
      <c r="C122" s="88">
        <f>SUM($A$3:A121)</f>
        <v>32197700.753632244</v>
      </c>
      <c r="D122" s="87">
        <f>IF('Control Panel'!$D$27= "ON",A122+B122*(1-'Control Panel'!$C$27),A122+B122)</f>
        <v>706248.68192960892</v>
      </c>
      <c r="E122" s="1">
        <f t="shared" ref="E122" si="73">F122/12</f>
        <v>10</v>
      </c>
      <c r="F122" s="9">
        <v>120</v>
      </c>
      <c r="G122" s="2">
        <f>IF('Control Panel'!$D$26="ON",K121*(1-'Control Panel'!$C$26),K121)</f>
        <v>2169741.3073296719</v>
      </c>
      <c r="H122" s="3">
        <f>IF(ROUND(K121,2) = 0,0,-PMT(_xlfn.XLOOKUP(G$1,'Control Panel'!$B:$B,'Control Panel'!$H:$H),_xlfn.XLOOKUP(G$1,'Control Panel'!$B:$B,'Control Panel'!$E:$E),_xlfn.XLOOKUP(G$1,'Control Panel'!$B:$B,'Control Panel'!$C:$C)))</f>
        <v>40854.172731056962</v>
      </c>
      <c r="I122" s="3">
        <f>IF(H122=0,0,G122*(_xlfn.XLOOKUP(G$1,'Control Panel'!$B:$B,'Control Panel'!$H:$H)))</f>
        <v>9944.6476585943292</v>
      </c>
      <c r="J122" s="3">
        <f t="shared" si="39"/>
        <v>30909.525072462631</v>
      </c>
      <c r="K122" s="3">
        <f t="shared" si="40"/>
        <v>2138831.7822572091</v>
      </c>
      <c r="L122" s="10">
        <f>_xlfn.XLOOKUP(G$1,'Control Panel'!$B:$B,'Control Panel'!$D:$D)</f>
        <v>5.5E-2</v>
      </c>
      <c r="M122" s="2">
        <f>IF('Control Panel'!$D$26="ON",Q121*(1-'Control Panel'!$C$26),Q121)</f>
        <v>3428966.9593814285</v>
      </c>
      <c r="N122" s="3">
        <f>IF(ROUND(Q121,2) = 0,0,-PMT(_xlfn.XLOOKUP(M$1,'Control Panel'!$B:$B,'Control Panel'!$H:$H),_xlfn.XLOOKUP(M$1,'Control Panel'!$B:$B,'Control Panel'!$E:$E),_xlfn.XLOOKUP(M$1,'Control Panel'!$B:$B,'Control Panel'!$C:$C)))</f>
        <v>26277.152547020552</v>
      </c>
      <c r="O122" s="3">
        <f>IF(N122=0,0,M122*(_xlfn.XLOOKUP(M$1,'Control Panel'!$B:$B,'Control Panel'!$H:$H)))</f>
        <v>19645.123204789437</v>
      </c>
      <c r="P122" s="3">
        <f t="shared" si="41"/>
        <v>6632.0293422311152</v>
      </c>
      <c r="Q122" s="3">
        <f t="shared" si="42"/>
        <v>3422334.9300391972</v>
      </c>
      <c r="R122" s="10">
        <f>_xlfn.XLOOKUP(M$1,'Control Panel'!$B:$B,'Control Panel'!$D:$D)</f>
        <v>6.8750000000000006E-2</v>
      </c>
      <c r="S122" s="2">
        <f>IF('Control Panel'!$D$26="ON",W121*(1-'Control Panel'!$C$26),W121)</f>
        <v>5572071.308994811</v>
      </c>
      <c r="T122" s="3">
        <f>IF(ROUND(W121,2) = 0,0,-PMT(_xlfn.XLOOKUP(S$1,'Control Panel'!$B:$B,'Control Panel'!$H:$H),_xlfn.XLOOKUP(S$1,'Control Panel'!$B:$B,'Control Panel'!$E:$E),_xlfn.XLOOKUP(S$1,'Control Panel'!$B:$B,'Control Panel'!$C:$C)))</f>
        <v>42700.372888908401</v>
      </c>
      <c r="U122" s="3">
        <f>IF(T122=0,0,S122*(_xlfn.XLOOKUP(S$1,'Control Panel'!$B:$B,'Control Panel'!$H:$H)))</f>
        <v>31923.325207782775</v>
      </c>
      <c r="V122" s="3">
        <f t="shared" si="43"/>
        <v>10777.047681125627</v>
      </c>
      <c r="W122" s="3">
        <f t="shared" si="44"/>
        <v>5561294.2613136852</v>
      </c>
      <c r="X122" s="10">
        <f>_xlfn.XLOOKUP(S$1,'Control Panel'!$B:$B,'Control Panel'!$D:$D)</f>
        <v>6.8750000000000006E-2</v>
      </c>
      <c r="Y122" s="2">
        <f>IF('Control Panel'!$D$26="ON",AC121*(1-'Control Panel'!$C$26),AC121)</f>
        <v>3312150.0716035166</v>
      </c>
      <c r="Z122" s="3">
        <f>IF(ROUND(AC121,2) = 0,0,-PMT(_xlfn.XLOOKUP(Y$1,'Control Panel'!$B:$B,'Control Panel'!$H:$H),_xlfn.XLOOKUP(Y$1,'Control Panel'!$B:$B,'Control Panel'!$E:$E),_xlfn.XLOOKUP(Y$1,'Control Panel'!$B:$B,'Control Panel'!$C:$C)))</f>
        <v>61792.332437135432</v>
      </c>
      <c r="AA122" s="3">
        <f>IF(Z122=0,0,Y122*(_xlfn.XLOOKUP(Y$1,'Control Panel'!$B:$B,'Control Panel'!$H:$H)))</f>
        <v>14145.640930806685</v>
      </c>
      <c r="AB122" s="3">
        <f t="shared" si="45"/>
        <v>47646.691506328745</v>
      </c>
      <c r="AC122" s="3">
        <f t="shared" si="46"/>
        <v>3264503.3800971881</v>
      </c>
      <c r="AD122" s="10">
        <f>_xlfn.XLOOKUP(Y$1,'Control Panel'!$B:$B,'Control Panel'!$D:$D)</f>
        <v>5.1249999999999997E-2</v>
      </c>
      <c r="AE122" s="2">
        <f>IF('Control Panel'!$D$26="ON",AI121*(1-'Control Panel'!$C$26),AI121)</f>
        <v>8572417.3984535765</v>
      </c>
      <c r="AF122" s="3">
        <f>IF(ROUND(AI121,2) = 0,0,-PMT(_xlfn.XLOOKUP(AE$1,'Control Panel'!$B:$B,'Control Panel'!$H:$H),_xlfn.XLOOKUP(AE$1,'Control Panel'!$B:$B,'Control Panel'!$E:$E),_xlfn.XLOOKUP(AE$1,'Control Panel'!$B:$B,'Control Panel'!$C:$C)))</f>
        <v>65692.881367551381</v>
      </c>
      <c r="AG122" s="3">
        <f>IF(AF122=0,0,AE122*(_xlfn.XLOOKUP(AE$1,'Control Panel'!$B:$B,'Control Panel'!$H:$H)))</f>
        <v>49112.808011973619</v>
      </c>
      <c r="AH122" s="3">
        <f t="shared" si="47"/>
        <v>16580.073355577762</v>
      </c>
      <c r="AI122" s="3">
        <f t="shared" si="48"/>
        <v>8555837.3250979986</v>
      </c>
      <c r="AJ122" s="10">
        <f>_xlfn.XLOOKUP(AE$1,'Control Panel'!$B:$B,'Control Panel'!$D:$D)</f>
        <v>6.8750000000000006E-2</v>
      </c>
      <c r="AK122" s="2">
        <f>IF('Control Panel'!$D$26="ON",AO121*(1-'Control Panel'!$C$26),AO121)</f>
        <v>1005967.6046617455</v>
      </c>
      <c r="AL122" s="3">
        <f>IF(ROUND(AO121,2) = 0,0,-PMT(_xlfn.XLOOKUP(AK$1,'Control Panel'!$B:$B,'Control Panel'!$H:$H),_xlfn.XLOOKUP(AK$1,'Control Panel'!$B:$B,'Control Panel'!$E:$E),_xlfn.XLOOKUP(AK$1,'Control Panel'!$B:$B,'Control Panel'!$C:$C)))</f>
        <v>19292.014496253767</v>
      </c>
      <c r="AM122" s="3">
        <f>IF(AL122=0,0,AK122*(_xlfn.XLOOKUP(AK$1,'Control Panel'!$B:$B,'Control Panel'!$H:$H)))</f>
        <v>5239.4146076132574</v>
      </c>
      <c r="AN122" s="3">
        <f t="shared" si="49"/>
        <v>14052.59988864051</v>
      </c>
      <c r="AO122" s="3">
        <f t="shared" si="50"/>
        <v>991915.00477310503</v>
      </c>
      <c r="AP122" s="10">
        <f>_xlfn.XLOOKUP(AK$1,'Control Panel'!$B:$B,'Control Panel'!$D:$D)</f>
        <v>6.25E-2</v>
      </c>
      <c r="AQ122" s="2">
        <f>IF('Control Panel'!$D$26="ON",AU121*(1-'Control Panel'!$C$26),AU121)</f>
        <v>3175664.4671064983</v>
      </c>
      <c r="AR122" s="3">
        <f>IF(ROUND(AU121,2) = 0,0,-PMT(_xlfn.XLOOKUP(AQ$1,'Control Panel'!$B:$B,'Control Panel'!$H:$H),_xlfn.XLOOKUP(AQ$1,'Control Panel'!$B:$B,'Control Panel'!$E:$E),_xlfn.XLOOKUP(AQ$1,'Control Panel'!$B:$B,'Control Panel'!$C:$C)))</f>
        <v>61459.563819643074</v>
      </c>
      <c r="AS122" s="3">
        <f>IF(AR122=0,0,AQ122*(_xlfn.XLOOKUP(AQ$1,'Control Panel'!$B:$B,'Control Panel'!$H:$H)))</f>
        <v>17532.314245483794</v>
      </c>
      <c r="AT122" s="3">
        <f t="shared" si="51"/>
        <v>43927.249574159279</v>
      </c>
      <c r="AU122" s="3">
        <f t="shared" si="52"/>
        <v>3131737.217532339</v>
      </c>
      <c r="AV122" s="10">
        <f>_xlfn.XLOOKUP(AQ$1,'Control Panel'!$B:$B,'Control Panel'!$D:$D)</f>
        <v>6.6250000000000003E-2</v>
      </c>
      <c r="AW122" s="2">
        <f>IF('Control Panel'!$D$26="ON",BA121*(1-'Control Panel'!$C$26),BA121)</f>
        <v>6594963.9161041733</v>
      </c>
      <c r="AX122" s="3">
        <f>IF(ROUND(BA121,2) = 0,0,-PMT(_xlfn.XLOOKUP(AW$1,'Control Panel'!$B:$B,'Control Panel'!$H:$H),_xlfn.XLOOKUP(AW$1,'Control Panel'!$B:$B,'Control Panel'!$E:$E),_xlfn.XLOOKUP(AW$1,'Control Panel'!$B:$B,'Control Panel'!$C:$C)))</f>
        <v>44797.69910066975</v>
      </c>
      <c r="AY122" s="3">
        <f>IF(AX122=0,0,AW122*(_xlfn.XLOOKUP(AW$1,'Control Panel'!$B:$B,'Control Panel'!$H:$H)))</f>
        <v>29539.942540883279</v>
      </c>
      <c r="AZ122" s="3">
        <f t="shared" si="53"/>
        <v>15257.75655978647</v>
      </c>
      <c r="BA122" s="3">
        <f t="shared" si="54"/>
        <v>6579706.1595443869</v>
      </c>
      <c r="BB122" s="10">
        <f>_xlfn.XLOOKUP(AW$1,'Control Panel'!$B:$B,'Control Panel'!$D:$D)</f>
        <v>5.3749999999999999E-2</v>
      </c>
      <c r="BC122" s="2">
        <f>IF('Control Panel'!$D$26="ON",BG121*(1-'Control Panel'!$C$26),BG121)</f>
        <v>10747019.788931483</v>
      </c>
      <c r="BD122" s="3">
        <f>IF(ROUND(BG121,2) = 0,0,-PMT(_xlfn.XLOOKUP(BC$1,'Control Panel'!$B:$B,'Control Panel'!$H:$H),_xlfn.XLOOKUP(BC$1,'Control Panel'!$B:$B,'Control Panel'!$E:$E),_xlfn.XLOOKUP(BC$1,'Control Panel'!$B:$B,'Control Panel'!$C:$C)))</f>
        <v>83162.8118973979</v>
      </c>
      <c r="BE122" s="3">
        <f>IF(BD122=0,0,BC122*(_xlfn.XLOOKUP(BC$1,'Control Panel'!$B:$B,'Control Panel'!$H:$H)))</f>
        <v>62690.94876876699</v>
      </c>
      <c r="BF122" s="3">
        <f t="shared" si="55"/>
        <v>20471.86312863091</v>
      </c>
      <c r="BG122" s="3">
        <f t="shared" si="56"/>
        <v>10726547.925802853</v>
      </c>
      <c r="BH122" s="10">
        <f>_xlfn.XLOOKUP(BC$1,'Control Panel'!$B:$B,'Control Panel'!$D:$D)</f>
        <v>7.0000000000000007E-2</v>
      </c>
      <c r="BI122" s="2">
        <f>IF('Control Panel'!$D$26="ON",BM121*(1-'Control Panel'!$C$26),BM121)</f>
        <v>5642118.8208843358</v>
      </c>
      <c r="BJ122" s="3">
        <f>IF(ROUND(BM121,2) = 0,0,-PMT(_xlfn.XLOOKUP(BI$1,'Control Panel'!$B:$B,'Control Panel'!$H:$H),_xlfn.XLOOKUP(BI$1,'Control Panel'!$B:$B,'Control Panel'!$E:$E),_xlfn.XLOOKUP(BI$1,'Control Panel'!$B:$B,'Control Panel'!$C:$C)))</f>
        <v>39928.799014207361</v>
      </c>
      <c r="BK122" s="3">
        <f>IF(BJ122=0,0,BI122*(_xlfn.XLOOKUP(BI$1,'Control Panel'!$B:$B,'Control Panel'!$H:$H)))</f>
        <v>27622.873393912891</v>
      </c>
      <c r="BL122" s="3">
        <f t="shared" si="57"/>
        <v>12305.925620294471</v>
      </c>
      <c r="BM122" s="3">
        <f t="shared" si="58"/>
        <v>5629812.8952640416</v>
      </c>
      <c r="BN122" s="10">
        <f>_xlfn.XLOOKUP(BI$1,'Control Panel'!$B:$B,'Control Panel'!$D:$D)</f>
        <v>5.8749999999999997E-2</v>
      </c>
      <c r="BO122" s="2">
        <f>IF('Control Panel'!$D$26="ON",BS121*(1-'Control Panel'!$C$26),BS121)</f>
        <v>7598053.2313067764</v>
      </c>
      <c r="BP122" s="3">
        <f>IF(ROUND(BS121,2) = 0,0,-PMT(_xlfn.XLOOKUP(BO$1,'Control Panel'!$B:$B,'Control Panel'!$H:$H),_xlfn.XLOOKUP(BO$1,'Control Panel'!$B:$B,'Control Panel'!$E:$E),_xlfn.XLOOKUP(BO$1,'Control Panel'!$B:$B,'Control Panel'!$C:$C)))</f>
        <v>51078.842448125593</v>
      </c>
      <c r="BQ122" s="3">
        <f>IF(BP122=0,0,BO122*(_xlfn.XLOOKUP(BO$1,'Control Panel'!$B:$B,'Control Panel'!$H:$H)))</f>
        <v>33241.48288696714</v>
      </c>
      <c r="BR122" s="3">
        <f t="shared" si="59"/>
        <v>17837.359561158453</v>
      </c>
      <c r="BS122" s="3">
        <f t="shared" si="60"/>
        <v>7580215.8717456181</v>
      </c>
      <c r="BT122" s="10">
        <f>_xlfn.XLOOKUP(BO$1,'Control Panel'!$B:$B,'Control Panel'!$D:$D)</f>
        <v>5.2499999999999998E-2</v>
      </c>
      <c r="BU122" s="2">
        <f>IF('Control Panel'!$D$26="ON",BY121*(1-'Control Panel'!$C$26),BY121)</f>
        <v>2021792.1141937098</v>
      </c>
      <c r="BV122" s="3">
        <f>IF(ROUND(BY121,2) = 0,0,-PMT(_xlfn.XLOOKUP(BU$1,'Control Panel'!$B:$B,'Control Panel'!$H:$H),_xlfn.XLOOKUP(BU$1,'Control Panel'!$B:$B,'Control Panel'!$E:$E),_xlfn.XLOOKUP(BU$1,'Control Panel'!$B:$B,'Control Panel'!$C:$C)))</f>
        <v>38891.266274824018</v>
      </c>
      <c r="BW122" s="3">
        <f>IF(BV122=0,0,BU122*(_xlfn.XLOOKUP(BU$1,'Control Panel'!$B:$B,'Control Panel'!$H:$H)))</f>
        <v>10740.770606654085</v>
      </c>
      <c r="BX122" s="3">
        <f t="shared" si="61"/>
        <v>28150.495668169933</v>
      </c>
      <c r="BY122" s="3">
        <f t="shared" si="62"/>
        <v>1993641.6185255398</v>
      </c>
      <c r="BZ122" s="10">
        <f>_xlfn.XLOOKUP(BU$1,'Control Panel'!$B:$B,'Control Panel'!$D:$D)</f>
        <v>6.3750000000000001E-2</v>
      </c>
      <c r="CA122" s="2">
        <f>IF('Control Panel'!$D$26="ON",CE121*(1-'Control Panel'!$C$26),CE121)</f>
        <v>2629989.7146730465</v>
      </c>
      <c r="CB122" s="3">
        <f>IF(ROUND(CE121,2) = 0,0,-PMT(_xlfn.XLOOKUP(CA$1,'Control Panel'!$B:$B,'Control Panel'!$H:$H),_xlfn.XLOOKUP(CA$1,'Control Panel'!$B:$B,'Control Panel'!$E:$E),_xlfn.XLOOKUP(CA$1,'Control Panel'!$B:$B,'Control Panel'!$C:$C)))</f>
        <v>49824.605221179954</v>
      </c>
      <c r="CC122" s="3">
        <f>IF(CB122=0,0,CA122*(_xlfn.XLOOKUP(CA$1,'Control Panel'!$B:$B,'Control Panel'!$H:$H)))</f>
        <v>12602.034049475016</v>
      </c>
      <c r="CD122" s="3">
        <f t="shared" si="63"/>
        <v>37222.571171704942</v>
      </c>
      <c r="CE122" s="3">
        <f t="shared" si="64"/>
        <v>2592767.1435013413</v>
      </c>
      <c r="CF122" s="10">
        <f>_xlfn.XLOOKUP(CA$1,'Control Panel'!$B:$B,'Control Panel'!$D:$D)</f>
        <v>5.7500000000000002E-2</v>
      </c>
      <c r="CG122" s="2">
        <f>IF('Control Panel'!$D$26="ON",CK121*(1-'Control Panel'!$C$26),CK121)</f>
        <v>3688560.2224604385</v>
      </c>
      <c r="CH122" s="3">
        <f>IF(ROUND(CK121,2) = 0,0,-PMT(_xlfn.XLOOKUP(CG$1,'Control Panel'!$B:$B,'Control Panel'!$H:$H),_xlfn.XLOOKUP(CG$1,'Control Panel'!$B:$B,'Control Panel'!$E:$E),_xlfn.XLOOKUP(CG$1,'Control Panel'!$B:$B,'Control Panel'!$C:$C)))</f>
        <v>69452.093642796826</v>
      </c>
      <c r="CI122" s="3">
        <f>IF(CH122=0,0,CG122*(_xlfn.XLOOKUP(CG$1,'Control Panel'!$B:$B,'Control Panel'!$H:$H)))</f>
        <v>16905.901019610345</v>
      </c>
      <c r="CJ122" s="3">
        <f t="shared" si="65"/>
        <v>52546.192623186478</v>
      </c>
      <c r="CK122" s="3">
        <f t="shared" si="66"/>
        <v>3636014.0298372521</v>
      </c>
      <c r="CL122" s="10">
        <f>_xlfn.XLOOKUP(CG$1,'Control Panel'!$B:$B,'Control Panel'!$D:$D)</f>
        <v>5.5E-2</v>
      </c>
      <c r="CM122" s="2">
        <f>IF('Control Panel'!$D$26="ON",CQ121*(1-'Control Panel'!$C$26),CQ121)</f>
        <v>1642822.3202825449</v>
      </c>
      <c r="CN122" s="3">
        <f>IF(ROUND(CQ121,2) = 0,0,-PMT(_xlfn.XLOOKUP(CM$1,'Control Panel'!$B:$B,'Control Panel'!$H:$H),_xlfn.XLOOKUP(CM$1,'Control Panel'!$B:$B,'Control Panel'!$E:$E),_xlfn.XLOOKUP(CM$1,'Control Panel'!$B:$B,'Control Panel'!$C:$C)))</f>
        <v>11044.074042837967</v>
      </c>
      <c r="CO122" s="3">
        <f>IF(CN122=0,0,CM122*(_xlfn.XLOOKUP(CM$1,'Control Panel'!$B:$B,'Control Panel'!$H:$H)))</f>
        <v>7187.3476512361331</v>
      </c>
      <c r="CP122" s="3">
        <f t="shared" si="67"/>
        <v>3856.7263916018337</v>
      </c>
      <c r="CQ122" s="3">
        <f t="shared" si="68"/>
        <v>1638965.5938909431</v>
      </c>
      <c r="CR122" s="10">
        <f>_xlfn.XLOOKUP(CM$1,'Control Panel'!$B:$B,'Control Panel'!$D:$D)</f>
        <v>5.2499999999999998E-2</v>
      </c>
    </row>
    <row r="123" spans="1:96" x14ac:dyDescent="0.3">
      <c r="A123" s="86">
        <f t="shared" si="37"/>
        <v>359941.36703646445</v>
      </c>
      <c r="B123" s="3">
        <f t="shared" si="38"/>
        <v>346307.31489314453</v>
      </c>
      <c r="C123" s="88">
        <f>SUM($A$3:A122)</f>
        <v>32555874.860777304</v>
      </c>
      <c r="D123" s="87">
        <f>IF('Control Panel'!$D$27= "ON",A123+B123*(1-'Control Panel'!$C$27),A123+B123)</f>
        <v>706248.68192960904</v>
      </c>
      <c r="F123" s="9">
        <v>121</v>
      </c>
      <c r="G123" s="2">
        <f>IF('Control Panel'!$D$26="ON",K122*(1-'Control Panel'!$C$26),K122)</f>
        <v>2138831.7822572091</v>
      </c>
      <c r="H123" s="3">
        <f>IF(ROUND(K122,2) = 0,0,-PMT(_xlfn.XLOOKUP(G$1,'Control Panel'!$B:$B,'Control Panel'!$H:$H),_xlfn.XLOOKUP(G$1,'Control Panel'!$B:$B,'Control Panel'!$E:$E),_xlfn.XLOOKUP(G$1,'Control Panel'!$B:$B,'Control Panel'!$C:$C)))</f>
        <v>40854.172731056962</v>
      </c>
      <c r="I123" s="3">
        <f>IF(H123=0,0,G123*(_xlfn.XLOOKUP(G$1,'Control Panel'!$B:$B,'Control Panel'!$H:$H)))</f>
        <v>9802.9790020122091</v>
      </c>
      <c r="J123" s="3">
        <f t="shared" si="39"/>
        <v>31051.193729044753</v>
      </c>
      <c r="K123" s="3">
        <f t="shared" si="40"/>
        <v>2107780.5885281642</v>
      </c>
      <c r="L123" s="10">
        <f>_xlfn.XLOOKUP(G$1,'Control Panel'!$B:$B,'Control Panel'!$D:$D)</f>
        <v>5.5E-2</v>
      </c>
      <c r="M123" s="2">
        <f>IF('Control Panel'!$D$26="ON",Q122*(1-'Control Panel'!$C$26),Q122)</f>
        <v>3422334.9300391972</v>
      </c>
      <c r="N123" s="3">
        <f>IF(ROUND(Q122,2) = 0,0,-PMT(_xlfn.XLOOKUP(M$1,'Control Panel'!$B:$B,'Control Panel'!$H:$H),_xlfn.XLOOKUP(M$1,'Control Panel'!$B:$B,'Control Panel'!$E:$E),_xlfn.XLOOKUP(M$1,'Control Panel'!$B:$B,'Control Panel'!$C:$C)))</f>
        <v>26277.152547020552</v>
      </c>
      <c r="O123" s="3">
        <f>IF(N123=0,0,M123*(_xlfn.XLOOKUP(M$1,'Control Panel'!$B:$B,'Control Panel'!$H:$H)))</f>
        <v>19607.12720334957</v>
      </c>
      <c r="P123" s="3">
        <f t="shared" si="41"/>
        <v>6670.0253436709827</v>
      </c>
      <c r="Q123" s="3">
        <f t="shared" si="42"/>
        <v>3415664.9046955262</v>
      </c>
      <c r="R123" s="10">
        <f>_xlfn.XLOOKUP(M$1,'Control Panel'!$B:$B,'Control Panel'!$D:$D)</f>
        <v>6.8750000000000006E-2</v>
      </c>
      <c r="S123" s="2">
        <f>IF('Control Panel'!$D$26="ON",W122*(1-'Control Panel'!$C$26),W122)</f>
        <v>5561294.2613136852</v>
      </c>
      <c r="T123" s="3">
        <f>IF(ROUND(W122,2) = 0,0,-PMT(_xlfn.XLOOKUP(S$1,'Control Panel'!$B:$B,'Control Panel'!$H:$H),_xlfn.XLOOKUP(S$1,'Control Panel'!$B:$B,'Control Panel'!$E:$E),_xlfn.XLOOKUP(S$1,'Control Panel'!$B:$B,'Control Panel'!$C:$C)))</f>
        <v>42700.372888908401</v>
      </c>
      <c r="U123" s="3">
        <f>IF(T123=0,0,S123*(_xlfn.XLOOKUP(S$1,'Control Panel'!$B:$B,'Control Panel'!$H:$H)))</f>
        <v>31861.58170544299</v>
      </c>
      <c r="V123" s="3">
        <f t="shared" si="43"/>
        <v>10838.791183465411</v>
      </c>
      <c r="W123" s="3">
        <f t="shared" si="44"/>
        <v>5550455.4701302201</v>
      </c>
      <c r="X123" s="10">
        <f>_xlfn.XLOOKUP(S$1,'Control Panel'!$B:$B,'Control Panel'!$D:$D)</f>
        <v>6.8750000000000006E-2</v>
      </c>
      <c r="Y123" s="2">
        <f>IF('Control Panel'!$D$26="ON",AC122*(1-'Control Panel'!$C$26),AC122)</f>
        <v>3264503.3800971881</v>
      </c>
      <c r="Z123" s="3">
        <f>IF(ROUND(AC122,2) = 0,0,-PMT(_xlfn.XLOOKUP(Y$1,'Control Panel'!$B:$B,'Control Panel'!$H:$H),_xlfn.XLOOKUP(Y$1,'Control Panel'!$B:$B,'Control Panel'!$E:$E),_xlfn.XLOOKUP(Y$1,'Control Panel'!$B:$B,'Control Panel'!$C:$C)))</f>
        <v>61792.332437135432</v>
      </c>
      <c r="AA123" s="3">
        <f>IF(Z123=0,0,Y123*(_xlfn.XLOOKUP(Y$1,'Control Panel'!$B:$B,'Control Panel'!$H:$H)))</f>
        <v>13942.149852498407</v>
      </c>
      <c r="AB123" s="3">
        <f t="shared" si="45"/>
        <v>47850.182584637027</v>
      </c>
      <c r="AC123" s="3">
        <f t="shared" si="46"/>
        <v>3216653.1975125512</v>
      </c>
      <c r="AD123" s="10">
        <f>_xlfn.XLOOKUP(Y$1,'Control Panel'!$B:$B,'Control Panel'!$D:$D)</f>
        <v>5.1249999999999997E-2</v>
      </c>
      <c r="AE123" s="2">
        <f>IF('Control Panel'!$D$26="ON",AI122*(1-'Control Panel'!$C$26),AI122)</f>
        <v>8555837.3250979986</v>
      </c>
      <c r="AF123" s="3">
        <f>IF(ROUND(AI122,2) = 0,0,-PMT(_xlfn.XLOOKUP(AE$1,'Control Panel'!$B:$B,'Control Panel'!$H:$H),_xlfn.XLOOKUP(AE$1,'Control Panel'!$B:$B,'Control Panel'!$E:$E),_xlfn.XLOOKUP(AE$1,'Control Panel'!$B:$B,'Control Panel'!$C:$C)))</f>
        <v>65692.881367551381</v>
      </c>
      <c r="AG123" s="3">
        <f>IF(AF123=0,0,AE123*(_xlfn.XLOOKUP(AE$1,'Control Panel'!$B:$B,'Control Panel'!$H:$H)))</f>
        <v>49017.818008373957</v>
      </c>
      <c r="AH123" s="3">
        <f t="shared" si="47"/>
        <v>16675.063359177424</v>
      </c>
      <c r="AI123" s="3">
        <f t="shared" si="48"/>
        <v>8539162.2617388219</v>
      </c>
      <c r="AJ123" s="10">
        <f>_xlfn.XLOOKUP(AE$1,'Control Panel'!$B:$B,'Control Panel'!$D:$D)</f>
        <v>6.8750000000000006E-2</v>
      </c>
      <c r="AK123" s="2">
        <f>IF('Control Panel'!$D$26="ON",AO122*(1-'Control Panel'!$C$26),AO122)</f>
        <v>991915.00477310503</v>
      </c>
      <c r="AL123" s="3">
        <f>IF(ROUND(AO122,2) = 0,0,-PMT(_xlfn.XLOOKUP(AK$1,'Control Panel'!$B:$B,'Control Panel'!$H:$H),_xlfn.XLOOKUP(AK$1,'Control Panel'!$B:$B,'Control Panel'!$E:$E),_xlfn.XLOOKUP(AK$1,'Control Panel'!$B:$B,'Control Panel'!$C:$C)))</f>
        <v>19292.014496253767</v>
      </c>
      <c r="AM123" s="3">
        <f>IF(AL123=0,0,AK123*(_xlfn.XLOOKUP(AK$1,'Control Panel'!$B:$B,'Control Panel'!$H:$H)))</f>
        <v>5166.2239831932548</v>
      </c>
      <c r="AN123" s="3">
        <f t="shared" si="49"/>
        <v>14125.790513060512</v>
      </c>
      <c r="AO123" s="3">
        <f t="shared" si="50"/>
        <v>977789.21426004451</v>
      </c>
      <c r="AP123" s="10">
        <f>_xlfn.XLOOKUP(AK$1,'Control Panel'!$B:$B,'Control Panel'!$D:$D)</f>
        <v>6.25E-2</v>
      </c>
      <c r="AQ123" s="2">
        <f>IF('Control Panel'!$D$26="ON",AU122*(1-'Control Panel'!$C$26),AU122)</f>
        <v>3131737.217532339</v>
      </c>
      <c r="AR123" s="3">
        <f>IF(ROUND(AU122,2) = 0,0,-PMT(_xlfn.XLOOKUP(AQ$1,'Control Panel'!$B:$B,'Control Panel'!$H:$H),_xlfn.XLOOKUP(AQ$1,'Control Panel'!$B:$B,'Control Panel'!$E:$E),_xlfn.XLOOKUP(AQ$1,'Control Panel'!$B:$B,'Control Panel'!$C:$C)))</f>
        <v>61459.563819643074</v>
      </c>
      <c r="AS123" s="3">
        <f>IF(AR123=0,0,AQ123*(_xlfn.XLOOKUP(AQ$1,'Control Panel'!$B:$B,'Control Panel'!$H:$H)))</f>
        <v>17289.799221793121</v>
      </c>
      <c r="AT123" s="3">
        <f t="shared" si="51"/>
        <v>44169.764597849949</v>
      </c>
      <c r="AU123" s="3">
        <f t="shared" si="52"/>
        <v>3087567.4529344891</v>
      </c>
      <c r="AV123" s="10">
        <f>_xlfn.XLOOKUP(AQ$1,'Control Panel'!$B:$B,'Control Panel'!$D:$D)</f>
        <v>6.6250000000000003E-2</v>
      </c>
      <c r="AW123" s="2">
        <f>IF('Control Panel'!$D$26="ON",BA122*(1-'Control Panel'!$C$26),BA122)</f>
        <v>6579706.1595443869</v>
      </c>
      <c r="AX123" s="3">
        <f>IF(ROUND(BA122,2) = 0,0,-PMT(_xlfn.XLOOKUP(AW$1,'Control Panel'!$B:$B,'Control Panel'!$H:$H),_xlfn.XLOOKUP(AW$1,'Control Panel'!$B:$B,'Control Panel'!$E:$E),_xlfn.XLOOKUP(AW$1,'Control Panel'!$B:$B,'Control Panel'!$C:$C)))</f>
        <v>44797.69910066975</v>
      </c>
      <c r="AY123" s="3">
        <f>IF(AX123=0,0,AW123*(_xlfn.XLOOKUP(AW$1,'Control Panel'!$B:$B,'Control Panel'!$H:$H)))</f>
        <v>29471.600506292569</v>
      </c>
      <c r="AZ123" s="3">
        <f t="shared" si="53"/>
        <v>15326.098594377181</v>
      </c>
      <c r="BA123" s="3">
        <f t="shared" si="54"/>
        <v>6564380.0609500101</v>
      </c>
      <c r="BB123" s="10">
        <f>_xlfn.XLOOKUP(AW$1,'Control Panel'!$B:$B,'Control Panel'!$D:$D)</f>
        <v>5.3749999999999999E-2</v>
      </c>
      <c r="BC123" s="2">
        <f>IF('Control Panel'!$D$26="ON",BG122*(1-'Control Panel'!$C$26),BG122)</f>
        <v>10726547.925802853</v>
      </c>
      <c r="BD123" s="3">
        <f>IF(ROUND(BG122,2) = 0,0,-PMT(_xlfn.XLOOKUP(BC$1,'Control Panel'!$B:$B,'Control Panel'!$H:$H),_xlfn.XLOOKUP(BC$1,'Control Panel'!$B:$B,'Control Panel'!$E:$E),_xlfn.XLOOKUP(BC$1,'Control Panel'!$B:$B,'Control Panel'!$C:$C)))</f>
        <v>83162.8118973979</v>
      </c>
      <c r="BE123" s="3">
        <f>IF(BD123=0,0,BC123*(_xlfn.XLOOKUP(BC$1,'Control Panel'!$B:$B,'Control Panel'!$H:$H)))</f>
        <v>62571.529567183308</v>
      </c>
      <c r="BF123" s="3">
        <f t="shared" si="55"/>
        <v>20591.282330214592</v>
      </c>
      <c r="BG123" s="3">
        <f t="shared" si="56"/>
        <v>10705956.643472638</v>
      </c>
      <c r="BH123" s="10">
        <f>_xlfn.XLOOKUP(BC$1,'Control Panel'!$B:$B,'Control Panel'!$D:$D)</f>
        <v>7.0000000000000007E-2</v>
      </c>
      <c r="BI123" s="2">
        <f>IF('Control Panel'!$D$26="ON",BM122*(1-'Control Panel'!$C$26),BM122)</f>
        <v>5629812.8952640416</v>
      </c>
      <c r="BJ123" s="3">
        <f>IF(ROUND(BM122,2) = 0,0,-PMT(_xlfn.XLOOKUP(BI$1,'Control Panel'!$B:$B,'Control Panel'!$H:$H),_xlfn.XLOOKUP(BI$1,'Control Panel'!$B:$B,'Control Panel'!$E:$E),_xlfn.XLOOKUP(BI$1,'Control Panel'!$B:$B,'Control Panel'!$C:$C)))</f>
        <v>39928.799014207361</v>
      </c>
      <c r="BK123" s="3">
        <f>IF(BJ123=0,0,BI123*(_xlfn.XLOOKUP(BI$1,'Control Panel'!$B:$B,'Control Panel'!$H:$H)))</f>
        <v>27562.625633063533</v>
      </c>
      <c r="BL123" s="3">
        <f t="shared" si="57"/>
        <v>12366.173381143828</v>
      </c>
      <c r="BM123" s="3">
        <f t="shared" si="58"/>
        <v>5617446.7218828974</v>
      </c>
      <c r="BN123" s="10">
        <f>_xlfn.XLOOKUP(BI$1,'Control Panel'!$B:$B,'Control Panel'!$D:$D)</f>
        <v>5.8749999999999997E-2</v>
      </c>
      <c r="BO123" s="2">
        <f>IF('Control Panel'!$D$26="ON",BS122*(1-'Control Panel'!$C$26),BS122)</f>
        <v>7580215.8717456181</v>
      </c>
      <c r="BP123" s="3">
        <f>IF(ROUND(BS122,2) = 0,0,-PMT(_xlfn.XLOOKUP(BO$1,'Control Panel'!$B:$B,'Control Panel'!$H:$H),_xlfn.XLOOKUP(BO$1,'Control Panel'!$B:$B,'Control Panel'!$E:$E),_xlfn.XLOOKUP(BO$1,'Control Panel'!$B:$B,'Control Panel'!$C:$C)))</f>
        <v>51078.842448125593</v>
      </c>
      <c r="BQ123" s="3">
        <f>IF(BP123=0,0,BO123*(_xlfn.XLOOKUP(BO$1,'Control Panel'!$B:$B,'Control Panel'!$H:$H)))</f>
        <v>33163.444438887076</v>
      </c>
      <c r="BR123" s="3">
        <f t="shared" si="59"/>
        <v>17915.398009238517</v>
      </c>
      <c r="BS123" s="3">
        <f t="shared" si="60"/>
        <v>7562300.4737363793</v>
      </c>
      <c r="BT123" s="10">
        <f>_xlfn.XLOOKUP(BO$1,'Control Panel'!$B:$B,'Control Panel'!$D:$D)</f>
        <v>5.2499999999999998E-2</v>
      </c>
      <c r="BU123" s="2">
        <f>IF('Control Panel'!$D$26="ON",BY122*(1-'Control Panel'!$C$26),BY122)</f>
        <v>1993641.6185255398</v>
      </c>
      <c r="BV123" s="3">
        <f>IF(ROUND(BY122,2) = 0,0,-PMT(_xlfn.XLOOKUP(BU$1,'Control Panel'!$B:$B,'Control Panel'!$H:$H),_xlfn.XLOOKUP(BU$1,'Control Panel'!$B:$B,'Control Panel'!$E:$E),_xlfn.XLOOKUP(BU$1,'Control Panel'!$B:$B,'Control Panel'!$C:$C)))</f>
        <v>38891.266274824018</v>
      </c>
      <c r="BW123" s="3">
        <f>IF(BV123=0,0,BU123*(_xlfn.XLOOKUP(BU$1,'Control Panel'!$B:$B,'Control Panel'!$H:$H)))</f>
        <v>10591.221098416931</v>
      </c>
      <c r="BX123" s="3">
        <f t="shared" si="61"/>
        <v>28300.045176407089</v>
      </c>
      <c r="BY123" s="3">
        <f t="shared" si="62"/>
        <v>1965341.5733491327</v>
      </c>
      <c r="BZ123" s="10">
        <f>_xlfn.XLOOKUP(BU$1,'Control Panel'!$B:$B,'Control Panel'!$D:$D)</f>
        <v>6.3750000000000001E-2</v>
      </c>
      <c r="CA123" s="2">
        <f>IF('Control Panel'!$D$26="ON",CE122*(1-'Control Panel'!$C$26),CE122)</f>
        <v>2592767.1435013413</v>
      </c>
      <c r="CB123" s="3">
        <f>IF(ROUND(CE122,2) = 0,0,-PMT(_xlfn.XLOOKUP(CA$1,'Control Panel'!$B:$B,'Control Panel'!$H:$H),_xlfn.XLOOKUP(CA$1,'Control Panel'!$B:$B,'Control Panel'!$E:$E),_xlfn.XLOOKUP(CA$1,'Control Panel'!$B:$B,'Control Panel'!$C:$C)))</f>
        <v>49824.605221179954</v>
      </c>
      <c r="CC123" s="3">
        <f>IF(CB123=0,0,CA123*(_xlfn.XLOOKUP(CA$1,'Control Panel'!$B:$B,'Control Panel'!$H:$H)))</f>
        <v>12423.675895943928</v>
      </c>
      <c r="CD123" s="3">
        <f t="shared" si="63"/>
        <v>37400.929325236022</v>
      </c>
      <c r="CE123" s="3">
        <f t="shared" si="64"/>
        <v>2555366.2141761053</v>
      </c>
      <c r="CF123" s="10">
        <f>_xlfn.XLOOKUP(CA$1,'Control Panel'!$B:$B,'Control Panel'!$D:$D)</f>
        <v>5.7500000000000002E-2</v>
      </c>
      <c r="CG123" s="2">
        <f>IF('Control Panel'!$D$26="ON",CK122*(1-'Control Panel'!$C$26),CK122)</f>
        <v>3636014.0298372521</v>
      </c>
      <c r="CH123" s="3">
        <f>IF(ROUND(CK122,2) = 0,0,-PMT(_xlfn.XLOOKUP(CG$1,'Control Panel'!$B:$B,'Control Panel'!$H:$H),_xlfn.XLOOKUP(CG$1,'Control Panel'!$B:$B,'Control Panel'!$E:$E),_xlfn.XLOOKUP(CG$1,'Control Panel'!$B:$B,'Control Panel'!$C:$C)))</f>
        <v>69452.093642796826</v>
      </c>
      <c r="CI123" s="3">
        <f>IF(CH123=0,0,CG123*(_xlfn.XLOOKUP(CG$1,'Control Panel'!$B:$B,'Control Panel'!$H:$H)))</f>
        <v>16665.064303420739</v>
      </c>
      <c r="CJ123" s="3">
        <f t="shared" si="65"/>
        <v>52787.029339376088</v>
      </c>
      <c r="CK123" s="3">
        <f t="shared" si="66"/>
        <v>3583227.0004978762</v>
      </c>
      <c r="CL123" s="10">
        <f>_xlfn.XLOOKUP(CG$1,'Control Panel'!$B:$B,'Control Panel'!$D:$D)</f>
        <v>5.5E-2</v>
      </c>
      <c r="CM123" s="2">
        <f>IF('Control Panel'!$D$26="ON",CQ122*(1-'Control Panel'!$C$26),CQ122)</f>
        <v>1638965.5938909431</v>
      </c>
      <c r="CN123" s="3">
        <f>IF(ROUND(CQ122,2) = 0,0,-PMT(_xlfn.XLOOKUP(CM$1,'Control Panel'!$B:$B,'Control Panel'!$H:$H),_xlfn.XLOOKUP(CM$1,'Control Panel'!$B:$B,'Control Panel'!$E:$E),_xlfn.XLOOKUP(CM$1,'Control Panel'!$B:$B,'Control Panel'!$C:$C)))</f>
        <v>11044.074042837967</v>
      </c>
      <c r="CO123" s="3">
        <f>IF(CN123=0,0,CM123*(_xlfn.XLOOKUP(CM$1,'Control Panel'!$B:$B,'Control Panel'!$H:$H)))</f>
        <v>7170.474473272875</v>
      </c>
      <c r="CP123" s="3">
        <f t="shared" si="67"/>
        <v>3873.5995695650918</v>
      </c>
      <c r="CQ123" s="3">
        <f t="shared" si="68"/>
        <v>1635091.9943213779</v>
      </c>
      <c r="CR123" s="10">
        <f>_xlfn.XLOOKUP(CM$1,'Control Panel'!$B:$B,'Control Panel'!$D:$D)</f>
        <v>5.2499999999999998E-2</v>
      </c>
    </row>
    <row r="124" spans="1:96" x14ac:dyDescent="0.3">
      <c r="A124" s="86">
        <f t="shared" si="37"/>
        <v>361717.44692128722</v>
      </c>
      <c r="B124" s="3">
        <f t="shared" si="38"/>
        <v>344531.2350083217</v>
      </c>
      <c r="C124" s="88">
        <f>SUM($A$3:A123)</f>
        <v>32915816.227813769</v>
      </c>
      <c r="D124" s="87">
        <f>IF('Control Panel'!$D$27= "ON",A124+B124*(1-'Control Panel'!$C$27),A124+B124)</f>
        <v>706248.68192960892</v>
      </c>
      <c r="F124" s="9">
        <v>122</v>
      </c>
      <c r="G124" s="2">
        <f>IF('Control Panel'!$D$26="ON",K123*(1-'Control Panel'!$C$26),K123)</f>
        <v>2107780.5885281642</v>
      </c>
      <c r="H124" s="3">
        <f>IF(ROUND(K123,2) = 0,0,-PMT(_xlfn.XLOOKUP(G$1,'Control Panel'!$B:$B,'Control Panel'!$H:$H),_xlfn.XLOOKUP(G$1,'Control Panel'!$B:$B,'Control Panel'!$E:$E),_xlfn.XLOOKUP(G$1,'Control Panel'!$B:$B,'Control Panel'!$C:$C)))</f>
        <v>40854.172731056962</v>
      </c>
      <c r="I124" s="3">
        <f>IF(H124=0,0,G124*(_xlfn.XLOOKUP(G$1,'Control Panel'!$B:$B,'Control Panel'!$H:$H)))</f>
        <v>9660.6610307540868</v>
      </c>
      <c r="J124" s="3">
        <f t="shared" si="39"/>
        <v>31193.511700302875</v>
      </c>
      <c r="K124" s="3">
        <f t="shared" si="40"/>
        <v>2076587.0768278614</v>
      </c>
      <c r="L124" s="10">
        <f>_xlfn.XLOOKUP(G$1,'Control Panel'!$B:$B,'Control Panel'!$D:$D)</f>
        <v>5.5E-2</v>
      </c>
      <c r="M124" s="2">
        <f>IF('Control Panel'!$D$26="ON",Q123*(1-'Control Panel'!$C$26),Q123)</f>
        <v>3415664.9046955262</v>
      </c>
      <c r="N124" s="3">
        <f>IF(ROUND(Q123,2) = 0,0,-PMT(_xlfn.XLOOKUP(M$1,'Control Panel'!$B:$B,'Control Panel'!$H:$H),_xlfn.XLOOKUP(M$1,'Control Panel'!$B:$B,'Control Panel'!$E:$E),_xlfn.XLOOKUP(M$1,'Control Panel'!$B:$B,'Control Panel'!$C:$C)))</f>
        <v>26277.152547020552</v>
      </c>
      <c r="O124" s="3">
        <f>IF(N124=0,0,M124*(_xlfn.XLOOKUP(M$1,'Control Panel'!$B:$B,'Control Panel'!$H:$H)))</f>
        <v>19568.913516484787</v>
      </c>
      <c r="P124" s="3">
        <f t="shared" si="41"/>
        <v>6708.2390305357658</v>
      </c>
      <c r="Q124" s="3">
        <f t="shared" si="42"/>
        <v>3408956.6656649904</v>
      </c>
      <c r="R124" s="10">
        <f>_xlfn.XLOOKUP(M$1,'Control Panel'!$B:$B,'Control Panel'!$D:$D)</f>
        <v>6.8750000000000006E-2</v>
      </c>
      <c r="S124" s="2">
        <f>IF('Control Panel'!$D$26="ON",W123*(1-'Control Panel'!$C$26),W123)</f>
        <v>5550455.4701302201</v>
      </c>
      <c r="T124" s="3">
        <f>IF(ROUND(W123,2) = 0,0,-PMT(_xlfn.XLOOKUP(S$1,'Control Panel'!$B:$B,'Control Panel'!$H:$H),_xlfn.XLOOKUP(S$1,'Control Panel'!$B:$B,'Control Panel'!$E:$E),_xlfn.XLOOKUP(S$1,'Control Panel'!$B:$B,'Control Panel'!$C:$C)))</f>
        <v>42700.372888908401</v>
      </c>
      <c r="U124" s="3">
        <f>IF(T124=0,0,S124*(_xlfn.XLOOKUP(S$1,'Control Panel'!$B:$B,'Control Panel'!$H:$H)))</f>
        <v>31799.484464287721</v>
      </c>
      <c r="V124" s="3">
        <f t="shared" si="43"/>
        <v>10900.88842462068</v>
      </c>
      <c r="W124" s="3">
        <f t="shared" si="44"/>
        <v>5539554.5817055991</v>
      </c>
      <c r="X124" s="10">
        <f>_xlfn.XLOOKUP(S$1,'Control Panel'!$B:$B,'Control Panel'!$D:$D)</f>
        <v>6.8750000000000006E-2</v>
      </c>
      <c r="Y124" s="2">
        <f>IF('Control Panel'!$D$26="ON",AC123*(1-'Control Panel'!$C$26),AC123)</f>
        <v>3216653.1975125512</v>
      </c>
      <c r="Z124" s="3">
        <f>IF(ROUND(AC123,2) = 0,0,-PMT(_xlfn.XLOOKUP(Y$1,'Control Panel'!$B:$B,'Control Panel'!$H:$H),_xlfn.XLOOKUP(Y$1,'Control Panel'!$B:$B,'Control Panel'!$E:$E),_xlfn.XLOOKUP(Y$1,'Control Panel'!$B:$B,'Control Panel'!$C:$C)))</f>
        <v>61792.332437135432</v>
      </c>
      <c r="AA124" s="3">
        <f>IF(Z124=0,0,Y124*(_xlfn.XLOOKUP(Y$1,'Control Panel'!$B:$B,'Control Panel'!$H:$H)))</f>
        <v>13737.789697709853</v>
      </c>
      <c r="AB124" s="3">
        <f t="shared" si="45"/>
        <v>48054.542739425582</v>
      </c>
      <c r="AC124" s="3">
        <f t="shared" si="46"/>
        <v>3168598.6547731254</v>
      </c>
      <c r="AD124" s="10">
        <f>_xlfn.XLOOKUP(Y$1,'Control Panel'!$B:$B,'Control Panel'!$D:$D)</f>
        <v>5.1249999999999997E-2</v>
      </c>
      <c r="AE124" s="2">
        <f>IF('Control Panel'!$D$26="ON",AI123*(1-'Control Panel'!$C$26),AI123)</f>
        <v>8539162.2617388219</v>
      </c>
      <c r="AF124" s="3">
        <f>IF(ROUND(AI123,2) = 0,0,-PMT(_xlfn.XLOOKUP(AE$1,'Control Panel'!$B:$B,'Control Panel'!$H:$H),_xlfn.XLOOKUP(AE$1,'Control Panel'!$B:$B,'Control Panel'!$E:$E),_xlfn.XLOOKUP(AE$1,'Control Panel'!$B:$B,'Control Panel'!$C:$C)))</f>
        <v>65692.881367551381</v>
      </c>
      <c r="AG124" s="3">
        <f>IF(AF124=0,0,AE124*(_xlfn.XLOOKUP(AE$1,'Control Panel'!$B:$B,'Control Panel'!$H:$H)))</f>
        <v>48922.283791212001</v>
      </c>
      <c r="AH124" s="3">
        <f t="shared" si="47"/>
        <v>16770.59757633938</v>
      </c>
      <c r="AI124" s="3">
        <f t="shared" si="48"/>
        <v>8522391.6641624831</v>
      </c>
      <c r="AJ124" s="10">
        <f>_xlfn.XLOOKUP(AE$1,'Control Panel'!$B:$B,'Control Panel'!$D:$D)</f>
        <v>6.8750000000000006E-2</v>
      </c>
      <c r="AK124" s="2">
        <f>IF('Control Panel'!$D$26="ON",AO123*(1-'Control Panel'!$C$26),AO123)</f>
        <v>977789.21426004451</v>
      </c>
      <c r="AL124" s="3">
        <f>IF(ROUND(AO123,2) = 0,0,-PMT(_xlfn.XLOOKUP(AK$1,'Control Panel'!$B:$B,'Control Panel'!$H:$H),_xlfn.XLOOKUP(AK$1,'Control Panel'!$B:$B,'Control Panel'!$E:$E),_xlfn.XLOOKUP(AK$1,'Control Panel'!$B:$B,'Control Panel'!$C:$C)))</f>
        <v>19292.014496253767</v>
      </c>
      <c r="AM124" s="3">
        <f>IF(AL124=0,0,AK124*(_xlfn.XLOOKUP(AK$1,'Control Panel'!$B:$B,'Control Panel'!$H:$H)))</f>
        <v>5092.6521576043979</v>
      </c>
      <c r="AN124" s="3">
        <f t="shared" si="49"/>
        <v>14199.362338649369</v>
      </c>
      <c r="AO124" s="3">
        <f t="shared" si="50"/>
        <v>963589.85192139517</v>
      </c>
      <c r="AP124" s="10">
        <f>_xlfn.XLOOKUP(AK$1,'Control Panel'!$B:$B,'Control Panel'!$D:$D)</f>
        <v>6.25E-2</v>
      </c>
      <c r="AQ124" s="2">
        <f>IF('Control Panel'!$D$26="ON",AU123*(1-'Control Panel'!$C$26),AU123)</f>
        <v>3087567.4529344891</v>
      </c>
      <c r="AR124" s="3">
        <f>IF(ROUND(AU123,2) = 0,0,-PMT(_xlfn.XLOOKUP(AQ$1,'Control Panel'!$B:$B,'Control Panel'!$H:$H),_xlfn.XLOOKUP(AQ$1,'Control Panel'!$B:$B,'Control Panel'!$E:$E),_xlfn.XLOOKUP(AQ$1,'Control Panel'!$B:$B,'Control Panel'!$C:$C)))</f>
        <v>61459.563819643074</v>
      </c>
      <c r="AS124" s="3">
        <f>IF(AR124=0,0,AQ124*(_xlfn.XLOOKUP(AQ$1,'Control Panel'!$B:$B,'Control Panel'!$H:$H)))</f>
        <v>17045.945313075827</v>
      </c>
      <c r="AT124" s="3">
        <f t="shared" si="51"/>
        <v>44413.618506567247</v>
      </c>
      <c r="AU124" s="3">
        <f t="shared" si="52"/>
        <v>3043153.834427922</v>
      </c>
      <c r="AV124" s="10">
        <f>_xlfn.XLOOKUP(AQ$1,'Control Panel'!$B:$B,'Control Panel'!$D:$D)</f>
        <v>6.6250000000000003E-2</v>
      </c>
      <c r="AW124" s="2">
        <f>IF('Control Panel'!$D$26="ON",BA123*(1-'Control Panel'!$C$26),BA123)</f>
        <v>6564380.0609500101</v>
      </c>
      <c r="AX124" s="3">
        <f>IF(ROUND(BA123,2) = 0,0,-PMT(_xlfn.XLOOKUP(AW$1,'Control Panel'!$B:$B,'Control Panel'!$H:$H),_xlfn.XLOOKUP(AW$1,'Control Panel'!$B:$B,'Control Panel'!$E:$E),_xlfn.XLOOKUP(AW$1,'Control Panel'!$B:$B,'Control Panel'!$C:$C)))</f>
        <v>44797.69910066975</v>
      </c>
      <c r="AY124" s="3">
        <f>IF(AX124=0,0,AW124*(_xlfn.XLOOKUP(AW$1,'Control Panel'!$B:$B,'Control Panel'!$H:$H)))</f>
        <v>29402.952356338588</v>
      </c>
      <c r="AZ124" s="3">
        <f t="shared" si="53"/>
        <v>15394.746744331162</v>
      </c>
      <c r="BA124" s="3">
        <f t="shared" si="54"/>
        <v>6548985.3142056791</v>
      </c>
      <c r="BB124" s="10">
        <f>_xlfn.XLOOKUP(AW$1,'Control Panel'!$B:$B,'Control Panel'!$D:$D)</f>
        <v>5.3749999999999999E-2</v>
      </c>
      <c r="BC124" s="2">
        <f>IF('Control Panel'!$D$26="ON",BG123*(1-'Control Panel'!$C$26),BG123)</f>
        <v>10705956.643472638</v>
      </c>
      <c r="BD124" s="3">
        <f>IF(ROUND(BG123,2) = 0,0,-PMT(_xlfn.XLOOKUP(BC$1,'Control Panel'!$B:$B,'Control Panel'!$H:$H),_xlfn.XLOOKUP(BC$1,'Control Panel'!$B:$B,'Control Panel'!$E:$E),_xlfn.XLOOKUP(BC$1,'Control Panel'!$B:$B,'Control Panel'!$C:$C)))</f>
        <v>83162.8118973979</v>
      </c>
      <c r="BE124" s="3">
        <f>IF(BD124=0,0,BC124*(_xlfn.XLOOKUP(BC$1,'Control Panel'!$B:$B,'Control Panel'!$H:$H)))</f>
        <v>62451.413753590394</v>
      </c>
      <c r="BF124" s="3">
        <f t="shared" si="55"/>
        <v>20711.398143807506</v>
      </c>
      <c r="BG124" s="3">
        <f t="shared" si="56"/>
        <v>10685245.245328831</v>
      </c>
      <c r="BH124" s="10">
        <f>_xlfn.XLOOKUP(BC$1,'Control Panel'!$B:$B,'Control Panel'!$D:$D)</f>
        <v>7.0000000000000007E-2</v>
      </c>
      <c r="BI124" s="2">
        <f>IF('Control Panel'!$D$26="ON",BM123*(1-'Control Panel'!$C$26),BM123)</f>
        <v>5617446.7218828974</v>
      </c>
      <c r="BJ124" s="3">
        <f>IF(ROUND(BM123,2) = 0,0,-PMT(_xlfn.XLOOKUP(BI$1,'Control Panel'!$B:$B,'Control Panel'!$H:$H),_xlfn.XLOOKUP(BI$1,'Control Panel'!$B:$B,'Control Panel'!$E:$E),_xlfn.XLOOKUP(BI$1,'Control Panel'!$B:$B,'Control Panel'!$C:$C)))</f>
        <v>39928.799014207361</v>
      </c>
      <c r="BK124" s="3">
        <f>IF(BJ124=0,0,BI124*(_xlfn.XLOOKUP(BI$1,'Control Panel'!$B:$B,'Control Panel'!$H:$H)))</f>
        <v>27502.082909218349</v>
      </c>
      <c r="BL124" s="3">
        <f t="shared" si="57"/>
        <v>12426.716104989013</v>
      </c>
      <c r="BM124" s="3">
        <f t="shared" si="58"/>
        <v>5605020.0057779085</v>
      </c>
      <c r="BN124" s="10">
        <f>_xlfn.XLOOKUP(BI$1,'Control Panel'!$B:$B,'Control Panel'!$D:$D)</f>
        <v>5.8749999999999997E-2</v>
      </c>
      <c r="BO124" s="2">
        <f>IF('Control Panel'!$D$26="ON",BS123*(1-'Control Panel'!$C$26),BS123)</f>
        <v>7562300.4737363793</v>
      </c>
      <c r="BP124" s="3">
        <f>IF(ROUND(BS123,2) = 0,0,-PMT(_xlfn.XLOOKUP(BO$1,'Control Panel'!$B:$B,'Control Panel'!$H:$H),_xlfn.XLOOKUP(BO$1,'Control Panel'!$B:$B,'Control Panel'!$E:$E),_xlfn.XLOOKUP(BO$1,'Control Panel'!$B:$B,'Control Panel'!$C:$C)))</f>
        <v>51078.842448125593</v>
      </c>
      <c r="BQ124" s="3">
        <f>IF(BP124=0,0,BO124*(_xlfn.XLOOKUP(BO$1,'Control Panel'!$B:$B,'Control Panel'!$H:$H)))</f>
        <v>33085.064572596653</v>
      </c>
      <c r="BR124" s="3">
        <f t="shared" si="59"/>
        <v>17993.77787552894</v>
      </c>
      <c r="BS124" s="3">
        <f t="shared" si="60"/>
        <v>7544306.6958608506</v>
      </c>
      <c r="BT124" s="10">
        <f>_xlfn.XLOOKUP(BO$1,'Control Panel'!$B:$B,'Control Panel'!$D:$D)</f>
        <v>5.2499999999999998E-2</v>
      </c>
      <c r="BU124" s="2">
        <f>IF('Control Panel'!$D$26="ON",BY123*(1-'Control Panel'!$C$26),BY123)</f>
        <v>1965341.5733491327</v>
      </c>
      <c r="BV124" s="3">
        <f>IF(ROUND(BY123,2) = 0,0,-PMT(_xlfn.XLOOKUP(BU$1,'Control Panel'!$B:$B,'Control Panel'!$H:$H),_xlfn.XLOOKUP(BU$1,'Control Panel'!$B:$B,'Control Panel'!$E:$E),_xlfn.XLOOKUP(BU$1,'Control Panel'!$B:$B,'Control Panel'!$C:$C)))</f>
        <v>38891.266274824018</v>
      </c>
      <c r="BW124" s="3">
        <f>IF(BV124=0,0,BU124*(_xlfn.XLOOKUP(BU$1,'Control Panel'!$B:$B,'Control Panel'!$H:$H)))</f>
        <v>10440.877108417268</v>
      </c>
      <c r="BX124" s="3">
        <f t="shared" si="61"/>
        <v>28450.389166406749</v>
      </c>
      <c r="BY124" s="3">
        <f t="shared" si="62"/>
        <v>1936891.1841827258</v>
      </c>
      <c r="BZ124" s="10">
        <f>_xlfn.XLOOKUP(BU$1,'Control Panel'!$B:$B,'Control Panel'!$D:$D)</f>
        <v>6.3750000000000001E-2</v>
      </c>
      <c r="CA124" s="2">
        <f>IF('Control Panel'!$D$26="ON",CE123*(1-'Control Panel'!$C$26),CE123)</f>
        <v>2555366.2141761053</v>
      </c>
      <c r="CB124" s="3">
        <f>IF(ROUND(CE123,2) = 0,0,-PMT(_xlfn.XLOOKUP(CA$1,'Control Panel'!$B:$B,'Control Panel'!$H:$H),_xlfn.XLOOKUP(CA$1,'Control Panel'!$B:$B,'Control Panel'!$E:$E),_xlfn.XLOOKUP(CA$1,'Control Panel'!$B:$B,'Control Panel'!$C:$C)))</f>
        <v>49824.605221179954</v>
      </c>
      <c r="CC124" s="3">
        <f>IF(CB124=0,0,CA124*(_xlfn.XLOOKUP(CA$1,'Control Panel'!$B:$B,'Control Panel'!$H:$H)))</f>
        <v>12244.463109593838</v>
      </c>
      <c r="CD124" s="3">
        <f t="shared" si="63"/>
        <v>37580.142111586116</v>
      </c>
      <c r="CE124" s="3">
        <f t="shared" si="64"/>
        <v>2517786.0720645194</v>
      </c>
      <c r="CF124" s="10">
        <f>_xlfn.XLOOKUP(CA$1,'Control Panel'!$B:$B,'Control Panel'!$D:$D)</f>
        <v>5.7500000000000002E-2</v>
      </c>
      <c r="CG124" s="2">
        <f>IF('Control Panel'!$D$26="ON",CK123*(1-'Control Panel'!$C$26),CK123)</f>
        <v>3583227.0004978762</v>
      </c>
      <c r="CH124" s="3">
        <f>IF(ROUND(CK123,2) = 0,0,-PMT(_xlfn.XLOOKUP(CG$1,'Control Panel'!$B:$B,'Control Panel'!$H:$H),_xlfn.XLOOKUP(CG$1,'Control Panel'!$B:$B,'Control Panel'!$E:$E),_xlfn.XLOOKUP(CG$1,'Control Panel'!$B:$B,'Control Panel'!$C:$C)))</f>
        <v>69452.093642796826</v>
      </c>
      <c r="CI124" s="3">
        <f>IF(CH124=0,0,CG124*(_xlfn.XLOOKUP(CG$1,'Control Panel'!$B:$B,'Control Panel'!$H:$H)))</f>
        <v>16423.123752281932</v>
      </c>
      <c r="CJ124" s="3">
        <f t="shared" si="65"/>
        <v>53028.969890514898</v>
      </c>
      <c r="CK124" s="3">
        <f t="shared" si="66"/>
        <v>3530198.0306073613</v>
      </c>
      <c r="CL124" s="10">
        <f>_xlfn.XLOOKUP(CG$1,'Control Panel'!$B:$B,'Control Panel'!$D:$D)</f>
        <v>5.5E-2</v>
      </c>
      <c r="CM124" s="2">
        <f>IF('Control Panel'!$D$26="ON",CQ123*(1-'Control Panel'!$C$26),CQ123)</f>
        <v>1635091.9943213779</v>
      </c>
      <c r="CN124" s="3">
        <f>IF(ROUND(CQ123,2) = 0,0,-PMT(_xlfn.XLOOKUP(CM$1,'Control Panel'!$B:$B,'Control Panel'!$H:$H),_xlfn.XLOOKUP(CM$1,'Control Panel'!$B:$B,'Control Panel'!$E:$E),_xlfn.XLOOKUP(CM$1,'Control Panel'!$B:$B,'Control Panel'!$C:$C)))</f>
        <v>11044.074042837967</v>
      </c>
      <c r="CO124" s="3">
        <f>IF(CN124=0,0,CM124*(_xlfn.XLOOKUP(CM$1,'Control Panel'!$B:$B,'Control Panel'!$H:$H)))</f>
        <v>7153.5274751560282</v>
      </c>
      <c r="CP124" s="3">
        <f t="shared" si="67"/>
        <v>3890.5465676819385</v>
      </c>
      <c r="CQ124" s="3">
        <f t="shared" si="68"/>
        <v>1631201.447753696</v>
      </c>
      <c r="CR124" s="10">
        <f>_xlfn.XLOOKUP(CM$1,'Control Panel'!$B:$B,'Control Panel'!$D:$D)</f>
        <v>5.2499999999999998E-2</v>
      </c>
    </row>
    <row r="125" spans="1:96" x14ac:dyDescent="0.3">
      <c r="A125" s="86">
        <f t="shared" si="37"/>
        <v>363502.39132660528</v>
      </c>
      <c r="B125" s="3">
        <f t="shared" si="38"/>
        <v>342746.29060300364</v>
      </c>
      <c r="C125" s="88">
        <f>SUM($A$3:A124)</f>
        <v>33277533.674735058</v>
      </c>
      <c r="D125" s="87">
        <f>IF('Control Panel'!$D$27= "ON",A125+B125*(1-'Control Panel'!$C$27),A125+B125)</f>
        <v>706248.68192960892</v>
      </c>
      <c r="F125" s="9">
        <v>123</v>
      </c>
      <c r="G125" s="2">
        <f>IF('Control Panel'!$D$26="ON",K124*(1-'Control Panel'!$C$26),K124)</f>
        <v>2076587.0768278614</v>
      </c>
      <c r="H125" s="3">
        <f>IF(ROUND(K124,2) = 0,0,-PMT(_xlfn.XLOOKUP(G$1,'Control Panel'!$B:$B,'Control Panel'!$H:$H),_xlfn.XLOOKUP(G$1,'Control Panel'!$B:$B,'Control Panel'!$E:$E),_xlfn.XLOOKUP(G$1,'Control Panel'!$B:$B,'Control Panel'!$C:$C)))</f>
        <v>40854.172731056962</v>
      </c>
      <c r="I125" s="3">
        <f>IF(H125=0,0,G125*(_xlfn.XLOOKUP(G$1,'Control Panel'!$B:$B,'Control Panel'!$H:$H)))</f>
        <v>9517.690768794364</v>
      </c>
      <c r="J125" s="3">
        <f t="shared" si="39"/>
        <v>31336.481962262598</v>
      </c>
      <c r="K125" s="3">
        <f t="shared" si="40"/>
        <v>2045250.5948655987</v>
      </c>
      <c r="L125" s="10">
        <f>_xlfn.XLOOKUP(G$1,'Control Panel'!$B:$B,'Control Panel'!$D:$D)</f>
        <v>5.5E-2</v>
      </c>
      <c r="M125" s="2">
        <f>IF('Control Panel'!$D$26="ON",Q124*(1-'Control Panel'!$C$26),Q124)</f>
        <v>3408956.6656649904</v>
      </c>
      <c r="N125" s="3">
        <f>IF(ROUND(Q124,2) = 0,0,-PMT(_xlfn.XLOOKUP(M$1,'Control Panel'!$B:$B,'Control Panel'!$H:$H),_xlfn.XLOOKUP(M$1,'Control Panel'!$B:$B,'Control Panel'!$E:$E),_xlfn.XLOOKUP(M$1,'Control Panel'!$B:$B,'Control Panel'!$C:$C)))</f>
        <v>26277.152547020552</v>
      </c>
      <c r="O125" s="3">
        <f>IF(N125=0,0,M125*(_xlfn.XLOOKUP(M$1,'Control Panel'!$B:$B,'Control Panel'!$H:$H)))</f>
        <v>19530.480897039008</v>
      </c>
      <c r="P125" s="3">
        <f t="shared" si="41"/>
        <v>6746.6716499815448</v>
      </c>
      <c r="Q125" s="3">
        <f t="shared" si="42"/>
        <v>3402209.9940150087</v>
      </c>
      <c r="R125" s="10">
        <f>_xlfn.XLOOKUP(M$1,'Control Panel'!$B:$B,'Control Panel'!$D:$D)</f>
        <v>6.8750000000000006E-2</v>
      </c>
      <c r="S125" s="2">
        <f>IF('Control Panel'!$D$26="ON",W124*(1-'Control Panel'!$C$26),W124)</f>
        <v>5539554.5817055991</v>
      </c>
      <c r="T125" s="3">
        <f>IF(ROUND(W124,2) = 0,0,-PMT(_xlfn.XLOOKUP(S$1,'Control Panel'!$B:$B,'Control Panel'!$H:$H),_xlfn.XLOOKUP(S$1,'Control Panel'!$B:$B,'Control Panel'!$E:$E),_xlfn.XLOOKUP(S$1,'Control Panel'!$B:$B,'Control Panel'!$C:$C)))</f>
        <v>42700.372888908401</v>
      </c>
      <c r="U125" s="3">
        <f>IF(T125=0,0,S125*(_xlfn.XLOOKUP(S$1,'Control Panel'!$B:$B,'Control Panel'!$H:$H)))</f>
        <v>31737.031457688332</v>
      </c>
      <c r="V125" s="3">
        <f t="shared" si="43"/>
        <v>10963.341431220069</v>
      </c>
      <c r="W125" s="3">
        <f t="shared" si="44"/>
        <v>5528591.240274379</v>
      </c>
      <c r="X125" s="10">
        <f>_xlfn.XLOOKUP(S$1,'Control Panel'!$B:$B,'Control Panel'!$D:$D)</f>
        <v>6.8750000000000006E-2</v>
      </c>
      <c r="Y125" s="2">
        <f>IF('Control Panel'!$D$26="ON",AC124*(1-'Control Panel'!$C$26),AC124)</f>
        <v>3168598.6547731254</v>
      </c>
      <c r="Z125" s="3">
        <f>IF(ROUND(AC124,2) = 0,0,-PMT(_xlfn.XLOOKUP(Y$1,'Control Panel'!$B:$B,'Control Panel'!$H:$H),_xlfn.XLOOKUP(Y$1,'Control Panel'!$B:$B,'Control Panel'!$E:$E),_xlfn.XLOOKUP(Y$1,'Control Panel'!$B:$B,'Control Panel'!$C:$C)))</f>
        <v>61792.332437135432</v>
      </c>
      <c r="AA125" s="3">
        <f>IF(Z125=0,0,Y125*(_xlfn.XLOOKUP(Y$1,'Control Panel'!$B:$B,'Control Panel'!$H:$H)))</f>
        <v>13532.556754760222</v>
      </c>
      <c r="AB125" s="3">
        <f t="shared" si="45"/>
        <v>48259.775682375213</v>
      </c>
      <c r="AC125" s="3">
        <f t="shared" si="46"/>
        <v>3120338.8790907501</v>
      </c>
      <c r="AD125" s="10">
        <f>_xlfn.XLOOKUP(Y$1,'Control Panel'!$B:$B,'Control Panel'!$D:$D)</f>
        <v>5.1249999999999997E-2</v>
      </c>
      <c r="AE125" s="2">
        <f>IF('Control Panel'!$D$26="ON",AI124*(1-'Control Panel'!$C$26),AI124)</f>
        <v>8522391.6641624831</v>
      </c>
      <c r="AF125" s="3">
        <f>IF(ROUND(AI124,2) = 0,0,-PMT(_xlfn.XLOOKUP(AE$1,'Control Panel'!$B:$B,'Control Panel'!$H:$H),_xlfn.XLOOKUP(AE$1,'Control Panel'!$B:$B,'Control Panel'!$E:$E),_xlfn.XLOOKUP(AE$1,'Control Panel'!$B:$B,'Control Panel'!$C:$C)))</f>
        <v>65692.881367551381</v>
      </c>
      <c r="AG125" s="3">
        <f>IF(AF125=0,0,AE125*(_xlfn.XLOOKUP(AE$1,'Control Panel'!$B:$B,'Control Panel'!$H:$H)))</f>
        <v>48826.202242597567</v>
      </c>
      <c r="AH125" s="3">
        <f t="shared" si="47"/>
        <v>16866.679124953815</v>
      </c>
      <c r="AI125" s="3">
        <f t="shared" si="48"/>
        <v>8505524.9850375298</v>
      </c>
      <c r="AJ125" s="10">
        <f>_xlfn.XLOOKUP(AE$1,'Control Panel'!$B:$B,'Control Panel'!$D:$D)</f>
        <v>6.8750000000000006E-2</v>
      </c>
      <c r="AK125" s="2">
        <f>IF('Control Panel'!$D$26="ON",AO124*(1-'Control Panel'!$C$26),AO124)</f>
        <v>963589.85192139517</v>
      </c>
      <c r="AL125" s="3">
        <f>IF(ROUND(AO124,2) = 0,0,-PMT(_xlfn.XLOOKUP(AK$1,'Control Panel'!$B:$B,'Control Panel'!$H:$H),_xlfn.XLOOKUP(AK$1,'Control Panel'!$B:$B,'Control Panel'!$E:$E),_xlfn.XLOOKUP(AK$1,'Control Panel'!$B:$B,'Control Panel'!$C:$C)))</f>
        <v>19292.014496253767</v>
      </c>
      <c r="AM125" s="3">
        <f>IF(AL125=0,0,AK125*(_xlfn.XLOOKUP(AK$1,'Control Panel'!$B:$B,'Control Panel'!$H:$H)))</f>
        <v>5018.6971454239329</v>
      </c>
      <c r="AN125" s="3">
        <f t="shared" si="49"/>
        <v>14273.317350829835</v>
      </c>
      <c r="AO125" s="3">
        <f t="shared" si="50"/>
        <v>949316.53457056533</v>
      </c>
      <c r="AP125" s="10">
        <f>_xlfn.XLOOKUP(AK$1,'Control Panel'!$B:$B,'Control Panel'!$D:$D)</f>
        <v>6.25E-2</v>
      </c>
      <c r="AQ125" s="2">
        <f>IF('Control Panel'!$D$26="ON",AU124*(1-'Control Panel'!$C$26),AU124)</f>
        <v>3043153.834427922</v>
      </c>
      <c r="AR125" s="3">
        <f>IF(ROUND(AU124,2) = 0,0,-PMT(_xlfn.XLOOKUP(AQ$1,'Control Panel'!$B:$B,'Control Panel'!$H:$H),_xlfn.XLOOKUP(AQ$1,'Control Panel'!$B:$B,'Control Panel'!$E:$E),_xlfn.XLOOKUP(AQ$1,'Control Panel'!$B:$B,'Control Panel'!$C:$C)))</f>
        <v>61459.563819643074</v>
      </c>
      <c r="AS125" s="3">
        <f>IF(AR125=0,0,AQ125*(_xlfn.XLOOKUP(AQ$1,'Control Panel'!$B:$B,'Control Panel'!$H:$H)))</f>
        <v>16800.745127570819</v>
      </c>
      <c r="AT125" s="3">
        <f t="shared" si="51"/>
        <v>44658.818692072251</v>
      </c>
      <c r="AU125" s="3">
        <f t="shared" si="52"/>
        <v>2998495.0157358497</v>
      </c>
      <c r="AV125" s="10">
        <f>_xlfn.XLOOKUP(AQ$1,'Control Panel'!$B:$B,'Control Panel'!$D:$D)</f>
        <v>6.6250000000000003E-2</v>
      </c>
      <c r="AW125" s="2">
        <f>IF('Control Panel'!$D$26="ON",BA124*(1-'Control Panel'!$C$26),BA124)</f>
        <v>6548985.3142056791</v>
      </c>
      <c r="AX125" s="3">
        <f>IF(ROUND(BA124,2) = 0,0,-PMT(_xlfn.XLOOKUP(AW$1,'Control Panel'!$B:$B,'Control Panel'!$H:$H),_xlfn.XLOOKUP(AW$1,'Control Panel'!$B:$B,'Control Panel'!$E:$E),_xlfn.XLOOKUP(AW$1,'Control Panel'!$B:$B,'Control Panel'!$C:$C)))</f>
        <v>44797.69910066975</v>
      </c>
      <c r="AY125" s="3">
        <f>IF(AX125=0,0,AW125*(_xlfn.XLOOKUP(AW$1,'Control Panel'!$B:$B,'Control Panel'!$H:$H)))</f>
        <v>29333.996719879608</v>
      </c>
      <c r="AZ125" s="3">
        <f t="shared" si="53"/>
        <v>15463.702380790142</v>
      </c>
      <c r="BA125" s="3">
        <f t="shared" si="54"/>
        <v>6533521.6118248887</v>
      </c>
      <c r="BB125" s="10">
        <f>_xlfn.XLOOKUP(AW$1,'Control Panel'!$B:$B,'Control Panel'!$D:$D)</f>
        <v>5.3749999999999999E-2</v>
      </c>
      <c r="BC125" s="2">
        <f>IF('Control Panel'!$D$26="ON",BG124*(1-'Control Panel'!$C$26),BG124)</f>
        <v>10685245.245328831</v>
      </c>
      <c r="BD125" s="3">
        <f>IF(ROUND(BG124,2) = 0,0,-PMT(_xlfn.XLOOKUP(BC$1,'Control Panel'!$B:$B,'Control Panel'!$H:$H),_xlfn.XLOOKUP(BC$1,'Control Panel'!$B:$B,'Control Panel'!$E:$E),_xlfn.XLOOKUP(BC$1,'Control Panel'!$B:$B,'Control Panel'!$C:$C)))</f>
        <v>83162.8118973979</v>
      </c>
      <c r="BE125" s="3">
        <f>IF(BD125=0,0,BC125*(_xlfn.XLOOKUP(BC$1,'Control Panel'!$B:$B,'Control Panel'!$H:$H)))</f>
        <v>62330.597264418182</v>
      </c>
      <c r="BF125" s="3">
        <f t="shared" si="55"/>
        <v>20832.214632979718</v>
      </c>
      <c r="BG125" s="3">
        <f t="shared" si="56"/>
        <v>10664413.03069585</v>
      </c>
      <c r="BH125" s="10">
        <f>_xlfn.XLOOKUP(BC$1,'Control Panel'!$B:$B,'Control Panel'!$D:$D)</f>
        <v>7.0000000000000007E-2</v>
      </c>
      <c r="BI125" s="2">
        <f>IF('Control Panel'!$D$26="ON",BM124*(1-'Control Panel'!$C$26),BM124)</f>
        <v>5605020.0057779085</v>
      </c>
      <c r="BJ125" s="3">
        <f>IF(ROUND(BM124,2) = 0,0,-PMT(_xlfn.XLOOKUP(BI$1,'Control Panel'!$B:$B,'Control Panel'!$H:$H),_xlfn.XLOOKUP(BI$1,'Control Panel'!$B:$B,'Control Panel'!$E:$E),_xlfn.XLOOKUP(BI$1,'Control Panel'!$B:$B,'Control Panel'!$C:$C)))</f>
        <v>39928.799014207361</v>
      </c>
      <c r="BK125" s="3">
        <f>IF(BJ125=0,0,BI125*(_xlfn.XLOOKUP(BI$1,'Control Panel'!$B:$B,'Control Panel'!$H:$H)))</f>
        <v>27441.243778287673</v>
      </c>
      <c r="BL125" s="3">
        <f t="shared" si="57"/>
        <v>12487.555235919688</v>
      </c>
      <c r="BM125" s="3">
        <f t="shared" si="58"/>
        <v>5592532.4505419889</v>
      </c>
      <c r="BN125" s="10">
        <f>_xlfn.XLOOKUP(BI$1,'Control Panel'!$B:$B,'Control Panel'!$D:$D)</f>
        <v>5.8749999999999997E-2</v>
      </c>
      <c r="BO125" s="2">
        <f>IF('Control Panel'!$D$26="ON",BS124*(1-'Control Panel'!$C$26),BS124)</f>
        <v>7544306.6958608506</v>
      </c>
      <c r="BP125" s="3">
        <f>IF(ROUND(BS124,2) = 0,0,-PMT(_xlfn.XLOOKUP(BO$1,'Control Panel'!$B:$B,'Control Panel'!$H:$H),_xlfn.XLOOKUP(BO$1,'Control Panel'!$B:$B,'Control Panel'!$E:$E),_xlfn.XLOOKUP(BO$1,'Control Panel'!$B:$B,'Control Panel'!$C:$C)))</f>
        <v>51078.842448125593</v>
      </c>
      <c r="BQ125" s="3">
        <f>IF(BP125=0,0,BO125*(_xlfn.XLOOKUP(BO$1,'Control Panel'!$B:$B,'Control Panel'!$H:$H)))</f>
        <v>33006.341794391221</v>
      </c>
      <c r="BR125" s="3">
        <f t="shared" si="59"/>
        <v>18072.500653734372</v>
      </c>
      <c r="BS125" s="3">
        <f t="shared" si="60"/>
        <v>7526234.1952071162</v>
      </c>
      <c r="BT125" s="10">
        <f>_xlfn.XLOOKUP(BO$1,'Control Panel'!$B:$B,'Control Panel'!$D:$D)</f>
        <v>5.2499999999999998E-2</v>
      </c>
      <c r="BU125" s="2">
        <f>IF('Control Panel'!$D$26="ON",BY124*(1-'Control Panel'!$C$26),BY124)</f>
        <v>1936891.1841827258</v>
      </c>
      <c r="BV125" s="3">
        <f>IF(ROUND(BY124,2) = 0,0,-PMT(_xlfn.XLOOKUP(BU$1,'Control Panel'!$B:$B,'Control Panel'!$H:$H),_xlfn.XLOOKUP(BU$1,'Control Panel'!$B:$B,'Control Panel'!$E:$E),_xlfn.XLOOKUP(BU$1,'Control Panel'!$B:$B,'Control Panel'!$C:$C)))</f>
        <v>38891.266274824018</v>
      </c>
      <c r="BW125" s="3">
        <f>IF(BV125=0,0,BU125*(_xlfn.XLOOKUP(BU$1,'Control Panel'!$B:$B,'Control Panel'!$H:$H)))</f>
        <v>10289.734415970732</v>
      </c>
      <c r="BX125" s="3">
        <f t="shared" si="61"/>
        <v>28601.531858853286</v>
      </c>
      <c r="BY125" s="3">
        <f t="shared" si="62"/>
        <v>1908289.6523238725</v>
      </c>
      <c r="BZ125" s="10">
        <f>_xlfn.XLOOKUP(BU$1,'Control Panel'!$B:$B,'Control Panel'!$D:$D)</f>
        <v>6.3750000000000001E-2</v>
      </c>
      <c r="CA125" s="2">
        <f>IF('Control Panel'!$D$26="ON",CE124*(1-'Control Panel'!$C$26),CE124)</f>
        <v>2517786.0720645194</v>
      </c>
      <c r="CB125" s="3">
        <f>IF(ROUND(CE124,2) = 0,0,-PMT(_xlfn.XLOOKUP(CA$1,'Control Panel'!$B:$B,'Control Panel'!$H:$H),_xlfn.XLOOKUP(CA$1,'Control Panel'!$B:$B,'Control Panel'!$E:$E),_xlfn.XLOOKUP(CA$1,'Control Panel'!$B:$B,'Control Panel'!$C:$C)))</f>
        <v>49824.605221179954</v>
      </c>
      <c r="CC125" s="3">
        <f>IF(CB125=0,0,CA125*(_xlfn.XLOOKUP(CA$1,'Control Panel'!$B:$B,'Control Panel'!$H:$H)))</f>
        <v>12064.391595309156</v>
      </c>
      <c r="CD125" s="3">
        <f t="shared" si="63"/>
        <v>37760.213625870798</v>
      </c>
      <c r="CE125" s="3">
        <f t="shared" si="64"/>
        <v>2480025.8584386487</v>
      </c>
      <c r="CF125" s="10">
        <f>_xlfn.XLOOKUP(CA$1,'Control Panel'!$B:$B,'Control Panel'!$D:$D)</f>
        <v>5.7500000000000002E-2</v>
      </c>
      <c r="CG125" s="2">
        <f>IF('Control Panel'!$D$26="ON",CK124*(1-'Control Panel'!$C$26),CK124)</f>
        <v>3530198.0306073613</v>
      </c>
      <c r="CH125" s="3">
        <f>IF(ROUND(CK124,2) = 0,0,-PMT(_xlfn.XLOOKUP(CG$1,'Control Panel'!$B:$B,'Control Panel'!$H:$H),_xlfn.XLOOKUP(CG$1,'Control Panel'!$B:$B,'Control Panel'!$E:$E),_xlfn.XLOOKUP(CG$1,'Control Panel'!$B:$B,'Control Panel'!$C:$C)))</f>
        <v>69452.093642796826</v>
      </c>
      <c r="CI125" s="3">
        <f>IF(CH125=0,0,CG125*(_xlfn.XLOOKUP(CG$1,'Control Panel'!$B:$B,'Control Panel'!$H:$H)))</f>
        <v>16180.074306950406</v>
      </c>
      <c r="CJ125" s="3">
        <f t="shared" si="65"/>
        <v>53272.019335846417</v>
      </c>
      <c r="CK125" s="3">
        <f t="shared" si="66"/>
        <v>3476926.0112715149</v>
      </c>
      <c r="CL125" s="10">
        <f>_xlfn.XLOOKUP(CG$1,'Control Panel'!$B:$B,'Control Panel'!$D:$D)</f>
        <v>5.5E-2</v>
      </c>
      <c r="CM125" s="2">
        <f>IF('Control Panel'!$D$26="ON",CQ124*(1-'Control Panel'!$C$26),CQ124)</f>
        <v>1631201.447753696</v>
      </c>
      <c r="CN125" s="3">
        <f>IF(ROUND(CQ124,2) = 0,0,-PMT(_xlfn.XLOOKUP(CM$1,'Control Panel'!$B:$B,'Control Panel'!$H:$H),_xlfn.XLOOKUP(CM$1,'Control Panel'!$B:$B,'Control Panel'!$E:$E),_xlfn.XLOOKUP(CM$1,'Control Panel'!$B:$B,'Control Panel'!$C:$C)))</f>
        <v>11044.074042837967</v>
      </c>
      <c r="CO125" s="3">
        <f>IF(CN125=0,0,CM125*(_xlfn.XLOOKUP(CM$1,'Control Panel'!$B:$B,'Control Panel'!$H:$H)))</f>
        <v>7136.5063339224189</v>
      </c>
      <c r="CP125" s="3">
        <f t="shared" si="67"/>
        <v>3907.5677089155479</v>
      </c>
      <c r="CQ125" s="3">
        <f t="shared" si="68"/>
        <v>1627293.8800447804</v>
      </c>
      <c r="CR125" s="10">
        <f>_xlfn.XLOOKUP(CM$1,'Control Panel'!$B:$B,'Control Panel'!$D:$D)</f>
        <v>5.2499999999999998E-2</v>
      </c>
    </row>
    <row r="126" spans="1:96" x14ac:dyDescent="0.3">
      <c r="A126" s="86">
        <f t="shared" si="37"/>
        <v>365296.24500685383</v>
      </c>
      <c r="B126" s="3">
        <f t="shared" si="38"/>
        <v>340952.43692275509</v>
      </c>
      <c r="C126" s="88">
        <f>SUM($A$3:A125)</f>
        <v>33641036.066061661</v>
      </c>
      <c r="D126" s="87">
        <f>IF('Control Panel'!$D$27= "ON",A126+B126*(1-'Control Panel'!$C$27),A126+B126)</f>
        <v>706248.68192960892</v>
      </c>
      <c r="F126" s="9">
        <v>124</v>
      </c>
      <c r="G126" s="2">
        <f>IF('Control Panel'!$D$26="ON",K125*(1-'Control Panel'!$C$26),K125)</f>
        <v>2045250.5948655987</v>
      </c>
      <c r="H126" s="3">
        <f>IF(ROUND(K125,2) = 0,0,-PMT(_xlfn.XLOOKUP(G$1,'Control Panel'!$B:$B,'Control Panel'!$H:$H),_xlfn.XLOOKUP(G$1,'Control Panel'!$B:$B,'Control Panel'!$E:$E),_xlfn.XLOOKUP(G$1,'Control Panel'!$B:$B,'Control Panel'!$C:$C)))</f>
        <v>40854.172731056962</v>
      </c>
      <c r="I126" s="3">
        <f>IF(H126=0,0,G126*(_xlfn.XLOOKUP(G$1,'Control Panel'!$B:$B,'Control Panel'!$H:$H)))</f>
        <v>9374.0652264673281</v>
      </c>
      <c r="J126" s="3">
        <f t="shared" si="39"/>
        <v>31480.107504589636</v>
      </c>
      <c r="K126" s="3">
        <f t="shared" si="40"/>
        <v>2013770.487361009</v>
      </c>
      <c r="L126" s="10">
        <f>_xlfn.XLOOKUP(G$1,'Control Panel'!$B:$B,'Control Panel'!$D:$D)</f>
        <v>5.5E-2</v>
      </c>
      <c r="M126" s="2">
        <f>IF('Control Panel'!$D$26="ON",Q125*(1-'Control Panel'!$C$26),Q125)</f>
        <v>3402209.9940150087</v>
      </c>
      <c r="N126" s="3">
        <f>IF(ROUND(Q125,2) = 0,0,-PMT(_xlfn.XLOOKUP(M$1,'Control Panel'!$B:$B,'Control Panel'!$H:$H),_xlfn.XLOOKUP(M$1,'Control Panel'!$B:$B,'Control Panel'!$E:$E),_xlfn.XLOOKUP(M$1,'Control Panel'!$B:$B,'Control Panel'!$C:$C)))</f>
        <v>26277.152547020552</v>
      </c>
      <c r="O126" s="3">
        <f>IF(N126=0,0,M126*(_xlfn.XLOOKUP(M$1,'Control Panel'!$B:$B,'Control Panel'!$H:$H)))</f>
        <v>19491.828090710987</v>
      </c>
      <c r="P126" s="3">
        <f t="shared" si="41"/>
        <v>6785.324456309565</v>
      </c>
      <c r="Q126" s="3">
        <f t="shared" si="42"/>
        <v>3395424.6695586992</v>
      </c>
      <c r="R126" s="10">
        <f>_xlfn.XLOOKUP(M$1,'Control Panel'!$B:$B,'Control Panel'!$D:$D)</f>
        <v>6.8750000000000006E-2</v>
      </c>
      <c r="S126" s="2">
        <f>IF('Control Panel'!$D$26="ON",W125*(1-'Control Panel'!$C$26),W125)</f>
        <v>5528591.240274379</v>
      </c>
      <c r="T126" s="3">
        <f>IF(ROUND(W125,2) = 0,0,-PMT(_xlfn.XLOOKUP(S$1,'Control Panel'!$B:$B,'Control Panel'!$H:$H),_xlfn.XLOOKUP(S$1,'Control Panel'!$B:$B,'Control Panel'!$E:$E),_xlfn.XLOOKUP(S$1,'Control Panel'!$B:$B,'Control Panel'!$C:$C)))</f>
        <v>42700.372888908401</v>
      </c>
      <c r="U126" s="3">
        <f>IF(T126=0,0,S126*(_xlfn.XLOOKUP(S$1,'Control Panel'!$B:$B,'Control Panel'!$H:$H)))</f>
        <v>31674.220647405298</v>
      </c>
      <c r="V126" s="3">
        <f t="shared" si="43"/>
        <v>11026.152241503103</v>
      </c>
      <c r="W126" s="3">
        <f t="shared" si="44"/>
        <v>5517565.0880328761</v>
      </c>
      <c r="X126" s="10">
        <f>_xlfn.XLOOKUP(S$1,'Control Panel'!$B:$B,'Control Panel'!$D:$D)</f>
        <v>6.8750000000000006E-2</v>
      </c>
      <c r="Y126" s="2">
        <f>IF('Control Panel'!$D$26="ON",AC125*(1-'Control Panel'!$C$26),AC125)</f>
        <v>3120338.8790907501</v>
      </c>
      <c r="Z126" s="3">
        <f>IF(ROUND(AC125,2) = 0,0,-PMT(_xlfn.XLOOKUP(Y$1,'Control Panel'!$B:$B,'Control Panel'!$H:$H),_xlfn.XLOOKUP(Y$1,'Control Panel'!$B:$B,'Control Panel'!$E:$E),_xlfn.XLOOKUP(Y$1,'Control Panel'!$B:$B,'Control Panel'!$C:$C)))</f>
        <v>61792.332437135432</v>
      </c>
      <c r="AA126" s="3">
        <f>IF(Z126=0,0,Y126*(_xlfn.XLOOKUP(Y$1,'Control Panel'!$B:$B,'Control Panel'!$H:$H)))</f>
        <v>13326.447296116745</v>
      </c>
      <c r="AB126" s="3">
        <f t="shared" si="45"/>
        <v>48465.885141018691</v>
      </c>
      <c r="AC126" s="3">
        <f t="shared" si="46"/>
        <v>3071872.9939497313</v>
      </c>
      <c r="AD126" s="10">
        <f>_xlfn.XLOOKUP(Y$1,'Control Panel'!$B:$B,'Control Panel'!$D:$D)</f>
        <v>5.1249999999999997E-2</v>
      </c>
      <c r="AE126" s="2">
        <f>IF('Control Panel'!$D$26="ON",AI125*(1-'Control Panel'!$C$26),AI125)</f>
        <v>8505524.9850375298</v>
      </c>
      <c r="AF126" s="3">
        <f>IF(ROUND(AI125,2) = 0,0,-PMT(_xlfn.XLOOKUP(AE$1,'Control Panel'!$B:$B,'Control Panel'!$H:$H),_xlfn.XLOOKUP(AE$1,'Control Panel'!$B:$B,'Control Panel'!$E:$E),_xlfn.XLOOKUP(AE$1,'Control Panel'!$B:$B,'Control Panel'!$C:$C)))</f>
        <v>65692.881367551381</v>
      </c>
      <c r="AG126" s="3">
        <f>IF(AF126=0,0,AE126*(_xlfn.XLOOKUP(AE$1,'Control Panel'!$B:$B,'Control Panel'!$H:$H)))</f>
        <v>48729.57022677752</v>
      </c>
      <c r="AH126" s="3">
        <f t="shared" si="47"/>
        <v>16963.311140773862</v>
      </c>
      <c r="AI126" s="3">
        <f t="shared" si="48"/>
        <v>8488561.673896756</v>
      </c>
      <c r="AJ126" s="10">
        <f>_xlfn.XLOOKUP(AE$1,'Control Panel'!$B:$B,'Control Panel'!$D:$D)</f>
        <v>6.8750000000000006E-2</v>
      </c>
      <c r="AK126" s="2">
        <f>IF('Control Panel'!$D$26="ON",AO125*(1-'Control Panel'!$C$26),AO125)</f>
        <v>949316.53457056533</v>
      </c>
      <c r="AL126" s="3">
        <f>IF(ROUND(AO125,2) = 0,0,-PMT(_xlfn.XLOOKUP(AK$1,'Control Panel'!$B:$B,'Control Panel'!$H:$H),_xlfn.XLOOKUP(AK$1,'Control Panel'!$B:$B,'Control Panel'!$E:$E),_xlfn.XLOOKUP(AK$1,'Control Panel'!$B:$B,'Control Panel'!$C:$C)))</f>
        <v>19292.014496253767</v>
      </c>
      <c r="AM126" s="3">
        <f>IF(AL126=0,0,AK126*(_xlfn.XLOOKUP(AK$1,'Control Panel'!$B:$B,'Control Panel'!$H:$H)))</f>
        <v>4944.3569508883611</v>
      </c>
      <c r="AN126" s="3">
        <f t="shared" si="49"/>
        <v>14347.657545365406</v>
      </c>
      <c r="AO126" s="3">
        <f t="shared" si="50"/>
        <v>934968.87702519994</v>
      </c>
      <c r="AP126" s="10">
        <f>_xlfn.XLOOKUP(AK$1,'Control Panel'!$B:$B,'Control Panel'!$D:$D)</f>
        <v>6.25E-2</v>
      </c>
      <c r="AQ126" s="2">
        <f>IF('Control Panel'!$D$26="ON",AU125*(1-'Control Panel'!$C$26),AU125)</f>
        <v>2998495.0157358497</v>
      </c>
      <c r="AR126" s="3">
        <f>IF(ROUND(AU125,2) = 0,0,-PMT(_xlfn.XLOOKUP(AQ$1,'Control Panel'!$B:$B,'Control Panel'!$H:$H),_xlfn.XLOOKUP(AQ$1,'Control Panel'!$B:$B,'Control Panel'!$E:$E),_xlfn.XLOOKUP(AQ$1,'Control Panel'!$B:$B,'Control Panel'!$C:$C)))</f>
        <v>61459.563819643074</v>
      </c>
      <c r="AS126" s="3">
        <f>IF(AR126=0,0,AQ126*(_xlfn.XLOOKUP(AQ$1,'Control Panel'!$B:$B,'Control Panel'!$H:$H)))</f>
        <v>16554.191232708337</v>
      </c>
      <c r="AT126" s="3">
        <f t="shared" si="51"/>
        <v>44905.37258693474</v>
      </c>
      <c r="AU126" s="3">
        <f t="shared" si="52"/>
        <v>2953589.6431489149</v>
      </c>
      <c r="AV126" s="10">
        <f>_xlfn.XLOOKUP(AQ$1,'Control Panel'!$B:$B,'Control Panel'!$D:$D)</f>
        <v>6.6250000000000003E-2</v>
      </c>
      <c r="AW126" s="2">
        <f>IF('Control Panel'!$D$26="ON",BA125*(1-'Control Panel'!$C$26),BA125)</f>
        <v>6533521.6118248887</v>
      </c>
      <c r="AX126" s="3">
        <f>IF(ROUND(BA125,2) = 0,0,-PMT(_xlfn.XLOOKUP(AW$1,'Control Panel'!$B:$B,'Control Panel'!$H:$H),_xlfn.XLOOKUP(AW$1,'Control Panel'!$B:$B,'Control Panel'!$E:$E),_xlfn.XLOOKUP(AW$1,'Control Panel'!$B:$B,'Control Panel'!$C:$C)))</f>
        <v>44797.69910066975</v>
      </c>
      <c r="AY126" s="3">
        <f>IF(AX126=0,0,AW126*(_xlfn.XLOOKUP(AW$1,'Control Panel'!$B:$B,'Control Panel'!$H:$H)))</f>
        <v>29264.732219632315</v>
      </c>
      <c r="AZ126" s="3">
        <f t="shared" si="53"/>
        <v>15532.966881037435</v>
      </c>
      <c r="BA126" s="3">
        <f t="shared" si="54"/>
        <v>6517988.644943851</v>
      </c>
      <c r="BB126" s="10">
        <f>_xlfn.XLOOKUP(AW$1,'Control Panel'!$B:$B,'Control Panel'!$D:$D)</f>
        <v>5.3749999999999999E-2</v>
      </c>
      <c r="BC126" s="2">
        <f>IF('Control Panel'!$D$26="ON",BG125*(1-'Control Panel'!$C$26),BG125)</f>
        <v>10664413.03069585</v>
      </c>
      <c r="BD126" s="3">
        <f>IF(ROUND(BG125,2) = 0,0,-PMT(_xlfn.XLOOKUP(BC$1,'Control Panel'!$B:$B,'Control Panel'!$H:$H),_xlfn.XLOOKUP(BC$1,'Control Panel'!$B:$B,'Control Panel'!$E:$E),_xlfn.XLOOKUP(BC$1,'Control Panel'!$B:$B,'Control Panel'!$C:$C)))</f>
        <v>83162.8118973979</v>
      </c>
      <c r="BE126" s="3">
        <f>IF(BD126=0,0,BC126*(_xlfn.XLOOKUP(BC$1,'Control Panel'!$B:$B,'Control Panel'!$H:$H)))</f>
        <v>62209.076012392463</v>
      </c>
      <c r="BF126" s="3">
        <f t="shared" si="55"/>
        <v>20953.735885005437</v>
      </c>
      <c r="BG126" s="3">
        <f t="shared" si="56"/>
        <v>10643459.294810845</v>
      </c>
      <c r="BH126" s="10">
        <f>_xlfn.XLOOKUP(BC$1,'Control Panel'!$B:$B,'Control Panel'!$D:$D)</f>
        <v>7.0000000000000007E-2</v>
      </c>
      <c r="BI126" s="2">
        <f>IF('Control Panel'!$D$26="ON",BM125*(1-'Control Panel'!$C$26),BM125)</f>
        <v>5592532.4505419889</v>
      </c>
      <c r="BJ126" s="3">
        <f>IF(ROUND(BM125,2) = 0,0,-PMT(_xlfn.XLOOKUP(BI$1,'Control Panel'!$B:$B,'Control Panel'!$H:$H),_xlfn.XLOOKUP(BI$1,'Control Panel'!$B:$B,'Control Panel'!$E:$E),_xlfn.XLOOKUP(BI$1,'Control Panel'!$B:$B,'Control Panel'!$C:$C)))</f>
        <v>39928.799014207361</v>
      </c>
      <c r="BK126" s="3">
        <f>IF(BJ126=0,0,BI126*(_xlfn.XLOOKUP(BI$1,'Control Panel'!$B:$B,'Control Panel'!$H:$H)))</f>
        <v>27380.106789111818</v>
      </c>
      <c r="BL126" s="3">
        <f t="shared" si="57"/>
        <v>12548.692225095543</v>
      </c>
      <c r="BM126" s="3">
        <f t="shared" si="58"/>
        <v>5579983.7583168931</v>
      </c>
      <c r="BN126" s="10">
        <f>_xlfn.XLOOKUP(BI$1,'Control Panel'!$B:$B,'Control Panel'!$D:$D)</f>
        <v>5.8749999999999997E-2</v>
      </c>
      <c r="BO126" s="2">
        <f>IF('Control Panel'!$D$26="ON",BS125*(1-'Control Panel'!$C$26),BS125)</f>
        <v>7526234.1952071162</v>
      </c>
      <c r="BP126" s="3">
        <f>IF(ROUND(BS125,2) = 0,0,-PMT(_xlfn.XLOOKUP(BO$1,'Control Panel'!$B:$B,'Control Panel'!$H:$H),_xlfn.XLOOKUP(BO$1,'Control Panel'!$B:$B,'Control Panel'!$E:$E),_xlfn.XLOOKUP(BO$1,'Control Panel'!$B:$B,'Control Panel'!$C:$C)))</f>
        <v>51078.842448125593</v>
      </c>
      <c r="BQ126" s="3">
        <f>IF(BP126=0,0,BO126*(_xlfn.XLOOKUP(BO$1,'Control Panel'!$B:$B,'Control Panel'!$H:$H)))</f>
        <v>32927.274604031132</v>
      </c>
      <c r="BR126" s="3">
        <f t="shared" si="59"/>
        <v>18151.567844094461</v>
      </c>
      <c r="BS126" s="3">
        <f t="shared" si="60"/>
        <v>7508082.6273630215</v>
      </c>
      <c r="BT126" s="10">
        <f>_xlfn.XLOOKUP(BO$1,'Control Panel'!$B:$B,'Control Panel'!$D:$D)</f>
        <v>5.2499999999999998E-2</v>
      </c>
      <c r="BU126" s="2">
        <f>IF('Control Panel'!$D$26="ON",BY125*(1-'Control Panel'!$C$26),BY125)</f>
        <v>1908289.6523238725</v>
      </c>
      <c r="BV126" s="3">
        <f>IF(ROUND(BY125,2) = 0,0,-PMT(_xlfn.XLOOKUP(BU$1,'Control Panel'!$B:$B,'Control Panel'!$H:$H),_xlfn.XLOOKUP(BU$1,'Control Panel'!$B:$B,'Control Panel'!$E:$E),_xlfn.XLOOKUP(BU$1,'Control Panel'!$B:$B,'Control Panel'!$C:$C)))</f>
        <v>38891.266274824018</v>
      </c>
      <c r="BW126" s="3">
        <f>IF(BV126=0,0,BU126*(_xlfn.XLOOKUP(BU$1,'Control Panel'!$B:$B,'Control Panel'!$H:$H)))</f>
        <v>10137.788777970574</v>
      </c>
      <c r="BX126" s="3">
        <f t="shared" si="61"/>
        <v>28753.477496853444</v>
      </c>
      <c r="BY126" s="3">
        <f t="shared" si="62"/>
        <v>1879536.1748270192</v>
      </c>
      <c r="BZ126" s="10">
        <f>_xlfn.XLOOKUP(BU$1,'Control Panel'!$B:$B,'Control Panel'!$D:$D)</f>
        <v>6.3750000000000001E-2</v>
      </c>
      <c r="CA126" s="2">
        <f>IF('Control Panel'!$D$26="ON",CE125*(1-'Control Panel'!$C$26),CE125)</f>
        <v>2480025.8584386487</v>
      </c>
      <c r="CB126" s="3">
        <f>IF(ROUND(CE125,2) = 0,0,-PMT(_xlfn.XLOOKUP(CA$1,'Control Panel'!$B:$B,'Control Panel'!$H:$H),_xlfn.XLOOKUP(CA$1,'Control Panel'!$B:$B,'Control Panel'!$E:$E),_xlfn.XLOOKUP(CA$1,'Control Panel'!$B:$B,'Control Panel'!$C:$C)))</f>
        <v>49824.605221179954</v>
      </c>
      <c r="CC126" s="3">
        <f>IF(CB126=0,0,CA126*(_xlfn.XLOOKUP(CA$1,'Control Panel'!$B:$B,'Control Panel'!$H:$H)))</f>
        <v>11883.457238351861</v>
      </c>
      <c r="CD126" s="3">
        <f t="shared" si="63"/>
        <v>37941.147982828094</v>
      </c>
      <c r="CE126" s="3">
        <f t="shared" si="64"/>
        <v>2442084.7104558204</v>
      </c>
      <c r="CF126" s="10">
        <f>_xlfn.XLOOKUP(CA$1,'Control Panel'!$B:$B,'Control Panel'!$D:$D)</f>
        <v>5.7500000000000002E-2</v>
      </c>
      <c r="CG126" s="2">
        <f>IF('Control Panel'!$D$26="ON",CK125*(1-'Control Panel'!$C$26),CK125)</f>
        <v>3476926.0112715149</v>
      </c>
      <c r="CH126" s="3">
        <f>IF(ROUND(CK125,2) = 0,0,-PMT(_xlfn.XLOOKUP(CG$1,'Control Panel'!$B:$B,'Control Panel'!$H:$H),_xlfn.XLOOKUP(CG$1,'Control Panel'!$B:$B,'Control Panel'!$E:$E),_xlfn.XLOOKUP(CG$1,'Control Panel'!$B:$B,'Control Panel'!$C:$C)))</f>
        <v>69452.093642796826</v>
      </c>
      <c r="CI126" s="3">
        <f>IF(CH126=0,0,CG126*(_xlfn.XLOOKUP(CG$1,'Control Panel'!$B:$B,'Control Panel'!$H:$H)))</f>
        <v>15935.910884994444</v>
      </c>
      <c r="CJ126" s="3">
        <f t="shared" si="65"/>
        <v>53516.18275780238</v>
      </c>
      <c r="CK126" s="3">
        <f t="shared" si="66"/>
        <v>3423409.8285137126</v>
      </c>
      <c r="CL126" s="10">
        <f>_xlfn.XLOOKUP(CG$1,'Control Panel'!$B:$B,'Control Panel'!$D:$D)</f>
        <v>5.5E-2</v>
      </c>
      <c r="CM126" s="2">
        <f>IF('Control Panel'!$D$26="ON",CQ125*(1-'Control Panel'!$C$26),CQ125)</f>
        <v>1627293.8800447804</v>
      </c>
      <c r="CN126" s="3">
        <f>IF(ROUND(CQ125,2) = 0,0,-PMT(_xlfn.XLOOKUP(CM$1,'Control Panel'!$B:$B,'Control Panel'!$H:$H),_xlfn.XLOOKUP(CM$1,'Control Panel'!$B:$B,'Control Panel'!$E:$E),_xlfn.XLOOKUP(CM$1,'Control Panel'!$B:$B,'Control Panel'!$C:$C)))</f>
        <v>11044.074042837967</v>
      </c>
      <c r="CO126" s="3">
        <f>IF(CN126=0,0,CM126*(_xlfn.XLOOKUP(CM$1,'Control Panel'!$B:$B,'Control Panel'!$H:$H)))</f>
        <v>7119.410725195914</v>
      </c>
      <c r="CP126" s="3">
        <f t="shared" si="67"/>
        <v>3924.6633176420528</v>
      </c>
      <c r="CQ126" s="3">
        <f t="shared" si="68"/>
        <v>1623369.2167271385</v>
      </c>
      <c r="CR126" s="10">
        <f>_xlfn.XLOOKUP(CM$1,'Control Panel'!$B:$B,'Control Panel'!$D:$D)</f>
        <v>5.2499999999999998E-2</v>
      </c>
    </row>
    <row r="127" spans="1:96" x14ac:dyDescent="0.3">
      <c r="A127" s="86">
        <f t="shared" si="37"/>
        <v>367099.05294499878</v>
      </c>
      <c r="B127" s="3">
        <f t="shared" si="38"/>
        <v>339149.62898461008</v>
      </c>
      <c r="C127" s="88">
        <f>SUM($A$3:A126)</f>
        <v>34006332.311068512</v>
      </c>
      <c r="D127" s="87">
        <f>IF('Control Panel'!$D$27= "ON",A127+B127*(1-'Control Panel'!$C$27),A127+B127)</f>
        <v>706248.68192960881</v>
      </c>
      <c r="F127" s="9">
        <v>125</v>
      </c>
      <c r="G127" s="2">
        <f>IF('Control Panel'!$D$26="ON",K126*(1-'Control Panel'!$C$26),K126)</f>
        <v>2013770.487361009</v>
      </c>
      <c r="H127" s="3">
        <f>IF(ROUND(K126,2) = 0,0,-PMT(_xlfn.XLOOKUP(G$1,'Control Panel'!$B:$B,'Control Panel'!$H:$H),_xlfn.XLOOKUP(G$1,'Control Panel'!$B:$B,'Control Panel'!$E:$E),_xlfn.XLOOKUP(G$1,'Control Panel'!$B:$B,'Control Panel'!$C:$C)))</f>
        <v>40854.172731056962</v>
      </c>
      <c r="I127" s="3">
        <f>IF(H127=0,0,G127*(_xlfn.XLOOKUP(G$1,'Control Panel'!$B:$B,'Control Panel'!$H:$H)))</f>
        <v>9229.7814004046249</v>
      </c>
      <c r="J127" s="3">
        <f t="shared" si="39"/>
        <v>31624.391330652339</v>
      </c>
      <c r="K127" s="3">
        <f t="shared" si="40"/>
        <v>1982146.0960303566</v>
      </c>
      <c r="L127" s="10">
        <f>_xlfn.XLOOKUP(G$1,'Control Panel'!$B:$B,'Control Panel'!$D:$D)</f>
        <v>5.5E-2</v>
      </c>
      <c r="M127" s="2">
        <f>IF('Control Panel'!$D$26="ON",Q126*(1-'Control Panel'!$C$26),Q126)</f>
        <v>3395424.6695586992</v>
      </c>
      <c r="N127" s="3">
        <f>IF(ROUND(Q126,2) = 0,0,-PMT(_xlfn.XLOOKUP(M$1,'Control Panel'!$B:$B,'Control Panel'!$H:$H),_xlfn.XLOOKUP(M$1,'Control Panel'!$B:$B,'Control Panel'!$E:$E),_xlfn.XLOOKUP(M$1,'Control Panel'!$B:$B,'Control Panel'!$C:$C)))</f>
        <v>26277.152547020552</v>
      </c>
      <c r="O127" s="3">
        <f>IF(N127=0,0,M127*(_xlfn.XLOOKUP(M$1,'Control Panel'!$B:$B,'Control Panel'!$H:$H)))</f>
        <v>19452.953836013381</v>
      </c>
      <c r="P127" s="3">
        <f t="shared" si="41"/>
        <v>6824.1987110071714</v>
      </c>
      <c r="Q127" s="3">
        <f t="shared" si="42"/>
        <v>3388600.4708476919</v>
      </c>
      <c r="R127" s="10">
        <f>_xlfn.XLOOKUP(M$1,'Control Panel'!$B:$B,'Control Panel'!$D:$D)</f>
        <v>6.8750000000000006E-2</v>
      </c>
      <c r="S127" s="2">
        <f>IF('Control Panel'!$D$26="ON",W126*(1-'Control Panel'!$C$26),W126)</f>
        <v>5517565.0880328761</v>
      </c>
      <c r="T127" s="3">
        <f>IF(ROUND(W126,2) = 0,0,-PMT(_xlfn.XLOOKUP(S$1,'Control Panel'!$B:$B,'Control Panel'!$H:$H),_xlfn.XLOOKUP(S$1,'Control Panel'!$B:$B,'Control Panel'!$E:$E),_xlfn.XLOOKUP(S$1,'Control Panel'!$B:$B,'Control Panel'!$C:$C)))</f>
        <v>42700.372888908401</v>
      </c>
      <c r="U127" s="3">
        <f>IF(T127=0,0,S127*(_xlfn.XLOOKUP(S$1,'Control Panel'!$B:$B,'Control Panel'!$H:$H)))</f>
        <v>31611.049983521691</v>
      </c>
      <c r="V127" s="3">
        <f t="shared" si="43"/>
        <v>11089.322905386711</v>
      </c>
      <c r="W127" s="3">
        <f t="shared" si="44"/>
        <v>5506475.7651274893</v>
      </c>
      <c r="X127" s="10">
        <f>_xlfn.XLOOKUP(S$1,'Control Panel'!$B:$B,'Control Panel'!$D:$D)</f>
        <v>6.8750000000000006E-2</v>
      </c>
      <c r="Y127" s="2">
        <f>IF('Control Panel'!$D$26="ON",AC126*(1-'Control Panel'!$C$26),AC126)</f>
        <v>3071872.9939497313</v>
      </c>
      <c r="Z127" s="3">
        <f>IF(ROUND(AC126,2) = 0,0,-PMT(_xlfn.XLOOKUP(Y$1,'Control Panel'!$B:$B,'Control Panel'!$H:$H),_xlfn.XLOOKUP(Y$1,'Control Panel'!$B:$B,'Control Panel'!$E:$E),_xlfn.XLOOKUP(Y$1,'Control Panel'!$B:$B,'Control Panel'!$C:$C)))</f>
        <v>61792.332437135432</v>
      </c>
      <c r="AA127" s="3">
        <f>IF(Z127=0,0,Y127*(_xlfn.XLOOKUP(Y$1,'Control Panel'!$B:$B,'Control Panel'!$H:$H)))</f>
        <v>13119.457578326977</v>
      </c>
      <c r="AB127" s="3">
        <f t="shared" si="45"/>
        <v>48672.874858808456</v>
      </c>
      <c r="AC127" s="3">
        <f t="shared" si="46"/>
        <v>3023200.1190909231</v>
      </c>
      <c r="AD127" s="10">
        <f>_xlfn.XLOOKUP(Y$1,'Control Panel'!$B:$B,'Control Panel'!$D:$D)</f>
        <v>5.1249999999999997E-2</v>
      </c>
      <c r="AE127" s="2">
        <f>IF('Control Panel'!$D$26="ON",AI126*(1-'Control Panel'!$C$26),AI126)</f>
        <v>8488561.673896756</v>
      </c>
      <c r="AF127" s="3">
        <f>IF(ROUND(AI126,2) = 0,0,-PMT(_xlfn.XLOOKUP(AE$1,'Control Panel'!$B:$B,'Control Panel'!$H:$H),_xlfn.XLOOKUP(AE$1,'Control Panel'!$B:$B,'Control Panel'!$E:$E),_xlfn.XLOOKUP(AE$1,'Control Panel'!$B:$B,'Control Panel'!$C:$C)))</f>
        <v>65692.881367551381</v>
      </c>
      <c r="AG127" s="3">
        <f>IF(AF127=0,0,AE127*(_xlfn.XLOOKUP(AE$1,'Control Panel'!$B:$B,'Control Panel'!$H:$H)))</f>
        <v>48632.3845900335</v>
      </c>
      <c r="AH127" s="3">
        <f t="shared" si="47"/>
        <v>17060.496777517881</v>
      </c>
      <c r="AI127" s="3">
        <f t="shared" si="48"/>
        <v>8471501.1771192383</v>
      </c>
      <c r="AJ127" s="10">
        <f>_xlfn.XLOOKUP(AE$1,'Control Panel'!$B:$B,'Control Panel'!$D:$D)</f>
        <v>6.8750000000000006E-2</v>
      </c>
      <c r="AK127" s="2">
        <f>IF('Control Panel'!$D$26="ON",AO126*(1-'Control Panel'!$C$26),AO126)</f>
        <v>934968.87702519994</v>
      </c>
      <c r="AL127" s="3">
        <f>IF(ROUND(AO126,2) = 0,0,-PMT(_xlfn.XLOOKUP(AK$1,'Control Panel'!$B:$B,'Control Panel'!$H:$H),_xlfn.XLOOKUP(AK$1,'Control Panel'!$B:$B,'Control Panel'!$E:$E),_xlfn.XLOOKUP(AK$1,'Control Panel'!$B:$B,'Control Panel'!$C:$C)))</f>
        <v>19292.014496253767</v>
      </c>
      <c r="AM127" s="3">
        <f>IF(AL127=0,0,AK127*(_xlfn.XLOOKUP(AK$1,'Control Panel'!$B:$B,'Control Panel'!$H:$H)))</f>
        <v>4869.6295678395827</v>
      </c>
      <c r="AN127" s="3">
        <f t="shared" si="49"/>
        <v>14422.384928414183</v>
      </c>
      <c r="AO127" s="3">
        <f t="shared" si="50"/>
        <v>920546.49209678581</v>
      </c>
      <c r="AP127" s="10">
        <f>_xlfn.XLOOKUP(AK$1,'Control Panel'!$B:$B,'Control Panel'!$D:$D)</f>
        <v>6.25E-2</v>
      </c>
      <c r="AQ127" s="2">
        <f>IF('Control Panel'!$D$26="ON",AU126*(1-'Control Panel'!$C$26),AU126)</f>
        <v>2953589.6431489149</v>
      </c>
      <c r="AR127" s="3">
        <f>IF(ROUND(AU126,2) = 0,0,-PMT(_xlfn.XLOOKUP(AQ$1,'Control Panel'!$B:$B,'Control Panel'!$H:$H),_xlfn.XLOOKUP(AQ$1,'Control Panel'!$B:$B,'Control Panel'!$E:$E),_xlfn.XLOOKUP(AQ$1,'Control Panel'!$B:$B,'Control Panel'!$C:$C)))</f>
        <v>61459.563819643074</v>
      </c>
      <c r="AS127" s="3">
        <f>IF(AR127=0,0,AQ127*(_xlfn.XLOOKUP(AQ$1,'Control Panel'!$B:$B,'Control Panel'!$H:$H)))</f>
        <v>16306.276154884634</v>
      </c>
      <c r="AT127" s="3">
        <f t="shared" si="51"/>
        <v>45153.287664758442</v>
      </c>
      <c r="AU127" s="3">
        <f t="shared" si="52"/>
        <v>2908436.3554841564</v>
      </c>
      <c r="AV127" s="10">
        <f>_xlfn.XLOOKUP(AQ$1,'Control Panel'!$B:$B,'Control Panel'!$D:$D)</f>
        <v>6.6250000000000003E-2</v>
      </c>
      <c r="AW127" s="2">
        <f>IF('Control Panel'!$D$26="ON",BA126*(1-'Control Panel'!$C$26),BA126)</f>
        <v>6517988.644943851</v>
      </c>
      <c r="AX127" s="3">
        <f>IF(ROUND(BA126,2) = 0,0,-PMT(_xlfn.XLOOKUP(AW$1,'Control Panel'!$B:$B,'Control Panel'!$H:$H),_xlfn.XLOOKUP(AW$1,'Control Panel'!$B:$B,'Control Panel'!$E:$E),_xlfn.XLOOKUP(AW$1,'Control Panel'!$B:$B,'Control Panel'!$C:$C)))</f>
        <v>44797.69910066975</v>
      </c>
      <c r="AY127" s="3">
        <f>IF(AX127=0,0,AW127*(_xlfn.XLOOKUP(AW$1,'Control Panel'!$B:$B,'Control Panel'!$H:$H)))</f>
        <v>29195.157472144336</v>
      </c>
      <c r="AZ127" s="3">
        <f t="shared" si="53"/>
        <v>15602.541628525414</v>
      </c>
      <c r="BA127" s="3">
        <f t="shared" si="54"/>
        <v>6502386.1033153255</v>
      </c>
      <c r="BB127" s="10">
        <f>_xlfn.XLOOKUP(AW$1,'Control Panel'!$B:$B,'Control Panel'!$D:$D)</f>
        <v>5.3749999999999999E-2</v>
      </c>
      <c r="BC127" s="2">
        <f>IF('Control Panel'!$D$26="ON",BG126*(1-'Control Panel'!$C$26),BG126)</f>
        <v>10643459.294810845</v>
      </c>
      <c r="BD127" s="3">
        <f>IF(ROUND(BG126,2) = 0,0,-PMT(_xlfn.XLOOKUP(BC$1,'Control Panel'!$B:$B,'Control Panel'!$H:$H),_xlfn.XLOOKUP(BC$1,'Control Panel'!$B:$B,'Control Panel'!$E:$E),_xlfn.XLOOKUP(BC$1,'Control Panel'!$B:$B,'Control Panel'!$C:$C)))</f>
        <v>83162.8118973979</v>
      </c>
      <c r="BE127" s="3">
        <f>IF(BD127=0,0,BC127*(_xlfn.XLOOKUP(BC$1,'Control Panel'!$B:$B,'Control Panel'!$H:$H)))</f>
        <v>62086.845886396593</v>
      </c>
      <c r="BF127" s="3">
        <f t="shared" si="55"/>
        <v>21075.966011001306</v>
      </c>
      <c r="BG127" s="3">
        <f t="shared" si="56"/>
        <v>10622383.328799844</v>
      </c>
      <c r="BH127" s="10">
        <f>_xlfn.XLOOKUP(BC$1,'Control Panel'!$B:$B,'Control Panel'!$D:$D)</f>
        <v>7.0000000000000007E-2</v>
      </c>
      <c r="BI127" s="2">
        <f>IF('Control Panel'!$D$26="ON",BM126*(1-'Control Panel'!$C$26),BM126)</f>
        <v>5579983.7583168931</v>
      </c>
      <c r="BJ127" s="3">
        <f>IF(ROUND(BM126,2) = 0,0,-PMT(_xlfn.XLOOKUP(BI$1,'Control Panel'!$B:$B,'Control Panel'!$H:$H),_xlfn.XLOOKUP(BI$1,'Control Panel'!$B:$B,'Control Panel'!$E:$E),_xlfn.XLOOKUP(BI$1,'Control Panel'!$B:$B,'Control Panel'!$C:$C)))</f>
        <v>39928.799014207361</v>
      </c>
      <c r="BK127" s="3">
        <f>IF(BJ127=0,0,BI127*(_xlfn.XLOOKUP(BI$1,'Control Panel'!$B:$B,'Control Panel'!$H:$H)))</f>
        <v>27318.670483426453</v>
      </c>
      <c r="BL127" s="3">
        <f t="shared" si="57"/>
        <v>12610.128530780908</v>
      </c>
      <c r="BM127" s="3">
        <f t="shared" si="58"/>
        <v>5567373.6297861123</v>
      </c>
      <c r="BN127" s="10">
        <f>_xlfn.XLOOKUP(BI$1,'Control Panel'!$B:$B,'Control Panel'!$D:$D)</f>
        <v>5.8749999999999997E-2</v>
      </c>
      <c r="BO127" s="2">
        <f>IF('Control Panel'!$D$26="ON",BS126*(1-'Control Panel'!$C$26),BS126)</f>
        <v>7508082.6273630215</v>
      </c>
      <c r="BP127" s="3">
        <f>IF(ROUND(BS126,2) = 0,0,-PMT(_xlfn.XLOOKUP(BO$1,'Control Panel'!$B:$B,'Control Panel'!$H:$H),_xlfn.XLOOKUP(BO$1,'Control Panel'!$B:$B,'Control Panel'!$E:$E),_xlfn.XLOOKUP(BO$1,'Control Panel'!$B:$B,'Control Panel'!$C:$C)))</f>
        <v>51078.842448125593</v>
      </c>
      <c r="BQ127" s="3">
        <f>IF(BP127=0,0,BO127*(_xlfn.XLOOKUP(BO$1,'Control Panel'!$B:$B,'Control Panel'!$H:$H)))</f>
        <v>32847.861494713216</v>
      </c>
      <c r="BR127" s="3">
        <f t="shared" si="59"/>
        <v>18230.980953412378</v>
      </c>
      <c r="BS127" s="3">
        <f t="shared" si="60"/>
        <v>7489851.6464096094</v>
      </c>
      <c r="BT127" s="10">
        <f>_xlfn.XLOOKUP(BO$1,'Control Panel'!$B:$B,'Control Panel'!$D:$D)</f>
        <v>5.2499999999999998E-2</v>
      </c>
      <c r="BU127" s="2">
        <f>IF('Control Panel'!$D$26="ON",BY126*(1-'Control Panel'!$C$26),BY126)</f>
        <v>1879536.1748270192</v>
      </c>
      <c r="BV127" s="3">
        <f>IF(ROUND(BY126,2) = 0,0,-PMT(_xlfn.XLOOKUP(BU$1,'Control Panel'!$B:$B,'Control Panel'!$H:$H),_xlfn.XLOOKUP(BU$1,'Control Panel'!$B:$B,'Control Panel'!$E:$E),_xlfn.XLOOKUP(BU$1,'Control Panel'!$B:$B,'Control Panel'!$C:$C)))</f>
        <v>38891.266274824018</v>
      </c>
      <c r="BW127" s="3">
        <f>IF(BV127=0,0,BU127*(_xlfn.XLOOKUP(BU$1,'Control Panel'!$B:$B,'Control Panel'!$H:$H)))</f>
        <v>9985.0359287685405</v>
      </c>
      <c r="BX127" s="3">
        <f t="shared" si="61"/>
        <v>28906.230346055476</v>
      </c>
      <c r="BY127" s="3">
        <f t="shared" si="62"/>
        <v>1850629.9444809637</v>
      </c>
      <c r="BZ127" s="10">
        <f>_xlfn.XLOOKUP(BU$1,'Control Panel'!$B:$B,'Control Panel'!$D:$D)</f>
        <v>6.3750000000000001E-2</v>
      </c>
      <c r="CA127" s="2">
        <f>IF('Control Panel'!$D$26="ON",CE126*(1-'Control Panel'!$C$26),CE126)</f>
        <v>2442084.7104558204</v>
      </c>
      <c r="CB127" s="3">
        <f>IF(ROUND(CE126,2) = 0,0,-PMT(_xlfn.XLOOKUP(CA$1,'Control Panel'!$B:$B,'Control Panel'!$H:$H),_xlfn.XLOOKUP(CA$1,'Control Panel'!$B:$B,'Control Panel'!$E:$E),_xlfn.XLOOKUP(CA$1,'Control Panel'!$B:$B,'Control Panel'!$C:$C)))</f>
        <v>49824.605221179954</v>
      </c>
      <c r="CC127" s="3">
        <f>IF(CB127=0,0,CA127*(_xlfn.XLOOKUP(CA$1,'Control Panel'!$B:$B,'Control Panel'!$H:$H)))</f>
        <v>11701.655904267474</v>
      </c>
      <c r="CD127" s="3">
        <f t="shared" si="63"/>
        <v>38122.949316912476</v>
      </c>
      <c r="CE127" s="3">
        <f t="shared" si="64"/>
        <v>2403961.7611389081</v>
      </c>
      <c r="CF127" s="10">
        <f>_xlfn.XLOOKUP(CA$1,'Control Panel'!$B:$B,'Control Panel'!$D:$D)</f>
        <v>5.7500000000000002E-2</v>
      </c>
      <c r="CG127" s="2">
        <f>IF('Control Panel'!$D$26="ON",CK126*(1-'Control Panel'!$C$26),CK126)</f>
        <v>3423409.8285137126</v>
      </c>
      <c r="CH127" s="3">
        <f>IF(ROUND(CK126,2) = 0,0,-PMT(_xlfn.XLOOKUP(CG$1,'Control Panel'!$B:$B,'Control Panel'!$H:$H),_xlfn.XLOOKUP(CG$1,'Control Panel'!$B:$B,'Control Panel'!$E:$E),_xlfn.XLOOKUP(CG$1,'Control Panel'!$B:$B,'Control Panel'!$C:$C)))</f>
        <v>69452.093642796826</v>
      </c>
      <c r="CI127" s="3">
        <f>IF(CH127=0,0,CG127*(_xlfn.XLOOKUP(CG$1,'Control Panel'!$B:$B,'Control Panel'!$H:$H)))</f>
        <v>15690.628380687849</v>
      </c>
      <c r="CJ127" s="3">
        <f t="shared" si="65"/>
        <v>53761.465262108977</v>
      </c>
      <c r="CK127" s="3">
        <f t="shared" si="66"/>
        <v>3369648.3632516037</v>
      </c>
      <c r="CL127" s="10">
        <f>_xlfn.XLOOKUP(CG$1,'Control Panel'!$B:$B,'Control Panel'!$D:$D)</f>
        <v>5.5E-2</v>
      </c>
      <c r="CM127" s="2">
        <f>IF('Control Panel'!$D$26="ON",CQ126*(1-'Control Panel'!$C$26),CQ126)</f>
        <v>1623369.2167271385</v>
      </c>
      <c r="CN127" s="3">
        <f>IF(ROUND(CQ126,2) = 0,0,-PMT(_xlfn.XLOOKUP(CM$1,'Control Panel'!$B:$B,'Control Panel'!$H:$H),_xlfn.XLOOKUP(CM$1,'Control Panel'!$B:$B,'Control Panel'!$E:$E),_xlfn.XLOOKUP(CM$1,'Control Panel'!$B:$B,'Control Panel'!$C:$C)))</f>
        <v>11044.074042837967</v>
      </c>
      <c r="CO127" s="3">
        <f>IF(CN127=0,0,CM127*(_xlfn.XLOOKUP(CM$1,'Control Panel'!$B:$B,'Control Panel'!$H:$H)))</f>
        <v>7102.2403231812305</v>
      </c>
      <c r="CP127" s="3">
        <f t="shared" si="67"/>
        <v>3941.8337196567363</v>
      </c>
      <c r="CQ127" s="3">
        <f t="shared" si="68"/>
        <v>1619427.3830074817</v>
      </c>
      <c r="CR127" s="10">
        <f>_xlfn.XLOOKUP(CM$1,'Control Panel'!$B:$B,'Control Panel'!$D:$D)</f>
        <v>5.2499999999999998E-2</v>
      </c>
    </row>
    <row r="128" spans="1:96" x14ac:dyDescent="0.3">
      <c r="A128" s="86">
        <f t="shared" si="37"/>
        <v>368910.86035371711</v>
      </c>
      <c r="B128" s="3">
        <f t="shared" si="38"/>
        <v>337337.82157589175</v>
      </c>
      <c r="C128" s="88">
        <f>SUM($A$3:A127)</f>
        <v>34373431.364013508</v>
      </c>
      <c r="D128" s="87">
        <f>IF('Control Panel'!$D$27= "ON",A128+B128*(1-'Control Panel'!$C$27),A128+B128)</f>
        <v>706248.68192960881</v>
      </c>
      <c r="F128" s="9">
        <v>126</v>
      </c>
      <c r="G128" s="2">
        <f>IF('Control Panel'!$D$26="ON",K127*(1-'Control Panel'!$C$26),K127)</f>
        <v>1982146.0960303566</v>
      </c>
      <c r="H128" s="3">
        <f>IF(ROUND(K127,2) = 0,0,-PMT(_xlfn.XLOOKUP(G$1,'Control Panel'!$B:$B,'Control Panel'!$H:$H),_xlfn.XLOOKUP(G$1,'Control Panel'!$B:$B,'Control Panel'!$E:$E),_xlfn.XLOOKUP(G$1,'Control Panel'!$B:$B,'Control Panel'!$C:$C)))</f>
        <v>40854.172731056962</v>
      </c>
      <c r="I128" s="3">
        <f>IF(H128=0,0,G128*(_xlfn.XLOOKUP(G$1,'Control Panel'!$B:$B,'Control Panel'!$H:$H)))</f>
        <v>9084.8362734724669</v>
      </c>
      <c r="J128" s="3">
        <f t="shared" si="39"/>
        <v>31769.336457584497</v>
      </c>
      <c r="K128" s="3">
        <f t="shared" si="40"/>
        <v>1950376.7595727721</v>
      </c>
      <c r="L128" s="10">
        <f>_xlfn.XLOOKUP(G$1,'Control Panel'!$B:$B,'Control Panel'!$D:$D)</f>
        <v>5.5E-2</v>
      </c>
      <c r="M128" s="2">
        <f>IF('Control Panel'!$D$26="ON",Q127*(1-'Control Panel'!$C$26),Q127)</f>
        <v>3388600.4708476919</v>
      </c>
      <c r="N128" s="3">
        <f>IF(ROUND(Q127,2) = 0,0,-PMT(_xlfn.XLOOKUP(M$1,'Control Panel'!$B:$B,'Control Panel'!$H:$H),_xlfn.XLOOKUP(M$1,'Control Panel'!$B:$B,'Control Panel'!$E:$E),_xlfn.XLOOKUP(M$1,'Control Panel'!$B:$B,'Control Panel'!$C:$C)))</f>
        <v>26277.152547020552</v>
      </c>
      <c r="O128" s="3">
        <f>IF(N128=0,0,M128*(_xlfn.XLOOKUP(M$1,'Control Panel'!$B:$B,'Control Panel'!$H:$H)))</f>
        <v>19413.856864231569</v>
      </c>
      <c r="P128" s="3">
        <f t="shared" si="41"/>
        <v>6863.295682788983</v>
      </c>
      <c r="Q128" s="3">
        <f t="shared" si="42"/>
        <v>3381737.175164903</v>
      </c>
      <c r="R128" s="10">
        <f>_xlfn.XLOOKUP(M$1,'Control Panel'!$B:$B,'Control Panel'!$D:$D)</f>
        <v>6.8750000000000006E-2</v>
      </c>
      <c r="S128" s="2">
        <f>IF('Control Panel'!$D$26="ON",W127*(1-'Control Panel'!$C$26),W127)</f>
        <v>5506475.7651274893</v>
      </c>
      <c r="T128" s="3">
        <f>IF(ROUND(W127,2) = 0,0,-PMT(_xlfn.XLOOKUP(S$1,'Control Panel'!$B:$B,'Control Panel'!$H:$H),_xlfn.XLOOKUP(S$1,'Control Panel'!$B:$B,'Control Panel'!$E:$E),_xlfn.XLOOKUP(S$1,'Control Panel'!$B:$B,'Control Panel'!$C:$C)))</f>
        <v>42700.372888908401</v>
      </c>
      <c r="U128" s="3">
        <f>IF(T128=0,0,S128*(_xlfn.XLOOKUP(S$1,'Control Panel'!$B:$B,'Control Panel'!$H:$H)))</f>
        <v>31547.517404376245</v>
      </c>
      <c r="V128" s="3">
        <f t="shared" si="43"/>
        <v>11152.855484532156</v>
      </c>
      <c r="W128" s="3">
        <f t="shared" si="44"/>
        <v>5495322.9096429572</v>
      </c>
      <c r="X128" s="10">
        <f>_xlfn.XLOOKUP(S$1,'Control Panel'!$B:$B,'Control Panel'!$D:$D)</f>
        <v>6.8750000000000006E-2</v>
      </c>
      <c r="Y128" s="2">
        <f>IF('Control Panel'!$D$26="ON",AC127*(1-'Control Panel'!$C$26),AC127)</f>
        <v>3023200.1190909231</v>
      </c>
      <c r="Z128" s="3">
        <f>IF(ROUND(AC127,2) = 0,0,-PMT(_xlfn.XLOOKUP(Y$1,'Control Panel'!$B:$B,'Control Panel'!$H:$H),_xlfn.XLOOKUP(Y$1,'Control Panel'!$B:$B,'Control Panel'!$E:$E),_xlfn.XLOOKUP(Y$1,'Control Panel'!$B:$B,'Control Panel'!$C:$C)))</f>
        <v>61792.332437135432</v>
      </c>
      <c r="AA128" s="3">
        <f>IF(Z128=0,0,Y128*(_xlfn.XLOOKUP(Y$1,'Control Panel'!$B:$B,'Control Panel'!$H:$H)))</f>
        <v>12911.583841950816</v>
      </c>
      <c r="AB128" s="3">
        <f t="shared" si="45"/>
        <v>48880.748595184617</v>
      </c>
      <c r="AC128" s="3">
        <f t="shared" si="46"/>
        <v>2974319.3704957385</v>
      </c>
      <c r="AD128" s="10">
        <f>_xlfn.XLOOKUP(Y$1,'Control Panel'!$B:$B,'Control Panel'!$D:$D)</f>
        <v>5.1249999999999997E-2</v>
      </c>
      <c r="AE128" s="2">
        <f>IF('Control Panel'!$D$26="ON",AI127*(1-'Control Panel'!$C$26),AI127)</f>
        <v>8471501.1771192383</v>
      </c>
      <c r="AF128" s="3">
        <f>IF(ROUND(AI127,2) = 0,0,-PMT(_xlfn.XLOOKUP(AE$1,'Control Panel'!$B:$B,'Control Panel'!$H:$H),_xlfn.XLOOKUP(AE$1,'Control Panel'!$B:$B,'Control Panel'!$E:$E),_xlfn.XLOOKUP(AE$1,'Control Panel'!$B:$B,'Control Panel'!$C:$C)))</f>
        <v>65692.881367551381</v>
      </c>
      <c r="AG128" s="3">
        <f>IF(AF128=0,0,AE128*(_xlfn.XLOOKUP(AE$1,'Control Panel'!$B:$B,'Control Panel'!$H:$H)))</f>
        <v>48534.642160578973</v>
      </c>
      <c r="AH128" s="3">
        <f t="shared" si="47"/>
        <v>17158.239206972408</v>
      </c>
      <c r="AI128" s="3">
        <f t="shared" si="48"/>
        <v>8454342.9379122667</v>
      </c>
      <c r="AJ128" s="10">
        <f>_xlfn.XLOOKUP(AE$1,'Control Panel'!$B:$B,'Control Panel'!$D:$D)</f>
        <v>6.8750000000000006E-2</v>
      </c>
      <c r="AK128" s="2">
        <f>IF('Control Panel'!$D$26="ON",AO127*(1-'Control Panel'!$C$26),AO127)</f>
        <v>920546.49209678581</v>
      </c>
      <c r="AL128" s="3">
        <f>IF(ROUND(AO127,2) = 0,0,-PMT(_xlfn.XLOOKUP(AK$1,'Control Panel'!$B:$B,'Control Panel'!$H:$H),_xlfn.XLOOKUP(AK$1,'Control Panel'!$B:$B,'Control Panel'!$E:$E),_xlfn.XLOOKUP(AK$1,'Control Panel'!$B:$B,'Control Panel'!$C:$C)))</f>
        <v>19292.014496253767</v>
      </c>
      <c r="AM128" s="3">
        <f>IF(AL128=0,0,AK128*(_xlfn.XLOOKUP(AK$1,'Control Panel'!$B:$B,'Control Panel'!$H:$H)))</f>
        <v>4794.5129796707588</v>
      </c>
      <c r="AN128" s="3">
        <f t="shared" si="49"/>
        <v>14497.501516583008</v>
      </c>
      <c r="AO128" s="3">
        <f t="shared" si="50"/>
        <v>906048.99058020278</v>
      </c>
      <c r="AP128" s="10">
        <f>_xlfn.XLOOKUP(AK$1,'Control Panel'!$B:$B,'Control Panel'!$D:$D)</f>
        <v>6.25E-2</v>
      </c>
      <c r="AQ128" s="2">
        <f>IF('Control Panel'!$D$26="ON",AU127*(1-'Control Panel'!$C$26),AU127)</f>
        <v>2908436.3554841564</v>
      </c>
      <c r="AR128" s="3">
        <f>IF(ROUND(AU127,2) = 0,0,-PMT(_xlfn.XLOOKUP(AQ$1,'Control Panel'!$B:$B,'Control Panel'!$H:$H),_xlfn.XLOOKUP(AQ$1,'Control Panel'!$B:$B,'Control Panel'!$E:$E),_xlfn.XLOOKUP(AQ$1,'Control Panel'!$B:$B,'Control Panel'!$C:$C)))</f>
        <v>61459.563819643074</v>
      </c>
      <c r="AS128" s="3">
        <f>IF(AR128=0,0,AQ128*(_xlfn.XLOOKUP(AQ$1,'Control Panel'!$B:$B,'Control Panel'!$H:$H)))</f>
        <v>16056.992379235448</v>
      </c>
      <c r="AT128" s="3">
        <f t="shared" si="51"/>
        <v>45402.571440407628</v>
      </c>
      <c r="AU128" s="3">
        <f t="shared" si="52"/>
        <v>2863033.7840437489</v>
      </c>
      <c r="AV128" s="10">
        <f>_xlfn.XLOOKUP(AQ$1,'Control Panel'!$B:$B,'Control Panel'!$D:$D)</f>
        <v>6.6250000000000003E-2</v>
      </c>
      <c r="AW128" s="2">
        <f>IF('Control Panel'!$D$26="ON",BA127*(1-'Control Panel'!$C$26),BA127)</f>
        <v>6502386.1033153255</v>
      </c>
      <c r="AX128" s="3">
        <f>IF(ROUND(BA127,2) = 0,0,-PMT(_xlfn.XLOOKUP(AW$1,'Control Panel'!$B:$B,'Control Panel'!$H:$H),_xlfn.XLOOKUP(AW$1,'Control Panel'!$B:$B,'Control Panel'!$E:$E),_xlfn.XLOOKUP(AW$1,'Control Panel'!$B:$B,'Control Panel'!$C:$C)))</f>
        <v>44797.69910066975</v>
      </c>
      <c r="AY128" s="3">
        <f>IF(AX128=0,0,AW128*(_xlfn.XLOOKUP(AW$1,'Control Panel'!$B:$B,'Control Panel'!$H:$H)))</f>
        <v>29125.271087766563</v>
      </c>
      <c r="AZ128" s="3">
        <f t="shared" si="53"/>
        <v>15672.428012903187</v>
      </c>
      <c r="BA128" s="3">
        <f t="shared" si="54"/>
        <v>6486713.6753024226</v>
      </c>
      <c r="BB128" s="10">
        <f>_xlfn.XLOOKUP(AW$1,'Control Panel'!$B:$B,'Control Panel'!$D:$D)</f>
        <v>5.3749999999999999E-2</v>
      </c>
      <c r="BC128" s="2">
        <f>IF('Control Panel'!$D$26="ON",BG127*(1-'Control Panel'!$C$26),BG127)</f>
        <v>10622383.328799844</v>
      </c>
      <c r="BD128" s="3">
        <f>IF(ROUND(BG127,2) = 0,0,-PMT(_xlfn.XLOOKUP(BC$1,'Control Panel'!$B:$B,'Control Panel'!$H:$H),_xlfn.XLOOKUP(BC$1,'Control Panel'!$B:$B,'Control Panel'!$E:$E),_xlfn.XLOOKUP(BC$1,'Control Panel'!$B:$B,'Control Panel'!$C:$C)))</f>
        <v>83162.8118973979</v>
      </c>
      <c r="BE128" s="3">
        <f>IF(BD128=0,0,BC128*(_xlfn.XLOOKUP(BC$1,'Control Panel'!$B:$B,'Control Panel'!$H:$H)))</f>
        <v>61963.902751332425</v>
      </c>
      <c r="BF128" s="3">
        <f t="shared" si="55"/>
        <v>21198.909146065474</v>
      </c>
      <c r="BG128" s="3">
        <f t="shared" si="56"/>
        <v>10601184.419653779</v>
      </c>
      <c r="BH128" s="10">
        <f>_xlfn.XLOOKUP(BC$1,'Control Panel'!$B:$B,'Control Panel'!$D:$D)</f>
        <v>7.0000000000000007E-2</v>
      </c>
      <c r="BI128" s="2">
        <f>IF('Control Panel'!$D$26="ON",BM127*(1-'Control Panel'!$C$26),BM127)</f>
        <v>5567373.6297861123</v>
      </c>
      <c r="BJ128" s="3">
        <f>IF(ROUND(BM127,2) = 0,0,-PMT(_xlfn.XLOOKUP(BI$1,'Control Panel'!$B:$B,'Control Panel'!$H:$H),_xlfn.XLOOKUP(BI$1,'Control Panel'!$B:$B,'Control Panel'!$E:$E),_xlfn.XLOOKUP(BI$1,'Control Panel'!$B:$B,'Control Panel'!$C:$C)))</f>
        <v>39928.799014207361</v>
      </c>
      <c r="BK128" s="3">
        <f>IF(BJ128=0,0,BI128*(_xlfn.XLOOKUP(BI$1,'Control Panel'!$B:$B,'Control Panel'!$H:$H)))</f>
        <v>27256.93339582784</v>
      </c>
      <c r="BL128" s="3">
        <f t="shared" si="57"/>
        <v>12671.865618379521</v>
      </c>
      <c r="BM128" s="3">
        <f t="shared" si="58"/>
        <v>5554701.7641677326</v>
      </c>
      <c r="BN128" s="10">
        <f>_xlfn.XLOOKUP(BI$1,'Control Panel'!$B:$B,'Control Panel'!$D:$D)</f>
        <v>5.8749999999999997E-2</v>
      </c>
      <c r="BO128" s="2">
        <f>IF('Control Panel'!$D$26="ON",BS127*(1-'Control Panel'!$C$26),BS127)</f>
        <v>7489851.6464096094</v>
      </c>
      <c r="BP128" s="3">
        <f>IF(ROUND(BS127,2) = 0,0,-PMT(_xlfn.XLOOKUP(BO$1,'Control Panel'!$B:$B,'Control Panel'!$H:$H),_xlfn.XLOOKUP(BO$1,'Control Panel'!$B:$B,'Control Panel'!$E:$E),_xlfn.XLOOKUP(BO$1,'Control Panel'!$B:$B,'Control Panel'!$C:$C)))</f>
        <v>51078.842448125593</v>
      </c>
      <c r="BQ128" s="3">
        <f>IF(BP128=0,0,BO128*(_xlfn.XLOOKUP(BO$1,'Control Panel'!$B:$B,'Control Panel'!$H:$H)))</f>
        <v>32768.100953042034</v>
      </c>
      <c r="BR128" s="3">
        <f t="shared" si="59"/>
        <v>18310.741495083559</v>
      </c>
      <c r="BS128" s="3">
        <f t="shared" si="60"/>
        <v>7471540.9049145253</v>
      </c>
      <c r="BT128" s="10">
        <f>_xlfn.XLOOKUP(BO$1,'Control Panel'!$B:$B,'Control Panel'!$D:$D)</f>
        <v>5.2499999999999998E-2</v>
      </c>
      <c r="BU128" s="2">
        <f>IF('Control Panel'!$D$26="ON",BY127*(1-'Control Panel'!$C$26),BY127)</f>
        <v>1850629.9444809637</v>
      </c>
      <c r="BV128" s="3">
        <f>IF(ROUND(BY127,2) = 0,0,-PMT(_xlfn.XLOOKUP(BU$1,'Control Panel'!$B:$B,'Control Panel'!$H:$H),_xlfn.XLOOKUP(BU$1,'Control Panel'!$B:$B,'Control Panel'!$E:$E),_xlfn.XLOOKUP(BU$1,'Control Panel'!$B:$B,'Control Panel'!$C:$C)))</f>
        <v>38891.266274824018</v>
      </c>
      <c r="BW128" s="3">
        <f>IF(BV128=0,0,BU128*(_xlfn.XLOOKUP(BU$1,'Control Panel'!$B:$B,'Control Panel'!$H:$H)))</f>
        <v>9831.4715800551203</v>
      </c>
      <c r="BX128" s="3">
        <f t="shared" si="61"/>
        <v>29059.794694768898</v>
      </c>
      <c r="BY128" s="3">
        <f t="shared" si="62"/>
        <v>1821570.1497861948</v>
      </c>
      <c r="BZ128" s="10">
        <f>_xlfn.XLOOKUP(BU$1,'Control Panel'!$B:$B,'Control Panel'!$D:$D)</f>
        <v>6.3750000000000001E-2</v>
      </c>
      <c r="CA128" s="2">
        <f>IF('Control Panel'!$D$26="ON",CE127*(1-'Control Panel'!$C$26),CE127)</f>
        <v>2403961.7611389081</v>
      </c>
      <c r="CB128" s="3">
        <f>IF(ROUND(CE127,2) = 0,0,-PMT(_xlfn.XLOOKUP(CA$1,'Control Panel'!$B:$B,'Control Panel'!$H:$H),_xlfn.XLOOKUP(CA$1,'Control Panel'!$B:$B,'Control Panel'!$E:$E),_xlfn.XLOOKUP(CA$1,'Control Panel'!$B:$B,'Control Panel'!$C:$C)))</f>
        <v>49824.605221179954</v>
      </c>
      <c r="CC128" s="3">
        <f>IF(CB128=0,0,CA128*(_xlfn.XLOOKUP(CA$1,'Control Panel'!$B:$B,'Control Panel'!$H:$H)))</f>
        <v>11518.983438790603</v>
      </c>
      <c r="CD128" s="3">
        <f t="shared" si="63"/>
        <v>38305.621782389353</v>
      </c>
      <c r="CE128" s="3">
        <f t="shared" si="64"/>
        <v>2365656.1393565186</v>
      </c>
      <c r="CF128" s="10">
        <f>_xlfn.XLOOKUP(CA$1,'Control Panel'!$B:$B,'Control Panel'!$D:$D)</f>
        <v>5.7500000000000002E-2</v>
      </c>
      <c r="CG128" s="2">
        <f>IF('Control Panel'!$D$26="ON",CK127*(1-'Control Panel'!$C$26),CK127)</f>
        <v>3369648.3632516037</v>
      </c>
      <c r="CH128" s="3">
        <f>IF(ROUND(CK127,2) = 0,0,-PMT(_xlfn.XLOOKUP(CG$1,'Control Panel'!$B:$B,'Control Panel'!$H:$H),_xlfn.XLOOKUP(CG$1,'Control Panel'!$B:$B,'Control Panel'!$E:$E),_xlfn.XLOOKUP(CG$1,'Control Panel'!$B:$B,'Control Panel'!$C:$C)))</f>
        <v>69452.093642796826</v>
      </c>
      <c r="CI128" s="3">
        <f>IF(CH128=0,0,CG128*(_xlfn.XLOOKUP(CG$1,'Control Panel'!$B:$B,'Control Panel'!$H:$H)))</f>
        <v>15444.221664903183</v>
      </c>
      <c r="CJ128" s="3">
        <f t="shared" si="65"/>
        <v>54007.871977893643</v>
      </c>
      <c r="CK128" s="3">
        <f t="shared" si="66"/>
        <v>3315640.49127371</v>
      </c>
      <c r="CL128" s="10">
        <f>_xlfn.XLOOKUP(CG$1,'Control Panel'!$B:$B,'Control Panel'!$D:$D)</f>
        <v>5.5E-2</v>
      </c>
      <c r="CM128" s="2">
        <f>IF('Control Panel'!$D$26="ON",CQ127*(1-'Control Panel'!$C$26),CQ127)</f>
        <v>1619427.3830074817</v>
      </c>
      <c r="CN128" s="3">
        <f>IF(ROUND(CQ127,2) = 0,0,-PMT(_xlfn.XLOOKUP(CM$1,'Control Panel'!$B:$B,'Control Panel'!$H:$H),_xlfn.XLOOKUP(CM$1,'Control Panel'!$B:$B,'Control Panel'!$E:$E),_xlfn.XLOOKUP(CM$1,'Control Panel'!$B:$B,'Control Panel'!$C:$C)))</f>
        <v>11044.074042837967</v>
      </c>
      <c r="CO128" s="3">
        <f>IF(CN128=0,0,CM128*(_xlfn.XLOOKUP(CM$1,'Control Panel'!$B:$B,'Control Panel'!$H:$H)))</f>
        <v>7084.9948006577315</v>
      </c>
      <c r="CP128" s="3">
        <f t="shared" si="67"/>
        <v>3959.0792421802353</v>
      </c>
      <c r="CQ128" s="3">
        <f t="shared" si="68"/>
        <v>1615468.3037653014</v>
      </c>
      <c r="CR128" s="10">
        <f>_xlfn.XLOOKUP(CM$1,'Control Panel'!$B:$B,'Control Panel'!$D:$D)</f>
        <v>5.2499999999999998E-2</v>
      </c>
    </row>
    <row r="129" spans="1:96" x14ac:dyDescent="0.3">
      <c r="A129" s="86">
        <f t="shared" si="37"/>
        <v>370731.71267658251</v>
      </c>
      <c r="B129" s="3">
        <f t="shared" si="38"/>
        <v>335516.96925302647</v>
      </c>
      <c r="C129" s="88">
        <f>SUM($A$3:A128)</f>
        <v>34742342.224367224</v>
      </c>
      <c r="D129" s="87">
        <f>IF('Control Panel'!$D$27= "ON",A129+B129*(1-'Control Panel'!$C$27),A129+B129)</f>
        <v>706248.68192960904</v>
      </c>
      <c r="F129" s="9">
        <v>127</v>
      </c>
      <c r="G129" s="2">
        <f>IF('Control Panel'!$D$26="ON",K128*(1-'Control Panel'!$C$26),K128)</f>
        <v>1950376.7595727721</v>
      </c>
      <c r="H129" s="3">
        <f>IF(ROUND(K128,2) = 0,0,-PMT(_xlfn.XLOOKUP(G$1,'Control Panel'!$B:$B,'Control Panel'!$H:$H),_xlfn.XLOOKUP(G$1,'Control Panel'!$B:$B,'Control Panel'!$E:$E),_xlfn.XLOOKUP(G$1,'Control Panel'!$B:$B,'Control Panel'!$C:$C)))</f>
        <v>40854.172731056962</v>
      </c>
      <c r="I129" s="3">
        <f>IF(H129=0,0,G129*(_xlfn.XLOOKUP(G$1,'Control Panel'!$B:$B,'Control Panel'!$H:$H)))</f>
        <v>8939.2268147085379</v>
      </c>
      <c r="J129" s="3">
        <f t="shared" si="39"/>
        <v>31914.945916348424</v>
      </c>
      <c r="K129" s="3">
        <f t="shared" si="40"/>
        <v>1918461.8136564237</v>
      </c>
      <c r="L129" s="10">
        <f>_xlfn.XLOOKUP(G$1,'Control Panel'!$B:$B,'Control Panel'!$D:$D)</f>
        <v>5.5E-2</v>
      </c>
      <c r="M129" s="2">
        <f>IF('Control Panel'!$D$26="ON",Q128*(1-'Control Panel'!$C$26),Q128)</f>
        <v>3381737.175164903</v>
      </c>
      <c r="N129" s="3">
        <f>IF(ROUND(Q128,2) = 0,0,-PMT(_xlfn.XLOOKUP(M$1,'Control Panel'!$B:$B,'Control Panel'!$H:$H),_xlfn.XLOOKUP(M$1,'Control Panel'!$B:$B,'Control Panel'!$E:$E),_xlfn.XLOOKUP(M$1,'Control Panel'!$B:$B,'Control Panel'!$C:$C)))</f>
        <v>26277.152547020552</v>
      </c>
      <c r="O129" s="3">
        <f>IF(N129=0,0,M129*(_xlfn.XLOOKUP(M$1,'Control Panel'!$B:$B,'Control Panel'!$H:$H)))</f>
        <v>19374.535899382259</v>
      </c>
      <c r="P129" s="3">
        <f t="shared" si="41"/>
        <v>6902.6166476382932</v>
      </c>
      <c r="Q129" s="3">
        <f t="shared" si="42"/>
        <v>3374834.5585172647</v>
      </c>
      <c r="R129" s="10">
        <f>_xlfn.XLOOKUP(M$1,'Control Panel'!$B:$B,'Control Panel'!$D:$D)</f>
        <v>6.8750000000000006E-2</v>
      </c>
      <c r="S129" s="2">
        <f>IF('Control Panel'!$D$26="ON",W128*(1-'Control Panel'!$C$26),W128)</f>
        <v>5495322.9096429572</v>
      </c>
      <c r="T129" s="3">
        <f>IF(ROUND(W128,2) = 0,0,-PMT(_xlfn.XLOOKUP(S$1,'Control Panel'!$B:$B,'Control Panel'!$H:$H),_xlfn.XLOOKUP(S$1,'Control Panel'!$B:$B,'Control Panel'!$E:$E),_xlfn.XLOOKUP(S$1,'Control Panel'!$B:$B,'Control Panel'!$C:$C)))</f>
        <v>42700.372888908401</v>
      </c>
      <c r="U129" s="3">
        <f>IF(T129=0,0,S129*(_xlfn.XLOOKUP(S$1,'Control Panel'!$B:$B,'Control Panel'!$H:$H)))</f>
        <v>31483.620836496109</v>
      </c>
      <c r="V129" s="3">
        <f t="shared" si="43"/>
        <v>11216.752052412292</v>
      </c>
      <c r="W129" s="3">
        <f t="shared" si="44"/>
        <v>5484106.1575905448</v>
      </c>
      <c r="X129" s="10">
        <f>_xlfn.XLOOKUP(S$1,'Control Panel'!$B:$B,'Control Panel'!$D:$D)</f>
        <v>6.8750000000000006E-2</v>
      </c>
      <c r="Y129" s="2">
        <f>IF('Control Panel'!$D$26="ON",AC128*(1-'Control Panel'!$C$26),AC128)</f>
        <v>2974319.3704957385</v>
      </c>
      <c r="Z129" s="3">
        <f>IF(ROUND(AC128,2) = 0,0,-PMT(_xlfn.XLOOKUP(Y$1,'Control Panel'!$B:$B,'Control Panel'!$H:$H),_xlfn.XLOOKUP(Y$1,'Control Panel'!$B:$B,'Control Panel'!$E:$E),_xlfn.XLOOKUP(Y$1,'Control Panel'!$B:$B,'Control Panel'!$C:$C)))</f>
        <v>61792.332437135432</v>
      </c>
      <c r="AA129" s="3">
        <f>IF(Z129=0,0,Y129*(_xlfn.XLOOKUP(Y$1,'Control Panel'!$B:$B,'Control Panel'!$H:$H)))</f>
        <v>12702.822311492215</v>
      </c>
      <c r="AB129" s="3">
        <f t="shared" si="45"/>
        <v>49089.510125643217</v>
      </c>
      <c r="AC129" s="3">
        <f t="shared" si="46"/>
        <v>2925229.8603700954</v>
      </c>
      <c r="AD129" s="10">
        <f>_xlfn.XLOOKUP(Y$1,'Control Panel'!$B:$B,'Control Panel'!$D:$D)</f>
        <v>5.1249999999999997E-2</v>
      </c>
      <c r="AE129" s="2">
        <f>IF('Control Panel'!$D$26="ON",AI128*(1-'Control Panel'!$C$26),AI128)</f>
        <v>8454342.9379122667</v>
      </c>
      <c r="AF129" s="3">
        <f>IF(ROUND(AI128,2) = 0,0,-PMT(_xlfn.XLOOKUP(AE$1,'Control Panel'!$B:$B,'Control Panel'!$H:$H),_xlfn.XLOOKUP(AE$1,'Control Panel'!$B:$B,'Control Panel'!$E:$E),_xlfn.XLOOKUP(AE$1,'Control Panel'!$B:$B,'Control Panel'!$C:$C)))</f>
        <v>65692.881367551381</v>
      </c>
      <c r="AG129" s="3">
        <f>IF(AF129=0,0,AE129*(_xlfn.XLOOKUP(AE$1,'Control Panel'!$B:$B,'Control Panel'!$H:$H)))</f>
        <v>48436.339748455699</v>
      </c>
      <c r="AH129" s="3">
        <f t="shared" si="47"/>
        <v>17256.541619095682</v>
      </c>
      <c r="AI129" s="3">
        <f t="shared" si="48"/>
        <v>8437086.3962931708</v>
      </c>
      <c r="AJ129" s="10">
        <f>_xlfn.XLOOKUP(AE$1,'Control Panel'!$B:$B,'Control Panel'!$D:$D)</f>
        <v>6.8750000000000006E-2</v>
      </c>
      <c r="AK129" s="2">
        <f>IF('Control Panel'!$D$26="ON",AO128*(1-'Control Panel'!$C$26),AO128)</f>
        <v>906048.99058020278</v>
      </c>
      <c r="AL129" s="3">
        <f>IF(ROUND(AO128,2) = 0,0,-PMT(_xlfn.XLOOKUP(AK$1,'Control Panel'!$B:$B,'Control Panel'!$H:$H),_xlfn.XLOOKUP(AK$1,'Control Panel'!$B:$B,'Control Panel'!$E:$E),_xlfn.XLOOKUP(AK$1,'Control Panel'!$B:$B,'Control Panel'!$C:$C)))</f>
        <v>19292.014496253767</v>
      </c>
      <c r="AM129" s="3">
        <f>IF(AL129=0,0,AK129*(_xlfn.XLOOKUP(AK$1,'Control Panel'!$B:$B,'Control Panel'!$H:$H)))</f>
        <v>4719.0051592718892</v>
      </c>
      <c r="AN129" s="3">
        <f t="shared" si="49"/>
        <v>14573.009336981879</v>
      </c>
      <c r="AO129" s="3">
        <f t="shared" si="50"/>
        <v>891475.98124322086</v>
      </c>
      <c r="AP129" s="10">
        <f>_xlfn.XLOOKUP(AK$1,'Control Panel'!$B:$B,'Control Panel'!$D:$D)</f>
        <v>6.25E-2</v>
      </c>
      <c r="AQ129" s="2">
        <f>IF('Control Panel'!$D$26="ON",AU128*(1-'Control Panel'!$C$26),AU128)</f>
        <v>2863033.7840437489</v>
      </c>
      <c r="AR129" s="3">
        <f>IF(ROUND(AU128,2) = 0,0,-PMT(_xlfn.XLOOKUP(AQ$1,'Control Panel'!$B:$B,'Control Panel'!$H:$H),_xlfn.XLOOKUP(AQ$1,'Control Panel'!$B:$B,'Control Panel'!$E:$E),_xlfn.XLOOKUP(AQ$1,'Control Panel'!$B:$B,'Control Panel'!$C:$C)))</f>
        <v>61459.563819643074</v>
      </c>
      <c r="AS129" s="3">
        <f>IF(AR129=0,0,AQ129*(_xlfn.XLOOKUP(AQ$1,'Control Panel'!$B:$B,'Control Panel'!$H:$H)))</f>
        <v>15806.332349408196</v>
      </c>
      <c r="AT129" s="3">
        <f t="shared" si="51"/>
        <v>45653.231470234881</v>
      </c>
      <c r="AU129" s="3">
        <f t="shared" si="52"/>
        <v>2817380.5525735142</v>
      </c>
      <c r="AV129" s="10">
        <f>_xlfn.XLOOKUP(AQ$1,'Control Panel'!$B:$B,'Control Panel'!$D:$D)</f>
        <v>6.6250000000000003E-2</v>
      </c>
      <c r="AW129" s="2">
        <f>IF('Control Panel'!$D$26="ON",BA128*(1-'Control Panel'!$C$26),BA128)</f>
        <v>6486713.6753024226</v>
      </c>
      <c r="AX129" s="3">
        <f>IF(ROUND(BA128,2) = 0,0,-PMT(_xlfn.XLOOKUP(AW$1,'Control Panel'!$B:$B,'Control Panel'!$H:$H),_xlfn.XLOOKUP(AW$1,'Control Panel'!$B:$B,'Control Panel'!$E:$E),_xlfn.XLOOKUP(AW$1,'Control Panel'!$B:$B,'Control Panel'!$C:$C)))</f>
        <v>44797.69910066975</v>
      </c>
      <c r="AY129" s="3">
        <f>IF(AX129=0,0,AW129*(_xlfn.XLOOKUP(AW$1,'Control Panel'!$B:$B,'Control Panel'!$H:$H)))</f>
        <v>29055.071670625435</v>
      </c>
      <c r="AZ129" s="3">
        <f t="shared" si="53"/>
        <v>15742.627430044315</v>
      </c>
      <c r="BA129" s="3">
        <f t="shared" si="54"/>
        <v>6470971.0478723785</v>
      </c>
      <c r="BB129" s="10">
        <f>_xlfn.XLOOKUP(AW$1,'Control Panel'!$B:$B,'Control Panel'!$D:$D)</f>
        <v>5.3749999999999999E-2</v>
      </c>
      <c r="BC129" s="2">
        <f>IF('Control Panel'!$D$26="ON",BG128*(1-'Control Panel'!$C$26),BG128)</f>
        <v>10601184.419653779</v>
      </c>
      <c r="BD129" s="3">
        <f>IF(ROUND(BG128,2) = 0,0,-PMT(_xlfn.XLOOKUP(BC$1,'Control Panel'!$B:$B,'Control Panel'!$H:$H),_xlfn.XLOOKUP(BC$1,'Control Panel'!$B:$B,'Control Panel'!$E:$E),_xlfn.XLOOKUP(BC$1,'Control Panel'!$B:$B,'Control Panel'!$C:$C)))</f>
        <v>83162.8118973979</v>
      </c>
      <c r="BE129" s="3">
        <f>IF(BD129=0,0,BC129*(_xlfn.XLOOKUP(BC$1,'Control Panel'!$B:$B,'Control Panel'!$H:$H)))</f>
        <v>61840.242447980381</v>
      </c>
      <c r="BF129" s="3">
        <f t="shared" si="55"/>
        <v>21322.569449417519</v>
      </c>
      <c r="BG129" s="3">
        <f t="shared" si="56"/>
        <v>10579861.850204362</v>
      </c>
      <c r="BH129" s="10">
        <f>_xlfn.XLOOKUP(BC$1,'Control Panel'!$B:$B,'Control Panel'!$D:$D)</f>
        <v>7.0000000000000007E-2</v>
      </c>
      <c r="BI129" s="2">
        <f>IF('Control Panel'!$D$26="ON",BM128*(1-'Control Panel'!$C$26),BM128)</f>
        <v>5554701.7641677326</v>
      </c>
      <c r="BJ129" s="3">
        <f>IF(ROUND(BM128,2) = 0,0,-PMT(_xlfn.XLOOKUP(BI$1,'Control Panel'!$B:$B,'Control Panel'!$H:$H),_xlfn.XLOOKUP(BI$1,'Control Panel'!$B:$B,'Control Panel'!$E:$E),_xlfn.XLOOKUP(BI$1,'Control Panel'!$B:$B,'Control Panel'!$C:$C)))</f>
        <v>39928.799014207361</v>
      </c>
      <c r="BK129" s="3">
        <f>IF(BJ129=0,0,BI129*(_xlfn.XLOOKUP(BI$1,'Control Panel'!$B:$B,'Control Panel'!$H:$H)))</f>
        <v>27194.894053737855</v>
      </c>
      <c r="BL129" s="3">
        <f t="shared" si="57"/>
        <v>12733.904960469506</v>
      </c>
      <c r="BM129" s="3">
        <f t="shared" si="58"/>
        <v>5541967.8592072632</v>
      </c>
      <c r="BN129" s="10">
        <f>_xlfn.XLOOKUP(BI$1,'Control Panel'!$B:$B,'Control Panel'!$D:$D)</f>
        <v>5.8749999999999997E-2</v>
      </c>
      <c r="BO129" s="2">
        <f>IF('Control Panel'!$D$26="ON",BS128*(1-'Control Panel'!$C$26),BS128)</f>
        <v>7471540.9049145253</v>
      </c>
      <c r="BP129" s="3">
        <f>IF(ROUND(BS128,2) = 0,0,-PMT(_xlfn.XLOOKUP(BO$1,'Control Panel'!$B:$B,'Control Panel'!$H:$H),_xlfn.XLOOKUP(BO$1,'Control Panel'!$B:$B,'Control Panel'!$E:$E),_xlfn.XLOOKUP(BO$1,'Control Panel'!$B:$B,'Control Panel'!$C:$C)))</f>
        <v>51078.842448125593</v>
      </c>
      <c r="BQ129" s="3">
        <f>IF(BP129=0,0,BO129*(_xlfn.XLOOKUP(BO$1,'Control Panel'!$B:$B,'Control Panel'!$H:$H)))</f>
        <v>32687.991459001045</v>
      </c>
      <c r="BR129" s="3">
        <f t="shared" si="59"/>
        <v>18390.850989124549</v>
      </c>
      <c r="BS129" s="3">
        <f t="shared" si="60"/>
        <v>7453150.0539254006</v>
      </c>
      <c r="BT129" s="10">
        <f>_xlfn.XLOOKUP(BO$1,'Control Panel'!$B:$B,'Control Panel'!$D:$D)</f>
        <v>5.2499999999999998E-2</v>
      </c>
      <c r="BU129" s="2">
        <f>IF('Control Panel'!$D$26="ON",BY128*(1-'Control Panel'!$C$26),BY128)</f>
        <v>1821570.1497861948</v>
      </c>
      <c r="BV129" s="3">
        <f>IF(ROUND(BY128,2) = 0,0,-PMT(_xlfn.XLOOKUP(BU$1,'Control Panel'!$B:$B,'Control Panel'!$H:$H),_xlfn.XLOOKUP(BU$1,'Control Panel'!$B:$B,'Control Panel'!$E:$E),_xlfn.XLOOKUP(BU$1,'Control Panel'!$B:$B,'Control Panel'!$C:$C)))</f>
        <v>38891.266274824018</v>
      </c>
      <c r="BW129" s="3">
        <f>IF(BV129=0,0,BU129*(_xlfn.XLOOKUP(BU$1,'Control Panel'!$B:$B,'Control Panel'!$H:$H)))</f>
        <v>9677.0914207391597</v>
      </c>
      <c r="BX129" s="3">
        <f t="shared" si="61"/>
        <v>29214.174854084857</v>
      </c>
      <c r="BY129" s="3">
        <f t="shared" si="62"/>
        <v>1792355.9749321099</v>
      </c>
      <c r="BZ129" s="10">
        <f>_xlfn.XLOOKUP(BU$1,'Control Panel'!$B:$B,'Control Panel'!$D:$D)</f>
        <v>6.3750000000000001E-2</v>
      </c>
      <c r="CA129" s="2">
        <f>IF('Control Panel'!$D$26="ON",CE128*(1-'Control Panel'!$C$26),CE128)</f>
        <v>2365656.1393565186</v>
      </c>
      <c r="CB129" s="3">
        <f>IF(ROUND(CE128,2) = 0,0,-PMT(_xlfn.XLOOKUP(CA$1,'Control Panel'!$B:$B,'Control Panel'!$H:$H),_xlfn.XLOOKUP(CA$1,'Control Panel'!$B:$B,'Control Panel'!$E:$E),_xlfn.XLOOKUP(CA$1,'Control Panel'!$B:$B,'Control Panel'!$C:$C)))</f>
        <v>49824.605221179954</v>
      </c>
      <c r="CC129" s="3">
        <f>IF(CB129=0,0,CA129*(_xlfn.XLOOKUP(CA$1,'Control Panel'!$B:$B,'Control Panel'!$H:$H)))</f>
        <v>11335.435667749985</v>
      </c>
      <c r="CD129" s="3">
        <f t="shared" si="63"/>
        <v>38489.169553429965</v>
      </c>
      <c r="CE129" s="3">
        <f t="shared" si="64"/>
        <v>2327166.9698030888</v>
      </c>
      <c r="CF129" s="10">
        <f>_xlfn.XLOOKUP(CA$1,'Control Panel'!$B:$B,'Control Panel'!$D:$D)</f>
        <v>5.7500000000000002E-2</v>
      </c>
      <c r="CG129" s="2">
        <f>IF('Control Panel'!$D$26="ON",CK128*(1-'Control Panel'!$C$26),CK128)</f>
        <v>3315640.49127371</v>
      </c>
      <c r="CH129" s="3">
        <f>IF(ROUND(CK128,2) = 0,0,-PMT(_xlfn.XLOOKUP(CG$1,'Control Panel'!$B:$B,'Control Panel'!$H:$H),_xlfn.XLOOKUP(CG$1,'Control Panel'!$B:$B,'Control Panel'!$E:$E),_xlfn.XLOOKUP(CG$1,'Control Panel'!$B:$B,'Control Panel'!$C:$C)))</f>
        <v>69452.093642796826</v>
      </c>
      <c r="CI129" s="3">
        <f>IF(CH129=0,0,CG129*(_xlfn.XLOOKUP(CG$1,'Control Panel'!$B:$B,'Control Panel'!$H:$H)))</f>
        <v>15196.685585004505</v>
      </c>
      <c r="CJ129" s="3">
        <f t="shared" si="65"/>
        <v>54255.408057792323</v>
      </c>
      <c r="CK129" s="3">
        <f t="shared" si="66"/>
        <v>3261385.0832159179</v>
      </c>
      <c r="CL129" s="10">
        <f>_xlfn.XLOOKUP(CG$1,'Control Panel'!$B:$B,'Control Panel'!$D:$D)</f>
        <v>5.5E-2</v>
      </c>
      <c r="CM129" s="2">
        <f>IF('Control Panel'!$D$26="ON",CQ128*(1-'Control Panel'!$C$26),CQ128)</f>
        <v>1615468.3037653014</v>
      </c>
      <c r="CN129" s="3">
        <f>IF(ROUND(CQ128,2) = 0,0,-PMT(_xlfn.XLOOKUP(CM$1,'Control Panel'!$B:$B,'Control Panel'!$H:$H),_xlfn.XLOOKUP(CM$1,'Control Panel'!$B:$B,'Control Panel'!$E:$E),_xlfn.XLOOKUP(CM$1,'Control Panel'!$B:$B,'Control Panel'!$C:$C)))</f>
        <v>11044.074042837967</v>
      </c>
      <c r="CO129" s="3">
        <f>IF(CN129=0,0,CM129*(_xlfn.XLOOKUP(CM$1,'Control Panel'!$B:$B,'Control Panel'!$H:$H)))</f>
        <v>7067.6738289731929</v>
      </c>
      <c r="CP129" s="3">
        <f t="shared" si="67"/>
        <v>3976.4002138647738</v>
      </c>
      <c r="CQ129" s="3">
        <f t="shared" si="68"/>
        <v>1611491.9035514365</v>
      </c>
      <c r="CR129" s="10">
        <f>_xlfn.XLOOKUP(CM$1,'Control Panel'!$B:$B,'Control Panel'!$D:$D)</f>
        <v>5.2499999999999998E-2</v>
      </c>
    </row>
    <row r="130" spans="1:96" x14ac:dyDescent="0.3">
      <c r="A130" s="86">
        <f t="shared" si="37"/>
        <v>372561.6555892576</v>
      </c>
      <c r="B130" s="3">
        <f t="shared" si="38"/>
        <v>333687.02634035138</v>
      </c>
      <c r="C130" s="88">
        <f>SUM($A$3:A129)</f>
        <v>35113073.937043808</v>
      </c>
      <c r="D130" s="87">
        <f>IF('Control Panel'!$D$27= "ON",A130+B130*(1-'Control Panel'!$C$27),A130+B130)</f>
        <v>706248.68192960904</v>
      </c>
      <c r="F130" s="9">
        <v>128</v>
      </c>
      <c r="G130" s="2">
        <f>IF('Control Panel'!$D$26="ON",K129*(1-'Control Panel'!$C$26),K129)</f>
        <v>1918461.8136564237</v>
      </c>
      <c r="H130" s="3">
        <f>IF(ROUND(K129,2) = 0,0,-PMT(_xlfn.XLOOKUP(G$1,'Control Panel'!$B:$B,'Control Panel'!$H:$H),_xlfn.XLOOKUP(G$1,'Control Panel'!$B:$B,'Control Panel'!$E:$E),_xlfn.XLOOKUP(G$1,'Control Panel'!$B:$B,'Control Panel'!$C:$C)))</f>
        <v>40854.172731056962</v>
      </c>
      <c r="I130" s="3">
        <f>IF(H130=0,0,G130*(_xlfn.XLOOKUP(G$1,'Control Panel'!$B:$B,'Control Panel'!$H:$H)))</f>
        <v>8792.9499792586084</v>
      </c>
      <c r="J130" s="3">
        <f t="shared" si="39"/>
        <v>32061.222751798356</v>
      </c>
      <c r="K130" s="3">
        <f t="shared" si="40"/>
        <v>1886400.5909046254</v>
      </c>
      <c r="L130" s="10">
        <f>_xlfn.XLOOKUP(G$1,'Control Panel'!$B:$B,'Control Panel'!$D:$D)</f>
        <v>5.5E-2</v>
      </c>
      <c r="M130" s="2">
        <f>IF('Control Panel'!$D$26="ON",Q129*(1-'Control Panel'!$C$26),Q129)</f>
        <v>3374834.5585172647</v>
      </c>
      <c r="N130" s="3">
        <f>IF(ROUND(Q129,2) = 0,0,-PMT(_xlfn.XLOOKUP(M$1,'Control Panel'!$B:$B,'Control Panel'!$H:$H),_xlfn.XLOOKUP(M$1,'Control Panel'!$B:$B,'Control Panel'!$E:$E),_xlfn.XLOOKUP(M$1,'Control Panel'!$B:$B,'Control Panel'!$C:$C)))</f>
        <v>26277.152547020552</v>
      </c>
      <c r="O130" s="3">
        <f>IF(N130=0,0,M130*(_xlfn.XLOOKUP(M$1,'Control Panel'!$B:$B,'Control Panel'!$H:$H)))</f>
        <v>19334.989658171831</v>
      </c>
      <c r="P130" s="3">
        <f t="shared" si="41"/>
        <v>6942.1628888487212</v>
      </c>
      <c r="Q130" s="3">
        <f t="shared" si="42"/>
        <v>3367892.395628416</v>
      </c>
      <c r="R130" s="10">
        <f>_xlfn.XLOOKUP(M$1,'Control Panel'!$B:$B,'Control Panel'!$D:$D)</f>
        <v>6.8750000000000006E-2</v>
      </c>
      <c r="S130" s="2">
        <f>IF('Control Panel'!$D$26="ON",W129*(1-'Control Panel'!$C$26),W129)</f>
        <v>5484106.1575905448</v>
      </c>
      <c r="T130" s="3">
        <f>IF(ROUND(W129,2) = 0,0,-PMT(_xlfn.XLOOKUP(S$1,'Control Panel'!$B:$B,'Control Panel'!$H:$H),_xlfn.XLOOKUP(S$1,'Control Panel'!$B:$B,'Control Panel'!$E:$E),_xlfn.XLOOKUP(S$1,'Control Panel'!$B:$B,'Control Panel'!$C:$C)))</f>
        <v>42700.372888908401</v>
      </c>
      <c r="U130" s="3">
        <f>IF(T130=0,0,S130*(_xlfn.XLOOKUP(S$1,'Control Panel'!$B:$B,'Control Panel'!$H:$H)))</f>
        <v>31419.358194529166</v>
      </c>
      <c r="V130" s="3">
        <f t="shared" si="43"/>
        <v>11281.014694379235</v>
      </c>
      <c r="W130" s="3">
        <f t="shared" si="44"/>
        <v>5472825.1428961651</v>
      </c>
      <c r="X130" s="10">
        <f>_xlfn.XLOOKUP(S$1,'Control Panel'!$B:$B,'Control Panel'!$D:$D)</f>
        <v>6.8750000000000006E-2</v>
      </c>
      <c r="Y130" s="2">
        <f>IF('Control Panel'!$D$26="ON",AC129*(1-'Control Panel'!$C$26),AC129)</f>
        <v>2925229.8603700954</v>
      </c>
      <c r="Z130" s="3">
        <f>IF(ROUND(AC129,2) = 0,0,-PMT(_xlfn.XLOOKUP(Y$1,'Control Panel'!$B:$B,'Control Panel'!$H:$H),_xlfn.XLOOKUP(Y$1,'Control Panel'!$B:$B,'Control Panel'!$E:$E),_xlfn.XLOOKUP(Y$1,'Control Panel'!$B:$B,'Control Panel'!$C:$C)))</f>
        <v>61792.332437135432</v>
      </c>
      <c r="AA130" s="3">
        <f>IF(Z130=0,0,Y130*(_xlfn.XLOOKUP(Y$1,'Control Panel'!$B:$B,'Control Panel'!$H:$H)))</f>
        <v>12493.169195330614</v>
      </c>
      <c r="AB130" s="3">
        <f t="shared" si="45"/>
        <v>49299.163241804818</v>
      </c>
      <c r="AC130" s="3">
        <f t="shared" si="46"/>
        <v>2875930.6971282903</v>
      </c>
      <c r="AD130" s="10">
        <f>_xlfn.XLOOKUP(Y$1,'Control Panel'!$B:$B,'Control Panel'!$D:$D)</f>
        <v>5.1249999999999997E-2</v>
      </c>
      <c r="AE130" s="2">
        <f>IF('Control Panel'!$D$26="ON",AI129*(1-'Control Panel'!$C$26),AI129)</f>
        <v>8437086.3962931708</v>
      </c>
      <c r="AF130" s="3">
        <f>IF(ROUND(AI129,2) = 0,0,-PMT(_xlfn.XLOOKUP(AE$1,'Control Panel'!$B:$B,'Control Panel'!$H:$H),_xlfn.XLOOKUP(AE$1,'Control Panel'!$B:$B,'Control Panel'!$E:$E),_xlfn.XLOOKUP(AE$1,'Control Panel'!$B:$B,'Control Panel'!$C:$C)))</f>
        <v>65692.881367551381</v>
      </c>
      <c r="AG130" s="3">
        <f>IF(AF130=0,0,AE130*(_xlfn.XLOOKUP(AE$1,'Control Panel'!$B:$B,'Control Panel'!$H:$H)))</f>
        <v>48337.474145429631</v>
      </c>
      <c r="AH130" s="3">
        <f t="shared" si="47"/>
        <v>17355.40722212175</v>
      </c>
      <c r="AI130" s="3">
        <f t="shared" si="48"/>
        <v>8419730.9890710488</v>
      </c>
      <c r="AJ130" s="10">
        <f>_xlfn.XLOOKUP(AE$1,'Control Panel'!$B:$B,'Control Panel'!$D:$D)</f>
        <v>6.8750000000000006E-2</v>
      </c>
      <c r="AK130" s="2">
        <f>IF('Control Panel'!$D$26="ON",AO129*(1-'Control Panel'!$C$26),AO129)</f>
        <v>891475.98124322086</v>
      </c>
      <c r="AL130" s="3">
        <f>IF(ROUND(AO129,2) = 0,0,-PMT(_xlfn.XLOOKUP(AK$1,'Control Panel'!$B:$B,'Control Panel'!$H:$H),_xlfn.XLOOKUP(AK$1,'Control Panel'!$B:$B,'Control Panel'!$E:$E),_xlfn.XLOOKUP(AK$1,'Control Panel'!$B:$B,'Control Panel'!$C:$C)))</f>
        <v>19292.014496253767</v>
      </c>
      <c r="AM130" s="3">
        <f>IF(AL130=0,0,AK130*(_xlfn.XLOOKUP(AK$1,'Control Panel'!$B:$B,'Control Panel'!$H:$H)))</f>
        <v>4643.104068975108</v>
      </c>
      <c r="AN130" s="3">
        <f t="shared" si="49"/>
        <v>14648.910427278659</v>
      </c>
      <c r="AO130" s="3">
        <f t="shared" si="50"/>
        <v>876827.07081594225</v>
      </c>
      <c r="AP130" s="10">
        <f>_xlfn.XLOOKUP(AK$1,'Control Panel'!$B:$B,'Control Panel'!$D:$D)</f>
        <v>6.25E-2</v>
      </c>
      <c r="AQ130" s="2">
        <f>IF('Control Panel'!$D$26="ON",AU129*(1-'Control Panel'!$C$26),AU129)</f>
        <v>2817380.5525735142</v>
      </c>
      <c r="AR130" s="3">
        <f>IF(ROUND(AU129,2) = 0,0,-PMT(_xlfn.XLOOKUP(AQ$1,'Control Panel'!$B:$B,'Control Panel'!$H:$H),_xlfn.XLOOKUP(AQ$1,'Control Panel'!$B:$B,'Control Panel'!$E:$E),_xlfn.XLOOKUP(AQ$1,'Control Panel'!$B:$B,'Control Panel'!$C:$C)))</f>
        <v>61459.563819643074</v>
      </c>
      <c r="AS130" s="3">
        <f>IF(AR130=0,0,AQ130*(_xlfn.XLOOKUP(AQ$1,'Control Panel'!$B:$B,'Control Panel'!$H:$H)))</f>
        <v>15554.288467332943</v>
      </c>
      <c r="AT130" s="3">
        <f t="shared" si="51"/>
        <v>45905.275352310127</v>
      </c>
      <c r="AU130" s="3">
        <f t="shared" si="52"/>
        <v>2771475.2772212042</v>
      </c>
      <c r="AV130" s="10">
        <f>_xlfn.XLOOKUP(AQ$1,'Control Panel'!$B:$B,'Control Panel'!$D:$D)</f>
        <v>6.6250000000000003E-2</v>
      </c>
      <c r="AW130" s="2">
        <f>IF('Control Panel'!$D$26="ON",BA129*(1-'Control Panel'!$C$26),BA129)</f>
        <v>6470971.0478723785</v>
      </c>
      <c r="AX130" s="3">
        <f>IF(ROUND(BA129,2) = 0,0,-PMT(_xlfn.XLOOKUP(AW$1,'Control Panel'!$B:$B,'Control Panel'!$H:$H),_xlfn.XLOOKUP(AW$1,'Control Panel'!$B:$B,'Control Panel'!$E:$E),_xlfn.XLOOKUP(AW$1,'Control Panel'!$B:$B,'Control Panel'!$C:$C)))</f>
        <v>44797.69910066975</v>
      </c>
      <c r="AY130" s="3">
        <f>IF(AX130=0,0,AW130*(_xlfn.XLOOKUP(AW$1,'Control Panel'!$B:$B,'Control Panel'!$H:$H)))</f>
        <v>28984.557818595029</v>
      </c>
      <c r="AZ130" s="3">
        <f t="shared" si="53"/>
        <v>15813.141282074721</v>
      </c>
      <c r="BA130" s="3">
        <f t="shared" si="54"/>
        <v>6455157.9065903034</v>
      </c>
      <c r="BB130" s="10">
        <f>_xlfn.XLOOKUP(AW$1,'Control Panel'!$B:$B,'Control Panel'!$D:$D)</f>
        <v>5.3749999999999999E-2</v>
      </c>
      <c r="BC130" s="2">
        <f>IF('Control Panel'!$D$26="ON",BG129*(1-'Control Panel'!$C$26),BG129)</f>
        <v>10579861.850204362</v>
      </c>
      <c r="BD130" s="3">
        <f>IF(ROUND(BG129,2) = 0,0,-PMT(_xlfn.XLOOKUP(BC$1,'Control Panel'!$B:$B,'Control Panel'!$H:$H),_xlfn.XLOOKUP(BC$1,'Control Panel'!$B:$B,'Control Panel'!$E:$E),_xlfn.XLOOKUP(BC$1,'Control Panel'!$B:$B,'Control Panel'!$C:$C)))</f>
        <v>83162.8118973979</v>
      </c>
      <c r="BE130" s="3">
        <f>IF(BD130=0,0,BC130*(_xlfn.XLOOKUP(BC$1,'Control Panel'!$B:$B,'Control Panel'!$H:$H)))</f>
        <v>61715.860792858781</v>
      </c>
      <c r="BF130" s="3">
        <f t="shared" si="55"/>
        <v>21446.951104539119</v>
      </c>
      <c r="BG130" s="3">
        <f t="shared" si="56"/>
        <v>10558414.899099823</v>
      </c>
      <c r="BH130" s="10">
        <f>_xlfn.XLOOKUP(BC$1,'Control Panel'!$B:$B,'Control Panel'!$D:$D)</f>
        <v>7.0000000000000007E-2</v>
      </c>
      <c r="BI130" s="2">
        <f>IF('Control Panel'!$D$26="ON",BM129*(1-'Control Panel'!$C$26),BM129)</f>
        <v>5541967.8592072632</v>
      </c>
      <c r="BJ130" s="3">
        <f>IF(ROUND(BM129,2) = 0,0,-PMT(_xlfn.XLOOKUP(BI$1,'Control Panel'!$B:$B,'Control Panel'!$H:$H),_xlfn.XLOOKUP(BI$1,'Control Panel'!$B:$B,'Control Panel'!$E:$E),_xlfn.XLOOKUP(BI$1,'Control Panel'!$B:$B,'Control Panel'!$C:$C)))</f>
        <v>39928.799014207361</v>
      </c>
      <c r="BK130" s="3">
        <f>IF(BJ130=0,0,BI130*(_xlfn.XLOOKUP(BI$1,'Control Panel'!$B:$B,'Control Panel'!$H:$H)))</f>
        <v>27132.55097736889</v>
      </c>
      <c r="BL130" s="3">
        <f t="shared" si="57"/>
        <v>12796.248036838471</v>
      </c>
      <c r="BM130" s="3">
        <f t="shared" si="58"/>
        <v>5529171.6111704251</v>
      </c>
      <c r="BN130" s="10">
        <f>_xlfn.XLOOKUP(BI$1,'Control Panel'!$B:$B,'Control Panel'!$D:$D)</f>
        <v>5.8749999999999997E-2</v>
      </c>
      <c r="BO130" s="2">
        <f>IF('Control Panel'!$D$26="ON",BS129*(1-'Control Panel'!$C$26),BS129)</f>
        <v>7453150.0539254006</v>
      </c>
      <c r="BP130" s="3">
        <f>IF(ROUND(BS129,2) = 0,0,-PMT(_xlfn.XLOOKUP(BO$1,'Control Panel'!$B:$B,'Control Panel'!$H:$H),_xlfn.XLOOKUP(BO$1,'Control Panel'!$B:$B,'Control Panel'!$E:$E),_xlfn.XLOOKUP(BO$1,'Control Panel'!$B:$B,'Control Panel'!$C:$C)))</f>
        <v>51078.842448125593</v>
      </c>
      <c r="BQ130" s="3">
        <f>IF(BP130=0,0,BO130*(_xlfn.XLOOKUP(BO$1,'Control Panel'!$B:$B,'Control Panel'!$H:$H)))</f>
        <v>32607.531485923624</v>
      </c>
      <c r="BR130" s="3">
        <f t="shared" si="59"/>
        <v>18471.310962201969</v>
      </c>
      <c r="BS130" s="3">
        <f t="shared" si="60"/>
        <v>7434678.7429631986</v>
      </c>
      <c r="BT130" s="10">
        <f>_xlfn.XLOOKUP(BO$1,'Control Panel'!$B:$B,'Control Panel'!$D:$D)</f>
        <v>5.2499999999999998E-2</v>
      </c>
      <c r="BU130" s="2">
        <f>IF('Control Panel'!$D$26="ON",BY129*(1-'Control Panel'!$C$26),BY129)</f>
        <v>1792355.9749321099</v>
      </c>
      <c r="BV130" s="3">
        <f>IF(ROUND(BY129,2) = 0,0,-PMT(_xlfn.XLOOKUP(BU$1,'Control Panel'!$B:$B,'Control Panel'!$H:$H),_xlfn.XLOOKUP(BU$1,'Control Panel'!$B:$B,'Control Panel'!$E:$E),_xlfn.XLOOKUP(BU$1,'Control Panel'!$B:$B,'Control Panel'!$C:$C)))</f>
        <v>38891.266274824018</v>
      </c>
      <c r="BW130" s="3">
        <f>IF(BV130=0,0,BU130*(_xlfn.XLOOKUP(BU$1,'Control Panel'!$B:$B,'Control Panel'!$H:$H)))</f>
        <v>9521.8911168268351</v>
      </c>
      <c r="BX130" s="3">
        <f t="shared" si="61"/>
        <v>29369.375157997183</v>
      </c>
      <c r="BY130" s="3">
        <f t="shared" si="62"/>
        <v>1762986.5997741127</v>
      </c>
      <c r="BZ130" s="10">
        <f>_xlfn.XLOOKUP(BU$1,'Control Panel'!$B:$B,'Control Panel'!$D:$D)</f>
        <v>6.3750000000000001E-2</v>
      </c>
      <c r="CA130" s="2">
        <f>IF('Control Panel'!$D$26="ON",CE129*(1-'Control Panel'!$C$26),CE129)</f>
        <v>2327166.9698030888</v>
      </c>
      <c r="CB130" s="3">
        <f>IF(ROUND(CE129,2) = 0,0,-PMT(_xlfn.XLOOKUP(CA$1,'Control Panel'!$B:$B,'Control Panel'!$H:$H),_xlfn.XLOOKUP(CA$1,'Control Panel'!$B:$B,'Control Panel'!$E:$E),_xlfn.XLOOKUP(CA$1,'Control Panel'!$B:$B,'Control Panel'!$C:$C)))</f>
        <v>49824.605221179954</v>
      </c>
      <c r="CC130" s="3">
        <f>IF(CB130=0,0,CA130*(_xlfn.XLOOKUP(CA$1,'Control Panel'!$B:$B,'Control Panel'!$H:$H)))</f>
        <v>11151.008396973135</v>
      </c>
      <c r="CD130" s="3">
        <f t="shared" si="63"/>
        <v>38673.596824206819</v>
      </c>
      <c r="CE130" s="3">
        <f t="shared" si="64"/>
        <v>2288493.3729788819</v>
      </c>
      <c r="CF130" s="10">
        <f>_xlfn.XLOOKUP(CA$1,'Control Panel'!$B:$B,'Control Panel'!$D:$D)</f>
        <v>5.7500000000000002E-2</v>
      </c>
      <c r="CG130" s="2">
        <f>IF('Control Panel'!$D$26="ON",CK129*(1-'Control Panel'!$C$26),CK129)</f>
        <v>3261385.0832159179</v>
      </c>
      <c r="CH130" s="3">
        <f>IF(ROUND(CK129,2) = 0,0,-PMT(_xlfn.XLOOKUP(CG$1,'Control Panel'!$B:$B,'Control Panel'!$H:$H),_xlfn.XLOOKUP(CG$1,'Control Panel'!$B:$B,'Control Panel'!$E:$E),_xlfn.XLOOKUP(CG$1,'Control Panel'!$B:$B,'Control Panel'!$C:$C)))</f>
        <v>69452.093642796826</v>
      </c>
      <c r="CI130" s="3">
        <f>IF(CH130=0,0,CG130*(_xlfn.XLOOKUP(CG$1,'Control Panel'!$B:$B,'Control Panel'!$H:$H)))</f>
        <v>14948.014964739625</v>
      </c>
      <c r="CJ130" s="3">
        <f t="shared" si="65"/>
        <v>54504.078678057202</v>
      </c>
      <c r="CK130" s="3">
        <f t="shared" si="66"/>
        <v>3206881.0045378609</v>
      </c>
      <c r="CL130" s="10">
        <f>_xlfn.XLOOKUP(CG$1,'Control Panel'!$B:$B,'Control Panel'!$D:$D)</f>
        <v>5.5E-2</v>
      </c>
      <c r="CM130" s="2">
        <f>IF('Control Panel'!$D$26="ON",CQ129*(1-'Control Panel'!$C$26),CQ129)</f>
        <v>1611491.9035514365</v>
      </c>
      <c r="CN130" s="3">
        <f>IF(ROUND(CQ129,2) = 0,0,-PMT(_xlfn.XLOOKUP(CM$1,'Control Panel'!$B:$B,'Control Panel'!$H:$H),_xlfn.XLOOKUP(CM$1,'Control Panel'!$B:$B,'Control Panel'!$E:$E),_xlfn.XLOOKUP(CM$1,'Control Panel'!$B:$B,'Control Panel'!$C:$C)))</f>
        <v>11044.074042837967</v>
      </c>
      <c r="CO130" s="3">
        <f>IF(CN130=0,0,CM130*(_xlfn.XLOOKUP(CM$1,'Control Panel'!$B:$B,'Control Panel'!$H:$H)))</f>
        <v>7050.277078037534</v>
      </c>
      <c r="CP130" s="3">
        <f t="shared" si="67"/>
        <v>3993.7969648004328</v>
      </c>
      <c r="CQ130" s="3">
        <f t="shared" si="68"/>
        <v>1607498.106586636</v>
      </c>
      <c r="CR130" s="10">
        <f>_xlfn.XLOOKUP(CM$1,'Control Panel'!$B:$B,'Control Panel'!$D:$D)</f>
        <v>5.2499999999999998E-2</v>
      </c>
    </row>
    <row r="131" spans="1:96" x14ac:dyDescent="0.3">
      <c r="A131" s="86">
        <f t="shared" ref="A131:A194" si="74">SUM(J131,P131,V131,AB131,AH131,AN131,AT131,AZ131,BF131,BL131,BR131,BX131,CD131,CJ131,CP131)</f>
        <v>374400.73500069289</v>
      </c>
      <c r="B131" s="3">
        <f t="shared" ref="B131:B194" si="75">SUM(CO131,CI131,CC131,BW131,BQ131,BK131,BE131,AY131,AS131,AM131,AG131,AA131,U131,O131,I131)</f>
        <v>331847.94692891609</v>
      </c>
      <c r="C131" s="88">
        <f>SUM($A$3:A130)</f>
        <v>35485635.592633069</v>
      </c>
      <c r="D131" s="87">
        <f>IF('Control Panel'!$D$27= "ON",A131+B131*(1-'Control Panel'!$C$27),A131+B131)</f>
        <v>706248.68192960904</v>
      </c>
      <c r="F131" s="9">
        <v>129</v>
      </c>
      <c r="G131" s="2">
        <f>IF('Control Panel'!$D$26="ON",K130*(1-'Control Panel'!$C$26),K130)</f>
        <v>1886400.5909046254</v>
      </c>
      <c r="H131" s="3">
        <f>IF(ROUND(K130,2) = 0,0,-PMT(_xlfn.XLOOKUP(G$1,'Control Panel'!$B:$B,'Control Panel'!$H:$H),_xlfn.XLOOKUP(G$1,'Control Panel'!$B:$B,'Control Panel'!$E:$E),_xlfn.XLOOKUP(G$1,'Control Panel'!$B:$B,'Control Panel'!$C:$C)))</f>
        <v>40854.172731056962</v>
      </c>
      <c r="I131" s="3">
        <f>IF(H131=0,0,G131*(_xlfn.XLOOKUP(G$1,'Control Panel'!$B:$B,'Control Panel'!$H:$H)))</f>
        <v>8646.0027083128662</v>
      </c>
      <c r="J131" s="3">
        <f t="shared" ref="J131:J194" si="76">H131-I131</f>
        <v>32208.170022744096</v>
      </c>
      <c r="K131" s="3">
        <f t="shared" ref="K131:K194" si="77">G131-J131</f>
        <v>1854192.4208818814</v>
      </c>
      <c r="L131" s="10">
        <f>_xlfn.XLOOKUP(G$1,'Control Panel'!$B:$B,'Control Panel'!$D:$D)</f>
        <v>5.5E-2</v>
      </c>
      <c r="M131" s="2">
        <f>IF('Control Panel'!$D$26="ON",Q130*(1-'Control Panel'!$C$26),Q130)</f>
        <v>3367892.395628416</v>
      </c>
      <c r="N131" s="3">
        <f>IF(ROUND(Q130,2) = 0,0,-PMT(_xlfn.XLOOKUP(M$1,'Control Panel'!$B:$B,'Control Panel'!$H:$H),_xlfn.XLOOKUP(M$1,'Control Panel'!$B:$B,'Control Panel'!$E:$E),_xlfn.XLOOKUP(M$1,'Control Panel'!$B:$B,'Control Panel'!$C:$C)))</f>
        <v>26277.152547020552</v>
      </c>
      <c r="O131" s="3">
        <f>IF(N131=0,0,M131*(_xlfn.XLOOKUP(M$1,'Control Panel'!$B:$B,'Control Panel'!$H:$H)))</f>
        <v>19295.216849954468</v>
      </c>
      <c r="P131" s="3">
        <f t="shared" ref="P131:P194" si="78">N131-O131</f>
        <v>6981.9356970660847</v>
      </c>
      <c r="Q131" s="3">
        <f t="shared" ref="Q131:Q194" si="79">M131-P131</f>
        <v>3360910.4599313498</v>
      </c>
      <c r="R131" s="10">
        <f>_xlfn.XLOOKUP(M$1,'Control Panel'!$B:$B,'Control Panel'!$D:$D)</f>
        <v>6.8750000000000006E-2</v>
      </c>
      <c r="S131" s="2">
        <f>IF('Control Panel'!$D$26="ON",W130*(1-'Control Panel'!$C$26),W130)</f>
        <v>5472825.1428961651</v>
      </c>
      <c r="T131" s="3">
        <f>IF(ROUND(W130,2) = 0,0,-PMT(_xlfn.XLOOKUP(S$1,'Control Panel'!$B:$B,'Control Panel'!$H:$H),_xlfn.XLOOKUP(S$1,'Control Panel'!$B:$B,'Control Panel'!$E:$E),_xlfn.XLOOKUP(S$1,'Control Panel'!$B:$B,'Control Panel'!$C:$C)))</f>
        <v>42700.372888908401</v>
      </c>
      <c r="U131" s="3">
        <f>IF(T131=0,0,S131*(_xlfn.XLOOKUP(S$1,'Control Panel'!$B:$B,'Control Panel'!$H:$H)))</f>
        <v>31354.727381175948</v>
      </c>
      <c r="V131" s="3">
        <f t="shared" ref="V131:V194" si="80">T131-U131</f>
        <v>11345.645507732454</v>
      </c>
      <c r="W131" s="3">
        <f t="shared" ref="W131:W194" si="81">S131-V131</f>
        <v>5461479.4973884327</v>
      </c>
      <c r="X131" s="10">
        <f>_xlfn.XLOOKUP(S$1,'Control Panel'!$B:$B,'Control Panel'!$D:$D)</f>
        <v>6.8750000000000006E-2</v>
      </c>
      <c r="Y131" s="2">
        <f>IF('Control Panel'!$D$26="ON",AC130*(1-'Control Panel'!$C$26),AC130)</f>
        <v>2875930.6971282903</v>
      </c>
      <c r="Z131" s="3">
        <f>IF(ROUND(AC130,2) = 0,0,-PMT(_xlfn.XLOOKUP(Y$1,'Control Panel'!$B:$B,'Control Panel'!$H:$H),_xlfn.XLOOKUP(Y$1,'Control Panel'!$B:$B,'Control Panel'!$E:$E),_xlfn.XLOOKUP(Y$1,'Control Panel'!$B:$B,'Control Panel'!$C:$C)))</f>
        <v>61792.332437135432</v>
      </c>
      <c r="AA131" s="3">
        <f>IF(Z131=0,0,Y131*(_xlfn.XLOOKUP(Y$1,'Control Panel'!$B:$B,'Control Panel'!$H:$H)))</f>
        <v>12282.620685652073</v>
      </c>
      <c r="AB131" s="3">
        <f t="shared" ref="AB131:AB194" si="82">Z131-AA131</f>
        <v>49509.711751483359</v>
      </c>
      <c r="AC131" s="3">
        <f t="shared" ref="AC131:AC194" si="83">Y131-AB131</f>
        <v>2826420.9853768069</v>
      </c>
      <c r="AD131" s="10">
        <f>_xlfn.XLOOKUP(Y$1,'Control Panel'!$B:$B,'Control Panel'!$D:$D)</f>
        <v>5.1249999999999997E-2</v>
      </c>
      <c r="AE131" s="2">
        <f>IF('Control Panel'!$D$26="ON",AI130*(1-'Control Panel'!$C$26),AI130)</f>
        <v>8419730.9890710488</v>
      </c>
      <c r="AF131" s="3">
        <f>IF(ROUND(AI130,2) = 0,0,-PMT(_xlfn.XLOOKUP(AE$1,'Control Panel'!$B:$B,'Control Panel'!$H:$H),_xlfn.XLOOKUP(AE$1,'Control Panel'!$B:$B,'Control Panel'!$E:$E),_xlfn.XLOOKUP(AE$1,'Control Panel'!$B:$B,'Control Panel'!$C:$C)))</f>
        <v>65692.881367551381</v>
      </c>
      <c r="AG131" s="3">
        <f>IF(AF131=0,0,AE131*(_xlfn.XLOOKUP(AE$1,'Control Panel'!$B:$B,'Control Panel'!$H:$H)))</f>
        <v>48238.042124886219</v>
      </c>
      <c r="AH131" s="3">
        <f t="shared" ref="AH131:AH194" si="84">AF131-AG131</f>
        <v>17454.839242665163</v>
      </c>
      <c r="AI131" s="3">
        <f t="shared" ref="AI131:AI194" si="85">AE131-AH131</f>
        <v>8402276.1498283837</v>
      </c>
      <c r="AJ131" s="10">
        <f>_xlfn.XLOOKUP(AE$1,'Control Panel'!$B:$B,'Control Panel'!$D:$D)</f>
        <v>6.8750000000000006E-2</v>
      </c>
      <c r="AK131" s="2">
        <f>IF('Control Panel'!$D$26="ON",AO130*(1-'Control Panel'!$C$26),AO130)</f>
        <v>876827.07081594225</v>
      </c>
      <c r="AL131" s="3">
        <f>IF(ROUND(AO130,2) = 0,0,-PMT(_xlfn.XLOOKUP(AK$1,'Control Panel'!$B:$B,'Control Panel'!$H:$H),_xlfn.XLOOKUP(AK$1,'Control Panel'!$B:$B,'Control Panel'!$E:$E),_xlfn.XLOOKUP(AK$1,'Control Panel'!$B:$B,'Control Panel'!$C:$C)))</f>
        <v>19292.014496253767</v>
      </c>
      <c r="AM131" s="3">
        <f>IF(AL131=0,0,AK131*(_xlfn.XLOOKUP(AK$1,'Control Panel'!$B:$B,'Control Panel'!$H:$H)))</f>
        <v>4566.8076604996986</v>
      </c>
      <c r="AN131" s="3">
        <f t="shared" ref="AN131:AN194" si="86">AL131-AM131</f>
        <v>14725.206835754068</v>
      </c>
      <c r="AO131" s="3">
        <f t="shared" ref="AO131:AO194" si="87">AK131-AN131</f>
        <v>862101.86398018815</v>
      </c>
      <c r="AP131" s="10">
        <f>_xlfn.XLOOKUP(AK$1,'Control Panel'!$B:$B,'Control Panel'!$D:$D)</f>
        <v>6.25E-2</v>
      </c>
      <c r="AQ131" s="2">
        <f>IF('Control Panel'!$D$26="ON",AU130*(1-'Control Panel'!$C$26),AU130)</f>
        <v>2771475.2772212042</v>
      </c>
      <c r="AR131" s="3">
        <f>IF(ROUND(AU130,2) = 0,0,-PMT(_xlfn.XLOOKUP(AQ$1,'Control Panel'!$B:$B,'Control Panel'!$H:$H),_xlfn.XLOOKUP(AQ$1,'Control Panel'!$B:$B,'Control Panel'!$E:$E),_xlfn.XLOOKUP(AQ$1,'Control Panel'!$B:$B,'Control Panel'!$C:$C)))</f>
        <v>61459.563819643074</v>
      </c>
      <c r="AS131" s="3">
        <f>IF(AR131=0,0,AQ131*(_xlfn.XLOOKUP(AQ$1,'Control Panel'!$B:$B,'Control Panel'!$H:$H)))</f>
        <v>15300.853092992065</v>
      </c>
      <c r="AT131" s="3">
        <f t="shared" ref="AT131:AT194" si="88">AR131-AS131</f>
        <v>46158.710726651007</v>
      </c>
      <c r="AU131" s="3">
        <f t="shared" ref="AU131:AU194" si="89">AQ131-AT131</f>
        <v>2725316.5664945533</v>
      </c>
      <c r="AV131" s="10">
        <f>_xlfn.XLOOKUP(AQ$1,'Control Panel'!$B:$B,'Control Panel'!$D:$D)</f>
        <v>6.6250000000000003E-2</v>
      </c>
      <c r="AW131" s="2">
        <f>IF('Control Panel'!$D$26="ON",BA130*(1-'Control Panel'!$C$26),BA130)</f>
        <v>6455157.9065903034</v>
      </c>
      <c r="AX131" s="3">
        <f>IF(ROUND(BA130,2) = 0,0,-PMT(_xlfn.XLOOKUP(AW$1,'Control Panel'!$B:$B,'Control Panel'!$H:$H),_xlfn.XLOOKUP(AW$1,'Control Panel'!$B:$B,'Control Panel'!$E:$E),_xlfn.XLOOKUP(AW$1,'Control Panel'!$B:$B,'Control Panel'!$C:$C)))</f>
        <v>44797.69910066975</v>
      </c>
      <c r="AY131" s="3">
        <f>IF(AX131=0,0,AW131*(_xlfn.XLOOKUP(AW$1,'Control Panel'!$B:$B,'Control Panel'!$H:$H)))</f>
        <v>28913.728123269069</v>
      </c>
      <c r="AZ131" s="3">
        <f t="shared" ref="AZ131:AZ194" si="90">AX131-AY131</f>
        <v>15883.970977400681</v>
      </c>
      <c r="BA131" s="3">
        <f t="shared" ref="BA131:BA194" si="91">AW131-AZ131</f>
        <v>6439273.935612903</v>
      </c>
      <c r="BB131" s="10">
        <f>_xlfn.XLOOKUP(AW$1,'Control Panel'!$B:$B,'Control Panel'!$D:$D)</f>
        <v>5.3749999999999999E-2</v>
      </c>
      <c r="BC131" s="2">
        <f>IF('Control Panel'!$D$26="ON",BG130*(1-'Control Panel'!$C$26),BG130)</f>
        <v>10558414.899099823</v>
      </c>
      <c r="BD131" s="3">
        <f>IF(ROUND(BG130,2) = 0,0,-PMT(_xlfn.XLOOKUP(BC$1,'Control Panel'!$B:$B,'Control Panel'!$H:$H),_xlfn.XLOOKUP(BC$1,'Control Panel'!$B:$B,'Control Panel'!$E:$E),_xlfn.XLOOKUP(BC$1,'Control Panel'!$B:$B,'Control Panel'!$C:$C)))</f>
        <v>83162.8118973979</v>
      </c>
      <c r="BE131" s="3">
        <f>IF(BD131=0,0,BC131*(_xlfn.XLOOKUP(BC$1,'Control Panel'!$B:$B,'Control Panel'!$H:$H)))</f>
        <v>61590.753578082302</v>
      </c>
      <c r="BF131" s="3">
        <f t="shared" ref="BF131:BF194" si="92">BD131-BE131</f>
        <v>21572.058319315598</v>
      </c>
      <c r="BG131" s="3">
        <f t="shared" ref="BG131:BG194" si="93">BC131-BF131</f>
        <v>10536842.840780508</v>
      </c>
      <c r="BH131" s="10">
        <f>_xlfn.XLOOKUP(BC$1,'Control Panel'!$B:$B,'Control Panel'!$D:$D)</f>
        <v>7.0000000000000007E-2</v>
      </c>
      <c r="BI131" s="2">
        <f>IF('Control Panel'!$D$26="ON",BM130*(1-'Control Panel'!$C$26),BM130)</f>
        <v>5529171.6111704251</v>
      </c>
      <c r="BJ131" s="3">
        <f>IF(ROUND(BM130,2) = 0,0,-PMT(_xlfn.XLOOKUP(BI$1,'Control Panel'!$B:$B,'Control Panel'!$H:$H),_xlfn.XLOOKUP(BI$1,'Control Panel'!$B:$B,'Control Panel'!$E:$E),_xlfn.XLOOKUP(BI$1,'Control Panel'!$B:$B,'Control Panel'!$C:$C)))</f>
        <v>39928.799014207361</v>
      </c>
      <c r="BK131" s="3">
        <f>IF(BJ131=0,0,BI131*(_xlfn.XLOOKUP(BI$1,'Control Panel'!$B:$B,'Control Panel'!$H:$H)))</f>
        <v>27069.902679688537</v>
      </c>
      <c r="BL131" s="3">
        <f t="shared" ref="BL131:BL194" si="94">BJ131-BK131</f>
        <v>12858.896334518824</v>
      </c>
      <c r="BM131" s="3">
        <f t="shared" ref="BM131:BM194" si="95">BI131-BL131</f>
        <v>5516312.7148359064</v>
      </c>
      <c r="BN131" s="10">
        <f>_xlfn.XLOOKUP(BI$1,'Control Panel'!$B:$B,'Control Panel'!$D:$D)</f>
        <v>5.8749999999999997E-2</v>
      </c>
      <c r="BO131" s="2">
        <f>IF('Control Panel'!$D$26="ON",BS130*(1-'Control Panel'!$C$26),BS130)</f>
        <v>7434678.7429631986</v>
      </c>
      <c r="BP131" s="3">
        <f>IF(ROUND(BS130,2) = 0,0,-PMT(_xlfn.XLOOKUP(BO$1,'Control Panel'!$B:$B,'Control Panel'!$H:$H),_xlfn.XLOOKUP(BO$1,'Control Panel'!$B:$B,'Control Panel'!$E:$E),_xlfn.XLOOKUP(BO$1,'Control Panel'!$B:$B,'Control Panel'!$C:$C)))</f>
        <v>51078.842448125593</v>
      </c>
      <c r="BQ131" s="3">
        <f>IF(BP131=0,0,BO131*(_xlfn.XLOOKUP(BO$1,'Control Panel'!$B:$B,'Control Panel'!$H:$H)))</f>
        <v>32526.719500463991</v>
      </c>
      <c r="BR131" s="3">
        <f t="shared" ref="BR131:BR194" si="96">BP131-BQ131</f>
        <v>18552.122947661603</v>
      </c>
      <c r="BS131" s="3">
        <f t="shared" ref="BS131:BS194" si="97">BO131-BR131</f>
        <v>7416126.6200155374</v>
      </c>
      <c r="BT131" s="10">
        <f>_xlfn.XLOOKUP(BO$1,'Control Panel'!$B:$B,'Control Panel'!$D:$D)</f>
        <v>5.2499999999999998E-2</v>
      </c>
      <c r="BU131" s="2">
        <f>IF('Control Panel'!$D$26="ON",BY130*(1-'Control Panel'!$C$26),BY130)</f>
        <v>1762986.5997741127</v>
      </c>
      <c r="BV131" s="3">
        <f>IF(ROUND(BY130,2) = 0,0,-PMT(_xlfn.XLOOKUP(BU$1,'Control Panel'!$B:$B,'Control Panel'!$H:$H),_xlfn.XLOOKUP(BU$1,'Control Panel'!$B:$B,'Control Panel'!$E:$E),_xlfn.XLOOKUP(BU$1,'Control Panel'!$B:$B,'Control Panel'!$C:$C)))</f>
        <v>38891.266274824018</v>
      </c>
      <c r="BW131" s="3">
        <f>IF(BV131=0,0,BU131*(_xlfn.XLOOKUP(BU$1,'Control Panel'!$B:$B,'Control Panel'!$H:$H)))</f>
        <v>9365.8663112999748</v>
      </c>
      <c r="BX131" s="3">
        <f t="shared" ref="BX131:BX194" si="98">BV131-BW131</f>
        <v>29525.399963524043</v>
      </c>
      <c r="BY131" s="3">
        <f t="shared" ref="BY131:BY194" si="99">BU131-BX131</f>
        <v>1733461.1998105887</v>
      </c>
      <c r="BZ131" s="10">
        <f>_xlfn.XLOOKUP(BU$1,'Control Panel'!$B:$B,'Control Panel'!$D:$D)</f>
        <v>6.3750000000000001E-2</v>
      </c>
      <c r="CA131" s="2">
        <f>IF('Control Panel'!$D$26="ON",CE130*(1-'Control Panel'!$C$26),CE130)</f>
        <v>2288493.3729788819</v>
      </c>
      <c r="CB131" s="3">
        <f>IF(ROUND(CE130,2) = 0,0,-PMT(_xlfn.XLOOKUP(CA$1,'Control Panel'!$B:$B,'Control Panel'!$H:$H),_xlfn.XLOOKUP(CA$1,'Control Panel'!$B:$B,'Control Panel'!$E:$E),_xlfn.XLOOKUP(CA$1,'Control Panel'!$B:$B,'Control Panel'!$C:$C)))</f>
        <v>49824.605221179954</v>
      </c>
      <c r="CC131" s="3">
        <f>IF(CB131=0,0,CA131*(_xlfn.XLOOKUP(CA$1,'Control Panel'!$B:$B,'Control Panel'!$H:$H)))</f>
        <v>10965.697412190477</v>
      </c>
      <c r="CD131" s="3">
        <f t="shared" ref="CD131:CD194" si="100">CB131-CC131</f>
        <v>38858.907808989476</v>
      </c>
      <c r="CE131" s="3">
        <f t="shared" ref="CE131:CE194" si="101">CA131-CD131</f>
        <v>2249634.4651698926</v>
      </c>
      <c r="CF131" s="10">
        <f>_xlfn.XLOOKUP(CA$1,'Control Panel'!$B:$B,'Control Panel'!$D:$D)</f>
        <v>5.7500000000000002E-2</v>
      </c>
      <c r="CG131" s="2">
        <f>IF('Control Panel'!$D$26="ON",CK130*(1-'Control Panel'!$C$26),CK130)</f>
        <v>3206881.0045378609</v>
      </c>
      <c r="CH131" s="3">
        <f>IF(ROUND(CK130,2) = 0,0,-PMT(_xlfn.XLOOKUP(CG$1,'Control Panel'!$B:$B,'Control Panel'!$H:$H),_xlfn.XLOOKUP(CG$1,'Control Panel'!$B:$B,'Control Panel'!$E:$E),_xlfn.XLOOKUP(CG$1,'Control Panel'!$B:$B,'Control Panel'!$C:$C)))</f>
        <v>69452.093642796826</v>
      </c>
      <c r="CI131" s="3">
        <f>IF(CH131=0,0,CG131*(_xlfn.XLOOKUP(CG$1,'Control Panel'!$B:$B,'Control Panel'!$H:$H)))</f>
        <v>14698.204604131863</v>
      </c>
      <c r="CJ131" s="3">
        <f t="shared" ref="CJ131:CJ194" si="102">CH131-CI131</f>
        <v>54753.889038664965</v>
      </c>
      <c r="CK131" s="3">
        <f t="shared" ref="CK131:CK194" si="103">CG131-CJ131</f>
        <v>3152127.1154991961</v>
      </c>
      <c r="CL131" s="10">
        <f>_xlfn.XLOOKUP(CG$1,'Control Panel'!$B:$B,'Control Panel'!$D:$D)</f>
        <v>5.5E-2</v>
      </c>
      <c r="CM131" s="2">
        <f>IF('Control Panel'!$D$26="ON",CQ130*(1-'Control Panel'!$C$26),CQ130)</f>
        <v>1607498.106586636</v>
      </c>
      <c r="CN131" s="3">
        <f>IF(ROUND(CQ130,2) = 0,0,-PMT(_xlfn.XLOOKUP(CM$1,'Control Panel'!$B:$B,'Control Panel'!$H:$H),_xlfn.XLOOKUP(CM$1,'Control Panel'!$B:$B,'Control Panel'!$E:$E),_xlfn.XLOOKUP(CM$1,'Control Panel'!$B:$B,'Control Panel'!$C:$C)))</f>
        <v>11044.074042837967</v>
      </c>
      <c r="CO131" s="3">
        <f>IF(CN131=0,0,CM131*(_xlfn.XLOOKUP(CM$1,'Control Panel'!$B:$B,'Control Panel'!$H:$H)))</f>
        <v>7032.8042163165319</v>
      </c>
      <c r="CP131" s="3">
        <f t="shared" ref="CP131:CP194" si="104">CN131-CO131</f>
        <v>4011.2698265214349</v>
      </c>
      <c r="CQ131" s="3">
        <f t="shared" ref="CQ131:CQ194" si="105">CM131-CP131</f>
        <v>1603486.8367601146</v>
      </c>
      <c r="CR131" s="10">
        <f>_xlfn.XLOOKUP(CM$1,'Control Panel'!$B:$B,'Control Panel'!$D:$D)</f>
        <v>5.2499999999999998E-2</v>
      </c>
    </row>
    <row r="132" spans="1:96" x14ac:dyDescent="0.3">
      <c r="A132" s="86">
        <f t="shared" si="74"/>
        <v>376248.99705433089</v>
      </c>
      <c r="B132" s="3">
        <f t="shared" si="75"/>
        <v>329999.68487527804</v>
      </c>
      <c r="C132" s="88">
        <f>SUM($A$3:A131)</f>
        <v>35860036.327633761</v>
      </c>
      <c r="D132" s="87">
        <f>IF('Control Panel'!$D$27= "ON",A132+B132*(1-'Control Panel'!$C$27),A132+B132)</f>
        <v>706248.68192960892</v>
      </c>
      <c r="F132" s="9">
        <v>130</v>
      </c>
      <c r="G132" s="2">
        <f>IF('Control Panel'!$D$26="ON",K131*(1-'Control Panel'!$C$26),K131)</f>
        <v>1854192.4208818814</v>
      </c>
      <c r="H132" s="3">
        <f>IF(ROUND(K131,2) = 0,0,-PMT(_xlfn.XLOOKUP(G$1,'Control Panel'!$B:$B,'Control Panel'!$H:$H),_xlfn.XLOOKUP(G$1,'Control Panel'!$B:$B,'Control Panel'!$E:$E),_xlfn.XLOOKUP(G$1,'Control Panel'!$B:$B,'Control Panel'!$C:$C)))</f>
        <v>40854.172731056962</v>
      </c>
      <c r="I132" s="3">
        <f>IF(H132=0,0,G132*(_xlfn.XLOOKUP(G$1,'Control Panel'!$B:$B,'Control Panel'!$H:$H)))</f>
        <v>8498.381929041956</v>
      </c>
      <c r="J132" s="3">
        <f t="shared" si="76"/>
        <v>32355.790802015006</v>
      </c>
      <c r="K132" s="3">
        <f t="shared" si="77"/>
        <v>1821836.6300798664</v>
      </c>
      <c r="L132" s="10">
        <f>_xlfn.XLOOKUP(G$1,'Control Panel'!$B:$B,'Control Panel'!$D:$D)</f>
        <v>5.5E-2</v>
      </c>
      <c r="M132" s="2">
        <f>IF('Control Panel'!$D$26="ON",Q131*(1-'Control Panel'!$C$26),Q131)</f>
        <v>3360910.4599313498</v>
      </c>
      <c r="N132" s="3">
        <f>IF(ROUND(Q131,2) = 0,0,-PMT(_xlfn.XLOOKUP(M$1,'Control Panel'!$B:$B,'Control Panel'!$H:$H),_xlfn.XLOOKUP(M$1,'Control Panel'!$B:$B,'Control Panel'!$E:$E),_xlfn.XLOOKUP(M$1,'Control Panel'!$B:$B,'Control Panel'!$C:$C)))</f>
        <v>26277.152547020552</v>
      </c>
      <c r="O132" s="3">
        <f>IF(N132=0,0,M132*(_xlfn.XLOOKUP(M$1,'Control Panel'!$B:$B,'Control Panel'!$H:$H)))</f>
        <v>19255.216176690028</v>
      </c>
      <c r="P132" s="3">
        <f t="shared" si="78"/>
        <v>7021.9363703305244</v>
      </c>
      <c r="Q132" s="3">
        <f t="shared" si="79"/>
        <v>3353888.5235610195</v>
      </c>
      <c r="R132" s="10">
        <f>_xlfn.XLOOKUP(M$1,'Control Panel'!$B:$B,'Control Panel'!$D:$D)</f>
        <v>6.8750000000000006E-2</v>
      </c>
      <c r="S132" s="2">
        <f>IF('Control Panel'!$D$26="ON",W131*(1-'Control Panel'!$C$26),W131)</f>
        <v>5461479.4973884327</v>
      </c>
      <c r="T132" s="3">
        <f>IF(ROUND(W131,2) = 0,0,-PMT(_xlfn.XLOOKUP(S$1,'Control Panel'!$B:$B,'Control Panel'!$H:$H),_xlfn.XLOOKUP(S$1,'Control Panel'!$B:$B,'Control Panel'!$E:$E),_xlfn.XLOOKUP(S$1,'Control Panel'!$B:$B,'Control Panel'!$C:$C)))</f>
        <v>42700.372888908401</v>
      </c>
      <c r="U132" s="3">
        <f>IF(T132=0,0,S132*(_xlfn.XLOOKUP(S$1,'Control Panel'!$B:$B,'Control Panel'!$H:$H)))</f>
        <v>31289.726287121233</v>
      </c>
      <c r="V132" s="3">
        <f t="shared" si="80"/>
        <v>11410.646601787168</v>
      </c>
      <c r="W132" s="3">
        <f t="shared" si="81"/>
        <v>5450068.8507866459</v>
      </c>
      <c r="X132" s="10">
        <f>_xlfn.XLOOKUP(S$1,'Control Panel'!$B:$B,'Control Panel'!$D:$D)</f>
        <v>6.8750000000000006E-2</v>
      </c>
      <c r="Y132" s="2">
        <f>IF('Control Panel'!$D$26="ON",AC131*(1-'Control Panel'!$C$26),AC131)</f>
        <v>2826420.9853768069</v>
      </c>
      <c r="Z132" s="3">
        <f>IF(ROUND(AC131,2) = 0,0,-PMT(_xlfn.XLOOKUP(Y$1,'Control Panel'!$B:$B,'Control Panel'!$H:$H),_xlfn.XLOOKUP(Y$1,'Control Panel'!$B:$B,'Control Panel'!$E:$E),_xlfn.XLOOKUP(Y$1,'Control Panel'!$B:$B,'Control Panel'!$C:$C)))</f>
        <v>61792.332437135432</v>
      </c>
      <c r="AA132" s="3">
        <f>IF(Z132=0,0,Y132*(_xlfn.XLOOKUP(Y$1,'Control Panel'!$B:$B,'Control Panel'!$H:$H)))</f>
        <v>12071.172958380112</v>
      </c>
      <c r="AB132" s="3">
        <f t="shared" si="82"/>
        <v>49721.159478755319</v>
      </c>
      <c r="AC132" s="3">
        <f t="shared" si="83"/>
        <v>2776699.8258980517</v>
      </c>
      <c r="AD132" s="10">
        <f>_xlfn.XLOOKUP(Y$1,'Control Panel'!$B:$B,'Control Panel'!$D:$D)</f>
        <v>5.1249999999999997E-2</v>
      </c>
      <c r="AE132" s="2">
        <f>IF('Control Panel'!$D$26="ON",AI131*(1-'Control Panel'!$C$26),AI131)</f>
        <v>8402276.1498283837</v>
      </c>
      <c r="AF132" s="3">
        <f>IF(ROUND(AI131,2) = 0,0,-PMT(_xlfn.XLOOKUP(AE$1,'Control Panel'!$B:$B,'Control Panel'!$H:$H),_xlfn.XLOOKUP(AE$1,'Control Panel'!$B:$B,'Control Panel'!$E:$E),_xlfn.XLOOKUP(AE$1,'Control Panel'!$B:$B,'Control Panel'!$C:$C)))</f>
        <v>65692.881367551381</v>
      </c>
      <c r="AG132" s="3">
        <f>IF(AF132=0,0,AE132*(_xlfn.XLOOKUP(AE$1,'Control Panel'!$B:$B,'Control Panel'!$H:$H)))</f>
        <v>48138.040441725119</v>
      </c>
      <c r="AH132" s="3">
        <f t="shared" si="84"/>
        <v>17554.840925826262</v>
      </c>
      <c r="AI132" s="3">
        <f t="shared" si="85"/>
        <v>8384721.308902557</v>
      </c>
      <c r="AJ132" s="10">
        <f>_xlfn.XLOOKUP(AE$1,'Control Panel'!$B:$B,'Control Panel'!$D:$D)</f>
        <v>6.8750000000000006E-2</v>
      </c>
      <c r="AK132" s="2">
        <f>IF('Control Panel'!$D$26="ON",AO131*(1-'Control Panel'!$C$26),AO131)</f>
        <v>862101.86398018815</v>
      </c>
      <c r="AL132" s="3">
        <f>IF(ROUND(AO131,2) = 0,0,-PMT(_xlfn.XLOOKUP(AK$1,'Control Panel'!$B:$B,'Control Panel'!$H:$H),_xlfn.XLOOKUP(AK$1,'Control Panel'!$B:$B,'Control Panel'!$E:$E),_xlfn.XLOOKUP(AK$1,'Control Panel'!$B:$B,'Control Panel'!$C:$C)))</f>
        <v>19292.014496253767</v>
      </c>
      <c r="AM132" s="3">
        <f>IF(AL132=0,0,AK132*(_xlfn.XLOOKUP(AK$1,'Control Panel'!$B:$B,'Control Panel'!$H:$H)))</f>
        <v>4490.1138748968133</v>
      </c>
      <c r="AN132" s="3">
        <f t="shared" si="86"/>
        <v>14801.900621356954</v>
      </c>
      <c r="AO132" s="3">
        <f t="shared" si="87"/>
        <v>847299.96335883124</v>
      </c>
      <c r="AP132" s="10">
        <f>_xlfn.XLOOKUP(AK$1,'Control Panel'!$B:$B,'Control Panel'!$D:$D)</f>
        <v>6.25E-2</v>
      </c>
      <c r="AQ132" s="2">
        <f>IF('Control Panel'!$D$26="ON",AU131*(1-'Control Panel'!$C$26),AU131)</f>
        <v>2725316.5664945533</v>
      </c>
      <c r="AR132" s="3">
        <f>IF(ROUND(AU131,2) = 0,0,-PMT(_xlfn.XLOOKUP(AQ$1,'Control Panel'!$B:$B,'Control Panel'!$H:$H),_xlfn.XLOOKUP(AQ$1,'Control Panel'!$B:$B,'Control Panel'!$E:$E),_xlfn.XLOOKUP(AQ$1,'Control Panel'!$B:$B,'Control Panel'!$C:$C)))</f>
        <v>61459.563819643074</v>
      </c>
      <c r="AS132" s="3">
        <f>IF(AR132=0,0,AQ132*(_xlfn.XLOOKUP(AQ$1,'Control Panel'!$B:$B,'Control Panel'!$H:$H)))</f>
        <v>15046.018544188681</v>
      </c>
      <c r="AT132" s="3">
        <f t="shared" si="88"/>
        <v>46413.545275454395</v>
      </c>
      <c r="AU132" s="3">
        <f t="shared" si="89"/>
        <v>2678903.0212190989</v>
      </c>
      <c r="AV132" s="10">
        <f>_xlfn.XLOOKUP(AQ$1,'Control Panel'!$B:$B,'Control Panel'!$D:$D)</f>
        <v>6.6250000000000003E-2</v>
      </c>
      <c r="AW132" s="2">
        <f>IF('Control Panel'!$D$26="ON",BA131*(1-'Control Panel'!$C$26),BA131)</f>
        <v>6439273.935612903</v>
      </c>
      <c r="AX132" s="3">
        <f>IF(ROUND(BA131,2) = 0,0,-PMT(_xlfn.XLOOKUP(AW$1,'Control Panel'!$B:$B,'Control Panel'!$H:$H),_xlfn.XLOOKUP(AW$1,'Control Panel'!$B:$B,'Control Panel'!$E:$E),_xlfn.XLOOKUP(AW$1,'Control Panel'!$B:$B,'Control Panel'!$C:$C)))</f>
        <v>44797.69910066975</v>
      </c>
      <c r="AY132" s="3">
        <f>IF(AX132=0,0,AW132*(_xlfn.XLOOKUP(AW$1,'Control Panel'!$B:$B,'Control Panel'!$H:$H)))</f>
        <v>28842.581169932797</v>
      </c>
      <c r="AZ132" s="3">
        <f t="shared" si="90"/>
        <v>15955.117930736953</v>
      </c>
      <c r="BA132" s="3">
        <f t="shared" si="91"/>
        <v>6423318.8176821657</v>
      </c>
      <c r="BB132" s="10">
        <f>_xlfn.XLOOKUP(AW$1,'Control Panel'!$B:$B,'Control Panel'!$D:$D)</f>
        <v>5.3749999999999999E-2</v>
      </c>
      <c r="BC132" s="2">
        <f>IF('Control Panel'!$D$26="ON",BG131*(1-'Control Panel'!$C$26),BG131)</f>
        <v>10536842.840780508</v>
      </c>
      <c r="BD132" s="3">
        <f>IF(ROUND(BG131,2) = 0,0,-PMT(_xlfn.XLOOKUP(BC$1,'Control Panel'!$B:$B,'Control Panel'!$H:$H),_xlfn.XLOOKUP(BC$1,'Control Panel'!$B:$B,'Control Panel'!$E:$E),_xlfn.XLOOKUP(BC$1,'Control Panel'!$B:$B,'Control Panel'!$C:$C)))</f>
        <v>83162.8118973979</v>
      </c>
      <c r="BE132" s="3">
        <f>IF(BD132=0,0,BC132*(_xlfn.XLOOKUP(BC$1,'Control Panel'!$B:$B,'Control Panel'!$H:$H)))</f>
        <v>61464.916571219634</v>
      </c>
      <c r="BF132" s="3">
        <f t="shared" si="92"/>
        <v>21697.895326178266</v>
      </c>
      <c r="BG132" s="3">
        <f t="shared" si="93"/>
        <v>10515144.945454329</v>
      </c>
      <c r="BH132" s="10">
        <f>_xlfn.XLOOKUP(BC$1,'Control Panel'!$B:$B,'Control Panel'!$D:$D)</f>
        <v>7.0000000000000007E-2</v>
      </c>
      <c r="BI132" s="2">
        <f>IF('Control Panel'!$D$26="ON",BM131*(1-'Control Panel'!$C$26),BM131)</f>
        <v>5516312.7148359064</v>
      </c>
      <c r="BJ132" s="3">
        <f>IF(ROUND(BM131,2) = 0,0,-PMT(_xlfn.XLOOKUP(BI$1,'Control Panel'!$B:$B,'Control Panel'!$H:$H),_xlfn.XLOOKUP(BI$1,'Control Panel'!$B:$B,'Control Panel'!$E:$E),_xlfn.XLOOKUP(BI$1,'Control Panel'!$B:$B,'Control Panel'!$C:$C)))</f>
        <v>39928.799014207361</v>
      </c>
      <c r="BK132" s="3">
        <f>IF(BJ132=0,0,BI132*(_xlfn.XLOOKUP(BI$1,'Control Panel'!$B:$B,'Control Panel'!$H:$H)))</f>
        <v>27006.947666384123</v>
      </c>
      <c r="BL132" s="3">
        <f t="shared" si="94"/>
        <v>12921.851347823238</v>
      </c>
      <c r="BM132" s="3">
        <f t="shared" si="95"/>
        <v>5503390.8634880828</v>
      </c>
      <c r="BN132" s="10">
        <f>_xlfn.XLOOKUP(BI$1,'Control Panel'!$B:$B,'Control Panel'!$D:$D)</f>
        <v>5.8749999999999997E-2</v>
      </c>
      <c r="BO132" s="2">
        <f>IF('Control Panel'!$D$26="ON",BS131*(1-'Control Panel'!$C$26),BS131)</f>
        <v>7416126.6200155374</v>
      </c>
      <c r="BP132" s="3">
        <f>IF(ROUND(BS131,2) = 0,0,-PMT(_xlfn.XLOOKUP(BO$1,'Control Panel'!$B:$B,'Control Panel'!$H:$H),_xlfn.XLOOKUP(BO$1,'Control Panel'!$B:$B,'Control Panel'!$E:$E),_xlfn.XLOOKUP(BO$1,'Control Panel'!$B:$B,'Control Panel'!$C:$C)))</f>
        <v>51078.842448125593</v>
      </c>
      <c r="BQ132" s="3">
        <f>IF(BP132=0,0,BO132*(_xlfn.XLOOKUP(BO$1,'Control Panel'!$B:$B,'Control Panel'!$H:$H)))</f>
        <v>32445.553962567974</v>
      </c>
      <c r="BR132" s="3">
        <f t="shared" si="96"/>
        <v>18633.288485557619</v>
      </c>
      <c r="BS132" s="3">
        <f t="shared" si="97"/>
        <v>7397493.3315299796</v>
      </c>
      <c r="BT132" s="10">
        <f>_xlfn.XLOOKUP(BO$1,'Control Panel'!$B:$B,'Control Panel'!$D:$D)</f>
        <v>5.2499999999999998E-2</v>
      </c>
      <c r="BU132" s="2">
        <f>IF('Control Panel'!$D$26="ON",BY131*(1-'Control Panel'!$C$26),BY131)</f>
        <v>1733461.1998105887</v>
      </c>
      <c r="BV132" s="3">
        <f>IF(ROUND(BY131,2) = 0,0,-PMT(_xlfn.XLOOKUP(BU$1,'Control Panel'!$B:$B,'Control Panel'!$H:$H),_xlfn.XLOOKUP(BU$1,'Control Panel'!$B:$B,'Control Panel'!$E:$E),_xlfn.XLOOKUP(BU$1,'Control Panel'!$B:$B,'Control Panel'!$C:$C)))</f>
        <v>38891.266274824018</v>
      </c>
      <c r="BW132" s="3">
        <f>IF(BV132=0,0,BU132*(_xlfn.XLOOKUP(BU$1,'Control Panel'!$B:$B,'Control Panel'!$H:$H)))</f>
        <v>9209.0126239937526</v>
      </c>
      <c r="BX132" s="3">
        <f t="shared" si="98"/>
        <v>29682.253650830266</v>
      </c>
      <c r="BY132" s="3">
        <f t="shared" si="99"/>
        <v>1703778.9461597584</v>
      </c>
      <c r="BZ132" s="10">
        <f>_xlfn.XLOOKUP(BU$1,'Control Panel'!$B:$B,'Control Panel'!$D:$D)</f>
        <v>6.3750000000000001E-2</v>
      </c>
      <c r="CA132" s="2">
        <f>IF('Control Panel'!$D$26="ON",CE131*(1-'Control Panel'!$C$26),CE131)</f>
        <v>2249634.4651698926</v>
      </c>
      <c r="CB132" s="3">
        <f>IF(ROUND(CE131,2) = 0,0,-PMT(_xlfn.XLOOKUP(CA$1,'Control Panel'!$B:$B,'Control Panel'!$H:$H),_xlfn.XLOOKUP(CA$1,'Control Panel'!$B:$B,'Control Panel'!$E:$E),_xlfn.XLOOKUP(CA$1,'Control Panel'!$B:$B,'Control Panel'!$C:$C)))</f>
        <v>49824.605221179954</v>
      </c>
      <c r="CC132" s="3">
        <f>IF(CB132=0,0,CA132*(_xlfn.XLOOKUP(CA$1,'Control Panel'!$B:$B,'Control Panel'!$H:$H)))</f>
        <v>10779.498478939069</v>
      </c>
      <c r="CD132" s="3">
        <f t="shared" si="100"/>
        <v>39045.106742240881</v>
      </c>
      <c r="CE132" s="3">
        <f t="shared" si="101"/>
        <v>2210589.3584276517</v>
      </c>
      <c r="CF132" s="10">
        <f>_xlfn.XLOOKUP(CA$1,'Control Panel'!$B:$B,'Control Panel'!$D:$D)</f>
        <v>5.7500000000000002E-2</v>
      </c>
      <c r="CG132" s="2">
        <f>IF('Control Panel'!$D$26="ON",CK131*(1-'Control Panel'!$C$26),CK131)</f>
        <v>3152127.1154991961</v>
      </c>
      <c r="CH132" s="3">
        <f>IF(ROUND(CK131,2) = 0,0,-PMT(_xlfn.XLOOKUP(CG$1,'Control Panel'!$B:$B,'Control Panel'!$H:$H),_xlfn.XLOOKUP(CG$1,'Control Panel'!$B:$B,'Control Panel'!$E:$E),_xlfn.XLOOKUP(CG$1,'Control Panel'!$B:$B,'Control Panel'!$C:$C)))</f>
        <v>69452.093642796826</v>
      </c>
      <c r="CI132" s="3">
        <f>IF(CH132=0,0,CG132*(_xlfn.XLOOKUP(CG$1,'Control Panel'!$B:$B,'Control Panel'!$H:$H)))</f>
        <v>14447.249279371315</v>
      </c>
      <c r="CJ132" s="3">
        <f t="shared" si="102"/>
        <v>55004.844363425509</v>
      </c>
      <c r="CK132" s="3">
        <f t="shared" si="103"/>
        <v>3097122.2711357707</v>
      </c>
      <c r="CL132" s="10">
        <f>_xlfn.XLOOKUP(CG$1,'Control Panel'!$B:$B,'Control Panel'!$D:$D)</f>
        <v>5.5E-2</v>
      </c>
      <c r="CM132" s="2">
        <f>IF('Control Panel'!$D$26="ON",CQ131*(1-'Control Panel'!$C$26),CQ131)</f>
        <v>1603486.8367601146</v>
      </c>
      <c r="CN132" s="3">
        <f>IF(ROUND(CQ131,2) = 0,0,-PMT(_xlfn.XLOOKUP(CM$1,'Control Panel'!$B:$B,'Control Panel'!$H:$H),_xlfn.XLOOKUP(CM$1,'Control Panel'!$B:$B,'Control Panel'!$E:$E),_xlfn.XLOOKUP(CM$1,'Control Panel'!$B:$B,'Control Panel'!$C:$C)))</f>
        <v>11044.074042837967</v>
      </c>
      <c r="CO132" s="3">
        <f>IF(CN132=0,0,CM132*(_xlfn.XLOOKUP(CM$1,'Control Panel'!$B:$B,'Control Panel'!$H:$H)))</f>
        <v>7015.2549108255007</v>
      </c>
      <c r="CP132" s="3">
        <f t="shared" si="104"/>
        <v>4028.8191320124661</v>
      </c>
      <c r="CQ132" s="3">
        <f t="shared" si="105"/>
        <v>1599458.0176281021</v>
      </c>
      <c r="CR132" s="10">
        <f>_xlfn.XLOOKUP(CM$1,'Control Panel'!$B:$B,'Control Panel'!$D:$D)</f>
        <v>5.2499999999999998E-2</v>
      </c>
    </row>
    <row r="133" spans="1:96" x14ac:dyDescent="0.3">
      <c r="A133" s="86">
        <f t="shared" si="74"/>
        <v>378106.48812931741</v>
      </c>
      <c r="B133" s="3">
        <f t="shared" si="75"/>
        <v>328142.19380029157</v>
      </c>
      <c r="C133" s="88">
        <f>SUM($A$3:A132)</f>
        <v>36236285.324688092</v>
      </c>
      <c r="D133" s="87">
        <f>IF('Control Panel'!$D$27= "ON",A133+B133*(1-'Control Panel'!$C$27),A133+B133)</f>
        <v>706248.68192960904</v>
      </c>
      <c r="F133" s="9">
        <v>131</v>
      </c>
      <c r="G133" s="2">
        <f>IF('Control Panel'!$D$26="ON",K132*(1-'Control Panel'!$C$26),K132)</f>
        <v>1821836.6300798664</v>
      </c>
      <c r="H133" s="3">
        <f>IF(ROUND(K132,2) = 0,0,-PMT(_xlfn.XLOOKUP(G$1,'Control Panel'!$B:$B,'Control Panel'!$H:$H),_xlfn.XLOOKUP(G$1,'Control Panel'!$B:$B,'Control Panel'!$E:$E),_xlfn.XLOOKUP(G$1,'Control Panel'!$B:$B,'Control Panel'!$C:$C)))</f>
        <v>40854.172731056962</v>
      </c>
      <c r="I133" s="3">
        <f>IF(H133=0,0,G133*(_xlfn.XLOOKUP(G$1,'Control Panel'!$B:$B,'Control Panel'!$H:$H)))</f>
        <v>8350.0845545327211</v>
      </c>
      <c r="J133" s="3">
        <f t="shared" si="76"/>
        <v>32504.088176524241</v>
      </c>
      <c r="K133" s="3">
        <f t="shared" si="77"/>
        <v>1789332.5419033421</v>
      </c>
      <c r="L133" s="10">
        <f>_xlfn.XLOOKUP(G$1,'Control Panel'!$B:$B,'Control Panel'!$D:$D)</f>
        <v>5.5E-2</v>
      </c>
      <c r="M133" s="2">
        <f>IF('Control Panel'!$D$26="ON",Q132*(1-'Control Panel'!$C$26),Q132)</f>
        <v>3353888.5235610195</v>
      </c>
      <c r="N133" s="3">
        <f>IF(ROUND(Q132,2) = 0,0,-PMT(_xlfn.XLOOKUP(M$1,'Control Panel'!$B:$B,'Control Panel'!$H:$H),_xlfn.XLOOKUP(M$1,'Control Panel'!$B:$B,'Control Panel'!$E:$E),_xlfn.XLOOKUP(M$1,'Control Panel'!$B:$B,'Control Panel'!$C:$C)))</f>
        <v>26277.152547020552</v>
      </c>
      <c r="O133" s="3">
        <f>IF(N133=0,0,M133*(_xlfn.XLOOKUP(M$1,'Control Panel'!$B:$B,'Control Panel'!$H:$H)))</f>
        <v>19214.986332901677</v>
      </c>
      <c r="P133" s="3">
        <f t="shared" si="78"/>
        <v>7062.1662141188754</v>
      </c>
      <c r="Q133" s="3">
        <f t="shared" si="79"/>
        <v>3346826.3573469007</v>
      </c>
      <c r="R133" s="10">
        <f>_xlfn.XLOOKUP(M$1,'Control Panel'!$B:$B,'Control Panel'!$D:$D)</f>
        <v>6.8750000000000006E-2</v>
      </c>
      <c r="S133" s="2">
        <f>IF('Control Panel'!$D$26="ON",W132*(1-'Control Panel'!$C$26),W132)</f>
        <v>5450068.8507866459</v>
      </c>
      <c r="T133" s="3">
        <f>IF(ROUND(W132,2) = 0,0,-PMT(_xlfn.XLOOKUP(S$1,'Control Panel'!$B:$B,'Control Panel'!$H:$H),_xlfn.XLOOKUP(S$1,'Control Panel'!$B:$B,'Control Panel'!$E:$E),_xlfn.XLOOKUP(S$1,'Control Panel'!$B:$B,'Control Panel'!$C:$C)))</f>
        <v>42700.372888908401</v>
      </c>
      <c r="U133" s="3">
        <f>IF(T133=0,0,S133*(_xlfn.XLOOKUP(S$1,'Control Panel'!$B:$B,'Control Panel'!$H:$H)))</f>
        <v>31224.35279096516</v>
      </c>
      <c r="V133" s="3">
        <f t="shared" si="80"/>
        <v>11476.020097943241</v>
      </c>
      <c r="W133" s="3">
        <f t="shared" si="81"/>
        <v>5438592.8306887029</v>
      </c>
      <c r="X133" s="10">
        <f>_xlfn.XLOOKUP(S$1,'Control Panel'!$B:$B,'Control Panel'!$D:$D)</f>
        <v>6.8750000000000006E-2</v>
      </c>
      <c r="Y133" s="2">
        <f>IF('Control Panel'!$D$26="ON",AC132*(1-'Control Panel'!$C$26),AC132)</f>
        <v>2776699.8258980517</v>
      </c>
      <c r="Z133" s="3">
        <f>IF(ROUND(AC132,2) = 0,0,-PMT(_xlfn.XLOOKUP(Y$1,'Control Panel'!$B:$B,'Control Panel'!$H:$H),_xlfn.XLOOKUP(Y$1,'Control Panel'!$B:$B,'Control Panel'!$E:$E),_xlfn.XLOOKUP(Y$1,'Control Panel'!$B:$B,'Control Panel'!$C:$C)))</f>
        <v>61792.332437135432</v>
      </c>
      <c r="AA133" s="3">
        <f>IF(Z133=0,0,Y133*(_xlfn.XLOOKUP(Y$1,'Control Panel'!$B:$B,'Control Panel'!$H:$H)))</f>
        <v>11858.822173106262</v>
      </c>
      <c r="AB133" s="3">
        <f t="shared" si="82"/>
        <v>49933.510264029173</v>
      </c>
      <c r="AC133" s="3">
        <f t="shared" si="83"/>
        <v>2726766.3156340225</v>
      </c>
      <c r="AD133" s="10">
        <f>_xlfn.XLOOKUP(Y$1,'Control Panel'!$B:$B,'Control Panel'!$D:$D)</f>
        <v>5.1249999999999997E-2</v>
      </c>
      <c r="AE133" s="2">
        <f>IF('Control Panel'!$D$26="ON",AI132*(1-'Control Panel'!$C$26),AI132)</f>
        <v>8384721.308902557</v>
      </c>
      <c r="AF133" s="3">
        <f>IF(ROUND(AI132,2) = 0,0,-PMT(_xlfn.XLOOKUP(AE$1,'Control Panel'!$B:$B,'Control Panel'!$H:$H),_xlfn.XLOOKUP(AE$1,'Control Panel'!$B:$B,'Control Panel'!$E:$E),_xlfn.XLOOKUP(AE$1,'Control Panel'!$B:$B,'Control Panel'!$C:$C)))</f>
        <v>65692.881367551381</v>
      </c>
      <c r="AG133" s="3">
        <f>IF(AF133=0,0,AE133*(_xlfn.XLOOKUP(AE$1,'Control Panel'!$B:$B,'Control Panel'!$H:$H)))</f>
        <v>48037.465832254238</v>
      </c>
      <c r="AH133" s="3">
        <f t="shared" si="84"/>
        <v>17655.415535297143</v>
      </c>
      <c r="AI133" s="3">
        <f t="shared" si="85"/>
        <v>8367065.8933672598</v>
      </c>
      <c r="AJ133" s="10">
        <f>_xlfn.XLOOKUP(AE$1,'Control Panel'!$B:$B,'Control Panel'!$D:$D)</f>
        <v>6.8750000000000006E-2</v>
      </c>
      <c r="AK133" s="2">
        <f>IF('Control Panel'!$D$26="ON",AO132*(1-'Control Panel'!$C$26),AO132)</f>
        <v>847299.96335883124</v>
      </c>
      <c r="AL133" s="3">
        <f>IF(ROUND(AO132,2) = 0,0,-PMT(_xlfn.XLOOKUP(AK$1,'Control Panel'!$B:$B,'Control Panel'!$H:$H),_xlfn.XLOOKUP(AK$1,'Control Panel'!$B:$B,'Control Panel'!$E:$E),_xlfn.XLOOKUP(AK$1,'Control Panel'!$B:$B,'Control Panel'!$C:$C)))</f>
        <v>19292.014496253767</v>
      </c>
      <c r="AM133" s="3">
        <f>IF(AL133=0,0,AK133*(_xlfn.XLOOKUP(AK$1,'Control Panel'!$B:$B,'Control Panel'!$H:$H)))</f>
        <v>4413.0206424939124</v>
      </c>
      <c r="AN133" s="3">
        <f t="shared" si="86"/>
        <v>14878.993853759854</v>
      </c>
      <c r="AO133" s="3">
        <f t="shared" si="87"/>
        <v>832420.96950507141</v>
      </c>
      <c r="AP133" s="10">
        <f>_xlfn.XLOOKUP(AK$1,'Control Panel'!$B:$B,'Control Panel'!$D:$D)</f>
        <v>6.25E-2</v>
      </c>
      <c r="AQ133" s="2">
        <f>IF('Control Panel'!$D$26="ON",AU132*(1-'Control Panel'!$C$26),AU132)</f>
        <v>2678903.0212190989</v>
      </c>
      <c r="AR133" s="3">
        <f>IF(ROUND(AU132,2) = 0,0,-PMT(_xlfn.XLOOKUP(AQ$1,'Control Panel'!$B:$B,'Control Panel'!$H:$H),_xlfn.XLOOKUP(AQ$1,'Control Panel'!$B:$B,'Control Panel'!$E:$E),_xlfn.XLOOKUP(AQ$1,'Control Panel'!$B:$B,'Control Panel'!$C:$C)))</f>
        <v>61459.563819643074</v>
      </c>
      <c r="AS133" s="3">
        <f>IF(AR133=0,0,AQ133*(_xlfn.XLOOKUP(AQ$1,'Control Panel'!$B:$B,'Control Panel'!$H:$H)))</f>
        <v>14789.777096313775</v>
      </c>
      <c r="AT133" s="3">
        <f t="shared" si="88"/>
        <v>46669.7867233293</v>
      </c>
      <c r="AU133" s="3">
        <f t="shared" si="89"/>
        <v>2632233.2344957697</v>
      </c>
      <c r="AV133" s="10">
        <f>_xlfn.XLOOKUP(AQ$1,'Control Panel'!$B:$B,'Control Panel'!$D:$D)</f>
        <v>6.6250000000000003E-2</v>
      </c>
      <c r="AW133" s="2">
        <f>IF('Control Panel'!$D$26="ON",BA132*(1-'Control Panel'!$C$26),BA132)</f>
        <v>6423318.8176821657</v>
      </c>
      <c r="AX133" s="3">
        <f>IF(ROUND(BA132,2) = 0,0,-PMT(_xlfn.XLOOKUP(AW$1,'Control Panel'!$B:$B,'Control Panel'!$H:$H),_xlfn.XLOOKUP(AW$1,'Control Panel'!$B:$B,'Control Panel'!$E:$E),_xlfn.XLOOKUP(AW$1,'Control Panel'!$B:$B,'Control Panel'!$C:$C)))</f>
        <v>44797.69910066975</v>
      </c>
      <c r="AY133" s="3">
        <f>IF(AX133=0,0,AW133*(_xlfn.XLOOKUP(AW$1,'Control Panel'!$B:$B,'Control Panel'!$H:$H)))</f>
        <v>28771.115537534701</v>
      </c>
      <c r="AZ133" s="3">
        <f t="shared" si="90"/>
        <v>16026.583563135049</v>
      </c>
      <c r="BA133" s="3">
        <f t="shared" si="91"/>
        <v>6407292.2341190306</v>
      </c>
      <c r="BB133" s="10">
        <f>_xlfn.XLOOKUP(AW$1,'Control Panel'!$B:$B,'Control Panel'!$D:$D)</f>
        <v>5.3749999999999999E-2</v>
      </c>
      <c r="BC133" s="2">
        <f>IF('Control Panel'!$D$26="ON",BG132*(1-'Control Panel'!$C$26),BG132)</f>
        <v>10515144.945454329</v>
      </c>
      <c r="BD133" s="3">
        <f>IF(ROUND(BG132,2) = 0,0,-PMT(_xlfn.XLOOKUP(BC$1,'Control Panel'!$B:$B,'Control Panel'!$H:$H),_xlfn.XLOOKUP(BC$1,'Control Panel'!$B:$B,'Control Panel'!$E:$E),_xlfn.XLOOKUP(BC$1,'Control Panel'!$B:$B,'Control Panel'!$C:$C)))</f>
        <v>83162.8118973979</v>
      </c>
      <c r="BE133" s="3">
        <f>IF(BD133=0,0,BC133*(_xlfn.XLOOKUP(BC$1,'Control Panel'!$B:$B,'Control Panel'!$H:$H)))</f>
        <v>61338.345515150257</v>
      </c>
      <c r="BF133" s="3">
        <f t="shared" si="92"/>
        <v>21824.466382247643</v>
      </c>
      <c r="BG133" s="3">
        <f t="shared" si="93"/>
        <v>10493320.479072081</v>
      </c>
      <c r="BH133" s="10">
        <f>_xlfn.XLOOKUP(BC$1,'Control Panel'!$B:$B,'Control Panel'!$D:$D)</f>
        <v>7.0000000000000007E-2</v>
      </c>
      <c r="BI133" s="2">
        <f>IF('Control Panel'!$D$26="ON",BM132*(1-'Control Panel'!$C$26),BM132)</f>
        <v>5503390.8634880828</v>
      </c>
      <c r="BJ133" s="3">
        <f>IF(ROUND(BM132,2) = 0,0,-PMT(_xlfn.XLOOKUP(BI$1,'Control Panel'!$B:$B,'Control Panel'!$H:$H),_xlfn.XLOOKUP(BI$1,'Control Panel'!$B:$B,'Control Panel'!$E:$E),_xlfn.XLOOKUP(BI$1,'Control Panel'!$B:$B,'Control Panel'!$C:$C)))</f>
        <v>39928.799014207361</v>
      </c>
      <c r="BK133" s="3">
        <f>IF(BJ133=0,0,BI133*(_xlfn.XLOOKUP(BI$1,'Control Panel'!$B:$B,'Control Panel'!$H:$H)))</f>
        <v>26943.684435827068</v>
      </c>
      <c r="BL133" s="3">
        <f t="shared" si="94"/>
        <v>12985.114578380293</v>
      </c>
      <c r="BM133" s="3">
        <f t="shared" si="95"/>
        <v>5490405.7489097025</v>
      </c>
      <c r="BN133" s="10">
        <f>_xlfn.XLOOKUP(BI$1,'Control Panel'!$B:$B,'Control Panel'!$D:$D)</f>
        <v>5.8749999999999997E-2</v>
      </c>
      <c r="BO133" s="2">
        <f>IF('Control Panel'!$D$26="ON",BS132*(1-'Control Panel'!$C$26),BS132)</f>
        <v>7397493.3315299796</v>
      </c>
      <c r="BP133" s="3">
        <f>IF(ROUND(BS132,2) = 0,0,-PMT(_xlfn.XLOOKUP(BO$1,'Control Panel'!$B:$B,'Control Panel'!$H:$H),_xlfn.XLOOKUP(BO$1,'Control Panel'!$B:$B,'Control Panel'!$E:$E),_xlfn.XLOOKUP(BO$1,'Control Panel'!$B:$B,'Control Panel'!$C:$C)))</f>
        <v>51078.842448125593</v>
      </c>
      <c r="BQ133" s="3">
        <f>IF(BP133=0,0,BO133*(_xlfn.XLOOKUP(BO$1,'Control Panel'!$B:$B,'Control Panel'!$H:$H)))</f>
        <v>32364.033325443659</v>
      </c>
      <c r="BR133" s="3">
        <f t="shared" si="96"/>
        <v>18714.809122681934</v>
      </c>
      <c r="BS133" s="3">
        <f t="shared" si="97"/>
        <v>7378778.522407298</v>
      </c>
      <c r="BT133" s="10">
        <f>_xlfn.XLOOKUP(BO$1,'Control Panel'!$B:$B,'Control Panel'!$D:$D)</f>
        <v>5.2499999999999998E-2</v>
      </c>
      <c r="BU133" s="2">
        <f>IF('Control Panel'!$D$26="ON",BY132*(1-'Control Panel'!$C$26),BY132)</f>
        <v>1703778.9461597584</v>
      </c>
      <c r="BV133" s="3">
        <f>IF(ROUND(BY132,2) = 0,0,-PMT(_xlfn.XLOOKUP(BU$1,'Control Panel'!$B:$B,'Control Panel'!$H:$H),_xlfn.XLOOKUP(BU$1,'Control Panel'!$B:$B,'Control Panel'!$E:$E),_xlfn.XLOOKUP(BU$1,'Control Panel'!$B:$B,'Control Panel'!$C:$C)))</f>
        <v>38891.266274824018</v>
      </c>
      <c r="BW133" s="3">
        <f>IF(BV133=0,0,BU133*(_xlfn.XLOOKUP(BU$1,'Control Panel'!$B:$B,'Control Panel'!$H:$H)))</f>
        <v>9051.3256514737168</v>
      </c>
      <c r="BX133" s="3">
        <f t="shared" si="98"/>
        <v>29839.940623350303</v>
      </c>
      <c r="BY133" s="3">
        <f t="shared" si="99"/>
        <v>1673939.0055364082</v>
      </c>
      <c r="BZ133" s="10">
        <f>_xlfn.XLOOKUP(BU$1,'Control Panel'!$B:$B,'Control Panel'!$D:$D)</f>
        <v>6.3750000000000001E-2</v>
      </c>
      <c r="CA133" s="2">
        <f>IF('Control Panel'!$D$26="ON",CE132*(1-'Control Panel'!$C$26),CE132)</f>
        <v>2210589.3584276517</v>
      </c>
      <c r="CB133" s="3">
        <f>IF(ROUND(CE132,2) = 0,0,-PMT(_xlfn.XLOOKUP(CA$1,'Control Panel'!$B:$B,'Control Panel'!$H:$H),_xlfn.XLOOKUP(CA$1,'Control Panel'!$B:$B,'Control Panel'!$E:$E),_xlfn.XLOOKUP(CA$1,'Control Panel'!$B:$B,'Control Panel'!$C:$C)))</f>
        <v>49824.605221179954</v>
      </c>
      <c r="CC133" s="3">
        <f>IF(CB133=0,0,CA133*(_xlfn.XLOOKUP(CA$1,'Control Panel'!$B:$B,'Control Panel'!$H:$H)))</f>
        <v>10592.407342465833</v>
      </c>
      <c r="CD133" s="3">
        <f t="shared" si="100"/>
        <v>39232.19787871412</v>
      </c>
      <c r="CE133" s="3">
        <f t="shared" si="101"/>
        <v>2171357.1605489375</v>
      </c>
      <c r="CF133" s="10">
        <f>_xlfn.XLOOKUP(CA$1,'Control Panel'!$B:$B,'Control Panel'!$D:$D)</f>
        <v>5.7500000000000002E-2</v>
      </c>
      <c r="CG133" s="2">
        <f>IF('Control Panel'!$D$26="ON",CK132*(1-'Control Panel'!$C$26),CK132)</f>
        <v>3097122.2711357707</v>
      </c>
      <c r="CH133" s="3">
        <f>IF(ROUND(CK132,2) = 0,0,-PMT(_xlfn.XLOOKUP(CG$1,'Control Panel'!$B:$B,'Control Panel'!$H:$H),_xlfn.XLOOKUP(CG$1,'Control Panel'!$B:$B,'Control Panel'!$E:$E),_xlfn.XLOOKUP(CG$1,'Control Panel'!$B:$B,'Control Panel'!$C:$C)))</f>
        <v>69452.093642796826</v>
      </c>
      <c r="CI133" s="3">
        <f>IF(CH133=0,0,CG133*(_xlfn.XLOOKUP(CG$1,'Control Panel'!$B:$B,'Control Panel'!$H:$H)))</f>
        <v>14195.143742705615</v>
      </c>
      <c r="CJ133" s="3">
        <f t="shared" si="102"/>
        <v>55256.949900091211</v>
      </c>
      <c r="CK133" s="3">
        <f t="shared" si="103"/>
        <v>3041865.3212356796</v>
      </c>
      <c r="CL133" s="10">
        <f>_xlfn.XLOOKUP(CG$1,'Control Panel'!$B:$B,'Control Panel'!$D:$D)</f>
        <v>5.5E-2</v>
      </c>
      <c r="CM133" s="2">
        <f>IF('Control Panel'!$D$26="ON",CQ132*(1-'Control Panel'!$C$26),CQ132)</f>
        <v>1599458.0176281021</v>
      </c>
      <c r="CN133" s="3">
        <f>IF(ROUND(CQ132,2) = 0,0,-PMT(_xlfn.XLOOKUP(CM$1,'Control Panel'!$B:$B,'Control Panel'!$H:$H),_xlfn.XLOOKUP(CM$1,'Control Panel'!$B:$B,'Control Panel'!$E:$E),_xlfn.XLOOKUP(CM$1,'Control Panel'!$B:$B,'Control Panel'!$C:$C)))</f>
        <v>11044.074042837967</v>
      </c>
      <c r="CO133" s="3">
        <f>IF(CN133=0,0,CM133*(_xlfn.XLOOKUP(CM$1,'Control Panel'!$B:$B,'Control Panel'!$H:$H)))</f>
        <v>6997.6288271229459</v>
      </c>
      <c r="CP133" s="3">
        <f t="shared" si="104"/>
        <v>4046.4452157150208</v>
      </c>
      <c r="CQ133" s="3">
        <f t="shared" si="105"/>
        <v>1595411.572412387</v>
      </c>
      <c r="CR133" s="10">
        <f>_xlfn.XLOOKUP(CM$1,'Control Panel'!$B:$B,'Control Panel'!$D:$D)</f>
        <v>5.2499999999999998E-2</v>
      </c>
    </row>
    <row r="134" spans="1:96" x14ac:dyDescent="0.3">
      <c r="A134" s="86">
        <f t="shared" si="74"/>
        <v>379973.25484171888</v>
      </c>
      <c r="B134" s="3">
        <f t="shared" si="75"/>
        <v>326275.42708789004</v>
      </c>
      <c r="C134" s="88">
        <f>SUM($A$3:A133)</f>
        <v>36614391.81281741</v>
      </c>
      <c r="D134" s="87">
        <f>IF('Control Panel'!$D$27= "ON",A134+B134*(1-'Control Panel'!$C$27),A134+B134)</f>
        <v>706248.68192960892</v>
      </c>
      <c r="E134" s="1">
        <f t="shared" ref="E134" si="106">F134/12</f>
        <v>11</v>
      </c>
      <c r="F134" s="9">
        <v>132</v>
      </c>
      <c r="G134" s="2">
        <f>IF('Control Panel'!$D$26="ON",K133*(1-'Control Panel'!$C$26),K133)</f>
        <v>1789332.5419033421</v>
      </c>
      <c r="H134" s="3">
        <f>IF(ROUND(K133,2) = 0,0,-PMT(_xlfn.XLOOKUP(G$1,'Control Panel'!$B:$B,'Control Panel'!$H:$H),_xlfn.XLOOKUP(G$1,'Control Panel'!$B:$B,'Control Panel'!$E:$E),_xlfn.XLOOKUP(G$1,'Control Panel'!$B:$B,'Control Panel'!$C:$C)))</f>
        <v>40854.172731056962</v>
      </c>
      <c r="I134" s="3">
        <f>IF(H134=0,0,G134*(_xlfn.XLOOKUP(G$1,'Control Panel'!$B:$B,'Control Panel'!$H:$H)))</f>
        <v>8201.107483723652</v>
      </c>
      <c r="J134" s="3">
        <f t="shared" si="76"/>
        <v>32653.06524733331</v>
      </c>
      <c r="K134" s="3">
        <f t="shared" si="77"/>
        <v>1756679.4766560087</v>
      </c>
      <c r="L134" s="10">
        <f>_xlfn.XLOOKUP(G$1,'Control Panel'!$B:$B,'Control Panel'!$D:$D)</f>
        <v>5.5E-2</v>
      </c>
      <c r="M134" s="2">
        <f>IF('Control Panel'!$D$26="ON",Q133*(1-'Control Panel'!$C$26),Q133)</f>
        <v>3346826.3573469007</v>
      </c>
      <c r="N134" s="3">
        <f>IF(ROUND(Q133,2) = 0,0,-PMT(_xlfn.XLOOKUP(M$1,'Control Panel'!$B:$B,'Control Panel'!$H:$H),_xlfn.XLOOKUP(M$1,'Control Panel'!$B:$B,'Control Panel'!$E:$E),_xlfn.XLOOKUP(M$1,'Control Panel'!$B:$B,'Control Panel'!$C:$C)))</f>
        <v>26277.152547020552</v>
      </c>
      <c r="O134" s="3">
        <f>IF(N134=0,0,M134*(_xlfn.XLOOKUP(M$1,'Control Panel'!$B:$B,'Control Panel'!$H:$H)))</f>
        <v>19174.526005633288</v>
      </c>
      <c r="P134" s="3">
        <f t="shared" si="78"/>
        <v>7102.6265413872643</v>
      </c>
      <c r="Q134" s="3">
        <f t="shared" si="79"/>
        <v>3339723.7308055134</v>
      </c>
      <c r="R134" s="10">
        <f>_xlfn.XLOOKUP(M$1,'Control Panel'!$B:$B,'Control Panel'!$D:$D)</f>
        <v>6.8750000000000006E-2</v>
      </c>
      <c r="S134" s="2">
        <f>IF('Control Panel'!$D$26="ON",W133*(1-'Control Panel'!$C$26),W133)</f>
        <v>5438592.8306887029</v>
      </c>
      <c r="T134" s="3">
        <f>IF(ROUND(W133,2) = 0,0,-PMT(_xlfn.XLOOKUP(S$1,'Control Panel'!$B:$B,'Control Panel'!$H:$H),_xlfn.XLOOKUP(S$1,'Control Panel'!$B:$B,'Control Panel'!$E:$E),_xlfn.XLOOKUP(S$1,'Control Panel'!$B:$B,'Control Panel'!$C:$C)))</f>
        <v>42700.372888908401</v>
      </c>
      <c r="U134" s="3">
        <f>IF(T134=0,0,S134*(_xlfn.XLOOKUP(S$1,'Control Panel'!$B:$B,'Control Panel'!$H:$H)))</f>
        <v>31158.60475915403</v>
      </c>
      <c r="V134" s="3">
        <f t="shared" si="80"/>
        <v>11541.768129754371</v>
      </c>
      <c r="W134" s="3">
        <f t="shared" si="81"/>
        <v>5427051.0625589481</v>
      </c>
      <c r="X134" s="10">
        <f>_xlfn.XLOOKUP(S$1,'Control Panel'!$B:$B,'Control Panel'!$D:$D)</f>
        <v>6.8750000000000006E-2</v>
      </c>
      <c r="Y134" s="2">
        <f>IF('Control Panel'!$D$26="ON",AC133*(1-'Control Panel'!$C$26),AC133)</f>
        <v>2726766.3156340225</v>
      </c>
      <c r="Z134" s="3">
        <f>IF(ROUND(AC133,2) = 0,0,-PMT(_xlfn.XLOOKUP(Y$1,'Control Panel'!$B:$B,'Control Panel'!$H:$H),_xlfn.XLOOKUP(Y$1,'Control Panel'!$B:$B,'Control Panel'!$E:$E),_xlfn.XLOOKUP(Y$1,'Control Panel'!$B:$B,'Control Panel'!$C:$C)))</f>
        <v>61792.332437135432</v>
      </c>
      <c r="AA134" s="3">
        <f>IF(Z134=0,0,Y134*(_xlfn.XLOOKUP(Y$1,'Control Panel'!$B:$B,'Control Panel'!$H:$H)))</f>
        <v>11645.564473020304</v>
      </c>
      <c r="AB134" s="3">
        <f t="shared" si="82"/>
        <v>50146.767964115126</v>
      </c>
      <c r="AC134" s="3">
        <f t="shared" si="83"/>
        <v>2676619.5476699076</v>
      </c>
      <c r="AD134" s="10">
        <f>_xlfn.XLOOKUP(Y$1,'Control Panel'!$B:$B,'Control Panel'!$D:$D)</f>
        <v>5.1249999999999997E-2</v>
      </c>
      <c r="AE134" s="2">
        <f>IF('Control Panel'!$D$26="ON",AI133*(1-'Control Panel'!$C$26),AI133)</f>
        <v>8367065.8933672598</v>
      </c>
      <c r="AF134" s="3">
        <f>IF(ROUND(AI133,2) = 0,0,-PMT(_xlfn.XLOOKUP(AE$1,'Control Panel'!$B:$B,'Control Panel'!$H:$H),_xlfn.XLOOKUP(AE$1,'Control Panel'!$B:$B,'Control Panel'!$E:$E),_xlfn.XLOOKUP(AE$1,'Control Panel'!$B:$B,'Control Panel'!$C:$C)))</f>
        <v>65692.881367551381</v>
      </c>
      <c r="AG134" s="3">
        <f>IF(AF134=0,0,AE134*(_xlfn.XLOOKUP(AE$1,'Control Panel'!$B:$B,'Control Panel'!$H:$H)))</f>
        <v>47936.315014083266</v>
      </c>
      <c r="AH134" s="3">
        <f t="shared" si="84"/>
        <v>17756.566353468115</v>
      </c>
      <c r="AI134" s="3">
        <f t="shared" si="85"/>
        <v>8349309.3270137915</v>
      </c>
      <c r="AJ134" s="10">
        <f>_xlfn.XLOOKUP(AE$1,'Control Panel'!$B:$B,'Control Panel'!$D:$D)</f>
        <v>6.8750000000000006E-2</v>
      </c>
      <c r="AK134" s="2">
        <f>IF('Control Panel'!$D$26="ON",AO133*(1-'Control Panel'!$C$26),AO133)</f>
        <v>832420.96950507141</v>
      </c>
      <c r="AL134" s="3">
        <f>IF(ROUND(AO133,2) = 0,0,-PMT(_xlfn.XLOOKUP(AK$1,'Control Panel'!$B:$B,'Control Panel'!$H:$H),_xlfn.XLOOKUP(AK$1,'Control Panel'!$B:$B,'Control Panel'!$E:$E),_xlfn.XLOOKUP(AK$1,'Control Panel'!$B:$B,'Control Panel'!$C:$C)))</f>
        <v>19292.014496253767</v>
      </c>
      <c r="AM134" s="3">
        <f>IF(AL134=0,0,AK134*(_xlfn.XLOOKUP(AK$1,'Control Panel'!$B:$B,'Control Panel'!$H:$H)))</f>
        <v>4335.5258828389133</v>
      </c>
      <c r="AN134" s="3">
        <f t="shared" si="86"/>
        <v>14956.488613414855</v>
      </c>
      <c r="AO134" s="3">
        <f t="shared" si="87"/>
        <v>817464.4808916566</v>
      </c>
      <c r="AP134" s="10">
        <f>_xlfn.XLOOKUP(AK$1,'Control Panel'!$B:$B,'Control Panel'!$D:$D)</f>
        <v>6.25E-2</v>
      </c>
      <c r="AQ134" s="2">
        <f>IF('Control Panel'!$D$26="ON",AU133*(1-'Control Panel'!$C$26),AU133)</f>
        <v>2632233.2344957697</v>
      </c>
      <c r="AR134" s="3">
        <f>IF(ROUND(AU133,2) = 0,0,-PMT(_xlfn.XLOOKUP(AQ$1,'Control Panel'!$B:$B,'Control Panel'!$H:$H),_xlfn.XLOOKUP(AQ$1,'Control Panel'!$B:$B,'Control Panel'!$E:$E),_xlfn.XLOOKUP(AQ$1,'Control Panel'!$B:$B,'Control Panel'!$C:$C)))</f>
        <v>61459.563819643074</v>
      </c>
      <c r="AS134" s="3">
        <f>IF(AR134=0,0,AQ134*(_xlfn.XLOOKUP(AQ$1,'Control Panel'!$B:$B,'Control Panel'!$H:$H)))</f>
        <v>14532.120982112063</v>
      </c>
      <c r="AT134" s="3">
        <f t="shared" si="88"/>
        <v>46927.442837531009</v>
      </c>
      <c r="AU134" s="3">
        <f t="shared" si="89"/>
        <v>2585305.7916582385</v>
      </c>
      <c r="AV134" s="10">
        <f>_xlfn.XLOOKUP(AQ$1,'Control Panel'!$B:$B,'Control Panel'!$D:$D)</f>
        <v>6.6250000000000003E-2</v>
      </c>
      <c r="AW134" s="2">
        <f>IF('Control Panel'!$D$26="ON",BA133*(1-'Control Panel'!$C$26),BA133)</f>
        <v>6407292.2341190306</v>
      </c>
      <c r="AX134" s="3">
        <f>IF(ROUND(BA133,2) = 0,0,-PMT(_xlfn.XLOOKUP(AW$1,'Control Panel'!$B:$B,'Control Panel'!$H:$H),_xlfn.XLOOKUP(AW$1,'Control Panel'!$B:$B,'Control Panel'!$E:$E),_xlfn.XLOOKUP(AW$1,'Control Panel'!$B:$B,'Control Panel'!$C:$C)))</f>
        <v>44797.69910066975</v>
      </c>
      <c r="AY134" s="3">
        <f>IF(AX134=0,0,AW134*(_xlfn.XLOOKUP(AW$1,'Control Panel'!$B:$B,'Control Panel'!$H:$H)))</f>
        <v>28699.32979865816</v>
      </c>
      <c r="AZ134" s="3">
        <f t="shared" si="90"/>
        <v>16098.36930201159</v>
      </c>
      <c r="BA134" s="3">
        <f t="shared" si="91"/>
        <v>6391193.8648170186</v>
      </c>
      <c r="BB134" s="10">
        <f>_xlfn.XLOOKUP(AW$1,'Control Panel'!$B:$B,'Control Panel'!$D:$D)</f>
        <v>5.3749999999999999E-2</v>
      </c>
      <c r="BC134" s="2">
        <f>IF('Control Panel'!$D$26="ON",BG133*(1-'Control Panel'!$C$26),BG133)</f>
        <v>10493320.479072081</v>
      </c>
      <c r="BD134" s="3">
        <f>IF(ROUND(BG133,2) = 0,0,-PMT(_xlfn.XLOOKUP(BC$1,'Control Panel'!$B:$B,'Control Panel'!$H:$H),_xlfn.XLOOKUP(BC$1,'Control Panel'!$B:$B,'Control Panel'!$E:$E),_xlfn.XLOOKUP(BC$1,'Control Panel'!$B:$B,'Control Panel'!$C:$C)))</f>
        <v>83162.8118973979</v>
      </c>
      <c r="BE134" s="3">
        <f>IF(BD134=0,0,BC134*(_xlfn.XLOOKUP(BC$1,'Control Panel'!$B:$B,'Control Panel'!$H:$H)))</f>
        <v>61211.036127920474</v>
      </c>
      <c r="BF134" s="3">
        <f t="shared" si="92"/>
        <v>21951.775769477426</v>
      </c>
      <c r="BG134" s="3">
        <f t="shared" si="93"/>
        <v>10471368.703302603</v>
      </c>
      <c r="BH134" s="10">
        <f>_xlfn.XLOOKUP(BC$1,'Control Panel'!$B:$B,'Control Panel'!$D:$D)</f>
        <v>7.0000000000000007E-2</v>
      </c>
      <c r="BI134" s="2">
        <f>IF('Control Panel'!$D$26="ON",BM133*(1-'Control Panel'!$C$26),BM133)</f>
        <v>5490405.7489097025</v>
      </c>
      <c r="BJ134" s="3">
        <f>IF(ROUND(BM133,2) = 0,0,-PMT(_xlfn.XLOOKUP(BI$1,'Control Panel'!$B:$B,'Control Panel'!$H:$H),_xlfn.XLOOKUP(BI$1,'Control Panel'!$B:$B,'Control Panel'!$E:$E),_xlfn.XLOOKUP(BI$1,'Control Panel'!$B:$B,'Control Panel'!$C:$C)))</f>
        <v>39928.799014207361</v>
      </c>
      <c r="BK134" s="3">
        <f>IF(BJ134=0,0,BI134*(_xlfn.XLOOKUP(BI$1,'Control Panel'!$B:$B,'Control Panel'!$H:$H)))</f>
        <v>26880.111479037081</v>
      </c>
      <c r="BL134" s="3">
        <f t="shared" si="94"/>
        <v>13048.68753517028</v>
      </c>
      <c r="BM134" s="3">
        <f t="shared" si="95"/>
        <v>5477357.0613745321</v>
      </c>
      <c r="BN134" s="10">
        <f>_xlfn.XLOOKUP(BI$1,'Control Panel'!$B:$B,'Control Panel'!$D:$D)</f>
        <v>5.8749999999999997E-2</v>
      </c>
      <c r="BO134" s="2">
        <f>IF('Control Panel'!$D$26="ON",BS133*(1-'Control Panel'!$C$26),BS133)</f>
        <v>7378778.522407298</v>
      </c>
      <c r="BP134" s="3">
        <f>IF(ROUND(BS133,2) = 0,0,-PMT(_xlfn.XLOOKUP(BO$1,'Control Panel'!$B:$B,'Control Panel'!$H:$H),_xlfn.XLOOKUP(BO$1,'Control Panel'!$B:$B,'Control Panel'!$E:$E),_xlfn.XLOOKUP(BO$1,'Control Panel'!$B:$B,'Control Panel'!$C:$C)))</f>
        <v>51078.842448125593</v>
      </c>
      <c r="BQ134" s="3">
        <f>IF(BP134=0,0,BO134*(_xlfn.XLOOKUP(BO$1,'Control Panel'!$B:$B,'Control Panel'!$H:$H)))</f>
        <v>32282.156035531927</v>
      </c>
      <c r="BR134" s="3">
        <f t="shared" si="96"/>
        <v>18796.686412593666</v>
      </c>
      <c r="BS134" s="3">
        <f t="shared" si="97"/>
        <v>7359981.8359947046</v>
      </c>
      <c r="BT134" s="10">
        <f>_xlfn.XLOOKUP(BO$1,'Control Panel'!$B:$B,'Control Panel'!$D:$D)</f>
        <v>5.2499999999999998E-2</v>
      </c>
      <c r="BU134" s="2">
        <f>IF('Control Panel'!$D$26="ON",BY133*(1-'Control Panel'!$C$26),BY133)</f>
        <v>1673939.0055364082</v>
      </c>
      <c r="BV134" s="3">
        <f>IF(ROUND(BY133,2) = 0,0,-PMT(_xlfn.XLOOKUP(BU$1,'Control Panel'!$B:$B,'Control Panel'!$H:$H),_xlfn.XLOOKUP(BU$1,'Control Panel'!$B:$B,'Control Panel'!$E:$E),_xlfn.XLOOKUP(BU$1,'Control Panel'!$B:$B,'Control Panel'!$C:$C)))</f>
        <v>38891.266274824018</v>
      </c>
      <c r="BW134" s="3">
        <f>IF(BV134=0,0,BU134*(_xlfn.XLOOKUP(BU$1,'Control Panel'!$B:$B,'Control Panel'!$H:$H)))</f>
        <v>8892.8009669121693</v>
      </c>
      <c r="BX134" s="3">
        <f t="shared" si="98"/>
        <v>29998.465307911851</v>
      </c>
      <c r="BY134" s="3">
        <f t="shared" si="99"/>
        <v>1643940.5402284963</v>
      </c>
      <c r="BZ134" s="10">
        <f>_xlfn.XLOOKUP(BU$1,'Control Panel'!$B:$B,'Control Panel'!$D:$D)</f>
        <v>6.3750000000000001E-2</v>
      </c>
      <c r="CA134" s="2">
        <f>IF('Control Panel'!$D$26="ON",CE133*(1-'Control Panel'!$C$26),CE133)</f>
        <v>2171357.1605489375</v>
      </c>
      <c r="CB134" s="3">
        <f>IF(ROUND(CE133,2) = 0,0,-PMT(_xlfn.XLOOKUP(CA$1,'Control Panel'!$B:$B,'Control Panel'!$H:$H),_xlfn.XLOOKUP(CA$1,'Control Panel'!$B:$B,'Control Panel'!$E:$E),_xlfn.XLOOKUP(CA$1,'Control Panel'!$B:$B,'Control Panel'!$C:$C)))</f>
        <v>49824.605221179954</v>
      </c>
      <c r="CC134" s="3">
        <f>IF(CB134=0,0,CA134*(_xlfn.XLOOKUP(CA$1,'Control Panel'!$B:$B,'Control Panel'!$H:$H)))</f>
        <v>10404.419727630328</v>
      </c>
      <c r="CD134" s="3">
        <f t="shared" si="100"/>
        <v>39420.185493549623</v>
      </c>
      <c r="CE134" s="3">
        <f t="shared" si="101"/>
        <v>2131936.9750553877</v>
      </c>
      <c r="CF134" s="10">
        <f>_xlfn.XLOOKUP(CA$1,'Control Panel'!$B:$B,'Control Panel'!$D:$D)</f>
        <v>5.7500000000000002E-2</v>
      </c>
      <c r="CG134" s="2">
        <f>IF('Control Panel'!$D$26="ON",CK133*(1-'Control Panel'!$C$26),CK133)</f>
        <v>3041865.3212356796</v>
      </c>
      <c r="CH134" s="3">
        <f>IF(ROUND(CK133,2) = 0,0,-PMT(_xlfn.XLOOKUP(CG$1,'Control Panel'!$B:$B,'Control Panel'!$H:$H),_xlfn.XLOOKUP(CG$1,'Control Panel'!$B:$B,'Control Panel'!$E:$E),_xlfn.XLOOKUP(CG$1,'Control Panel'!$B:$B,'Control Panel'!$C:$C)))</f>
        <v>69452.093642796826</v>
      </c>
      <c r="CI134" s="3">
        <f>IF(CH134=0,0,CG134*(_xlfn.XLOOKUP(CG$1,'Control Panel'!$B:$B,'Control Panel'!$H:$H)))</f>
        <v>13941.882722330198</v>
      </c>
      <c r="CJ134" s="3">
        <f t="shared" si="102"/>
        <v>55510.210920466627</v>
      </c>
      <c r="CK134" s="3">
        <f t="shared" si="103"/>
        <v>2986355.110315213</v>
      </c>
      <c r="CL134" s="10">
        <f>_xlfn.XLOOKUP(CG$1,'Control Panel'!$B:$B,'Control Panel'!$D:$D)</f>
        <v>5.5E-2</v>
      </c>
      <c r="CM134" s="2">
        <f>IF('Control Panel'!$D$26="ON",CQ133*(1-'Control Panel'!$C$26),CQ133)</f>
        <v>1595411.572412387</v>
      </c>
      <c r="CN134" s="3">
        <f>IF(ROUND(CQ133,2) = 0,0,-PMT(_xlfn.XLOOKUP(CM$1,'Control Panel'!$B:$B,'Control Panel'!$H:$H),_xlfn.XLOOKUP(CM$1,'Control Panel'!$B:$B,'Control Panel'!$E:$E),_xlfn.XLOOKUP(CM$1,'Control Panel'!$B:$B,'Control Panel'!$C:$C)))</f>
        <v>11044.074042837967</v>
      </c>
      <c r="CO134" s="3">
        <f>IF(CN134=0,0,CM134*(_xlfn.XLOOKUP(CM$1,'Control Panel'!$B:$B,'Control Panel'!$H:$H)))</f>
        <v>6979.9256293041926</v>
      </c>
      <c r="CP134" s="3">
        <f t="shared" si="104"/>
        <v>4064.1484135337741</v>
      </c>
      <c r="CQ134" s="3">
        <f t="shared" si="105"/>
        <v>1591347.4239988532</v>
      </c>
      <c r="CR134" s="10">
        <f>_xlfn.XLOOKUP(CM$1,'Control Panel'!$B:$B,'Control Panel'!$D:$D)</f>
        <v>5.2499999999999998E-2</v>
      </c>
    </row>
    <row r="135" spans="1:96" x14ac:dyDescent="0.3">
      <c r="A135" s="86">
        <f t="shared" si="74"/>
        <v>381849.34404574591</v>
      </c>
      <c r="B135" s="3">
        <f t="shared" si="75"/>
        <v>324399.33788386296</v>
      </c>
      <c r="C135" s="88">
        <f>SUM($A$3:A134)</f>
        <v>36994365.067659132</v>
      </c>
      <c r="D135" s="87">
        <f>IF('Control Panel'!$D$27= "ON",A135+B135*(1-'Control Panel'!$C$27),A135+B135)</f>
        <v>706248.68192960881</v>
      </c>
      <c r="F135" s="9">
        <v>133</v>
      </c>
      <c r="G135" s="2">
        <f>IF('Control Panel'!$D$26="ON",K134*(1-'Control Panel'!$C$26),K134)</f>
        <v>1756679.4766560087</v>
      </c>
      <c r="H135" s="3">
        <f>IF(ROUND(K134,2) = 0,0,-PMT(_xlfn.XLOOKUP(G$1,'Control Panel'!$B:$B,'Control Panel'!$H:$H),_xlfn.XLOOKUP(G$1,'Control Panel'!$B:$B,'Control Panel'!$E:$E),_xlfn.XLOOKUP(G$1,'Control Panel'!$B:$B,'Control Panel'!$C:$C)))</f>
        <v>40854.172731056962</v>
      </c>
      <c r="I135" s="3">
        <f>IF(H135=0,0,G135*(_xlfn.XLOOKUP(G$1,'Control Panel'!$B:$B,'Control Panel'!$H:$H)))</f>
        <v>8051.4476013400399</v>
      </c>
      <c r="J135" s="3">
        <f t="shared" si="76"/>
        <v>32802.72512971692</v>
      </c>
      <c r="K135" s="3">
        <f t="shared" si="77"/>
        <v>1723876.7515262917</v>
      </c>
      <c r="L135" s="10">
        <f>_xlfn.XLOOKUP(G$1,'Control Panel'!$B:$B,'Control Panel'!$D:$D)</f>
        <v>5.5E-2</v>
      </c>
      <c r="M135" s="2">
        <f>IF('Control Panel'!$D$26="ON",Q134*(1-'Control Panel'!$C$26),Q134)</f>
        <v>3339723.7308055134</v>
      </c>
      <c r="N135" s="3">
        <f>IF(ROUND(Q134,2) = 0,0,-PMT(_xlfn.XLOOKUP(M$1,'Control Panel'!$B:$B,'Control Panel'!$H:$H),_xlfn.XLOOKUP(M$1,'Control Panel'!$B:$B,'Control Panel'!$E:$E),_xlfn.XLOOKUP(M$1,'Control Panel'!$B:$B,'Control Panel'!$C:$C)))</f>
        <v>26277.152547020552</v>
      </c>
      <c r="O135" s="3">
        <f>IF(N135=0,0,M135*(_xlfn.XLOOKUP(M$1,'Control Panel'!$B:$B,'Control Panel'!$H:$H)))</f>
        <v>19133.833874406588</v>
      </c>
      <c r="P135" s="3">
        <f t="shared" si="78"/>
        <v>7143.3186726139647</v>
      </c>
      <c r="Q135" s="3">
        <f t="shared" si="79"/>
        <v>3332580.4121328993</v>
      </c>
      <c r="R135" s="10">
        <f>_xlfn.XLOOKUP(M$1,'Control Panel'!$B:$B,'Control Panel'!$D:$D)</f>
        <v>6.8750000000000006E-2</v>
      </c>
      <c r="S135" s="2">
        <f>IF('Control Panel'!$D$26="ON",W134*(1-'Control Panel'!$C$26),W134)</f>
        <v>5427051.0625589481</v>
      </c>
      <c r="T135" s="3">
        <f>IF(ROUND(W134,2) = 0,0,-PMT(_xlfn.XLOOKUP(S$1,'Control Panel'!$B:$B,'Control Panel'!$H:$H),_xlfn.XLOOKUP(S$1,'Control Panel'!$B:$B,'Control Panel'!$E:$E),_xlfn.XLOOKUP(S$1,'Control Panel'!$B:$B,'Control Panel'!$C:$C)))</f>
        <v>42700.372888908401</v>
      </c>
      <c r="U135" s="3">
        <f>IF(T135=0,0,S135*(_xlfn.XLOOKUP(S$1,'Control Panel'!$B:$B,'Control Panel'!$H:$H)))</f>
        <v>31092.480045910641</v>
      </c>
      <c r="V135" s="3">
        <f t="shared" si="80"/>
        <v>11607.89284299776</v>
      </c>
      <c r="W135" s="3">
        <f t="shared" si="81"/>
        <v>5415443.1697159503</v>
      </c>
      <c r="X135" s="10">
        <f>_xlfn.XLOOKUP(S$1,'Control Panel'!$B:$B,'Control Panel'!$D:$D)</f>
        <v>6.8750000000000006E-2</v>
      </c>
      <c r="Y135" s="2">
        <f>IF('Control Panel'!$D$26="ON",AC134*(1-'Control Panel'!$C$26),AC134)</f>
        <v>2676619.5476699076</v>
      </c>
      <c r="Z135" s="3">
        <f>IF(ROUND(AC134,2) = 0,0,-PMT(_xlfn.XLOOKUP(Y$1,'Control Panel'!$B:$B,'Control Panel'!$H:$H),_xlfn.XLOOKUP(Y$1,'Control Panel'!$B:$B,'Control Panel'!$E:$E),_xlfn.XLOOKUP(Y$1,'Control Panel'!$B:$B,'Control Panel'!$C:$C)))</f>
        <v>61792.332437135432</v>
      </c>
      <c r="AA135" s="3">
        <f>IF(Z135=0,0,Y135*(_xlfn.XLOOKUP(Y$1,'Control Panel'!$B:$B,'Control Panel'!$H:$H)))</f>
        <v>11431.39598484023</v>
      </c>
      <c r="AB135" s="3">
        <f t="shared" si="82"/>
        <v>50360.936452295202</v>
      </c>
      <c r="AC135" s="3">
        <f t="shared" si="83"/>
        <v>2626258.6112176124</v>
      </c>
      <c r="AD135" s="10">
        <f>_xlfn.XLOOKUP(Y$1,'Control Panel'!$B:$B,'Control Panel'!$D:$D)</f>
        <v>5.1249999999999997E-2</v>
      </c>
      <c r="AE135" s="2">
        <f>IF('Control Panel'!$D$26="ON",AI134*(1-'Control Panel'!$C$26),AI134)</f>
        <v>8349309.3270137915</v>
      </c>
      <c r="AF135" s="3">
        <f>IF(ROUND(AI134,2) = 0,0,-PMT(_xlfn.XLOOKUP(AE$1,'Control Panel'!$B:$B,'Control Panel'!$H:$H),_xlfn.XLOOKUP(AE$1,'Control Panel'!$B:$B,'Control Panel'!$E:$E),_xlfn.XLOOKUP(AE$1,'Control Panel'!$B:$B,'Control Panel'!$C:$C)))</f>
        <v>65692.881367551381</v>
      </c>
      <c r="AG135" s="3">
        <f>IF(AF135=0,0,AE135*(_xlfn.XLOOKUP(AE$1,'Control Panel'!$B:$B,'Control Panel'!$H:$H)))</f>
        <v>47834.584686016518</v>
      </c>
      <c r="AH135" s="3">
        <f t="shared" si="84"/>
        <v>17858.296681534863</v>
      </c>
      <c r="AI135" s="3">
        <f t="shared" si="85"/>
        <v>8331451.030332257</v>
      </c>
      <c r="AJ135" s="10">
        <f>_xlfn.XLOOKUP(AE$1,'Control Panel'!$B:$B,'Control Panel'!$D:$D)</f>
        <v>6.8750000000000006E-2</v>
      </c>
      <c r="AK135" s="2">
        <f>IF('Control Panel'!$D$26="ON",AO134*(1-'Control Panel'!$C$26),AO134)</f>
        <v>817464.4808916566</v>
      </c>
      <c r="AL135" s="3">
        <f>IF(ROUND(AO134,2) = 0,0,-PMT(_xlfn.XLOOKUP(AK$1,'Control Panel'!$B:$B,'Control Panel'!$H:$H),_xlfn.XLOOKUP(AK$1,'Control Panel'!$B:$B,'Control Panel'!$E:$E),_xlfn.XLOOKUP(AK$1,'Control Panel'!$B:$B,'Control Panel'!$C:$C)))</f>
        <v>19292.014496253767</v>
      </c>
      <c r="AM135" s="3">
        <f>IF(AL135=0,0,AK135*(_xlfn.XLOOKUP(AK$1,'Control Panel'!$B:$B,'Control Panel'!$H:$H)))</f>
        <v>4257.6275046440442</v>
      </c>
      <c r="AN135" s="3">
        <f t="shared" si="86"/>
        <v>15034.386991609723</v>
      </c>
      <c r="AO135" s="3">
        <f t="shared" si="87"/>
        <v>802430.09390004689</v>
      </c>
      <c r="AP135" s="10">
        <f>_xlfn.XLOOKUP(AK$1,'Control Panel'!$B:$B,'Control Panel'!$D:$D)</f>
        <v>6.25E-2</v>
      </c>
      <c r="AQ135" s="2">
        <f>IF('Control Panel'!$D$26="ON",AU134*(1-'Control Panel'!$C$26),AU134)</f>
        <v>2585305.7916582385</v>
      </c>
      <c r="AR135" s="3">
        <f>IF(ROUND(AU134,2) = 0,0,-PMT(_xlfn.XLOOKUP(AQ$1,'Control Panel'!$B:$B,'Control Panel'!$H:$H),_xlfn.XLOOKUP(AQ$1,'Control Panel'!$B:$B,'Control Panel'!$E:$E),_xlfn.XLOOKUP(AQ$1,'Control Panel'!$B:$B,'Control Panel'!$C:$C)))</f>
        <v>61459.563819643074</v>
      </c>
      <c r="AS135" s="3">
        <f>IF(AR135=0,0,AQ135*(_xlfn.XLOOKUP(AQ$1,'Control Panel'!$B:$B,'Control Panel'!$H:$H)))</f>
        <v>14273.042391446525</v>
      </c>
      <c r="AT135" s="3">
        <f t="shared" si="88"/>
        <v>47186.521428196545</v>
      </c>
      <c r="AU135" s="3">
        <f t="shared" si="89"/>
        <v>2538119.2702300418</v>
      </c>
      <c r="AV135" s="10">
        <f>_xlfn.XLOOKUP(AQ$1,'Control Panel'!$B:$B,'Control Panel'!$D:$D)</f>
        <v>6.6250000000000003E-2</v>
      </c>
      <c r="AW135" s="2">
        <f>IF('Control Panel'!$D$26="ON",BA134*(1-'Control Panel'!$C$26),BA134)</f>
        <v>6391193.8648170186</v>
      </c>
      <c r="AX135" s="3">
        <f>IF(ROUND(BA134,2) = 0,0,-PMT(_xlfn.XLOOKUP(AW$1,'Control Panel'!$B:$B,'Control Panel'!$H:$H),_xlfn.XLOOKUP(AW$1,'Control Panel'!$B:$B,'Control Panel'!$E:$E),_xlfn.XLOOKUP(AW$1,'Control Panel'!$B:$B,'Control Panel'!$C:$C)))</f>
        <v>44797.69910066975</v>
      </c>
      <c r="AY135" s="3">
        <f>IF(AX135=0,0,AW135*(_xlfn.XLOOKUP(AW$1,'Control Panel'!$B:$B,'Control Panel'!$H:$H)))</f>
        <v>28627.222519492898</v>
      </c>
      <c r="AZ135" s="3">
        <f t="shared" si="90"/>
        <v>16170.476581176852</v>
      </c>
      <c r="BA135" s="3">
        <f t="shared" si="91"/>
        <v>6375023.3882358419</v>
      </c>
      <c r="BB135" s="10">
        <f>_xlfn.XLOOKUP(AW$1,'Control Panel'!$B:$B,'Control Panel'!$D:$D)</f>
        <v>5.3749999999999999E-2</v>
      </c>
      <c r="BC135" s="2">
        <f>IF('Control Panel'!$D$26="ON",BG134*(1-'Control Panel'!$C$26),BG134)</f>
        <v>10471368.703302603</v>
      </c>
      <c r="BD135" s="3">
        <f>IF(ROUND(BG134,2) = 0,0,-PMT(_xlfn.XLOOKUP(BC$1,'Control Panel'!$B:$B,'Control Panel'!$H:$H),_xlfn.XLOOKUP(BC$1,'Control Panel'!$B:$B,'Control Panel'!$E:$E),_xlfn.XLOOKUP(BC$1,'Control Panel'!$B:$B,'Control Panel'!$C:$C)))</f>
        <v>83162.8118973979</v>
      </c>
      <c r="BE135" s="3">
        <f>IF(BD135=0,0,BC135*(_xlfn.XLOOKUP(BC$1,'Control Panel'!$B:$B,'Control Panel'!$H:$H)))</f>
        <v>61082.984102598522</v>
      </c>
      <c r="BF135" s="3">
        <f t="shared" si="92"/>
        <v>22079.827794799377</v>
      </c>
      <c r="BG135" s="3">
        <f t="shared" si="93"/>
        <v>10449288.875507804</v>
      </c>
      <c r="BH135" s="10">
        <f>_xlfn.XLOOKUP(BC$1,'Control Panel'!$B:$B,'Control Panel'!$D:$D)</f>
        <v>7.0000000000000007E-2</v>
      </c>
      <c r="BI135" s="2">
        <f>IF('Control Panel'!$D$26="ON",BM134*(1-'Control Panel'!$C$26),BM134)</f>
        <v>5477357.0613745321</v>
      </c>
      <c r="BJ135" s="3">
        <f>IF(ROUND(BM134,2) = 0,0,-PMT(_xlfn.XLOOKUP(BI$1,'Control Panel'!$B:$B,'Control Panel'!$H:$H),_xlfn.XLOOKUP(BI$1,'Control Panel'!$B:$B,'Control Panel'!$E:$E),_xlfn.XLOOKUP(BI$1,'Control Panel'!$B:$B,'Control Panel'!$C:$C)))</f>
        <v>39928.799014207361</v>
      </c>
      <c r="BK135" s="3">
        <f>IF(BJ135=0,0,BI135*(_xlfn.XLOOKUP(BI$1,'Control Panel'!$B:$B,'Control Panel'!$H:$H)))</f>
        <v>26816.227279646144</v>
      </c>
      <c r="BL135" s="3">
        <f t="shared" si="94"/>
        <v>13112.571734561217</v>
      </c>
      <c r="BM135" s="3">
        <f t="shared" si="95"/>
        <v>5464244.4896399705</v>
      </c>
      <c r="BN135" s="10">
        <f>_xlfn.XLOOKUP(BI$1,'Control Panel'!$B:$B,'Control Panel'!$D:$D)</f>
        <v>5.8749999999999997E-2</v>
      </c>
      <c r="BO135" s="2">
        <f>IF('Control Panel'!$D$26="ON",BS134*(1-'Control Panel'!$C$26),BS134)</f>
        <v>7359981.8359947046</v>
      </c>
      <c r="BP135" s="3">
        <f>IF(ROUND(BS134,2) = 0,0,-PMT(_xlfn.XLOOKUP(BO$1,'Control Panel'!$B:$B,'Control Panel'!$H:$H),_xlfn.XLOOKUP(BO$1,'Control Panel'!$B:$B,'Control Panel'!$E:$E),_xlfn.XLOOKUP(BO$1,'Control Panel'!$B:$B,'Control Panel'!$C:$C)))</f>
        <v>51078.842448125593</v>
      </c>
      <c r="BQ135" s="3">
        <f>IF(BP135=0,0,BO135*(_xlfn.XLOOKUP(BO$1,'Control Panel'!$B:$B,'Control Panel'!$H:$H)))</f>
        <v>32199.92053247683</v>
      </c>
      <c r="BR135" s="3">
        <f t="shared" si="96"/>
        <v>18878.921915648763</v>
      </c>
      <c r="BS135" s="3">
        <f t="shared" si="97"/>
        <v>7341102.9140790561</v>
      </c>
      <c r="BT135" s="10">
        <f>_xlfn.XLOOKUP(BO$1,'Control Panel'!$B:$B,'Control Panel'!$D:$D)</f>
        <v>5.2499999999999998E-2</v>
      </c>
      <c r="BU135" s="2">
        <f>IF('Control Panel'!$D$26="ON",BY134*(1-'Control Panel'!$C$26),BY134)</f>
        <v>1643940.5402284963</v>
      </c>
      <c r="BV135" s="3">
        <f>IF(ROUND(BY134,2) = 0,0,-PMT(_xlfn.XLOOKUP(BU$1,'Control Panel'!$B:$B,'Control Panel'!$H:$H),_xlfn.XLOOKUP(BU$1,'Control Panel'!$B:$B,'Control Panel'!$E:$E),_xlfn.XLOOKUP(BU$1,'Control Panel'!$B:$B,'Control Panel'!$C:$C)))</f>
        <v>38891.266274824018</v>
      </c>
      <c r="BW135" s="3">
        <f>IF(BV135=0,0,BU135*(_xlfn.XLOOKUP(BU$1,'Control Panel'!$B:$B,'Control Panel'!$H:$H)))</f>
        <v>8733.4341199638875</v>
      </c>
      <c r="BX135" s="3">
        <f t="shared" si="98"/>
        <v>30157.832154860131</v>
      </c>
      <c r="BY135" s="3">
        <f t="shared" si="99"/>
        <v>1613782.7080736363</v>
      </c>
      <c r="BZ135" s="10">
        <f>_xlfn.XLOOKUP(BU$1,'Control Panel'!$B:$B,'Control Panel'!$D:$D)</f>
        <v>6.3750000000000001E-2</v>
      </c>
      <c r="CA135" s="2">
        <f>IF('Control Panel'!$D$26="ON",CE134*(1-'Control Panel'!$C$26),CE134)</f>
        <v>2131936.9750553877</v>
      </c>
      <c r="CB135" s="3">
        <f>IF(ROUND(CE134,2) = 0,0,-PMT(_xlfn.XLOOKUP(CA$1,'Control Panel'!$B:$B,'Control Panel'!$H:$H),_xlfn.XLOOKUP(CA$1,'Control Panel'!$B:$B,'Control Panel'!$E:$E),_xlfn.XLOOKUP(CA$1,'Control Panel'!$B:$B,'Control Panel'!$C:$C)))</f>
        <v>49824.605221179954</v>
      </c>
      <c r="CC135" s="3">
        <f>IF(CB135=0,0,CA135*(_xlfn.XLOOKUP(CA$1,'Control Panel'!$B:$B,'Control Panel'!$H:$H)))</f>
        <v>10215.531338807066</v>
      </c>
      <c r="CD135" s="3">
        <f t="shared" si="100"/>
        <v>39609.07388237289</v>
      </c>
      <c r="CE135" s="3">
        <f t="shared" si="101"/>
        <v>2092327.9011730149</v>
      </c>
      <c r="CF135" s="10">
        <f>_xlfn.XLOOKUP(CA$1,'Control Panel'!$B:$B,'Control Panel'!$D:$D)</f>
        <v>5.7500000000000002E-2</v>
      </c>
      <c r="CG135" s="2">
        <f>IF('Control Panel'!$D$26="ON",CK134*(1-'Control Panel'!$C$26),CK134)</f>
        <v>2986355.110315213</v>
      </c>
      <c r="CH135" s="3">
        <f>IF(ROUND(CK134,2) = 0,0,-PMT(_xlfn.XLOOKUP(CG$1,'Control Panel'!$B:$B,'Control Panel'!$H:$H),_xlfn.XLOOKUP(CG$1,'Control Panel'!$B:$B,'Control Panel'!$E:$E),_xlfn.XLOOKUP(CG$1,'Control Panel'!$B:$B,'Control Panel'!$C:$C)))</f>
        <v>69452.093642796826</v>
      </c>
      <c r="CI135" s="3">
        <f>IF(CH135=0,0,CG135*(_xlfn.XLOOKUP(CG$1,'Control Panel'!$B:$B,'Control Panel'!$H:$H)))</f>
        <v>13687.46092227806</v>
      </c>
      <c r="CJ135" s="3">
        <f t="shared" si="102"/>
        <v>55764.63272051877</v>
      </c>
      <c r="CK135" s="3">
        <f t="shared" si="103"/>
        <v>2930590.4775946941</v>
      </c>
      <c r="CL135" s="10">
        <f>_xlfn.XLOOKUP(CG$1,'Control Panel'!$B:$B,'Control Panel'!$D:$D)</f>
        <v>5.5E-2</v>
      </c>
      <c r="CM135" s="2">
        <f>IF('Control Panel'!$D$26="ON",CQ134*(1-'Control Panel'!$C$26),CQ134)</f>
        <v>1591347.4239988532</v>
      </c>
      <c r="CN135" s="3">
        <f>IF(ROUND(CQ134,2) = 0,0,-PMT(_xlfn.XLOOKUP(CM$1,'Control Panel'!$B:$B,'Control Panel'!$H:$H),_xlfn.XLOOKUP(CM$1,'Control Panel'!$B:$B,'Control Panel'!$E:$E),_xlfn.XLOOKUP(CM$1,'Control Panel'!$B:$B,'Control Panel'!$C:$C)))</f>
        <v>11044.074042837967</v>
      </c>
      <c r="CO135" s="3">
        <f>IF(CN135=0,0,CM135*(_xlfn.XLOOKUP(CM$1,'Control Panel'!$B:$B,'Control Panel'!$H:$H)))</f>
        <v>6962.1449799949824</v>
      </c>
      <c r="CP135" s="3">
        <f t="shared" si="104"/>
        <v>4081.9290628429844</v>
      </c>
      <c r="CQ135" s="3">
        <f t="shared" si="105"/>
        <v>1587265.4949360101</v>
      </c>
      <c r="CR135" s="10">
        <f>_xlfn.XLOOKUP(CM$1,'Control Panel'!$B:$B,'Control Panel'!$D:$D)</f>
        <v>5.2499999999999998E-2</v>
      </c>
    </row>
    <row r="136" spans="1:96" x14ac:dyDescent="0.3">
      <c r="A136" s="86">
        <f t="shared" si="74"/>
        <v>383734.80283498345</v>
      </c>
      <c r="B136" s="3">
        <f t="shared" si="75"/>
        <v>322513.87909462547</v>
      </c>
      <c r="C136" s="88">
        <f>SUM($A$3:A135)</f>
        <v>37376214.411704876</v>
      </c>
      <c r="D136" s="87">
        <f>IF('Control Panel'!$D$27= "ON",A136+B136*(1-'Control Panel'!$C$27),A136+B136)</f>
        <v>706248.68192960892</v>
      </c>
      <c r="F136" s="9">
        <v>134</v>
      </c>
      <c r="G136" s="2">
        <f>IF('Control Panel'!$D$26="ON",K135*(1-'Control Panel'!$C$26),K135)</f>
        <v>1723876.7515262917</v>
      </c>
      <c r="H136" s="3">
        <f>IF(ROUND(K135,2) = 0,0,-PMT(_xlfn.XLOOKUP(G$1,'Control Panel'!$B:$B,'Control Panel'!$H:$H),_xlfn.XLOOKUP(G$1,'Control Panel'!$B:$B,'Control Panel'!$E:$E),_xlfn.XLOOKUP(G$1,'Control Panel'!$B:$B,'Control Panel'!$C:$C)))</f>
        <v>40854.172731056962</v>
      </c>
      <c r="I136" s="3">
        <f>IF(H136=0,0,G136*(_xlfn.XLOOKUP(G$1,'Control Panel'!$B:$B,'Control Panel'!$H:$H)))</f>
        <v>7901.1017778288369</v>
      </c>
      <c r="J136" s="3">
        <f t="shared" si="76"/>
        <v>32953.070953228125</v>
      </c>
      <c r="K136" s="3">
        <f t="shared" si="77"/>
        <v>1690923.6805730637</v>
      </c>
      <c r="L136" s="10">
        <f>_xlfn.XLOOKUP(G$1,'Control Panel'!$B:$B,'Control Panel'!$D:$D)</f>
        <v>5.5E-2</v>
      </c>
      <c r="M136" s="2">
        <f>IF('Control Panel'!$D$26="ON",Q135*(1-'Control Panel'!$C$26),Q135)</f>
        <v>3332580.4121328993</v>
      </c>
      <c r="N136" s="3">
        <f>IF(ROUND(Q135,2) = 0,0,-PMT(_xlfn.XLOOKUP(M$1,'Control Panel'!$B:$B,'Control Panel'!$H:$H),_xlfn.XLOOKUP(M$1,'Control Panel'!$B:$B,'Control Panel'!$E:$E),_xlfn.XLOOKUP(M$1,'Control Panel'!$B:$B,'Control Panel'!$C:$C)))</f>
        <v>26277.152547020552</v>
      </c>
      <c r="O136" s="3">
        <f>IF(N136=0,0,M136*(_xlfn.XLOOKUP(M$1,'Control Panel'!$B:$B,'Control Panel'!$H:$H)))</f>
        <v>19092.908611178071</v>
      </c>
      <c r="P136" s="3">
        <f t="shared" si="78"/>
        <v>7184.2439358424817</v>
      </c>
      <c r="Q136" s="3">
        <f t="shared" si="79"/>
        <v>3325396.1681970567</v>
      </c>
      <c r="R136" s="10">
        <f>_xlfn.XLOOKUP(M$1,'Control Panel'!$B:$B,'Control Panel'!$D:$D)</f>
        <v>6.8750000000000006E-2</v>
      </c>
      <c r="S136" s="2">
        <f>IF('Control Panel'!$D$26="ON",W135*(1-'Control Panel'!$C$26),W135)</f>
        <v>5415443.1697159503</v>
      </c>
      <c r="T136" s="3">
        <f>IF(ROUND(W135,2) = 0,0,-PMT(_xlfn.XLOOKUP(S$1,'Control Panel'!$B:$B,'Control Panel'!$H:$H),_xlfn.XLOOKUP(S$1,'Control Panel'!$B:$B,'Control Panel'!$E:$E),_xlfn.XLOOKUP(S$1,'Control Panel'!$B:$B,'Control Panel'!$C:$C)))</f>
        <v>42700.372888908401</v>
      </c>
      <c r="U136" s="3">
        <f>IF(T136=0,0,S136*(_xlfn.XLOOKUP(S$1,'Control Panel'!$B:$B,'Control Panel'!$H:$H)))</f>
        <v>31025.9764931643</v>
      </c>
      <c r="V136" s="3">
        <f t="shared" si="80"/>
        <v>11674.396395744101</v>
      </c>
      <c r="W136" s="3">
        <f t="shared" si="81"/>
        <v>5403768.7733202064</v>
      </c>
      <c r="X136" s="10">
        <f>_xlfn.XLOOKUP(S$1,'Control Panel'!$B:$B,'Control Panel'!$D:$D)</f>
        <v>6.8750000000000006E-2</v>
      </c>
      <c r="Y136" s="2">
        <f>IF('Control Panel'!$D$26="ON",AC135*(1-'Control Panel'!$C$26),AC135)</f>
        <v>2626258.6112176124</v>
      </c>
      <c r="Z136" s="3">
        <f>IF(ROUND(AC135,2) = 0,0,-PMT(_xlfn.XLOOKUP(Y$1,'Control Panel'!$B:$B,'Control Panel'!$H:$H),_xlfn.XLOOKUP(Y$1,'Control Panel'!$B:$B,'Control Panel'!$E:$E),_xlfn.XLOOKUP(Y$1,'Control Panel'!$B:$B,'Control Panel'!$C:$C)))</f>
        <v>61792.332437135432</v>
      </c>
      <c r="AA136" s="3">
        <f>IF(Z136=0,0,Y136*(_xlfn.XLOOKUP(Y$1,'Control Panel'!$B:$B,'Control Panel'!$H:$H)))</f>
        <v>11216.312818741886</v>
      </c>
      <c r="AB136" s="3">
        <f t="shared" si="82"/>
        <v>50576.019618393548</v>
      </c>
      <c r="AC136" s="3">
        <f t="shared" si="83"/>
        <v>2575682.591599219</v>
      </c>
      <c r="AD136" s="10">
        <f>_xlfn.XLOOKUP(Y$1,'Control Panel'!$B:$B,'Control Panel'!$D:$D)</f>
        <v>5.1249999999999997E-2</v>
      </c>
      <c r="AE136" s="2">
        <f>IF('Control Panel'!$D$26="ON",AI135*(1-'Control Panel'!$C$26),AI135)</f>
        <v>8331451.030332257</v>
      </c>
      <c r="AF136" s="3">
        <f>IF(ROUND(AI135,2) = 0,0,-PMT(_xlfn.XLOOKUP(AE$1,'Control Panel'!$B:$B,'Control Panel'!$H:$H),_xlfn.XLOOKUP(AE$1,'Control Panel'!$B:$B,'Control Panel'!$E:$E),_xlfn.XLOOKUP(AE$1,'Control Panel'!$B:$B,'Control Panel'!$C:$C)))</f>
        <v>65692.881367551381</v>
      </c>
      <c r="AG136" s="3">
        <f>IF(AF136=0,0,AE136*(_xlfn.XLOOKUP(AE$1,'Control Panel'!$B:$B,'Control Panel'!$H:$H)))</f>
        <v>47732.271527945224</v>
      </c>
      <c r="AH136" s="3">
        <f t="shared" si="84"/>
        <v>17960.609839606157</v>
      </c>
      <c r="AI136" s="3">
        <f t="shared" si="85"/>
        <v>8313490.4204926509</v>
      </c>
      <c r="AJ136" s="10">
        <f>_xlfn.XLOOKUP(AE$1,'Control Panel'!$B:$B,'Control Panel'!$D:$D)</f>
        <v>6.8750000000000006E-2</v>
      </c>
      <c r="AK136" s="2">
        <f>IF('Control Panel'!$D$26="ON",AO135*(1-'Control Panel'!$C$26),AO135)</f>
        <v>802430.09390004689</v>
      </c>
      <c r="AL136" s="3">
        <f>IF(ROUND(AO135,2) = 0,0,-PMT(_xlfn.XLOOKUP(AK$1,'Control Panel'!$B:$B,'Control Panel'!$H:$H),_xlfn.XLOOKUP(AK$1,'Control Panel'!$B:$B,'Control Panel'!$E:$E),_xlfn.XLOOKUP(AK$1,'Control Panel'!$B:$B,'Control Panel'!$C:$C)))</f>
        <v>19292.014496253767</v>
      </c>
      <c r="AM136" s="3">
        <f>IF(AL136=0,0,AK136*(_xlfn.XLOOKUP(AK$1,'Control Panel'!$B:$B,'Control Panel'!$H:$H)))</f>
        <v>4179.3234057294103</v>
      </c>
      <c r="AN136" s="3">
        <f t="shared" si="86"/>
        <v>15112.691090524357</v>
      </c>
      <c r="AO136" s="3">
        <f t="shared" si="87"/>
        <v>787317.40280952258</v>
      </c>
      <c r="AP136" s="10">
        <f>_xlfn.XLOOKUP(AK$1,'Control Panel'!$B:$B,'Control Panel'!$D:$D)</f>
        <v>6.25E-2</v>
      </c>
      <c r="AQ136" s="2">
        <f>IF('Control Panel'!$D$26="ON",AU135*(1-'Control Panel'!$C$26),AU135)</f>
        <v>2538119.2702300418</v>
      </c>
      <c r="AR136" s="3">
        <f>IF(ROUND(AU135,2) = 0,0,-PMT(_xlfn.XLOOKUP(AQ$1,'Control Panel'!$B:$B,'Control Panel'!$H:$H),_xlfn.XLOOKUP(AQ$1,'Control Panel'!$B:$B,'Control Panel'!$E:$E),_xlfn.XLOOKUP(AQ$1,'Control Panel'!$B:$B,'Control Panel'!$C:$C)))</f>
        <v>61459.563819643074</v>
      </c>
      <c r="AS136" s="3">
        <f>IF(AR136=0,0,AQ136*(_xlfn.XLOOKUP(AQ$1,'Control Panel'!$B:$B,'Control Panel'!$H:$H)))</f>
        <v>14012.53347106169</v>
      </c>
      <c r="AT136" s="3">
        <f t="shared" si="88"/>
        <v>47447.030348581386</v>
      </c>
      <c r="AU136" s="3">
        <f t="shared" si="89"/>
        <v>2490672.2398814606</v>
      </c>
      <c r="AV136" s="10">
        <f>_xlfn.XLOOKUP(AQ$1,'Control Panel'!$B:$B,'Control Panel'!$D:$D)</f>
        <v>6.6250000000000003E-2</v>
      </c>
      <c r="AW136" s="2">
        <f>IF('Control Panel'!$D$26="ON",BA135*(1-'Control Panel'!$C$26),BA135)</f>
        <v>6375023.3882358419</v>
      </c>
      <c r="AX136" s="3">
        <f>IF(ROUND(BA135,2) = 0,0,-PMT(_xlfn.XLOOKUP(AW$1,'Control Panel'!$B:$B,'Control Panel'!$H:$H),_xlfn.XLOOKUP(AW$1,'Control Panel'!$B:$B,'Control Panel'!$E:$E),_xlfn.XLOOKUP(AW$1,'Control Panel'!$B:$B,'Control Panel'!$C:$C)))</f>
        <v>44797.69910066975</v>
      </c>
      <c r="AY136" s="3">
        <f>IF(AX136=0,0,AW136*(_xlfn.XLOOKUP(AW$1,'Control Panel'!$B:$B,'Control Panel'!$H:$H)))</f>
        <v>28554.792259806378</v>
      </c>
      <c r="AZ136" s="3">
        <f t="shared" si="90"/>
        <v>16242.906840863372</v>
      </c>
      <c r="BA136" s="3">
        <f t="shared" si="91"/>
        <v>6358780.4813949782</v>
      </c>
      <c r="BB136" s="10">
        <f>_xlfn.XLOOKUP(AW$1,'Control Panel'!$B:$B,'Control Panel'!$D:$D)</f>
        <v>5.3749999999999999E-2</v>
      </c>
      <c r="BC136" s="2">
        <f>IF('Control Panel'!$D$26="ON",BG135*(1-'Control Panel'!$C$26),BG135)</f>
        <v>10449288.875507804</v>
      </c>
      <c r="BD136" s="3">
        <f>IF(ROUND(BG135,2) = 0,0,-PMT(_xlfn.XLOOKUP(BC$1,'Control Panel'!$B:$B,'Control Panel'!$H:$H),_xlfn.XLOOKUP(BC$1,'Control Panel'!$B:$B,'Control Panel'!$E:$E),_xlfn.XLOOKUP(BC$1,'Control Panel'!$B:$B,'Control Panel'!$C:$C)))</f>
        <v>83162.8118973979</v>
      </c>
      <c r="BE136" s="3">
        <f>IF(BD136=0,0,BC136*(_xlfn.XLOOKUP(BC$1,'Control Panel'!$B:$B,'Control Panel'!$H:$H)))</f>
        <v>60954.185107128855</v>
      </c>
      <c r="BF136" s="3">
        <f t="shared" si="92"/>
        <v>22208.626790269045</v>
      </c>
      <c r="BG136" s="3">
        <f t="shared" si="93"/>
        <v>10427080.248717535</v>
      </c>
      <c r="BH136" s="10">
        <f>_xlfn.XLOOKUP(BC$1,'Control Panel'!$B:$B,'Control Panel'!$D:$D)</f>
        <v>7.0000000000000007E-2</v>
      </c>
      <c r="BI136" s="2">
        <f>IF('Control Panel'!$D$26="ON",BM135*(1-'Control Panel'!$C$26),BM135)</f>
        <v>5464244.4896399705</v>
      </c>
      <c r="BJ136" s="3">
        <f>IF(ROUND(BM135,2) = 0,0,-PMT(_xlfn.XLOOKUP(BI$1,'Control Panel'!$B:$B,'Control Panel'!$H:$H),_xlfn.XLOOKUP(BI$1,'Control Panel'!$B:$B,'Control Panel'!$E:$E),_xlfn.XLOOKUP(BI$1,'Control Panel'!$B:$B,'Control Panel'!$C:$C)))</f>
        <v>39928.799014207361</v>
      </c>
      <c r="BK136" s="3">
        <f>IF(BJ136=0,0,BI136*(_xlfn.XLOOKUP(BI$1,'Control Panel'!$B:$B,'Control Panel'!$H:$H)))</f>
        <v>26752.030313862353</v>
      </c>
      <c r="BL136" s="3">
        <f t="shared" si="94"/>
        <v>13176.768700345008</v>
      </c>
      <c r="BM136" s="3">
        <f t="shared" si="95"/>
        <v>5451067.7209396251</v>
      </c>
      <c r="BN136" s="10">
        <f>_xlfn.XLOOKUP(BI$1,'Control Panel'!$B:$B,'Control Panel'!$D:$D)</f>
        <v>5.8749999999999997E-2</v>
      </c>
      <c r="BO136" s="2">
        <f>IF('Control Panel'!$D$26="ON",BS135*(1-'Control Panel'!$C$26),BS135)</f>
        <v>7341102.9140790561</v>
      </c>
      <c r="BP136" s="3">
        <f>IF(ROUND(BS135,2) = 0,0,-PMT(_xlfn.XLOOKUP(BO$1,'Control Panel'!$B:$B,'Control Panel'!$H:$H),_xlfn.XLOOKUP(BO$1,'Control Panel'!$B:$B,'Control Panel'!$E:$E),_xlfn.XLOOKUP(BO$1,'Control Panel'!$B:$B,'Control Panel'!$C:$C)))</f>
        <v>51078.842448125593</v>
      </c>
      <c r="BQ136" s="3">
        <f>IF(BP136=0,0,BO136*(_xlfn.XLOOKUP(BO$1,'Control Panel'!$B:$B,'Control Panel'!$H:$H)))</f>
        <v>32117.325249095866</v>
      </c>
      <c r="BR136" s="3">
        <f t="shared" si="96"/>
        <v>18961.517199029728</v>
      </c>
      <c r="BS136" s="3">
        <f t="shared" si="97"/>
        <v>7322141.396880026</v>
      </c>
      <c r="BT136" s="10">
        <f>_xlfn.XLOOKUP(BO$1,'Control Panel'!$B:$B,'Control Panel'!$D:$D)</f>
        <v>5.2499999999999998E-2</v>
      </c>
      <c r="BU136" s="2">
        <f>IF('Control Panel'!$D$26="ON",BY135*(1-'Control Panel'!$C$26),BY135)</f>
        <v>1613782.7080736363</v>
      </c>
      <c r="BV136" s="3">
        <f>IF(ROUND(BY135,2) = 0,0,-PMT(_xlfn.XLOOKUP(BU$1,'Control Panel'!$B:$B,'Control Panel'!$H:$H),_xlfn.XLOOKUP(BU$1,'Control Panel'!$B:$B,'Control Panel'!$E:$E),_xlfn.XLOOKUP(BU$1,'Control Panel'!$B:$B,'Control Panel'!$C:$C)))</f>
        <v>38891.266274824018</v>
      </c>
      <c r="BW136" s="3">
        <f>IF(BV136=0,0,BU136*(_xlfn.XLOOKUP(BU$1,'Control Panel'!$B:$B,'Control Panel'!$H:$H)))</f>
        <v>8573.2206366411938</v>
      </c>
      <c r="BX136" s="3">
        <f t="shared" si="98"/>
        <v>30318.045638182826</v>
      </c>
      <c r="BY136" s="3">
        <f t="shared" si="99"/>
        <v>1583464.6624354534</v>
      </c>
      <c r="BZ136" s="10">
        <f>_xlfn.XLOOKUP(BU$1,'Control Panel'!$B:$B,'Control Panel'!$D:$D)</f>
        <v>6.3750000000000001E-2</v>
      </c>
      <c r="CA136" s="2">
        <f>IF('Control Panel'!$D$26="ON",CE135*(1-'Control Panel'!$C$26),CE135)</f>
        <v>2092327.9011730149</v>
      </c>
      <c r="CB136" s="3">
        <f>IF(ROUND(CE135,2) = 0,0,-PMT(_xlfn.XLOOKUP(CA$1,'Control Panel'!$B:$B,'Control Panel'!$H:$H),_xlfn.XLOOKUP(CA$1,'Control Panel'!$B:$B,'Control Panel'!$E:$E),_xlfn.XLOOKUP(CA$1,'Control Panel'!$B:$B,'Control Panel'!$C:$C)))</f>
        <v>49824.605221179954</v>
      </c>
      <c r="CC136" s="3">
        <f>IF(CB136=0,0,CA136*(_xlfn.XLOOKUP(CA$1,'Control Panel'!$B:$B,'Control Panel'!$H:$H)))</f>
        <v>10025.737859787365</v>
      </c>
      <c r="CD136" s="3">
        <f t="shared" si="100"/>
        <v>39798.867361392593</v>
      </c>
      <c r="CE136" s="3">
        <f t="shared" si="101"/>
        <v>2052529.0338116223</v>
      </c>
      <c r="CF136" s="10">
        <f>_xlfn.XLOOKUP(CA$1,'Control Panel'!$B:$B,'Control Panel'!$D:$D)</f>
        <v>5.7500000000000002E-2</v>
      </c>
      <c r="CG136" s="2">
        <f>IF('Control Panel'!$D$26="ON",CK135*(1-'Control Panel'!$C$26),CK135)</f>
        <v>2930590.4775946941</v>
      </c>
      <c r="CH136" s="3">
        <f>IF(ROUND(CK135,2) = 0,0,-PMT(_xlfn.XLOOKUP(CG$1,'Control Panel'!$B:$B,'Control Panel'!$H:$H),_xlfn.XLOOKUP(CG$1,'Control Panel'!$B:$B,'Control Panel'!$E:$E),_xlfn.XLOOKUP(CG$1,'Control Panel'!$B:$B,'Control Panel'!$C:$C)))</f>
        <v>69452.093642796826</v>
      </c>
      <c r="CI136" s="3">
        <f>IF(CH136=0,0,CG136*(_xlfn.XLOOKUP(CG$1,'Control Panel'!$B:$B,'Control Panel'!$H:$H)))</f>
        <v>13431.873022309015</v>
      </c>
      <c r="CJ136" s="3">
        <f t="shared" si="102"/>
        <v>56020.220620487809</v>
      </c>
      <c r="CK136" s="3">
        <f t="shared" si="103"/>
        <v>2874570.2569742063</v>
      </c>
      <c r="CL136" s="10">
        <f>_xlfn.XLOOKUP(CG$1,'Control Panel'!$B:$B,'Control Panel'!$D:$D)</f>
        <v>5.5E-2</v>
      </c>
      <c r="CM136" s="2">
        <f>IF('Control Panel'!$D$26="ON",CQ135*(1-'Control Panel'!$C$26),CQ135)</f>
        <v>1587265.4949360101</v>
      </c>
      <c r="CN136" s="3">
        <f>IF(ROUND(CQ135,2) = 0,0,-PMT(_xlfn.XLOOKUP(CM$1,'Control Panel'!$B:$B,'Control Panel'!$H:$H),_xlfn.XLOOKUP(CM$1,'Control Panel'!$B:$B,'Control Panel'!$E:$E),_xlfn.XLOOKUP(CM$1,'Control Panel'!$B:$B,'Control Panel'!$C:$C)))</f>
        <v>11044.074042837967</v>
      </c>
      <c r="CO136" s="3">
        <f>IF(CN136=0,0,CM136*(_xlfn.XLOOKUP(CM$1,'Control Panel'!$B:$B,'Control Panel'!$H:$H)))</f>
        <v>6944.2865403450432</v>
      </c>
      <c r="CP136" s="3">
        <f t="shared" si="104"/>
        <v>4099.7875024929235</v>
      </c>
      <c r="CQ136" s="3">
        <f t="shared" si="105"/>
        <v>1583165.7074335171</v>
      </c>
      <c r="CR136" s="10">
        <f>_xlfn.XLOOKUP(CM$1,'Control Panel'!$B:$B,'Control Panel'!$D:$D)</f>
        <v>5.2499999999999998E-2</v>
      </c>
    </row>
    <row r="137" spans="1:96" x14ac:dyDescent="0.3">
      <c r="A137" s="86">
        <f t="shared" si="74"/>
        <v>385629.67854362697</v>
      </c>
      <c r="B137" s="3">
        <f t="shared" si="75"/>
        <v>320619.00338598195</v>
      </c>
      <c r="C137" s="88">
        <f>SUM($A$3:A136)</f>
        <v>37759949.214539856</v>
      </c>
      <c r="D137" s="87">
        <f>IF('Control Panel'!$D$27= "ON",A137+B137*(1-'Control Panel'!$C$27),A137+B137)</f>
        <v>706248.68192960892</v>
      </c>
      <c r="F137" s="9">
        <v>135</v>
      </c>
      <c r="G137" s="2">
        <f>IF('Control Panel'!$D$26="ON",K136*(1-'Control Panel'!$C$26),K136)</f>
        <v>1690923.6805730637</v>
      </c>
      <c r="H137" s="3">
        <f>IF(ROUND(K136,2) = 0,0,-PMT(_xlfn.XLOOKUP(G$1,'Control Panel'!$B:$B,'Control Panel'!$H:$H),_xlfn.XLOOKUP(G$1,'Control Panel'!$B:$B,'Control Panel'!$E:$E),_xlfn.XLOOKUP(G$1,'Control Panel'!$B:$B,'Control Panel'!$C:$C)))</f>
        <v>40854.172731056962</v>
      </c>
      <c r="I137" s="3">
        <f>IF(H137=0,0,G137*(_xlfn.XLOOKUP(G$1,'Control Panel'!$B:$B,'Control Panel'!$H:$H)))</f>
        <v>7750.0668692932086</v>
      </c>
      <c r="J137" s="3">
        <f t="shared" si="76"/>
        <v>33104.105861763754</v>
      </c>
      <c r="K137" s="3">
        <f t="shared" si="77"/>
        <v>1657819.5747113</v>
      </c>
      <c r="L137" s="10">
        <f>_xlfn.XLOOKUP(G$1,'Control Panel'!$B:$B,'Control Panel'!$D:$D)</f>
        <v>5.5E-2</v>
      </c>
      <c r="M137" s="2">
        <f>IF('Control Panel'!$D$26="ON",Q136*(1-'Control Panel'!$C$26),Q136)</f>
        <v>3325396.1681970567</v>
      </c>
      <c r="N137" s="3">
        <f>IF(ROUND(Q136,2) = 0,0,-PMT(_xlfn.XLOOKUP(M$1,'Control Panel'!$B:$B,'Control Panel'!$H:$H),_xlfn.XLOOKUP(M$1,'Control Panel'!$B:$B,'Control Panel'!$E:$E),_xlfn.XLOOKUP(M$1,'Control Panel'!$B:$B,'Control Panel'!$C:$C)))</f>
        <v>26277.152547020552</v>
      </c>
      <c r="O137" s="3">
        <f>IF(N137=0,0,M137*(_xlfn.XLOOKUP(M$1,'Control Panel'!$B:$B,'Control Panel'!$H:$H)))</f>
        <v>19051.74888029564</v>
      </c>
      <c r="P137" s="3">
        <f t="shared" si="78"/>
        <v>7225.4036667249129</v>
      </c>
      <c r="Q137" s="3">
        <f t="shared" si="79"/>
        <v>3318170.7645303318</v>
      </c>
      <c r="R137" s="10">
        <f>_xlfn.XLOOKUP(M$1,'Control Panel'!$B:$B,'Control Panel'!$D:$D)</f>
        <v>6.8750000000000006E-2</v>
      </c>
      <c r="S137" s="2">
        <f>IF('Control Panel'!$D$26="ON",W136*(1-'Control Panel'!$C$26),W136)</f>
        <v>5403768.7733202064</v>
      </c>
      <c r="T137" s="3">
        <f>IF(ROUND(W136,2) = 0,0,-PMT(_xlfn.XLOOKUP(S$1,'Control Panel'!$B:$B,'Control Panel'!$H:$H),_xlfn.XLOOKUP(S$1,'Control Panel'!$B:$B,'Control Panel'!$E:$E),_xlfn.XLOOKUP(S$1,'Control Panel'!$B:$B,'Control Panel'!$C:$C)))</f>
        <v>42700.372888908401</v>
      </c>
      <c r="U137" s="3">
        <f>IF(T137=0,0,S137*(_xlfn.XLOOKUP(S$1,'Control Panel'!$B:$B,'Control Panel'!$H:$H)))</f>
        <v>30959.09193048035</v>
      </c>
      <c r="V137" s="3">
        <f t="shared" si="80"/>
        <v>11741.280958428051</v>
      </c>
      <c r="W137" s="3">
        <f t="shared" si="81"/>
        <v>5392027.4923617784</v>
      </c>
      <c r="X137" s="10">
        <f>_xlfn.XLOOKUP(S$1,'Control Panel'!$B:$B,'Control Panel'!$D:$D)</f>
        <v>6.8750000000000006E-2</v>
      </c>
      <c r="Y137" s="2">
        <f>IF('Control Panel'!$D$26="ON",AC136*(1-'Control Panel'!$C$26),AC136)</f>
        <v>2575682.591599219</v>
      </c>
      <c r="Z137" s="3">
        <f>IF(ROUND(AC136,2) = 0,0,-PMT(_xlfn.XLOOKUP(Y$1,'Control Panel'!$B:$B,'Control Panel'!$H:$H),_xlfn.XLOOKUP(Y$1,'Control Panel'!$B:$B,'Control Panel'!$E:$E),_xlfn.XLOOKUP(Y$1,'Control Panel'!$B:$B,'Control Panel'!$C:$C)))</f>
        <v>61792.332437135432</v>
      </c>
      <c r="AA137" s="3">
        <f>IF(Z137=0,0,Y137*(_xlfn.XLOOKUP(Y$1,'Control Panel'!$B:$B,'Control Panel'!$H:$H)))</f>
        <v>11000.311068288331</v>
      </c>
      <c r="AB137" s="3">
        <f t="shared" si="82"/>
        <v>50792.021368847098</v>
      </c>
      <c r="AC137" s="3">
        <f t="shared" si="83"/>
        <v>2524890.5702303718</v>
      </c>
      <c r="AD137" s="10">
        <f>_xlfn.XLOOKUP(Y$1,'Control Panel'!$B:$B,'Control Panel'!$D:$D)</f>
        <v>5.1249999999999997E-2</v>
      </c>
      <c r="AE137" s="2">
        <f>IF('Control Panel'!$D$26="ON",AI136*(1-'Control Panel'!$C$26),AI136)</f>
        <v>8313490.4204926509</v>
      </c>
      <c r="AF137" s="3">
        <f>IF(ROUND(AI136,2) = 0,0,-PMT(_xlfn.XLOOKUP(AE$1,'Control Panel'!$B:$B,'Control Panel'!$H:$H),_xlfn.XLOOKUP(AE$1,'Control Panel'!$B:$B,'Control Panel'!$E:$E),_xlfn.XLOOKUP(AE$1,'Control Panel'!$B:$B,'Control Panel'!$C:$C)))</f>
        <v>65692.881367551381</v>
      </c>
      <c r="AG137" s="3">
        <f>IF(AF137=0,0,AE137*(_xlfn.XLOOKUP(AE$1,'Control Panel'!$B:$B,'Control Panel'!$H:$H)))</f>
        <v>47629.372200739148</v>
      </c>
      <c r="AH137" s="3">
        <f t="shared" si="84"/>
        <v>18063.509166812233</v>
      </c>
      <c r="AI137" s="3">
        <f t="shared" si="85"/>
        <v>8295426.9113258384</v>
      </c>
      <c r="AJ137" s="10">
        <f>_xlfn.XLOOKUP(AE$1,'Control Panel'!$B:$B,'Control Panel'!$D:$D)</f>
        <v>6.8750000000000006E-2</v>
      </c>
      <c r="AK137" s="2">
        <f>IF('Control Panel'!$D$26="ON",AO136*(1-'Control Panel'!$C$26),AO136)</f>
        <v>787317.40280952258</v>
      </c>
      <c r="AL137" s="3">
        <f>IF(ROUND(AO136,2) = 0,0,-PMT(_xlfn.XLOOKUP(AK$1,'Control Panel'!$B:$B,'Control Panel'!$H:$H),_xlfn.XLOOKUP(AK$1,'Control Panel'!$B:$B,'Control Panel'!$E:$E),_xlfn.XLOOKUP(AK$1,'Control Panel'!$B:$B,'Control Panel'!$C:$C)))</f>
        <v>19292.014496253767</v>
      </c>
      <c r="AM137" s="3">
        <f>IF(AL137=0,0,AK137*(_xlfn.XLOOKUP(AK$1,'Control Panel'!$B:$B,'Control Panel'!$H:$H)))</f>
        <v>4100.6114729662631</v>
      </c>
      <c r="AN137" s="3">
        <f t="shared" si="86"/>
        <v>15191.403023287505</v>
      </c>
      <c r="AO137" s="3">
        <f t="shared" si="87"/>
        <v>772125.99978623504</v>
      </c>
      <c r="AP137" s="10">
        <f>_xlfn.XLOOKUP(AK$1,'Control Panel'!$B:$B,'Control Panel'!$D:$D)</f>
        <v>6.25E-2</v>
      </c>
      <c r="AQ137" s="2">
        <f>IF('Control Panel'!$D$26="ON",AU136*(1-'Control Panel'!$C$26),AU136)</f>
        <v>2490672.2398814606</v>
      </c>
      <c r="AR137" s="3">
        <f>IF(ROUND(AU136,2) = 0,0,-PMT(_xlfn.XLOOKUP(AQ$1,'Control Panel'!$B:$B,'Control Panel'!$H:$H),_xlfn.XLOOKUP(AQ$1,'Control Panel'!$B:$B,'Control Panel'!$E:$E),_xlfn.XLOOKUP(AQ$1,'Control Panel'!$B:$B,'Control Panel'!$C:$C)))</f>
        <v>61459.563819643074</v>
      </c>
      <c r="AS137" s="3">
        <f>IF(AR137=0,0,AQ137*(_xlfn.XLOOKUP(AQ$1,'Control Panel'!$B:$B,'Control Panel'!$H:$H)))</f>
        <v>13750.586324345564</v>
      </c>
      <c r="AT137" s="3">
        <f t="shared" si="88"/>
        <v>47708.977495297513</v>
      </c>
      <c r="AU137" s="3">
        <f t="shared" si="89"/>
        <v>2442963.2623861632</v>
      </c>
      <c r="AV137" s="10">
        <f>_xlfn.XLOOKUP(AQ$1,'Control Panel'!$B:$B,'Control Panel'!$D:$D)</f>
        <v>6.6250000000000003E-2</v>
      </c>
      <c r="AW137" s="2">
        <f>IF('Control Panel'!$D$26="ON",BA136*(1-'Control Panel'!$C$26),BA136)</f>
        <v>6358780.4813949782</v>
      </c>
      <c r="AX137" s="3">
        <f>IF(ROUND(BA136,2) = 0,0,-PMT(_xlfn.XLOOKUP(AW$1,'Control Panel'!$B:$B,'Control Panel'!$H:$H),_xlfn.XLOOKUP(AW$1,'Control Panel'!$B:$B,'Control Panel'!$E:$E),_xlfn.XLOOKUP(AW$1,'Control Panel'!$B:$B,'Control Panel'!$C:$C)))</f>
        <v>44797.69910066975</v>
      </c>
      <c r="AY137" s="3">
        <f>IF(AX137=0,0,AW137*(_xlfn.XLOOKUP(AW$1,'Control Panel'!$B:$B,'Control Panel'!$H:$H)))</f>
        <v>28482.037572915007</v>
      </c>
      <c r="AZ137" s="3">
        <f t="shared" si="90"/>
        <v>16315.661527754743</v>
      </c>
      <c r="BA137" s="3">
        <f t="shared" si="91"/>
        <v>6342464.8198672235</v>
      </c>
      <c r="BB137" s="10">
        <f>_xlfn.XLOOKUP(AW$1,'Control Panel'!$B:$B,'Control Panel'!$D:$D)</f>
        <v>5.3749999999999999E-2</v>
      </c>
      <c r="BC137" s="2">
        <f>IF('Control Panel'!$D$26="ON",BG136*(1-'Control Panel'!$C$26),BG136)</f>
        <v>10427080.248717535</v>
      </c>
      <c r="BD137" s="3">
        <f>IF(ROUND(BG136,2) = 0,0,-PMT(_xlfn.XLOOKUP(BC$1,'Control Panel'!$B:$B,'Control Panel'!$H:$H),_xlfn.XLOOKUP(BC$1,'Control Panel'!$B:$B,'Control Panel'!$E:$E),_xlfn.XLOOKUP(BC$1,'Control Panel'!$B:$B,'Control Panel'!$C:$C)))</f>
        <v>83162.8118973979</v>
      </c>
      <c r="BE137" s="3">
        <f>IF(BD137=0,0,BC137*(_xlfn.XLOOKUP(BC$1,'Control Panel'!$B:$B,'Control Panel'!$H:$H)))</f>
        <v>60824.634784185626</v>
      </c>
      <c r="BF137" s="3">
        <f t="shared" si="92"/>
        <v>22338.177113212274</v>
      </c>
      <c r="BG137" s="3">
        <f t="shared" si="93"/>
        <v>10404742.071604323</v>
      </c>
      <c r="BH137" s="10">
        <f>_xlfn.XLOOKUP(BC$1,'Control Panel'!$B:$B,'Control Panel'!$D:$D)</f>
        <v>7.0000000000000007E-2</v>
      </c>
      <c r="BI137" s="2">
        <f>IF('Control Panel'!$D$26="ON",BM136*(1-'Control Panel'!$C$26),BM136)</f>
        <v>5451067.7209396251</v>
      </c>
      <c r="BJ137" s="3">
        <f>IF(ROUND(BM136,2) = 0,0,-PMT(_xlfn.XLOOKUP(BI$1,'Control Panel'!$B:$B,'Control Panel'!$H:$H),_xlfn.XLOOKUP(BI$1,'Control Panel'!$B:$B,'Control Panel'!$E:$E),_xlfn.XLOOKUP(BI$1,'Control Panel'!$B:$B,'Control Panel'!$C:$C)))</f>
        <v>39928.799014207361</v>
      </c>
      <c r="BK137" s="3">
        <f>IF(BJ137=0,0,BI137*(_xlfn.XLOOKUP(BI$1,'Control Panel'!$B:$B,'Control Panel'!$H:$H)))</f>
        <v>26687.519050433577</v>
      </c>
      <c r="BL137" s="3">
        <f t="shared" si="94"/>
        <v>13241.279963773784</v>
      </c>
      <c r="BM137" s="3">
        <f t="shared" si="95"/>
        <v>5437826.4409758514</v>
      </c>
      <c r="BN137" s="10">
        <f>_xlfn.XLOOKUP(BI$1,'Control Panel'!$B:$B,'Control Panel'!$D:$D)</f>
        <v>5.8749999999999997E-2</v>
      </c>
      <c r="BO137" s="2">
        <f>IF('Control Panel'!$D$26="ON",BS136*(1-'Control Panel'!$C$26),BS136)</f>
        <v>7322141.396880026</v>
      </c>
      <c r="BP137" s="3">
        <f>IF(ROUND(BS136,2) = 0,0,-PMT(_xlfn.XLOOKUP(BO$1,'Control Panel'!$B:$B,'Control Panel'!$H:$H),_xlfn.XLOOKUP(BO$1,'Control Panel'!$B:$B,'Control Panel'!$E:$E),_xlfn.XLOOKUP(BO$1,'Control Panel'!$B:$B,'Control Panel'!$C:$C)))</f>
        <v>51078.842448125593</v>
      </c>
      <c r="BQ137" s="3">
        <f>IF(BP137=0,0,BO137*(_xlfn.XLOOKUP(BO$1,'Control Panel'!$B:$B,'Control Panel'!$H:$H)))</f>
        <v>32034.36861135011</v>
      </c>
      <c r="BR137" s="3">
        <f t="shared" si="96"/>
        <v>19044.473836775484</v>
      </c>
      <c r="BS137" s="3">
        <f t="shared" si="97"/>
        <v>7303096.9230432501</v>
      </c>
      <c r="BT137" s="10">
        <f>_xlfn.XLOOKUP(BO$1,'Control Panel'!$B:$B,'Control Panel'!$D:$D)</f>
        <v>5.2499999999999998E-2</v>
      </c>
      <c r="BU137" s="2">
        <f>IF('Control Panel'!$D$26="ON",BY136*(1-'Control Panel'!$C$26),BY136)</f>
        <v>1583464.6624354534</v>
      </c>
      <c r="BV137" s="3">
        <f>IF(ROUND(BY136,2) = 0,0,-PMT(_xlfn.XLOOKUP(BU$1,'Control Panel'!$B:$B,'Control Panel'!$H:$H),_xlfn.XLOOKUP(BU$1,'Control Panel'!$B:$B,'Control Panel'!$E:$E),_xlfn.XLOOKUP(BU$1,'Control Panel'!$B:$B,'Control Panel'!$C:$C)))</f>
        <v>38891.266274824018</v>
      </c>
      <c r="BW137" s="3">
        <f>IF(BV137=0,0,BU137*(_xlfn.XLOOKUP(BU$1,'Control Panel'!$B:$B,'Control Panel'!$H:$H)))</f>
        <v>8412.1560191883473</v>
      </c>
      <c r="BX137" s="3">
        <f t="shared" si="98"/>
        <v>30479.110255635671</v>
      </c>
      <c r="BY137" s="3">
        <f t="shared" si="99"/>
        <v>1552985.5521798178</v>
      </c>
      <c r="BZ137" s="10">
        <f>_xlfn.XLOOKUP(BU$1,'Control Panel'!$B:$B,'Control Panel'!$D:$D)</f>
        <v>6.3750000000000001E-2</v>
      </c>
      <c r="CA137" s="2">
        <f>IF('Control Panel'!$D$26="ON",CE136*(1-'Control Panel'!$C$26),CE136)</f>
        <v>2052529.0338116223</v>
      </c>
      <c r="CB137" s="3">
        <f>IF(ROUND(CE136,2) = 0,0,-PMT(_xlfn.XLOOKUP(CA$1,'Control Panel'!$B:$B,'Control Panel'!$H:$H),_xlfn.XLOOKUP(CA$1,'Control Panel'!$B:$B,'Control Panel'!$E:$E),_xlfn.XLOOKUP(CA$1,'Control Panel'!$B:$B,'Control Panel'!$C:$C)))</f>
        <v>49824.605221179954</v>
      </c>
      <c r="CC137" s="3">
        <f>IF(CB137=0,0,CA137*(_xlfn.XLOOKUP(CA$1,'Control Panel'!$B:$B,'Control Panel'!$H:$H)))</f>
        <v>9835.0349536806916</v>
      </c>
      <c r="CD137" s="3">
        <f t="shared" si="100"/>
        <v>39989.570267499264</v>
      </c>
      <c r="CE137" s="3">
        <f t="shared" si="101"/>
        <v>2012539.4635441231</v>
      </c>
      <c r="CF137" s="10">
        <f>_xlfn.XLOOKUP(CA$1,'Control Panel'!$B:$B,'Control Panel'!$D:$D)</f>
        <v>5.7500000000000002E-2</v>
      </c>
      <c r="CG137" s="2">
        <f>IF('Control Panel'!$D$26="ON",CK136*(1-'Control Panel'!$C$26),CK136)</f>
        <v>2874570.2569742063</v>
      </c>
      <c r="CH137" s="3">
        <f>IF(ROUND(CK136,2) = 0,0,-PMT(_xlfn.XLOOKUP(CG$1,'Control Panel'!$B:$B,'Control Panel'!$H:$H),_xlfn.XLOOKUP(CG$1,'Control Panel'!$B:$B,'Control Panel'!$E:$E),_xlfn.XLOOKUP(CG$1,'Control Panel'!$B:$B,'Control Panel'!$C:$C)))</f>
        <v>69452.093642796826</v>
      </c>
      <c r="CI137" s="3">
        <f>IF(CH137=0,0,CG137*(_xlfn.XLOOKUP(CG$1,'Control Panel'!$B:$B,'Control Panel'!$H:$H)))</f>
        <v>13175.113677798445</v>
      </c>
      <c r="CJ137" s="3">
        <f t="shared" si="102"/>
        <v>56276.979964998383</v>
      </c>
      <c r="CK137" s="3">
        <f t="shared" si="103"/>
        <v>2818293.2770092078</v>
      </c>
      <c r="CL137" s="10">
        <f>_xlfn.XLOOKUP(CG$1,'Control Panel'!$B:$B,'Control Panel'!$D:$D)</f>
        <v>5.5E-2</v>
      </c>
      <c r="CM137" s="2">
        <f>IF('Control Panel'!$D$26="ON",CQ136*(1-'Control Panel'!$C$26),CQ136)</f>
        <v>1583165.7074335171</v>
      </c>
      <c r="CN137" s="3">
        <f>IF(ROUND(CQ136,2) = 0,0,-PMT(_xlfn.XLOOKUP(CM$1,'Control Panel'!$B:$B,'Control Panel'!$H:$H),_xlfn.XLOOKUP(CM$1,'Control Panel'!$B:$B,'Control Panel'!$E:$E),_xlfn.XLOOKUP(CM$1,'Control Panel'!$B:$B,'Control Panel'!$C:$C)))</f>
        <v>11044.074042837967</v>
      </c>
      <c r="CO137" s="3">
        <f>IF(CN137=0,0,CM137*(_xlfn.XLOOKUP(CM$1,'Control Panel'!$B:$B,'Control Panel'!$H:$H)))</f>
        <v>6926.3499700216362</v>
      </c>
      <c r="CP137" s="3">
        <f t="shared" si="104"/>
        <v>4117.7240728163306</v>
      </c>
      <c r="CQ137" s="3">
        <f t="shared" si="105"/>
        <v>1579047.9833607008</v>
      </c>
      <c r="CR137" s="10">
        <f>_xlfn.XLOOKUP(CM$1,'Control Panel'!$B:$B,'Control Panel'!$D:$D)</f>
        <v>5.2499999999999998E-2</v>
      </c>
    </row>
    <row r="138" spans="1:96" x14ac:dyDescent="0.3">
      <c r="A138" s="86">
        <f t="shared" si="74"/>
        <v>387534.01874772587</v>
      </c>
      <c r="B138" s="3">
        <f t="shared" si="75"/>
        <v>318714.66318188305</v>
      </c>
      <c r="C138" s="88">
        <f>SUM($A$3:A137)</f>
        <v>38145578.893083483</v>
      </c>
      <c r="D138" s="87">
        <f>IF('Control Panel'!$D$27= "ON",A138+B138*(1-'Control Panel'!$C$27),A138+B138)</f>
        <v>706248.68192960892</v>
      </c>
      <c r="F138" s="9">
        <v>136</v>
      </c>
      <c r="G138" s="2">
        <f>IF('Control Panel'!$D$26="ON",K137*(1-'Control Panel'!$C$26),K137)</f>
        <v>1657819.5747113</v>
      </c>
      <c r="H138" s="3">
        <f>IF(ROUND(K137,2) = 0,0,-PMT(_xlfn.XLOOKUP(G$1,'Control Panel'!$B:$B,'Control Panel'!$H:$H),_xlfn.XLOOKUP(G$1,'Control Panel'!$B:$B,'Control Panel'!$E:$E),_xlfn.XLOOKUP(G$1,'Control Panel'!$B:$B,'Control Panel'!$C:$C)))</f>
        <v>40854.172731056962</v>
      </c>
      <c r="I138" s="3">
        <f>IF(H138=0,0,G138*(_xlfn.XLOOKUP(G$1,'Control Panel'!$B:$B,'Control Panel'!$H:$H)))</f>
        <v>7598.3397174267911</v>
      </c>
      <c r="J138" s="3">
        <f t="shared" si="76"/>
        <v>33255.833013630174</v>
      </c>
      <c r="K138" s="3">
        <f t="shared" si="77"/>
        <v>1624563.7416976697</v>
      </c>
      <c r="L138" s="10">
        <f>_xlfn.XLOOKUP(G$1,'Control Panel'!$B:$B,'Control Panel'!$D:$D)</f>
        <v>5.5E-2</v>
      </c>
      <c r="M138" s="2">
        <f>IF('Control Panel'!$D$26="ON",Q137*(1-'Control Panel'!$C$26),Q137)</f>
        <v>3318170.7645303318</v>
      </c>
      <c r="N138" s="3">
        <f>IF(ROUND(Q137,2) = 0,0,-PMT(_xlfn.XLOOKUP(M$1,'Control Panel'!$B:$B,'Control Panel'!$H:$H),_xlfn.XLOOKUP(M$1,'Control Panel'!$B:$B,'Control Panel'!$E:$E),_xlfn.XLOOKUP(M$1,'Control Panel'!$B:$B,'Control Panel'!$C:$C)))</f>
        <v>26277.152547020552</v>
      </c>
      <c r="O138" s="3">
        <f>IF(N138=0,0,M138*(_xlfn.XLOOKUP(M$1,'Control Panel'!$B:$B,'Control Panel'!$H:$H)))</f>
        <v>19010.353338455028</v>
      </c>
      <c r="P138" s="3">
        <f t="shared" si="78"/>
        <v>7266.7992085655242</v>
      </c>
      <c r="Q138" s="3">
        <f t="shared" si="79"/>
        <v>3310903.9653217662</v>
      </c>
      <c r="R138" s="10">
        <f>_xlfn.XLOOKUP(M$1,'Control Panel'!$B:$B,'Control Panel'!$D:$D)</f>
        <v>6.8750000000000006E-2</v>
      </c>
      <c r="S138" s="2">
        <f>IF('Control Panel'!$D$26="ON",W137*(1-'Control Panel'!$C$26),W137)</f>
        <v>5392027.4923617784</v>
      </c>
      <c r="T138" s="3">
        <f>IF(ROUND(W137,2) = 0,0,-PMT(_xlfn.XLOOKUP(S$1,'Control Panel'!$B:$B,'Control Panel'!$H:$H),_xlfn.XLOOKUP(S$1,'Control Panel'!$B:$B,'Control Panel'!$E:$E),_xlfn.XLOOKUP(S$1,'Control Panel'!$B:$B,'Control Panel'!$C:$C)))</f>
        <v>42700.372888908401</v>
      </c>
      <c r="U138" s="3">
        <f>IF(T138=0,0,S138*(_xlfn.XLOOKUP(S$1,'Control Panel'!$B:$B,'Control Panel'!$H:$H)))</f>
        <v>30891.824174989357</v>
      </c>
      <c r="V138" s="3">
        <f t="shared" si="80"/>
        <v>11808.548713919045</v>
      </c>
      <c r="W138" s="3">
        <f t="shared" si="81"/>
        <v>5380218.9436478596</v>
      </c>
      <c r="X138" s="10">
        <f>_xlfn.XLOOKUP(S$1,'Control Panel'!$B:$B,'Control Panel'!$D:$D)</f>
        <v>6.8750000000000006E-2</v>
      </c>
      <c r="Y138" s="2">
        <f>IF('Control Panel'!$D$26="ON",AC137*(1-'Control Panel'!$C$26),AC137)</f>
        <v>2524890.5702303718</v>
      </c>
      <c r="Z138" s="3">
        <f>IF(ROUND(AC137,2) = 0,0,-PMT(_xlfn.XLOOKUP(Y$1,'Control Panel'!$B:$B,'Control Panel'!$H:$H),_xlfn.XLOOKUP(Y$1,'Control Panel'!$B:$B,'Control Panel'!$E:$E),_xlfn.XLOOKUP(Y$1,'Control Panel'!$B:$B,'Control Panel'!$C:$C)))</f>
        <v>61792.332437135432</v>
      </c>
      <c r="AA138" s="3">
        <f>IF(Z138=0,0,Y138*(_xlfn.XLOOKUP(Y$1,'Control Panel'!$B:$B,'Control Panel'!$H:$H)))</f>
        <v>10783.386810358879</v>
      </c>
      <c r="AB138" s="3">
        <f t="shared" si="82"/>
        <v>51008.945626776549</v>
      </c>
      <c r="AC138" s="3">
        <f t="shared" si="83"/>
        <v>2473881.6246035951</v>
      </c>
      <c r="AD138" s="10">
        <f>_xlfn.XLOOKUP(Y$1,'Control Panel'!$B:$B,'Control Panel'!$D:$D)</f>
        <v>5.1249999999999997E-2</v>
      </c>
      <c r="AE138" s="2">
        <f>IF('Control Panel'!$D$26="ON",AI137*(1-'Control Panel'!$C$26),AI137)</f>
        <v>8295426.9113258384</v>
      </c>
      <c r="AF138" s="3">
        <f>IF(ROUND(AI137,2) = 0,0,-PMT(_xlfn.XLOOKUP(AE$1,'Control Panel'!$B:$B,'Control Panel'!$H:$H),_xlfn.XLOOKUP(AE$1,'Control Panel'!$B:$B,'Control Panel'!$E:$E),_xlfn.XLOOKUP(AE$1,'Control Panel'!$B:$B,'Control Panel'!$C:$C)))</f>
        <v>65692.881367551381</v>
      </c>
      <c r="AG138" s="3">
        <f>IF(AF138=0,0,AE138*(_xlfn.XLOOKUP(AE$1,'Control Panel'!$B:$B,'Control Panel'!$H:$H)))</f>
        <v>47525.88334613762</v>
      </c>
      <c r="AH138" s="3">
        <f t="shared" si="84"/>
        <v>18166.998021413761</v>
      </c>
      <c r="AI138" s="3">
        <f t="shared" si="85"/>
        <v>8277259.9133044248</v>
      </c>
      <c r="AJ138" s="10">
        <f>_xlfn.XLOOKUP(AE$1,'Control Panel'!$B:$B,'Control Panel'!$D:$D)</f>
        <v>6.8750000000000006E-2</v>
      </c>
      <c r="AK138" s="2">
        <f>IF('Control Panel'!$D$26="ON",AO137*(1-'Control Panel'!$C$26),AO137)</f>
        <v>772125.99978623504</v>
      </c>
      <c r="AL138" s="3">
        <f>IF(ROUND(AO137,2) = 0,0,-PMT(_xlfn.XLOOKUP(AK$1,'Control Panel'!$B:$B,'Control Panel'!$H:$H),_xlfn.XLOOKUP(AK$1,'Control Panel'!$B:$B,'Control Panel'!$E:$E),_xlfn.XLOOKUP(AK$1,'Control Panel'!$B:$B,'Control Panel'!$C:$C)))</f>
        <v>19292.014496253767</v>
      </c>
      <c r="AM138" s="3">
        <f>IF(AL138=0,0,AK138*(_xlfn.XLOOKUP(AK$1,'Control Panel'!$B:$B,'Control Panel'!$H:$H)))</f>
        <v>4021.4895822199742</v>
      </c>
      <c r="AN138" s="3">
        <f t="shared" si="86"/>
        <v>15270.524914033793</v>
      </c>
      <c r="AO138" s="3">
        <f t="shared" si="87"/>
        <v>756855.47487220122</v>
      </c>
      <c r="AP138" s="10">
        <f>_xlfn.XLOOKUP(AK$1,'Control Panel'!$B:$B,'Control Panel'!$D:$D)</f>
        <v>6.25E-2</v>
      </c>
      <c r="AQ138" s="2">
        <f>IF('Control Panel'!$D$26="ON",AU137*(1-'Control Panel'!$C$26),AU137)</f>
        <v>2442963.2623861632</v>
      </c>
      <c r="AR138" s="3">
        <f>IF(ROUND(AU137,2) = 0,0,-PMT(_xlfn.XLOOKUP(AQ$1,'Control Panel'!$B:$B,'Control Panel'!$H:$H),_xlfn.XLOOKUP(AQ$1,'Control Panel'!$B:$B,'Control Panel'!$E:$E),_xlfn.XLOOKUP(AQ$1,'Control Panel'!$B:$B,'Control Panel'!$C:$C)))</f>
        <v>61459.563819643074</v>
      </c>
      <c r="AS138" s="3">
        <f>IF(AR138=0,0,AQ138*(_xlfn.XLOOKUP(AQ$1,'Control Panel'!$B:$B,'Control Panel'!$H:$H)))</f>
        <v>13487.193011090276</v>
      </c>
      <c r="AT138" s="3">
        <f t="shared" si="88"/>
        <v>47972.370808552798</v>
      </c>
      <c r="AU138" s="3">
        <f t="shared" si="89"/>
        <v>2394990.8915776103</v>
      </c>
      <c r="AV138" s="10">
        <f>_xlfn.XLOOKUP(AQ$1,'Control Panel'!$B:$B,'Control Panel'!$D:$D)</f>
        <v>6.6250000000000003E-2</v>
      </c>
      <c r="AW138" s="2">
        <f>IF('Control Panel'!$D$26="ON",BA137*(1-'Control Panel'!$C$26),BA137)</f>
        <v>6342464.8198672235</v>
      </c>
      <c r="AX138" s="3">
        <f>IF(ROUND(BA137,2) = 0,0,-PMT(_xlfn.XLOOKUP(AW$1,'Control Panel'!$B:$B,'Control Panel'!$H:$H),_xlfn.XLOOKUP(AW$1,'Control Panel'!$B:$B,'Control Panel'!$E:$E),_xlfn.XLOOKUP(AW$1,'Control Panel'!$B:$B,'Control Panel'!$C:$C)))</f>
        <v>44797.69910066975</v>
      </c>
      <c r="AY138" s="3">
        <f>IF(AX138=0,0,AW138*(_xlfn.XLOOKUP(AW$1,'Control Panel'!$B:$B,'Control Panel'!$H:$H)))</f>
        <v>28408.957005655273</v>
      </c>
      <c r="AZ138" s="3">
        <f t="shared" si="90"/>
        <v>16388.742095014477</v>
      </c>
      <c r="BA138" s="3">
        <f t="shared" si="91"/>
        <v>6326076.0777722094</v>
      </c>
      <c r="BB138" s="10">
        <f>_xlfn.XLOOKUP(AW$1,'Control Panel'!$B:$B,'Control Panel'!$D:$D)</f>
        <v>5.3749999999999999E-2</v>
      </c>
      <c r="BC138" s="2">
        <f>IF('Control Panel'!$D$26="ON",BG137*(1-'Control Panel'!$C$26),BG137)</f>
        <v>10404742.071604323</v>
      </c>
      <c r="BD138" s="3">
        <f>IF(ROUND(BG137,2) = 0,0,-PMT(_xlfn.XLOOKUP(BC$1,'Control Panel'!$B:$B,'Control Panel'!$H:$H),_xlfn.XLOOKUP(BC$1,'Control Panel'!$B:$B,'Control Panel'!$E:$E),_xlfn.XLOOKUP(BC$1,'Control Panel'!$B:$B,'Control Panel'!$C:$C)))</f>
        <v>83162.8118973979</v>
      </c>
      <c r="BE138" s="3">
        <f>IF(BD138=0,0,BC138*(_xlfn.XLOOKUP(BC$1,'Control Panel'!$B:$B,'Control Panel'!$H:$H)))</f>
        <v>60694.328751025219</v>
      </c>
      <c r="BF138" s="3">
        <f t="shared" si="92"/>
        <v>22468.48314637268</v>
      </c>
      <c r="BG138" s="3">
        <f t="shared" si="93"/>
        <v>10382273.588457949</v>
      </c>
      <c r="BH138" s="10">
        <f>_xlfn.XLOOKUP(BC$1,'Control Panel'!$B:$B,'Control Panel'!$D:$D)</f>
        <v>7.0000000000000007E-2</v>
      </c>
      <c r="BI138" s="2">
        <f>IF('Control Panel'!$D$26="ON",BM137*(1-'Control Panel'!$C$26),BM137)</f>
        <v>5437826.4409758514</v>
      </c>
      <c r="BJ138" s="3">
        <f>IF(ROUND(BM137,2) = 0,0,-PMT(_xlfn.XLOOKUP(BI$1,'Control Panel'!$B:$B,'Control Panel'!$H:$H),_xlfn.XLOOKUP(BI$1,'Control Panel'!$B:$B,'Control Panel'!$E:$E),_xlfn.XLOOKUP(BI$1,'Control Panel'!$B:$B,'Control Panel'!$C:$C)))</f>
        <v>39928.799014207361</v>
      </c>
      <c r="BK138" s="3">
        <f>IF(BJ138=0,0,BI138*(_xlfn.XLOOKUP(BI$1,'Control Panel'!$B:$B,'Control Panel'!$H:$H)))</f>
        <v>26622.691950610937</v>
      </c>
      <c r="BL138" s="3">
        <f t="shared" si="94"/>
        <v>13306.107063596424</v>
      </c>
      <c r="BM138" s="3">
        <f t="shared" si="95"/>
        <v>5424520.3339122552</v>
      </c>
      <c r="BN138" s="10">
        <f>_xlfn.XLOOKUP(BI$1,'Control Panel'!$B:$B,'Control Panel'!$D:$D)</f>
        <v>5.8749999999999997E-2</v>
      </c>
      <c r="BO138" s="2">
        <f>IF('Control Panel'!$D$26="ON",BS137*(1-'Control Panel'!$C$26),BS137)</f>
        <v>7303096.9230432501</v>
      </c>
      <c r="BP138" s="3">
        <f>IF(ROUND(BS137,2) = 0,0,-PMT(_xlfn.XLOOKUP(BO$1,'Control Panel'!$B:$B,'Control Panel'!$H:$H),_xlfn.XLOOKUP(BO$1,'Control Panel'!$B:$B,'Control Panel'!$E:$E),_xlfn.XLOOKUP(BO$1,'Control Panel'!$B:$B,'Control Panel'!$C:$C)))</f>
        <v>51078.842448125593</v>
      </c>
      <c r="BQ138" s="3">
        <f>IF(BP138=0,0,BO138*(_xlfn.XLOOKUP(BO$1,'Control Panel'!$B:$B,'Control Panel'!$H:$H)))</f>
        <v>31951.049038314217</v>
      </c>
      <c r="BR138" s="3">
        <f t="shared" si="96"/>
        <v>19127.793409811376</v>
      </c>
      <c r="BS138" s="3">
        <f t="shared" si="97"/>
        <v>7283969.1296334388</v>
      </c>
      <c r="BT138" s="10">
        <f>_xlfn.XLOOKUP(BO$1,'Control Panel'!$B:$B,'Control Panel'!$D:$D)</f>
        <v>5.2499999999999998E-2</v>
      </c>
      <c r="BU138" s="2">
        <f>IF('Control Panel'!$D$26="ON",BY137*(1-'Control Panel'!$C$26),BY137)</f>
        <v>1552985.5521798178</v>
      </c>
      <c r="BV138" s="3">
        <f>IF(ROUND(BY137,2) = 0,0,-PMT(_xlfn.XLOOKUP(BU$1,'Control Panel'!$B:$B,'Control Panel'!$H:$H),_xlfn.XLOOKUP(BU$1,'Control Panel'!$B:$B,'Control Panel'!$E:$E),_xlfn.XLOOKUP(BU$1,'Control Panel'!$B:$B,'Control Panel'!$C:$C)))</f>
        <v>38891.266274824018</v>
      </c>
      <c r="BW138" s="3">
        <f>IF(BV138=0,0,BU138*(_xlfn.XLOOKUP(BU$1,'Control Panel'!$B:$B,'Control Panel'!$H:$H)))</f>
        <v>8250.2357459552823</v>
      </c>
      <c r="BX138" s="3">
        <f t="shared" si="98"/>
        <v>30641.030528868738</v>
      </c>
      <c r="BY138" s="3">
        <f t="shared" si="99"/>
        <v>1522344.521650949</v>
      </c>
      <c r="BZ138" s="10">
        <f>_xlfn.XLOOKUP(BU$1,'Control Panel'!$B:$B,'Control Panel'!$D:$D)</f>
        <v>6.3750000000000001E-2</v>
      </c>
      <c r="CA138" s="2">
        <f>IF('Control Panel'!$D$26="ON",CE137*(1-'Control Panel'!$C$26),CE137)</f>
        <v>2012539.4635441231</v>
      </c>
      <c r="CB138" s="3">
        <f>IF(ROUND(CE137,2) = 0,0,-PMT(_xlfn.XLOOKUP(CA$1,'Control Panel'!$B:$B,'Control Panel'!$H:$H),_xlfn.XLOOKUP(CA$1,'Control Panel'!$B:$B,'Control Panel'!$E:$E),_xlfn.XLOOKUP(CA$1,'Control Panel'!$B:$B,'Control Panel'!$C:$C)))</f>
        <v>49824.605221179954</v>
      </c>
      <c r="CC138" s="3">
        <f>IF(CB138=0,0,CA138*(_xlfn.XLOOKUP(CA$1,'Control Panel'!$B:$B,'Control Panel'!$H:$H)))</f>
        <v>9643.4182628155904</v>
      </c>
      <c r="CD138" s="3">
        <f t="shared" si="100"/>
        <v>40181.186958364364</v>
      </c>
      <c r="CE138" s="3">
        <f t="shared" si="101"/>
        <v>1972358.2765857587</v>
      </c>
      <c r="CF138" s="10">
        <f>_xlfn.XLOOKUP(CA$1,'Control Panel'!$B:$B,'Control Panel'!$D:$D)</f>
        <v>5.7500000000000002E-2</v>
      </c>
      <c r="CG138" s="2">
        <f>IF('Control Panel'!$D$26="ON",CK137*(1-'Control Panel'!$C$26),CK137)</f>
        <v>2818293.2770092078</v>
      </c>
      <c r="CH138" s="3">
        <f>IF(ROUND(CK137,2) = 0,0,-PMT(_xlfn.XLOOKUP(CG$1,'Control Panel'!$B:$B,'Control Panel'!$H:$H),_xlfn.XLOOKUP(CG$1,'Control Panel'!$B:$B,'Control Panel'!$E:$E),_xlfn.XLOOKUP(CG$1,'Control Panel'!$B:$B,'Control Panel'!$C:$C)))</f>
        <v>69452.093642796826</v>
      </c>
      <c r="CI138" s="3">
        <f>IF(CH138=0,0,CG138*(_xlfn.XLOOKUP(CG$1,'Control Panel'!$B:$B,'Control Panel'!$H:$H)))</f>
        <v>12917.177519625535</v>
      </c>
      <c r="CJ138" s="3">
        <f t="shared" si="102"/>
        <v>56534.916123171293</v>
      </c>
      <c r="CK138" s="3">
        <f t="shared" si="103"/>
        <v>2761758.3608860364</v>
      </c>
      <c r="CL138" s="10">
        <f>_xlfn.XLOOKUP(CG$1,'Control Panel'!$B:$B,'Control Panel'!$D:$D)</f>
        <v>5.5E-2</v>
      </c>
      <c r="CM138" s="2">
        <f>IF('Control Panel'!$D$26="ON",CQ137*(1-'Control Panel'!$C$26),CQ137)</f>
        <v>1579047.9833607008</v>
      </c>
      <c r="CN138" s="3">
        <f>IF(ROUND(CQ137,2) = 0,0,-PMT(_xlfn.XLOOKUP(CM$1,'Control Panel'!$B:$B,'Control Panel'!$H:$H),_xlfn.XLOOKUP(CM$1,'Control Panel'!$B:$B,'Control Panel'!$E:$E),_xlfn.XLOOKUP(CM$1,'Control Panel'!$B:$B,'Control Panel'!$C:$C)))</f>
        <v>11044.074042837967</v>
      </c>
      <c r="CO138" s="3">
        <f>IF(CN138=0,0,CM138*(_xlfn.XLOOKUP(CM$1,'Control Panel'!$B:$B,'Control Panel'!$H:$H)))</f>
        <v>6908.3349272030655</v>
      </c>
      <c r="CP138" s="3">
        <f t="shared" si="104"/>
        <v>4135.7391156349013</v>
      </c>
      <c r="CQ138" s="3">
        <f t="shared" si="105"/>
        <v>1574912.2442450658</v>
      </c>
      <c r="CR138" s="10">
        <f>_xlfn.XLOOKUP(CM$1,'Control Panel'!$B:$B,'Control Panel'!$D:$D)</f>
        <v>5.2499999999999998E-2</v>
      </c>
    </row>
    <row r="139" spans="1:96" x14ac:dyDescent="0.3">
      <c r="A139" s="86">
        <f t="shared" si="74"/>
        <v>389447.87126643251</v>
      </c>
      <c r="B139" s="3">
        <f t="shared" si="75"/>
        <v>316800.81066317641</v>
      </c>
      <c r="C139" s="88">
        <f>SUM($A$3:A138)</f>
        <v>38533112.911831208</v>
      </c>
      <c r="D139" s="87">
        <f>IF('Control Panel'!$D$27= "ON",A139+B139*(1-'Control Panel'!$C$27),A139+B139)</f>
        <v>706248.68192960892</v>
      </c>
      <c r="F139" s="9">
        <v>137</v>
      </c>
      <c r="G139" s="2">
        <f>IF('Control Panel'!$D$26="ON",K138*(1-'Control Panel'!$C$26),K138)</f>
        <v>1624563.7416976697</v>
      </c>
      <c r="H139" s="3">
        <f>IF(ROUND(K138,2) = 0,0,-PMT(_xlfn.XLOOKUP(G$1,'Control Panel'!$B:$B,'Control Panel'!$H:$H),_xlfn.XLOOKUP(G$1,'Control Panel'!$B:$B,'Control Panel'!$E:$E),_xlfn.XLOOKUP(G$1,'Control Panel'!$B:$B,'Control Panel'!$C:$C)))</f>
        <v>40854.172731056962</v>
      </c>
      <c r="I139" s="3">
        <f>IF(H139=0,0,G139*(_xlfn.XLOOKUP(G$1,'Control Panel'!$B:$B,'Control Panel'!$H:$H)))</f>
        <v>7445.9171494476532</v>
      </c>
      <c r="J139" s="3">
        <f t="shared" si="76"/>
        <v>33408.255581609308</v>
      </c>
      <c r="K139" s="3">
        <f t="shared" si="77"/>
        <v>1591155.4861160605</v>
      </c>
      <c r="L139" s="10">
        <f>_xlfn.XLOOKUP(G$1,'Control Panel'!$B:$B,'Control Panel'!$D:$D)</f>
        <v>5.5E-2</v>
      </c>
      <c r="M139" s="2">
        <f>IF('Control Panel'!$D$26="ON",Q138*(1-'Control Panel'!$C$26),Q138)</f>
        <v>3310903.9653217662</v>
      </c>
      <c r="N139" s="3">
        <f>IF(ROUND(Q138,2) = 0,0,-PMT(_xlfn.XLOOKUP(M$1,'Control Panel'!$B:$B,'Control Panel'!$H:$H),_xlfn.XLOOKUP(M$1,'Control Panel'!$B:$B,'Control Panel'!$E:$E),_xlfn.XLOOKUP(M$1,'Control Panel'!$B:$B,'Control Panel'!$C:$C)))</f>
        <v>26277.152547020552</v>
      </c>
      <c r="O139" s="3">
        <f>IF(N139=0,0,M139*(_xlfn.XLOOKUP(M$1,'Control Panel'!$B:$B,'Control Panel'!$H:$H)))</f>
        <v>18968.720634655954</v>
      </c>
      <c r="P139" s="3">
        <f t="shared" si="78"/>
        <v>7308.4319123645982</v>
      </c>
      <c r="Q139" s="3">
        <f t="shared" si="79"/>
        <v>3303595.5334094018</v>
      </c>
      <c r="R139" s="10">
        <f>_xlfn.XLOOKUP(M$1,'Control Panel'!$B:$B,'Control Panel'!$D:$D)</f>
        <v>6.8750000000000006E-2</v>
      </c>
      <c r="S139" s="2">
        <f>IF('Control Panel'!$D$26="ON",W138*(1-'Control Panel'!$C$26),W138)</f>
        <v>5380218.9436478596</v>
      </c>
      <c r="T139" s="3">
        <f>IF(ROUND(W138,2) = 0,0,-PMT(_xlfn.XLOOKUP(S$1,'Control Panel'!$B:$B,'Control Panel'!$H:$H),_xlfn.XLOOKUP(S$1,'Control Panel'!$B:$B,'Control Panel'!$E:$E),_xlfn.XLOOKUP(S$1,'Control Panel'!$B:$B,'Control Panel'!$C:$C)))</f>
        <v>42700.372888908401</v>
      </c>
      <c r="U139" s="3">
        <f>IF(T139=0,0,S139*(_xlfn.XLOOKUP(S$1,'Control Panel'!$B:$B,'Control Panel'!$H:$H)))</f>
        <v>30824.171031315866</v>
      </c>
      <c r="V139" s="3">
        <f t="shared" si="80"/>
        <v>11876.201857592536</v>
      </c>
      <c r="W139" s="3">
        <f t="shared" si="81"/>
        <v>5368342.7417902667</v>
      </c>
      <c r="X139" s="10">
        <f>_xlfn.XLOOKUP(S$1,'Control Panel'!$B:$B,'Control Panel'!$D:$D)</f>
        <v>6.8750000000000006E-2</v>
      </c>
      <c r="Y139" s="2">
        <f>IF('Control Panel'!$D$26="ON",AC138*(1-'Control Panel'!$C$26),AC138)</f>
        <v>2473881.6246035951</v>
      </c>
      <c r="Z139" s="3">
        <f>IF(ROUND(AC138,2) = 0,0,-PMT(_xlfn.XLOOKUP(Y$1,'Control Panel'!$B:$B,'Control Panel'!$H:$H),_xlfn.XLOOKUP(Y$1,'Control Panel'!$B:$B,'Control Panel'!$E:$E),_xlfn.XLOOKUP(Y$1,'Control Panel'!$B:$B,'Control Panel'!$C:$C)))</f>
        <v>61792.332437135432</v>
      </c>
      <c r="AA139" s="3">
        <f>IF(Z139=0,0,Y139*(_xlfn.XLOOKUP(Y$1,'Control Panel'!$B:$B,'Control Panel'!$H:$H)))</f>
        <v>10565.536105077854</v>
      </c>
      <c r="AB139" s="3">
        <f t="shared" si="82"/>
        <v>51226.79633205758</v>
      </c>
      <c r="AC139" s="3">
        <f t="shared" si="83"/>
        <v>2422654.8282715376</v>
      </c>
      <c r="AD139" s="10">
        <f>_xlfn.XLOOKUP(Y$1,'Control Panel'!$B:$B,'Control Panel'!$D:$D)</f>
        <v>5.1249999999999997E-2</v>
      </c>
      <c r="AE139" s="2">
        <f>IF('Control Panel'!$D$26="ON",AI138*(1-'Control Panel'!$C$26),AI138)</f>
        <v>8277259.9133044248</v>
      </c>
      <c r="AF139" s="3">
        <f>IF(ROUND(AI138,2) = 0,0,-PMT(_xlfn.XLOOKUP(AE$1,'Control Panel'!$B:$B,'Control Panel'!$H:$H),_xlfn.XLOOKUP(AE$1,'Control Panel'!$B:$B,'Control Panel'!$E:$E),_xlfn.XLOOKUP(AE$1,'Control Panel'!$B:$B,'Control Panel'!$C:$C)))</f>
        <v>65692.881367551381</v>
      </c>
      <c r="AG139" s="3">
        <f>IF(AF139=0,0,AE139*(_xlfn.XLOOKUP(AE$1,'Control Panel'!$B:$B,'Control Panel'!$H:$H)))</f>
        <v>47421.801586639936</v>
      </c>
      <c r="AH139" s="3">
        <f t="shared" si="84"/>
        <v>18271.079780911445</v>
      </c>
      <c r="AI139" s="3">
        <f t="shared" si="85"/>
        <v>8258988.8335235137</v>
      </c>
      <c r="AJ139" s="10">
        <f>_xlfn.XLOOKUP(AE$1,'Control Panel'!$B:$B,'Control Panel'!$D:$D)</f>
        <v>6.8750000000000006E-2</v>
      </c>
      <c r="AK139" s="2">
        <f>IF('Control Panel'!$D$26="ON",AO138*(1-'Control Panel'!$C$26),AO138)</f>
        <v>756855.47487220122</v>
      </c>
      <c r="AL139" s="3">
        <f>IF(ROUND(AO138,2) = 0,0,-PMT(_xlfn.XLOOKUP(AK$1,'Control Panel'!$B:$B,'Control Panel'!$H:$H),_xlfn.XLOOKUP(AK$1,'Control Panel'!$B:$B,'Control Panel'!$E:$E),_xlfn.XLOOKUP(AK$1,'Control Panel'!$B:$B,'Control Panel'!$C:$C)))</f>
        <v>19292.014496253767</v>
      </c>
      <c r="AM139" s="3">
        <f>IF(AL139=0,0,AK139*(_xlfn.XLOOKUP(AK$1,'Control Panel'!$B:$B,'Control Panel'!$H:$H)))</f>
        <v>3941.9555982927145</v>
      </c>
      <c r="AN139" s="3">
        <f t="shared" si="86"/>
        <v>15350.058897961053</v>
      </c>
      <c r="AO139" s="3">
        <f t="shared" si="87"/>
        <v>741505.41597424017</v>
      </c>
      <c r="AP139" s="10">
        <f>_xlfn.XLOOKUP(AK$1,'Control Panel'!$B:$B,'Control Panel'!$D:$D)</f>
        <v>6.25E-2</v>
      </c>
      <c r="AQ139" s="2">
        <f>IF('Control Panel'!$D$26="ON",AU138*(1-'Control Panel'!$C$26),AU138)</f>
        <v>2394990.8915776103</v>
      </c>
      <c r="AR139" s="3">
        <f>IF(ROUND(AU138,2) = 0,0,-PMT(_xlfn.XLOOKUP(AQ$1,'Control Panel'!$B:$B,'Control Panel'!$H:$H),_xlfn.XLOOKUP(AQ$1,'Control Panel'!$B:$B,'Control Panel'!$E:$E),_xlfn.XLOOKUP(AQ$1,'Control Panel'!$B:$B,'Control Panel'!$C:$C)))</f>
        <v>61459.563819643074</v>
      </c>
      <c r="AS139" s="3">
        <f>IF(AR139=0,0,AQ139*(_xlfn.XLOOKUP(AQ$1,'Control Panel'!$B:$B,'Control Panel'!$H:$H)))</f>
        <v>13222.345547251391</v>
      </c>
      <c r="AT139" s="3">
        <f t="shared" si="88"/>
        <v>48237.218272391685</v>
      </c>
      <c r="AU139" s="3">
        <f t="shared" si="89"/>
        <v>2346753.6733052186</v>
      </c>
      <c r="AV139" s="10">
        <f>_xlfn.XLOOKUP(AQ$1,'Control Panel'!$B:$B,'Control Panel'!$D:$D)</f>
        <v>6.6250000000000003E-2</v>
      </c>
      <c r="AW139" s="2">
        <f>IF('Control Panel'!$D$26="ON",BA138*(1-'Control Panel'!$C$26),BA138)</f>
        <v>6326076.0777722094</v>
      </c>
      <c r="AX139" s="3">
        <f>IF(ROUND(BA138,2) = 0,0,-PMT(_xlfn.XLOOKUP(AW$1,'Control Panel'!$B:$B,'Control Panel'!$H:$H),_xlfn.XLOOKUP(AW$1,'Control Panel'!$B:$B,'Control Panel'!$E:$E),_xlfn.XLOOKUP(AW$1,'Control Panel'!$B:$B,'Control Panel'!$C:$C)))</f>
        <v>44797.69910066975</v>
      </c>
      <c r="AY139" s="3">
        <f>IF(AX139=0,0,AW139*(_xlfn.XLOOKUP(AW$1,'Control Panel'!$B:$B,'Control Panel'!$H:$H)))</f>
        <v>28335.549098354688</v>
      </c>
      <c r="AZ139" s="3">
        <f t="shared" si="90"/>
        <v>16462.150002315062</v>
      </c>
      <c r="BA139" s="3">
        <f t="shared" si="91"/>
        <v>6309613.9277698947</v>
      </c>
      <c r="BB139" s="10">
        <f>_xlfn.XLOOKUP(AW$1,'Control Panel'!$B:$B,'Control Panel'!$D:$D)</f>
        <v>5.3749999999999999E-2</v>
      </c>
      <c r="BC139" s="2">
        <f>IF('Control Panel'!$D$26="ON",BG138*(1-'Control Panel'!$C$26),BG138)</f>
        <v>10382273.588457949</v>
      </c>
      <c r="BD139" s="3">
        <f>IF(ROUND(BG138,2) = 0,0,-PMT(_xlfn.XLOOKUP(BC$1,'Control Panel'!$B:$B,'Control Panel'!$H:$H),_xlfn.XLOOKUP(BC$1,'Control Panel'!$B:$B,'Control Panel'!$E:$E),_xlfn.XLOOKUP(BC$1,'Control Panel'!$B:$B,'Control Panel'!$C:$C)))</f>
        <v>83162.8118973979</v>
      </c>
      <c r="BE139" s="3">
        <f>IF(BD139=0,0,BC139*(_xlfn.XLOOKUP(BC$1,'Control Panel'!$B:$B,'Control Panel'!$H:$H)))</f>
        <v>60563.262599338042</v>
      </c>
      <c r="BF139" s="3">
        <f t="shared" si="92"/>
        <v>22599.549298059857</v>
      </c>
      <c r="BG139" s="3">
        <f t="shared" si="93"/>
        <v>10359674.03915989</v>
      </c>
      <c r="BH139" s="10">
        <f>_xlfn.XLOOKUP(BC$1,'Control Panel'!$B:$B,'Control Panel'!$D:$D)</f>
        <v>7.0000000000000007E-2</v>
      </c>
      <c r="BI139" s="2">
        <f>IF('Control Panel'!$D$26="ON",BM138*(1-'Control Panel'!$C$26),BM138)</f>
        <v>5424520.3339122552</v>
      </c>
      <c r="BJ139" s="3">
        <f>IF(ROUND(BM138,2) = 0,0,-PMT(_xlfn.XLOOKUP(BI$1,'Control Panel'!$B:$B,'Control Panel'!$H:$H),_xlfn.XLOOKUP(BI$1,'Control Panel'!$B:$B,'Control Panel'!$E:$E),_xlfn.XLOOKUP(BI$1,'Control Panel'!$B:$B,'Control Panel'!$C:$C)))</f>
        <v>39928.799014207361</v>
      </c>
      <c r="BK139" s="3">
        <f>IF(BJ139=0,0,BI139*(_xlfn.XLOOKUP(BI$1,'Control Panel'!$B:$B,'Control Panel'!$H:$H)))</f>
        <v>26557.54746811208</v>
      </c>
      <c r="BL139" s="3">
        <f t="shared" si="94"/>
        <v>13371.251546095282</v>
      </c>
      <c r="BM139" s="3">
        <f t="shared" si="95"/>
        <v>5411149.0823661601</v>
      </c>
      <c r="BN139" s="10">
        <f>_xlfn.XLOOKUP(BI$1,'Control Panel'!$B:$B,'Control Panel'!$D:$D)</f>
        <v>5.8749999999999997E-2</v>
      </c>
      <c r="BO139" s="2">
        <f>IF('Control Panel'!$D$26="ON",BS138*(1-'Control Panel'!$C$26),BS138)</f>
        <v>7283969.1296334388</v>
      </c>
      <c r="BP139" s="3">
        <f>IF(ROUND(BS138,2) = 0,0,-PMT(_xlfn.XLOOKUP(BO$1,'Control Panel'!$B:$B,'Control Panel'!$H:$H),_xlfn.XLOOKUP(BO$1,'Control Panel'!$B:$B,'Control Panel'!$E:$E),_xlfn.XLOOKUP(BO$1,'Control Panel'!$B:$B,'Control Panel'!$C:$C)))</f>
        <v>51078.842448125593</v>
      </c>
      <c r="BQ139" s="3">
        <f>IF(BP139=0,0,BO139*(_xlfn.XLOOKUP(BO$1,'Control Panel'!$B:$B,'Control Panel'!$H:$H)))</f>
        <v>31867.364942146291</v>
      </c>
      <c r="BR139" s="3">
        <f t="shared" si="96"/>
        <v>19211.477505979303</v>
      </c>
      <c r="BS139" s="3">
        <f t="shared" si="97"/>
        <v>7264757.6521274596</v>
      </c>
      <c r="BT139" s="10">
        <f>_xlfn.XLOOKUP(BO$1,'Control Panel'!$B:$B,'Control Panel'!$D:$D)</f>
        <v>5.2499999999999998E-2</v>
      </c>
      <c r="BU139" s="2">
        <f>IF('Control Panel'!$D$26="ON",BY138*(1-'Control Panel'!$C$26),BY138)</f>
        <v>1522344.521650949</v>
      </c>
      <c r="BV139" s="3">
        <f>IF(ROUND(BY138,2) = 0,0,-PMT(_xlfn.XLOOKUP(BU$1,'Control Panel'!$B:$B,'Control Panel'!$H:$H),_xlfn.XLOOKUP(BU$1,'Control Panel'!$B:$B,'Control Panel'!$E:$E),_xlfn.XLOOKUP(BU$1,'Control Panel'!$B:$B,'Control Panel'!$C:$C)))</f>
        <v>38891.266274824018</v>
      </c>
      <c r="BW139" s="3">
        <f>IF(BV139=0,0,BU139*(_xlfn.XLOOKUP(BU$1,'Control Panel'!$B:$B,'Control Panel'!$H:$H)))</f>
        <v>8087.4552712706673</v>
      </c>
      <c r="BX139" s="3">
        <f t="shared" si="98"/>
        <v>30803.81100355335</v>
      </c>
      <c r="BY139" s="3">
        <f t="shared" si="99"/>
        <v>1491540.7106473956</v>
      </c>
      <c r="BZ139" s="10">
        <f>_xlfn.XLOOKUP(BU$1,'Control Panel'!$B:$B,'Control Panel'!$D:$D)</f>
        <v>6.3750000000000001E-2</v>
      </c>
      <c r="CA139" s="2">
        <f>IF('Control Panel'!$D$26="ON",CE138*(1-'Control Panel'!$C$26),CE138)</f>
        <v>1972358.2765857587</v>
      </c>
      <c r="CB139" s="3">
        <f>IF(ROUND(CE138,2) = 0,0,-PMT(_xlfn.XLOOKUP(CA$1,'Control Panel'!$B:$B,'Control Panel'!$H:$H),_xlfn.XLOOKUP(CA$1,'Control Panel'!$B:$B,'Control Panel'!$E:$E),_xlfn.XLOOKUP(CA$1,'Control Panel'!$B:$B,'Control Panel'!$C:$C)))</f>
        <v>49824.605221179954</v>
      </c>
      <c r="CC139" s="3">
        <f>IF(CB139=0,0,CA139*(_xlfn.XLOOKUP(CA$1,'Control Panel'!$B:$B,'Control Panel'!$H:$H)))</f>
        <v>9450.8834086400948</v>
      </c>
      <c r="CD139" s="3">
        <f t="shared" si="100"/>
        <v>40373.721812539858</v>
      </c>
      <c r="CE139" s="3">
        <f t="shared" si="101"/>
        <v>1931984.5547732187</v>
      </c>
      <c r="CF139" s="10">
        <f>_xlfn.XLOOKUP(CA$1,'Control Panel'!$B:$B,'Control Panel'!$D:$D)</f>
        <v>5.7500000000000002E-2</v>
      </c>
      <c r="CG139" s="2">
        <f>IF('Control Panel'!$D$26="ON",CK138*(1-'Control Panel'!$C$26),CK138)</f>
        <v>2761758.3608860364</v>
      </c>
      <c r="CH139" s="3">
        <f>IF(ROUND(CK138,2) = 0,0,-PMT(_xlfn.XLOOKUP(CG$1,'Control Panel'!$B:$B,'Control Panel'!$H:$H),_xlfn.XLOOKUP(CG$1,'Control Panel'!$B:$B,'Control Panel'!$E:$E),_xlfn.XLOOKUP(CG$1,'Control Panel'!$B:$B,'Control Panel'!$C:$C)))</f>
        <v>69452.093642796826</v>
      </c>
      <c r="CI139" s="3">
        <f>IF(CH139=0,0,CG139*(_xlfn.XLOOKUP(CG$1,'Control Panel'!$B:$B,'Control Panel'!$H:$H)))</f>
        <v>12658.059154061</v>
      </c>
      <c r="CJ139" s="3">
        <f t="shared" si="102"/>
        <v>56794.034488735822</v>
      </c>
      <c r="CK139" s="3">
        <f t="shared" si="103"/>
        <v>2704964.3263973007</v>
      </c>
      <c r="CL139" s="10">
        <f>_xlfn.XLOOKUP(CG$1,'Control Panel'!$B:$B,'Control Panel'!$D:$D)</f>
        <v>5.5E-2</v>
      </c>
      <c r="CM139" s="2">
        <f>IF('Control Panel'!$D$26="ON",CQ138*(1-'Control Panel'!$C$26),CQ138)</f>
        <v>1574912.2442450658</v>
      </c>
      <c r="CN139" s="3">
        <f>IF(ROUND(CQ138,2) = 0,0,-PMT(_xlfn.XLOOKUP(CM$1,'Control Panel'!$B:$B,'Control Panel'!$H:$H),_xlfn.XLOOKUP(CM$1,'Control Panel'!$B:$B,'Control Panel'!$E:$E),_xlfn.XLOOKUP(CM$1,'Control Panel'!$B:$B,'Control Panel'!$C:$C)))</f>
        <v>11044.074042837967</v>
      </c>
      <c r="CO139" s="3">
        <f>IF(CN139=0,0,CM139*(_xlfn.XLOOKUP(CM$1,'Control Panel'!$B:$B,'Control Panel'!$H:$H)))</f>
        <v>6890.2410685721625</v>
      </c>
      <c r="CP139" s="3">
        <f t="shared" si="104"/>
        <v>4153.8329742658043</v>
      </c>
      <c r="CQ139" s="3">
        <f t="shared" si="105"/>
        <v>1570758.4112708</v>
      </c>
      <c r="CR139" s="10">
        <f>_xlfn.XLOOKUP(CM$1,'Control Panel'!$B:$B,'Control Panel'!$D:$D)</f>
        <v>5.2499999999999998E-2</v>
      </c>
    </row>
    <row r="140" spans="1:96" x14ac:dyDescent="0.3">
      <c r="A140" s="86">
        <f t="shared" si="74"/>
        <v>391371.28416325833</v>
      </c>
      <c r="B140" s="3">
        <f t="shared" si="75"/>
        <v>314877.39776635065</v>
      </c>
      <c r="C140" s="88">
        <f>SUM($A$3:A139)</f>
        <v>38922560.78309764</v>
      </c>
      <c r="D140" s="87">
        <f>IF('Control Panel'!$D$27= "ON",A140+B140*(1-'Control Panel'!$C$27),A140+B140)</f>
        <v>706248.68192960904</v>
      </c>
      <c r="F140" s="9">
        <v>138</v>
      </c>
      <c r="G140" s="2">
        <f>IF('Control Panel'!$D$26="ON",K139*(1-'Control Panel'!$C$26),K139)</f>
        <v>1591155.4861160605</v>
      </c>
      <c r="H140" s="3">
        <f>IF(ROUND(K139,2) = 0,0,-PMT(_xlfn.XLOOKUP(G$1,'Control Panel'!$B:$B,'Control Panel'!$H:$H),_xlfn.XLOOKUP(G$1,'Control Panel'!$B:$B,'Control Panel'!$E:$E),_xlfn.XLOOKUP(G$1,'Control Panel'!$B:$B,'Control Panel'!$C:$C)))</f>
        <v>40854.172731056962</v>
      </c>
      <c r="I140" s="3">
        <f>IF(H140=0,0,G140*(_xlfn.XLOOKUP(G$1,'Control Panel'!$B:$B,'Control Panel'!$H:$H)))</f>
        <v>7292.7959780319443</v>
      </c>
      <c r="J140" s="3">
        <f t="shared" si="76"/>
        <v>33561.376753025019</v>
      </c>
      <c r="K140" s="3">
        <f t="shared" si="77"/>
        <v>1557594.1093630355</v>
      </c>
      <c r="L140" s="10">
        <f>_xlfn.XLOOKUP(G$1,'Control Panel'!$B:$B,'Control Panel'!$D:$D)</f>
        <v>5.5E-2</v>
      </c>
      <c r="M140" s="2">
        <f>IF('Control Panel'!$D$26="ON",Q139*(1-'Control Panel'!$C$26),Q139)</f>
        <v>3303595.5334094018</v>
      </c>
      <c r="N140" s="3">
        <f>IF(ROUND(Q139,2) = 0,0,-PMT(_xlfn.XLOOKUP(M$1,'Control Panel'!$B:$B,'Control Panel'!$H:$H),_xlfn.XLOOKUP(M$1,'Control Panel'!$B:$B,'Control Panel'!$E:$E),_xlfn.XLOOKUP(M$1,'Control Panel'!$B:$B,'Control Panel'!$C:$C)))</f>
        <v>26277.152547020552</v>
      </c>
      <c r="O140" s="3">
        <f>IF(N140=0,0,M140*(_xlfn.XLOOKUP(M$1,'Control Panel'!$B:$B,'Control Panel'!$H:$H)))</f>
        <v>18926.849410158033</v>
      </c>
      <c r="P140" s="3">
        <f t="shared" si="78"/>
        <v>7350.3031368625198</v>
      </c>
      <c r="Q140" s="3">
        <f t="shared" si="79"/>
        <v>3296245.2302725394</v>
      </c>
      <c r="R140" s="10">
        <f>_xlfn.XLOOKUP(M$1,'Control Panel'!$B:$B,'Control Panel'!$D:$D)</f>
        <v>6.8750000000000006E-2</v>
      </c>
      <c r="S140" s="2">
        <f>IF('Control Panel'!$D$26="ON",W139*(1-'Control Panel'!$C$26),W139)</f>
        <v>5368342.7417902667</v>
      </c>
      <c r="T140" s="3">
        <f>IF(ROUND(W139,2) = 0,0,-PMT(_xlfn.XLOOKUP(S$1,'Control Panel'!$B:$B,'Control Panel'!$H:$H),_xlfn.XLOOKUP(S$1,'Control Panel'!$B:$B,'Control Panel'!$E:$E),_xlfn.XLOOKUP(S$1,'Control Panel'!$B:$B,'Control Panel'!$C:$C)))</f>
        <v>42700.372888908401</v>
      </c>
      <c r="U140" s="3">
        <f>IF(T140=0,0,S140*(_xlfn.XLOOKUP(S$1,'Control Panel'!$B:$B,'Control Panel'!$H:$H)))</f>
        <v>30756.130291506739</v>
      </c>
      <c r="V140" s="3">
        <f t="shared" si="80"/>
        <v>11944.242597401662</v>
      </c>
      <c r="W140" s="3">
        <f t="shared" si="81"/>
        <v>5356398.4991928646</v>
      </c>
      <c r="X140" s="10">
        <f>_xlfn.XLOOKUP(S$1,'Control Panel'!$B:$B,'Control Panel'!$D:$D)</f>
        <v>6.8750000000000006E-2</v>
      </c>
      <c r="Y140" s="2">
        <f>IF('Control Panel'!$D$26="ON",AC139*(1-'Control Panel'!$C$26),AC139)</f>
        <v>2422654.8282715376</v>
      </c>
      <c r="Z140" s="3">
        <f>IF(ROUND(AC139,2) = 0,0,-PMT(_xlfn.XLOOKUP(Y$1,'Control Panel'!$B:$B,'Control Panel'!$H:$H),_xlfn.XLOOKUP(Y$1,'Control Panel'!$B:$B,'Control Panel'!$E:$E),_xlfn.XLOOKUP(Y$1,'Control Panel'!$B:$B,'Control Panel'!$C:$C)))</f>
        <v>61792.332437135432</v>
      </c>
      <c r="AA140" s="3">
        <f>IF(Z140=0,0,Y140*(_xlfn.XLOOKUP(Y$1,'Control Panel'!$B:$B,'Control Panel'!$H:$H)))</f>
        <v>10346.754995743024</v>
      </c>
      <c r="AB140" s="3">
        <f t="shared" si="82"/>
        <v>51445.577441392408</v>
      </c>
      <c r="AC140" s="3">
        <f t="shared" si="83"/>
        <v>2371209.2508301451</v>
      </c>
      <c r="AD140" s="10">
        <f>_xlfn.XLOOKUP(Y$1,'Control Panel'!$B:$B,'Control Panel'!$D:$D)</f>
        <v>5.1249999999999997E-2</v>
      </c>
      <c r="AE140" s="2">
        <f>IF('Control Panel'!$D$26="ON",AI139*(1-'Control Panel'!$C$26),AI139)</f>
        <v>8258988.8335235137</v>
      </c>
      <c r="AF140" s="3">
        <f>IF(ROUND(AI139,2) = 0,0,-PMT(_xlfn.XLOOKUP(AE$1,'Control Panel'!$B:$B,'Control Panel'!$H:$H),_xlfn.XLOOKUP(AE$1,'Control Panel'!$B:$B,'Control Panel'!$E:$E),_xlfn.XLOOKUP(AE$1,'Control Panel'!$B:$B,'Control Panel'!$C:$C)))</f>
        <v>65692.881367551381</v>
      </c>
      <c r="AG140" s="3">
        <f>IF(AF140=0,0,AE140*(_xlfn.XLOOKUP(AE$1,'Control Panel'!$B:$B,'Control Panel'!$H:$H)))</f>
        <v>47317.123525395138</v>
      </c>
      <c r="AH140" s="3">
        <f t="shared" si="84"/>
        <v>18375.757842156243</v>
      </c>
      <c r="AI140" s="3">
        <f t="shared" si="85"/>
        <v>8240613.0756813576</v>
      </c>
      <c r="AJ140" s="10">
        <f>_xlfn.XLOOKUP(AE$1,'Control Panel'!$B:$B,'Control Panel'!$D:$D)</f>
        <v>6.8750000000000006E-2</v>
      </c>
      <c r="AK140" s="2">
        <f>IF('Control Panel'!$D$26="ON",AO139*(1-'Control Panel'!$C$26),AO139)</f>
        <v>741505.41597424017</v>
      </c>
      <c r="AL140" s="3">
        <f>IF(ROUND(AO139,2) = 0,0,-PMT(_xlfn.XLOOKUP(AK$1,'Control Panel'!$B:$B,'Control Panel'!$H:$H),_xlfn.XLOOKUP(AK$1,'Control Panel'!$B:$B,'Control Panel'!$E:$E),_xlfn.XLOOKUP(AK$1,'Control Panel'!$B:$B,'Control Panel'!$C:$C)))</f>
        <v>19292.014496253767</v>
      </c>
      <c r="AM140" s="3">
        <f>IF(AL140=0,0,AK140*(_xlfn.XLOOKUP(AK$1,'Control Panel'!$B:$B,'Control Panel'!$H:$H)))</f>
        <v>3862.0073748658342</v>
      </c>
      <c r="AN140" s="3">
        <f t="shared" si="86"/>
        <v>15430.007121387933</v>
      </c>
      <c r="AO140" s="3">
        <f t="shared" si="87"/>
        <v>726075.40885285218</v>
      </c>
      <c r="AP140" s="10">
        <f>_xlfn.XLOOKUP(AK$1,'Control Panel'!$B:$B,'Control Panel'!$D:$D)</f>
        <v>6.25E-2</v>
      </c>
      <c r="AQ140" s="2">
        <f>IF('Control Panel'!$D$26="ON",AU139*(1-'Control Panel'!$C$26),AU139)</f>
        <v>2346753.6733052186</v>
      </c>
      <c r="AR140" s="3">
        <f>IF(ROUND(AU139,2) = 0,0,-PMT(_xlfn.XLOOKUP(AQ$1,'Control Panel'!$B:$B,'Control Panel'!$H:$H),_xlfn.XLOOKUP(AQ$1,'Control Panel'!$B:$B,'Control Panel'!$E:$E),_xlfn.XLOOKUP(AQ$1,'Control Panel'!$B:$B,'Control Panel'!$C:$C)))</f>
        <v>61459.563819643074</v>
      </c>
      <c r="AS140" s="3">
        <f>IF(AR140=0,0,AQ140*(_xlfn.XLOOKUP(AQ$1,'Control Panel'!$B:$B,'Control Panel'!$H:$H)))</f>
        <v>12956.035904705894</v>
      </c>
      <c r="AT140" s="3">
        <f t="shared" si="88"/>
        <v>48503.527914937178</v>
      </c>
      <c r="AU140" s="3">
        <f t="shared" si="89"/>
        <v>2298250.1453902815</v>
      </c>
      <c r="AV140" s="10">
        <f>_xlfn.XLOOKUP(AQ$1,'Control Panel'!$B:$B,'Control Panel'!$D:$D)</f>
        <v>6.6250000000000003E-2</v>
      </c>
      <c r="AW140" s="2">
        <f>IF('Control Panel'!$D$26="ON",BA139*(1-'Control Panel'!$C$26),BA139)</f>
        <v>6309613.9277698947</v>
      </c>
      <c r="AX140" s="3">
        <f>IF(ROUND(BA139,2) = 0,0,-PMT(_xlfn.XLOOKUP(AW$1,'Control Panel'!$B:$B,'Control Panel'!$H:$H),_xlfn.XLOOKUP(AW$1,'Control Panel'!$B:$B,'Control Panel'!$E:$E),_xlfn.XLOOKUP(AW$1,'Control Panel'!$B:$B,'Control Panel'!$C:$C)))</f>
        <v>44797.69910066975</v>
      </c>
      <c r="AY140" s="3">
        <f>IF(AX140=0,0,AW140*(_xlfn.XLOOKUP(AW$1,'Control Panel'!$B:$B,'Control Panel'!$H:$H)))</f>
        <v>28261.812384802655</v>
      </c>
      <c r="AZ140" s="3">
        <f t="shared" si="90"/>
        <v>16535.886715867095</v>
      </c>
      <c r="BA140" s="3">
        <f t="shared" si="91"/>
        <v>6293078.0410540272</v>
      </c>
      <c r="BB140" s="10">
        <f>_xlfn.XLOOKUP(AW$1,'Control Panel'!$B:$B,'Control Panel'!$D:$D)</f>
        <v>5.3749999999999999E-2</v>
      </c>
      <c r="BC140" s="2">
        <f>IF('Control Panel'!$D$26="ON",BG139*(1-'Control Panel'!$C$26),BG139)</f>
        <v>10359674.03915989</v>
      </c>
      <c r="BD140" s="3">
        <f>IF(ROUND(BG139,2) = 0,0,-PMT(_xlfn.XLOOKUP(BC$1,'Control Panel'!$B:$B,'Control Panel'!$H:$H),_xlfn.XLOOKUP(BC$1,'Control Panel'!$B:$B,'Control Panel'!$E:$E),_xlfn.XLOOKUP(BC$1,'Control Panel'!$B:$B,'Control Panel'!$C:$C)))</f>
        <v>83162.8118973979</v>
      </c>
      <c r="BE140" s="3">
        <f>IF(BD140=0,0,BC140*(_xlfn.XLOOKUP(BC$1,'Control Panel'!$B:$B,'Control Panel'!$H:$H)))</f>
        <v>60431.431895099362</v>
      </c>
      <c r="BF140" s="3">
        <f t="shared" si="92"/>
        <v>22731.380002298538</v>
      </c>
      <c r="BG140" s="3">
        <f t="shared" si="93"/>
        <v>10336942.659157591</v>
      </c>
      <c r="BH140" s="10">
        <f>_xlfn.XLOOKUP(BC$1,'Control Panel'!$B:$B,'Control Panel'!$D:$D)</f>
        <v>7.0000000000000007E-2</v>
      </c>
      <c r="BI140" s="2">
        <f>IF('Control Panel'!$D$26="ON",BM139*(1-'Control Panel'!$C$26),BM139)</f>
        <v>5411149.0823661601</v>
      </c>
      <c r="BJ140" s="3">
        <f>IF(ROUND(BM139,2) = 0,0,-PMT(_xlfn.XLOOKUP(BI$1,'Control Panel'!$B:$B,'Control Panel'!$H:$H),_xlfn.XLOOKUP(BI$1,'Control Panel'!$B:$B,'Control Panel'!$E:$E),_xlfn.XLOOKUP(BI$1,'Control Panel'!$B:$B,'Control Panel'!$C:$C)))</f>
        <v>39928.799014207361</v>
      </c>
      <c r="BK140" s="3">
        <f>IF(BJ140=0,0,BI140*(_xlfn.XLOOKUP(BI$1,'Control Panel'!$B:$B,'Control Panel'!$H:$H)))</f>
        <v>26492.084049084322</v>
      </c>
      <c r="BL140" s="3">
        <f t="shared" si="94"/>
        <v>13436.714965123039</v>
      </c>
      <c r="BM140" s="3">
        <f t="shared" si="95"/>
        <v>5397712.3674010374</v>
      </c>
      <c r="BN140" s="10">
        <f>_xlfn.XLOOKUP(BI$1,'Control Panel'!$B:$B,'Control Panel'!$D:$D)</f>
        <v>5.8749999999999997E-2</v>
      </c>
      <c r="BO140" s="2">
        <f>IF('Control Panel'!$D$26="ON",BS139*(1-'Control Panel'!$C$26),BS139)</f>
        <v>7264757.6521274596</v>
      </c>
      <c r="BP140" s="3">
        <f>IF(ROUND(BS139,2) = 0,0,-PMT(_xlfn.XLOOKUP(BO$1,'Control Panel'!$B:$B,'Control Panel'!$H:$H),_xlfn.XLOOKUP(BO$1,'Control Panel'!$B:$B,'Control Panel'!$E:$E),_xlfn.XLOOKUP(BO$1,'Control Panel'!$B:$B,'Control Panel'!$C:$C)))</f>
        <v>51078.842448125593</v>
      </c>
      <c r="BQ140" s="3">
        <f>IF(BP140=0,0,BO140*(_xlfn.XLOOKUP(BO$1,'Control Panel'!$B:$B,'Control Panel'!$H:$H)))</f>
        <v>31783.314728057634</v>
      </c>
      <c r="BR140" s="3">
        <f t="shared" si="96"/>
        <v>19295.527720067959</v>
      </c>
      <c r="BS140" s="3">
        <f t="shared" si="97"/>
        <v>7245462.124407392</v>
      </c>
      <c r="BT140" s="10">
        <f>_xlfn.XLOOKUP(BO$1,'Control Panel'!$B:$B,'Control Panel'!$D:$D)</f>
        <v>5.2499999999999998E-2</v>
      </c>
      <c r="BU140" s="2">
        <f>IF('Control Panel'!$D$26="ON",BY139*(1-'Control Panel'!$C$26),BY139)</f>
        <v>1491540.7106473956</v>
      </c>
      <c r="BV140" s="3">
        <f>IF(ROUND(BY139,2) = 0,0,-PMT(_xlfn.XLOOKUP(BU$1,'Control Panel'!$B:$B,'Control Panel'!$H:$H),_xlfn.XLOOKUP(BU$1,'Control Panel'!$B:$B,'Control Panel'!$E:$E),_xlfn.XLOOKUP(BU$1,'Control Panel'!$B:$B,'Control Panel'!$C:$C)))</f>
        <v>38891.266274824018</v>
      </c>
      <c r="BW140" s="3">
        <f>IF(BV140=0,0,BU140*(_xlfn.XLOOKUP(BU$1,'Control Panel'!$B:$B,'Control Panel'!$H:$H)))</f>
        <v>7923.8100253142893</v>
      </c>
      <c r="BX140" s="3">
        <f t="shared" si="98"/>
        <v>30967.456249509727</v>
      </c>
      <c r="BY140" s="3">
        <f t="shared" si="99"/>
        <v>1460573.2543978859</v>
      </c>
      <c r="BZ140" s="10">
        <f>_xlfn.XLOOKUP(BU$1,'Control Panel'!$B:$B,'Control Panel'!$D:$D)</f>
        <v>6.3750000000000001E-2</v>
      </c>
      <c r="CA140" s="2">
        <f>IF('Control Panel'!$D$26="ON",CE139*(1-'Control Panel'!$C$26),CE139)</f>
        <v>1931984.5547732187</v>
      </c>
      <c r="CB140" s="3">
        <f>IF(ROUND(CE139,2) = 0,0,-PMT(_xlfn.XLOOKUP(CA$1,'Control Panel'!$B:$B,'Control Panel'!$H:$H),_xlfn.XLOOKUP(CA$1,'Control Panel'!$B:$B,'Control Panel'!$E:$E),_xlfn.XLOOKUP(CA$1,'Control Panel'!$B:$B,'Control Panel'!$C:$C)))</f>
        <v>49824.605221179954</v>
      </c>
      <c r="CC140" s="3">
        <f>IF(CB140=0,0,CA140*(_xlfn.XLOOKUP(CA$1,'Control Panel'!$B:$B,'Control Panel'!$H:$H)))</f>
        <v>9257.4259916216743</v>
      </c>
      <c r="CD140" s="3">
        <f t="shared" si="100"/>
        <v>40567.179229558278</v>
      </c>
      <c r="CE140" s="3">
        <f t="shared" si="101"/>
        <v>1891417.3755436605</v>
      </c>
      <c r="CF140" s="10">
        <f>_xlfn.XLOOKUP(CA$1,'Control Panel'!$B:$B,'Control Panel'!$D:$D)</f>
        <v>5.7500000000000002E-2</v>
      </c>
      <c r="CG140" s="2">
        <f>IF('Control Panel'!$D$26="ON",CK139*(1-'Control Panel'!$C$26),CK139)</f>
        <v>2704964.3263973007</v>
      </c>
      <c r="CH140" s="3">
        <f>IF(ROUND(CK139,2) = 0,0,-PMT(_xlfn.XLOOKUP(CG$1,'Control Panel'!$B:$B,'Control Panel'!$H:$H),_xlfn.XLOOKUP(CG$1,'Control Panel'!$B:$B,'Control Panel'!$E:$E),_xlfn.XLOOKUP(CG$1,'Control Panel'!$B:$B,'Control Panel'!$C:$C)))</f>
        <v>69452.093642796826</v>
      </c>
      <c r="CI140" s="3">
        <f>IF(CH140=0,0,CG140*(_xlfn.XLOOKUP(CG$1,'Control Panel'!$B:$B,'Control Panel'!$H:$H)))</f>
        <v>12397.753162654295</v>
      </c>
      <c r="CJ140" s="3">
        <f t="shared" si="102"/>
        <v>57054.340480142535</v>
      </c>
      <c r="CK140" s="3">
        <f t="shared" si="103"/>
        <v>2647909.985917158</v>
      </c>
      <c r="CL140" s="10">
        <f>_xlfn.XLOOKUP(CG$1,'Control Panel'!$B:$B,'Control Panel'!$D:$D)</f>
        <v>5.5E-2</v>
      </c>
      <c r="CM140" s="2">
        <f>IF('Control Panel'!$D$26="ON",CQ139*(1-'Control Panel'!$C$26),CQ139)</f>
        <v>1570758.4112708</v>
      </c>
      <c r="CN140" s="3">
        <f>IF(ROUND(CQ139,2) = 0,0,-PMT(_xlfn.XLOOKUP(CM$1,'Control Panel'!$B:$B,'Control Panel'!$H:$H),_xlfn.XLOOKUP(CM$1,'Control Panel'!$B:$B,'Control Panel'!$E:$E),_xlfn.XLOOKUP(CM$1,'Control Panel'!$B:$B,'Control Panel'!$C:$C)))</f>
        <v>11044.074042837967</v>
      </c>
      <c r="CO140" s="3">
        <f>IF(CN140=0,0,CM140*(_xlfn.XLOOKUP(CM$1,'Control Panel'!$B:$B,'Control Panel'!$H:$H)))</f>
        <v>6872.0680493097498</v>
      </c>
      <c r="CP140" s="3">
        <f t="shared" si="104"/>
        <v>4172.005993528217</v>
      </c>
      <c r="CQ140" s="3">
        <f t="shared" si="105"/>
        <v>1566586.4052772718</v>
      </c>
      <c r="CR140" s="10">
        <f>_xlfn.XLOOKUP(CM$1,'Control Panel'!$B:$B,'Control Panel'!$D:$D)</f>
        <v>5.2499999999999998E-2</v>
      </c>
    </row>
    <row r="141" spans="1:96" x14ac:dyDescent="0.3">
      <c r="A141" s="86">
        <f t="shared" si="74"/>
        <v>393304.3057473363</v>
      </c>
      <c r="B141" s="3">
        <f t="shared" si="75"/>
        <v>312944.37618227268</v>
      </c>
      <c r="C141" s="88">
        <f>SUM($A$3:A140)</f>
        <v>39313932.067260899</v>
      </c>
      <c r="D141" s="87">
        <f>IF('Control Panel'!$D$27= "ON",A141+B141*(1-'Control Panel'!$C$27),A141+B141)</f>
        <v>706248.68192960904</v>
      </c>
      <c r="F141" s="9">
        <v>139</v>
      </c>
      <c r="G141" s="2">
        <f>IF('Control Panel'!$D$26="ON",K140*(1-'Control Panel'!$C$26),K140)</f>
        <v>1557594.1093630355</v>
      </c>
      <c r="H141" s="3">
        <f>IF(ROUND(K140,2) = 0,0,-PMT(_xlfn.XLOOKUP(G$1,'Control Panel'!$B:$B,'Control Panel'!$H:$H),_xlfn.XLOOKUP(G$1,'Control Panel'!$B:$B,'Control Panel'!$E:$E),_xlfn.XLOOKUP(G$1,'Control Panel'!$B:$B,'Control Panel'!$C:$C)))</f>
        <v>40854.172731056962</v>
      </c>
      <c r="I141" s="3">
        <f>IF(H141=0,0,G141*(_xlfn.XLOOKUP(G$1,'Control Panel'!$B:$B,'Control Panel'!$H:$H)))</f>
        <v>7138.9730012472464</v>
      </c>
      <c r="J141" s="3">
        <f t="shared" si="76"/>
        <v>33715.199729809712</v>
      </c>
      <c r="K141" s="3">
        <f t="shared" si="77"/>
        <v>1523878.9096332258</v>
      </c>
      <c r="L141" s="10">
        <f>_xlfn.XLOOKUP(G$1,'Control Panel'!$B:$B,'Control Panel'!$D:$D)</f>
        <v>5.5E-2</v>
      </c>
      <c r="M141" s="2">
        <f>IF('Control Panel'!$D$26="ON",Q140*(1-'Control Panel'!$C$26),Q140)</f>
        <v>3296245.2302725394</v>
      </c>
      <c r="N141" s="3">
        <f>IF(ROUND(Q140,2) = 0,0,-PMT(_xlfn.XLOOKUP(M$1,'Control Panel'!$B:$B,'Control Panel'!$H:$H),_xlfn.XLOOKUP(M$1,'Control Panel'!$B:$B,'Control Panel'!$E:$E),_xlfn.XLOOKUP(M$1,'Control Panel'!$B:$B,'Control Panel'!$C:$C)))</f>
        <v>26277.152547020552</v>
      </c>
      <c r="O141" s="3">
        <f>IF(N141=0,0,M141*(_xlfn.XLOOKUP(M$1,'Control Panel'!$B:$B,'Control Panel'!$H:$H)))</f>
        <v>18884.738298436427</v>
      </c>
      <c r="P141" s="3">
        <f t="shared" si="78"/>
        <v>7392.4142485841257</v>
      </c>
      <c r="Q141" s="3">
        <f t="shared" si="79"/>
        <v>3288852.8160239551</v>
      </c>
      <c r="R141" s="10">
        <f>_xlfn.XLOOKUP(M$1,'Control Panel'!$B:$B,'Control Panel'!$D:$D)</f>
        <v>6.8750000000000006E-2</v>
      </c>
      <c r="S141" s="2">
        <f>IF('Control Panel'!$D$26="ON",W140*(1-'Control Panel'!$C$26),W140)</f>
        <v>5356398.4991928646</v>
      </c>
      <c r="T141" s="3">
        <f>IF(ROUND(W140,2) = 0,0,-PMT(_xlfn.XLOOKUP(S$1,'Control Panel'!$B:$B,'Control Panel'!$H:$H),_xlfn.XLOOKUP(S$1,'Control Panel'!$B:$B,'Control Panel'!$E:$E),_xlfn.XLOOKUP(S$1,'Control Panel'!$B:$B,'Control Panel'!$C:$C)))</f>
        <v>42700.372888908401</v>
      </c>
      <c r="U141" s="3">
        <f>IF(T141=0,0,S141*(_xlfn.XLOOKUP(S$1,'Control Panel'!$B:$B,'Control Panel'!$H:$H)))</f>
        <v>30687.699734959122</v>
      </c>
      <c r="V141" s="3">
        <f t="shared" si="80"/>
        <v>12012.673153949279</v>
      </c>
      <c r="W141" s="3">
        <f t="shared" si="81"/>
        <v>5344385.8260389157</v>
      </c>
      <c r="X141" s="10">
        <f>_xlfn.XLOOKUP(S$1,'Control Panel'!$B:$B,'Control Panel'!$D:$D)</f>
        <v>6.8750000000000006E-2</v>
      </c>
      <c r="Y141" s="2">
        <f>IF('Control Panel'!$D$26="ON",AC140*(1-'Control Panel'!$C$26),AC140)</f>
        <v>2371209.2508301451</v>
      </c>
      <c r="Z141" s="3">
        <f>IF(ROUND(AC140,2) = 0,0,-PMT(_xlfn.XLOOKUP(Y$1,'Control Panel'!$B:$B,'Control Panel'!$H:$H),_xlfn.XLOOKUP(Y$1,'Control Panel'!$B:$B,'Control Panel'!$E:$E),_xlfn.XLOOKUP(Y$1,'Control Panel'!$B:$B,'Control Panel'!$C:$C)))</f>
        <v>61792.332437135432</v>
      </c>
      <c r="AA141" s="3">
        <f>IF(Z141=0,0,Y141*(_xlfn.XLOOKUP(Y$1,'Control Panel'!$B:$B,'Control Panel'!$H:$H)))</f>
        <v>10127.039508753744</v>
      </c>
      <c r="AB141" s="3">
        <f t="shared" si="82"/>
        <v>51665.292928381692</v>
      </c>
      <c r="AC141" s="3">
        <f t="shared" si="83"/>
        <v>2319543.9579017633</v>
      </c>
      <c r="AD141" s="10">
        <f>_xlfn.XLOOKUP(Y$1,'Control Panel'!$B:$B,'Control Panel'!$D:$D)</f>
        <v>5.1249999999999997E-2</v>
      </c>
      <c r="AE141" s="2">
        <f>IF('Control Panel'!$D$26="ON",AI140*(1-'Control Panel'!$C$26),AI140)</f>
        <v>8240613.0756813576</v>
      </c>
      <c r="AF141" s="3">
        <f>IF(ROUND(AI140,2) = 0,0,-PMT(_xlfn.XLOOKUP(AE$1,'Control Panel'!$B:$B,'Control Panel'!$H:$H),_xlfn.XLOOKUP(AE$1,'Control Panel'!$B:$B,'Control Panel'!$E:$E),_xlfn.XLOOKUP(AE$1,'Control Panel'!$B:$B,'Control Panel'!$C:$C)))</f>
        <v>65692.881367551381</v>
      </c>
      <c r="AG141" s="3">
        <f>IF(AF141=0,0,AE141*(_xlfn.XLOOKUP(AE$1,'Control Panel'!$B:$B,'Control Panel'!$H:$H)))</f>
        <v>47211.845746091116</v>
      </c>
      <c r="AH141" s="3">
        <f t="shared" si="84"/>
        <v>18481.035621460265</v>
      </c>
      <c r="AI141" s="3">
        <f t="shared" si="85"/>
        <v>8222132.0400598971</v>
      </c>
      <c r="AJ141" s="10">
        <f>_xlfn.XLOOKUP(AE$1,'Control Panel'!$B:$B,'Control Panel'!$D:$D)</f>
        <v>6.8750000000000006E-2</v>
      </c>
      <c r="AK141" s="2">
        <f>IF('Control Panel'!$D$26="ON",AO140*(1-'Control Panel'!$C$26),AO140)</f>
        <v>726075.40885285218</v>
      </c>
      <c r="AL141" s="3">
        <f>IF(ROUND(AO140,2) = 0,0,-PMT(_xlfn.XLOOKUP(AK$1,'Control Panel'!$B:$B,'Control Panel'!$H:$H),_xlfn.XLOOKUP(AK$1,'Control Panel'!$B:$B,'Control Panel'!$E:$E),_xlfn.XLOOKUP(AK$1,'Control Panel'!$B:$B,'Control Panel'!$C:$C)))</f>
        <v>19292.014496253767</v>
      </c>
      <c r="AM141" s="3">
        <f>IF(AL141=0,0,AK141*(_xlfn.XLOOKUP(AK$1,'Control Panel'!$B:$B,'Control Panel'!$H:$H)))</f>
        <v>3781.6427544419385</v>
      </c>
      <c r="AN141" s="3">
        <f t="shared" si="86"/>
        <v>15510.371741811829</v>
      </c>
      <c r="AO141" s="3">
        <f t="shared" si="87"/>
        <v>710565.03711104032</v>
      </c>
      <c r="AP141" s="10">
        <f>_xlfn.XLOOKUP(AK$1,'Control Panel'!$B:$B,'Control Panel'!$D:$D)</f>
        <v>6.25E-2</v>
      </c>
      <c r="AQ141" s="2">
        <f>IF('Control Panel'!$D$26="ON",AU140*(1-'Control Panel'!$C$26),AU140)</f>
        <v>2298250.1453902815</v>
      </c>
      <c r="AR141" s="3">
        <f>IF(ROUND(AU140,2) = 0,0,-PMT(_xlfn.XLOOKUP(AQ$1,'Control Panel'!$B:$B,'Control Panel'!$H:$H),_xlfn.XLOOKUP(AQ$1,'Control Panel'!$B:$B,'Control Panel'!$E:$E),_xlfn.XLOOKUP(AQ$1,'Control Panel'!$B:$B,'Control Panel'!$C:$C)))</f>
        <v>61459.563819643074</v>
      </c>
      <c r="AS141" s="3">
        <f>IF(AR141=0,0,AQ141*(_xlfn.XLOOKUP(AQ$1,'Control Panel'!$B:$B,'Control Panel'!$H:$H)))</f>
        <v>12688.256011008845</v>
      </c>
      <c r="AT141" s="3">
        <f t="shared" si="88"/>
        <v>48771.307808634228</v>
      </c>
      <c r="AU141" s="3">
        <f t="shared" si="89"/>
        <v>2249478.8375816471</v>
      </c>
      <c r="AV141" s="10">
        <f>_xlfn.XLOOKUP(AQ$1,'Control Panel'!$B:$B,'Control Panel'!$D:$D)</f>
        <v>6.6250000000000003E-2</v>
      </c>
      <c r="AW141" s="2">
        <f>IF('Control Panel'!$D$26="ON",BA140*(1-'Control Panel'!$C$26),BA140)</f>
        <v>6293078.0410540272</v>
      </c>
      <c r="AX141" s="3">
        <f>IF(ROUND(BA140,2) = 0,0,-PMT(_xlfn.XLOOKUP(AW$1,'Control Panel'!$B:$B,'Control Panel'!$H:$H),_xlfn.XLOOKUP(AW$1,'Control Panel'!$B:$B,'Control Panel'!$E:$E),_xlfn.XLOOKUP(AW$1,'Control Panel'!$B:$B,'Control Panel'!$C:$C)))</f>
        <v>44797.69910066975</v>
      </c>
      <c r="AY141" s="3">
        <f>IF(AX141=0,0,AW141*(_xlfn.XLOOKUP(AW$1,'Control Panel'!$B:$B,'Control Panel'!$H:$H)))</f>
        <v>28187.745392221164</v>
      </c>
      <c r="AZ141" s="3">
        <f t="shared" si="90"/>
        <v>16609.953708448586</v>
      </c>
      <c r="BA141" s="3">
        <f t="shared" si="91"/>
        <v>6276468.0873455787</v>
      </c>
      <c r="BB141" s="10">
        <f>_xlfn.XLOOKUP(AW$1,'Control Panel'!$B:$B,'Control Panel'!$D:$D)</f>
        <v>5.3749999999999999E-2</v>
      </c>
      <c r="BC141" s="2">
        <f>IF('Control Panel'!$D$26="ON",BG140*(1-'Control Panel'!$C$26),BG140)</f>
        <v>10336942.659157591</v>
      </c>
      <c r="BD141" s="3">
        <f>IF(ROUND(BG140,2) = 0,0,-PMT(_xlfn.XLOOKUP(BC$1,'Control Panel'!$B:$B,'Control Panel'!$H:$H),_xlfn.XLOOKUP(BC$1,'Control Panel'!$B:$B,'Control Panel'!$E:$E),_xlfn.XLOOKUP(BC$1,'Control Panel'!$B:$B,'Control Panel'!$C:$C)))</f>
        <v>83162.8118973979</v>
      </c>
      <c r="BE141" s="3">
        <f>IF(BD141=0,0,BC141*(_xlfn.XLOOKUP(BC$1,'Control Panel'!$B:$B,'Control Panel'!$H:$H)))</f>
        <v>60298.832178419281</v>
      </c>
      <c r="BF141" s="3">
        <f t="shared" si="92"/>
        <v>22863.979718978619</v>
      </c>
      <c r="BG141" s="3">
        <f t="shared" si="93"/>
        <v>10314078.679438611</v>
      </c>
      <c r="BH141" s="10">
        <f>_xlfn.XLOOKUP(BC$1,'Control Panel'!$B:$B,'Control Panel'!$D:$D)</f>
        <v>7.0000000000000007E-2</v>
      </c>
      <c r="BI141" s="2">
        <f>IF('Control Panel'!$D$26="ON",BM140*(1-'Control Panel'!$C$26),BM140)</f>
        <v>5397712.3674010374</v>
      </c>
      <c r="BJ141" s="3">
        <f>IF(ROUND(BM140,2) = 0,0,-PMT(_xlfn.XLOOKUP(BI$1,'Control Panel'!$B:$B,'Control Panel'!$H:$H),_xlfn.XLOOKUP(BI$1,'Control Panel'!$B:$B,'Control Panel'!$E:$E),_xlfn.XLOOKUP(BI$1,'Control Panel'!$B:$B,'Control Panel'!$C:$C)))</f>
        <v>39928.799014207361</v>
      </c>
      <c r="BK141" s="3">
        <f>IF(BJ141=0,0,BI141*(_xlfn.XLOOKUP(BI$1,'Control Panel'!$B:$B,'Control Panel'!$H:$H)))</f>
        <v>26426.300132067576</v>
      </c>
      <c r="BL141" s="3">
        <f t="shared" si="94"/>
        <v>13502.498882139786</v>
      </c>
      <c r="BM141" s="3">
        <f t="shared" si="95"/>
        <v>5384209.8685188973</v>
      </c>
      <c r="BN141" s="10">
        <f>_xlfn.XLOOKUP(BI$1,'Control Panel'!$B:$B,'Control Panel'!$D:$D)</f>
        <v>5.8749999999999997E-2</v>
      </c>
      <c r="BO141" s="2">
        <f>IF('Control Panel'!$D$26="ON",BS140*(1-'Control Panel'!$C$26),BS140)</f>
        <v>7245462.124407392</v>
      </c>
      <c r="BP141" s="3">
        <f>IF(ROUND(BS140,2) = 0,0,-PMT(_xlfn.XLOOKUP(BO$1,'Control Panel'!$B:$B,'Control Panel'!$H:$H),_xlfn.XLOOKUP(BO$1,'Control Panel'!$B:$B,'Control Panel'!$E:$E),_xlfn.XLOOKUP(BO$1,'Control Panel'!$B:$B,'Control Panel'!$C:$C)))</f>
        <v>51078.842448125593</v>
      </c>
      <c r="BQ141" s="3">
        <f>IF(BP141=0,0,BO141*(_xlfn.XLOOKUP(BO$1,'Control Panel'!$B:$B,'Control Panel'!$H:$H)))</f>
        <v>31698.896794282336</v>
      </c>
      <c r="BR141" s="3">
        <f t="shared" si="96"/>
        <v>19379.945653843257</v>
      </c>
      <c r="BS141" s="3">
        <f t="shared" si="97"/>
        <v>7226082.1787535483</v>
      </c>
      <c r="BT141" s="10">
        <f>_xlfn.XLOOKUP(BO$1,'Control Panel'!$B:$B,'Control Panel'!$D:$D)</f>
        <v>5.2499999999999998E-2</v>
      </c>
      <c r="BU141" s="2">
        <f>IF('Control Panel'!$D$26="ON",BY140*(1-'Control Panel'!$C$26),BY140)</f>
        <v>1460573.2543978859</v>
      </c>
      <c r="BV141" s="3">
        <f>IF(ROUND(BY140,2) = 0,0,-PMT(_xlfn.XLOOKUP(BU$1,'Control Panel'!$B:$B,'Control Panel'!$H:$H),_xlfn.XLOOKUP(BU$1,'Control Panel'!$B:$B,'Control Panel'!$E:$E),_xlfn.XLOOKUP(BU$1,'Control Panel'!$B:$B,'Control Panel'!$C:$C)))</f>
        <v>38891.266274824018</v>
      </c>
      <c r="BW141" s="3">
        <f>IF(BV141=0,0,BU141*(_xlfn.XLOOKUP(BU$1,'Control Panel'!$B:$B,'Control Panel'!$H:$H)))</f>
        <v>7759.2954139887688</v>
      </c>
      <c r="BX141" s="3">
        <f t="shared" si="98"/>
        <v>31131.970860835248</v>
      </c>
      <c r="BY141" s="3">
        <f t="shared" si="99"/>
        <v>1429441.2835370507</v>
      </c>
      <c r="BZ141" s="10">
        <f>_xlfn.XLOOKUP(BU$1,'Control Panel'!$B:$B,'Control Panel'!$D:$D)</f>
        <v>6.3750000000000001E-2</v>
      </c>
      <c r="CA141" s="2">
        <f>IF('Control Panel'!$D$26="ON",CE140*(1-'Control Panel'!$C$26),CE140)</f>
        <v>1891417.3755436605</v>
      </c>
      <c r="CB141" s="3">
        <f>IF(ROUND(CE140,2) = 0,0,-PMT(_xlfn.XLOOKUP(CA$1,'Control Panel'!$B:$B,'Control Panel'!$H:$H),_xlfn.XLOOKUP(CA$1,'Control Panel'!$B:$B,'Control Panel'!$E:$E),_xlfn.XLOOKUP(CA$1,'Control Panel'!$B:$B,'Control Panel'!$C:$C)))</f>
        <v>49824.605221179954</v>
      </c>
      <c r="CC141" s="3">
        <f>IF(CB141=0,0,CA141*(_xlfn.XLOOKUP(CA$1,'Control Panel'!$B:$B,'Control Panel'!$H:$H)))</f>
        <v>9063.041591146708</v>
      </c>
      <c r="CD141" s="3">
        <f t="shared" si="100"/>
        <v>40761.563630033248</v>
      </c>
      <c r="CE141" s="3">
        <f t="shared" si="101"/>
        <v>1850655.8119136272</v>
      </c>
      <c r="CF141" s="10">
        <f>_xlfn.XLOOKUP(CA$1,'Control Panel'!$B:$B,'Control Panel'!$D:$D)</f>
        <v>5.7500000000000002E-2</v>
      </c>
      <c r="CG141" s="2">
        <f>IF('Control Panel'!$D$26="ON",CK140*(1-'Control Panel'!$C$26),CK140)</f>
        <v>2647909.985917158</v>
      </c>
      <c r="CH141" s="3">
        <f>IF(ROUND(CK140,2) = 0,0,-PMT(_xlfn.XLOOKUP(CG$1,'Control Panel'!$B:$B,'Control Panel'!$H:$H),_xlfn.XLOOKUP(CG$1,'Control Panel'!$B:$B,'Control Panel'!$E:$E),_xlfn.XLOOKUP(CG$1,'Control Panel'!$B:$B,'Control Panel'!$C:$C)))</f>
        <v>69452.093642796826</v>
      </c>
      <c r="CI141" s="3">
        <f>IF(CH141=0,0,CG141*(_xlfn.XLOOKUP(CG$1,'Control Panel'!$B:$B,'Control Panel'!$H:$H)))</f>
        <v>12136.254102120307</v>
      </c>
      <c r="CJ141" s="3">
        <f t="shared" si="102"/>
        <v>57315.839540676519</v>
      </c>
      <c r="CK141" s="3">
        <f t="shared" si="103"/>
        <v>2590594.1463764813</v>
      </c>
      <c r="CL141" s="10">
        <f>_xlfn.XLOOKUP(CG$1,'Control Panel'!$B:$B,'Control Panel'!$D:$D)</f>
        <v>5.5E-2</v>
      </c>
      <c r="CM141" s="2">
        <f>IF('Control Panel'!$D$26="ON",CQ140*(1-'Control Panel'!$C$26),CQ140)</f>
        <v>1566586.4052772718</v>
      </c>
      <c r="CN141" s="3">
        <f>IF(ROUND(CQ140,2) = 0,0,-PMT(_xlfn.XLOOKUP(CM$1,'Control Panel'!$B:$B,'Control Panel'!$H:$H),_xlfn.XLOOKUP(CM$1,'Control Panel'!$B:$B,'Control Panel'!$E:$E),_xlfn.XLOOKUP(CM$1,'Control Panel'!$B:$B,'Control Panel'!$C:$C)))</f>
        <v>11044.074042837967</v>
      </c>
      <c r="CO141" s="3">
        <f>IF(CN141=0,0,CM141*(_xlfn.XLOOKUP(CM$1,'Control Panel'!$B:$B,'Control Panel'!$H:$H)))</f>
        <v>6853.8155230880629</v>
      </c>
      <c r="CP141" s="3">
        <f t="shared" si="104"/>
        <v>4190.2585197499038</v>
      </c>
      <c r="CQ141" s="3">
        <f t="shared" si="105"/>
        <v>1562396.1467575219</v>
      </c>
      <c r="CR141" s="10">
        <f>_xlfn.XLOOKUP(CM$1,'Control Panel'!$B:$B,'Control Panel'!$D:$D)</f>
        <v>5.2499999999999998E-2</v>
      </c>
    </row>
    <row r="142" spans="1:96" x14ac:dyDescent="0.3">
      <c r="A142" s="86">
        <f t="shared" si="74"/>
        <v>395246.98457468982</v>
      </c>
      <c r="B142" s="3">
        <f t="shared" si="75"/>
        <v>311001.69735491899</v>
      </c>
      <c r="C142" s="88">
        <f>SUM($A$3:A141)</f>
        <v>39707236.373008236</v>
      </c>
      <c r="D142" s="87">
        <f>IF('Control Panel'!$D$27= "ON",A142+B142*(1-'Control Panel'!$C$27),A142+B142)</f>
        <v>706248.68192960881</v>
      </c>
      <c r="F142" s="9">
        <v>140</v>
      </c>
      <c r="G142" s="2">
        <f>IF('Control Panel'!$D$26="ON",K141*(1-'Control Panel'!$C$26),K141)</f>
        <v>1523878.9096332258</v>
      </c>
      <c r="H142" s="3">
        <f>IF(ROUND(K141,2) = 0,0,-PMT(_xlfn.XLOOKUP(G$1,'Control Panel'!$B:$B,'Control Panel'!$H:$H),_xlfn.XLOOKUP(G$1,'Control Panel'!$B:$B,'Control Panel'!$E:$E),_xlfn.XLOOKUP(G$1,'Control Panel'!$B:$B,'Control Panel'!$C:$C)))</f>
        <v>40854.172731056962</v>
      </c>
      <c r="I142" s="3">
        <f>IF(H142=0,0,G142*(_xlfn.XLOOKUP(G$1,'Control Panel'!$B:$B,'Control Panel'!$H:$H)))</f>
        <v>6984.4450024856178</v>
      </c>
      <c r="J142" s="3">
        <f t="shared" si="76"/>
        <v>33869.727728571343</v>
      </c>
      <c r="K142" s="3">
        <f t="shared" si="77"/>
        <v>1490009.1819046545</v>
      </c>
      <c r="L142" s="10">
        <f>_xlfn.XLOOKUP(G$1,'Control Panel'!$B:$B,'Control Panel'!$D:$D)</f>
        <v>5.5E-2</v>
      </c>
      <c r="M142" s="2">
        <f>IF('Control Panel'!$D$26="ON",Q141*(1-'Control Panel'!$C$26),Q141)</f>
        <v>3288852.8160239551</v>
      </c>
      <c r="N142" s="3">
        <f>IF(ROUND(Q141,2) = 0,0,-PMT(_xlfn.XLOOKUP(M$1,'Control Panel'!$B:$B,'Control Panel'!$H:$H),_xlfn.XLOOKUP(M$1,'Control Panel'!$B:$B,'Control Panel'!$E:$E),_xlfn.XLOOKUP(M$1,'Control Panel'!$B:$B,'Control Panel'!$C:$C)))</f>
        <v>26277.152547020552</v>
      </c>
      <c r="O142" s="3">
        <f>IF(N142=0,0,M142*(_xlfn.XLOOKUP(M$1,'Control Panel'!$B:$B,'Control Panel'!$H:$H)))</f>
        <v>18842.385925137245</v>
      </c>
      <c r="P142" s="3">
        <f t="shared" si="78"/>
        <v>7434.7666218833074</v>
      </c>
      <c r="Q142" s="3">
        <f t="shared" si="79"/>
        <v>3281418.0494020716</v>
      </c>
      <c r="R142" s="10">
        <f>_xlfn.XLOOKUP(M$1,'Control Panel'!$B:$B,'Control Panel'!$D:$D)</f>
        <v>6.8750000000000006E-2</v>
      </c>
      <c r="S142" s="2">
        <f>IF('Control Panel'!$D$26="ON",W141*(1-'Control Panel'!$C$26),W141)</f>
        <v>5344385.8260389157</v>
      </c>
      <c r="T142" s="3">
        <f>IF(ROUND(W141,2) = 0,0,-PMT(_xlfn.XLOOKUP(S$1,'Control Panel'!$B:$B,'Control Panel'!$H:$H),_xlfn.XLOOKUP(S$1,'Control Panel'!$B:$B,'Control Panel'!$E:$E),_xlfn.XLOOKUP(S$1,'Control Panel'!$B:$B,'Control Panel'!$C:$C)))</f>
        <v>42700.372888908401</v>
      </c>
      <c r="U142" s="3">
        <f>IF(T142=0,0,S142*(_xlfn.XLOOKUP(S$1,'Control Panel'!$B:$B,'Control Panel'!$H:$H)))</f>
        <v>30618.877128347958</v>
      </c>
      <c r="V142" s="3">
        <f t="shared" si="80"/>
        <v>12081.495760560443</v>
      </c>
      <c r="W142" s="3">
        <f t="shared" si="81"/>
        <v>5332304.3302783556</v>
      </c>
      <c r="X142" s="10">
        <f>_xlfn.XLOOKUP(S$1,'Control Panel'!$B:$B,'Control Panel'!$D:$D)</f>
        <v>6.8750000000000006E-2</v>
      </c>
      <c r="Y142" s="2">
        <f>IF('Control Panel'!$D$26="ON",AC141*(1-'Control Panel'!$C$26),AC141)</f>
        <v>2319543.9579017633</v>
      </c>
      <c r="Z142" s="3">
        <f>IF(ROUND(AC141,2) = 0,0,-PMT(_xlfn.XLOOKUP(Y$1,'Control Panel'!$B:$B,'Control Panel'!$H:$H),_xlfn.XLOOKUP(Y$1,'Control Panel'!$B:$B,'Control Panel'!$E:$E),_xlfn.XLOOKUP(Y$1,'Control Panel'!$B:$B,'Control Panel'!$C:$C)))</f>
        <v>61792.332437135432</v>
      </c>
      <c r="AA142" s="3">
        <f>IF(Z142=0,0,Y142*(_xlfn.XLOOKUP(Y$1,'Control Panel'!$B:$B,'Control Panel'!$H:$H)))</f>
        <v>9906.3856535387804</v>
      </c>
      <c r="AB142" s="3">
        <f t="shared" si="82"/>
        <v>51885.94678359665</v>
      </c>
      <c r="AC142" s="3">
        <f t="shared" si="83"/>
        <v>2267658.0111181666</v>
      </c>
      <c r="AD142" s="10">
        <f>_xlfn.XLOOKUP(Y$1,'Control Panel'!$B:$B,'Control Panel'!$D:$D)</f>
        <v>5.1249999999999997E-2</v>
      </c>
      <c r="AE142" s="2">
        <f>IF('Control Panel'!$D$26="ON",AI141*(1-'Control Panel'!$C$26),AI141)</f>
        <v>8222132.0400598971</v>
      </c>
      <c r="AF142" s="3">
        <f>IF(ROUND(AI141,2) = 0,0,-PMT(_xlfn.XLOOKUP(AE$1,'Control Panel'!$B:$B,'Control Panel'!$H:$H),_xlfn.XLOOKUP(AE$1,'Control Panel'!$B:$B,'Control Panel'!$E:$E),_xlfn.XLOOKUP(AE$1,'Control Panel'!$B:$B,'Control Panel'!$C:$C)))</f>
        <v>65692.881367551381</v>
      </c>
      <c r="AG142" s="3">
        <f>IF(AF142=0,0,AE142*(_xlfn.XLOOKUP(AE$1,'Control Panel'!$B:$B,'Control Panel'!$H:$H)))</f>
        <v>47105.964812843165</v>
      </c>
      <c r="AH142" s="3">
        <f t="shared" si="84"/>
        <v>18586.916554708216</v>
      </c>
      <c r="AI142" s="3">
        <f t="shared" si="85"/>
        <v>8203545.1235051891</v>
      </c>
      <c r="AJ142" s="10">
        <f>_xlfn.XLOOKUP(AE$1,'Control Panel'!$B:$B,'Control Panel'!$D:$D)</f>
        <v>6.8750000000000006E-2</v>
      </c>
      <c r="AK142" s="2">
        <f>IF('Control Panel'!$D$26="ON",AO141*(1-'Control Panel'!$C$26),AO141)</f>
        <v>710565.03711104032</v>
      </c>
      <c r="AL142" s="3">
        <f>IF(ROUND(AO141,2) = 0,0,-PMT(_xlfn.XLOOKUP(AK$1,'Control Panel'!$B:$B,'Control Panel'!$H:$H),_xlfn.XLOOKUP(AK$1,'Control Panel'!$B:$B,'Control Panel'!$E:$E),_xlfn.XLOOKUP(AK$1,'Control Panel'!$B:$B,'Control Panel'!$C:$C)))</f>
        <v>19292.014496253767</v>
      </c>
      <c r="AM142" s="3">
        <f>IF(AL142=0,0,AK142*(_xlfn.XLOOKUP(AK$1,'Control Panel'!$B:$B,'Control Panel'!$H:$H)))</f>
        <v>3700.859568286668</v>
      </c>
      <c r="AN142" s="3">
        <f t="shared" si="86"/>
        <v>15591.154927967098</v>
      </c>
      <c r="AO142" s="3">
        <f t="shared" si="87"/>
        <v>694973.8821830732</v>
      </c>
      <c r="AP142" s="10">
        <f>_xlfn.XLOOKUP(AK$1,'Control Panel'!$B:$B,'Control Panel'!$D:$D)</f>
        <v>6.25E-2</v>
      </c>
      <c r="AQ142" s="2">
        <f>IF('Control Panel'!$D$26="ON",AU141*(1-'Control Panel'!$C$26),AU141)</f>
        <v>2249478.8375816471</v>
      </c>
      <c r="AR142" s="3">
        <f>IF(ROUND(AU141,2) = 0,0,-PMT(_xlfn.XLOOKUP(AQ$1,'Control Panel'!$B:$B,'Control Panel'!$H:$H),_xlfn.XLOOKUP(AQ$1,'Control Panel'!$B:$B,'Control Panel'!$E:$E),_xlfn.XLOOKUP(AQ$1,'Control Panel'!$B:$B,'Control Panel'!$C:$C)))</f>
        <v>61459.563819643074</v>
      </c>
      <c r="AS142" s="3">
        <f>IF(AR142=0,0,AQ142*(_xlfn.XLOOKUP(AQ$1,'Control Panel'!$B:$B,'Control Panel'!$H:$H)))</f>
        <v>12418.997749148677</v>
      </c>
      <c r="AT142" s="3">
        <f t="shared" si="88"/>
        <v>49040.566070494395</v>
      </c>
      <c r="AU142" s="3">
        <f t="shared" si="89"/>
        <v>2200438.2715111529</v>
      </c>
      <c r="AV142" s="10">
        <f>_xlfn.XLOOKUP(AQ$1,'Control Panel'!$B:$B,'Control Panel'!$D:$D)</f>
        <v>6.6250000000000003E-2</v>
      </c>
      <c r="AW142" s="2">
        <f>IF('Control Panel'!$D$26="ON",BA141*(1-'Control Panel'!$C$26),BA141)</f>
        <v>6276468.0873455787</v>
      </c>
      <c r="AX142" s="3">
        <f>IF(ROUND(BA141,2) = 0,0,-PMT(_xlfn.XLOOKUP(AW$1,'Control Panel'!$B:$B,'Control Panel'!$H:$H),_xlfn.XLOOKUP(AW$1,'Control Panel'!$B:$B,'Control Panel'!$E:$E),_xlfn.XLOOKUP(AW$1,'Control Panel'!$B:$B,'Control Panel'!$C:$C)))</f>
        <v>44797.69910066975</v>
      </c>
      <c r="AY142" s="3">
        <f>IF(AX142=0,0,AW142*(_xlfn.XLOOKUP(AW$1,'Control Panel'!$B:$B,'Control Panel'!$H:$H)))</f>
        <v>28113.346641235406</v>
      </c>
      <c r="AZ142" s="3">
        <f t="shared" si="90"/>
        <v>16684.352459434343</v>
      </c>
      <c r="BA142" s="3">
        <f t="shared" si="91"/>
        <v>6259783.7348861443</v>
      </c>
      <c r="BB142" s="10">
        <f>_xlfn.XLOOKUP(AW$1,'Control Panel'!$B:$B,'Control Panel'!$D:$D)</f>
        <v>5.3749999999999999E-2</v>
      </c>
      <c r="BC142" s="2">
        <f>IF('Control Panel'!$D$26="ON",BG141*(1-'Control Panel'!$C$26),BG141)</f>
        <v>10314078.679438611</v>
      </c>
      <c r="BD142" s="3">
        <f>IF(ROUND(BG141,2) = 0,0,-PMT(_xlfn.XLOOKUP(BC$1,'Control Panel'!$B:$B,'Control Panel'!$H:$H),_xlfn.XLOOKUP(BC$1,'Control Panel'!$B:$B,'Control Panel'!$E:$E),_xlfn.XLOOKUP(BC$1,'Control Panel'!$B:$B,'Control Panel'!$C:$C)))</f>
        <v>83162.8118973979</v>
      </c>
      <c r="BE142" s="3">
        <f>IF(BD142=0,0,BC142*(_xlfn.XLOOKUP(BC$1,'Control Panel'!$B:$B,'Control Panel'!$H:$H)))</f>
        <v>60165.458963391902</v>
      </c>
      <c r="BF142" s="3">
        <f t="shared" si="92"/>
        <v>22997.352934005998</v>
      </c>
      <c r="BG142" s="3">
        <f t="shared" si="93"/>
        <v>10291081.326504605</v>
      </c>
      <c r="BH142" s="10">
        <f>_xlfn.XLOOKUP(BC$1,'Control Panel'!$B:$B,'Control Panel'!$D:$D)</f>
        <v>7.0000000000000007E-2</v>
      </c>
      <c r="BI142" s="2">
        <f>IF('Control Panel'!$D$26="ON",BM141*(1-'Control Panel'!$C$26),BM141)</f>
        <v>5384209.8685188973</v>
      </c>
      <c r="BJ142" s="3">
        <f>IF(ROUND(BM141,2) = 0,0,-PMT(_xlfn.XLOOKUP(BI$1,'Control Panel'!$B:$B,'Control Panel'!$H:$H),_xlfn.XLOOKUP(BI$1,'Control Panel'!$B:$B,'Control Panel'!$E:$E),_xlfn.XLOOKUP(BI$1,'Control Panel'!$B:$B,'Control Panel'!$C:$C)))</f>
        <v>39928.799014207361</v>
      </c>
      <c r="BK142" s="3">
        <f>IF(BJ142=0,0,BI142*(_xlfn.XLOOKUP(BI$1,'Control Panel'!$B:$B,'Control Panel'!$H:$H)))</f>
        <v>26360.1941479571</v>
      </c>
      <c r="BL142" s="3">
        <f t="shared" si="94"/>
        <v>13568.604866250262</v>
      </c>
      <c r="BM142" s="3">
        <f t="shared" si="95"/>
        <v>5370641.2636526469</v>
      </c>
      <c r="BN142" s="10">
        <f>_xlfn.XLOOKUP(BI$1,'Control Panel'!$B:$B,'Control Panel'!$D:$D)</f>
        <v>5.8749999999999997E-2</v>
      </c>
      <c r="BO142" s="2">
        <f>IF('Control Panel'!$D$26="ON",BS141*(1-'Control Panel'!$C$26),BS141)</f>
        <v>7226082.1787535483</v>
      </c>
      <c r="BP142" s="3">
        <f>IF(ROUND(BS141,2) = 0,0,-PMT(_xlfn.XLOOKUP(BO$1,'Control Panel'!$B:$B,'Control Panel'!$H:$H),_xlfn.XLOOKUP(BO$1,'Control Panel'!$B:$B,'Control Panel'!$E:$E),_xlfn.XLOOKUP(BO$1,'Control Panel'!$B:$B,'Control Panel'!$C:$C)))</f>
        <v>51078.842448125593</v>
      </c>
      <c r="BQ142" s="3">
        <f>IF(BP142=0,0,BO142*(_xlfn.XLOOKUP(BO$1,'Control Panel'!$B:$B,'Control Panel'!$H:$H)))</f>
        <v>31614.109532046772</v>
      </c>
      <c r="BR142" s="3">
        <f t="shared" si="96"/>
        <v>19464.732916078821</v>
      </c>
      <c r="BS142" s="3">
        <f t="shared" si="97"/>
        <v>7206617.4458374698</v>
      </c>
      <c r="BT142" s="10">
        <f>_xlfn.XLOOKUP(BO$1,'Control Panel'!$B:$B,'Control Panel'!$D:$D)</f>
        <v>5.2499999999999998E-2</v>
      </c>
      <c r="BU142" s="2">
        <f>IF('Control Panel'!$D$26="ON",BY141*(1-'Control Panel'!$C$26),BY141)</f>
        <v>1429441.2835370507</v>
      </c>
      <c r="BV142" s="3">
        <f>IF(ROUND(BY141,2) = 0,0,-PMT(_xlfn.XLOOKUP(BU$1,'Control Panel'!$B:$B,'Control Panel'!$H:$H),_xlfn.XLOOKUP(BU$1,'Control Panel'!$B:$B,'Control Panel'!$E:$E),_xlfn.XLOOKUP(BU$1,'Control Panel'!$B:$B,'Control Panel'!$C:$C)))</f>
        <v>38891.266274824018</v>
      </c>
      <c r="BW142" s="3">
        <f>IF(BV142=0,0,BU142*(_xlfn.XLOOKUP(BU$1,'Control Panel'!$B:$B,'Control Panel'!$H:$H)))</f>
        <v>7593.9068187905823</v>
      </c>
      <c r="BX142" s="3">
        <f t="shared" si="98"/>
        <v>31297.359456033435</v>
      </c>
      <c r="BY142" s="3">
        <f t="shared" si="99"/>
        <v>1398143.9240810173</v>
      </c>
      <c r="BZ142" s="10">
        <f>_xlfn.XLOOKUP(BU$1,'Control Panel'!$B:$B,'Control Panel'!$D:$D)</f>
        <v>6.3750000000000001E-2</v>
      </c>
      <c r="CA142" s="2">
        <f>IF('Control Panel'!$D$26="ON",CE141*(1-'Control Panel'!$C$26),CE141)</f>
        <v>1850655.8119136272</v>
      </c>
      <c r="CB142" s="3">
        <f>IF(ROUND(CE141,2) = 0,0,-PMT(_xlfn.XLOOKUP(CA$1,'Control Panel'!$B:$B,'Control Panel'!$H:$H),_xlfn.XLOOKUP(CA$1,'Control Panel'!$B:$B,'Control Panel'!$E:$E),_xlfn.XLOOKUP(CA$1,'Control Panel'!$B:$B,'Control Panel'!$C:$C)))</f>
        <v>49824.605221179954</v>
      </c>
      <c r="CC142" s="3">
        <f>IF(CB142=0,0,CA142*(_xlfn.XLOOKUP(CA$1,'Control Panel'!$B:$B,'Control Panel'!$H:$H)))</f>
        <v>8867.7257654194655</v>
      </c>
      <c r="CD142" s="3">
        <f t="shared" si="100"/>
        <v>40956.879455760485</v>
      </c>
      <c r="CE142" s="3">
        <f t="shared" si="101"/>
        <v>1809698.9324578666</v>
      </c>
      <c r="CF142" s="10">
        <f>_xlfn.XLOOKUP(CA$1,'Control Panel'!$B:$B,'Control Panel'!$D:$D)</f>
        <v>5.7500000000000002E-2</v>
      </c>
      <c r="CG142" s="2">
        <f>IF('Control Panel'!$D$26="ON",CK141*(1-'Control Panel'!$C$26),CK141)</f>
        <v>2590594.1463764813</v>
      </c>
      <c r="CH142" s="3">
        <f>IF(ROUND(CK141,2) = 0,0,-PMT(_xlfn.XLOOKUP(CG$1,'Control Panel'!$B:$B,'Control Panel'!$H:$H),_xlfn.XLOOKUP(CG$1,'Control Panel'!$B:$B,'Control Panel'!$E:$E),_xlfn.XLOOKUP(CG$1,'Control Panel'!$B:$B,'Control Panel'!$C:$C)))</f>
        <v>69452.093642796826</v>
      </c>
      <c r="CI142" s="3">
        <f>IF(CH142=0,0,CG142*(_xlfn.XLOOKUP(CG$1,'Control Panel'!$B:$B,'Control Panel'!$H:$H)))</f>
        <v>11873.556504225538</v>
      </c>
      <c r="CJ142" s="3">
        <f t="shared" si="102"/>
        <v>57578.537138571286</v>
      </c>
      <c r="CK142" s="3">
        <f t="shared" si="103"/>
        <v>2533015.6092379098</v>
      </c>
      <c r="CL142" s="10">
        <f>_xlfn.XLOOKUP(CG$1,'Control Panel'!$B:$B,'Control Panel'!$D:$D)</f>
        <v>5.5E-2</v>
      </c>
      <c r="CM142" s="2">
        <f>IF('Control Panel'!$D$26="ON",CQ141*(1-'Control Panel'!$C$26),CQ141)</f>
        <v>1562396.1467575219</v>
      </c>
      <c r="CN142" s="3">
        <f>IF(ROUND(CQ141,2) = 0,0,-PMT(_xlfn.XLOOKUP(CM$1,'Control Panel'!$B:$B,'Control Panel'!$H:$H),_xlfn.XLOOKUP(CM$1,'Control Panel'!$B:$B,'Control Panel'!$E:$E),_xlfn.XLOOKUP(CM$1,'Control Panel'!$B:$B,'Control Panel'!$C:$C)))</f>
        <v>11044.074042837967</v>
      </c>
      <c r="CO142" s="3">
        <f>IF(CN142=0,0,CM142*(_xlfn.XLOOKUP(CM$1,'Control Panel'!$B:$B,'Control Panel'!$H:$H)))</f>
        <v>6835.4831420641576</v>
      </c>
      <c r="CP142" s="3">
        <f t="shared" si="104"/>
        <v>4208.5909007738092</v>
      </c>
      <c r="CQ142" s="3">
        <f t="shared" si="105"/>
        <v>1558187.555856748</v>
      </c>
      <c r="CR142" s="10">
        <f>_xlfn.XLOOKUP(CM$1,'Control Panel'!$B:$B,'Control Panel'!$D:$D)</f>
        <v>5.2499999999999998E-2</v>
      </c>
    </row>
    <row r="143" spans="1:96" x14ac:dyDescent="0.3">
      <c r="A143" s="86">
        <f t="shared" si="74"/>
        <v>397199.36944950907</v>
      </c>
      <c r="B143" s="3">
        <f t="shared" si="75"/>
        <v>309049.31248009985</v>
      </c>
      <c r="C143" s="88">
        <f>SUM($A$3:A142)</f>
        <v>40102483.357582927</v>
      </c>
      <c r="D143" s="87">
        <f>IF('Control Panel'!$D$27= "ON",A143+B143*(1-'Control Panel'!$C$27),A143+B143)</f>
        <v>706248.68192960892</v>
      </c>
      <c r="F143" s="9">
        <v>141</v>
      </c>
      <c r="G143" s="2">
        <f>IF('Control Panel'!$D$26="ON",K142*(1-'Control Panel'!$C$26),K142)</f>
        <v>1490009.1819046545</v>
      </c>
      <c r="H143" s="3">
        <f>IF(ROUND(K142,2) = 0,0,-PMT(_xlfn.XLOOKUP(G$1,'Control Panel'!$B:$B,'Control Panel'!$H:$H),_xlfn.XLOOKUP(G$1,'Control Panel'!$B:$B,'Control Panel'!$E:$E),_xlfn.XLOOKUP(G$1,'Control Panel'!$B:$B,'Control Panel'!$C:$C)))</f>
        <v>40854.172731056962</v>
      </c>
      <c r="I143" s="3">
        <f>IF(H143=0,0,G143*(_xlfn.XLOOKUP(G$1,'Control Panel'!$B:$B,'Control Panel'!$H:$H)))</f>
        <v>6829.208750396333</v>
      </c>
      <c r="J143" s="3">
        <f t="shared" si="76"/>
        <v>34024.963980660628</v>
      </c>
      <c r="K143" s="3">
        <f t="shared" si="77"/>
        <v>1455984.2179239939</v>
      </c>
      <c r="L143" s="10">
        <f>_xlfn.XLOOKUP(G$1,'Control Panel'!$B:$B,'Control Panel'!$D:$D)</f>
        <v>5.5E-2</v>
      </c>
      <c r="M143" s="2">
        <f>IF('Control Panel'!$D$26="ON",Q142*(1-'Control Panel'!$C$26),Q142)</f>
        <v>3281418.0494020716</v>
      </c>
      <c r="N143" s="3">
        <f>IF(ROUND(Q142,2) = 0,0,-PMT(_xlfn.XLOOKUP(M$1,'Control Panel'!$B:$B,'Control Panel'!$H:$H),_xlfn.XLOOKUP(M$1,'Control Panel'!$B:$B,'Control Panel'!$E:$E),_xlfn.XLOOKUP(M$1,'Control Panel'!$B:$B,'Control Panel'!$C:$C)))</f>
        <v>26277.152547020552</v>
      </c>
      <c r="O143" s="3">
        <f>IF(N143=0,0,M143*(_xlfn.XLOOKUP(M$1,'Control Panel'!$B:$B,'Control Panel'!$H:$H)))</f>
        <v>18799.790908032704</v>
      </c>
      <c r="P143" s="3">
        <f t="shared" si="78"/>
        <v>7477.361638987848</v>
      </c>
      <c r="Q143" s="3">
        <f t="shared" si="79"/>
        <v>3273940.6877630837</v>
      </c>
      <c r="R143" s="10">
        <f>_xlfn.XLOOKUP(M$1,'Control Panel'!$B:$B,'Control Panel'!$D:$D)</f>
        <v>6.8750000000000006E-2</v>
      </c>
      <c r="S143" s="2">
        <f>IF('Control Panel'!$D$26="ON",W142*(1-'Control Panel'!$C$26),W142)</f>
        <v>5332304.3302783556</v>
      </c>
      <c r="T143" s="3">
        <f>IF(ROUND(W142,2) = 0,0,-PMT(_xlfn.XLOOKUP(S$1,'Control Panel'!$B:$B,'Control Panel'!$H:$H),_xlfn.XLOOKUP(S$1,'Control Panel'!$B:$B,'Control Panel'!$E:$E),_xlfn.XLOOKUP(S$1,'Control Panel'!$B:$B,'Control Panel'!$C:$C)))</f>
        <v>42700.372888908401</v>
      </c>
      <c r="U143" s="3">
        <f>IF(T143=0,0,S143*(_xlfn.XLOOKUP(S$1,'Control Panel'!$B:$B,'Control Panel'!$H:$H)))</f>
        <v>30549.660225553082</v>
      </c>
      <c r="V143" s="3">
        <f t="shared" si="80"/>
        <v>12150.71266335532</v>
      </c>
      <c r="W143" s="3">
        <f t="shared" si="81"/>
        <v>5320153.6176150003</v>
      </c>
      <c r="X143" s="10">
        <f>_xlfn.XLOOKUP(S$1,'Control Panel'!$B:$B,'Control Panel'!$D:$D)</f>
        <v>6.8750000000000006E-2</v>
      </c>
      <c r="Y143" s="2">
        <f>IF('Control Panel'!$D$26="ON",AC142*(1-'Control Panel'!$C$26),AC142)</f>
        <v>2267658.0111181666</v>
      </c>
      <c r="Z143" s="3">
        <f>IF(ROUND(AC142,2) = 0,0,-PMT(_xlfn.XLOOKUP(Y$1,'Control Panel'!$B:$B,'Control Panel'!$H:$H),_xlfn.XLOOKUP(Y$1,'Control Panel'!$B:$B,'Control Panel'!$E:$E),_xlfn.XLOOKUP(Y$1,'Control Panel'!$B:$B,'Control Panel'!$C:$C)))</f>
        <v>61792.332437135432</v>
      </c>
      <c r="AA143" s="3">
        <f>IF(Z143=0,0,Y143*(_xlfn.XLOOKUP(Y$1,'Control Panel'!$B:$B,'Control Panel'!$H:$H)))</f>
        <v>9684.7894224838365</v>
      </c>
      <c r="AB143" s="3">
        <f t="shared" si="82"/>
        <v>52107.543014651594</v>
      </c>
      <c r="AC143" s="3">
        <f t="shared" si="83"/>
        <v>2215550.468103515</v>
      </c>
      <c r="AD143" s="10">
        <f>_xlfn.XLOOKUP(Y$1,'Control Panel'!$B:$B,'Control Panel'!$D:$D)</f>
        <v>5.1249999999999997E-2</v>
      </c>
      <c r="AE143" s="2">
        <f>IF('Control Panel'!$D$26="ON",AI142*(1-'Control Panel'!$C$26),AI142)</f>
        <v>8203545.1235051891</v>
      </c>
      <c r="AF143" s="3">
        <f>IF(ROUND(AI142,2) = 0,0,-PMT(_xlfn.XLOOKUP(AE$1,'Control Panel'!$B:$B,'Control Panel'!$H:$H),_xlfn.XLOOKUP(AE$1,'Control Panel'!$B:$B,'Control Panel'!$E:$E),_xlfn.XLOOKUP(AE$1,'Control Panel'!$B:$B,'Control Panel'!$C:$C)))</f>
        <v>65692.881367551381</v>
      </c>
      <c r="AG143" s="3">
        <f>IF(AF143=0,0,AE143*(_xlfn.XLOOKUP(AE$1,'Control Panel'!$B:$B,'Control Panel'!$H:$H)))</f>
        <v>46999.477270081814</v>
      </c>
      <c r="AH143" s="3">
        <f t="shared" si="84"/>
        <v>18693.404097469567</v>
      </c>
      <c r="AI143" s="3">
        <f t="shared" si="85"/>
        <v>8184851.7194077196</v>
      </c>
      <c r="AJ143" s="10">
        <f>_xlfn.XLOOKUP(AE$1,'Control Panel'!$B:$B,'Control Panel'!$D:$D)</f>
        <v>6.8750000000000006E-2</v>
      </c>
      <c r="AK143" s="2">
        <f>IF('Control Panel'!$D$26="ON",AO142*(1-'Control Panel'!$C$26),AO142)</f>
        <v>694973.8821830732</v>
      </c>
      <c r="AL143" s="3">
        <f>IF(ROUND(AO142,2) = 0,0,-PMT(_xlfn.XLOOKUP(AK$1,'Control Panel'!$B:$B,'Control Panel'!$H:$H),_xlfn.XLOOKUP(AK$1,'Control Panel'!$B:$B,'Control Panel'!$E:$E),_xlfn.XLOOKUP(AK$1,'Control Panel'!$B:$B,'Control Panel'!$C:$C)))</f>
        <v>19292.014496253767</v>
      </c>
      <c r="AM143" s="3">
        <f>IF(AL143=0,0,AK143*(_xlfn.XLOOKUP(AK$1,'Control Panel'!$B:$B,'Control Panel'!$H:$H)))</f>
        <v>3619.6556363701729</v>
      </c>
      <c r="AN143" s="3">
        <f t="shared" si="86"/>
        <v>15672.358859883594</v>
      </c>
      <c r="AO143" s="3">
        <f t="shared" si="87"/>
        <v>679301.52332318958</v>
      </c>
      <c r="AP143" s="10">
        <f>_xlfn.XLOOKUP(AK$1,'Control Panel'!$B:$B,'Control Panel'!$D:$D)</f>
        <v>6.25E-2</v>
      </c>
      <c r="AQ143" s="2">
        <f>IF('Control Panel'!$D$26="ON",AU142*(1-'Control Panel'!$C$26),AU142)</f>
        <v>2200438.2715111529</v>
      </c>
      <c r="AR143" s="3">
        <f>IF(ROUND(AU142,2) = 0,0,-PMT(_xlfn.XLOOKUP(AQ$1,'Control Panel'!$B:$B,'Control Panel'!$H:$H),_xlfn.XLOOKUP(AQ$1,'Control Panel'!$B:$B,'Control Panel'!$E:$E),_xlfn.XLOOKUP(AQ$1,'Control Panel'!$B:$B,'Control Panel'!$C:$C)))</f>
        <v>61459.563819643074</v>
      </c>
      <c r="AS143" s="3">
        <f>IF(AR143=0,0,AQ143*(_xlfn.XLOOKUP(AQ$1,'Control Panel'!$B:$B,'Control Panel'!$H:$H)))</f>
        <v>12148.252957301156</v>
      </c>
      <c r="AT143" s="3">
        <f t="shared" si="88"/>
        <v>49311.310862341918</v>
      </c>
      <c r="AU143" s="3">
        <f t="shared" si="89"/>
        <v>2151126.960648811</v>
      </c>
      <c r="AV143" s="10">
        <f>_xlfn.XLOOKUP(AQ$1,'Control Panel'!$B:$B,'Control Panel'!$D:$D)</f>
        <v>6.6250000000000003E-2</v>
      </c>
      <c r="AW143" s="2">
        <f>IF('Control Panel'!$D$26="ON",BA142*(1-'Control Panel'!$C$26),BA142)</f>
        <v>6259783.7348861443</v>
      </c>
      <c r="AX143" s="3">
        <f>IF(ROUND(BA142,2) = 0,0,-PMT(_xlfn.XLOOKUP(AW$1,'Control Panel'!$B:$B,'Control Panel'!$H:$H),_xlfn.XLOOKUP(AW$1,'Control Panel'!$B:$B,'Control Panel'!$E:$E),_xlfn.XLOOKUP(AW$1,'Control Panel'!$B:$B,'Control Panel'!$C:$C)))</f>
        <v>44797.69910066975</v>
      </c>
      <c r="AY143" s="3">
        <f>IF(AX143=0,0,AW143*(_xlfn.XLOOKUP(AW$1,'Control Panel'!$B:$B,'Control Panel'!$H:$H)))</f>
        <v>28038.614645844191</v>
      </c>
      <c r="AZ143" s="3">
        <f t="shared" si="90"/>
        <v>16759.084454825559</v>
      </c>
      <c r="BA143" s="3">
        <f t="shared" si="91"/>
        <v>6243024.6504313191</v>
      </c>
      <c r="BB143" s="10">
        <f>_xlfn.XLOOKUP(AW$1,'Control Panel'!$B:$B,'Control Panel'!$D:$D)</f>
        <v>5.3749999999999999E-2</v>
      </c>
      <c r="BC143" s="2">
        <f>IF('Control Panel'!$D$26="ON",BG142*(1-'Control Panel'!$C$26),BG142)</f>
        <v>10291081.326504605</v>
      </c>
      <c r="BD143" s="3">
        <f>IF(ROUND(BG142,2) = 0,0,-PMT(_xlfn.XLOOKUP(BC$1,'Control Panel'!$B:$B,'Control Panel'!$H:$H),_xlfn.XLOOKUP(BC$1,'Control Panel'!$B:$B,'Control Panel'!$E:$E),_xlfn.XLOOKUP(BC$1,'Control Panel'!$B:$B,'Control Panel'!$C:$C)))</f>
        <v>83162.8118973979</v>
      </c>
      <c r="BE143" s="3">
        <f>IF(BD143=0,0,BC143*(_xlfn.XLOOKUP(BC$1,'Control Panel'!$B:$B,'Control Panel'!$H:$H)))</f>
        <v>60031.307737943534</v>
      </c>
      <c r="BF143" s="3">
        <f t="shared" si="92"/>
        <v>23131.504159454365</v>
      </c>
      <c r="BG143" s="3">
        <f t="shared" si="93"/>
        <v>10267949.822345151</v>
      </c>
      <c r="BH143" s="10">
        <f>_xlfn.XLOOKUP(BC$1,'Control Panel'!$B:$B,'Control Panel'!$D:$D)</f>
        <v>7.0000000000000007E-2</v>
      </c>
      <c r="BI143" s="2">
        <f>IF('Control Panel'!$D$26="ON",BM142*(1-'Control Panel'!$C$26),BM142)</f>
        <v>5370641.2636526469</v>
      </c>
      <c r="BJ143" s="3">
        <f>IF(ROUND(BM142,2) = 0,0,-PMT(_xlfn.XLOOKUP(BI$1,'Control Panel'!$B:$B,'Control Panel'!$H:$H),_xlfn.XLOOKUP(BI$1,'Control Panel'!$B:$B,'Control Panel'!$E:$E),_xlfn.XLOOKUP(BI$1,'Control Panel'!$B:$B,'Control Panel'!$C:$C)))</f>
        <v>39928.799014207361</v>
      </c>
      <c r="BK143" s="3">
        <f>IF(BJ143=0,0,BI143*(_xlfn.XLOOKUP(BI$1,'Control Panel'!$B:$B,'Control Panel'!$H:$H)))</f>
        <v>26293.76451996608</v>
      </c>
      <c r="BL143" s="3">
        <f t="shared" si="94"/>
        <v>13635.034494241281</v>
      </c>
      <c r="BM143" s="3">
        <f t="shared" si="95"/>
        <v>5357006.2291584052</v>
      </c>
      <c r="BN143" s="10">
        <f>_xlfn.XLOOKUP(BI$1,'Control Panel'!$B:$B,'Control Panel'!$D:$D)</f>
        <v>5.8749999999999997E-2</v>
      </c>
      <c r="BO143" s="2">
        <f>IF('Control Panel'!$D$26="ON",BS142*(1-'Control Panel'!$C$26),BS142)</f>
        <v>7206617.4458374698</v>
      </c>
      <c r="BP143" s="3">
        <f>IF(ROUND(BS142,2) = 0,0,-PMT(_xlfn.XLOOKUP(BO$1,'Control Panel'!$B:$B,'Control Panel'!$H:$H),_xlfn.XLOOKUP(BO$1,'Control Panel'!$B:$B,'Control Panel'!$E:$E),_xlfn.XLOOKUP(BO$1,'Control Panel'!$B:$B,'Control Panel'!$C:$C)))</f>
        <v>51078.842448125593</v>
      </c>
      <c r="BQ143" s="3">
        <f>IF(BP143=0,0,BO143*(_xlfn.XLOOKUP(BO$1,'Control Panel'!$B:$B,'Control Panel'!$H:$H)))</f>
        <v>31528.951325538928</v>
      </c>
      <c r="BR143" s="3">
        <f t="shared" si="96"/>
        <v>19549.891122586665</v>
      </c>
      <c r="BS143" s="3">
        <f t="shared" si="97"/>
        <v>7187067.5547148827</v>
      </c>
      <c r="BT143" s="10">
        <f>_xlfn.XLOOKUP(BO$1,'Control Panel'!$B:$B,'Control Panel'!$D:$D)</f>
        <v>5.2499999999999998E-2</v>
      </c>
      <c r="BU143" s="2">
        <f>IF('Control Panel'!$D$26="ON",BY142*(1-'Control Panel'!$C$26),BY142)</f>
        <v>1398143.9240810173</v>
      </c>
      <c r="BV143" s="3">
        <f>IF(ROUND(BY142,2) = 0,0,-PMT(_xlfn.XLOOKUP(BU$1,'Control Panel'!$B:$B,'Control Panel'!$H:$H),_xlfn.XLOOKUP(BU$1,'Control Panel'!$B:$B,'Control Panel'!$E:$E),_xlfn.XLOOKUP(BU$1,'Control Panel'!$B:$B,'Control Panel'!$C:$C)))</f>
        <v>38891.266274824018</v>
      </c>
      <c r="BW143" s="3">
        <f>IF(BV143=0,0,BU143*(_xlfn.XLOOKUP(BU$1,'Control Panel'!$B:$B,'Control Panel'!$H:$H)))</f>
        <v>7427.6395966804048</v>
      </c>
      <c r="BX143" s="3">
        <f t="shared" si="98"/>
        <v>31463.626678143613</v>
      </c>
      <c r="BY143" s="3">
        <f t="shared" si="99"/>
        <v>1366680.2974028736</v>
      </c>
      <c r="BZ143" s="10">
        <f>_xlfn.XLOOKUP(BU$1,'Control Panel'!$B:$B,'Control Panel'!$D:$D)</f>
        <v>6.3750000000000001E-2</v>
      </c>
      <c r="CA143" s="2">
        <f>IF('Control Panel'!$D$26="ON",CE142*(1-'Control Panel'!$C$26),CE142)</f>
        <v>1809698.9324578666</v>
      </c>
      <c r="CB143" s="3">
        <f>IF(ROUND(CE142,2) = 0,0,-PMT(_xlfn.XLOOKUP(CA$1,'Control Panel'!$B:$B,'Control Panel'!$H:$H),_xlfn.XLOOKUP(CA$1,'Control Panel'!$B:$B,'Control Panel'!$E:$E),_xlfn.XLOOKUP(CA$1,'Control Panel'!$B:$B,'Control Panel'!$C:$C)))</f>
        <v>49824.605221179954</v>
      </c>
      <c r="CC143" s="3">
        <f>IF(CB143=0,0,CA143*(_xlfn.XLOOKUP(CA$1,'Control Panel'!$B:$B,'Control Panel'!$H:$H)))</f>
        <v>8671.4740513606121</v>
      </c>
      <c r="CD143" s="3">
        <f t="shared" si="100"/>
        <v>41153.131169819346</v>
      </c>
      <c r="CE143" s="3">
        <f t="shared" si="101"/>
        <v>1768545.8012880473</v>
      </c>
      <c r="CF143" s="10">
        <f>_xlfn.XLOOKUP(CA$1,'Control Panel'!$B:$B,'Control Panel'!$D:$D)</f>
        <v>5.7500000000000002E-2</v>
      </c>
      <c r="CG143" s="2">
        <f>IF('Control Panel'!$D$26="ON",CK142*(1-'Control Panel'!$C$26),CK142)</f>
        <v>2533015.6092379098</v>
      </c>
      <c r="CH143" s="3">
        <f>IF(ROUND(CK142,2) = 0,0,-PMT(_xlfn.XLOOKUP(CG$1,'Control Panel'!$B:$B,'Control Panel'!$H:$H),_xlfn.XLOOKUP(CG$1,'Control Panel'!$B:$B,'Control Panel'!$E:$E),_xlfn.XLOOKUP(CG$1,'Control Panel'!$B:$B,'Control Panel'!$C:$C)))</f>
        <v>69452.093642796826</v>
      </c>
      <c r="CI143" s="3">
        <f>IF(CH143=0,0,CG143*(_xlfn.XLOOKUP(CG$1,'Control Panel'!$B:$B,'Control Panel'!$H:$H)))</f>
        <v>11609.654875673754</v>
      </c>
      <c r="CJ143" s="3">
        <f t="shared" si="102"/>
        <v>57842.438767123072</v>
      </c>
      <c r="CK143" s="3">
        <f t="shared" si="103"/>
        <v>2475173.1704707867</v>
      </c>
      <c r="CL143" s="10">
        <f>_xlfn.XLOOKUP(CG$1,'Control Panel'!$B:$B,'Control Panel'!$D:$D)</f>
        <v>5.5E-2</v>
      </c>
      <c r="CM143" s="2">
        <f>IF('Control Panel'!$D$26="ON",CQ142*(1-'Control Panel'!$C$26),CQ142)</f>
        <v>1558187.555856748</v>
      </c>
      <c r="CN143" s="3">
        <f>IF(ROUND(CQ142,2) = 0,0,-PMT(_xlfn.XLOOKUP(CM$1,'Control Panel'!$B:$B,'Control Panel'!$H:$H),_xlfn.XLOOKUP(CM$1,'Control Panel'!$B:$B,'Control Panel'!$E:$E),_xlfn.XLOOKUP(CM$1,'Control Panel'!$B:$B,'Control Panel'!$C:$C)))</f>
        <v>11044.074042837967</v>
      </c>
      <c r="CO143" s="3">
        <f>IF(CN143=0,0,CM143*(_xlfn.XLOOKUP(CM$1,'Control Panel'!$B:$B,'Control Panel'!$H:$H)))</f>
        <v>6817.0705568732719</v>
      </c>
      <c r="CP143" s="3">
        <f t="shared" si="104"/>
        <v>4227.0034859646948</v>
      </c>
      <c r="CQ143" s="3">
        <f t="shared" si="105"/>
        <v>1553960.5523707834</v>
      </c>
      <c r="CR143" s="10">
        <f>_xlfn.XLOOKUP(CM$1,'Control Panel'!$B:$B,'Control Panel'!$D:$D)</f>
        <v>5.2499999999999998E-2</v>
      </c>
    </row>
    <row r="144" spans="1:96" x14ac:dyDescent="0.3">
      <c r="A144" s="86">
        <f t="shared" si="74"/>
        <v>399161.50942543248</v>
      </c>
      <c r="B144" s="3">
        <f t="shared" si="75"/>
        <v>307087.17250417662</v>
      </c>
      <c r="C144" s="88">
        <f>SUM($A$3:A143)</f>
        <v>40499682.727032438</v>
      </c>
      <c r="D144" s="87">
        <f>IF('Control Panel'!$D$27= "ON",A144+B144*(1-'Control Panel'!$C$27),A144+B144)</f>
        <v>706248.68192960904</v>
      </c>
      <c r="F144" s="9">
        <v>142</v>
      </c>
      <c r="G144" s="2">
        <f>IF('Control Panel'!$D$26="ON",K143*(1-'Control Panel'!$C$26),K143)</f>
        <v>1455984.2179239939</v>
      </c>
      <c r="H144" s="3">
        <f>IF(ROUND(K143,2) = 0,0,-PMT(_xlfn.XLOOKUP(G$1,'Control Panel'!$B:$B,'Control Panel'!$H:$H),_xlfn.XLOOKUP(G$1,'Control Panel'!$B:$B,'Control Panel'!$E:$E),_xlfn.XLOOKUP(G$1,'Control Panel'!$B:$B,'Control Panel'!$C:$C)))</f>
        <v>40854.172731056962</v>
      </c>
      <c r="I144" s="3">
        <f>IF(H144=0,0,G144*(_xlfn.XLOOKUP(G$1,'Control Panel'!$B:$B,'Control Panel'!$H:$H)))</f>
        <v>6673.2609988183058</v>
      </c>
      <c r="J144" s="3">
        <f t="shared" si="76"/>
        <v>34180.911732238659</v>
      </c>
      <c r="K144" s="3">
        <f t="shared" si="77"/>
        <v>1421803.3061917552</v>
      </c>
      <c r="L144" s="10">
        <f>_xlfn.XLOOKUP(G$1,'Control Panel'!$B:$B,'Control Panel'!$D:$D)</f>
        <v>5.5E-2</v>
      </c>
      <c r="M144" s="2">
        <f>IF('Control Panel'!$D$26="ON",Q143*(1-'Control Panel'!$C$26),Q143)</f>
        <v>3273940.6877630837</v>
      </c>
      <c r="N144" s="3">
        <f>IF(ROUND(Q143,2) = 0,0,-PMT(_xlfn.XLOOKUP(M$1,'Control Panel'!$B:$B,'Control Panel'!$H:$H),_xlfn.XLOOKUP(M$1,'Control Panel'!$B:$B,'Control Panel'!$E:$E),_xlfn.XLOOKUP(M$1,'Control Panel'!$B:$B,'Control Panel'!$C:$C)))</f>
        <v>26277.152547020552</v>
      </c>
      <c r="O144" s="3">
        <f>IF(N144=0,0,M144*(_xlfn.XLOOKUP(M$1,'Control Panel'!$B:$B,'Control Panel'!$H:$H)))</f>
        <v>18756.951856976</v>
      </c>
      <c r="P144" s="3">
        <f t="shared" si="78"/>
        <v>7520.2006900445522</v>
      </c>
      <c r="Q144" s="3">
        <f t="shared" si="79"/>
        <v>3266420.4870730392</v>
      </c>
      <c r="R144" s="10">
        <f>_xlfn.XLOOKUP(M$1,'Control Panel'!$B:$B,'Control Panel'!$D:$D)</f>
        <v>6.8750000000000006E-2</v>
      </c>
      <c r="S144" s="2">
        <f>IF('Control Panel'!$D$26="ON",W143*(1-'Control Panel'!$C$26),W143)</f>
        <v>5320153.6176150003</v>
      </c>
      <c r="T144" s="3">
        <f>IF(ROUND(W143,2) = 0,0,-PMT(_xlfn.XLOOKUP(S$1,'Control Panel'!$B:$B,'Control Panel'!$H:$H),_xlfn.XLOOKUP(S$1,'Control Panel'!$B:$B,'Control Panel'!$E:$E),_xlfn.XLOOKUP(S$1,'Control Panel'!$B:$B,'Control Panel'!$C:$C)))</f>
        <v>42700.372888908401</v>
      </c>
      <c r="U144" s="3">
        <f>IF(T144=0,0,S144*(_xlfn.XLOOKUP(S$1,'Control Panel'!$B:$B,'Control Panel'!$H:$H)))</f>
        <v>30480.046767585944</v>
      </c>
      <c r="V144" s="3">
        <f t="shared" si="80"/>
        <v>12220.326121322458</v>
      </c>
      <c r="W144" s="3">
        <f t="shared" si="81"/>
        <v>5307933.2914936775</v>
      </c>
      <c r="X144" s="10">
        <f>_xlfn.XLOOKUP(S$1,'Control Panel'!$B:$B,'Control Panel'!$D:$D)</f>
        <v>6.8750000000000006E-2</v>
      </c>
      <c r="Y144" s="2">
        <f>IF('Control Panel'!$D$26="ON",AC143*(1-'Control Panel'!$C$26),AC143)</f>
        <v>2215550.468103515</v>
      </c>
      <c r="Z144" s="3">
        <f>IF(ROUND(AC143,2) = 0,0,-PMT(_xlfn.XLOOKUP(Y$1,'Control Panel'!$B:$B,'Control Panel'!$H:$H),_xlfn.XLOOKUP(Y$1,'Control Panel'!$B:$B,'Control Panel'!$E:$E),_xlfn.XLOOKUP(Y$1,'Control Panel'!$B:$B,'Control Panel'!$C:$C)))</f>
        <v>61792.332437135432</v>
      </c>
      <c r="AA144" s="3">
        <f>IF(Z144=0,0,Y144*(_xlfn.XLOOKUP(Y$1,'Control Panel'!$B:$B,'Control Panel'!$H:$H)))</f>
        <v>9462.2467908587605</v>
      </c>
      <c r="AB144" s="3">
        <f t="shared" si="82"/>
        <v>52330.085646276668</v>
      </c>
      <c r="AC144" s="3">
        <f t="shared" si="83"/>
        <v>2163220.3824572382</v>
      </c>
      <c r="AD144" s="10">
        <f>_xlfn.XLOOKUP(Y$1,'Control Panel'!$B:$B,'Control Panel'!$D:$D)</f>
        <v>5.1249999999999997E-2</v>
      </c>
      <c r="AE144" s="2">
        <f>IF('Control Panel'!$D$26="ON",AI143*(1-'Control Panel'!$C$26),AI143)</f>
        <v>8184851.7194077196</v>
      </c>
      <c r="AF144" s="3">
        <f>IF(ROUND(AI143,2) = 0,0,-PMT(_xlfn.XLOOKUP(AE$1,'Control Panel'!$B:$B,'Control Panel'!$H:$H),_xlfn.XLOOKUP(AE$1,'Control Panel'!$B:$B,'Control Panel'!$E:$E),_xlfn.XLOOKUP(AE$1,'Control Panel'!$B:$B,'Control Panel'!$C:$C)))</f>
        <v>65692.881367551381</v>
      </c>
      <c r="AG144" s="3">
        <f>IF(AF144=0,0,AE144*(_xlfn.XLOOKUP(AE$1,'Control Panel'!$B:$B,'Control Panel'!$H:$H)))</f>
        <v>46892.379642440064</v>
      </c>
      <c r="AH144" s="3">
        <f t="shared" si="84"/>
        <v>18800.501725111317</v>
      </c>
      <c r="AI144" s="3">
        <f t="shared" si="85"/>
        <v>8166051.2176826084</v>
      </c>
      <c r="AJ144" s="10">
        <f>_xlfn.XLOOKUP(AE$1,'Control Panel'!$B:$B,'Control Panel'!$D:$D)</f>
        <v>6.8750000000000006E-2</v>
      </c>
      <c r="AK144" s="2">
        <f>IF('Control Panel'!$D$26="ON",AO143*(1-'Control Panel'!$C$26),AO143)</f>
        <v>679301.52332318958</v>
      </c>
      <c r="AL144" s="3">
        <f>IF(ROUND(AO143,2) = 0,0,-PMT(_xlfn.XLOOKUP(AK$1,'Control Panel'!$B:$B,'Control Panel'!$H:$H),_xlfn.XLOOKUP(AK$1,'Control Panel'!$B:$B,'Control Panel'!$E:$E),_xlfn.XLOOKUP(AK$1,'Control Panel'!$B:$B,'Control Panel'!$C:$C)))</f>
        <v>19292.014496253767</v>
      </c>
      <c r="AM144" s="3">
        <f>IF(AL144=0,0,AK144*(_xlfn.XLOOKUP(AK$1,'Control Panel'!$B:$B,'Control Panel'!$H:$H)))</f>
        <v>3538.0287673082789</v>
      </c>
      <c r="AN144" s="3">
        <f t="shared" si="86"/>
        <v>15753.985728945489</v>
      </c>
      <c r="AO144" s="3">
        <f t="shared" si="87"/>
        <v>663547.53759424412</v>
      </c>
      <c r="AP144" s="10">
        <f>_xlfn.XLOOKUP(AK$1,'Control Panel'!$B:$B,'Control Panel'!$D:$D)</f>
        <v>6.25E-2</v>
      </c>
      <c r="AQ144" s="2">
        <f>IF('Control Panel'!$D$26="ON",AU143*(1-'Control Panel'!$C$26),AU143)</f>
        <v>2151126.960648811</v>
      </c>
      <c r="AR144" s="3">
        <f>IF(ROUND(AU143,2) = 0,0,-PMT(_xlfn.XLOOKUP(AQ$1,'Control Panel'!$B:$B,'Control Panel'!$H:$H),_xlfn.XLOOKUP(AQ$1,'Control Panel'!$B:$B,'Control Panel'!$E:$E),_xlfn.XLOOKUP(AQ$1,'Control Panel'!$B:$B,'Control Panel'!$C:$C)))</f>
        <v>61459.563819643074</v>
      </c>
      <c r="AS144" s="3">
        <f>IF(AR144=0,0,AQ144*(_xlfn.XLOOKUP(AQ$1,'Control Panel'!$B:$B,'Control Panel'!$H:$H)))</f>
        <v>11876.013428581977</v>
      </c>
      <c r="AT144" s="3">
        <f t="shared" si="88"/>
        <v>49583.550391061101</v>
      </c>
      <c r="AU144" s="3">
        <f t="shared" si="89"/>
        <v>2101543.4102577497</v>
      </c>
      <c r="AV144" s="10">
        <f>_xlfn.XLOOKUP(AQ$1,'Control Panel'!$B:$B,'Control Panel'!$D:$D)</f>
        <v>6.6250000000000003E-2</v>
      </c>
      <c r="AW144" s="2">
        <f>IF('Control Panel'!$D$26="ON",BA143*(1-'Control Panel'!$C$26),BA143)</f>
        <v>6243024.6504313191</v>
      </c>
      <c r="AX144" s="3">
        <f>IF(ROUND(BA143,2) = 0,0,-PMT(_xlfn.XLOOKUP(AW$1,'Control Panel'!$B:$B,'Control Panel'!$H:$H),_xlfn.XLOOKUP(AW$1,'Control Panel'!$B:$B,'Control Panel'!$E:$E),_xlfn.XLOOKUP(AW$1,'Control Panel'!$B:$B,'Control Panel'!$C:$C)))</f>
        <v>44797.69910066975</v>
      </c>
      <c r="AY144" s="3">
        <f>IF(AX144=0,0,AW144*(_xlfn.XLOOKUP(AW$1,'Control Panel'!$B:$B,'Control Panel'!$H:$H)))</f>
        <v>27963.547913390285</v>
      </c>
      <c r="AZ144" s="3">
        <f t="shared" si="90"/>
        <v>16834.151187279465</v>
      </c>
      <c r="BA144" s="3">
        <f t="shared" si="91"/>
        <v>6226190.4992440399</v>
      </c>
      <c r="BB144" s="10">
        <f>_xlfn.XLOOKUP(AW$1,'Control Panel'!$B:$B,'Control Panel'!$D:$D)</f>
        <v>5.3749999999999999E-2</v>
      </c>
      <c r="BC144" s="2">
        <f>IF('Control Panel'!$D$26="ON",BG143*(1-'Control Panel'!$C$26),BG143)</f>
        <v>10267949.822345151</v>
      </c>
      <c r="BD144" s="3">
        <f>IF(ROUND(BG143,2) = 0,0,-PMT(_xlfn.XLOOKUP(BC$1,'Control Panel'!$B:$B,'Control Panel'!$H:$H),_xlfn.XLOOKUP(BC$1,'Control Panel'!$B:$B,'Control Panel'!$E:$E),_xlfn.XLOOKUP(BC$1,'Control Panel'!$B:$B,'Control Panel'!$C:$C)))</f>
        <v>83162.8118973979</v>
      </c>
      <c r="BE144" s="3">
        <f>IF(BD144=0,0,BC144*(_xlfn.XLOOKUP(BC$1,'Control Panel'!$B:$B,'Control Panel'!$H:$H)))</f>
        <v>59896.373963680046</v>
      </c>
      <c r="BF144" s="3">
        <f t="shared" si="92"/>
        <v>23266.437933717854</v>
      </c>
      <c r="BG144" s="3">
        <f t="shared" si="93"/>
        <v>10244683.384411432</v>
      </c>
      <c r="BH144" s="10">
        <f>_xlfn.XLOOKUP(BC$1,'Control Panel'!$B:$B,'Control Panel'!$D:$D)</f>
        <v>7.0000000000000007E-2</v>
      </c>
      <c r="BI144" s="2">
        <f>IF('Control Panel'!$D$26="ON",BM143*(1-'Control Panel'!$C$26),BM143)</f>
        <v>5357006.2291584052</v>
      </c>
      <c r="BJ144" s="3">
        <f>IF(ROUND(BM143,2) = 0,0,-PMT(_xlfn.XLOOKUP(BI$1,'Control Panel'!$B:$B,'Control Panel'!$H:$H),_xlfn.XLOOKUP(BI$1,'Control Panel'!$B:$B,'Control Panel'!$E:$E),_xlfn.XLOOKUP(BI$1,'Control Panel'!$B:$B,'Control Panel'!$C:$C)))</f>
        <v>39928.799014207361</v>
      </c>
      <c r="BK144" s="3">
        <f>IF(BJ144=0,0,BI144*(_xlfn.XLOOKUP(BI$1,'Control Panel'!$B:$B,'Control Panel'!$H:$H)))</f>
        <v>26227.009663588022</v>
      </c>
      <c r="BL144" s="3">
        <f t="shared" si="94"/>
        <v>13701.78935061934</v>
      </c>
      <c r="BM144" s="3">
        <f t="shared" si="95"/>
        <v>5343304.4398077857</v>
      </c>
      <c r="BN144" s="10">
        <f>_xlfn.XLOOKUP(BI$1,'Control Panel'!$B:$B,'Control Panel'!$D:$D)</f>
        <v>5.8749999999999997E-2</v>
      </c>
      <c r="BO144" s="2">
        <f>IF('Control Panel'!$D$26="ON",BS143*(1-'Control Panel'!$C$26),BS143)</f>
        <v>7187067.5547148827</v>
      </c>
      <c r="BP144" s="3">
        <f>IF(ROUND(BS143,2) = 0,0,-PMT(_xlfn.XLOOKUP(BO$1,'Control Panel'!$B:$B,'Control Panel'!$H:$H),_xlfn.XLOOKUP(BO$1,'Control Panel'!$B:$B,'Control Panel'!$E:$E),_xlfn.XLOOKUP(BO$1,'Control Panel'!$B:$B,'Control Panel'!$C:$C)))</f>
        <v>51078.842448125593</v>
      </c>
      <c r="BQ144" s="3">
        <f>IF(BP144=0,0,BO144*(_xlfn.XLOOKUP(BO$1,'Control Panel'!$B:$B,'Control Panel'!$H:$H)))</f>
        <v>31443.420551877607</v>
      </c>
      <c r="BR144" s="3">
        <f t="shared" si="96"/>
        <v>19635.421896247986</v>
      </c>
      <c r="BS144" s="3">
        <f t="shared" si="97"/>
        <v>7167432.1328186346</v>
      </c>
      <c r="BT144" s="10">
        <f>_xlfn.XLOOKUP(BO$1,'Control Panel'!$B:$B,'Control Panel'!$D:$D)</f>
        <v>5.2499999999999998E-2</v>
      </c>
      <c r="BU144" s="2">
        <f>IF('Control Panel'!$D$26="ON",BY143*(1-'Control Panel'!$C$26),BY143)</f>
        <v>1366680.2974028736</v>
      </c>
      <c r="BV144" s="3">
        <f>IF(ROUND(BY143,2) = 0,0,-PMT(_xlfn.XLOOKUP(BU$1,'Control Panel'!$B:$B,'Control Panel'!$H:$H),_xlfn.XLOOKUP(BU$1,'Control Panel'!$B:$B,'Control Panel'!$E:$E),_xlfn.XLOOKUP(BU$1,'Control Panel'!$B:$B,'Control Panel'!$C:$C)))</f>
        <v>38891.266274824018</v>
      </c>
      <c r="BW144" s="3">
        <f>IF(BV144=0,0,BU144*(_xlfn.XLOOKUP(BU$1,'Control Panel'!$B:$B,'Control Panel'!$H:$H)))</f>
        <v>7260.4890799527666</v>
      </c>
      <c r="BX144" s="3">
        <f t="shared" si="98"/>
        <v>31630.777194871251</v>
      </c>
      <c r="BY144" s="3">
        <f t="shared" si="99"/>
        <v>1335049.5202080023</v>
      </c>
      <c r="BZ144" s="10">
        <f>_xlfn.XLOOKUP(BU$1,'Control Panel'!$B:$B,'Control Panel'!$D:$D)</f>
        <v>6.3750000000000001E-2</v>
      </c>
      <c r="CA144" s="2">
        <f>IF('Control Panel'!$D$26="ON",CE143*(1-'Control Panel'!$C$26),CE143)</f>
        <v>1768545.8012880473</v>
      </c>
      <c r="CB144" s="3">
        <f>IF(ROUND(CE143,2) = 0,0,-PMT(_xlfn.XLOOKUP(CA$1,'Control Panel'!$B:$B,'Control Panel'!$H:$H),_xlfn.XLOOKUP(CA$1,'Control Panel'!$B:$B,'Control Panel'!$E:$E),_xlfn.XLOOKUP(CA$1,'Control Panel'!$B:$B,'Control Panel'!$C:$C)))</f>
        <v>49824.605221179954</v>
      </c>
      <c r="CC144" s="3">
        <f>IF(CB144=0,0,CA144*(_xlfn.XLOOKUP(CA$1,'Control Panel'!$B:$B,'Control Panel'!$H:$H)))</f>
        <v>8474.2819645052277</v>
      </c>
      <c r="CD144" s="3">
        <f t="shared" si="100"/>
        <v>41350.323256674725</v>
      </c>
      <c r="CE144" s="3">
        <f t="shared" si="101"/>
        <v>1727195.4780313727</v>
      </c>
      <c r="CF144" s="10">
        <f>_xlfn.XLOOKUP(CA$1,'Control Panel'!$B:$B,'Control Panel'!$D:$D)</f>
        <v>5.7500000000000002E-2</v>
      </c>
      <c r="CG144" s="2">
        <f>IF('Control Panel'!$D$26="ON",CK143*(1-'Control Panel'!$C$26),CK143)</f>
        <v>2475173.1704707867</v>
      </c>
      <c r="CH144" s="3">
        <f>IF(ROUND(CK143,2) = 0,0,-PMT(_xlfn.XLOOKUP(CG$1,'Control Panel'!$B:$B,'Control Panel'!$H:$H),_xlfn.XLOOKUP(CG$1,'Control Panel'!$B:$B,'Control Panel'!$E:$E),_xlfn.XLOOKUP(CG$1,'Control Panel'!$B:$B,'Control Panel'!$C:$C)))</f>
        <v>69452.093642796826</v>
      </c>
      <c r="CI144" s="3">
        <f>IF(CH144=0,0,CG144*(_xlfn.XLOOKUP(CG$1,'Control Panel'!$B:$B,'Control Panel'!$H:$H)))</f>
        <v>11344.543697991106</v>
      </c>
      <c r="CJ144" s="3">
        <f t="shared" si="102"/>
        <v>58107.549944805723</v>
      </c>
      <c r="CK144" s="3">
        <f t="shared" si="103"/>
        <v>2417065.6205259808</v>
      </c>
      <c r="CL144" s="10">
        <f>_xlfn.XLOOKUP(CG$1,'Control Panel'!$B:$B,'Control Panel'!$D:$D)</f>
        <v>5.5E-2</v>
      </c>
      <c r="CM144" s="2">
        <f>IF('Control Panel'!$D$26="ON",CQ143*(1-'Control Panel'!$C$26),CQ143)</f>
        <v>1553960.5523707834</v>
      </c>
      <c r="CN144" s="3">
        <f>IF(ROUND(CQ143,2) = 0,0,-PMT(_xlfn.XLOOKUP(CM$1,'Control Panel'!$B:$B,'Control Panel'!$H:$H),_xlfn.XLOOKUP(CM$1,'Control Panel'!$B:$B,'Control Panel'!$E:$E),_xlfn.XLOOKUP(CM$1,'Control Panel'!$B:$B,'Control Panel'!$C:$C)))</f>
        <v>11044.074042837967</v>
      </c>
      <c r="CO144" s="3">
        <f>IF(CN144=0,0,CM144*(_xlfn.XLOOKUP(CM$1,'Control Panel'!$B:$B,'Control Panel'!$H:$H)))</f>
        <v>6798.5774166221763</v>
      </c>
      <c r="CP144" s="3">
        <f t="shared" si="104"/>
        <v>4245.4966262157905</v>
      </c>
      <c r="CQ144" s="3">
        <f t="shared" si="105"/>
        <v>1549715.0557445677</v>
      </c>
      <c r="CR144" s="10">
        <f>_xlfn.XLOOKUP(CM$1,'Control Panel'!$B:$B,'Control Panel'!$D:$D)</f>
        <v>5.2499999999999998E-2</v>
      </c>
    </row>
    <row r="145" spans="1:96" x14ac:dyDescent="0.3">
      <c r="A145" s="86">
        <f t="shared" si="74"/>
        <v>401133.45380683616</v>
      </c>
      <c r="B145" s="3">
        <f t="shared" si="75"/>
        <v>305115.22812277277</v>
      </c>
      <c r="C145" s="88">
        <f>SUM($A$3:A144)</f>
        <v>40898844.236457869</v>
      </c>
      <c r="D145" s="87">
        <f>IF('Control Panel'!$D$27= "ON",A145+B145*(1-'Control Panel'!$C$27),A145+B145)</f>
        <v>706248.68192960892</v>
      </c>
      <c r="F145" s="9">
        <v>143</v>
      </c>
      <c r="G145" s="2">
        <f>IF('Control Panel'!$D$26="ON",K144*(1-'Control Panel'!$C$26),K144)</f>
        <v>1421803.3061917552</v>
      </c>
      <c r="H145" s="3">
        <f>IF(ROUND(K144,2) = 0,0,-PMT(_xlfn.XLOOKUP(G$1,'Control Panel'!$B:$B,'Control Panel'!$H:$H),_xlfn.XLOOKUP(G$1,'Control Panel'!$B:$B,'Control Panel'!$E:$E),_xlfn.XLOOKUP(G$1,'Control Panel'!$B:$B,'Control Panel'!$C:$C)))</f>
        <v>40854.172731056962</v>
      </c>
      <c r="I145" s="3">
        <f>IF(H145=0,0,G145*(_xlfn.XLOOKUP(G$1,'Control Panel'!$B:$B,'Control Panel'!$H:$H)))</f>
        <v>6516.5984867122115</v>
      </c>
      <c r="J145" s="3">
        <f t="shared" si="76"/>
        <v>34337.574244344753</v>
      </c>
      <c r="K145" s="3">
        <f t="shared" si="77"/>
        <v>1387465.7319474104</v>
      </c>
      <c r="L145" s="10">
        <f>_xlfn.XLOOKUP(G$1,'Control Panel'!$B:$B,'Control Panel'!$D:$D)</f>
        <v>5.5E-2</v>
      </c>
      <c r="M145" s="2">
        <f>IF('Control Panel'!$D$26="ON",Q144*(1-'Control Panel'!$C$26),Q144)</f>
        <v>3266420.4870730392</v>
      </c>
      <c r="N145" s="3">
        <f>IF(ROUND(Q144,2) = 0,0,-PMT(_xlfn.XLOOKUP(M$1,'Control Panel'!$B:$B,'Control Panel'!$H:$H),_xlfn.XLOOKUP(M$1,'Control Panel'!$B:$B,'Control Panel'!$E:$E),_xlfn.XLOOKUP(M$1,'Control Panel'!$B:$B,'Control Panel'!$C:$C)))</f>
        <v>26277.152547020552</v>
      </c>
      <c r="O145" s="3">
        <f>IF(N145=0,0,M145*(_xlfn.XLOOKUP(M$1,'Control Panel'!$B:$B,'Control Panel'!$H:$H)))</f>
        <v>18713.867373855956</v>
      </c>
      <c r="P145" s="3">
        <f t="shared" si="78"/>
        <v>7563.2851731645969</v>
      </c>
      <c r="Q145" s="3">
        <f t="shared" si="79"/>
        <v>3258857.2018998745</v>
      </c>
      <c r="R145" s="10">
        <f>_xlfn.XLOOKUP(M$1,'Control Panel'!$B:$B,'Control Panel'!$D:$D)</f>
        <v>6.8750000000000006E-2</v>
      </c>
      <c r="S145" s="2">
        <f>IF('Control Panel'!$D$26="ON",W144*(1-'Control Panel'!$C$26),W144)</f>
        <v>5307933.2914936775</v>
      </c>
      <c r="T145" s="3">
        <f>IF(ROUND(W144,2) = 0,0,-PMT(_xlfn.XLOOKUP(S$1,'Control Panel'!$B:$B,'Control Panel'!$H:$H),_xlfn.XLOOKUP(S$1,'Control Panel'!$B:$B,'Control Panel'!$E:$E),_xlfn.XLOOKUP(S$1,'Control Panel'!$B:$B,'Control Panel'!$C:$C)))</f>
        <v>42700.372888908401</v>
      </c>
      <c r="U145" s="3">
        <f>IF(T145=0,0,S145*(_xlfn.XLOOKUP(S$1,'Control Panel'!$B:$B,'Control Panel'!$H:$H)))</f>
        <v>30410.034482515865</v>
      </c>
      <c r="V145" s="3">
        <f t="shared" si="80"/>
        <v>12290.338406392537</v>
      </c>
      <c r="W145" s="3">
        <f t="shared" si="81"/>
        <v>5295642.9530872852</v>
      </c>
      <c r="X145" s="10">
        <f>_xlfn.XLOOKUP(S$1,'Control Panel'!$B:$B,'Control Panel'!$D:$D)</f>
        <v>6.8750000000000006E-2</v>
      </c>
      <c r="Y145" s="2">
        <f>IF('Control Panel'!$D$26="ON",AC144*(1-'Control Panel'!$C$26),AC144)</f>
        <v>2163220.3824572382</v>
      </c>
      <c r="Z145" s="3">
        <f>IF(ROUND(AC144,2) = 0,0,-PMT(_xlfn.XLOOKUP(Y$1,'Control Panel'!$B:$B,'Control Panel'!$H:$H),_xlfn.XLOOKUP(Y$1,'Control Panel'!$B:$B,'Control Panel'!$E:$E),_xlfn.XLOOKUP(Y$1,'Control Panel'!$B:$B,'Control Panel'!$C:$C)))</f>
        <v>61792.332437135432</v>
      </c>
      <c r="AA145" s="3">
        <f>IF(Z145=0,0,Y145*(_xlfn.XLOOKUP(Y$1,'Control Panel'!$B:$B,'Control Panel'!$H:$H)))</f>
        <v>9238.7537167444534</v>
      </c>
      <c r="AB145" s="3">
        <f t="shared" si="82"/>
        <v>52553.578720390979</v>
      </c>
      <c r="AC145" s="3">
        <f t="shared" si="83"/>
        <v>2110666.8037368474</v>
      </c>
      <c r="AD145" s="10">
        <f>_xlfn.XLOOKUP(Y$1,'Control Panel'!$B:$B,'Control Panel'!$D:$D)</f>
        <v>5.1249999999999997E-2</v>
      </c>
      <c r="AE145" s="2">
        <f>IF('Control Panel'!$D$26="ON",AI144*(1-'Control Panel'!$C$26),AI144)</f>
        <v>8166051.2176826084</v>
      </c>
      <c r="AF145" s="3">
        <f>IF(ROUND(AI144,2) = 0,0,-PMT(_xlfn.XLOOKUP(AE$1,'Control Panel'!$B:$B,'Control Panel'!$H:$H),_xlfn.XLOOKUP(AE$1,'Control Panel'!$B:$B,'Control Panel'!$E:$E),_xlfn.XLOOKUP(AE$1,'Control Panel'!$B:$B,'Control Panel'!$C:$C)))</f>
        <v>65692.881367551381</v>
      </c>
      <c r="AG145" s="3">
        <f>IF(AF145=0,0,AE145*(_xlfn.XLOOKUP(AE$1,'Control Panel'!$B:$B,'Control Panel'!$H:$H)))</f>
        <v>46784.668434639949</v>
      </c>
      <c r="AH145" s="3">
        <f t="shared" si="84"/>
        <v>18908.212932911432</v>
      </c>
      <c r="AI145" s="3">
        <f t="shared" si="85"/>
        <v>8147143.0047496967</v>
      </c>
      <c r="AJ145" s="10">
        <f>_xlfn.XLOOKUP(AE$1,'Control Panel'!$B:$B,'Control Panel'!$D:$D)</f>
        <v>6.8750000000000006E-2</v>
      </c>
      <c r="AK145" s="2">
        <f>IF('Control Panel'!$D$26="ON",AO144*(1-'Control Panel'!$C$26),AO144)</f>
        <v>663547.53759424412</v>
      </c>
      <c r="AL145" s="3">
        <f>IF(ROUND(AO144,2) = 0,0,-PMT(_xlfn.XLOOKUP(AK$1,'Control Panel'!$B:$B,'Control Panel'!$H:$H),_xlfn.XLOOKUP(AK$1,'Control Panel'!$B:$B,'Control Panel'!$E:$E),_xlfn.XLOOKUP(AK$1,'Control Panel'!$B:$B,'Control Panel'!$C:$C)))</f>
        <v>19292.014496253767</v>
      </c>
      <c r="AM145" s="3">
        <f>IF(AL145=0,0,AK145*(_xlfn.XLOOKUP(AK$1,'Control Panel'!$B:$B,'Control Panel'!$H:$H)))</f>
        <v>3455.9767583033545</v>
      </c>
      <c r="AN145" s="3">
        <f t="shared" si="86"/>
        <v>15836.037737950413</v>
      </c>
      <c r="AO145" s="3">
        <f t="shared" si="87"/>
        <v>647711.49985629367</v>
      </c>
      <c r="AP145" s="10">
        <f>_xlfn.XLOOKUP(AK$1,'Control Panel'!$B:$B,'Control Panel'!$D:$D)</f>
        <v>6.25E-2</v>
      </c>
      <c r="AQ145" s="2">
        <f>IF('Control Panel'!$D$26="ON",AU144*(1-'Control Panel'!$C$26),AU144)</f>
        <v>2101543.4102577497</v>
      </c>
      <c r="AR145" s="3">
        <f>IF(ROUND(AU144,2) = 0,0,-PMT(_xlfn.XLOOKUP(AQ$1,'Control Panel'!$B:$B,'Control Panel'!$H:$H),_xlfn.XLOOKUP(AQ$1,'Control Panel'!$B:$B,'Control Panel'!$E:$E),_xlfn.XLOOKUP(AQ$1,'Control Panel'!$B:$B,'Control Panel'!$C:$C)))</f>
        <v>61459.563819643074</v>
      </c>
      <c r="AS145" s="3">
        <f>IF(AR145=0,0,AQ145*(_xlfn.XLOOKUP(AQ$1,'Control Panel'!$B:$B,'Control Panel'!$H:$H)))</f>
        <v>11602.270910797994</v>
      </c>
      <c r="AT145" s="3">
        <f t="shared" si="88"/>
        <v>49857.292908845076</v>
      </c>
      <c r="AU145" s="3">
        <f t="shared" si="89"/>
        <v>2051686.1173489047</v>
      </c>
      <c r="AV145" s="10">
        <f>_xlfn.XLOOKUP(AQ$1,'Control Panel'!$B:$B,'Control Panel'!$D:$D)</f>
        <v>6.6250000000000003E-2</v>
      </c>
      <c r="AW145" s="2">
        <f>IF('Control Panel'!$D$26="ON",BA144*(1-'Control Panel'!$C$26),BA144)</f>
        <v>6226190.4992440399</v>
      </c>
      <c r="AX145" s="3">
        <f>IF(ROUND(BA144,2) = 0,0,-PMT(_xlfn.XLOOKUP(AW$1,'Control Panel'!$B:$B,'Control Panel'!$H:$H),_xlfn.XLOOKUP(AW$1,'Control Panel'!$B:$B,'Control Panel'!$E:$E),_xlfn.XLOOKUP(AW$1,'Control Panel'!$B:$B,'Control Panel'!$C:$C)))</f>
        <v>44797.69910066975</v>
      </c>
      <c r="AY145" s="3">
        <f>IF(AX145=0,0,AW145*(_xlfn.XLOOKUP(AW$1,'Control Panel'!$B:$B,'Control Panel'!$H:$H)))</f>
        <v>27888.144944530595</v>
      </c>
      <c r="AZ145" s="3">
        <f t="shared" si="90"/>
        <v>16909.554156139155</v>
      </c>
      <c r="BA145" s="3">
        <f t="shared" si="91"/>
        <v>6209280.9450879004</v>
      </c>
      <c r="BB145" s="10">
        <f>_xlfn.XLOOKUP(AW$1,'Control Panel'!$B:$B,'Control Panel'!$D:$D)</f>
        <v>5.3749999999999999E-2</v>
      </c>
      <c r="BC145" s="2">
        <f>IF('Control Panel'!$D$26="ON",BG144*(1-'Control Panel'!$C$26),BG144)</f>
        <v>10244683.384411432</v>
      </c>
      <c r="BD145" s="3">
        <f>IF(ROUND(BG144,2) = 0,0,-PMT(_xlfn.XLOOKUP(BC$1,'Control Panel'!$B:$B,'Control Panel'!$H:$H),_xlfn.XLOOKUP(BC$1,'Control Panel'!$B:$B,'Control Panel'!$E:$E),_xlfn.XLOOKUP(BC$1,'Control Panel'!$B:$B,'Control Panel'!$C:$C)))</f>
        <v>83162.8118973979</v>
      </c>
      <c r="BE145" s="3">
        <f>IF(BD145=0,0,BC145*(_xlfn.XLOOKUP(BC$1,'Control Panel'!$B:$B,'Control Panel'!$H:$H)))</f>
        <v>59760.653075733353</v>
      </c>
      <c r="BF145" s="3">
        <f t="shared" si="92"/>
        <v>23402.158821664547</v>
      </c>
      <c r="BG145" s="3">
        <f t="shared" si="93"/>
        <v>10221281.225589767</v>
      </c>
      <c r="BH145" s="10">
        <f>_xlfn.XLOOKUP(BC$1,'Control Panel'!$B:$B,'Control Panel'!$D:$D)</f>
        <v>7.0000000000000007E-2</v>
      </c>
      <c r="BI145" s="2">
        <f>IF('Control Panel'!$D$26="ON",BM144*(1-'Control Panel'!$C$26),BM144)</f>
        <v>5343304.4398077857</v>
      </c>
      <c r="BJ145" s="3">
        <f>IF(ROUND(BM144,2) = 0,0,-PMT(_xlfn.XLOOKUP(BI$1,'Control Panel'!$B:$B,'Control Panel'!$H:$H),_xlfn.XLOOKUP(BI$1,'Control Panel'!$B:$B,'Control Panel'!$E:$E),_xlfn.XLOOKUP(BI$1,'Control Panel'!$B:$B,'Control Panel'!$C:$C)))</f>
        <v>39928.799014207361</v>
      </c>
      <c r="BK145" s="3">
        <f>IF(BJ145=0,0,BI145*(_xlfn.XLOOKUP(BI$1,'Control Panel'!$B:$B,'Control Panel'!$H:$H)))</f>
        <v>26159.927986558949</v>
      </c>
      <c r="BL145" s="3">
        <f t="shared" si="94"/>
        <v>13768.871027648413</v>
      </c>
      <c r="BM145" s="3">
        <f t="shared" si="95"/>
        <v>5329535.5687801372</v>
      </c>
      <c r="BN145" s="10">
        <f>_xlfn.XLOOKUP(BI$1,'Control Panel'!$B:$B,'Control Panel'!$D:$D)</f>
        <v>5.8749999999999997E-2</v>
      </c>
      <c r="BO145" s="2">
        <f>IF('Control Panel'!$D$26="ON",BS144*(1-'Control Panel'!$C$26),BS144)</f>
        <v>7167432.1328186346</v>
      </c>
      <c r="BP145" s="3">
        <f>IF(ROUND(BS144,2) = 0,0,-PMT(_xlfn.XLOOKUP(BO$1,'Control Panel'!$B:$B,'Control Panel'!$H:$H),_xlfn.XLOOKUP(BO$1,'Control Panel'!$B:$B,'Control Panel'!$E:$E),_xlfn.XLOOKUP(BO$1,'Control Panel'!$B:$B,'Control Panel'!$C:$C)))</f>
        <v>51078.842448125593</v>
      </c>
      <c r="BQ145" s="3">
        <f>IF(BP145=0,0,BO145*(_xlfn.XLOOKUP(BO$1,'Control Panel'!$B:$B,'Control Panel'!$H:$H)))</f>
        <v>31357.515581081523</v>
      </c>
      <c r="BR145" s="3">
        <f t="shared" si="96"/>
        <v>19721.32686704407</v>
      </c>
      <c r="BS145" s="3">
        <f t="shared" si="97"/>
        <v>7147710.8059515906</v>
      </c>
      <c r="BT145" s="10">
        <f>_xlfn.XLOOKUP(BO$1,'Control Panel'!$B:$B,'Control Panel'!$D:$D)</f>
        <v>5.2499999999999998E-2</v>
      </c>
      <c r="BU145" s="2">
        <f>IF('Control Panel'!$D$26="ON",BY144*(1-'Control Panel'!$C$26),BY144)</f>
        <v>1335049.5202080023</v>
      </c>
      <c r="BV145" s="3">
        <f>IF(ROUND(BY144,2) = 0,0,-PMT(_xlfn.XLOOKUP(BU$1,'Control Panel'!$B:$B,'Control Panel'!$H:$H),_xlfn.XLOOKUP(BU$1,'Control Panel'!$B:$B,'Control Panel'!$E:$E),_xlfn.XLOOKUP(BU$1,'Control Panel'!$B:$B,'Control Panel'!$C:$C)))</f>
        <v>38891.266274824018</v>
      </c>
      <c r="BW145" s="3">
        <f>IF(BV145=0,0,BU145*(_xlfn.XLOOKUP(BU$1,'Control Panel'!$B:$B,'Control Panel'!$H:$H)))</f>
        <v>7092.4505761050132</v>
      </c>
      <c r="BX145" s="3">
        <f t="shared" si="98"/>
        <v>31798.815698719005</v>
      </c>
      <c r="BY145" s="3">
        <f t="shared" si="99"/>
        <v>1303250.7045092832</v>
      </c>
      <c r="BZ145" s="10">
        <f>_xlfn.XLOOKUP(BU$1,'Control Panel'!$B:$B,'Control Panel'!$D:$D)</f>
        <v>6.3750000000000001E-2</v>
      </c>
      <c r="CA145" s="2">
        <f>IF('Control Panel'!$D$26="ON",CE144*(1-'Control Panel'!$C$26),CE144)</f>
        <v>1727195.4780313727</v>
      </c>
      <c r="CB145" s="3">
        <f>IF(ROUND(CE144,2) = 0,0,-PMT(_xlfn.XLOOKUP(CA$1,'Control Panel'!$B:$B,'Control Panel'!$H:$H),_xlfn.XLOOKUP(CA$1,'Control Panel'!$B:$B,'Control Panel'!$E:$E),_xlfn.XLOOKUP(CA$1,'Control Panel'!$B:$B,'Control Panel'!$C:$C)))</f>
        <v>49824.605221179954</v>
      </c>
      <c r="CC145" s="3">
        <f>IF(CB145=0,0,CA145*(_xlfn.XLOOKUP(CA$1,'Control Panel'!$B:$B,'Control Panel'!$H:$H)))</f>
        <v>8276.1449989003286</v>
      </c>
      <c r="CD145" s="3">
        <f t="shared" si="100"/>
        <v>41548.460222279624</v>
      </c>
      <c r="CE145" s="3">
        <f t="shared" si="101"/>
        <v>1685647.017809093</v>
      </c>
      <c r="CF145" s="10">
        <f>_xlfn.XLOOKUP(CA$1,'Control Panel'!$B:$B,'Control Panel'!$D:$D)</f>
        <v>5.7500000000000002E-2</v>
      </c>
      <c r="CG145" s="2">
        <f>IF('Control Panel'!$D$26="ON",CK144*(1-'Control Panel'!$C$26),CK144)</f>
        <v>2417065.6205259808</v>
      </c>
      <c r="CH145" s="3">
        <f>IF(ROUND(CK144,2) = 0,0,-PMT(_xlfn.XLOOKUP(CG$1,'Control Panel'!$B:$B,'Control Panel'!$H:$H),_xlfn.XLOOKUP(CG$1,'Control Panel'!$B:$B,'Control Panel'!$E:$E),_xlfn.XLOOKUP(CG$1,'Control Panel'!$B:$B,'Control Panel'!$C:$C)))</f>
        <v>69452.093642796826</v>
      </c>
      <c r="CI145" s="3">
        <f>IF(CH145=0,0,CG145*(_xlfn.XLOOKUP(CG$1,'Control Panel'!$B:$B,'Control Panel'!$H:$H)))</f>
        <v>11078.217427410746</v>
      </c>
      <c r="CJ145" s="3">
        <f t="shared" si="102"/>
        <v>58373.876215386081</v>
      </c>
      <c r="CK145" s="3">
        <f t="shared" si="103"/>
        <v>2358691.7443105946</v>
      </c>
      <c r="CL145" s="10">
        <f>_xlfn.XLOOKUP(CG$1,'Control Panel'!$B:$B,'Control Panel'!$D:$D)</f>
        <v>5.5E-2</v>
      </c>
      <c r="CM145" s="2">
        <f>IF('Control Panel'!$D$26="ON",CQ144*(1-'Control Panel'!$C$26),CQ144)</f>
        <v>1549715.0557445677</v>
      </c>
      <c r="CN145" s="3">
        <f>IF(ROUND(CQ144,2) = 0,0,-PMT(_xlfn.XLOOKUP(CM$1,'Control Panel'!$B:$B,'Control Panel'!$H:$H),_xlfn.XLOOKUP(CM$1,'Control Panel'!$B:$B,'Control Panel'!$E:$E),_xlfn.XLOOKUP(CM$1,'Control Panel'!$B:$B,'Control Panel'!$C:$C)))</f>
        <v>11044.074042837967</v>
      </c>
      <c r="CO145" s="3">
        <f>IF(CN145=0,0,CM145*(_xlfn.XLOOKUP(CM$1,'Control Panel'!$B:$B,'Control Panel'!$H:$H)))</f>
        <v>6780.0033688824824</v>
      </c>
      <c r="CP145" s="3">
        <f t="shared" si="104"/>
        <v>4264.0706739554844</v>
      </c>
      <c r="CQ145" s="3">
        <f t="shared" si="105"/>
        <v>1545450.9850706123</v>
      </c>
      <c r="CR145" s="10">
        <f>_xlfn.XLOOKUP(CM$1,'Control Panel'!$B:$B,'Control Panel'!$D:$D)</f>
        <v>5.2499999999999998E-2</v>
      </c>
    </row>
    <row r="146" spans="1:96" x14ac:dyDescent="0.3">
      <c r="A146" s="86">
        <f t="shared" si="74"/>
        <v>403115.25215013034</v>
      </c>
      <c r="B146" s="3">
        <f t="shared" si="75"/>
        <v>303133.42977947852</v>
      </c>
      <c r="C146" s="88">
        <f>SUM($A$3:A145)</f>
        <v>41299977.690264702</v>
      </c>
      <c r="D146" s="87">
        <f>IF('Control Panel'!$D$27= "ON",A146+B146*(1-'Control Panel'!$C$27),A146+B146)</f>
        <v>706248.68192960881</v>
      </c>
      <c r="E146" s="1">
        <f t="shared" ref="E146" si="107">F146/12</f>
        <v>12</v>
      </c>
      <c r="F146" s="9">
        <v>144</v>
      </c>
      <c r="G146" s="2">
        <f>IF('Control Panel'!$D$26="ON",K145*(1-'Control Panel'!$C$26),K145)</f>
        <v>1387465.7319474104</v>
      </c>
      <c r="H146" s="3">
        <f>IF(ROUND(K145,2) = 0,0,-PMT(_xlfn.XLOOKUP(G$1,'Control Panel'!$B:$B,'Control Panel'!$H:$H),_xlfn.XLOOKUP(G$1,'Control Panel'!$B:$B,'Control Panel'!$E:$E),_xlfn.XLOOKUP(G$1,'Control Panel'!$B:$B,'Control Panel'!$C:$C)))</f>
        <v>40854.172731056962</v>
      </c>
      <c r="I146" s="3">
        <f>IF(H146=0,0,G146*(_xlfn.XLOOKUP(G$1,'Control Panel'!$B:$B,'Control Panel'!$H:$H)))</f>
        <v>6359.217938092298</v>
      </c>
      <c r="J146" s="3">
        <f t="shared" si="76"/>
        <v>34494.954792964665</v>
      </c>
      <c r="K146" s="3">
        <f t="shared" si="77"/>
        <v>1352970.7771544456</v>
      </c>
      <c r="L146" s="10">
        <f>_xlfn.XLOOKUP(G$1,'Control Panel'!$B:$B,'Control Panel'!$D:$D)</f>
        <v>5.5E-2</v>
      </c>
      <c r="M146" s="2">
        <f>IF('Control Panel'!$D$26="ON",Q145*(1-'Control Panel'!$C$26),Q145)</f>
        <v>3258857.2018998745</v>
      </c>
      <c r="N146" s="3">
        <f>IF(ROUND(Q145,2) = 0,0,-PMT(_xlfn.XLOOKUP(M$1,'Control Panel'!$B:$B,'Control Panel'!$H:$H),_xlfn.XLOOKUP(M$1,'Control Panel'!$B:$B,'Control Panel'!$E:$E),_xlfn.XLOOKUP(M$1,'Control Panel'!$B:$B,'Control Panel'!$C:$C)))</f>
        <v>26277.152547020552</v>
      </c>
      <c r="O146" s="3">
        <f>IF(N146=0,0,M146*(_xlfn.XLOOKUP(M$1,'Control Panel'!$B:$B,'Control Panel'!$H:$H)))</f>
        <v>18670.536052551364</v>
      </c>
      <c r="P146" s="3">
        <f t="shared" si="78"/>
        <v>7606.6164944691882</v>
      </c>
      <c r="Q146" s="3">
        <f t="shared" si="79"/>
        <v>3251250.5854054051</v>
      </c>
      <c r="R146" s="10">
        <f>_xlfn.XLOOKUP(M$1,'Control Panel'!$B:$B,'Control Panel'!$D:$D)</f>
        <v>6.8750000000000006E-2</v>
      </c>
      <c r="S146" s="2">
        <f>IF('Control Panel'!$D$26="ON",W145*(1-'Control Panel'!$C$26),W145)</f>
        <v>5295642.9530872852</v>
      </c>
      <c r="T146" s="3">
        <f>IF(ROUND(W145,2) = 0,0,-PMT(_xlfn.XLOOKUP(S$1,'Control Panel'!$B:$B,'Control Panel'!$H:$H),_xlfn.XLOOKUP(S$1,'Control Panel'!$B:$B,'Control Panel'!$E:$E),_xlfn.XLOOKUP(S$1,'Control Panel'!$B:$B,'Control Panel'!$C:$C)))</f>
        <v>42700.372888908401</v>
      </c>
      <c r="U146" s="3">
        <f>IF(T146=0,0,S146*(_xlfn.XLOOKUP(S$1,'Control Panel'!$B:$B,'Control Panel'!$H:$H)))</f>
        <v>30339.621085395906</v>
      </c>
      <c r="V146" s="3">
        <f t="shared" si="80"/>
        <v>12360.751803512496</v>
      </c>
      <c r="W146" s="3">
        <f t="shared" si="81"/>
        <v>5283282.2012837725</v>
      </c>
      <c r="X146" s="10">
        <f>_xlfn.XLOOKUP(S$1,'Control Panel'!$B:$B,'Control Panel'!$D:$D)</f>
        <v>6.8750000000000006E-2</v>
      </c>
      <c r="Y146" s="2">
        <f>IF('Control Panel'!$D$26="ON",AC145*(1-'Control Panel'!$C$26),AC145)</f>
        <v>2110666.8037368474</v>
      </c>
      <c r="Z146" s="3">
        <f>IF(ROUND(AC145,2) = 0,0,-PMT(_xlfn.XLOOKUP(Y$1,'Control Panel'!$B:$B,'Control Panel'!$H:$H),_xlfn.XLOOKUP(Y$1,'Control Panel'!$B:$B,'Control Panel'!$E:$E),_xlfn.XLOOKUP(Y$1,'Control Panel'!$B:$B,'Control Panel'!$C:$C)))</f>
        <v>61792.332437135432</v>
      </c>
      <c r="AA146" s="3">
        <f>IF(Z146=0,0,Y146*(_xlfn.XLOOKUP(Y$1,'Control Panel'!$B:$B,'Control Panel'!$H:$H)))</f>
        <v>9014.306140959452</v>
      </c>
      <c r="AB146" s="3">
        <f t="shared" si="82"/>
        <v>52778.02629617598</v>
      </c>
      <c r="AC146" s="3">
        <f t="shared" si="83"/>
        <v>2057888.7774406713</v>
      </c>
      <c r="AD146" s="10">
        <f>_xlfn.XLOOKUP(Y$1,'Control Panel'!$B:$B,'Control Panel'!$D:$D)</f>
        <v>5.1249999999999997E-2</v>
      </c>
      <c r="AE146" s="2">
        <f>IF('Control Panel'!$D$26="ON",AI145*(1-'Control Panel'!$C$26),AI145)</f>
        <v>8147143.0047496967</v>
      </c>
      <c r="AF146" s="3">
        <f>IF(ROUND(AI145,2) = 0,0,-PMT(_xlfn.XLOOKUP(AE$1,'Control Panel'!$B:$B,'Control Panel'!$H:$H),_xlfn.XLOOKUP(AE$1,'Control Panel'!$B:$B,'Control Panel'!$E:$E),_xlfn.XLOOKUP(AE$1,'Control Panel'!$B:$B,'Control Panel'!$C:$C)))</f>
        <v>65692.881367551381</v>
      </c>
      <c r="AG146" s="3">
        <f>IF(AF146=0,0,AE146*(_xlfn.XLOOKUP(AE$1,'Control Panel'!$B:$B,'Control Panel'!$H:$H)))</f>
        <v>46676.340131378478</v>
      </c>
      <c r="AH146" s="3">
        <f t="shared" si="84"/>
        <v>19016.541236172903</v>
      </c>
      <c r="AI146" s="3">
        <f t="shared" si="85"/>
        <v>8128126.4635135233</v>
      </c>
      <c r="AJ146" s="10">
        <f>_xlfn.XLOOKUP(AE$1,'Control Panel'!$B:$B,'Control Panel'!$D:$D)</f>
        <v>6.8750000000000006E-2</v>
      </c>
      <c r="AK146" s="2">
        <f>IF('Control Panel'!$D$26="ON",AO145*(1-'Control Panel'!$C$26),AO145)</f>
        <v>647711.49985629367</v>
      </c>
      <c r="AL146" s="3">
        <f>IF(ROUND(AO145,2) = 0,0,-PMT(_xlfn.XLOOKUP(AK$1,'Control Panel'!$B:$B,'Control Panel'!$H:$H),_xlfn.XLOOKUP(AK$1,'Control Panel'!$B:$B,'Control Panel'!$E:$E),_xlfn.XLOOKUP(AK$1,'Control Panel'!$B:$B,'Control Panel'!$C:$C)))</f>
        <v>19292.014496253767</v>
      </c>
      <c r="AM146" s="3">
        <f>IF(AL146=0,0,AK146*(_xlfn.XLOOKUP(AK$1,'Control Panel'!$B:$B,'Control Panel'!$H:$H)))</f>
        <v>3373.4973950848625</v>
      </c>
      <c r="AN146" s="3">
        <f t="shared" si="86"/>
        <v>15918.517101168905</v>
      </c>
      <c r="AO146" s="3">
        <f t="shared" si="87"/>
        <v>631792.9827551248</v>
      </c>
      <c r="AP146" s="10">
        <f>_xlfn.XLOOKUP(AK$1,'Control Panel'!$B:$B,'Control Panel'!$D:$D)</f>
        <v>6.25E-2</v>
      </c>
      <c r="AQ146" s="2">
        <f>IF('Control Panel'!$D$26="ON",AU145*(1-'Control Panel'!$C$26),AU145)</f>
        <v>2051686.1173489047</v>
      </c>
      <c r="AR146" s="3">
        <f>IF(ROUND(AU145,2) = 0,0,-PMT(_xlfn.XLOOKUP(AQ$1,'Control Panel'!$B:$B,'Control Panel'!$H:$H),_xlfn.XLOOKUP(AQ$1,'Control Panel'!$B:$B,'Control Panel'!$E:$E),_xlfn.XLOOKUP(AQ$1,'Control Panel'!$B:$B,'Control Panel'!$C:$C)))</f>
        <v>61459.563819643074</v>
      </c>
      <c r="AS146" s="3">
        <f>IF(AR146=0,0,AQ146*(_xlfn.XLOOKUP(AQ$1,'Control Panel'!$B:$B,'Control Panel'!$H:$H)))</f>
        <v>11327.017106197078</v>
      </c>
      <c r="AT146" s="3">
        <f t="shared" si="88"/>
        <v>50132.546713445998</v>
      </c>
      <c r="AU146" s="3">
        <f t="shared" si="89"/>
        <v>2001553.5706354587</v>
      </c>
      <c r="AV146" s="10">
        <f>_xlfn.XLOOKUP(AQ$1,'Control Panel'!$B:$B,'Control Panel'!$D:$D)</f>
        <v>6.6250000000000003E-2</v>
      </c>
      <c r="AW146" s="2">
        <f>IF('Control Panel'!$D$26="ON",BA145*(1-'Control Panel'!$C$26),BA145)</f>
        <v>6209280.9450879004</v>
      </c>
      <c r="AX146" s="3">
        <f>IF(ROUND(BA145,2) = 0,0,-PMT(_xlfn.XLOOKUP(AW$1,'Control Panel'!$B:$B,'Control Panel'!$H:$H),_xlfn.XLOOKUP(AW$1,'Control Panel'!$B:$B,'Control Panel'!$E:$E),_xlfn.XLOOKUP(AW$1,'Control Panel'!$B:$B,'Control Panel'!$C:$C)))</f>
        <v>44797.69910066975</v>
      </c>
      <c r="AY146" s="3">
        <f>IF(AX146=0,0,AW146*(_xlfn.XLOOKUP(AW$1,'Control Panel'!$B:$B,'Control Panel'!$H:$H)))</f>
        <v>27812.404233206224</v>
      </c>
      <c r="AZ146" s="3">
        <f t="shared" si="90"/>
        <v>16985.294867463526</v>
      </c>
      <c r="BA146" s="3">
        <f t="shared" si="91"/>
        <v>6192295.650220437</v>
      </c>
      <c r="BB146" s="10">
        <f>_xlfn.XLOOKUP(AW$1,'Control Panel'!$B:$B,'Control Panel'!$D:$D)</f>
        <v>5.3749999999999999E-2</v>
      </c>
      <c r="BC146" s="2">
        <f>IF('Control Panel'!$D$26="ON",BG145*(1-'Control Panel'!$C$26),BG145)</f>
        <v>10221281.225589767</v>
      </c>
      <c r="BD146" s="3">
        <f>IF(ROUND(BG145,2) = 0,0,-PMT(_xlfn.XLOOKUP(BC$1,'Control Panel'!$B:$B,'Control Panel'!$H:$H),_xlfn.XLOOKUP(BC$1,'Control Panel'!$B:$B,'Control Panel'!$E:$E),_xlfn.XLOOKUP(BC$1,'Control Panel'!$B:$B,'Control Panel'!$C:$C)))</f>
        <v>83162.8118973979</v>
      </c>
      <c r="BE146" s="3">
        <f>IF(BD146=0,0,BC146*(_xlfn.XLOOKUP(BC$1,'Control Panel'!$B:$B,'Control Panel'!$H:$H)))</f>
        <v>59624.140482606977</v>
      </c>
      <c r="BF146" s="3">
        <f t="shared" si="92"/>
        <v>23538.671414790922</v>
      </c>
      <c r="BG146" s="3">
        <f t="shared" si="93"/>
        <v>10197742.554174976</v>
      </c>
      <c r="BH146" s="10">
        <f>_xlfn.XLOOKUP(BC$1,'Control Panel'!$B:$B,'Control Panel'!$D:$D)</f>
        <v>7.0000000000000007E-2</v>
      </c>
      <c r="BI146" s="2">
        <f>IF('Control Panel'!$D$26="ON",BM145*(1-'Control Panel'!$C$26),BM145)</f>
        <v>5329535.5687801372</v>
      </c>
      <c r="BJ146" s="3">
        <f>IF(ROUND(BM145,2) = 0,0,-PMT(_xlfn.XLOOKUP(BI$1,'Control Panel'!$B:$B,'Control Panel'!$H:$H),_xlfn.XLOOKUP(BI$1,'Control Panel'!$B:$B,'Control Panel'!$E:$E),_xlfn.XLOOKUP(BI$1,'Control Panel'!$B:$B,'Control Panel'!$C:$C)))</f>
        <v>39928.799014207361</v>
      </c>
      <c r="BK146" s="3">
        <f>IF(BJ146=0,0,BI146*(_xlfn.XLOOKUP(BI$1,'Control Panel'!$B:$B,'Control Panel'!$H:$H)))</f>
        <v>26092.51788881942</v>
      </c>
      <c r="BL146" s="3">
        <f t="shared" si="94"/>
        <v>13836.281125387941</v>
      </c>
      <c r="BM146" s="3">
        <f t="shared" si="95"/>
        <v>5315699.2876547491</v>
      </c>
      <c r="BN146" s="10">
        <f>_xlfn.XLOOKUP(BI$1,'Control Panel'!$B:$B,'Control Panel'!$D:$D)</f>
        <v>5.8749999999999997E-2</v>
      </c>
      <c r="BO146" s="2">
        <f>IF('Control Panel'!$D$26="ON",BS145*(1-'Control Panel'!$C$26),BS145)</f>
        <v>7147710.8059515906</v>
      </c>
      <c r="BP146" s="3">
        <f>IF(ROUND(BS145,2) = 0,0,-PMT(_xlfn.XLOOKUP(BO$1,'Control Panel'!$B:$B,'Control Panel'!$H:$H),_xlfn.XLOOKUP(BO$1,'Control Panel'!$B:$B,'Control Panel'!$E:$E),_xlfn.XLOOKUP(BO$1,'Control Panel'!$B:$B,'Control Panel'!$C:$C)))</f>
        <v>51078.842448125593</v>
      </c>
      <c r="BQ146" s="3">
        <f>IF(BP146=0,0,BO146*(_xlfn.XLOOKUP(BO$1,'Control Panel'!$B:$B,'Control Panel'!$H:$H)))</f>
        <v>31271.234776038207</v>
      </c>
      <c r="BR146" s="3">
        <f t="shared" si="96"/>
        <v>19807.607672087386</v>
      </c>
      <c r="BS146" s="3">
        <f t="shared" si="97"/>
        <v>7127903.1982795028</v>
      </c>
      <c r="BT146" s="10">
        <f>_xlfn.XLOOKUP(BO$1,'Control Panel'!$B:$B,'Control Panel'!$D:$D)</f>
        <v>5.2499999999999998E-2</v>
      </c>
      <c r="BU146" s="2">
        <f>IF('Control Panel'!$D$26="ON",BY145*(1-'Control Panel'!$C$26),BY145)</f>
        <v>1303250.7045092832</v>
      </c>
      <c r="BV146" s="3">
        <f>IF(ROUND(BY145,2) = 0,0,-PMT(_xlfn.XLOOKUP(BU$1,'Control Panel'!$B:$B,'Control Panel'!$H:$H),_xlfn.XLOOKUP(BU$1,'Control Panel'!$B:$B,'Control Panel'!$E:$E),_xlfn.XLOOKUP(BU$1,'Control Panel'!$B:$B,'Control Panel'!$C:$C)))</f>
        <v>38891.266274824018</v>
      </c>
      <c r="BW146" s="3">
        <f>IF(BV146=0,0,BU146*(_xlfn.XLOOKUP(BU$1,'Control Panel'!$B:$B,'Control Panel'!$H:$H)))</f>
        <v>6923.5193677055677</v>
      </c>
      <c r="BX146" s="3">
        <f t="shared" si="98"/>
        <v>31967.74690711845</v>
      </c>
      <c r="BY146" s="3">
        <f t="shared" si="99"/>
        <v>1271282.9576021647</v>
      </c>
      <c r="BZ146" s="10">
        <f>_xlfn.XLOOKUP(BU$1,'Control Panel'!$B:$B,'Control Panel'!$D:$D)</f>
        <v>6.3750000000000001E-2</v>
      </c>
      <c r="CA146" s="2">
        <f>IF('Control Panel'!$D$26="ON",CE145*(1-'Control Panel'!$C$26),CE145)</f>
        <v>1685647.017809093</v>
      </c>
      <c r="CB146" s="3">
        <f>IF(ROUND(CE145,2) = 0,0,-PMT(_xlfn.XLOOKUP(CA$1,'Control Panel'!$B:$B,'Control Panel'!$H:$H),_xlfn.XLOOKUP(CA$1,'Control Panel'!$B:$B,'Control Panel'!$E:$E),_xlfn.XLOOKUP(CA$1,'Control Panel'!$B:$B,'Control Panel'!$C:$C)))</f>
        <v>49824.605221179954</v>
      </c>
      <c r="CC146" s="3">
        <f>IF(CB146=0,0,CA146*(_xlfn.XLOOKUP(CA$1,'Control Panel'!$B:$B,'Control Panel'!$H:$H)))</f>
        <v>8077.0586270019048</v>
      </c>
      <c r="CD146" s="3">
        <f t="shared" si="100"/>
        <v>41747.546594178049</v>
      </c>
      <c r="CE146" s="3">
        <f t="shared" si="101"/>
        <v>1643899.4712149149</v>
      </c>
      <c r="CF146" s="10">
        <f>_xlfn.XLOOKUP(CA$1,'Control Panel'!$B:$B,'Control Panel'!$D:$D)</f>
        <v>5.7500000000000002E-2</v>
      </c>
      <c r="CG146" s="2">
        <f>IF('Control Panel'!$D$26="ON",CK145*(1-'Control Panel'!$C$26),CK145)</f>
        <v>2358691.7443105946</v>
      </c>
      <c r="CH146" s="3">
        <f>IF(ROUND(CK145,2) = 0,0,-PMT(_xlfn.XLOOKUP(CG$1,'Control Panel'!$B:$B,'Control Panel'!$H:$H),_xlfn.XLOOKUP(CG$1,'Control Panel'!$B:$B,'Control Panel'!$E:$E),_xlfn.XLOOKUP(CG$1,'Control Panel'!$B:$B,'Control Panel'!$C:$C)))</f>
        <v>69452.093642796826</v>
      </c>
      <c r="CI146" s="3">
        <f>IF(CH146=0,0,CG146*(_xlfn.XLOOKUP(CG$1,'Control Panel'!$B:$B,'Control Panel'!$H:$H)))</f>
        <v>10810.670494756892</v>
      </c>
      <c r="CJ146" s="3">
        <f t="shared" si="102"/>
        <v>58641.423148039932</v>
      </c>
      <c r="CK146" s="3">
        <f t="shared" si="103"/>
        <v>2300050.3211625549</v>
      </c>
      <c r="CL146" s="10">
        <f>_xlfn.XLOOKUP(CG$1,'Control Panel'!$B:$B,'Control Panel'!$D:$D)</f>
        <v>5.5E-2</v>
      </c>
      <c r="CM146" s="2">
        <f>IF('Control Panel'!$D$26="ON",CQ145*(1-'Control Panel'!$C$26),CQ145)</f>
        <v>1545450.9850706123</v>
      </c>
      <c r="CN146" s="3">
        <f>IF(ROUND(CQ145,2) = 0,0,-PMT(_xlfn.XLOOKUP(CM$1,'Control Panel'!$B:$B,'Control Panel'!$H:$H),_xlfn.XLOOKUP(CM$1,'Control Panel'!$B:$B,'Control Panel'!$E:$E),_xlfn.XLOOKUP(CM$1,'Control Panel'!$B:$B,'Control Panel'!$C:$C)))</f>
        <v>11044.074042837967</v>
      </c>
      <c r="CO146" s="3">
        <f>IF(CN146=0,0,CM146*(_xlfn.XLOOKUP(CM$1,'Control Panel'!$B:$B,'Control Panel'!$H:$H)))</f>
        <v>6761.3480596839281</v>
      </c>
      <c r="CP146" s="3">
        <f t="shared" si="104"/>
        <v>4282.7259831540387</v>
      </c>
      <c r="CQ146" s="3">
        <f t="shared" si="105"/>
        <v>1541168.2590874583</v>
      </c>
      <c r="CR146" s="10">
        <f>_xlfn.XLOOKUP(CM$1,'Control Panel'!$B:$B,'Control Panel'!$D:$D)</f>
        <v>5.2499999999999998E-2</v>
      </c>
    </row>
    <row r="147" spans="1:96" x14ac:dyDescent="0.3">
      <c r="A147" s="86">
        <f t="shared" si="74"/>
        <v>405106.95426506113</v>
      </c>
      <c r="B147" s="3">
        <f t="shared" si="75"/>
        <v>301141.72766454786</v>
      </c>
      <c r="C147" s="88">
        <f>SUM($A$3:A146)</f>
        <v>41703092.942414835</v>
      </c>
      <c r="D147" s="87">
        <f>IF('Control Panel'!$D$27= "ON",A147+B147*(1-'Control Panel'!$C$27),A147+B147)</f>
        <v>706248.68192960904</v>
      </c>
      <c r="F147" s="9">
        <v>145</v>
      </c>
      <c r="G147" s="2">
        <f>IF('Control Panel'!$D$26="ON",K146*(1-'Control Panel'!$C$26),K146)</f>
        <v>1352970.7771544456</v>
      </c>
      <c r="H147" s="3">
        <f>IF(ROUND(K146,2) = 0,0,-PMT(_xlfn.XLOOKUP(G$1,'Control Panel'!$B:$B,'Control Panel'!$H:$H),_xlfn.XLOOKUP(G$1,'Control Panel'!$B:$B,'Control Panel'!$E:$E),_xlfn.XLOOKUP(G$1,'Control Panel'!$B:$B,'Control Panel'!$C:$C)))</f>
        <v>40854.172731056962</v>
      </c>
      <c r="I147" s="3">
        <f>IF(H147=0,0,G147*(_xlfn.XLOOKUP(G$1,'Control Panel'!$B:$B,'Control Panel'!$H:$H)))</f>
        <v>6201.1160619578759</v>
      </c>
      <c r="J147" s="3">
        <f t="shared" si="76"/>
        <v>34653.056669099089</v>
      </c>
      <c r="K147" s="3">
        <f t="shared" si="77"/>
        <v>1318317.7204853466</v>
      </c>
      <c r="L147" s="10">
        <f>_xlfn.XLOOKUP(G$1,'Control Panel'!$B:$B,'Control Panel'!$D:$D)</f>
        <v>5.5E-2</v>
      </c>
      <c r="M147" s="2">
        <f>IF('Control Panel'!$D$26="ON",Q146*(1-'Control Panel'!$C$26),Q146)</f>
        <v>3251250.5854054051</v>
      </c>
      <c r="N147" s="3">
        <f>IF(ROUND(Q146,2) = 0,0,-PMT(_xlfn.XLOOKUP(M$1,'Control Panel'!$B:$B,'Control Panel'!$H:$H),_xlfn.XLOOKUP(M$1,'Control Panel'!$B:$B,'Control Panel'!$E:$E),_xlfn.XLOOKUP(M$1,'Control Panel'!$B:$B,'Control Panel'!$C:$C)))</f>
        <v>26277.152547020552</v>
      </c>
      <c r="O147" s="3">
        <f>IF(N147=0,0,M147*(_xlfn.XLOOKUP(M$1,'Control Panel'!$B:$B,'Control Panel'!$H:$H)))</f>
        <v>18626.956478885135</v>
      </c>
      <c r="P147" s="3">
        <f t="shared" si="78"/>
        <v>7650.1960681354176</v>
      </c>
      <c r="Q147" s="3">
        <f t="shared" si="79"/>
        <v>3243600.3893372696</v>
      </c>
      <c r="R147" s="10">
        <f>_xlfn.XLOOKUP(M$1,'Control Panel'!$B:$B,'Control Panel'!$D:$D)</f>
        <v>6.8750000000000006E-2</v>
      </c>
      <c r="S147" s="2">
        <f>IF('Control Panel'!$D$26="ON",W146*(1-'Control Panel'!$C$26),W146)</f>
        <v>5283282.2012837725</v>
      </c>
      <c r="T147" s="3">
        <f>IF(ROUND(W146,2) = 0,0,-PMT(_xlfn.XLOOKUP(S$1,'Control Panel'!$B:$B,'Control Panel'!$H:$H),_xlfn.XLOOKUP(S$1,'Control Panel'!$B:$B,'Control Panel'!$E:$E),_xlfn.XLOOKUP(S$1,'Control Panel'!$B:$B,'Control Panel'!$C:$C)))</f>
        <v>42700.372888908401</v>
      </c>
      <c r="U147" s="3">
        <f>IF(T147=0,0,S147*(_xlfn.XLOOKUP(S$1,'Control Panel'!$B:$B,'Control Panel'!$H:$H)))</f>
        <v>30268.804278188283</v>
      </c>
      <c r="V147" s="3">
        <f t="shared" si="80"/>
        <v>12431.568610720118</v>
      </c>
      <c r="W147" s="3">
        <f t="shared" si="81"/>
        <v>5270850.6326730521</v>
      </c>
      <c r="X147" s="10">
        <f>_xlfn.XLOOKUP(S$1,'Control Panel'!$B:$B,'Control Panel'!$D:$D)</f>
        <v>6.8750000000000006E-2</v>
      </c>
      <c r="Y147" s="2">
        <f>IF('Control Panel'!$D$26="ON",AC146*(1-'Control Panel'!$C$26),AC146)</f>
        <v>2057888.7774406713</v>
      </c>
      <c r="Z147" s="3">
        <f>IF(ROUND(AC146,2) = 0,0,-PMT(_xlfn.XLOOKUP(Y$1,'Control Panel'!$B:$B,'Control Panel'!$H:$H),_xlfn.XLOOKUP(Y$1,'Control Panel'!$B:$B,'Control Panel'!$E:$E),_xlfn.XLOOKUP(Y$1,'Control Panel'!$B:$B,'Control Panel'!$C:$C)))</f>
        <v>61792.332437135432</v>
      </c>
      <c r="AA147" s="3">
        <f>IF(Z147=0,0,Y147*(_xlfn.XLOOKUP(Y$1,'Control Panel'!$B:$B,'Control Panel'!$H:$H)))</f>
        <v>8788.8999869862</v>
      </c>
      <c r="AB147" s="3">
        <f t="shared" si="82"/>
        <v>53003.43245014923</v>
      </c>
      <c r="AC147" s="3">
        <f t="shared" si="83"/>
        <v>2004885.3449905221</v>
      </c>
      <c r="AD147" s="10">
        <f>_xlfn.XLOOKUP(Y$1,'Control Panel'!$B:$B,'Control Panel'!$D:$D)</f>
        <v>5.1249999999999997E-2</v>
      </c>
      <c r="AE147" s="2">
        <f>IF('Control Panel'!$D$26="ON",AI146*(1-'Control Panel'!$C$26),AI146)</f>
        <v>8128126.4635135233</v>
      </c>
      <c r="AF147" s="3">
        <f>IF(ROUND(AI146,2) = 0,0,-PMT(_xlfn.XLOOKUP(AE$1,'Control Panel'!$B:$B,'Control Panel'!$H:$H),_xlfn.XLOOKUP(AE$1,'Control Panel'!$B:$B,'Control Panel'!$E:$E),_xlfn.XLOOKUP(AE$1,'Control Panel'!$B:$B,'Control Panel'!$C:$C)))</f>
        <v>65692.881367551381</v>
      </c>
      <c r="AG147" s="3">
        <f>IF(AF147=0,0,AE147*(_xlfn.XLOOKUP(AE$1,'Control Panel'!$B:$B,'Control Panel'!$H:$H)))</f>
        <v>46567.391197212899</v>
      </c>
      <c r="AH147" s="3">
        <f t="shared" si="84"/>
        <v>19125.490170338482</v>
      </c>
      <c r="AI147" s="3">
        <f t="shared" si="85"/>
        <v>8109000.9733431851</v>
      </c>
      <c r="AJ147" s="10">
        <f>_xlfn.XLOOKUP(AE$1,'Control Panel'!$B:$B,'Control Panel'!$D:$D)</f>
        <v>6.8750000000000006E-2</v>
      </c>
      <c r="AK147" s="2">
        <f>IF('Control Panel'!$D$26="ON",AO146*(1-'Control Panel'!$C$26),AO146)</f>
        <v>631792.9827551248</v>
      </c>
      <c r="AL147" s="3">
        <f>IF(ROUND(AO146,2) = 0,0,-PMT(_xlfn.XLOOKUP(AK$1,'Control Panel'!$B:$B,'Control Panel'!$H:$H),_xlfn.XLOOKUP(AK$1,'Control Panel'!$B:$B,'Control Panel'!$E:$E),_xlfn.XLOOKUP(AK$1,'Control Panel'!$B:$B,'Control Panel'!$C:$C)))</f>
        <v>19292.014496253767</v>
      </c>
      <c r="AM147" s="3">
        <f>IF(AL147=0,0,AK147*(_xlfn.XLOOKUP(AK$1,'Control Panel'!$B:$B,'Control Panel'!$H:$H)))</f>
        <v>3290.5884518496082</v>
      </c>
      <c r="AN147" s="3">
        <f t="shared" si="86"/>
        <v>16001.426044404159</v>
      </c>
      <c r="AO147" s="3">
        <f t="shared" si="87"/>
        <v>615791.55671072064</v>
      </c>
      <c r="AP147" s="10">
        <f>_xlfn.XLOOKUP(AK$1,'Control Panel'!$B:$B,'Control Panel'!$D:$D)</f>
        <v>6.25E-2</v>
      </c>
      <c r="AQ147" s="2">
        <f>IF('Control Panel'!$D$26="ON",AU146*(1-'Control Panel'!$C$26),AU146)</f>
        <v>2001553.5706354587</v>
      </c>
      <c r="AR147" s="3">
        <f>IF(ROUND(AU146,2) = 0,0,-PMT(_xlfn.XLOOKUP(AQ$1,'Control Panel'!$B:$B,'Control Panel'!$H:$H),_xlfn.XLOOKUP(AQ$1,'Control Panel'!$B:$B,'Control Panel'!$E:$E),_xlfn.XLOOKUP(AQ$1,'Control Panel'!$B:$B,'Control Panel'!$C:$C)))</f>
        <v>61459.563819643074</v>
      </c>
      <c r="AS147" s="3">
        <f>IF(AR147=0,0,AQ147*(_xlfn.XLOOKUP(AQ$1,'Control Panel'!$B:$B,'Control Panel'!$H:$H)))</f>
        <v>11050.243671216595</v>
      </c>
      <c r="AT147" s="3">
        <f t="shared" si="88"/>
        <v>50409.320148426479</v>
      </c>
      <c r="AU147" s="3">
        <f t="shared" si="89"/>
        <v>1951144.2504870321</v>
      </c>
      <c r="AV147" s="10">
        <f>_xlfn.XLOOKUP(AQ$1,'Control Panel'!$B:$B,'Control Panel'!$D:$D)</f>
        <v>6.6250000000000003E-2</v>
      </c>
      <c r="AW147" s="2">
        <f>IF('Control Panel'!$D$26="ON",BA146*(1-'Control Panel'!$C$26),BA146)</f>
        <v>6192295.650220437</v>
      </c>
      <c r="AX147" s="3">
        <f>IF(ROUND(BA146,2) = 0,0,-PMT(_xlfn.XLOOKUP(AW$1,'Control Panel'!$B:$B,'Control Panel'!$H:$H),_xlfn.XLOOKUP(AW$1,'Control Panel'!$B:$B,'Control Panel'!$E:$E),_xlfn.XLOOKUP(AW$1,'Control Panel'!$B:$B,'Control Panel'!$C:$C)))</f>
        <v>44797.69910066975</v>
      </c>
      <c r="AY147" s="3">
        <f>IF(AX147=0,0,AW147*(_xlfn.XLOOKUP(AW$1,'Control Panel'!$B:$B,'Control Panel'!$H:$H)))</f>
        <v>27736.324266612377</v>
      </c>
      <c r="AZ147" s="3">
        <f t="shared" si="90"/>
        <v>17061.374834057373</v>
      </c>
      <c r="BA147" s="3">
        <f t="shared" si="91"/>
        <v>6175234.27538638</v>
      </c>
      <c r="BB147" s="10">
        <f>_xlfn.XLOOKUP(AW$1,'Control Panel'!$B:$B,'Control Panel'!$D:$D)</f>
        <v>5.3749999999999999E-2</v>
      </c>
      <c r="BC147" s="2">
        <f>IF('Control Panel'!$D$26="ON",BG146*(1-'Control Panel'!$C$26),BG146)</f>
        <v>10197742.554174976</v>
      </c>
      <c r="BD147" s="3">
        <f>IF(ROUND(BG146,2) = 0,0,-PMT(_xlfn.XLOOKUP(BC$1,'Control Panel'!$B:$B,'Control Panel'!$H:$H),_xlfn.XLOOKUP(BC$1,'Control Panel'!$B:$B,'Control Panel'!$E:$E),_xlfn.XLOOKUP(BC$1,'Control Panel'!$B:$B,'Control Panel'!$C:$C)))</f>
        <v>83162.8118973979</v>
      </c>
      <c r="BE147" s="3">
        <f>IF(BD147=0,0,BC147*(_xlfn.XLOOKUP(BC$1,'Control Panel'!$B:$B,'Control Panel'!$H:$H)))</f>
        <v>59486.831566020701</v>
      </c>
      <c r="BF147" s="3">
        <f t="shared" si="92"/>
        <v>23675.980331377199</v>
      </c>
      <c r="BG147" s="3">
        <f t="shared" si="93"/>
        <v>10174066.573843598</v>
      </c>
      <c r="BH147" s="10">
        <f>_xlfn.XLOOKUP(BC$1,'Control Panel'!$B:$B,'Control Panel'!$D:$D)</f>
        <v>7.0000000000000007E-2</v>
      </c>
      <c r="BI147" s="2">
        <f>IF('Control Panel'!$D$26="ON",BM146*(1-'Control Panel'!$C$26),BM146)</f>
        <v>5315699.2876547491</v>
      </c>
      <c r="BJ147" s="3">
        <f>IF(ROUND(BM146,2) = 0,0,-PMT(_xlfn.XLOOKUP(BI$1,'Control Panel'!$B:$B,'Control Panel'!$H:$H),_xlfn.XLOOKUP(BI$1,'Control Panel'!$B:$B,'Control Panel'!$E:$E),_xlfn.XLOOKUP(BI$1,'Control Panel'!$B:$B,'Control Panel'!$C:$C)))</f>
        <v>39928.799014207361</v>
      </c>
      <c r="BK147" s="3">
        <f>IF(BJ147=0,0,BI147*(_xlfn.XLOOKUP(BI$1,'Control Panel'!$B:$B,'Control Panel'!$H:$H)))</f>
        <v>26024.777762476373</v>
      </c>
      <c r="BL147" s="3">
        <f t="shared" si="94"/>
        <v>13904.021251730988</v>
      </c>
      <c r="BM147" s="3">
        <f t="shared" si="95"/>
        <v>5301795.2664030185</v>
      </c>
      <c r="BN147" s="10">
        <f>_xlfn.XLOOKUP(BI$1,'Control Panel'!$B:$B,'Control Panel'!$D:$D)</f>
        <v>5.8749999999999997E-2</v>
      </c>
      <c r="BO147" s="2">
        <f>IF('Control Panel'!$D$26="ON",BS146*(1-'Control Panel'!$C$26),BS146)</f>
        <v>7127903.1982795028</v>
      </c>
      <c r="BP147" s="3">
        <f>IF(ROUND(BS146,2) = 0,0,-PMT(_xlfn.XLOOKUP(BO$1,'Control Panel'!$B:$B,'Control Panel'!$H:$H),_xlfn.XLOOKUP(BO$1,'Control Panel'!$B:$B,'Control Panel'!$E:$E),_xlfn.XLOOKUP(BO$1,'Control Panel'!$B:$B,'Control Panel'!$C:$C)))</f>
        <v>51078.842448125593</v>
      </c>
      <c r="BQ147" s="3">
        <f>IF(BP147=0,0,BO147*(_xlfn.XLOOKUP(BO$1,'Control Panel'!$B:$B,'Control Panel'!$H:$H)))</f>
        <v>31184.576492472821</v>
      </c>
      <c r="BR147" s="3">
        <f t="shared" si="96"/>
        <v>19894.265955652772</v>
      </c>
      <c r="BS147" s="3">
        <f t="shared" si="97"/>
        <v>7108008.9323238498</v>
      </c>
      <c r="BT147" s="10">
        <f>_xlfn.XLOOKUP(BO$1,'Control Panel'!$B:$B,'Control Panel'!$D:$D)</f>
        <v>5.2499999999999998E-2</v>
      </c>
      <c r="BU147" s="2">
        <f>IF('Control Panel'!$D$26="ON",BY146*(1-'Control Panel'!$C$26),BY146)</f>
        <v>1271282.9576021647</v>
      </c>
      <c r="BV147" s="3">
        <f>IF(ROUND(BY146,2) = 0,0,-PMT(_xlfn.XLOOKUP(BU$1,'Control Panel'!$B:$B,'Control Panel'!$H:$H),_xlfn.XLOOKUP(BU$1,'Control Panel'!$B:$B,'Control Panel'!$E:$E),_xlfn.XLOOKUP(BU$1,'Control Panel'!$B:$B,'Control Panel'!$C:$C)))</f>
        <v>38891.266274824018</v>
      </c>
      <c r="BW147" s="3">
        <f>IF(BV147=0,0,BU147*(_xlfn.XLOOKUP(BU$1,'Control Panel'!$B:$B,'Control Panel'!$H:$H)))</f>
        <v>6753.6907122615003</v>
      </c>
      <c r="BX147" s="3">
        <f t="shared" si="98"/>
        <v>32137.575562562517</v>
      </c>
      <c r="BY147" s="3">
        <f t="shared" si="99"/>
        <v>1239145.3820396021</v>
      </c>
      <c r="BZ147" s="10">
        <f>_xlfn.XLOOKUP(BU$1,'Control Panel'!$B:$B,'Control Panel'!$D:$D)</f>
        <v>6.3750000000000001E-2</v>
      </c>
      <c r="CA147" s="2">
        <f>IF('Control Panel'!$D$26="ON",CE146*(1-'Control Panel'!$C$26),CE146)</f>
        <v>1643899.4712149149</v>
      </c>
      <c r="CB147" s="3">
        <f>IF(ROUND(CE146,2) = 0,0,-PMT(_xlfn.XLOOKUP(CA$1,'Control Panel'!$B:$B,'Control Panel'!$H:$H),_xlfn.XLOOKUP(CA$1,'Control Panel'!$B:$B,'Control Panel'!$E:$E),_xlfn.XLOOKUP(CA$1,'Control Panel'!$B:$B,'Control Panel'!$C:$C)))</f>
        <v>49824.605221179954</v>
      </c>
      <c r="CC147" s="3">
        <f>IF(CB147=0,0,CA147*(_xlfn.XLOOKUP(CA$1,'Control Panel'!$B:$B,'Control Panel'!$H:$H)))</f>
        <v>7877.0182995714686</v>
      </c>
      <c r="CD147" s="3">
        <f t="shared" si="100"/>
        <v>41947.586921608483</v>
      </c>
      <c r="CE147" s="3">
        <f t="shared" si="101"/>
        <v>1601951.8842933064</v>
      </c>
      <c r="CF147" s="10">
        <f>_xlfn.XLOOKUP(CA$1,'Control Panel'!$B:$B,'Control Panel'!$D:$D)</f>
        <v>5.7500000000000002E-2</v>
      </c>
      <c r="CG147" s="2">
        <f>IF('Control Panel'!$D$26="ON",CK146*(1-'Control Panel'!$C$26),CK146)</f>
        <v>2300050.3211625549</v>
      </c>
      <c r="CH147" s="3">
        <f>IF(ROUND(CK146,2) = 0,0,-PMT(_xlfn.XLOOKUP(CG$1,'Control Panel'!$B:$B,'Control Panel'!$H:$H),_xlfn.XLOOKUP(CG$1,'Control Panel'!$B:$B,'Control Panel'!$E:$E),_xlfn.XLOOKUP(CG$1,'Control Panel'!$B:$B,'Control Panel'!$C:$C)))</f>
        <v>69452.093642796826</v>
      </c>
      <c r="CI147" s="3">
        <f>IF(CH147=0,0,CG147*(_xlfn.XLOOKUP(CG$1,'Control Panel'!$B:$B,'Control Panel'!$H:$H)))</f>
        <v>10541.897305328377</v>
      </c>
      <c r="CJ147" s="3">
        <f t="shared" si="102"/>
        <v>58910.196337468449</v>
      </c>
      <c r="CK147" s="3">
        <f t="shared" si="103"/>
        <v>2241140.1248250864</v>
      </c>
      <c r="CL147" s="10">
        <f>_xlfn.XLOOKUP(CG$1,'Control Panel'!$B:$B,'Control Panel'!$D:$D)</f>
        <v>5.5E-2</v>
      </c>
      <c r="CM147" s="2">
        <f>IF('Control Panel'!$D$26="ON",CQ146*(1-'Control Panel'!$C$26),CQ146)</f>
        <v>1541168.2590874583</v>
      </c>
      <c r="CN147" s="3">
        <f>IF(ROUND(CQ146,2) = 0,0,-PMT(_xlfn.XLOOKUP(CM$1,'Control Panel'!$B:$B,'Control Panel'!$H:$H),_xlfn.XLOOKUP(CM$1,'Control Panel'!$B:$B,'Control Panel'!$E:$E),_xlfn.XLOOKUP(CM$1,'Control Panel'!$B:$B,'Control Panel'!$C:$C)))</f>
        <v>11044.074042837967</v>
      </c>
      <c r="CO147" s="3">
        <f>IF(CN147=0,0,CM147*(_xlfn.XLOOKUP(CM$1,'Control Panel'!$B:$B,'Control Panel'!$H:$H)))</f>
        <v>6742.6111335076293</v>
      </c>
      <c r="CP147" s="3">
        <f t="shared" si="104"/>
        <v>4301.4629093303374</v>
      </c>
      <c r="CQ147" s="3">
        <f t="shared" si="105"/>
        <v>1536866.7961781279</v>
      </c>
      <c r="CR147" s="10">
        <f>_xlfn.XLOOKUP(CM$1,'Control Panel'!$B:$B,'Control Panel'!$D:$D)</f>
        <v>5.2499999999999998E-2</v>
      </c>
    </row>
    <row r="148" spans="1:96" x14ac:dyDescent="0.3">
      <c r="A148" s="86">
        <f t="shared" si="74"/>
        <v>407108.61021601991</v>
      </c>
      <c r="B148" s="3">
        <f t="shared" si="75"/>
        <v>299140.07171358902</v>
      </c>
      <c r="C148" s="88">
        <f>SUM($A$3:A147)</f>
        <v>42108199.896679893</v>
      </c>
      <c r="D148" s="87">
        <f>IF('Control Panel'!$D$27= "ON",A148+B148*(1-'Control Panel'!$C$27),A148+B148)</f>
        <v>706248.68192960892</v>
      </c>
      <c r="F148" s="9">
        <v>146</v>
      </c>
      <c r="G148" s="2">
        <f>IF('Control Panel'!$D$26="ON",K147*(1-'Control Panel'!$C$26),K147)</f>
        <v>1318317.7204853466</v>
      </c>
      <c r="H148" s="3">
        <f>IF(ROUND(K147,2) = 0,0,-PMT(_xlfn.XLOOKUP(G$1,'Control Panel'!$B:$B,'Control Panel'!$H:$H),_xlfn.XLOOKUP(G$1,'Control Panel'!$B:$B,'Control Panel'!$E:$E),_xlfn.XLOOKUP(G$1,'Control Panel'!$B:$B,'Control Panel'!$C:$C)))</f>
        <v>40854.172731056962</v>
      </c>
      <c r="I148" s="3">
        <f>IF(H148=0,0,G148*(_xlfn.XLOOKUP(G$1,'Control Panel'!$B:$B,'Control Panel'!$H:$H)))</f>
        <v>6042.2895522245053</v>
      </c>
      <c r="J148" s="3">
        <f t="shared" si="76"/>
        <v>34811.883178832461</v>
      </c>
      <c r="K148" s="3">
        <f t="shared" si="77"/>
        <v>1283505.8373065141</v>
      </c>
      <c r="L148" s="10">
        <f>_xlfn.XLOOKUP(G$1,'Control Panel'!$B:$B,'Control Panel'!$D:$D)</f>
        <v>5.5E-2</v>
      </c>
      <c r="M148" s="2">
        <f>IF('Control Panel'!$D$26="ON",Q147*(1-'Control Panel'!$C$26),Q147)</f>
        <v>3243600.3893372696</v>
      </c>
      <c r="N148" s="3">
        <f>IF(ROUND(Q147,2) = 0,0,-PMT(_xlfn.XLOOKUP(M$1,'Control Panel'!$B:$B,'Control Panel'!$H:$H),_xlfn.XLOOKUP(M$1,'Control Panel'!$B:$B,'Control Panel'!$E:$E),_xlfn.XLOOKUP(M$1,'Control Panel'!$B:$B,'Control Panel'!$C:$C)))</f>
        <v>26277.152547020552</v>
      </c>
      <c r="O148" s="3">
        <f>IF(N148=0,0,M148*(_xlfn.XLOOKUP(M$1,'Control Panel'!$B:$B,'Control Panel'!$H:$H)))</f>
        <v>18583.127230578109</v>
      </c>
      <c r="P148" s="3">
        <f t="shared" si="78"/>
        <v>7694.025316442443</v>
      </c>
      <c r="Q148" s="3">
        <f t="shared" si="79"/>
        <v>3235906.3640208272</v>
      </c>
      <c r="R148" s="10">
        <f>_xlfn.XLOOKUP(M$1,'Control Panel'!$B:$B,'Control Panel'!$D:$D)</f>
        <v>6.8750000000000006E-2</v>
      </c>
      <c r="S148" s="2">
        <f>IF('Control Panel'!$D$26="ON",W147*(1-'Control Panel'!$C$26),W147)</f>
        <v>5270850.6326730521</v>
      </c>
      <c r="T148" s="3">
        <f>IF(ROUND(W147,2) = 0,0,-PMT(_xlfn.XLOOKUP(S$1,'Control Panel'!$B:$B,'Control Panel'!$H:$H),_xlfn.XLOOKUP(S$1,'Control Panel'!$B:$B,'Control Panel'!$E:$E),_xlfn.XLOOKUP(S$1,'Control Panel'!$B:$B,'Control Panel'!$C:$C)))</f>
        <v>42700.372888908401</v>
      </c>
      <c r="U148" s="3">
        <f>IF(T148=0,0,S148*(_xlfn.XLOOKUP(S$1,'Control Panel'!$B:$B,'Control Panel'!$H:$H)))</f>
        <v>30197.581749689365</v>
      </c>
      <c r="V148" s="3">
        <f t="shared" si="80"/>
        <v>12502.791139219036</v>
      </c>
      <c r="W148" s="3">
        <f t="shared" si="81"/>
        <v>5258347.8415338332</v>
      </c>
      <c r="X148" s="10">
        <f>_xlfn.XLOOKUP(S$1,'Control Panel'!$B:$B,'Control Panel'!$D:$D)</f>
        <v>6.8750000000000006E-2</v>
      </c>
      <c r="Y148" s="2">
        <f>IF('Control Panel'!$D$26="ON",AC147*(1-'Control Panel'!$C$26),AC147)</f>
        <v>2004885.3449905221</v>
      </c>
      <c r="Z148" s="3">
        <f>IF(ROUND(AC147,2) = 0,0,-PMT(_xlfn.XLOOKUP(Y$1,'Control Panel'!$B:$B,'Control Panel'!$H:$H),_xlfn.XLOOKUP(Y$1,'Control Panel'!$B:$B,'Control Panel'!$E:$E),_xlfn.XLOOKUP(Y$1,'Control Panel'!$B:$B,'Control Panel'!$C:$C)))</f>
        <v>61792.332437135432</v>
      </c>
      <c r="AA148" s="3">
        <f>IF(Z148=0,0,Y148*(_xlfn.XLOOKUP(Y$1,'Control Panel'!$B:$B,'Control Panel'!$H:$H)))</f>
        <v>8562.5311608970205</v>
      </c>
      <c r="AB148" s="3">
        <f t="shared" si="82"/>
        <v>53229.80127623841</v>
      </c>
      <c r="AC148" s="3">
        <f t="shared" si="83"/>
        <v>1951655.5437142837</v>
      </c>
      <c r="AD148" s="10">
        <f>_xlfn.XLOOKUP(Y$1,'Control Panel'!$B:$B,'Control Panel'!$D:$D)</f>
        <v>5.1249999999999997E-2</v>
      </c>
      <c r="AE148" s="2">
        <f>IF('Control Panel'!$D$26="ON",AI147*(1-'Control Panel'!$C$26),AI147)</f>
        <v>8109000.9733431851</v>
      </c>
      <c r="AF148" s="3">
        <f>IF(ROUND(AI147,2) = 0,0,-PMT(_xlfn.XLOOKUP(AE$1,'Control Panel'!$B:$B,'Control Panel'!$H:$H),_xlfn.XLOOKUP(AE$1,'Control Panel'!$B:$B,'Control Panel'!$E:$E),_xlfn.XLOOKUP(AE$1,'Control Panel'!$B:$B,'Control Panel'!$C:$C)))</f>
        <v>65692.881367551381</v>
      </c>
      <c r="AG148" s="3">
        <f>IF(AF148=0,0,AE148*(_xlfn.XLOOKUP(AE$1,'Control Panel'!$B:$B,'Control Panel'!$H:$H)))</f>
        <v>46457.818076445335</v>
      </c>
      <c r="AH148" s="3">
        <f t="shared" si="84"/>
        <v>19235.063291106046</v>
      </c>
      <c r="AI148" s="3">
        <f t="shared" si="85"/>
        <v>8089765.9100520788</v>
      </c>
      <c r="AJ148" s="10">
        <f>_xlfn.XLOOKUP(AE$1,'Control Panel'!$B:$B,'Control Panel'!$D:$D)</f>
        <v>6.8750000000000006E-2</v>
      </c>
      <c r="AK148" s="2">
        <f>IF('Control Panel'!$D$26="ON",AO147*(1-'Control Panel'!$C$26),AO147)</f>
        <v>615791.55671072064</v>
      </c>
      <c r="AL148" s="3">
        <f>IF(ROUND(AO147,2) = 0,0,-PMT(_xlfn.XLOOKUP(AK$1,'Control Panel'!$B:$B,'Control Panel'!$H:$H),_xlfn.XLOOKUP(AK$1,'Control Panel'!$B:$B,'Control Panel'!$E:$E),_xlfn.XLOOKUP(AK$1,'Control Panel'!$B:$B,'Control Panel'!$C:$C)))</f>
        <v>19292.014496253767</v>
      </c>
      <c r="AM148" s="3">
        <f>IF(AL148=0,0,AK148*(_xlfn.XLOOKUP(AK$1,'Control Panel'!$B:$B,'Control Panel'!$H:$H)))</f>
        <v>3207.24769120167</v>
      </c>
      <c r="AN148" s="3">
        <f t="shared" si="86"/>
        <v>16084.766805052097</v>
      </c>
      <c r="AO148" s="3">
        <f t="shared" si="87"/>
        <v>599706.78990566859</v>
      </c>
      <c r="AP148" s="10">
        <f>_xlfn.XLOOKUP(AK$1,'Control Panel'!$B:$B,'Control Panel'!$D:$D)</f>
        <v>6.25E-2</v>
      </c>
      <c r="AQ148" s="2">
        <f>IF('Control Panel'!$D$26="ON",AU147*(1-'Control Panel'!$C$26),AU147)</f>
        <v>1951144.2504870321</v>
      </c>
      <c r="AR148" s="3">
        <f>IF(ROUND(AU147,2) = 0,0,-PMT(_xlfn.XLOOKUP(AQ$1,'Control Panel'!$B:$B,'Control Panel'!$H:$H),_xlfn.XLOOKUP(AQ$1,'Control Panel'!$B:$B,'Control Panel'!$E:$E),_xlfn.XLOOKUP(AQ$1,'Control Panel'!$B:$B,'Control Panel'!$C:$C)))</f>
        <v>61459.563819643074</v>
      </c>
      <c r="AS148" s="3">
        <f>IF(AR148=0,0,AQ148*(_xlfn.XLOOKUP(AQ$1,'Control Panel'!$B:$B,'Control Panel'!$H:$H)))</f>
        <v>10771.942216230489</v>
      </c>
      <c r="AT148" s="3">
        <f t="shared" si="88"/>
        <v>50687.621603412583</v>
      </c>
      <c r="AU148" s="3">
        <f t="shared" si="89"/>
        <v>1900456.6288836196</v>
      </c>
      <c r="AV148" s="10">
        <f>_xlfn.XLOOKUP(AQ$1,'Control Panel'!$B:$B,'Control Panel'!$D:$D)</f>
        <v>6.6250000000000003E-2</v>
      </c>
      <c r="AW148" s="2">
        <f>IF('Control Panel'!$D$26="ON",BA147*(1-'Control Panel'!$C$26),BA147)</f>
        <v>6175234.27538638</v>
      </c>
      <c r="AX148" s="3">
        <f>IF(ROUND(BA147,2) = 0,0,-PMT(_xlfn.XLOOKUP(AW$1,'Control Panel'!$B:$B,'Control Panel'!$H:$H),_xlfn.XLOOKUP(AW$1,'Control Panel'!$B:$B,'Control Panel'!$E:$E),_xlfn.XLOOKUP(AW$1,'Control Panel'!$B:$B,'Control Panel'!$C:$C)))</f>
        <v>44797.69910066975</v>
      </c>
      <c r="AY148" s="3">
        <f>IF(AX148=0,0,AW148*(_xlfn.XLOOKUP(AW$1,'Control Panel'!$B:$B,'Control Panel'!$H:$H)))</f>
        <v>27659.903525168163</v>
      </c>
      <c r="AZ148" s="3">
        <f t="shared" si="90"/>
        <v>17137.795575501586</v>
      </c>
      <c r="BA148" s="3">
        <f t="shared" si="91"/>
        <v>6158096.4798108786</v>
      </c>
      <c r="BB148" s="10">
        <f>_xlfn.XLOOKUP(AW$1,'Control Panel'!$B:$B,'Control Panel'!$D:$D)</f>
        <v>5.3749999999999999E-2</v>
      </c>
      <c r="BC148" s="2">
        <f>IF('Control Panel'!$D$26="ON",BG147*(1-'Control Panel'!$C$26),BG147)</f>
        <v>10174066.573843598</v>
      </c>
      <c r="BD148" s="3">
        <f>IF(ROUND(BG147,2) = 0,0,-PMT(_xlfn.XLOOKUP(BC$1,'Control Panel'!$B:$B,'Control Panel'!$H:$H),_xlfn.XLOOKUP(BC$1,'Control Panel'!$B:$B,'Control Panel'!$E:$E),_xlfn.XLOOKUP(BC$1,'Control Panel'!$B:$B,'Control Panel'!$C:$C)))</f>
        <v>83162.8118973979</v>
      </c>
      <c r="BE148" s="3">
        <f>IF(BD148=0,0,BC148*(_xlfn.XLOOKUP(BC$1,'Control Panel'!$B:$B,'Control Panel'!$H:$H)))</f>
        <v>59348.72168075433</v>
      </c>
      <c r="BF148" s="3">
        <f t="shared" si="92"/>
        <v>23814.09021664357</v>
      </c>
      <c r="BG148" s="3">
        <f t="shared" si="93"/>
        <v>10150252.483626954</v>
      </c>
      <c r="BH148" s="10">
        <f>_xlfn.XLOOKUP(BC$1,'Control Panel'!$B:$B,'Control Panel'!$D:$D)</f>
        <v>7.0000000000000007E-2</v>
      </c>
      <c r="BI148" s="2">
        <f>IF('Control Panel'!$D$26="ON",BM147*(1-'Control Panel'!$C$26),BM147)</f>
        <v>5301795.2664030185</v>
      </c>
      <c r="BJ148" s="3">
        <f>IF(ROUND(BM147,2) = 0,0,-PMT(_xlfn.XLOOKUP(BI$1,'Control Panel'!$B:$B,'Control Panel'!$H:$H),_xlfn.XLOOKUP(BI$1,'Control Panel'!$B:$B,'Control Panel'!$E:$E),_xlfn.XLOOKUP(BI$1,'Control Panel'!$B:$B,'Control Panel'!$C:$C)))</f>
        <v>39928.799014207361</v>
      </c>
      <c r="BK148" s="3">
        <f>IF(BJ148=0,0,BI148*(_xlfn.XLOOKUP(BI$1,'Control Panel'!$B:$B,'Control Panel'!$H:$H)))</f>
        <v>25956.705991764775</v>
      </c>
      <c r="BL148" s="3">
        <f t="shared" si="94"/>
        <v>13972.093022442587</v>
      </c>
      <c r="BM148" s="3">
        <f t="shared" si="95"/>
        <v>5287823.1733805761</v>
      </c>
      <c r="BN148" s="10">
        <f>_xlfn.XLOOKUP(BI$1,'Control Panel'!$B:$B,'Control Panel'!$D:$D)</f>
        <v>5.8749999999999997E-2</v>
      </c>
      <c r="BO148" s="2">
        <f>IF('Control Panel'!$D$26="ON",BS147*(1-'Control Panel'!$C$26),BS147)</f>
        <v>7108008.9323238498</v>
      </c>
      <c r="BP148" s="3">
        <f>IF(ROUND(BS147,2) = 0,0,-PMT(_xlfn.XLOOKUP(BO$1,'Control Panel'!$B:$B,'Control Panel'!$H:$H),_xlfn.XLOOKUP(BO$1,'Control Panel'!$B:$B,'Control Panel'!$E:$E),_xlfn.XLOOKUP(BO$1,'Control Panel'!$B:$B,'Control Panel'!$C:$C)))</f>
        <v>51078.842448125593</v>
      </c>
      <c r="BQ148" s="3">
        <f>IF(BP148=0,0,BO148*(_xlfn.XLOOKUP(BO$1,'Control Panel'!$B:$B,'Control Panel'!$H:$H)))</f>
        <v>31097.539078916838</v>
      </c>
      <c r="BR148" s="3">
        <f t="shared" si="96"/>
        <v>19981.303369208756</v>
      </c>
      <c r="BS148" s="3">
        <f t="shared" si="97"/>
        <v>7088027.6289546406</v>
      </c>
      <c r="BT148" s="10">
        <f>_xlfn.XLOOKUP(BO$1,'Control Panel'!$B:$B,'Control Panel'!$D:$D)</f>
        <v>5.2499999999999998E-2</v>
      </c>
      <c r="BU148" s="2">
        <f>IF('Control Panel'!$D$26="ON",BY147*(1-'Control Panel'!$C$26),BY147)</f>
        <v>1239145.3820396021</v>
      </c>
      <c r="BV148" s="3">
        <f>IF(ROUND(BY147,2) = 0,0,-PMT(_xlfn.XLOOKUP(BU$1,'Control Panel'!$B:$B,'Control Panel'!$H:$H),_xlfn.XLOOKUP(BU$1,'Control Panel'!$B:$B,'Control Panel'!$E:$E),_xlfn.XLOOKUP(BU$1,'Control Panel'!$B:$B,'Control Panel'!$C:$C)))</f>
        <v>38891.266274824018</v>
      </c>
      <c r="BW148" s="3">
        <f>IF(BV148=0,0,BU148*(_xlfn.XLOOKUP(BU$1,'Control Panel'!$B:$B,'Control Panel'!$H:$H)))</f>
        <v>6582.9598420853872</v>
      </c>
      <c r="BX148" s="3">
        <f t="shared" si="98"/>
        <v>32308.306432738631</v>
      </c>
      <c r="BY148" s="3">
        <f t="shared" si="99"/>
        <v>1206837.0756068635</v>
      </c>
      <c r="BZ148" s="10">
        <f>_xlfn.XLOOKUP(BU$1,'Control Panel'!$B:$B,'Control Panel'!$D:$D)</f>
        <v>6.3750000000000001E-2</v>
      </c>
      <c r="CA148" s="2">
        <f>IF('Control Panel'!$D$26="ON",CE147*(1-'Control Panel'!$C$26),CE147)</f>
        <v>1601951.8842933064</v>
      </c>
      <c r="CB148" s="3">
        <f>IF(ROUND(CE147,2) = 0,0,-PMT(_xlfn.XLOOKUP(CA$1,'Control Panel'!$B:$B,'Control Panel'!$H:$H),_xlfn.XLOOKUP(CA$1,'Control Panel'!$B:$B,'Control Panel'!$E:$E),_xlfn.XLOOKUP(CA$1,'Control Panel'!$B:$B,'Control Panel'!$C:$C)))</f>
        <v>49824.605221179954</v>
      </c>
      <c r="CC148" s="3">
        <f>IF(CB148=0,0,CA148*(_xlfn.XLOOKUP(CA$1,'Control Panel'!$B:$B,'Control Panel'!$H:$H)))</f>
        <v>7676.0194455720939</v>
      </c>
      <c r="CD148" s="3">
        <f t="shared" si="100"/>
        <v>42148.585775607862</v>
      </c>
      <c r="CE148" s="3">
        <f t="shared" si="101"/>
        <v>1559803.2985176984</v>
      </c>
      <c r="CF148" s="10">
        <f>_xlfn.XLOOKUP(CA$1,'Control Panel'!$B:$B,'Control Panel'!$D:$D)</f>
        <v>5.7500000000000002E-2</v>
      </c>
      <c r="CG148" s="2">
        <f>IF('Control Panel'!$D$26="ON",CK147*(1-'Control Panel'!$C$26),CK147)</f>
        <v>2241140.1248250864</v>
      </c>
      <c r="CH148" s="3">
        <f>IF(ROUND(CK147,2) = 0,0,-PMT(_xlfn.XLOOKUP(CG$1,'Control Panel'!$B:$B,'Control Panel'!$H:$H),_xlfn.XLOOKUP(CG$1,'Control Panel'!$B:$B,'Control Panel'!$E:$E),_xlfn.XLOOKUP(CG$1,'Control Panel'!$B:$B,'Control Panel'!$C:$C)))</f>
        <v>69452.093642796826</v>
      </c>
      <c r="CI148" s="3">
        <f>IF(CH148=0,0,CG148*(_xlfn.XLOOKUP(CG$1,'Control Panel'!$B:$B,'Control Panel'!$H:$H)))</f>
        <v>10271.892238781646</v>
      </c>
      <c r="CJ148" s="3">
        <f t="shared" si="102"/>
        <v>59180.201404015184</v>
      </c>
      <c r="CK148" s="3">
        <f t="shared" si="103"/>
        <v>2181959.9234210714</v>
      </c>
      <c r="CL148" s="10">
        <f>_xlfn.XLOOKUP(CG$1,'Control Panel'!$B:$B,'Control Panel'!$D:$D)</f>
        <v>5.5E-2</v>
      </c>
      <c r="CM148" s="2">
        <f>IF('Control Panel'!$D$26="ON",CQ147*(1-'Control Panel'!$C$26),CQ147)</f>
        <v>1536866.7961781279</v>
      </c>
      <c r="CN148" s="3">
        <f>IF(ROUND(CQ147,2) = 0,0,-PMT(_xlfn.XLOOKUP(CM$1,'Control Panel'!$B:$B,'Control Panel'!$H:$H),_xlfn.XLOOKUP(CM$1,'Control Panel'!$B:$B,'Control Panel'!$E:$E),_xlfn.XLOOKUP(CM$1,'Control Panel'!$B:$B,'Control Panel'!$C:$C)))</f>
        <v>11044.074042837967</v>
      </c>
      <c r="CO148" s="3">
        <f>IF(CN148=0,0,CM148*(_xlfn.XLOOKUP(CM$1,'Control Panel'!$B:$B,'Control Panel'!$H:$H)))</f>
        <v>6723.7922332793087</v>
      </c>
      <c r="CP148" s="3">
        <f t="shared" si="104"/>
        <v>4320.2818095586581</v>
      </c>
      <c r="CQ148" s="3">
        <f t="shared" si="105"/>
        <v>1532546.5143685692</v>
      </c>
      <c r="CR148" s="10">
        <f>_xlfn.XLOOKUP(CM$1,'Control Panel'!$B:$B,'Control Panel'!$D:$D)</f>
        <v>5.2499999999999998E-2</v>
      </c>
    </row>
    <row r="149" spans="1:96" x14ac:dyDescent="0.3">
      <c r="A149" s="86">
        <f t="shared" si="74"/>
        <v>409120.27032336011</v>
      </c>
      <c r="B149" s="3">
        <f t="shared" si="75"/>
        <v>297128.41160624882</v>
      </c>
      <c r="C149" s="88">
        <f>SUM($A$3:A148)</f>
        <v>42515308.506895915</v>
      </c>
      <c r="D149" s="87">
        <f>IF('Control Panel'!$D$27= "ON",A149+B149*(1-'Control Panel'!$C$27),A149+B149)</f>
        <v>706248.68192960892</v>
      </c>
      <c r="F149" s="9">
        <v>147</v>
      </c>
      <c r="G149" s="2">
        <f>IF('Control Panel'!$D$26="ON",K148*(1-'Control Panel'!$C$26),K148)</f>
        <v>1283505.8373065141</v>
      </c>
      <c r="H149" s="3">
        <f>IF(ROUND(K148,2) = 0,0,-PMT(_xlfn.XLOOKUP(G$1,'Control Panel'!$B:$B,'Control Panel'!$H:$H),_xlfn.XLOOKUP(G$1,'Control Panel'!$B:$B,'Control Panel'!$E:$E),_xlfn.XLOOKUP(G$1,'Control Panel'!$B:$B,'Control Panel'!$C:$C)))</f>
        <v>40854.172731056962</v>
      </c>
      <c r="I149" s="3">
        <f>IF(H149=0,0,G149*(_xlfn.XLOOKUP(G$1,'Control Panel'!$B:$B,'Control Panel'!$H:$H)))</f>
        <v>5882.7350876548562</v>
      </c>
      <c r="J149" s="3">
        <f t="shared" si="76"/>
        <v>34971.437643402103</v>
      </c>
      <c r="K149" s="3">
        <f t="shared" si="77"/>
        <v>1248534.3996631121</v>
      </c>
      <c r="L149" s="10">
        <f>_xlfn.XLOOKUP(G$1,'Control Panel'!$B:$B,'Control Panel'!$D:$D)</f>
        <v>5.5E-2</v>
      </c>
      <c r="M149" s="2">
        <f>IF('Control Panel'!$D$26="ON",Q148*(1-'Control Panel'!$C$26),Q148)</f>
        <v>3235906.3640208272</v>
      </c>
      <c r="N149" s="3">
        <f>IF(ROUND(Q148,2) = 0,0,-PMT(_xlfn.XLOOKUP(M$1,'Control Panel'!$B:$B,'Control Panel'!$H:$H),_xlfn.XLOOKUP(M$1,'Control Panel'!$B:$B,'Control Panel'!$E:$E),_xlfn.XLOOKUP(M$1,'Control Panel'!$B:$B,'Control Panel'!$C:$C)))</f>
        <v>26277.152547020552</v>
      </c>
      <c r="O149" s="3">
        <f>IF(N149=0,0,M149*(_xlfn.XLOOKUP(M$1,'Control Panel'!$B:$B,'Control Panel'!$H:$H)))</f>
        <v>18539.046877202658</v>
      </c>
      <c r="P149" s="3">
        <f t="shared" si="78"/>
        <v>7738.1056698178945</v>
      </c>
      <c r="Q149" s="3">
        <f t="shared" si="79"/>
        <v>3228168.2583510093</v>
      </c>
      <c r="R149" s="10">
        <f>_xlfn.XLOOKUP(M$1,'Control Panel'!$B:$B,'Control Panel'!$D:$D)</f>
        <v>6.8750000000000006E-2</v>
      </c>
      <c r="S149" s="2">
        <f>IF('Control Panel'!$D$26="ON",W148*(1-'Control Panel'!$C$26),W148)</f>
        <v>5258347.8415338332</v>
      </c>
      <c r="T149" s="3">
        <f>IF(ROUND(W148,2) = 0,0,-PMT(_xlfn.XLOOKUP(S$1,'Control Panel'!$B:$B,'Control Panel'!$H:$H),_xlfn.XLOOKUP(S$1,'Control Panel'!$B:$B,'Control Panel'!$E:$E),_xlfn.XLOOKUP(S$1,'Control Panel'!$B:$B,'Control Panel'!$C:$C)))</f>
        <v>42700.372888908401</v>
      </c>
      <c r="U149" s="3">
        <f>IF(T149=0,0,S149*(_xlfn.XLOOKUP(S$1,'Control Panel'!$B:$B,'Control Panel'!$H:$H)))</f>
        <v>30125.951175454255</v>
      </c>
      <c r="V149" s="3">
        <f t="shared" si="80"/>
        <v>12574.421713454147</v>
      </c>
      <c r="W149" s="3">
        <f t="shared" si="81"/>
        <v>5245773.4198203795</v>
      </c>
      <c r="X149" s="10">
        <f>_xlfn.XLOOKUP(S$1,'Control Panel'!$B:$B,'Control Panel'!$D:$D)</f>
        <v>6.8750000000000006E-2</v>
      </c>
      <c r="Y149" s="2">
        <f>IF('Control Panel'!$D$26="ON",AC148*(1-'Control Panel'!$C$26),AC148)</f>
        <v>1951655.5437142837</v>
      </c>
      <c r="Z149" s="3">
        <f>IF(ROUND(AC148,2) = 0,0,-PMT(_xlfn.XLOOKUP(Y$1,'Control Panel'!$B:$B,'Control Panel'!$H:$H),_xlfn.XLOOKUP(Y$1,'Control Panel'!$B:$B,'Control Panel'!$E:$E),_xlfn.XLOOKUP(Y$1,'Control Panel'!$B:$B,'Control Panel'!$C:$C)))</f>
        <v>61792.332437135432</v>
      </c>
      <c r="AA149" s="3">
        <f>IF(Z149=0,0,Y149*(_xlfn.XLOOKUP(Y$1,'Control Panel'!$B:$B,'Control Panel'!$H:$H)))</f>
        <v>8335.1955512797522</v>
      </c>
      <c r="AB149" s="3">
        <f t="shared" si="82"/>
        <v>53457.136885855682</v>
      </c>
      <c r="AC149" s="3">
        <f t="shared" si="83"/>
        <v>1898198.4068284282</v>
      </c>
      <c r="AD149" s="10">
        <f>_xlfn.XLOOKUP(Y$1,'Control Panel'!$B:$B,'Control Panel'!$D:$D)</f>
        <v>5.1249999999999997E-2</v>
      </c>
      <c r="AE149" s="2">
        <f>IF('Control Panel'!$D$26="ON",AI148*(1-'Control Panel'!$C$26),AI148)</f>
        <v>8089765.9100520788</v>
      </c>
      <c r="AF149" s="3">
        <f>IF(ROUND(AI148,2) = 0,0,-PMT(_xlfn.XLOOKUP(AE$1,'Control Panel'!$B:$B,'Control Panel'!$H:$H),_xlfn.XLOOKUP(AE$1,'Control Panel'!$B:$B,'Control Panel'!$E:$E),_xlfn.XLOOKUP(AE$1,'Control Panel'!$B:$B,'Control Panel'!$C:$C)))</f>
        <v>65692.881367551381</v>
      </c>
      <c r="AG149" s="3">
        <f>IF(AF149=0,0,AE149*(_xlfn.XLOOKUP(AE$1,'Control Panel'!$B:$B,'Control Panel'!$H:$H)))</f>
        <v>46347.617193006707</v>
      </c>
      <c r="AH149" s="3">
        <f t="shared" si="84"/>
        <v>19345.264174544674</v>
      </c>
      <c r="AI149" s="3">
        <f t="shared" si="85"/>
        <v>8070420.6458775345</v>
      </c>
      <c r="AJ149" s="10">
        <f>_xlfn.XLOOKUP(AE$1,'Control Panel'!$B:$B,'Control Panel'!$D:$D)</f>
        <v>6.8750000000000006E-2</v>
      </c>
      <c r="AK149" s="2">
        <f>IF('Control Panel'!$D$26="ON",AO148*(1-'Control Panel'!$C$26),AO148)</f>
        <v>599706.78990566859</v>
      </c>
      <c r="AL149" s="3">
        <f>IF(ROUND(AO148,2) = 0,0,-PMT(_xlfn.XLOOKUP(AK$1,'Control Panel'!$B:$B,'Control Panel'!$H:$H),_xlfn.XLOOKUP(AK$1,'Control Panel'!$B:$B,'Control Panel'!$E:$E),_xlfn.XLOOKUP(AK$1,'Control Panel'!$B:$B,'Control Panel'!$C:$C)))</f>
        <v>19292.014496253767</v>
      </c>
      <c r="AM149" s="3">
        <f>IF(AL149=0,0,AK149*(_xlfn.XLOOKUP(AK$1,'Control Panel'!$B:$B,'Control Panel'!$H:$H)))</f>
        <v>3123.4728640920239</v>
      </c>
      <c r="AN149" s="3">
        <f t="shared" si="86"/>
        <v>16168.541632161743</v>
      </c>
      <c r="AO149" s="3">
        <f t="shared" si="87"/>
        <v>583538.24827350688</v>
      </c>
      <c r="AP149" s="10">
        <f>_xlfn.XLOOKUP(AK$1,'Control Panel'!$B:$B,'Control Panel'!$D:$D)</f>
        <v>6.25E-2</v>
      </c>
      <c r="AQ149" s="2">
        <f>IF('Control Panel'!$D$26="ON",AU148*(1-'Control Panel'!$C$26),AU148)</f>
        <v>1900456.6288836196</v>
      </c>
      <c r="AR149" s="3">
        <f>IF(ROUND(AU148,2) = 0,0,-PMT(_xlfn.XLOOKUP(AQ$1,'Control Panel'!$B:$B,'Control Panel'!$H:$H),_xlfn.XLOOKUP(AQ$1,'Control Panel'!$B:$B,'Control Panel'!$E:$E),_xlfn.XLOOKUP(AQ$1,'Control Panel'!$B:$B,'Control Panel'!$C:$C)))</f>
        <v>61459.563819643074</v>
      </c>
      <c r="AS149" s="3">
        <f>IF(AR149=0,0,AQ149*(_xlfn.XLOOKUP(AQ$1,'Control Panel'!$B:$B,'Control Panel'!$H:$H)))</f>
        <v>10492.104305294983</v>
      </c>
      <c r="AT149" s="3">
        <f t="shared" si="88"/>
        <v>50967.459514348091</v>
      </c>
      <c r="AU149" s="3">
        <f t="shared" si="89"/>
        <v>1849489.1693692715</v>
      </c>
      <c r="AV149" s="10">
        <f>_xlfn.XLOOKUP(AQ$1,'Control Panel'!$B:$B,'Control Panel'!$D:$D)</f>
        <v>6.6250000000000003E-2</v>
      </c>
      <c r="AW149" s="2">
        <f>IF('Control Panel'!$D$26="ON",BA148*(1-'Control Panel'!$C$26),BA148)</f>
        <v>6158096.4798108786</v>
      </c>
      <c r="AX149" s="3">
        <f>IF(ROUND(BA148,2) = 0,0,-PMT(_xlfn.XLOOKUP(AW$1,'Control Panel'!$B:$B,'Control Panel'!$H:$H),_xlfn.XLOOKUP(AW$1,'Control Panel'!$B:$B,'Control Panel'!$E:$E),_xlfn.XLOOKUP(AW$1,'Control Panel'!$B:$B,'Control Panel'!$C:$C)))</f>
        <v>44797.69910066975</v>
      </c>
      <c r="AY149" s="3">
        <f>IF(AX149=0,0,AW149*(_xlfn.XLOOKUP(AW$1,'Control Panel'!$B:$B,'Control Panel'!$H:$H)))</f>
        <v>27583.140482486229</v>
      </c>
      <c r="AZ149" s="3">
        <f t="shared" si="90"/>
        <v>17214.558618183521</v>
      </c>
      <c r="BA149" s="3">
        <f t="shared" si="91"/>
        <v>6140881.9211926954</v>
      </c>
      <c r="BB149" s="10">
        <f>_xlfn.XLOOKUP(AW$1,'Control Panel'!$B:$B,'Control Panel'!$D:$D)</f>
        <v>5.3749999999999999E-2</v>
      </c>
      <c r="BC149" s="2">
        <f>IF('Control Panel'!$D$26="ON",BG148*(1-'Control Panel'!$C$26),BG148)</f>
        <v>10150252.483626954</v>
      </c>
      <c r="BD149" s="3">
        <f>IF(ROUND(BG148,2) = 0,0,-PMT(_xlfn.XLOOKUP(BC$1,'Control Panel'!$B:$B,'Control Panel'!$H:$H),_xlfn.XLOOKUP(BC$1,'Control Panel'!$B:$B,'Control Panel'!$E:$E),_xlfn.XLOOKUP(BC$1,'Control Panel'!$B:$B,'Control Panel'!$C:$C)))</f>
        <v>83162.8118973979</v>
      </c>
      <c r="BE149" s="3">
        <f>IF(BD149=0,0,BC149*(_xlfn.XLOOKUP(BC$1,'Control Panel'!$B:$B,'Control Panel'!$H:$H)))</f>
        <v>59209.806154490572</v>
      </c>
      <c r="BF149" s="3">
        <f t="shared" si="92"/>
        <v>23953.005742907328</v>
      </c>
      <c r="BG149" s="3">
        <f t="shared" si="93"/>
        <v>10126299.477884047</v>
      </c>
      <c r="BH149" s="10">
        <f>_xlfn.XLOOKUP(BC$1,'Control Panel'!$B:$B,'Control Panel'!$D:$D)</f>
        <v>7.0000000000000007E-2</v>
      </c>
      <c r="BI149" s="2">
        <f>IF('Control Panel'!$D$26="ON",BM148*(1-'Control Panel'!$C$26),BM148)</f>
        <v>5287823.1733805761</v>
      </c>
      <c r="BJ149" s="3">
        <f>IF(ROUND(BM148,2) = 0,0,-PMT(_xlfn.XLOOKUP(BI$1,'Control Panel'!$B:$B,'Control Panel'!$H:$H),_xlfn.XLOOKUP(BI$1,'Control Panel'!$B:$B,'Control Panel'!$E:$E),_xlfn.XLOOKUP(BI$1,'Control Panel'!$B:$B,'Control Panel'!$C:$C)))</f>
        <v>39928.799014207361</v>
      </c>
      <c r="BK149" s="3">
        <f>IF(BJ149=0,0,BI149*(_xlfn.XLOOKUP(BI$1,'Control Panel'!$B:$B,'Control Panel'!$H:$H)))</f>
        <v>25888.300953009068</v>
      </c>
      <c r="BL149" s="3">
        <f t="shared" si="94"/>
        <v>14040.498061198294</v>
      </c>
      <c r="BM149" s="3">
        <f t="shared" si="95"/>
        <v>5273782.6753193773</v>
      </c>
      <c r="BN149" s="10">
        <f>_xlfn.XLOOKUP(BI$1,'Control Panel'!$B:$B,'Control Panel'!$D:$D)</f>
        <v>5.8749999999999997E-2</v>
      </c>
      <c r="BO149" s="2">
        <f>IF('Control Panel'!$D$26="ON",BS148*(1-'Control Panel'!$C$26),BS148)</f>
        <v>7088027.6289546406</v>
      </c>
      <c r="BP149" s="3">
        <f>IF(ROUND(BS148,2) = 0,0,-PMT(_xlfn.XLOOKUP(BO$1,'Control Panel'!$B:$B,'Control Panel'!$H:$H),_xlfn.XLOOKUP(BO$1,'Control Panel'!$B:$B,'Control Panel'!$E:$E),_xlfn.XLOOKUP(BO$1,'Control Panel'!$B:$B,'Control Panel'!$C:$C)))</f>
        <v>51078.842448125593</v>
      </c>
      <c r="BQ149" s="3">
        <f>IF(BP149=0,0,BO149*(_xlfn.XLOOKUP(BO$1,'Control Panel'!$B:$B,'Control Panel'!$H:$H)))</f>
        <v>31010.120876676549</v>
      </c>
      <c r="BR149" s="3">
        <f t="shared" si="96"/>
        <v>20068.721571449045</v>
      </c>
      <c r="BS149" s="3">
        <f t="shared" si="97"/>
        <v>7067958.9073831914</v>
      </c>
      <c r="BT149" s="10">
        <f>_xlfn.XLOOKUP(BO$1,'Control Panel'!$B:$B,'Control Panel'!$D:$D)</f>
        <v>5.2499999999999998E-2</v>
      </c>
      <c r="BU149" s="2">
        <f>IF('Control Panel'!$D$26="ON",BY148*(1-'Control Panel'!$C$26),BY148)</f>
        <v>1206837.0756068635</v>
      </c>
      <c r="BV149" s="3">
        <f>IF(ROUND(BY148,2) = 0,0,-PMT(_xlfn.XLOOKUP(BU$1,'Control Panel'!$B:$B,'Control Panel'!$H:$H),_xlfn.XLOOKUP(BU$1,'Control Panel'!$B:$B,'Control Panel'!$E:$E),_xlfn.XLOOKUP(BU$1,'Control Panel'!$B:$B,'Control Panel'!$C:$C)))</f>
        <v>38891.266274824018</v>
      </c>
      <c r="BW149" s="3">
        <f>IF(BV149=0,0,BU149*(_xlfn.XLOOKUP(BU$1,'Control Panel'!$B:$B,'Control Panel'!$H:$H)))</f>
        <v>6411.3219641614623</v>
      </c>
      <c r="BX149" s="3">
        <f t="shared" si="98"/>
        <v>32479.944310662555</v>
      </c>
      <c r="BY149" s="3">
        <f t="shared" si="99"/>
        <v>1174357.1312962009</v>
      </c>
      <c r="BZ149" s="10">
        <f>_xlfn.XLOOKUP(BU$1,'Control Panel'!$B:$B,'Control Panel'!$D:$D)</f>
        <v>6.3750000000000001E-2</v>
      </c>
      <c r="CA149" s="2">
        <f>IF('Control Panel'!$D$26="ON",CE148*(1-'Control Panel'!$C$26),CE148)</f>
        <v>1559803.2985176984</v>
      </c>
      <c r="CB149" s="3">
        <f>IF(ROUND(CE148,2) = 0,0,-PMT(_xlfn.XLOOKUP(CA$1,'Control Panel'!$B:$B,'Control Panel'!$H:$H),_xlfn.XLOOKUP(CA$1,'Control Panel'!$B:$B,'Control Panel'!$E:$E),_xlfn.XLOOKUP(CA$1,'Control Panel'!$B:$B,'Control Panel'!$C:$C)))</f>
        <v>49824.605221179954</v>
      </c>
      <c r="CC149" s="3">
        <f>IF(CB149=0,0,CA149*(_xlfn.XLOOKUP(CA$1,'Control Panel'!$B:$B,'Control Panel'!$H:$H)))</f>
        <v>7474.0574720639725</v>
      </c>
      <c r="CD149" s="3">
        <f t="shared" si="100"/>
        <v>42350.547749115984</v>
      </c>
      <c r="CE149" s="3">
        <f t="shared" si="101"/>
        <v>1517452.7507685823</v>
      </c>
      <c r="CF149" s="10">
        <f>_xlfn.XLOOKUP(CA$1,'Control Panel'!$B:$B,'Control Panel'!$D:$D)</f>
        <v>5.7500000000000002E-2</v>
      </c>
      <c r="CG149" s="2">
        <f>IF('Control Panel'!$D$26="ON",CK148*(1-'Control Panel'!$C$26),CK148)</f>
        <v>2181959.9234210714</v>
      </c>
      <c r="CH149" s="3">
        <f>IF(ROUND(CK148,2) = 0,0,-PMT(_xlfn.XLOOKUP(CG$1,'Control Panel'!$B:$B,'Control Panel'!$H:$H),_xlfn.XLOOKUP(CG$1,'Control Panel'!$B:$B,'Control Panel'!$E:$E),_xlfn.XLOOKUP(CG$1,'Control Panel'!$B:$B,'Control Panel'!$C:$C)))</f>
        <v>69452.093642796826</v>
      </c>
      <c r="CI149" s="3">
        <f>IF(CH149=0,0,CG149*(_xlfn.XLOOKUP(CG$1,'Control Panel'!$B:$B,'Control Panel'!$H:$H)))</f>
        <v>10000.649649013243</v>
      </c>
      <c r="CJ149" s="3">
        <f t="shared" si="102"/>
        <v>59451.443993783585</v>
      </c>
      <c r="CK149" s="3">
        <f t="shared" si="103"/>
        <v>2122508.4794272878</v>
      </c>
      <c r="CL149" s="10">
        <f>_xlfn.XLOOKUP(CG$1,'Control Panel'!$B:$B,'Control Panel'!$D:$D)</f>
        <v>5.5E-2</v>
      </c>
      <c r="CM149" s="2">
        <f>IF('Control Panel'!$D$26="ON",CQ148*(1-'Control Panel'!$C$26),CQ148)</f>
        <v>1532546.5143685692</v>
      </c>
      <c r="CN149" s="3">
        <f>IF(ROUND(CQ148,2) = 0,0,-PMT(_xlfn.XLOOKUP(CM$1,'Control Panel'!$B:$B,'Control Panel'!$H:$H),_xlfn.XLOOKUP(CM$1,'Control Panel'!$B:$B,'Control Panel'!$E:$E),_xlfn.XLOOKUP(CM$1,'Control Panel'!$B:$B,'Control Panel'!$C:$C)))</f>
        <v>11044.074042837967</v>
      </c>
      <c r="CO149" s="3">
        <f>IF(CN149=0,0,CM149*(_xlfn.XLOOKUP(CM$1,'Control Panel'!$B:$B,'Control Panel'!$H:$H)))</f>
        <v>6704.8910003624896</v>
      </c>
      <c r="CP149" s="3">
        <f t="shared" si="104"/>
        <v>4339.1830424754771</v>
      </c>
      <c r="CQ149" s="3">
        <f t="shared" si="105"/>
        <v>1528207.3313260938</v>
      </c>
      <c r="CR149" s="10">
        <f>_xlfn.XLOOKUP(CM$1,'Control Panel'!$B:$B,'Control Panel'!$D:$D)</f>
        <v>5.2499999999999998E-2</v>
      </c>
    </row>
    <row r="150" spans="1:96" x14ac:dyDescent="0.3">
      <c r="A150" s="86">
        <f t="shared" si="74"/>
        <v>411141.98516471992</v>
      </c>
      <c r="B150" s="3">
        <f t="shared" si="75"/>
        <v>295106.69676488906</v>
      </c>
      <c r="C150" s="88">
        <f>SUM($A$3:A149)</f>
        <v>42924428.777219273</v>
      </c>
      <c r="D150" s="87">
        <f>IF('Control Panel'!$D$27= "ON",A150+B150*(1-'Control Panel'!$C$27),A150+B150)</f>
        <v>706248.68192960904</v>
      </c>
      <c r="F150" s="9">
        <v>148</v>
      </c>
      <c r="G150" s="2">
        <f>IF('Control Panel'!$D$26="ON",K149*(1-'Control Panel'!$C$26),K149)</f>
        <v>1248534.3996631121</v>
      </c>
      <c r="H150" s="3">
        <f>IF(ROUND(K149,2) = 0,0,-PMT(_xlfn.XLOOKUP(G$1,'Control Panel'!$B:$B,'Control Panel'!$H:$H),_xlfn.XLOOKUP(G$1,'Control Panel'!$B:$B,'Control Panel'!$E:$E),_xlfn.XLOOKUP(G$1,'Control Panel'!$B:$B,'Control Panel'!$C:$C)))</f>
        <v>40854.172731056962</v>
      </c>
      <c r="I150" s="3">
        <f>IF(H150=0,0,G150*(_xlfn.XLOOKUP(G$1,'Control Panel'!$B:$B,'Control Panel'!$H:$H)))</f>
        <v>5722.4493317892639</v>
      </c>
      <c r="J150" s="3">
        <f t="shared" si="76"/>
        <v>35131.723399267699</v>
      </c>
      <c r="K150" s="3">
        <f t="shared" si="77"/>
        <v>1213402.6762638444</v>
      </c>
      <c r="L150" s="10">
        <f>_xlfn.XLOOKUP(G$1,'Control Panel'!$B:$B,'Control Panel'!$D:$D)</f>
        <v>5.5E-2</v>
      </c>
      <c r="M150" s="2">
        <f>IF('Control Panel'!$D$26="ON",Q149*(1-'Control Panel'!$C$26),Q149)</f>
        <v>3228168.2583510093</v>
      </c>
      <c r="N150" s="3">
        <f>IF(ROUND(Q149,2) = 0,0,-PMT(_xlfn.XLOOKUP(M$1,'Control Panel'!$B:$B,'Control Panel'!$H:$H),_xlfn.XLOOKUP(M$1,'Control Panel'!$B:$B,'Control Panel'!$E:$E),_xlfn.XLOOKUP(M$1,'Control Panel'!$B:$B,'Control Panel'!$C:$C)))</f>
        <v>26277.152547020552</v>
      </c>
      <c r="O150" s="3">
        <f>IF(N150=0,0,M150*(_xlfn.XLOOKUP(M$1,'Control Panel'!$B:$B,'Control Panel'!$H:$H)))</f>
        <v>18494.713980135992</v>
      </c>
      <c r="P150" s="3">
        <f t="shared" si="78"/>
        <v>7782.4385668845607</v>
      </c>
      <c r="Q150" s="3">
        <f t="shared" si="79"/>
        <v>3220385.8197841248</v>
      </c>
      <c r="R150" s="10">
        <f>_xlfn.XLOOKUP(M$1,'Control Panel'!$B:$B,'Control Panel'!$D:$D)</f>
        <v>6.8750000000000006E-2</v>
      </c>
      <c r="S150" s="2">
        <f>IF('Control Panel'!$D$26="ON",W149*(1-'Control Panel'!$C$26),W149)</f>
        <v>5245773.4198203795</v>
      </c>
      <c r="T150" s="3">
        <f>IF(ROUND(W149,2) = 0,0,-PMT(_xlfn.XLOOKUP(S$1,'Control Panel'!$B:$B,'Control Panel'!$H:$H),_xlfn.XLOOKUP(S$1,'Control Panel'!$B:$B,'Control Panel'!$E:$E),_xlfn.XLOOKUP(S$1,'Control Panel'!$B:$B,'Control Panel'!$C:$C)))</f>
        <v>42700.372888908401</v>
      </c>
      <c r="U150" s="3">
        <f>IF(T150=0,0,S150*(_xlfn.XLOOKUP(S$1,'Control Panel'!$B:$B,'Control Panel'!$H:$H)))</f>
        <v>30053.910217720928</v>
      </c>
      <c r="V150" s="3">
        <f t="shared" si="80"/>
        <v>12646.462671187473</v>
      </c>
      <c r="W150" s="3">
        <f t="shared" si="81"/>
        <v>5233126.9571491918</v>
      </c>
      <c r="X150" s="10">
        <f>_xlfn.XLOOKUP(S$1,'Control Panel'!$B:$B,'Control Panel'!$D:$D)</f>
        <v>6.8750000000000006E-2</v>
      </c>
      <c r="Y150" s="2">
        <f>IF('Control Panel'!$D$26="ON",AC149*(1-'Control Panel'!$C$26),AC149)</f>
        <v>1898198.4068284282</v>
      </c>
      <c r="Z150" s="3">
        <f>IF(ROUND(AC149,2) = 0,0,-PMT(_xlfn.XLOOKUP(Y$1,'Control Panel'!$B:$B,'Control Panel'!$H:$H),_xlfn.XLOOKUP(Y$1,'Control Panel'!$B:$B,'Control Panel'!$E:$E),_xlfn.XLOOKUP(Y$1,'Control Panel'!$B:$B,'Control Panel'!$C:$C)))</f>
        <v>61792.332437135432</v>
      </c>
      <c r="AA150" s="3">
        <f>IF(Z150=0,0,Y150*(_xlfn.XLOOKUP(Y$1,'Control Panel'!$B:$B,'Control Panel'!$H:$H)))</f>
        <v>8106.8890291630778</v>
      </c>
      <c r="AB150" s="3">
        <f t="shared" si="82"/>
        <v>53685.443407972358</v>
      </c>
      <c r="AC150" s="3">
        <f t="shared" si="83"/>
        <v>1844512.9634204558</v>
      </c>
      <c r="AD150" s="10">
        <f>_xlfn.XLOOKUP(Y$1,'Control Panel'!$B:$B,'Control Panel'!$D:$D)</f>
        <v>5.1249999999999997E-2</v>
      </c>
      <c r="AE150" s="2">
        <f>IF('Control Panel'!$D$26="ON",AI149*(1-'Control Panel'!$C$26),AI149)</f>
        <v>8070420.6458775345</v>
      </c>
      <c r="AF150" s="3">
        <f>IF(ROUND(AI149,2) = 0,0,-PMT(_xlfn.XLOOKUP(AE$1,'Control Panel'!$B:$B,'Control Panel'!$H:$H),_xlfn.XLOOKUP(AE$1,'Control Panel'!$B:$B,'Control Panel'!$E:$E),_xlfn.XLOOKUP(AE$1,'Control Panel'!$B:$B,'Control Panel'!$C:$C)))</f>
        <v>65692.881367551381</v>
      </c>
      <c r="AG150" s="3">
        <f>IF(AF150=0,0,AE150*(_xlfn.XLOOKUP(AE$1,'Control Panel'!$B:$B,'Control Panel'!$H:$H)))</f>
        <v>46236.784950340043</v>
      </c>
      <c r="AH150" s="3">
        <f t="shared" si="84"/>
        <v>19456.096417211338</v>
      </c>
      <c r="AI150" s="3">
        <f t="shared" si="85"/>
        <v>8050964.5494603235</v>
      </c>
      <c r="AJ150" s="10">
        <f>_xlfn.XLOOKUP(AE$1,'Control Panel'!$B:$B,'Control Panel'!$D:$D)</f>
        <v>6.8750000000000006E-2</v>
      </c>
      <c r="AK150" s="2">
        <f>IF('Control Panel'!$D$26="ON",AO149*(1-'Control Panel'!$C$26),AO149)</f>
        <v>583538.24827350688</v>
      </c>
      <c r="AL150" s="3">
        <f>IF(ROUND(AO149,2) = 0,0,-PMT(_xlfn.XLOOKUP(AK$1,'Control Panel'!$B:$B,'Control Panel'!$H:$H),_xlfn.XLOOKUP(AK$1,'Control Panel'!$B:$B,'Control Panel'!$E:$E),_xlfn.XLOOKUP(AK$1,'Control Panel'!$B:$B,'Control Panel'!$C:$C)))</f>
        <v>19292.014496253767</v>
      </c>
      <c r="AM150" s="3">
        <f>IF(AL150=0,0,AK150*(_xlfn.XLOOKUP(AK$1,'Control Panel'!$B:$B,'Control Panel'!$H:$H)))</f>
        <v>3039.2617097578482</v>
      </c>
      <c r="AN150" s="3">
        <f t="shared" si="86"/>
        <v>16252.752786495919</v>
      </c>
      <c r="AO150" s="3">
        <f t="shared" si="87"/>
        <v>567285.49548701092</v>
      </c>
      <c r="AP150" s="10">
        <f>_xlfn.XLOOKUP(AK$1,'Control Panel'!$B:$B,'Control Panel'!$D:$D)</f>
        <v>6.25E-2</v>
      </c>
      <c r="AQ150" s="2">
        <f>IF('Control Panel'!$D$26="ON",AU149*(1-'Control Panel'!$C$26),AU149)</f>
        <v>1849489.1693692715</v>
      </c>
      <c r="AR150" s="3">
        <f>IF(ROUND(AU149,2) = 0,0,-PMT(_xlfn.XLOOKUP(AQ$1,'Control Panel'!$B:$B,'Control Panel'!$H:$H),_xlfn.XLOOKUP(AQ$1,'Control Panel'!$B:$B,'Control Panel'!$E:$E),_xlfn.XLOOKUP(AQ$1,'Control Panel'!$B:$B,'Control Panel'!$C:$C)))</f>
        <v>61459.563819643074</v>
      </c>
      <c r="AS150" s="3">
        <f>IF(AR150=0,0,AQ150*(_xlfn.XLOOKUP(AQ$1,'Control Panel'!$B:$B,'Control Panel'!$H:$H)))</f>
        <v>10210.721455892854</v>
      </c>
      <c r="AT150" s="3">
        <f t="shared" si="88"/>
        <v>51248.84236375022</v>
      </c>
      <c r="AU150" s="3">
        <f t="shared" si="89"/>
        <v>1798240.3270055212</v>
      </c>
      <c r="AV150" s="10">
        <f>_xlfn.XLOOKUP(AQ$1,'Control Panel'!$B:$B,'Control Panel'!$D:$D)</f>
        <v>6.6250000000000003E-2</v>
      </c>
      <c r="AW150" s="2">
        <f>IF('Control Panel'!$D$26="ON",BA149*(1-'Control Panel'!$C$26),BA149)</f>
        <v>6140881.9211926954</v>
      </c>
      <c r="AX150" s="3">
        <f>IF(ROUND(BA149,2) = 0,0,-PMT(_xlfn.XLOOKUP(AW$1,'Control Panel'!$B:$B,'Control Panel'!$H:$H),_xlfn.XLOOKUP(AW$1,'Control Panel'!$B:$B,'Control Panel'!$E:$E),_xlfn.XLOOKUP(AW$1,'Control Panel'!$B:$B,'Control Panel'!$C:$C)))</f>
        <v>44797.69910066975</v>
      </c>
      <c r="AY150" s="3">
        <f>IF(AX150=0,0,AW150*(_xlfn.XLOOKUP(AW$1,'Control Panel'!$B:$B,'Control Panel'!$H:$H)))</f>
        <v>27506.033605342283</v>
      </c>
      <c r="AZ150" s="3">
        <f t="shared" si="90"/>
        <v>17291.665495327466</v>
      </c>
      <c r="BA150" s="3">
        <f t="shared" si="91"/>
        <v>6123590.2556973677</v>
      </c>
      <c r="BB150" s="10">
        <f>_xlfn.XLOOKUP(AW$1,'Control Panel'!$B:$B,'Control Panel'!$D:$D)</f>
        <v>5.3749999999999999E-2</v>
      </c>
      <c r="BC150" s="2">
        <f>IF('Control Panel'!$D$26="ON",BG149*(1-'Control Panel'!$C$26),BG149)</f>
        <v>10126299.477884047</v>
      </c>
      <c r="BD150" s="3">
        <f>IF(ROUND(BG149,2) = 0,0,-PMT(_xlfn.XLOOKUP(BC$1,'Control Panel'!$B:$B,'Control Panel'!$H:$H),_xlfn.XLOOKUP(BC$1,'Control Panel'!$B:$B,'Control Panel'!$E:$E),_xlfn.XLOOKUP(BC$1,'Control Panel'!$B:$B,'Control Panel'!$C:$C)))</f>
        <v>83162.8118973979</v>
      </c>
      <c r="BE150" s="3">
        <f>IF(BD150=0,0,BC150*(_xlfn.XLOOKUP(BC$1,'Control Panel'!$B:$B,'Control Panel'!$H:$H)))</f>
        <v>59070.080287656943</v>
      </c>
      <c r="BF150" s="3">
        <f t="shared" si="92"/>
        <v>24092.731609740957</v>
      </c>
      <c r="BG150" s="3">
        <f t="shared" si="93"/>
        <v>10102206.746274306</v>
      </c>
      <c r="BH150" s="10">
        <f>_xlfn.XLOOKUP(BC$1,'Control Panel'!$B:$B,'Control Panel'!$D:$D)</f>
        <v>7.0000000000000007E-2</v>
      </c>
      <c r="BI150" s="2">
        <f>IF('Control Panel'!$D$26="ON",BM149*(1-'Control Panel'!$C$26),BM149)</f>
        <v>5273782.6753193773</v>
      </c>
      <c r="BJ150" s="3">
        <f>IF(ROUND(BM149,2) = 0,0,-PMT(_xlfn.XLOOKUP(BI$1,'Control Panel'!$B:$B,'Control Panel'!$H:$H),_xlfn.XLOOKUP(BI$1,'Control Panel'!$B:$B,'Control Panel'!$E:$E),_xlfn.XLOOKUP(BI$1,'Control Panel'!$B:$B,'Control Panel'!$C:$C)))</f>
        <v>39928.799014207361</v>
      </c>
      <c r="BK150" s="3">
        <f>IF(BJ150=0,0,BI150*(_xlfn.XLOOKUP(BI$1,'Control Panel'!$B:$B,'Control Panel'!$H:$H)))</f>
        <v>25819.561014584448</v>
      </c>
      <c r="BL150" s="3">
        <f t="shared" si="94"/>
        <v>14109.237999622914</v>
      </c>
      <c r="BM150" s="3">
        <f t="shared" si="95"/>
        <v>5259673.4373197546</v>
      </c>
      <c r="BN150" s="10">
        <f>_xlfn.XLOOKUP(BI$1,'Control Panel'!$B:$B,'Control Panel'!$D:$D)</f>
        <v>5.8749999999999997E-2</v>
      </c>
      <c r="BO150" s="2">
        <f>IF('Control Panel'!$D$26="ON",BS149*(1-'Control Panel'!$C$26),BS149)</f>
        <v>7067958.9073831914</v>
      </c>
      <c r="BP150" s="3">
        <f>IF(ROUND(BS149,2) = 0,0,-PMT(_xlfn.XLOOKUP(BO$1,'Control Panel'!$B:$B,'Control Panel'!$H:$H),_xlfn.XLOOKUP(BO$1,'Control Panel'!$B:$B,'Control Panel'!$E:$E),_xlfn.XLOOKUP(BO$1,'Control Panel'!$B:$B,'Control Panel'!$C:$C)))</f>
        <v>51078.842448125593</v>
      </c>
      <c r="BQ150" s="3">
        <f>IF(BP150=0,0,BO150*(_xlfn.XLOOKUP(BO$1,'Control Panel'!$B:$B,'Control Panel'!$H:$H)))</f>
        <v>30922.320219801459</v>
      </c>
      <c r="BR150" s="3">
        <f t="shared" si="96"/>
        <v>20156.522228324135</v>
      </c>
      <c r="BS150" s="3">
        <f t="shared" si="97"/>
        <v>7047802.3851548675</v>
      </c>
      <c r="BT150" s="10">
        <f>_xlfn.XLOOKUP(BO$1,'Control Panel'!$B:$B,'Control Panel'!$D:$D)</f>
        <v>5.2499999999999998E-2</v>
      </c>
      <c r="BU150" s="2">
        <f>IF('Control Panel'!$D$26="ON",BY149*(1-'Control Panel'!$C$26),BY149)</f>
        <v>1174357.1312962009</v>
      </c>
      <c r="BV150" s="3">
        <f>IF(ROUND(BY149,2) = 0,0,-PMT(_xlfn.XLOOKUP(BU$1,'Control Panel'!$B:$B,'Control Panel'!$H:$H),_xlfn.XLOOKUP(BU$1,'Control Panel'!$B:$B,'Control Panel'!$E:$E),_xlfn.XLOOKUP(BU$1,'Control Panel'!$B:$B,'Control Panel'!$C:$C)))</f>
        <v>38891.266274824018</v>
      </c>
      <c r="BW150" s="3">
        <f>IF(BV150=0,0,BU150*(_xlfn.XLOOKUP(BU$1,'Control Panel'!$B:$B,'Control Panel'!$H:$H)))</f>
        <v>6238.7722600110674</v>
      </c>
      <c r="BX150" s="3">
        <f t="shared" si="98"/>
        <v>32652.49401481295</v>
      </c>
      <c r="BY150" s="3">
        <f t="shared" si="99"/>
        <v>1141704.637281388</v>
      </c>
      <c r="BZ150" s="10">
        <f>_xlfn.XLOOKUP(BU$1,'Control Panel'!$B:$B,'Control Panel'!$D:$D)</f>
        <v>6.3750000000000001E-2</v>
      </c>
      <c r="CA150" s="2">
        <f>IF('Control Panel'!$D$26="ON",CE149*(1-'Control Panel'!$C$26),CE149)</f>
        <v>1517452.7507685823</v>
      </c>
      <c r="CB150" s="3">
        <f>IF(ROUND(CE149,2) = 0,0,-PMT(_xlfn.XLOOKUP(CA$1,'Control Panel'!$B:$B,'Control Panel'!$H:$H),_xlfn.XLOOKUP(CA$1,'Control Panel'!$B:$B,'Control Panel'!$E:$E),_xlfn.XLOOKUP(CA$1,'Control Panel'!$B:$B,'Control Panel'!$C:$C)))</f>
        <v>49824.605221179954</v>
      </c>
      <c r="CC150" s="3">
        <f>IF(CB150=0,0,CA150*(_xlfn.XLOOKUP(CA$1,'Control Panel'!$B:$B,'Control Panel'!$H:$H)))</f>
        <v>7271.1277640994576</v>
      </c>
      <c r="CD150" s="3">
        <f t="shared" si="100"/>
        <v>42553.477457080495</v>
      </c>
      <c r="CE150" s="3">
        <f t="shared" si="101"/>
        <v>1474899.2733115018</v>
      </c>
      <c r="CF150" s="10">
        <f>_xlfn.XLOOKUP(CA$1,'Control Panel'!$B:$B,'Control Panel'!$D:$D)</f>
        <v>5.7500000000000002E-2</v>
      </c>
      <c r="CG150" s="2">
        <f>IF('Control Panel'!$D$26="ON",CK149*(1-'Control Panel'!$C$26),CK149)</f>
        <v>2122508.4794272878</v>
      </c>
      <c r="CH150" s="3">
        <f>IF(ROUND(CK149,2) = 0,0,-PMT(_xlfn.XLOOKUP(CG$1,'Control Panel'!$B:$B,'Control Panel'!$H:$H),_xlfn.XLOOKUP(CG$1,'Control Panel'!$B:$B,'Control Panel'!$E:$E),_xlfn.XLOOKUP(CG$1,'Control Panel'!$B:$B,'Control Panel'!$C:$C)))</f>
        <v>69452.093642796826</v>
      </c>
      <c r="CI150" s="3">
        <f>IF(CH150=0,0,CG150*(_xlfn.XLOOKUP(CG$1,'Control Panel'!$B:$B,'Control Panel'!$H:$H)))</f>
        <v>9728.163864041735</v>
      </c>
      <c r="CJ150" s="3">
        <f t="shared" si="102"/>
        <v>59723.92977875509</v>
      </c>
      <c r="CK150" s="3">
        <f t="shared" si="103"/>
        <v>2062784.5496485326</v>
      </c>
      <c r="CL150" s="10">
        <f>_xlfn.XLOOKUP(CG$1,'Control Panel'!$B:$B,'Control Panel'!$D:$D)</f>
        <v>5.5E-2</v>
      </c>
      <c r="CM150" s="2">
        <f>IF('Control Panel'!$D$26="ON",CQ149*(1-'Control Panel'!$C$26),CQ149)</f>
        <v>1528207.3313260938</v>
      </c>
      <c r="CN150" s="3">
        <f>IF(ROUND(CQ149,2) = 0,0,-PMT(_xlfn.XLOOKUP(CM$1,'Control Panel'!$B:$B,'Control Panel'!$H:$H),_xlfn.XLOOKUP(CM$1,'Control Panel'!$B:$B,'Control Panel'!$E:$E),_xlfn.XLOOKUP(CM$1,'Control Panel'!$B:$B,'Control Panel'!$C:$C)))</f>
        <v>11044.074042837967</v>
      </c>
      <c r="CO150" s="3">
        <f>IF(CN150=0,0,CM150*(_xlfn.XLOOKUP(CM$1,'Control Panel'!$B:$B,'Control Panel'!$H:$H)))</f>
        <v>6685.9070745516592</v>
      </c>
      <c r="CP150" s="3">
        <f t="shared" si="104"/>
        <v>4358.1669682863076</v>
      </c>
      <c r="CQ150" s="3">
        <f t="shared" si="105"/>
        <v>1523849.1643578075</v>
      </c>
      <c r="CR150" s="10">
        <f>_xlfn.XLOOKUP(CM$1,'Control Panel'!$B:$B,'Control Panel'!$D:$D)</f>
        <v>5.2499999999999998E-2</v>
      </c>
    </row>
    <row r="151" spans="1:96" x14ac:dyDescent="0.3">
      <c r="A151" s="86">
        <f t="shared" si="74"/>
        <v>413173.80557635211</v>
      </c>
      <c r="B151" s="3">
        <f t="shared" si="75"/>
        <v>293074.87635325681</v>
      </c>
      <c r="C151" s="88">
        <f>SUM($A$3:A150)</f>
        <v>43335570.76238399</v>
      </c>
      <c r="D151" s="87">
        <f>IF('Control Panel'!$D$27= "ON",A151+B151*(1-'Control Panel'!$C$27),A151+B151)</f>
        <v>706248.68192960892</v>
      </c>
      <c r="F151" s="9">
        <v>149</v>
      </c>
      <c r="G151" s="2">
        <f>IF('Control Panel'!$D$26="ON",K150*(1-'Control Panel'!$C$26),K150)</f>
        <v>1213402.6762638444</v>
      </c>
      <c r="H151" s="3">
        <f>IF(ROUND(K150,2) = 0,0,-PMT(_xlfn.XLOOKUP(G$1,'Control Panel'!$B:$B,'Control Panel'!$H:$H),_xlfn.XLOOKUP(G$1,'Control Panel'!$B:$B,'Control Panel'!$E:$E),_xlfn.XLOOKUP(G$1,'Control Panel'!$B:$B,'Control Panel'!$C:$C)))</f>
        <v>40854.172731056962</v>
      </c>
      <c r="I151" s="3">
        <f>IF(H151=0,0,G151*(_xlfn.XLOOKUP(G$1,'Control Panel'!$B:$B,'Control Panel'!$H:$H)))</f>
        <v>5561.4289328759533</v>
      </c>
      <c r="J151" s="3">
        <f t="shared" si="76"/>
        <v>35292.743798181007</v>
      </c>
      <c r="K151" s="3">
        <f t="shared" si="77"/>
        <v>1178109.9324656634</v>
      </c>
      <c r="L151" s="10">
        <f>_xlfn.XLOOKUP(G$1,'Control Panel'!$B:$B,'Control Panel'!$D:$D)</f>
        <v>5.5E-2</v>
      </c>
      <c r="M151" s="2">
        <f>IF('Control Panel'!$D$26="ON",Q150*(1-'Control Panel'!$C$26),Q150)</f>
        <v>3220385.8197841248</v>
      </c>
      <c r="N151" s="3">
        <f>IF(ROUND(Q150,2) = 0,0,-PMT(_xlfn.XLOOKUP(M$1,'Control Panel'!$B:$B,'Control Panel'!$H:$H),_xlfn.XLOOKUP(M$1,'Control Panel'!$B:$B,'Control Panel'!$E:$E),_xlfn.XLOOKUP(M$1,'Control Panel'!$B:$B,'Control Panel'!$C:$C)))</f>
        <v>26277.152547020552</v>
      </c>
      <c r="O151" s="3">
        <f>IF(N151=0,0,M151*(_xlfn.XLOOKUP(M$1,'Control Panel'!$B:$B,'Control Panel'!$H:$H)))</f>
        <v>18450.127092513216</v>
      </c>
      <c r="P151" s="3">
        <f t="shared" si="78"/>
        <v>7827.0254545073367</v>
      </c>
      <c r="Q151" s="3">
        <f t="shared" si="79"/>
        <v>3212558.7943296176</v>
      </c>
      <c r="R151" s="10">
        <f>_xlfn.XLOOKUP(M$1,'Control Panel'!$B:$B,'Control Panel'!$D:$D)</f>
        <v>6.8750000000000006E-2</v>
      </c>
      <c r="S151" s="2">
        <f>IF('Control Panel'!$D$26="ON",W150*(1-'Control Panel'!$C$26),W150)</f>
        <v>5233126.9571491918</v>
      </c>
      <c r="T151" s="3">
        <f>IF(ROUND(W150,2) = 0,0,-PMT(_xlfn.XLOOKUP(S$1,'Control Panel'!$B:$B,'Control Panel'!$H:$H),_xlfn.XLOOKUP(S$1,'Control Panel'!$B:$B,'Control Panel'!$E:$E),_xlfn.XLOOKUP(S$1,'Control Panel'!$B:$B,'Control Panel'!$C:$C)))</f>
        <v>42700.372888908401</v>
      </c>
      <c r="U151" s="3">
        <f>IF(T151=0,0,S151*(_xlfn.XLOOKUP(S$1,'Control Panel'!$B:$B,'Control Panel'!$H:$H)))</f>
        <v>29981.456525333913</v>
      </c>
      <c r="V151" s="3">
        <f t="shared" si="80"/>
        <v>12718.916363574488</v>
      </c>
      <c r="W151" s="3">
        <f t="shared" si="81"/>
        <v>5220408.0407856172</v>
      </c>
      <c r="X151" s="10">
        <f>_xlfn.XLOOKUP(S$1,'Control Panel'!$B:$B,'Control Panel'!$D:$D)</f>
        <v>6.8750000000000006E-2</v>
      </c>
      <c r="Y151" s="2">
        <f>IF('Control Panel'!$D$26="ON",AC150*(1-'Control Panel'!$C$26),AC150)</f>
        <v>1844512.9634204558</v>
      </c>
      <c r="Z151" s="3">
        <f>IF(ROUND(AC150,2) = 0,0,-PMT(_xlfn.XLOOKUP(Y$1,'Control Panel'!$B:$B,'Control Panel'!$H:$H),_xlfn.XLOOKUP(Y$1,'Control Panel'!$B:$B,'Control Panel'!$E:$E),_xlfn.XLOOKUP(Y$1,'Control Panel'!$B:$B,'Control Panel'!$C:$C)))</f>
        <v>61792.332437135432</v>
      </c>
      <c r="AA151" s="3">
        <f>IF(Z151=0,0,Y151*(_xlfn.XLOOKUP(Y$1,'Control Panel'!$B:$B,'Control Panel'!$H:$H)))</f>
        <v>7877.6074479415292</v>
      </c>
      <c r="AB151" s="3">
        <f t="shared" si="82"/>
        <v>53914.724989193899</v>
      </c>
      <c r="AC151" s="3">
        <f t="shared" si="83"/>
        <v>1790598.2384312619</v>
      </c>
      <c r="AD151" s="10">
        <f>_xlfn.XLOOKUP(Y$1,'Control Panel'!$B:$B,'Control Panel'!$D:$D)</f>
        <v>5.1249999999999997E-2</v>
      </c>
      <c r="AE151" s="2">
        <f>IF('Control Panel'!$D$26="ON",AI150*(1-'Control Panel'!$C$26),AI150)</f>
        <v>8050964.5494603235</v>
      </c>
      <c r="AF151" s="3">
        <f>IF(ROUND(AI150,2) = 0,0,-PMT(_xlfn.XLOOKUP(AE$1,'Control Panel'!$B:$B,'Control Panel'!$H:$H),_xlfn.XLOOKUP(AE$1,'Control Panel'!$B:$B,'Control Panel'!$E:$E),_xlfn.XLOOKUP(AE$1,'Control Panel'!$B:$B,'Control Panel'!$C:$C)))</f>
        <v>65692.881367551381</v>
      </c>
      <c r="AG151" s="3">
        <f>IF(AF151=0,0,AE151*(_xlfn.XLOOKUP(AE$1,'Control Panel'!$B:$B,'Control Panel'!$H:$H)))</f>
        <v>46125.31773128311</v>
      </c>
      <c r="AH151" s="3">
        <f t="shared" si="84"/>
        <v>19567.563636268271</v>
      </c>
      <c r="AI151" s="3">
        <f t="shared" si="85"/>
        <v>8031396.985824055</v>
      </c>
      <c r="AJ151" s="10">
        <f>_xlfn.XLOOKUP(AE$1,'Control Panel'!$B:$B,'Control Panel'!$D:$D)</f>
        <v>6.8750000000000006E-2</v>
      </c>
      <c r="AK151" s="2">
        <f>IF('Control Panel'!$D$26="ON",AO150*(1-'Control Panel'!$C$26),AO150)</f>
        <v>567285.49548701092</v>
      </c>
      <c r="AL151" s="3">
        <f>IF(ROUND(AO150,2) = 0,0,-PMT(_xlfn.XLOOKUP(AK$1,'Control Panel'!$B:$B,'Control Panel'!$H:$H),_xlfn.XLOOKUP(AK$1,'Control Panel'!$B:$B,'Control Panel'!$E:$E),_xlfn.XLOOKUP(AK$1,'Control Panel'!$B:$B,'Control Panel'!$C:$C)))</f>
        <v>19292.014496253767</v>
      </c>
      <c r="AM151" s="3">
        <f>IF(AL151=0,0,AK151*(_xlfn.XLOOKUP(AK$1,'Control Panel'!$B:$B,'Control Panel'!$H:$H)))</f>
        <v>2954.6119556615149</v>
      </c>
      <c r="AN151" s="3">
        <f t="shared" si="86"/>
        <v>16337.402540592251</v>
      </c>
      <c r="AO151" s="3">
        <f t="shared" si="87"/>
        <v>550948.09294641868</v>
      </c>
      <c r="AP151" s="10">
        <f>_xlfn.XLOOKUP(AK$1,'Control Panel'!$B:$B,'Control Panel'!$D:$D)</f>
        <v>6.25E-2</v>
      </c>
      <c r="AQ151" s="2">
        <f>IF('Control Panel'!$D$26="ON",AU150*(1-'Control Panel'!$C$26),AU150)</f>
        <v>1798240.3270055212</v>
      </c>
      <c r="AR151" s="3">
        <f>IF(ROUND(AU150,2) = 0,0,-PMT(_xlfn.XLOOKUP(AQ$1,'Control Panel'!$B:$B,'Control Panel'!$H:$H),_xlfn.XLOOKUP(AQ$1,'Control Panel'!$B:$B,'Control Panel'!$E:$E),_xlfn.XLOOKUP(AQ$1,'Control Panel'!$B:$B,'Control Panel'!$C:$C)))</f>
        <v>61459.563819643074</v>
      </c>
      <c r="AS151" s="3">
        <f>IF(AR151=0,0,AQ151*(_xlfn.XLOOKUP(AQ$1,'Control Panel'!$B:$B,'Control Panel'!$H:$H)))</f>
        <v>9927.7851386763141</v>
      </c>
      <c r="AT151" s="3">
        <f t="shared" si="88"/>
        <v>51531.77868096676</v>
      </c>
      <c r="AU151" s="3">
        <f t="shared" si="89"/>
        <v>1746708.5483245545</v>
      </c>
      <c r="AV151" s="10">
        <f>_xlfn.XLOOKUP(AQ$1,'Control Panel'!$B:$B,'Control Panel'!$D:$D)</f>
        <v>6.6250000000000003E-2</v>
      </c>
      <c r="AW151" s="2">
        <f>IF('Control Panel'!$D$26="ON",BA150*(1-'Control Panel'!$C$26),BA150)</f>
        <v>6123590.2556973677</v>
      </c>
      <c r="AX151" s="3">
        <f>IF(ROUND(BA150,2) = 0,0,-PMT(_xlfn.XLOOKUP(AW$1,'Control Panel'!$B:$B,'Control Panel'!$H:$H),_xlfn.XLOOKUP(AW$1,'Control Panel'!$B:$B,'Control Panel'!$E:$E),_xlfn.XLOOKUP(AW$1,'Control Panel'!$B:$B,'Control Panel'!$C:$C)))</f>
        <v>44797.69910066975</v>
      </c>
      <c r="AY151" s="3">
        <f>IF(AX151=0,0,AW151*(_xlfn.XLOOKUP(AW$1,'Control Panel'!$B:$B,'Control Panel'!$H:$H)))</f>
        <v>27428.581353644462</v>
      </c>
      <c r="AZ151" s="3">
        <f t="shared" si="90"/>
        <v>17369.117747025288</v>
      </c>
      <c r="BA151" s="3">
        <f t="shared" si="91"/>
        <v>6106221.1379503421</v>
      </c>
      <c r="BB151" s="10">
        <f>_xlfn.XLOOKUP(AW$1,'Control Panel'!$B:$B,'Control Panel'!$D:$D)</f>
        <v>5.3749999999999999E-2</v>
      </c>
      <c r="BC151" s="2">
        <f>IF('Control Panel'!$D$26="ON",BG150*(1-'Control Panel'!$C$26),BG150)</f>
        <v>10102206.746274306</v>
      </c>
      <c r="BD151" s="3">
        <f>IF(ROUND(BG150,2) = 0,0,-PMT(_xlfn.XLOOKUP(BC$1,'Control Panel'!$B:$B,'Control Panel'!$H:$H),_xlfn.XLOOKUP(BC$1,'Control Panel'!$B:$B,'Control Panel'!$E:$E),_xlfn.XLOOKUP(BC$1,'Control Panel'!$B:$B,'Control Panel'!$C:$C)))</f>
        <v>83162.8118973979</v>
      </c>
      <c r="BE151" s="3">
        <f>IF(BD151=0,0,BC151*(_xlfn.XLOOKUP(BC$1,'Control Panel'!$B:$B,'Control Panel'!$H:$H)))</f>
        <v>58929.539353266788</v>
      </c>
      <c r="BF151" s="3">
        <f t="shared" si="92"/>
        <v>24233.272544131112</v>
      </c>
      <c r="BG151" s="3">
        <f t="shared" si="93"/>
        <v>10077973.473730175</v>
      </c>
      <c r="BH151" s="10">
        <f>_xlfn.XLOOKUP(BC$1,'Control Panel'!$B:$B,'Control Panel'!$D:$D)</f>
        <v>7.0000000000000007E-2</v>
      </c>
      <c r="BI151" s="2">
        <f>IF('Control Panel'!$D$26="ON",BM150*(1-'Control Panel'!$C$26),BM150)</f>
        <v>5259673.4373197546</v>
      </c>
      <c r="BJ151" s="3">
        <f>IF(ROUND(BM150,2) = 0,0,-PMT(_xlfn.XLOOKUP(BI$1,'Control Panel'!$B:$B,'Control Panel'!$H:$H),_xlfn.XLOOKUP(BI$1,'Control Panel'!$B:$B,'Control Panel'!$E:$E),_xlfn.XLOOKUP(BI$1,'Control Panel'!$B:$B,'Control Panel'!$C:$C)))</f>
        <v>39928.799014207361</v>
      </c>
      <c r="BK151" s="3">
        <f>IF(BJ151=0,0,BI151*(_xlfn.XLOOKUP(BI$1,'Control Panel'!$B:$B,'Control Panel'!$H:$H)))</f>
        <v>25750.484536877961</v>
      </c>
      <c r="BL151" s="3">
        <f t="shared" si="94"/>
        <v>14178.314477329401</v>
      </c>
      <c r="BM151" s="3">
        <f t="shared" si="95"/>
        <v>5245495.1228424255</v>
      </c>
      <c r="BN151" s="10">
        <f>_xlfn.XLOOKUP(BI$1,'Control Panel'!$B:$B,'Control Panel'!$D:$D)</f>
        <v>5.8749999999999997E-2</v>
      </c>
      <c r="BO151" s="2">
        <f>IF('Control Panel'!$D$26="ON",BS150*(1-'Control Panel'!$C$26),BS150)</f>
        <v>7047802.3851548675</v>
      </c>
      <c r="BP151" s="3">
        <f>IF(ROUND(BS150,2) = 0,0,-PMT(_xlfn.XLOOKUP(BO$1,'Control Panel'!$B:$B,'Control Panel'!$H:$H),_xlfn.XLOOKUP(BO$1,'Control Panel'!$B:$B,'Control Panel'!$E:$E),_xlfn.XLOOKUP(BO$1,'Control Panel'!$B:$B,'Control Panel'!$C:$C)))</f>
        <v>51078.842448125593</v>
      </c>
      <c r="BQ151" s="3">
        <f>IF(BP151=0,0,BO151*(_xlfn.XLOOKUP(BO$1,'Control Panel'!$B:$B,'Control Panel'!$H:$H)))</f>
        <v>30834.135435052543</v>
      </c>
      <c r="BR151" s="3">
        <f t="shared" si="96"/>
        <v>20244.70701307305</v>
      </c>
      <c r="BS151" s="3">
        <f t="shared" si="97"/>
        <v>7027557.6781417942</v>
      </c>
      <c r="BT151" s="10">
        <f>_xlfn.XLOOKUP(BO$1,'Control Panel'!$B:$B,'Control Panel'!$D:$D)</f>
        <v>5.2499999999999998E-2</v>
      </c>
      <c r="BU151" s="2">
        <f>IF('Control Panel'!$D$26="ON",BY150*(1-'Control Panel'!$C$26),BY150)</f>
        <v>1141704.637281388</v>
      </c>
      <c r="BV151" s="3">
        <f>IF(ROUND(BY150,2) = 0,0,-PMT(_xlfn.XLOOKUP(BU$1,'Control Panel'!$B:$B,'Control Panel'!$H:$H),_xlfn.XLOOKUP(BU$1,'Control Panel'!$B:$B,'Control Panel'!$E:$E),_xlfn.XLOOKUP(BU$1,'Control Panel'!$B:$B,'Control Panel'!$C:$C)))</f>
        <v>38891.266274824018</v>
      </c>
      <c r="BW151" s="3">
        <f>IF(BV151=0,0,BU151*(_xlfn.XLOOKUP(BU$1,'Control Panel'!$B:$B,'Control Panel'!$H:$H)))</f>
        <v>6065.3058855573745</v>
      </c>
      <c r="BX151" s="3">
        <f t="shared" si="98"/>
        <v>32825.960389266642</v>
      </c>
      <c r="BY151" s="3">
        <f t="shared" si="99"/>
        <v>1108878.6768921213</v>
      </c>
      <c r="BZ151" s="10">
        <f>_xlfn.XLOOKUP(BU$1,'Control Panel'!$B:$B,'Control Panel'!$D:$D)</f>
        <v>6.3750000000000001E-2</v>
      </c>
      <c r="CA151" s="2">
        <f>IF('Control Panel'!$D$26="ON",CE150*(1-'Control Panel'!$C$26),CE150)</f>
        <v>1474899.2733115018</v>
      </c>
      <c r="CB151" s="3">
        <f>IF(ROUND(CE150,2) = 0,0,-PMT(_xlfn.XLOOKUP(CA$1,'Control Panel'!$B:$B,'Control Panel'!$H:$H),_xlfn.XLOOKUP(CA$1,'Control Panel'!$B:$B,'Control Panel'!$E:$E),_xlfn.XLOOKUP(CA$1,'Control Panel'!$B:$B,'Control Panel'!$C:$C)))</f>
        <v>49824.605221179954</v>
      </c>
      <c r="CC151" s="3">
        <f>IF(CB151=0,0,CA151*(_xlfn.XLOOKUP(CA$1,'Control Panel'!$B:$B,'Control Panel'!$H:$H)))</f>
        <v>7067.2256846176133</v>
      </c>
      <c r="CD151" s="3">
        <f t="shared" si="100"/>
        <v>42757.379536562337</v>
      </c>
      <c r="CE151" s="3">
        <f t="shared" si="101"/>
        <v>1432141.8937749395</v>
      </c>
      <c r="CF151" s="10">
        <f>_xlfn.XLOOKUP(CA$1,'Control Panel'!$B:$B,'Control Panel'!$D:$D)</f>
        <v>5.7500000000000002E-2</v>
      </c>
      <c r="CG151" s="2">
        <f>IF('Control Panel'!$D$26="ON",CK150*(1-'Control Panel'!$C$26),CK150)</f>
        <v>2062784.5496485326</v>
      </c>
      <c r="CH151" s="3">
        <f>IF(ROUND(CK150,2) = 0,0,-PMT(_xlfn.XLOOKUP(CG$1,'Control Panel'!$B:$B,'Control Panel'!$H:$H),_xlfn.XLOOKUP(CG$1,'Control Panel'!$B:$B,'Control Panel'!$E:$E),_xlfn.XLOOKUP(CG$1,'Control Panel'!$B:$B,'Control Panel'!$C:$C)))</f>
        <v>69452.093642796826</v>
      </c>
      <c r="CI151" s="3">
        <f>IF(CH151=0,0,CG151*(_xlfn.XLOOKUP(CG$1,'Control Panel'!$B:$B,'Control Panel'!$H:$H)))</f>
        <v>9454.4291858891083</v>
      </c>
      <c r="CJ151" s="3">
        <f t="shared" si="102"/>
        <v>59997.664456907718</v>
      </c>
      <c r="CK151" s="3">
        <f t="shared" si="103"/>
        <v>2002786.885191625</v>
      </c>
      <c r="CL151" s="10">
        <f>_xlfn.XLOOKUP(CG$1,'Control Panel'!$B:$B,'Control Panel'!$D:$D)</f>
        <v>5.5E-2</v>
      </c>
      <c r="CM151" s="2">
        <f>IF('Control Panel'!$D$26="ON",CQ150*(1-'Control Panel'!$C$26),CQ150)</f>
        <v>1523849.1643578075</v>
      </c>
      <c r="CN151" s="3">
        <f>IF(ROUND(CQ150,2) = 0,0,-PMT(_xlfn.XLOOKUP(CM$1,'Control Panel'!$B:$B,'Control Panel'!$H:$H),_xlfn.XLOOKUP(CM$1,'Control Panel'!$B:$B,'Control Panel'!$E:$E),_xlfn.XLOOKUP(CM$1,'Control Panel'!$B:$B,'Control Panel'!$C:$C)))</f>
        <v>11044.074042837967</v>
      </c>
      <c r="CO151" s="3">
        <f>IF(CN151=0,0,CM151*(_xlfn.XLOOKUP(CM$1,'Control Panel'!$B:$B,'Control Panel'!$H:$H)))</f>
        <v>6666.8400940654074</v>
      </c>
      <c r="CP151" s="3">
        <f t="shared" si="104"/>
        <v>4377.2339487725594</v>
      </c>
      <c r="CQ151" s="3">
        <f t="shared" si="105"/>
        <v>1519471.9304090349</v>
      </c>
      <c r="CR151" s="10">
        <f>_xlfn.XLOOKUP(CM$1,'Control Panel'!$B:$B,'Control Panel'!$D:$D)</f>
        <v>5.2499999999999998E-2</v>
      </c>
    </row>
    <row r="152" spans="1:96" x14ac:dyDescent="0.3">
      <c r="A152" s="86">
        <f t="shared" si="74"/>
        <v>415215.78265446157</v>
      </c>
      <c r="B152" s="3">
        <f t="shared" si="75"/>
        <v>291032.8992751473</v>
      </c>
      <c r="C152" s="88">
        <f>SUM($A$3:A151)</f>
        <v>43748744.567960344</v>
      </c>
      <c r="D152" s="87">
        <f>IF('Control Panel'!$D$27= "ON",A152+B152*(1-'Control Panel'!$C$27),A152+B152)</f>
        <v>706248.68192960881</v>
      </c>
      <c r="F152" s="9">
        <v>150</v>
      </c>
      <c r="G152" s="2">
        <f>IF('Control Panel'!$D$26="ON",K151*(1-'Control Panel'!$C$26),K151)</f>
        <v>1178109.9324656634</v>
      </c>
      <c r="H152" s="3">
        <f>IF(ROUND(K151,2) = 0,0,-PMT(_xlfn.XLOOKUP(G$1,'Control Panel'!$B:$B,'Control Panel'!$H:$H),_xlfn.XLOOKUP(G$1,'Control Panel'!$B:$B,'Control Panel'!$E:$E),_xlfn.XLOOKUP(G$1,'Control Panel'!$B:$B,'Control Panel'!$C:$C)))</f>
        <v>40854.172731056962</v>
      </c>
      <c r="I152" s="3">
        <f>IF(H152=0,0,G152*(_xlfn.XLOOKUP(G$1,'Control Panel'!$B:$B,'Control Panel'!$H:$H)))</f>
        <v>5399.6705238009572</v>
      </c>
      <c r="J152" s="3">
        <f t="shared" si="76"/>
        <v>35454.502207256002</v>
      </c>
      <c r="K152" s="3">
        <f t="shared" si="77"/>
        <v>1142655.4302584075</v>
      </c>
      <c r="L152" s="10">
        <f>_xlfn.XLOOKUP(G$1,'Control Panel'!$B:$B,'Control Panel'!$D:$D)</f>
        <v>5.5E-2</v>
      </c>
      <c r="M152" s="2">
        <f>IF('Control Panel'!$D$26="ON",Q151*(1-'Control Panel'!$C$26),Q151)</f>
        <v>3212558.7943296176</v>
      </c>
      <c r="N152" s="3">
        <f>IF(ROUND(Q151,2) = 0,0,-PMT(_xlfn.XLOOKUP(M$1,'Control Panel'!$B:$B,'Control Panel'!$H:$H),_xlfn.XLOOKUP(M$1,'Control Panel'!$B:$B,'Control Panel'!$E:$E),_xlfn.XLOOKUP(M$1,'Control Panel'!$B:$B,'Control Panel'!$C:$C)))</f>
        <v>26277.152547020552</v>
      </c>
      <c r="O152" s="3">
        <f>IF(N152=0,0,M152*(_xlfn.XLOOKUP(M$1,'Control Panel'!$B:$B,'Control Panel'!$H:$H)))</f>
        <v>18405.284759180104</v>
      </c>
      <c r="P152" s="3">
        <f t="shared" si="78"/>
        <v>7871.8677878404487</v>
      </c>
      <c r="Q152" s="3">
        <f t="shared" si="79"/>
        <v>3204686.9265417773</v>
      </c>
      <c r="R152" s="10">
        <f>_xlfn.XLOOKUP(M$1,'Control Panel'!$B:$B,'Control Panel'!$D:$D)</f>
        <v>6.8750000000000006E-2</v>
      </c>
      <c r="S152" s="2">
        <f>IF('Control Panel'!$D$26="ON",W151*(1-'Control Panel'!$C$26),W151)</f>
        <v>5220408.0407856172</v>
      </c>
      <c r="T152" s="3">
        <f>IF(ROUND(W151,2) = 0,0,-PMT(_xlfn.XLOOKUP(S$1,'Control Panel'!$B:$B,'Control Panel'!$H:$H),_xlfn.XLOOKUP(S$1,'Control Panel'!$B:$B,'Control Panel'!$E:$E),_xlfn.XLOOKUP(S$1,'Control Panel'!$B:$B,'Control Panel'!$C:$C)))</f>
        <v>42700.372888908401</v>
      </c>
      <c r="U152" s="3">
        <f>IF(T152=0,0,S152*(_xlfn.XLOOKUP(S$1,'Control Panel'!$B:$B,'Control Panel'!$H:$H)))</f>
        <v>29908.587733667602</v>
      </c>
      <c r="V152" s="3">
        <f t="shared" si="80"/>
        <v>12791.785155240799</v>
      </c>
      <c r="W152" s="3">
        <f t="shared" si="81"/>
        <v>5207616.2556303767</v>
      </c>
      <c r="X152" s="10">
        <f>_xlfn.XLOOKUP(S$1,'Control Panel'!$B:$B,'Control Panel'!$D:$D)</f>
        <v>6.8750000000000006E-2</v>
      </c>
      <c r="Y152" s="2">
        <f>IF('Control Panel'!$D$26="ON",AC151*(1-'Control Panel'!$C$26),AC151)</f>
        <v>1790598.2384312619</v>
      </c>
      <c r="Z152" s="3">
        <f>IF(ROUND(AC151,2) = 0,0,-PMT(_xlfn.XLOOKUP(Y$1,'Control Panel'!$B:$B,'Control Panel'!$H:$H),_xlfn.XLOOKUP(Y$1,'Control Panel'!$B:$B,'Control Panel'!$E:$E),_xlfn.XLOOKUP(Y$1,'Control Panel'!$B:$B,'Control Panel'!$C:$C)))</f>
        <v>61792.332437135432</v>
      </c>
      <c r="AA152" s="3">
        <f>IF(Z152=0,0,Y152*(_xlfn.XLOOKUP(Y$1,'Control Panel'!$B:$B,'Control Panel'!$H:$H)))</f>
        <v>7647.3466433001804</v>
      </c>
      <c r="AB152" s="3">
        <f t="shared" si="82"/>
        <v>54144.985793835251</v>
      </c>
      <c r="AC152" s="3">
        <f t="shared" si="83"/>
        <v>1736453.2526374266</v>
      </c>
      <c r="AD152" s="10">
        <f>_xlfn.XLOOKUP(Y$1,'Control Panel'!$B:$B,'Control Panel'!$D:$D)</f>
        <v>5.1249999999999997E-2</v>
      </c>
      <c r="AE152" s="2">
        <f>IF('Control Panel'!$D$26="ON",AI151*(1-'Control Panel'!$C$26),AI151)</f>
        <v>8031396.985824055</v>
      </c>
      <c r="AF152" s="3">
        <f>IF(ROUND(AI151,2) = 0,0,-PMT(_xlfn.XLOOKUP(AE$1,'Control Panel'!$B:$B,'Control Panel'!$H:$H),_xlfn.XLOOKUP(AE$1,'Control Panel'!$B:$B,'Control Panel'!$E:$E),_xlfn.XLOOKUP(AE$1,'Control Panel'!$B:$B,'Control Panel'!$C:$C)))</f>
        <v>65692.881367551381</v>
      </c>
      <c r="AG152" s="3">
        <f>IF(AF152=0,0,AE152*(_xlfn.XLOOKUP(AE$1,'Control Panel'!$B:$B,'Control Panel'!$H:$H)))</f>
        <v>46013.211897950321</v>
      </c>
      <c r="AH152" s="3">
        <f t="shared" si="84"/>
        <v>19679.66946960106</v>
      </c>
      <c r="AI152" s="3">
        <f t="shared" si="85"/>
        <v>8011717.3163544536</v>
      </c>
      <c r="AJ152" s="10">
        <f>_xlfn.XLOOKUP(AE$1,'Control Panel'!$B:$B,'Control Panel'!$D:$D)</f>
        <v>6.8750000000000006E-2</v>
      </c>
      <c r="AK152" s="2">
        <f>IF('Control Panel'!$D$26="ON",AO151*(1-'Control Panel'!$C$26),AO151)</f>
        <v>550948.09294641868</v>
      </c>
      <c r="AL152" s="3">
        <f>IF(ROUND(AO151,2) = 0,0,-PMT(_xlfn.XLOOKUP(AK$1,'Control Panel'!$B:$B,'Control Panel'!$H:$H),_xlfn.XLOOKUP(AK$1,'Control Panel'!$B:$B,'Control Panel'!$E:$E),_xlfn.XLOOKUP(AK$1,'Control Panel'!$B:$B,'Control Panel'!$C:$C)))</f>
        <v>19292.014496253767</v>
      </c>
      <c r="AM152" s="3">
        <f>IF(AL152=0,0,AK152*(_xlfn.XLOOKUP(AK$1,'Control Panel'!$B:$B,'Control Panel'!$H:$H)))</f>
        <v>2869.5213174292639</v>
      </c>
      <c r="AN152" s="3">
        <f t="shared" si="86"/>
        <v>16422.493178824501</v>
      </c>
      <c r="AO152" s="3">
        <f t="shared" si="87"/>
        <v>534525.59976759413</v>
      </c>
      <c r="AP152" s="10">
        <f>_xlfn.XLOOKUP(AK$1,'Control Panel'!$B:$B,'Control Panel'!$D:$D)</f>
        <v>6.25E-2</v>
      </c>
      <c r="AQ152" s="2">
        <f>IF('Control Panel'!$D$26="ON",AU151*(1-'Control Panel'!$C$26),AU151)</f>
        <v>1746708.5483245545</v>
      </c>
      <c r="AR152" s="3">
        <f>IF(ROUND(AU151,2) = 0,0,-PMT(_xlfn.XLOOKUP(AQ$1,'Control Panel'!$B:$B,'Control Panel'!$H:$H),_xlfn.XLOOKUP(AQ$1,'Control Panel'!$B:$B,'Control Panel'!$E:$E),_xlfn.XLOOKUP(AQ$1,'Control Panel'!$B:$B,'Control Panel'!$C:$C)))</f>
        <v>61459.563819643074</v>
      </c>
      <c r="AS152" s="3">
        <f>IF(AR152=0,0,AQ152*(_xlfn.XLOOKUP(AQ$1,'Control Panel'!$B:$B,'Control Panel'!$H:$H)))</f>
        <v>9643.2867772084774</v>
      </c>
      <c r="AT152" s="3">
        <f t="shared" si="88"/>
        <v>51816.277042434594</v>
      </c>
      <c r="AU152" s="3">
        <f t="shared" si="89"/>
        <v>1694892.2712821199</v>
      </c>
      <c r="AV152" s="10">
        <f>_xlfn.XLOOKUP(AQ$1,'Control Panel'!$B:$B,'Control Panel'!$D:$D)</f>
        <v>6.6250000000000003E-2</v>
      </c>
      <c r="AW152" s="2">
        <f>IF('Control Panel'!$D$26="ON",BA151*(1-'Control Panel'!$C$26),BA151)</f>
        <v>6106221.1379503421</v>
      </c>
      <c r="AX152" s="3">
        <f>IF(ROUND(BA151,2) = 0,0,-PMT(_xlfn.XLOOKUP(AW$1,'Control Panel'!$B:$B,'Control Panel'!$H:$H),_xlfn.XLOOKUP(AW$1,'Control Panel'!$B:$B,'Control Panel'!$E:$E),_xlfn.XLOOKUP(AW$1,'Control Panel'!$B:$B,'Control Panel'!$C:$C)))</f>
        <v>44797.69910066975</v>
      </c>
      <c r="AY152" s="3">
        <f>IF(AX152=0,0,AW152*(_xlfn.XLOOKUP(AW$1,'Control Panel'!$B:$B,'Control Panel'!$H:$H)))</f>
        <v>27350.782180402577</v>
      </c>
      <c r="AZ152" s="3">
        <f t="shared" si="90"/>
        <v>17446.916920267173</v>
      </c>
      <c r="BA152" s="3">
        <f t="shared" si="91"/>
        <v>6088774.2210300751</v>
      </c>
      <c r="BB152" s="10">
        <f>_xlfn.XLOOKUP(AW$1,'Control Panel'!$B:$B,'Control Panel'!$D:$D)</f>
        <v>5.3749999999999999E-2</v>
      </c>
      <c r="BC152" s="2">
        <f>IF('Control Panel'!$D$26="ON",BG151*(1-'Control Panel'!$C$26),BG151)</f>
        <v>10077973.473730175</v>
      </c>
      <c r="BD152" s="3">
        <f>IF(ROUND(BG151,2) = 0,0,-PMT(_xlfn.XLOOKUP(BC$1,'Control Panel'!$B:$B,'Control Panel'!$H:$H),_xlfn.XLOOKUP(BC$1,'Control Panel'!$B:$B,'Control Panel'!$E:$E),_xlfn.XLOOKUP(BC$1,'Control Panel'!$B:$B,'Control Panel'!$C:$C)))</f>
        <v>83162.8118973979</v>
      </c>
      <c r="BE152" s="3">
        <f>IF(BD152=0,0,BC152*(_xlfn.XLOOKUP(BC$1,'Control Panel'!$B:$B,'Control Panel'!$H:$H)))</f>
        <v>58788.178596759353</v>
      </c>
      <c r="BF152" s="3">
        <f t="shared" si="92"/>
        <v>24374.633300638547</v>
      </c>
      <c r="BG152" s="3">
        <f t="shared" si="93"/>
        <v>10053598.840429537</v>
      </c>
      <c r="BH152" s="10">
        <f>_xlfn.XLOOKUP(BC$1,'Control Panel'!$B:$B,'Control Panel'!$D:$D)</f>
        <v>7.0000000000000007E-2</v>
      </c>
      <c r="BI152" s="2">
        <f>IF('Control Panel'!$D$26="ON",BM151*(1-'Control Panel'!$C$26),BM151)</f>
        <v>5245495.1228424255</v>
      </c>
      <c r="BJ152" s="3">
        <f>IF(ROUND(BM151,2) = 0,0,-PMT(_xlfn.XLOOKUP(BI$1,'Control Panel'!$B:$B,'Control Panel'!$H:$H),_xlfn.XLOOKUP(BI$1,'Control Panel'!$B:$B,'Control Panel'!$E:$E),_xlfn.XLOOKUP(BI$1,'Control Panel'!$B:$B,'Control Panel'!$C:$C)))</f>
        <v>39928.799014207361</v>
      </c>
      <c r="BK152" s="3">
        <f>IF(BJ152=0,0,BI152*(_xlfn.XLOOKUP(BI$1,'Control Panel'!$B:$B,'Control Panel'!$H:$H)))</f>
        <v>25681.069872249373</v>
      </c>
      <c r="BL152" s="3">
        <f t="shared" si="94"/>
        <v>14247.729141957989</v>
      </c>
      <c r="BM152" s="3">
        <f t="shared" si="95"/>
        <v>5231247.3937004674</v>
      </c>
      <c r="BN152" s="10">
        <f>_xlfn.XLOOKUP(BI$1,'Control Panel'!$B:$B,'Control Panel'!$D:$D)</f>
        <v>5.8749999999999997E-2</v>
      </c>
      <c r="BO152" s="2">
        <f>IF('Control Panel'!$D$26="ON",BS151*(1-'Control Panel'!$C$26),BS151)</f>
        <v>7027557.6781417942</v>
      </c>
      <c r="BP152" s="3">
        <f>IF(ROUND(BS151,2) = 0,0,-PMT(_xlfn.XLOOKUP(BO$1,'Control Panel'!$B:$B,'Control Panel'!$H:$H),_xlfn.XLOOKUP(BO$1,'Control Panel'!$B:$B,'Control Panel'!$E:$E),_xlfn.XLOOKUP(BO$1,'Control Panel'!$B:$B,'Control Panel'!$C:$C)))</f>
        <v>51078.842448125593</v>
      </c>
      <c r="BQ152" s="3">
        <f>IF(BP152=0,0,BO152*(_xlfn.XLOOKUP(BO$1,'Control Panel'!$B:$B,'Control Panel'!$H:$H)))</f>
        <v>30745.564841870346</v>
      </c>
      <c r="BR152" s="3">
        <f t="shared" si="96"/>
        <v>20333.277606255248</v>
      </c>
      <c r="BS152" s="3">
        <f t="shared" si="97"/>
        <v>7007224.4005355388</v>
      </c>
      <c r="BT152" s="10">
        <f>_xlfn.XLOOKUP(BO$1,'Control Panel'!$B:$B,'Control Panel'!$D:$D)</f>
        <v>5.2499999999999998E-2</v>
      </c>
      <c r="BU152" s="2">
        <f>IF('Control Panel'!$D$26="ON",BY151*(1-'Control Panel'!$C$26),BY151)</f>
        <v>1108878.6768921213</v>
      </c>
      <c r="BV152" s="3">
        <f>IF(ROUND(BY151,2) = 0,0,-PMT(_xlfn.XLOOKUP(BU$1,'Control Panel'!$B:$B,'Control Panel'!$H:$H),_xlfn.XLOOKUP(BU$1,'Control Panel'!$B:$B,'Control Panel'!$E:$E),_xlfn.XLOOKUP(BU$1,'Control Panel'!$B:$B,'Control Panel'!$C:$C)))</f>
        <v>38891.266274824018</v>
      </c>
      <c r="BW152" s="3">
        <f>IF(BV152=0,0,BU152*(_xlfn.XLOOKUP(BU$1,'Control Panel'!$B:$B,'Control Panel'!$H:$H)))</f>
        <v>5890.9179709893951</v>
      </c>
      <c r="BX152" s="3">
        <f t="shared" si="98"/>
        <v>33000.348303834624</v>
      </c>
      <c r="BY152" s="3">
        <f t="shared" si="99"/>
        <v>1075878.3285882866</v>
      </c>
      <c r="BZ152" s="10">
        <f>_xlfn.XLOOKUP(BU$1,'Control Panel'!$B:$B,'Control Panel'!$D:$D)</f>
        <v>6.3750000000000001E-2</v>
      </c>
      <c r="CA152" s="2">
        <f>IF('Control Panel'!$D$26="ON",CE151*(1-'Control Panel'!$C$26),CE151)</f>
        <v>1432141.8937749395</v>
      </c>
      <c r="CB152" s="3">
        <f>IF(ROUND(CE151,2) = 0,0,-PMT(_xlfn.XLOOKUP(CA$1,'Control Panel'!$B:$B,'Control Panel'!$H:$H),_xlfn.XLOOKUP(CA$1,'Control Panel'!$B:$B,'Control Panel'!$E:$E),_xlfn.XLOOKUP(CA$1,'Control Panel'!$B:$B,'Control Panel'!$C:$C)))</f>
        <v>49824.605221179954</v>
      </c>
      <c r="CC152" s="3">
        <f>IF(CB152=0,0,CA152*(_xlfn.XLOOKUP(CA$1,'Control Panel'!$B:$B,'Control Panel'!$H:$H)))</f>
        <v>6862.3465743382521</v>
      </c>
      <c r="CD152" s="3">
        <f t="shared" si="100"/>
        <v>42962.258646841699</v>
      </c>
      <c r="CE152" s="3">
        <f t="shared" si="101"/>
        <v>1389179.6351280978</v>
      </c>
      <c r="CF152" s="10">
        <f>_xlfn.XLOOKUP(CA$1,'Control Panel'!$B:$B,'Control Panel'!$D:$D)</f>
        <v>5.7500000000000002E-2</v>
      </c>
      <c r="CG152" s="2">
        <f>IF('Control Panel'!$D$26="ON",CK151*(1-'Control Panel'!$C$26),CK151)</f>
        <v>2002786.885191625</v>
      </c>
      <c r="CH152" s="3">
        <f>IF(ROUND(CK151,2) = 0,0,-PMT(_xlfn.XLOOKUP(CG$1,'Control Panel'!$B:$B,'Control Panel'!$H:$H),_xlfn.XLOOKUP(CG$1,'Control Panel'!$B:$B,'Control Panel'!$E:$E),_xlfn.XLOOKUP(CG$1,'Control Panel'!$B:$B,'Control Panel'!$C:$C)))</f>
        <v>69452.093642796826</v>
      </c>
      <c r="CI152" s="3">
        <f>IF(CH152=0,0,CG152*(_xlfn.XLOOKUP(CG$1,'Control Panel'!$B:$B,'Control Panel'!$H:$H)))</f>
        <v>9179.4398904616137</v>
      </c>
      <c r="CJ152" s="3">
        <f t="shared" si="102"/>
        <v>60272.653752335216</v>
      </c>
      <c r="CK152" s="3">
        <f t="shared" si="103"/>
        <v>1942514.2314392899</v>
      </c>
      <c r="CL152" s="10">
        <f>_xlfn.XLOOKUP(CG$1,'Control Panel'!$B:$B,'Control Panel'!$D:$D)</f>
        <v>5.5E-2</v>
      </c>
      <c r="CM152" s="2">
        <f>IF('Control Panel'!$D$26="ON",CQ151*(1-'Control Panel'!$C$26),CQ151)</f>
        <v>1519471.9304090349</v>
      </c>
      <c r="CN152" s="3">
        <f>IF(ROUND(CQ151,2) = 0,0,-PMT(_xlfn.XLOOKUP(CM$1,'Control Panel'!$B:$B,'Control Panel'!$H:$H),_xlfn.XLOOKUP(CM$1,'Control Panel'!$B:$B,'Control Panel'!$E:$E),_xlfn.XLOOKUP(CM$1,'Control Panel'!$B:$B,'Control Panel'!$C:$C)))</f>
        <v>11044.074042837967</v>
      </c>
      <c r="CO152" s="3">
        <f>IF(CN152=0,0,CM152*(_xlfn.XLOOKUP(CM$1,'Control Panel'!$B:$B,'Control Panel'!$H:$H)))</f>
        <v>6647.6896955395268</v>
      </c>
      <c r="CP152" s="3">
        <f t="shared" si="104"/>
        <v>4396.3843472984399</v>
      </c>
      <c r="CQ152" s="3">
        <f t="shared" si="105"/>
        <v>1515075.5460617365</v>
      </c>
      <c r="CR152" s="10">
        <f>_xlfn.XLOOKUP(CM$1,'Control Panel'!$B:$B,'Control Panel'!$D:$D)</f>
        <v>5.2499999999999998E-2</v>
      </c>
    </row>
    <row r="153" spans="1:96" x14ac:dyDescent="0.3">
      <c r="A153" s="86">
        <f t="shared" si="74"/>
        <v>417267.96775654866</v>
      </c>
      <c r="B153" s="3">
        <f t="shared" si="75"/>
        <v>288980.71417306032</v>
      </c>
      <c r="C153" s="88">
        <f>SUM($A$3:A152)</f>
        <v>44163960.350614808</v>
      </c>
      <c r="D153" s="87">
        <f>IF('Control Panel'!$D$27= "ON",A153+B153*(1-'Control Panel'!$C$27),A153+B153)</f>
        <v>706248.68192960904</v>
      </c>
      <c r="F153" s="9">
        <v>151</v>
      </c>
      <c r="G153" s="2">
        <f>IF('Control Panel'!$D$26="ON",K152*(1-'Control Panel'!$C$26),K152)</f>
        <v>1142655.4302584075</v>
      </c>
      <c r="H153" s="3">
        <f>IF(ROUND(K152,2) = 0,0,-PMT(_xlfn.XLOOKUP(G$1,'Control Panel'!$B:$B,'Control Panel'!$H:$H),_xlfn.XLOOKUP(G$1,'Control Panel'!$B:$B,'Control Panel'!$E:$E),_xlfn.XLOOKUP(G$1,'Control Panel'!$B:$B,'Control Panel'!$C:$C)))</f>
        <v>40854.172731056962</v>
      </c>
      <c r="I153" s="3">
        <f>IF(H153=0,0,G153*(_xlfn.XLOOKUP(G$1,'Control Panel'!$B:$B,'Control Panel'!$H:$H)))</f>
        <v>5237.1707220177013</v>
      </c>
      <c r="J153" s="3">
        <f t="shared" si="76"/>
        <v>35617.002009039265</v>
      </c>
      <c r="K153" s="3">
        <f t="shared" si="77"/>
        <v>1107038.4282493682</v>
      </c>
      <c r="L153" s="10">
        <f>_xlfn.XLOOKUP(G$1,'Control Panel'!$B:$B,'Control Panel'!$D:$D)</f>
        <v>5.5E-2</v>
      </c>
      <c r="M153" s="2">
        <f>IF('Control Panel'!$D$26="ON",Q152*(1-'Control Panel'!$C$26),Q152)</f>
        <v>3204686.9265417773</v>
      </c>
      <c r="N153" s="3">
        <f>IF(ROUND(Q152,2) = 0,0,-PMT(_xlfn.XLOOKUP(M$1,'Control Panel'!$B:$B,'Control Panel'!$H:$H),_xlfn.XLOOKUP(M$1,'Control Panel'!$B:$B,'Control Panel'!$E:$E),_xlfn.XLOOKUP(M$1,'Control Panel'!$B:$B,'Control Panel'!$C:$C)))</f>
        <v>26277.152547020552</v>
      </c>
      <c r="O153" s="3">
        <f>IF(N153=0,0,M153*(_xlfn.XLOOKUP(M$1,'Control Panel'!$B:$B,'Control Panel'!$H:$H)))</f>
        <v>18360.185516645601</v>
      </c>
      <c r="P153" s="3">
        <f t="shared" si="78"/>
        <v>7916.9670303749517</v>
      </c>
      <c r="Q153" s="3">
        <f t="shared" si="79"/>
        <v>3196769.9595114025</v>
      </c>
      <c r="R153" s="10">
        <f>_xlfn.XLOOKUP(M$1,'Control Panel'!$B:$B,'Control Panel'!$D:$D)</f>
        <v>6.8750000000000006E-2</v>
      </c>
      <c r="S153" s="2">
        <f>IF('Control Panel'!$D$26="ON",W152*(1-'Control Panel'!$C$26),W152)</f>
        <v>5207616.2556303767</v>
      </c>
      <c r="T153" s="3">
        <f>IF(ROUND(W152,2) = 0,0,-PMT(_xlfn.XLOOKUP(S$1,'Control Panel'!$B:$B,'Control Panel'!$H:$H),_xlfn.XLOOKUP(S$1,'Control Panel'!$B:$B,'Control Panel'!$E:$E),_xlfn.XLOOKUP(S$1,'Control Panel'!$B:$B,'Control Panel'!$C:$C)))</f>
        <v>42700.372888908401</v>
      </c>
      <c r="U153" s="3">
        <f>IF(T153=0,0,S153*(_xlfn.XLOOKUP(S$1,'Control Panel'!$B:$B,'Control Panel'!$H:$H)))</f>
        <v>29835.301464549037</v>
      </c>
      <c r="V153" s="3">
        <f t="shared" si="80"/>
        <v>12865.071424359365</v>
      </c>
      <c r="W153" s="3">
        <f t="shared" si="81"/>
        <v>5194751.1842060173</v>
      </c>
      <c r="X153" s="10">
        <f>_xlfn.XLOOKUP(S$1,'Control Panel'!$B:$B,'Control Panel'!$D:$D)</f>
        <v>6.8750000000000006E-2</v>
      </c>
      <c r="Y153" s="2">
        <f>IF('Control Panel'!$D$26="ON",AC152*(1-'Control Panel'!$C$26),AC152)</f>
        <v>1736453.2526374266</v>
      </c>
      <c r="Z153" s="3">
        <f>IF(ROUND(AC152,2) = 0,0,-PMT(_xlfn.XLOOKUP(Y$1,'Control Panel'!$B:$B,'Control Panel'!$H:$H),_xlfn.XLOOKUP(Y$1,'Control Panel'!$B:$B,'Control Panel'!$E:$E),_xlfn.XLOOKUP(Y$1,'Control Panel'!$B:$B,'Control Panel'!$C:$C)))</f>
        <v>61792.332437135432</v>
      </c>
      <c r="AA153" s="3">
        <f>IF(Z153=0,0,Y153*(_xlfn.XLOOKUP(Y$1,'Control Panel'!$B:$B,'Control Panel'!$H:$H)))</f>
        <v>7416.102433139009</v>
      </c>
      <c r="AB153" s="3">
        <f t="shared" si="82"/>
        <v>54376.230003996425</v>
      </c>
      <c r="AC153" s="3">
        <f t="shared" si="83"/>
        <v>1682077.0226334301</v>
      </c>
      <c r="AD153" s="10">
        <f>_xlfn.XLOOKUP(Y$1,'Control Panel'!$B:$B,'Control Panel'!$D:$D)</f>
        <v>5.1249999999999997E-2</v>
      </c>
      <c r="AE153" s="2">
        <f>IF('Control Panel'!$D$26="ON",AI152*(1-'Control Panel'!$C$26),AI152)</f>
        <v>8011717.3163544536</v>
      </c>
      <c r="AF153" s="3">
        <f>IF(ROUND(AI152,2) = 0,0,-PMT(_xlfn.XLOOKUP(AE$1,'Control Panel'!$B:$B,'Control Panel'!$H:$H),_xlfn.XLOOKUP(AE$1,'Control Panel'!$B:$B,'Control Panel'!$E:$E),_xlfn.XLOOKUP(AE$1,'Control Panel'!$B:$B,'Control Panel'!$C:$C)))</f>
        <v>65692.881367551381</v>
      </c>
      <c r="AG153" s="3">
        <f>IF(AF153=0,0,AE153*(_xlfn.XLOOKUP(AE$1,'Control Panel'!$B:$B,'Control Panel'!$H:$H)))</f>
        <v>45900.463791614064</v>
      </c>
      <c r="AH153" s="3">
        <f t="shared" si="84"/>
        <v>19792.417575937317</v>
      </c>
      <c r="AI153" s="3">
        <f t="shared" si="85"/>
        <v>7991924.8987785159</v>
      </c>
      <c r="AJ153" s="10">
        <f>_xlfn.XLOOKUP(AE$1,'Control Panel'!$B:$B,'Control Panel'!$D:$D)</f>
        <v>6.8750000000000006E-2</v>
      </c>
      <c r="AK153" s="2">
        <f>IF('Control Panel'!$D$26="ON",AO152*(1-'Control Panel'!$C$26),AO152)</f>
        <v>534525.59976759413</v>
      </c>
      <c r="AL153" s="3">
        <f>IF(ROUND(AO152,2) = 0,0,-PMT(_xlfn.XLOOKUP(AK$1,'Control Panel'!$B:$B,'Control Panel'!$H:$H),_xlfn.XLOOKUP(AK$1,'Control Panel'!$B:$B,'Control Panel'!$E:$E),_xlfn.XLOOKUP(AK$1,'Control Panel'!$B:$B,'Control Panel'!$C:$C)))</f>
        <v>19292.014496253767</v>
      </c>
      <c r="AM153" s="3">
        <f>IF(AL153=0,0,AK153*(_xlfn.XLOOKUP(AK$1,'Control Panel'!$B:$B,'Control Panel'!$H:$H)))</f>
        <v>2783.9874987895528</v>
      </c>
      <c r="AN153" s="3">
        <f t="shared" si="86"/>
        <v>16508.026997464214</v>
      </c>
      <c r="AO153" s="3">
        <f t="shared" si="87"/>
        <v>518017.57277012989</v>
      </c>
      <c r="AP153" s="10">
        <f>_xlfn.XLOOKUP(AK$1,'Control Panel'!$B:$B,'Control Panel'!$D:$D)</f>
        <v>6.25E-2</v>
      </c>
      <c r="AQ153" s="2">
        <f>IF('Control Panel'!$D$26="ON",AU152*(1-'Control Panel'!$C$26),AU152)</f>
        <v>1694892.2712821199</v>
      </c>
      <c r="AR153" s="3">
        <f>IF(ROUND(AU152,2) = 0,0,-PMT(_xlfn.XLOOKUP(AQ$1,'Control Panel'!$B:$B,'Control Panel'!$H:$H),_xlfn.XLOOKUP(AQ$1,'Control Panel'!$B:$B,'Control Panel'!$E:$E),_xlfn.XLOOKUP(AQ$1,'Control Panel'!$B:$B,'Control Panel'!$C:$C)))</f>
        <v>61459.563819643074</v>
      </c>
      <c r="AS153" s="3">
        <f>IF(AR153=0,0,AQ153*(_xlfn.XLOOKUP(AQ$1,'Control Panel'!$B:$B,'Control Panel'!$H:$H)))</f>
        <v>9357.2177477033711</v>
      </c>
      <c r="AT153" s="3">
        <f t="shared" si="88"/>
        <v>52102.346071939704</v>
      </c>
      <c r="AU153" s="3">
        <f t="shared" si="89"/>
        <v>1642789.9252101802</v>
      </c>
      <c r="AV153" s="10">
        <f>_xlfn.XLOOKUP(AQ$1,'Control Panel'!$B:$B,'Control Panel'!$D:$D)</f>
        <v>6.6250000000000003E-2</v>
      </c>
      <c r="AW153" s="2">
        <f>IF('Control Panel'!$D$26="ON",BA152*(1-'Control Panel'!$C$26),BA152)</f>
        <v>6088774.2210300751</v>
      </c>
      <c r="AX153" s="3">
        <f>IF(ROUND(BA152,2) = 0,0,-PMT(_xlfn.XLOOKUP(AW$1,'Control Panel'!$B:$B,'Control Panel'!$H:$H),_xlfn.XLOOKUP(AW$1,'Control Panel'!$B:$B,'Control Panel'!$E:$E),_xlfn.XLOOKUP(AW$1,'Control Panel'!$B:$B,'Control Panel'!$C:$C)))</f>
        <v>44797.69910066975</v>
      </c>
      <c r="AY153" s="3">
        <f>IF(AX153=0,0,AW153*(_xlfn.XLOOKUP(AW$1,'Control Panel'!$B:$B,'Control Panel'!$H:$H)))</f>
        <v>27272.634531697211</v>
      </c>
      <c r="AZ153" s="3">
        <f t="shared" si="90"/>
        <v>17525.064568972539</v>
      </c>
      <c r="BA153" s="3">
        <f t="shared" si="91"/>
        <v>6071249.1564611029</v>
      </c>
      <c r="BB153" s="10">
        <f>_xlfn.XLOOKUP(AW$1,'Control Panel'!$B:$B,'Control Panel'!$D:$D)</f>
        <v>5.3749999999999999E-2</v>
      </c>
      <c r="BC153" s="2">
        <f>IF('Control Panel'!$D$26="ON",BG152*(1-'Control Panel'!$C$26),BG152)</f>
        <v>10053598.840429537</v>
      </c>
      <c r="BD153" s="3">
        <f>IF(ROUND(BG152,2) = 0,0,-PMT(_xlfn.XLOOKUP(BC$1,'Control Panel'!$B:$B,'Control Panel'!$H:$H),_xlfn.XLOOKUP(BC$1,'Control Panel'!$B:$B,'Control Panel'!$E:$E),_xlfn.XLOOKUP(BC$1,'Control Panel'!$B:$B,'Control Panel'!$C:$C)))</f>
        <v>83162.8118973979</v>
      </c>
      <c r="BE153" s="3">
        <f>IF(BD153=0,0,BC153*(_xlfn.XLOOKUP(BC$1,'Control Panel'!$B:$B,'Control Panel'!$H:$H)))</f>
        <v>58645.993235838971</v>
      </c>
      <c r="BF153" s="3">
        <f t="shared" si="92"/>
        <v>24516.818661558929</v>
      </c>
      <c r="BG153" s="3">
        <f t="shared" si="93"/>
        <v>10029082.021767978</v>
      </c>
      <c r="BH153" s="10">
        <f>_xlfn.XLOOKUP(BC$1,'Control Panel'!$B:$B,'Control Panel'!$D:$D)</f>
        <v>7.0000000000000007E-2</v>
      </c>
      <c r="BI153" s="2">
        <f>IF('Control Panel'!$D$26="ON",BM152*(1-'Control Panel'!$C$26),BM152)</f>
        <v>5231247.3937004674</v>
      </c>
      <c r="BJ153" s="3">
        <f>IF(ROUND(BM152,2) = 0,0,-PMT(_xlfn.XLOOKUP(BI$1,'Control Panel'!$B:$B,'Control Panel'!$H:$H),_xlfn.XLOOKUP(BI$1,'Control Panel'!$B:$B,'Control Panel'!$E:$E),_xlfn.XLOOKUP(BI$1,'Control Panel'!$B:$B,'Control Panel'!$C:$C)))</f>
        <v>39928.799014207361</v>
      </c>
      <c r="BK153" s="3">
        <f>IF(BJ153=0,0,BI153*(_xlfn.XLOOKUP(BI$1,'Control Panel'!$B:$B,'Control Panel'!$H:$H)))</f>
        <v>25611.315364991868</v>
      </c>
      <c r="BL153" s="3">
        <f t="shared" si="94"/>
        <v>14317.483649215494</v>
      </c>
      <c r="BM153" s="3">
        <f t="shared" si="95"/>
        <v>5216929.9100512518</v>
      </c>
      <c r="BN153" s="10">
        <f>_xlfn.XLOOKUP(BI$1,'Control Panel'!$B:$B,'Control Panel'!$D:$D)</f>
        <v>5.8749999999999997E-2</v>
      </c>
      <c r="BO153" s="2">
        <f>IF('Control Panel'!$D$26="ON",BS152*(1-'Control Panel'!$C$26),BS152)</f>
        <v>7007224.4005355388</v>
      </c>
      <c r="BP153" s="3">
        <f>IF(ROUND(BS152,2) = 0,0,-PMT(_xlfn.XLOOKUP(BO$1,'Control Panel'!$B:$B,'Control Panel'!$H:$H),_xlfn.XLOOKUP(BO$1,'Control Panel'!$B:$B,'Control Panel'!$E:$E),_xlfn.XLOOKUP(BO$1,'Control Panel'!$B:$B,'Control Panel'!$C:$C)))</f>
        <v>51078.842448125593</v>
      </c>
      <c r="BQ153" s="3">
        <f>IF(BP153=0,0,BO153*(_xlfn.XLOOKUP(BO$1,'Control Panel'!$B:$B,'Control Panel'!$H:$H)))</f>
        <v>30656.606752342977</v>
      </c>
      <c r="BR153" s="3">
        <f t="shared" si="96"/>
        <v>20422.235695782616</v>
      </c>
      <c r="BS153" s="3">
        <f t="shared" si="97"/>
        <v>6986802.1648397557</v>
      </c>
      <c r="BT153" s="10">
        <f>_xlfn.XLOOKUP(BO$1,'Control Panel'!$B:$B,'Control Panel'!$D:$D)</f>
        <v>5.2499999999999998E-2</v>
      </c>
      <c r="BU153" s="2">
        <f>IF('Control Panel'!$D$26="ON",BY152*(1-'Control Panel'!$C$26),BY152)</f>
        <v>1075878.3285882866</v>
      </c>
      <c r="BV153" s="3">
        <f>IF(ROUND(BY152,2) = 0,0,-PMT(_xlfn.XLOOKUP(BU$1,'Control Panel'!$B:$B,'Control Panel'!$H:$H),_xlfn.XLOOKUP(BU$1,'Control Panel'!$B:$B,'Control Panel'!$E:$E),_xlfn.XLOOKUP(BU$1,'Control Panel'!$B:$B,'Control Panel'!$C:$C)))</f>
        <v>38891.266274824018</v>
      </c>
      <c r="BW153" s="3">
        <f>IF(BV153=0,0,BU153*(_xlfn.XLOOKUP(BU$1,'Control Panel'!$B:$B,'Control Panel'!$H:$H)))</f>
        <v>5715.6036206252729</v>
      </c>
      <c r="BX153" s="3">
        <f t="shared" si="98"/>
        <v>33175.662654198743</v>
      </c>
      <c r="BY153" s="3">
        <f t="shared" si="99"/>
        <v>1042702.6659340879</v>
      </c>
      <c r="BZ153" s="10">
        <f>_xlfn.XLOOKUP(BU$1,'Control Panel'!$B:$B,'Control Panel'!$D:$D)</f>
        <v>6.3750000000000001E-2</v>
      </c>
      <c r="CA153" s="2">
        <f>IF('Control Panel'!$D$26="ON",CE152*(1-'Control Panel'!$C$26),CE152)</f>
        <v>1389179.6351280978</v>
      </c>
      <c r="CB153" s="3">
        <f>IF(ROUND(CE152,2) = 0,0,-PMT(_xlfn.XLOOKUP(CA$1,'Control Panel'!$B:$B,'Control Panel'!$H:$H),_xlfn.XLOOKUP(CA$1,'Control Panel'!$B:$B,'Control Panel'!$E:$E),_xlfn.XLOOKUP(CA$1,'Control Panel'!$B:$B,'Control Panel'!$C:$C)))</f>
        <v>49824.605221179954</v>
      </c>
      <c r="CC153" s="3">
        <f>IF(CB153=0,0,CA153*(_xlfn.XLOOKUP(CA$1,'Control Panel'!$B:$B,'Control Panel'!$H:$H)))</f>
        <v>6656.4857516554694</v>
      </c>
      <c r="CD153" s="3">
        <f t="shared" si="100"/>
        <v>43168.119469524485</v>
      </c>
      <c r="CE153" s="3">
        <f t="shared" si="101"/>
        <v>1346011.5156585732</v>
      </c>
      <c r="CF153" s="10">
        <f>_xlfn.XLOOKUP(CA$1,'Control Panel'!$B:$B,'Control Panel'!$D:$D)</f>
        <v>5.7500000000000002E-2</v>
      </c>
      <c r="CG153" s="2">
        <f>IF('Control Panel'!$D$26="ON",CK152*(1-'Control Panel'!$C$26),CK152)</f>
        <v>1942514.2314392899</v>
      </c>
      <c r="CH153" s="3">
        <f>IF(ROUND(CK152,2) = 0,0,-PMT(_xlfn.XLOOKUP(CG$1,'Control Panel'!$B:$B,'Control Panel'!$H:$H),_xlfn.XLOOKUP(CG$1,'Control Panel'!$B:$B,'Control Panel'!$E:$E),_xlfn.XLOOKUP(CG$1,'Control Panel'!$B:$B,'Control Panel'!$C:$C)))</f>
        <v>69452.093642796826</v>
      </c>
      <c r="CI153" s="3">
        <f>IF(CH153=0,0,CG153*(_xlfn.XLOOKUP(CG$1,'Control Panel'!$B:$B,'Control Panel'!$H:$H)))</f>
        <v>8903.1902274300792</v>
      </c>
      <c r="CJ153" s="3">
        <f t="shared" si="102"/>
        <v>60548.903415366745</v>
      </c>
      <c r="CK153" s="3">
        <f t="shared" si="103"/>
        <v>1881965.3280239231</v>
      </c>
      <c r="CL153" s="10">
        <f>_xlfn.XLOOKUP(CG$1,'Control Panel'!$B:$B,'Control Panel'!$D:$D)</f>
        <v>5.5E-2</v>
      </c>
      <c r="CM153" s="2">
        <f>IF('Control Panel'!$D$26="ON",CQ152*(1-'Control Panel'!$C$26),CQ152)</f>
        <v>1515075.5460617365</v>
      </c>
      <c r="CN153" s="3">
        <f>IF(ROUND(CQ152,2) = 0,0,-PMT(_xlfn.XLOOKUP(CM$1,'Control Panel'!$B:$B,'Control Panel'!$H:$H),_xlfn.XLOOKUP(CM$1,'Control Panel'!$B:$B,'Control Panel'!$E:$E),_xlfn.XLOOKUP(CM$1,'Control Panel'!$B:$B,'Control Panel'!$C:$C)))</f>
        <v>11044.074042837967</v>
      </c>
      <c r="CO153" s="3">
        <f>IF(CN153=0,0,CM153*(_xlfn.XLOOKUP(CM$1,'Control Panel'!$B:$B,'Control Panel'!$H:$H)))</f>
        <v>6628.4555140200964</v>
      </c>
      <c r="CP153" s="3">
        <f t="shared" si="104"/>
        <v>4415.6185288178704</v>
      </c>
      <c r="CQ153" s="3">
        <f t="shared" si="105"/>
        <v>1510659.9275329188</v>
      </c>
      <c r="CR153" s="10">
        <f>_xlfn.XLOOKUP(CM$1,'Control Panel'!$B:$B,'Control Panel'!$D:$D)</f>
        <v>5.2499999999999998E-2</v>
      </c>
    </row>
    <row r="154" spans="1:96" x14ac:dyDescent="0.3">
      <c r="A154" s="86">
        <f t="shared" si="74"/>
        <v>419330.41250276042</v>
      </c>
      <c r="B154" s="3">
        <f t="shared" si="75"/>
        <v>286918.26942684862</v>
      </c>
      <c r="C154" s="88">
        <f>SUM($A$3:A153)</f>
        <v>44581228.318371356</v>
      </c>
      <c r="D154" s="87">
        <f>IF('Control Panel'!$D$27= "ON",A154+B154*(1-'Control Panel'!$C$27),A154+B154)</f>
        <v>706248.68192960904</v>
      </c>
      <c r="F154" s="9">
        <v>152</v>
      </c>
      <c r="G154" s="2">
        <f>IF('Control Panel'!$D$26="ON",K153*(1-'Control Panel'!$C$26),K153)</f>
        <v>1107038.4282493682</v>
      </c>
      <c r="H154" s="3">
        <f>IF(ROUND(K153,2) = 0,0,-PMT(_xlfn.XLOOKUP(G$1,'Control Panel'!$B:$B,'Control Panel'!$H:$H),_xlfn.XLOOKUP(G$1,'Control Panel'!$B:$B,'Control Panel'!$E:$E),_xlfn.XLOOKUP(G$1,'Control Panel'!$B:$B,'Control Panel'!$C:$C)))</f>
        <v>40854.172731056962</v>
      </c>
      <c r="I154" s="3">
        <f>IF(H154=0,0,G154*(_xlfn.XLOOKUP(G$1,'Control Panel'!$B:$B,'Control Panel'!$H:$H)))</f>
        <v>5073.9261294762709</v>
      </c>
      <c r="J154" s="3">
        <f t="shared" si="76"/>
        <v>35780.246601580693</v>
      </c>
      <c r="K154" s="3">
        <f t="shared" si="77"/>
        <v>1071258.1816477876</v>
      </c>
      <c r="L154" s="10">
        <f>_xlfn.XLOOKUP(G$1,'Control Panel'!$B:$B,'Control Panel'!$D:$D)</f>
        <v>5.5E-2</v>
      </c>
      <c r="M154" s="2">
        <f>IF('Control Panel'!$D$26="ON",Q153*(1-'Control Panel'!$C$26),Q153)</f>
        <v>3196769.9595114025</v>
      </c>
      <c r="N154" s="3">
        <f>IF(ROUND(Q153,2) = 0,0,-PMT(_xlfn.XLOOKUP(M$1,'Control Panel'!$B:$B,'Control Panel'!$H:$H),_xlfn.XLOOKUP(M$1,'Control Panel'!$B:$B,'Control Panel'!$E:$E),_xlfn.XLOOKUP(M$1,'Control Panel'!$B:$B,'Control Panel'!$C:$C)))</f>
        <v>26277.152547020552</v>
      </c>
      <c r="O154" s="3">
        <f>IF(N154=0,0,M154*(_xlfn.XLOOKUP(M$1,'Control Panel'!$B:$B,'Control Panel'!$H:$H)))</f>
        <v>18314.827893034078</v>
      </c>
      <c r="P154" s="3">
        <f t="shared" si="78"/>
        <v>7962.324653986474</v>
      </c>
      <c r="Q154" s="3">
        <f t="shared" si="79"/>
        <v>3188807.6348574162</v>
      </c>
      <c r="R154" s="10">
        <f>_xlfn.XLOOKUP(M$1,'Control Panel'!$B:$B,'Control Panel'!$D:$D)</f>
        <v>6.8750000000000006E-2</v>
      </c>
      <c r="S154" s="2">
        <f>IF('Control Panel'!$D$26="ON",W153*(1-'Control Panel'!$C$26),W153)</f>
        <v>5194751.1842060173</v>
      </c>
      <c r="T154" s="3">
        <f>IF(ROUND(W153,2) = 0,0,-PMT(_xlfn.XLOOKUP(S$1,'Control Panel'!$B:$B,'Control Panel'!$H:$H),_xlfn.XLOOKUP(S$1,'Control Panel'!$B:$B,'Control Panel'!$E:$E),_xlfn.XLOOKUP(S$1,'Control Panel'!$B:$B,'Control Panel'!$C:$C)))</f>
        <v>42700.372888908401</v>
      </c>
      <c r="U154" s="3">
        <f>IF(T154=0,0,S154*(_xlfn.XLOOKUP(S$1,'Control Panel'!$B:$B,'Control Panel'!$H:$H)))</f>
        <v>29761.595326180312</v>
      </c>
      <c r="V154" s="3">
        <f t="shared" si="80"/>
        <v>12938.77756272809</v>
      </c>
      <c r="W154" s="3">
        <f t="shared" si="81"/>
        <v>5181812.4066432891</v>
      </c>
      <c r="X154" s="10">
        <f>_xlfn.XLOOKUP(S$1,'Control Panel'!$B:$B,'Control Panel'!$D:$D)</f>
        <v>6.8750000000000006E-2</v>
      </c>
      <c r="Y154" s="2">
        <f>IF('Control Panel'!$D$26="ON",AC153*(1-'Control Panel'!$C$26),AC153)</f>
        <v>1682077.0226334301</v>
      </c>
      <c r="Z154" s="3">
        <f>IF(ROUND(AC153,2) = 0,0,-PMT(_xlfn.XLOOKUP(Y$1,'Control Panel'!$B:$B,'Control Panel'!$H:$H),_xlfn.XLOOKUP(Y$1,'Control Panel'!$B:$B,'Control Panel'!$E:$E),_xlfn.XLOOKUP(Y$1,'Control Panel'!$B:$B,'Control Panel'!$C:$C)))</f>
        <v>61792.332437135432</v>
      </c>
      <c r="AA154" s="3">
        <f>IF(Z154=0,0,Y154*(_xlfn.XLOOKUP(Y$1,'Control Panel'!$B:$B,'Control Panel'!$H:$H)))</f>
        <v>7183.8706174969402</v>
      </c>
      <c r="AB154" s="3">
        <f t="shared" si="82"/>
        <v>54608.461819638491</v>
      </c>
      <c r="AC154" s="3">
        <f t="shared" si="83"/>
        <v>1627468.5608137916</v>
      </c>
      <c r="AD154" s="10">
        <f>_xlfn.XLOOKUP(Y$1,'Control Panel'!$B:$B,'Control Panel'!$D:$D)</f>
        <v>5.1249999999999997E-2</v>
      </c>
      <c r="AE154" s="2">
        <f>IF('Control Panel'!$D$26="ON",AI153*(1-'Control Panel'!$C$26),AI153)</f>
        <v>7991924.8987785159</v>
      </c>
      <c r="AF154" s="3">
        <f>IF(ROUND(AI153,2) = 0,0,-PMT(_xlfn.XLOOKUP(AE$1,'Control Panel'!$B:$B,'Control Panel'!$H:$H),_xlfn.XLOOKUP(AE$1,'Control Panel'!$B:$B,'Control Panel'!$E:$E),_xlfn.XLOOKUP(AE$1,'Control Panel'!$B:$B,'Control Panel'!$C:$C)))</f>
        <v>65692.881367551381</v>
      </c>
      <c r="AG154" s="3">
        <f>IF(AF154=0,0,AE154*(_xlfn.XLOOKUP(AE$1,'Control Panel'!$B:$B,'Control Panel'!$H:$H)))</f>
        <v>45787.069732585252</v>
      </c>
      <c r="AH154" s="3">
        <f t="shared" si="84"/>
        <v>19905.811634966129</v>
      </c>
      <c r="AI154" s="3">
        <f t="shared" si="85"/>
        <v>7972019.0871435497</v>
      </c>
      <c r="AJ154" s="10">
        <f>_xlfn.XLOOKUP(AE$1,'Control Panel'!$B:$B,'Control Panel'!$D:$D)</f>
        <v>6.8750000000000006E-2</v>
      </c>
      <c r="AK154" s="2">
        <f>IF('Control Panel'!$D$26="ON",AO153*(1-'Control Panel'!$C$26),AO153)</f>
        <v>518017.57277012989</v>
      </c>
      <c r="AL154" s="3">
        <f>IF(ROUND(AO153,2) = 0,0,-PMT(_xlfn.XLOOKUP(AK$1,'Control Panel'!$B:$B,'Control Panel'!$H:$H),_xlfn.XLOOKUP(AK$1,'Control Panel'!$B:$B,'Control Panel'!$E:$E),_xlfn.XLOOKUP(AK$1,'Control Panel'!$B:$B,'Control Panel'!$C:$C)))</f>
        <v>19292.014496253767</v>
      </c>
      <c r="AM154" s="3">
        <f>IF(AL154=0,0,AK154*(_xlfn.XLOOKUP(AK$1,'Control Panel'!$B:$B,'Control Panel'!$H:$H)))</f>
        <v>2698.0081915110932</v>
      </c>
      <c r="AN154" s="3">
        <f t="shared" si="86"/>
        <v>16594.006304742674</v>
      </c>
      <c r="AO154" s="3">
        <f t="shared" si="87"/>
        <v>501423.56646538724</v>
      </c>
      <c r="AP154" s="10">
        <f>_xlfn.XLOOKUP(AK$1,'Control Panel'!$B:$B,'Control Panel'!$D:$D)</f>
        <v>6.25E-2</v>
      </c>
      <c r="AQ154" s="2">
        <f>IF('Control Panel'!$D$26="ON",AU153*(1-'Control Panel'!$C$26),AU153)</f>
        <v>1642789.9252101802</v>
      </c>
      <c r="AR154" s="3">
        <f>IF(ROUND(AU153,2) = 0,0,-PMT(_xlfn.XLOOKUP(AQ$1,'Control Panel'!$B:$B,'Control Panel'!$H:$H),_xlfn.XLOOKUP(AQ$1,'Control Panel'!$B:$B,'Control Panel'!$E:$E),_xlfn.XLOOKUP(AQ$1,'Control Panel'!$B:$B,'Control Panel'!$C:$C)))</f>
        <v>61459.563819643074</v>
      </c>
      <c r="AS154" s="3">
        <f>IF(AR154=0,0,AQ154*(_xlfn.XLOOKUP(AQ$1,'Control Panel'!$B:$B,'Control Panel'!$H:$H)))</f>
        <v>9069.5693787645359</v>
      </c>
      <c r="AT154" s="3">
        <f t="shared" si="88"/>
        <v>52389.994440878538</v>
      </c>
      <c r="AU154" s="3">
        <f t="shared" si="89"/>
        <v>1590399.9307693017</v>
      </c>
      <c r="AV154" s="10">
        <f>_xlfn.XLOOKUP(AQ$1,'Control Panel'!$B:$B,'Control Panel'!$D:$D)</f>
        <v>6.6250000000000003E-2</v>
      </c>
      <c r="AW154" s="2">
        <f>IF('Control Panel'!$D$26="ON",BA153*(1-'Control Panel'!$C$26),BA153)</f>
        <v>6071249.1564611029</v>
      </c>
      <c r="AX154" s="3">
        <f>IF(ROUND(BA153,2) = 0,0,-PMT(_xlfn.XLOOKUP(AW$1,'Control Panel'!$B:$B,'Control Panel'!$H:$H),_xlfn.XLOOKUP(AW$1,'Control Panel'!$B:$B,'Control Panel'!$E:$E),_xlfn.XLOOKUP(AW$1,'Control Panel'!$B:$B,'Control Panel'!$C:$C)))</f>
        <v>44797.69910066975</v>
      </c>
      <c r="AY154" s="3">
        <f>IF(AX154=0,0,AW154*(_xlfn.XLOOKUP(AW$1,'Control Panel'!$B:$B,'Control Panel'!$H:$H)))</f>
        <v>27194.136846648693</v>
      </c>
      <c r="AZ154" s="3">
        <f t="shared" si="90"/>
        <v>17603.562254021057</v>
      </c>
      <c r="BA154" s="3">
        <f t="shared" si="91"/>
        <v>6053645.5942070819</v>
      </c>
      <c r="BB154" s="10">
        <f>_xlfn.XLOOKUP(AW$1,'Control Panel'!$B:$B,'Control Panel'!$D:$D)</f>
        <v>5.3749999999999999E-2</v>
      </c>
      <c r="BC154" s="2">
        <f>IF('Control Panel'!$D$26="ON",BG153*(1-'Control Panel'!$C$26),BG153)</f>
        <v>10029082.021767978</v>
      </c>
      <c r="BD154" s="3">
        <f>IF(ROUND(BG153,2) = 0,0,-PMT(_xlfn.XLOOKUP(BC$1,'Control Panel'!$B:$B,'Control Panel'!$H:$H),_xlfn.XLOOKUP(BC$1,'Control Panel'!$B:$B,'Control Panel'!$E:$E),_xlfn.XLOOKUP(BC$1,'Control Panel'!$B:$B,'Control Panel'!$C:$C)))</f>
        <v>83162.8118973979</v>
      </c>
      <c r="BE154" s="3">
        <f>IF(BD154=0,0,BC154*(_xlfn.XLOOKUP(BC$1,'Control Panel'!$B:$B,'Control Panel'!$H:$H)))</f>
        <v>58502.978460313207</v>
      </c>
      <c r="BF154" s="3">
        <f t="shared" si="92"/>
        <v>24659.833437084693</v>
      </c>
      <c r="BG154" s="3">
        <f t="shared" si="93"/>
        <v>10004422.188330892</v>
      </c>
      <c r="BH154" s="10">
        <f>_xlfn.XLOOKUP(BC$1,'Control Panel'!$B:$B,'Control Panel'!$D:$D)</f>
        <v>7.0000000000000007E-2</v>
      </c>
      <c r="BI154" s="2">
        <f>IF('Control Panel'!$D$26="ON",BM153*(1-'Control Panel'!$C$26),BM153)</f>
        <v>5216929.9100512518</v>
      </c>
      <c r="BJ154" s="3">
        <f>IF(ROUND(BM153,2) = 0,0,-PMT(_xlfn.XLOOKUP(BI$1,'Control Panel'!$B:$B,'Control Panel'!$H:$H),_xlfn.XLOOKUP(BI$1,'Control Panel'!$B:$B,'Control Panel'!$E:$E),_xlfn.XLOOKUP(BI$1,'Control Panel'!$B:$B,'Control Panel'!$C:$C)))</f>
        <v>39928.799014207361</v>
      </c>
      <c r="BK154" s="3">
        <f>IF(BJ154=0,0,BI154*(_xlfn.XLOOKUP(BI$1,'Control Panel'!$B:$B,'Control Panel'!$H:$H)))</f>
        <v>25541.219351292584</v>
      </c>
      <c r="BL154" s="3">
        <f t="shared" si="94"/>
        <v>14387.579662914777</v>
      </c>
      <c r="BM154" s="3">
        <f t="shared" si="95"/>
        <v>5202542.3303883374</v>
      </c>
      <c r="BN154" s="10">
        <f>_xlfn.XLOOKUP(BI$1,'Control Panel'!$B:$B,'Control Panel'!$D:$D)</f>
        <v>5.8749999999999997E-2</v>
      </c>
      <c r="BO154" s="2">
        <f>IF('Control Panel'!$D$26="ON",BS153*(1-'Control Panel'!$C$26),BS153)</f>
        <v>6986802.1648397557</v>
      </c>
      <c r="BP154" s="3">
        <f>IF(ROUND(BS153,2) = 0,0,-PMT(_xlfn.XLOOKUP(BO$1,'Control Panel'!$B:$B,'Control Panel'!$H:$H),_xlfn.XLOOKUP(BO$1,'Control Panel'!$B:$B,'Control Panel'!$E:$E),_xlfn.XLOOKUP(BO$1,'Control Panel'!$B:$B,'Control Panel'!$C:$C)))</f>
        <v>51078.842448125593</v>
      </c>
      <c r="BQ154" s="3">
        <f>IF(BP154=0,0,BO154*(_xlfn.XLOOKUP(BO$1,'Control Panel'!$B:$B,'Control Panel'!$H:$H)))</f>
        <v>30567.259471173929</v>
      </c>
      <c r="BR154" s="3">
        <f t="shared" si="96"/>
        <v>20511.582976951664</v>
      </c>
      <c r="BS154" s="3">
        <f t="shared" si="97"/>
        <v>6966290.5818628045</v>
      </c>
      <c r="BT154" s="10">
        <f>_xlfn.XLOOKUP(BO$1,'Control Panel'!$B:$B,'Control Panel'!$D:$D)</f>
        <v>5.2499999999999998E-2</v>
      </c>
      <c r="BU154" s="2">
        <f>IF('Control Panel'!$D$26="ON",BY153*(1-'Control Panel'!$C$26),BY153)</f>
        <v>1042702.6659340879</v>
      </c>
      <c r="BV154" s="3">
        <f>IF(ROUND(BY153,2) = 0,0,-PMT(_xlfn.XLOOKUP(BU$1,'Control Panel'!$B:$B,'Control Panel'!$H:$H),_xlfn.XLOOKUP(BU$1,'Control Panel'!$B:$B,'Control Panel'!$E:$E),_xlfn.XLOOKUP(BU$1,'Control Panel'!$B:$B,'Control Panel'!$C:$C)))</f>
        <v>38891.266274824018</v>
      </c>
      <c r="BW154" s="3">
        <f>IF(BV154=0,0,BU154*(_xlfn.XLOOKUP(BU$1,'Control Panel'!$B:$B,'Control Panel'!$H:$H)))</f>
        <v>5539.3579127748426</v>
      </c>
      <c r="BX154" s="3">
        <f t="shared" si="98"/>
        <v>33351.908362049173</v>
      </c>
      <c r="BY154" s="3">
        <f t="shared" si="99"/>
        <v>1009350.7575720388</v>
      </c>
      <c r="BZ154" s="10">
        <f>_xlfn.XLOOKUP(BU$1,'Control Panel'!$B:$B,'Control Panel'!$D:$D)</f>
        <v>6.3750000000000001E-2</v>
      </c>
      <c r="CA154" s="2">
        <f>IF('Control Panel'!$D$26="ON",CE153*(1-'Control Panel'!$C$26),CE153)</f>
        <v>1346011.5156585732</v>
      </c>
      <c r="CB154" s="3">
        <f>IF(ROUND(CE153,2) = 0,0,-PMT(_xlfn.XLOOKUP(CA$1,'Control Panel'!$B:$B,'Control Panel'!$H:$H),_xlfn.XLOOKUP(CA$1,'Control Panel'!$B:$B,'Control Panel'!$E:$E),_xlfn.XLOOKUP(CA$1,'Control Panel'!$B:$B,'Control Panel'!$C:$C)))</f>
        <v>49824.605221179954</v>
      </c>
      <c r="CC154" s="3">
        <f>IF(CB154=0,0,CA154*(_xlfn.XLOOKUP(CA$1,'Control Panel'!$B:$B,'Control Panel'!$H:$H)))</f>
        <v>6449.6385125306642</v>
      </c>
      <c r="CD154" s="3">
        <f t="shared" si="100"/>
        <v>43374.966708649292</v>
      </c>
      <c r="CE154" s="3">
        <f t="shared" si="101"/>
        <v>1302636.5489499241</v>
      </c>
      <c r="CF154" s="10">
        <f>_xlfn.XLOOKUP(CA$1,'Control Panel'!$B:$B,'Control Panel'!$D:$D)</f>
        <v>5.7500000000000002E-2</v>
      </c>
      <c r="CG154" s="2">
        <f>IF('Control Panel'!$D$26="ON",CK153*(1-'Control Panel'!$C$26),CK153)</f>
        <v>1881965.3280239231</v>
      </c>
      <c r="CH154" s="3">
        <f>IF(ROUND(CK153,2) = 0,0,-PMT(_xlfn.XLOOKUP(CG$1,'Control Panel'!$B:$B,'Control Panel'!$H:$H),_xlfn.XLOOKUP(CG$1,'Control Panel'!$B:$B,'Control Panel'!$E:$E),_xlfn.XLOOKUP(CG$1,'Control Panel'!$B:$B,'Control Panel'!$C:$C)))</f>
        <v>69452.093642796826</v>
      </c>
      <c r="CI154" s="3">
        <f>IF(CH154=0,0,CG154*(_xlfn.XLOOKUP(CG$1,'Control Panel'!$B:$B,'Control Panel'!$H:$H)))</f>
        <v>8625.6744201096481</v>
      </c>
      <c r="CJ154" s="3">
        <f t="shared" si="102"/>
        <v>60826.419222687182</v>
      </c>
      <c r="CK154" s="3">
        <f t="shared" si="103"/>
        <v>1821138.908801236</v>
      </c>
      <c r="CL154" s="10">
        <f>_xlfn.XLOOKUP(CG$1,'Control Panel'!$B:$B,'Control Panel'!$D:$D)</f>
        <v>5.5E-2</v>
      </c>
      <c r="CM154" s="2">
        <f>IF('Control Panel'!$D$26="ON",CQ153*(1-'Control Panel'!$C$26),CQ153)</f>
        <v>1510659.9275329188</v>
      </c>
      <c r="CN154" s="3">
        <f>IF(ROUND(CQ153,2) = 0,0,-PMT(_xlfn.XLOOKUP(CM$1,'Control Panel'!$B:$B,'Control Panel'!$H:$H),_xlfn.XLOOKUP(CM$1,'Control Panel'!$B:$B,'Control Panel'!$E:$E),_xlfn.XLOOKUP(CM$1,'Control Panel'!$B:$B,'Control Panel'!$C:$C)))</f>
        <v>11044.074042837967</v>
      </c>
      <c r="CO154" s="3">
        <f>IF(CN154=0,0,CM154*(_xlfn.XLOOKUP(CM$1,'Control Panel'!$B:$B,'Control Panel'!$H:$H)))</f>
        <v>6609.1371829565187</v>
      </c>
      <c r="CP154" s="3">
        <f t="shared" si="104"/>
        <v>4434.9368598814481</v>
      </c>
      <c r="CQ154" s="3">
        <f t="shared" si="105"/>
        <v>1506224.9906730372</v>
      </c>
      <c r="CR154" s="10">
        <f>_xlfn.XLOOKUP(CM$1,'Control Panel'!$B:$B,'Control Panel'!$D:$D)</f>
        <v>5.2499999999999998E-2</v>
      </c>
    </row>
    <row r="155" spans="1:96" x14ac:dyDescent="0.3">
      <c r="A155" s="86">
        <f t="shared" si="74"/>
        <v>421403.16877724841</v>
      </c>
      <c r="B155" s="3">
        <f t="shared" si="75"/>
        <v>284845.51315236057</v>
      </c>
      <c r="C155" s="88">
        <f>SUM($A$3:A154)</f>
        <v>45000558.730874114</v>
      </c>
      <c r="D155" s="87">
        <f>IF('Control Panel'!$D$27= "ON",A155+B155*(1-'Control Panel'!$C$27),A155+B155)</f>
        <v>706248.68192960904</v>
      </c>
      <c r="F155" s="9">
        <v>153</v>
      </c>
      <c r="G155" s="2">
        <f>IF('Control Panel'!$D$26="ON",K154*(1-'Control Panel'!$C$26),K154)</f>
        <v>1071258.1816477876</v>
      </c>
      <c r="H155" s="3">
        <f>IF(ROUND(K154,2) = 0,0,-PMT(_xlfn.XLOOKUP(G$1,'Control Panel'!$B:$B,'Control Panel'!$H:$H),_xlfn.XLOOKUP(G$1,'Control Panel'!$B:$B,'Control Panel'!$E:$E),_xlfn.XLOOKUP(G$1,'Control Panel'!$B:$B,'Control Panel'!$C:$C)))</f>
        <v>40854.172731056962</v>
      </c>
      <c r="I155" s="3">
        <f>IF(H155=0,0,G155*(_xlfn.XLOOKUP(G$1,'Control Panel'!$B:$B,'Control Panel'!$H:$H)))</f>
        <v>4909.9333325523594</v>
      </c>
      <c r="J155" s="3">
        <f t="shared" si="76"/>
        <v>35944.2393985046</v>
      </c>
      <c r="K155" s="3">
        <f t="shared" si="77"/>
        <v>1035313.942249283</v>
      </c>
      <c r="L155" s="10">
        <f>_xlfn.XLOOKUP(G$1,'Control Panel'!$B:$B,'Control Panel'!$D:$D)</f>
        <v>5.5E-2</v>
      </c>
      <c r="M155" s="2">
        <f>IF('Control Panel'!$D$26="ON",Q154*(1-'Control Panel'!$C$26),Q154)</f>
        <v>3188807.6348574162</v>
      </c>
      <c r="N155" s="3">
        <f>IF(ROUND(Q154,2) = 0,0,-PMT(_xlfn.XLOOKUP(M$1,'Control Panel'!$B:$B,'Control Panel'!$H:$H),_xlfn.XLOOKUP(M$1,'Control Panel'!$B:$B,'Control Panel'!$E:$E),_xlfn.XLOOKUP(M$1,'Control Panel'!$B:$B,'Control Panel'!$C:$C)))</f>
        <v>26277.152547020552</v>
      </c>
      <c r="O155" s="3">
        <f>IF(N155=0,0,M155*(_xlfn.XLOOKUP(M$1,'Control Panel'!$B:$B,'Control Panel'!$H:$H)))</f>
        <v>18269.210408037281</v>
      </c>
      <c r="P155" s="3">
        <f t="shared" si="78"/>
        <v>8007.9421389832714</v>
      </c>
      <c r="Q155" s="3">
        <f t="shared" si="79"/>
        <v>3180799.6927184328</v>
      </c>
      <c r="R155" s="10">
        <f>_xlfn.XLOOKUP(M$1,'Control Panel'!$B:$B,'Control Panel'!$D:$D)</f>
        <v>6.8750000000000006E-2</v>
      </c>
      <c r="S155" s="2">
        <f>IF('Control Panel'!$D$26="ON",W154*(1-'Control Panel'!$C$26),W154)</f>
        <v>5181812.4066432891</v>
      </c>
      <c r="T155" s="3">
        <f>IF(ROUND(W154,2) = 0,0,-PMT(_xlfn.XLOOKUP(S$1,'Control Panel'!$B:$B,'Control Panel'!$H:$H),_xlfn.XLOOKUP(S$1,'Control Panel'!$B:$B,'Control Panel'!$E:$E),_xlfn.XLOOKUP(S$1,'Control Panel'!$B:$B,'Control Panel'!$C:$C)))</f>
        <v>42700.372888908401</v>
      </c>
      <c r="U155" s="3">
        <f>IF(T155=0,0,S155*(_xlfn.XLOOKUP(S$1,'Control Panel'!$B:$B,'Control Panel'!$H:$H)))</f>
        <v>29687.466913060514</v>
      </c>
      <c r="V155" s="3">
        <f t="shared" si="80"/>
        <v>13012.905975847887</v>
      </c>
      <c r="W155" s="3">
        <f t="shared" si="81"/>
        <v>5168799.5006674416</v>
      </c>
      <c r="X155" s="10">
        <f>_xlfn.XLOOKUP(S$1,'Control Panel'!$B:$B,'Control Panel'!$D:$D)</f>
        <v>6.8750000000000006E-2</v>
      </c>
      <c r="Y155" s="2">
        <f>IF('Control Panel'!$D$26="ON",AC154*(1-'Control Panel'!$C$26),AC154)</f>
        <v>1627468.5608137916</v>
      </c>
      <c r="Z155" s="3">
        <f>IF(ROUND(AC154,2) = 0,0,-PMT(_xlfn.XLOOKUP(Y$1,'Control Panel'!$B:$B,'Control Panel'!$H:$H),_xlfn.XLOOKUP(Y$1,'Control Panel'!$B:$B,'Control Panel'!$E:$E),_xlfn.XLOOKUP(Y$1,'Control Panel'!$B:$B,'Control Panel'!$C:$C)))</f>
        <v>61792.332437135432</v>
      </c>
      <c r="AA155" s="3">
        <f>IF(Z155=0,0,Y155*(_xlfn.XLOOKUP(Y$1,'Control Panel'!$B:$B,'Control Panel'!$H:$H)))</f>
        <v>6950.6469784755682</v>
      </c>
      <c r="AB155" s="3">
        <f t="shared" si="82"/>
        <v>54841.685458659864</v>
      </c>
      <c r="AC155" s="3">
        <f t="shared" si="83"/>
        <v>1572626.8753551317</v>
      </c>
      <c r="AD155" s="10">
        <f>_xlfn.XLOOKUP(Y$1,'Control Panel'!$B:$B,'Control Panel'!$D:$D)</f>
        <v>5.1249999999999997E-2</v>
      </c>
      <c r="AE155" s="2">
        <f>IF('Control Panel'!$D$26="ON",AI154*(1-'Control Panel'!$C$26),AI154)</f>
        <v>7972019.0871435497</v>
      </c>
      <c r="AF155" s="3">
        <f>IF(ROUND(AI154,2) = 0,0,-PMT(_xlfn.XLOOKUP(AE$1,'Control Panel'!$B:$B,'Control Panel'!$H:$H),_xlfn.XLOOKUP(AE$1,'Control Panel'!$B:$B,'Control Panel'!$E:$E),_xlfn.XLOOKUP(AE$1,'Control Panel'!$B:$B,'Control Panel'!$C:$C)))</f>
        <v>65692.881367551381</v>
      </c>
      <c r="AG155" s="3">
        <f>IF(AF155=0,0,AE155*(_xlfn.XLOOKUP(AE$1,'Control Panel'!$B:$B,'Control Panel'!$H:$H)))</f>
        <v>45673.026020093261</v>
      </c>
      <c r="AH155" s="3">
        <f t="shared" si="84"/>
        <v>20019.85534745812</v>
      </c>
      <c r="AI155" s="3">
        <f t="shared" si="85"/>
        <v>7951999.2317960914</v>
      </c>
      <c r="AJ155" s="10">
        <f>_xlfn.XLOOKUP(AE$1,'Control Panel'!$B:$B,'Control Panel'!$D:$D)</f>
        <v>6.8750000000000006E-2</v>
      </c>
      <c r="AK155" s="2">
        <f>IF('Control Panel'!$D$26="ON",AO154*(1-'Control Panel'!$C$26),AO154)</f>
        <v>501423.56646538724</v>
      </c>
      <c r="AL155" s="3">
        <f>IF(ROUND(AO154,2) = 0,0,-PMT(_xlfn.XLOOKUP(AK$1,'Control Panel'!$B:$B,'Control Panel'!$H:$H),_xlfn.XLOOKUP(AK$1,'Control Panel'!$B:$B,'Control Panel'!$E:$E),_xlfn.XLOOKUP(AK$1,'Control Panel'!$B:$B,'Control Panel'!$C:$C)))</f>
        <v>19292.014496253767</v>
      </c>
      <c r="AM155" s="3">
        <f>IF(AL155=0,0,AK155*(_xlfn.XLOOKUP(AK$1,'Control Panel'!$B:$B,'Control Panel'!$H:$H)))</f>
        <v>2611.5810753405585</v>
      </c>
      <c r="AN155" s="3">
        <f t="shared" si="86"/>
        <v>16680.433420913207</v>
      </c>
      <c r="AO155" s="3">
        <f t="shared" si="87"/>
        <v>484743.13304447406</v>
      </c>
      <c r="AP155" s="10">
        <f>_xlfn.XLOOKUP(AK$1,'Control Panel'!$B:$B,'Control Panel'!$D:$D)</f>
        <v>6.25E-2</v>
      </c>
      <c r="AQ155" s="2">
        <f>IF('Control Panel'!$D$26="ON",AU154*(1-'Control Panel'!$C$26),AU154)</f>
        <v>1590399.9307693017</v>
      </c>
      <c r="AR155" s="3">
        <f>IF(ROUND(AU154,2) = 0,0,-PMT(_xlfn.XLOOKUP(AQ$1,'Control Panel'!$B:$B,'Control Panel'!$H:$H),_xlfn.XLOOKUP(AQ$1,'Control Panel'!$B:$B,'Control Panel'!$E:$E),_xlfn.XLOOKUP(AQ$1,'Control Panel'!$B:$B,'Control Panel'!$C:$C)))</f>
        <v>61459.563819643074</v>
      </c>
      <c r="AS155" s="3">
        <f>IF(AR155=0,0,AQ155*(_xlfn.XLOOKUP(AQ$1,'Control Panel'!$B:$B,'Control Panel'!$H:$H)))</f>
        <v>8780.3329511221873</v>
      </c>
      <c r="AT155" s="3">
        <f t="shared" si="88"/>
        <v>52679.230868520885</v>
      </c>
      <c r="AU155" s="3">
        <f t="shared" si="89"/>
        <v>1537720.6999007808</v>
      </c>
      <c r="AV155" s="10">
        <f>_xlfn.XLOOKUP(AQ$1,'Control Panel'!$B:$B,'Control Panel'!$D:$D)</f>
        <v>6.6250000000000003E-2</v>
      </c>
      <c r="AW155" s="2">
        <f>IF('Control Panel'!$D$26="ON",BA154*(1-'Control Panel'!$C$26),BA154)</f>
        <v>6053645.5942070819</v>
      </c>
      <c r="AX155" s="3">
        <f>IF(ROUND(BA154,2) = 0,0,-PMT(_xlfn.XLOOKUP(AW$1,'Control Panel'!$B:$B,'Control Panel'!$H:$H),_xlfn.XLOOKUP(AW$1,'Control Panel'!$B:$B,'Control Panel'!$E:$E),_xlfn.XLOOKUP(AW$1,'Control Panel'!$B:$B,'Control Panel'!$C:$C)))</f>
        <v>44797.69910066975</v>
      </c>
      <c r="AY155" s="3">
        <f>IF(AX155=0,0,AW155*(_xlfn.XLOOKUP(AW$1,'Control Panel'!$B:$B,'Control Panel'!$H:$H)))</f>
        <v>27115.287557385891</v>
      </c>
      <c r="AZ155" s="3">
        <f t="shared" si="90"/>
        <v>17682.411543283859</v>
      </c>
      <c r="BA155" s="3">
        <f t="shared" si="91"/>
        <v>6035963.1826637983</v>
      </c>
      <c r="BB155" s="10">
        <f>_xlfn.XLOOKUP(AW$1,'Control Panel'!$B:$B,'Control Panel'!$D:$D)</f>
        <v>5.3749999999999999E-2</v>
      </c>
      <c r="BC155" s="2">
        <f>IF('Control Panel'!$D$26="ON",BG154*(1-'Control Panel'!$C$26),BG154)</f>
        <v>10004422.188330892</v>
      </c>
      <c r="BD155" s="3">
        <f>IF(ROUND(BG154,2) = 0,0,-PMT(_xlfn.XLOOKUP(BC$1,'Control Panel'!$B:$B,'Control Panel'!$H:$H),_xlfn.XLOOKUP(BC$1,'Control Panel'!$B:$B,'Control Panel'!$E:$E),_xlfn.XLOOKUP(BC$1,'Control Panel'!$B:$B,'Control Panel'!$C:$C)))</f>
        <v>83162.8118973979</v>
      </c>
      <c r="BE155" s="3">
        <f>IF(BD155=0,0,BC155*(_xlfn.XLOOKUP(BC$1,'Control Panel'!$B:$B,'Control Panel'!$H:$H)))</f>
        <v>58359.129431930211</v>
      </c>
      <c r="BF155" s="3">
        <f t="shared" si="92"/>
        <v>24803.682465467689</v>
      </c>
      <c r="BG155" s="3">
        <f t="shared" si="93"/>
        <v>9979618.5058654249</v>
      </c>
      <c r="BH155" s="10">
        <f>_xlfn.XLOOKUP(BC$1,'Control Panel'!$B:$B,'Control Panel'!$D:$D)</f>
        <v>7.0000000000000007E-2</v>
      </c>
      <c r="BI155" s="2">
        <f>IF('Control Panel'!$D$26="ON",BM154*(1-'Control Panel'!$C$26),BM154)</f>
        <v>5202542.3303883374</v>
      </c>
      <c r="BJ155" s="3">
        <f>IF(ROUND(BM154,2) = 0,0,-PMT(_xlfn.XLOOKUP(BI$1,'Control Panel'!$B:$B,'Control Panel'!$H:$H),_xlfn.XLOOKUP(BI$1,'Control Panel'!$B:$B,'Control Panel'!$E:$E),_xlfn.XLOOKUP(BI$1,'Control Panel'!$B:$B,'Control Panel'!$C:$C)))</f>
        <v>39928.799014207361</v>
      </c>
      <c r="BK155" s="3">
        <f>IF(BJ155=0,0,BI155*(_xlfn.XLOOKUP(BI$1,'Control Panel'!$B:$B,'Control Panel'!$H:$H)))</f>
        <v>25470.780159192898</v>
      </c>
      <c r="BL155" s="3">
        <f t="shared" si="94"/>
        <v>14458.018855014463</v>
      </c>
      <c r="BM155" s="3">
        <f t="shared" si="95"/>
        <v>5188084.3115333226</v>
      </c>
      <c r="BN155" s="10">
        <f>_xlfn.XLOOKUP(BI$1,'Control Panel'!$B:$B,'Control Panel'!$D:$D)</f>
        <v>5.8749999999999997E-2</v>
      </c>
      <c r="BO155" s="2">
        <f>IF('Control Panel'!$D$26="ON",BS154*(1-'Control Panel'!$C$26),BS154)</f>
        <v>6966290.5818628045</v>
      </c>
      <c r="BP155" s="3">
        <f>IF(ROUND(BS154,2) = 0,0,-PMT(_xlfn.XLOOKUP(BO$1,'Control Panel'!$B:$B,'Control Panel'!$H:$H),_xlfn.XLOOKUP(BO$1,'Control Panel'!$B:$B,'Control Panel'!$E:$E),_xlfn.XLOOKUP(BO$1,'Control Panel'!$B:$B,'Control Panel'!$C:$C)))</f>
        <v>51078.842448125593</v>
      </c>
      <c r="BQ155" s="3">
        <f>IF(BP155=0,0,BO155*(_xlfn.XLOOKUP(BO$1,'Control Panel'!$B:$B,'Control Panel'!$H:$H)))</f>
        <v>30477.521295649767</v>
      </c>
      <c r="BR155" s="3">
        <f t="shared" si="96"/>
        <v>20601.321152475826</v>
      </c>
      <c r="BS155" s="3">
        <f t="shared" si="97"/>
        <v>6945689.2607103288</v>
      </c>
      <c r="BT155" s="10">
        <f>_xlfn.XLOOKUP(BO$1,'Control Panel'!$B:$B,'Control Panel'!$D:$D)</f>
        <v>5.2499999999999998E-2</v>
      </c>
      <c r="BU155" s="2">
        <f>IF('Control Panel'!$D$26="ON",BY154*(1-'Control Panel'!$C$26),BY154)</f>
        <v>1009350.7575720388</v>
      </c>
      <c r="BV155" s="3">
        <f>IF(ROUND(BY154,2) = 0,0,-PMT(_xlfn.XLOOKUP(BU$1,'Control Panel'!$B:$B,'Control Panel'!$H:$H),_xlfn.XLOOKUP(BU$1,'Control Panel'!$B:$B,'Control Panel'!$E:$E),_xlfn.XLOOKUP(BU$1,'Control Panel'!$B:$B,'Control Panel'!$C:$C)))</f>
        <v>38891.266274824018</v>
      </c>
      <c r="BW155" s="3">
        <f>IF(BV155=0,0,BU155*(_xlfn.XLOOKUP(BU$1,'Control Panel'!$B:$B,'Control Panel'!$H:$H)))</f>
        <v>5362.1758996014569</v>
      </c>
      <c r="BX155" s="3">
        <f t="shared" si="98"/>
        <v>33529.090375222564</v>
      </c>
      <c r="BY155" s="3">
        <f t="shared" si="99"/>
        <v>975821.66719681618</v>
      </c>
      <c r="BZ155" s="10">
        <f>_xlfn.XLOOKUP(BU$1,'Control Panel'!$B:$B,'Control Panel'!$D:$D)</f>
        <v>6.3750000000000001E-2</v>
      </c>
      <c r="CA155" s="2">
        <f>IF('Control Panel'!$D$26="ON",CE154*(1-'Control Panel'!$C$26),CE154)</f>
        <v>1302636.5489499241</v>
      </c>
      <c r="CB155" s="3">
        <f>IF(ROUND(CE154,2) = 0,0,-PMT(_xlfn.XLOOKUP(CA$1,'Control Panel'!$B:$B,'Control Panel'!$H:$H),_xlfn.XLOOKUP(CA$1,'Control Panel'!$B:$B,'Control Panel'!$E:$E),_xlfn.XLOOKUP(CA$1,'Control Panel'!$B:$B,'Control Panel'!$C:$C)))</f>
        <v>49824.605221179954</v>
      </c>
      <c r="CC155" s="3">
        <f>IF(CB155=0,0,CA155*(_xlfn.XLOOKUP(CA$1,'Control Panel'!$B:$B,'Control Panel'!$H:$H)))</f>
        <v>6241.8001303850533</v>
      </c>
      <c r="CD155" s="3">
        <f t="shared" si="100"/>
        <v>43582.8050907949</v>
      </c>
      <c r="CE155" s="3">
        <f t="shared" si="101"/>
        <v>1259053.7438591293</v>
      </c>
      <c r="CF155" s="10">
        <f>_xlfn.XLOOKUP(CA$1,'Control Panel'!$B:$B,'Control Panel'!$D:$D)</f>
        <v>5.7500000000000002E-2</v>
      </c>
      <c r="CG155" s="2">
        <f>IF('Control Panel'!$D$26="ON",CK154*(1-'Control Panel'!$C$26),CK154)</f>
        <v>1821138.908801236</v>
      </c>
      <c r="CH155" s="3">
        <f>IF(ROUND(CK154,2) = 0,0,-PMT(_xlfn.XLOOKUP(CG$1,'Control Panel'!$B:$B,'Control Panel'!$H:$H),_xlfn.XLOOKUP(CG$1,'Control Panel'!$B:$B,'Control Panel'!$E:$E),_xlfn.XLOOKUP(CG$1,'Control Panel'!$B:$B,'Control Panel'!$C:$C)))</f>
        <v>69452.093642796826</v>
      </c>
      <c r="CI155" s="3">
        <f>IF(CH155=0,0,CG155*(_xlfn.XLOOKUP(CG$1,'Control Panel'!$B:$B,'Control Panel'!$H:$H)))</f>
        <v>8346.8866653389978</v>
      </c>
      <c r="CJ155" s="3">
        <f t="shared" si="102"/>
        <v>61105.206977457827</v>
      </c>
      <c r="CK155" s="3">
        <f t="shared" si="103"/>
        <v>1760033.7018237782</v>
      </c>
      <c r="CL155" s="10">
        <f>_xlfn.XLOOKUP(CG$1,'Control Panel'!$B:$B,'Control Panel'!$D:$D)</f>
        <v>5.5E-2</v>
      </c>
      <c r="CM155" s="2">
        <f>IF('Control Panel'!$D$26="ON",CQ154*(1-'Control Panel'!$C$26),CQ154)</f>
        <v>1506224.9906730372</v>
      </c>
      <c r="CN155" s="3">
        <f>IF(ROUND(CQ154,2) = 0,0,-PMT(_xlfn.XLOOKUP(CM$1,'Control Panel'!$B:$B,'Control Panel'!$H:$H),_xlfn.XLOOKUP(CM$1,'Control Panel'!$B:$B,'Control Panel'!$E:$E),_xlfn.XLOOKUP(CM$1,'Control Panel'!$B:$B,'Control Panel'!$C:$C)))</f>
        <v>11044.074042837967</v>
      </c>
      <c r="CO155" s="3">
        <f>IF(CN155=0,0,CM155*(_xlfn.XLOOKUP(CM$1,'Control Panel'!$B:$B,'Control Panel'!$H:$H)))</f>
        <v>6589.734334194537</v>
      </c>
      <c r="CP155" s="3">
        <f t="shared" si="104"/>
        <v>4454.3397086434297</v>
      </c>
      <c r="CQ155" s="3">
        <f t="shared" si="105"/>
        <v>1501770.6509643937</v>
      </c>
      <c r="CR155" s="10">
        <f>_xlfn.XLOOKUP(CM$1,'Control Panel'!$B:$B,'Control Panel'!$D:$D)</f>
        <v>5.2499999999999998E-2</v>
      </c>
    </row>
    <row r="156" spans="1:96" x14ac:dyDescent="0.3">
      <c r="A156" s="86">
        <f t="shared" si="74"/>
        <v>423486.28872953425</v>
      </c>
      <c r="B156" s="3">
        <f t="shared" si="75"/>
        <v>282762.39320007473</v>
      </c>
      <c r="C156" s="88">
        <f>SUM($A$3:A155)</f>
        <v>45421961.899651363</v>
      </c>
      <c r="D156" s="87">
        <f>IF('Control Panel'!$D$27= "ON",A156+B156*(1-'Control Panel'!$C$27),A156+B156)</f>
        <v>706248.68192960904</v>
      </c>
      <c r="F156" s="9">
        <v>154</v>
      </c>
      <c r="G156" s="2">
        <f>IF('Control Panel'!$D$26="ON",K155*(1-'Control Panel'!$C$26),K155)</f>
        <v>1035313.942249283</v>
      </c>
      <c r="H156" s="3">
        <f>IF(ROUND(K155,2) = 0,0,-PMT(_xlfn.XLOOKUP(G$1,'Control Panel'!$B:$B,'Control Panel'!$H:$H),_xlfn.XLOOKUP(G$1,'Control Panel'!$B:$B,'Control Panel'!$E:$E),_xlfn.XLOOKUP(G$1,'Control Panel'!$B:$B,'Control Panel'!$C:$C)))</f>
        <v>40854.172731056962</v>
      </c>
      <c r="I156" s="3">
        <f>IF(H156=0,0,G156*(_xlfn.XLOOKUP(G$1,'Control Panel'!$B:$B,'Control Panel'!$H:$H)))</f>
        <v>4745.1889019758801</v>
      </c>
      <c r="J156" s="3">
        <f t="shared" si="76"/>
        <v>36108.98382908108</v>
      </c>
      <c r="K156" s="3">
        <f t="shared" si="77"/>
        <v>999204.9584202019</v>
      </c>
      <c r="L156" s="10">
        <f>_xlfn.XLOOKUP(G$1,'Control Panel'!$B:$B,'Control Panel'!$D:$D)</f>
        <v>5.5E-2</v>
      </c>
      <c r="M156" s="2">
        <f>IF('Control Panel'!$D$26="ON",Q155*(1-'Control Panel'!$C$26),Q155)</f>
        <v>3180799.6927184328</v>
      </c>
      <c r="N156" s="3">
        <f>IF(ROUND(Q155,2) = 0,0,-PMT(_xlfn.XLOOKUP(M$1,'Control Panel'!$B:$B,'Control Panel'!$H:$H),_xlfn.XLOOKUP(M$1,'Control Panel'!$B:$B,'Control Panel'!$E:$E),_xlfn.XLOOKUP(M$1,'Control Panel'!$B:$B,'Control Panel'!$C:$C)))</f>
        <v>26277.152547020552</v>
      </c>
      <c r="O156" s="3">
        <f>IF(N156=0,0,M156*(_xlfn.XLOOKUP(M$1,'Control Panel'!$B:$B,'Control Panel'!$H:$H)))</f>
        <v>18223.331572866024</v>
      </c>
      <c r="P156" s="3">
        <f t="shared" si="78"/>
        <v>8053.8209741545288</v>
      </c>
      <c r="Q156" s="3">
        <f t="shared" si="79"/>
        <v>3172745.8717442784</v>
      </c>
      <c r="R156" s="10">
        <f>_xlfn.XLOOKUP(M$1,'Control Panel'!$B:$B,'Control Panel'!$D:$D)</f>
        <v>6.8750000000000006E-2</v>
      </c>
      <c r="S156" s="2">
        <f>IF('Control Panel'!$D$26="ON",W155*(1-'Control Panel'!$C$26),W155)</f>
        <v>5168799.5006674416</v>
      </c>
      <c r="T156" s="3">
        <f>IF(ROUND(W155,2) = 0,0,-PMT(_xlfn.XLOOKUP(S$1,'Control Panel'!$B:$B,'Control Panel'!$H:$H),_xlfn.XLOOKUP(S$1,'Control Panel'!$B:$B,'Control Panel'!$E:$E),_xlfn.XLOOKUP(S$1,'Control Panel'!$B:$B,'Control Panel'!$C:$C)))</f>
        <v>42700.372888908401</v>
      </c>
      <c r="U156" s="3">
        <f>IF(T156=0,0,S156*(_xlfn.XLOOKUP(S$1,'Control Panel'!$B:$B,'Control Panel'!$H:$H)))</f>
        <v>29612.913805907221</v>
      </c>
      <c r="V156" s="3">
        <f t="shared" si="80"/>
        <v>13087.45908300118</v>
      </c>
      <c r="W156" s="3">
        <f t="shared" si="81"/>
        <v>5155712.0415844405</v>
      </c>
      <c r="X156" s="10">
        <f>_xlfn.XLOOKUP(S$1,'Control Panel'!$B:$B,'Control Panel'!$D:$D)</f>
        <v>6.8750000000000006E-2</v>
      </c>
      <c r="Y156" s="2">
        <f>IF('Control Panel'!$D$26="ON",AC155*(1-'Control Panel'!$C$26),AC155)</f>
        <v>1572626.8753551317</v>
      </c>
      <c r="Z156" s="3">
        <f>IF(ROUND(AC155,2) = 0,0,-PMT(_xlfn.XLOOKUP(Y$1,'Control Panel'!$B:$B,'Control Panel'!$H:$H),_xlfn.XLOOKUP(Y$1,'Control Panel'!$B:$B,'Control Panel'!$E:$E),_xlfn.XLOOKUP(Y$1,'Control Panel'!$B:$B,'Control Panel'!$C:$C)))</f>
        <v>61792.332437135432</v>
      </c>
      <c r="AA156" s="3">
        <f>IF(Z156=0,0,Y156*(_xlfn.XLOOKUP(Y$1,'Control Panel'!$B:$B,'Control Panel'!$H:$H)))</f>
        <v>6716.4272801625411</v>
      </c>
      <c r="AB156" s="3">
        <f t="shared" si="82"/>
        <v>55075.905156972891</v>
      </c>
      <c r="AC156" s="3">
        <f t="shared" si="83"/>
        <v>1517550.9701981589</v>
      </c>
      <c r="AD156" s="10">
        <f>_xlfn.XLOOKUP(Y$1,'Control Panel'!$B:$B,'Control Panel'!$D:$D)</f>
        <v>5.1249999999999997E-2</v>
      </c>
      <c r="AE156" s="2">
        <f>IF('Control Panel'!$D$26="ON",AI155*(1-'Control Panel'!$C$26),AI155)</f>
        <v>7951999.2317960914</v>
      </c>
      <c r="AF156" s="3">
        <f>IF(ROUND(AI155,2) = 0,0,-PMT(_xlfn.XLOOKUP(AE$1,'Control Panel'!$B:$B,'Control Panel'!$H:$H),_xlfn.XLOOKUP(AE$1,'Control Panel'!$B:$B,'Control Panel'!$E:$E),_xlfn.XLOOKUP(AE$1,'Control Panel'!$B:$B,'Control Panel'!$C:$C)))</f>
        <v>65692.881367551381</v>
      </c>
      <c r="AG156" s="3">
        <f>IF(AF156=0,0,AE156*(_xlfn.XLOOKUP(AE$1,'Control Panel'!$B:$B,'Control Panel'!$H:$H)))</f>
        <v>45558.32893216511</v>
      </c>
      <c r="AH156" s="3">
        <f t="shared" si="84"/>
        <v>20134.552435386271</v>
      </c>
      <c r="AI156" s="3">
        <f t="shared" si="85"/>
        <v>7931864.6793607054</v>
      </c>
      <c r="AJ156" s="10">
        <f>_xlfn.XLOOKUP(AE$1,'Control Panel'!$B:$B,'Control Panel'!$D:$D)</f>
        <v>6.8750000000000006E-2</v>
      </c>
      <c r="AK156" s="2">
        <f>IF('Control Panel'!$D$26="ON",AO155*(1-'Control Panel'!$C$26),AO155)</f>
        <v>484743.13304447406</v>
      </c>
      <c r="AL156" s="3">
        <f>IF(ROUND(AO155,2) = 0,0,-PMT(_xlfn.XLOOKUP(AK$1,'Control Panel'!$B:$B,'Control Panel'!$H:$H),_xlfn.XLOOKUP(AK$1,'Control Panel'!$B:$B,'Control Panel'!$E:$E),_xlfn.XLOOKUP(AK$1,'Control Panel'!$B:$B,'Control Panel'!$C:$C)))</f>
        <v>19292.014496253767</v>
      </c>
      <c r="AM156" s="3">
        <f>IF(AL156=0,0,AK156*(_xlfn.XLOOKUP(AK$1,'Control Panel'!$B:$B,'Control Panel'!$H:$H)))</f>
        <v>2524.7038179399688</v>
      </c>
      <c r="AN156" s="3">
        <f t="shared" si="86"/>
        <v>16767.310678313799</v>
      </c>
      <c r="AO156" s="3">
        <f t="shared" si="87"/>
        <v>467975.82236616028</v>
      </c>
      <c r="AP156" s="10">
        <f>_xlfn.XLOOKUP(AK$1,'Control Panel'!$B:$B,'Control Panel'!$D:$D)</f>
        <v>6.25E-2</v>
      </c>
      <c r="AQ156" s="2">
        <f>IF('Control Panel'!$D$26="ON",AU155*(1-'Control Panel'!$C$26),AU155)</f>
        <v>1537720.6999007808</v>
      </c>
      <c r="AR156" s="3">
        <f>IF(ROUND(AU155,2) = 0,0,-PMT(_xlfn.XLOOKUP(AQ$1,'Control Panel'!$B:$B,'Control Panel'!$H:$H),_xlfn.XLOOKUP(AQ$1,'Control Panel'!$B:$B,'Control Panel'!$E:$E),_xlfn.XLOOKUP(AQ$1,'Control Panel'!$B:$B,'Control Panel'!$C:$C)))</f>
        <v>61459.563819643074</v>
      </c>
      <c r="AS156" s="3">
        <f>IF(AR156=0,0,AQ156*(_xlfn.XLOOKUP(AQ$1,'Control Panel'!$B:$B,'Control Panel'!$H:$H)))</f>
        <v>8489.499697368894</v>
      </c>
      <c r="AT156" s="3">
        <f t="shared" si="88"/>
        <v>52970.064122274183</v>
      </c>
      <c r="AU156" s="3">
        <f t="shared" si="89"/>
        <v>1484750.6357785065</v>
      </c>
      <c r="AV156" s="10">
        <f>_xlfn.XLOOKUP(AQ$1,'Control Panel'!$B:$B,'Control Panel'!$D:$D)</f>
        <v>6.6250000000000003E-2</v>
      </c>
      <c r="AW156" s="2">
        <f>IF('Control Panel'!$D$26="ON",BA155*(1-'Control Panel'!$C$26),BA155)</f>
        <v>6035963.1826637983</v>
      </c>
      <c r="AX156" s="3">
        <f>IF(ROUND(BA155,2) = 0,0,-PMT(_xlfn.XLOOKUP(AW$1,'Control Panel'!$B:$B,'Control Panel'!$H:$H),_xlfn.XLOOKUP(AW$1,'Control Panel'!$B:$B,'Control Panel'!$E:$E),_xlfn.XLOOKUP(AW$1,'Control Panel'!$B:$B,'Control Panel'!$C:$C)))</f>
        <v>44797.69910066975</v>
      </c>
      <c r="AY156" s="3">
        <f>IF(AX156=0,0,AW156*(_xlfn.XLOOKUP(AW$1,'Control Panel'!$B:$B,'Control Panel'!$H:$H)))</f>
        <v>27036.08508901493</v>
      </c>
      <c r="AZ156" s="3">
        <f t="shared" si="90"/>
        <v>17761.614011654819</v>
      </c>
      <c r="BA156" s="3">
        <f t="shared" si="91"/>
        <v>6018201.5686521437</v>
      </c>
      <c r="BB156" s="10">
        <f>_xlfn.XLOOKUP(AW$1,'Control Panel'!$B:$B,'Control Panel'!$D:$D)</f>
        <v>5.3749999999999999E-2</v>
      </c>
      <c r="BC156" s="2">
        <f>IF('Control Panel'!$D$26="ON",BG155*(1-'Control Panel'!$C$26),BG155)</f>
        <v>9979618.5058654249</v>
      </c>
      <c r="BD156" s="3">
        <f>IF(ROUND(BG155,2) = 0,0,-PMT(_xlfn.XLOOKUP(BC$1,'Control Panel'!$B:$B,'Control Panel'!$H:$H),_xlfn.XLOOKUP(BC$1,'Control Panel'!$B:$B,'Control Panel'!$E:$E),_xlfn.XLOOKUP(BC$1,'Control Panel'!$B:$B,'Control Panel'!$C:$C)))</f>
        <v>83162.8118973979</v>
      </c>
      <c r="BE156" s="3">
        <f>IF(BD156=0,0,BC156*(_xlfn.XLOOKUP(BC$1,'Control Panel'!$B:$B,'Control Panel'!$H:$H)))</f>
        <v>58214.441284214983</v>
      </c>
      <c r="BF156" s="3">
        <f t="shared" si="92"/>
        <v>24948.370613182917</v>
      </c>
      <c r="BG156" s="3">
        <f t="shared" si="93"/>
        <v>9954670.135252241</v>
      </c>
      <c r="BH156" s="10">
        <f>_xlfn.XLOOKUP(BC$1,'Control Panel'!$B:$B,'Control Panel'!$D:$D)</f>
        <v>7.0000000000000007E-2</v>
      </c>
      <c r="BI156" s="2">
        <f>IF('Control Panel'!$D$26="ON",BM155*(1-'Control Panel'!$C$26),BM155)</f>
        <v>5188084.3115333226</v>
      </c>
      <c r="BJ156" s="3">
        <f>IF(ROUND(BM155,2) = 0,0,-PMT(_xlfn.XLOOKUP(BI$1,'Control Panel'!$B:$B,'Control Panel'!$H:$H),_xlfn.XLOOKUP(BI$1,'Control Panel'!$B:$B,'Control Panel'!$E:$E),_xlfn.XLOOKUP(BI$1,'Control Panel'!$B:$B,'Control Panel'!$C:$C)))</f>
        <v>39928.799014207361</v>
      </c>
      <c r="BK156" s="3">
        <f>IF(BJ156=0,0,BI156*(_xlfn.XLOOKUP(BI$1,'Control Panel'!$B:$B,'Control Panel'!$H:$H)))</f>
        <v>25399.996108548556</v>
      </c>
      <c r="BL156" s="3">
        <f t="shared" si="94"/>
        <v>14528.802905658806</v>
      </c>
      <c r="BM156" s="3">
        <f t="shared" si="95"/>
        <v>5173555.5086276634</v>
      </c>
      <c r="BN156" s="10">
        <f>_xlfn.XLOOKUP(BI$1,'Control Panel'!$B:$B,'Control Panel'!$D:$D)</f>
        <v>5.8749999999999997E-2</v>
      </c>
      <c r="BO156" s="2">
        <f>IF('Control Panel'!$D$26="ON",BS155*(1-'Control Panel'!$C$26),BS155)</f>
        <v>6945689.2607103288</v>
      </c>
      <c r="BP156" s="3">
        <f>IF(ROUND(BS155,2) = 0,0,-PMT(_xlfn.XLOOKUP(BO$1,'Control Panel'!$B:$B,'Control Panel'!$H:$H),_xlfn.XLOOKUP(BO$1,'Control Panel'!$B:$B,'Control Panel'!$E:$E),_xlfn.XLOOKUP(BO$1,'Control Panel'!$B:$B,'Control Panel'!$C:$C)))</f>
        <v>51078.842448125593</v>
      </c>
      <c r="BQ156" s="3">
        <f>IF(BP156=0,0,BO156*(_xlfn.XLOOKUP(BO$1,'Control Panel'!$B:$B,'Control Panel'!$H:$H)))</f>
        <v>30387.390515607687</v>
      </c>
      <c r="BR156" s="3">
        <f t="shared" si="96"/>
        <v>20691.451932517906</v>
      </c>
      <c r="BS156" s="3">
        <f t="shared" si="97"/>
        <v>6924997.808777811</v>
      </c>
      <c r="BT156" s="10">
        <f>_xlfn.XLOOKUP(BO$1,'Control Panel'!$B:$B,'Control Panel'!$D:$D)</f>
        <v>5.2499999999999998E-2</v>
      </c>
      <c r="BU156" s="2">
        <f>IF('Control Panel'!$D$26="ON",BY155*(1-'Control Panel'!$C$26),BY155)</f>
        <v>975821.66719681618</v>
      </c>
      <c r="BV156" s="3">
        <f>IF(ROUND(BY155,2) = 0,0,-PMT(_xlfn.XLOOKUP(BU$1,'Control Panel'!$B:$B,'Control Panel'!$H:$H),_xlfn.XLOOKUP(BU$1,'Control Panel'!$B:$B,'Control Panel'!$E:$E),_xlfn.XLOOKUP(BU$1,'Control Panel'!$B:$B,'Control Panel'!$C:$C)))</f>
        <v>38891.266274824018</v>
      </c>
      <c r="BW156" s="3">
        <f>IF(BV156=0,0,BU156*(_xlfn.XLOOKUP(BU$1,'Control Panel'!$B:$B,'Control Panel'!$H:$H)))</f>
        <v>5184.0526069830867</v>
      </c>
      <c r="BX156" s="3">
        <f t="shared" si="98"/>
        <v>33707.21366784093</v>
      </c>
      <c r="BY156" s="3">
        <f t="shared" si="99"/>
        <v>942114.45352897525</v>
      </c>
      <c r="BZ156" s="10">
        <f>_xlfn.XLOOKUP(BU$1,'Control Panel'!$B:$B,'Control Panel'!$D:$D)</f>
        <v>6.3750000000000001E-2</v>
      </c>
      <c r="CA156" s="2">
        <f>IF('Control Panel'!$D$26="ON",CE155*(1-'Control Panel'!$C$26),CE155)</f>
        <v>1259053.7438591293</v>
      </c>
      <c r="CB156" s="3">
        <f>IF(ROUND(CE155,2) = 0,0,-PMT(_xlfn.XLOOKUP(CA$1,'Control Panel'!$B:$B,'Control Panel'!$H:$H),_xlfn.XLOOKUP(CA$1,'Control Panel'!$B:$B,'Control Panel'!$E:$E),_xlfn.XLOOKUP(CA$1,'Control Panel'!$B:$B,'Control Panel'!$C:$C)))</f>
        <v>49824.605221179954</v>
      </c>
      <c r="CC156" s="3">
        <f>IF(CB156=0,0,CA156*(_xlfn.XLOOKUP(CA$1,'Control Panel'!$B:$B,'Control Panel'!$H:$H)))</f>
        <v>6032.9658559916616</v>
      </c>
      <c r="CD156" s="3">
        <f t="shared" si="100"/>
        <v>43791.63936518829</v>
      </c>
      <c r="CE156" s="3">
        <f t="shared" si="101"/>
        <v>1215262.1044939409</v>
      </c>
      <c r="CF156" s="10">
        <f>_xlfn.XLOOKUP(CA$1,'Control Panel'!$B:$B,'Control Panel'!$D:$D)</f>
        <v>5.7500000000000002E-2</v>
      </c>
      <c r="CG156" s="2">
        <f>IF('Control Panel'!$D$26="ON",CK155*(1-'Control Panel'!$C$26),CK155)</f>
        <v>1760033.7018237782</v>
      </c>
      <c r="CH156" s="3">
        <f>IF(ROUND(CK155,2) = 0,0,-PMT(_xlfn.XLOOKUP(CG$1,'Control Panel'!$B:$B,'Control Panel'!$H:$H),_xlfn.XLOOKUP(CG$1,'Control Panel'!$B:$B,'Control Panel'!$E:$E),_xlfn.XLOOKUP(CG$1,'Control Panel'!$B:$B,'Control Panel'!$C:$C)))</f>
        <v>69452.093642796826</v>
      </c>
      <c r="CI156" s="3">
        <f>IF(CH156=0,0,CG156*(_xlfn.XLOOKUP(CG$1,'Control Panel'!$B:$B,'Control Panel'!$H:$H)))</f>
        <v>8066.8211333589834</v>
      </c>
      <c r="CJ156" s="3">
        <f t="shared" si="102"/>
        <v>61385.27250943784</v>
      </c>
      <c r="CK156" s="3">
        <f t="shared" si="103"/>
        <v>1698648.4293143405</v>
      </c>
      <c r="CL156" s="10">
        <f>_xlfn.XLOOKUP(CG$1,'Control Panel'!$B:$B,'Control Panel'!$D:$D)</f>
        <v>5.5E-2</v>
      </c>
      <c r="CM156" s="2">
        <f>IF('Control Panel'!$D$26="ON",CQ155*(1-'Control Panel'!$C$26),CQ155)</f>
        <v>1501770.6509643937</v>
      </c>
      <c r="CN156" s="3">
        <f>IF(ROUND(CQ155,2) = 0,0,-PMT(_xlfn.XLOOKUP(CM$1,'Control Panel'!$B:$B,'Control Panel'!$H:$H),_xlfn.XLOOKUP(CM$1,'Control Panel'!$B:$B,'Control Panel'!$E:$E),_xlfn.XLOOKUP(CM$1,'Control Panel'!$B:$B,'Control Panel'!$C:$C)))</f>
        <v>11044.074042837967</v>
      </c>
      <c r="CO156" s="3">
        <f>IF(CN156=0,0,CM156*(_xlfn.XLOOKUP(CM$1,'Control Panel'!$B:$B,'Control Panel'!$H:$H)))</f>
        <v>6570.2465979692215</v>
      </c>
      <c r="CP156" s="3">
        <f t="shared" si="104"/>
        <v>4473.8274448687453</v>
      </c>
      <c r="CQ156" s="3">
        <f t="shared" si="105"/>
        <v>1497296.8235195249</v>
      </c>
      <c r="CR156" s="10">
        <f>_xlfn.XLOOKUP(CM$1,'Control Panel'!$B:$B,'Control Panel'!$D:$D)</f>
        <v>5.2499999999999998E-2</v>
      </c>
    </row>
    <row r="157" spans="1:96" x14ac:dyDescent="0.3">
      <c r="A157" s="86">
        <f t="shared" si="74"/>
        <v>425579.82477588125</v>
      </c>
      <c r="B157" s="3">
        <f t="shared" si="75"/>
        <v>280668.85715372773</v>
      </c>
      <c r="C157" s="88">
        <f>SUM($A$3:A156)</f>
        <v>45845448.188380897</v>
      </c>
      <c r="D157" s="87">
        <f>IF('Control Panel'!$D$27= "ON",A157+B157*(1-'Control Panel'!$C$27),A157+B157)</f>
        <v>706248.68192960904</v>
      </c>
      <c r="F157" s="9">
        <v>155</v>
      </c>
      <c r="G157" s="2">
        <f>IF('Control Panel'!$D$26="ON",K156*(1-'Control Panel'!$C$26),K156)</f>
        <v>999204.9584202019</v>
      </c>
      <c r="H157" s="3">
        <f>IF(ROUND(K156,2) = 0,0,-PMT(_xlfn.XLOOKUP(G$1,'Control Panel'!$B:$B,'Control Panel'!$H:$H),_xlfn.XLOOKUP(G$1,'Control Panel'!$B:$B,'Control Panel'!$E:$E),_xlfn.XLOOKUP(G$1,'Control Panel'!$B:$B,'Control Panel'!$C:$C)))</f>
        <v>40854.172731056962</v>
      </c>
      <c r="I157" s="3">
        <f>IF(H157=0,0,G157*(_xlfn.XLOOKUP(G$1,'Control Panel'!$B:$B,'Control Panel'!$H:$H)))</f>
        <v>4579.6893927592591</v>
      </c>
      <c r="J157" s="3">
        <f t="shared" si="76"/>
        <v>36274.483338297701</v>
      </c>
      <c r="K157" s="3">
        <f t="shared" si="77"/>
        <v>962930.47508190421</v>
      </c>
      <c r="L157" s="10">
        <f>_xlfn.XLOOKUP(G$1,'Control Panel'!$B:$B,'Control Panel'!$D:$D)</f>
        <v>5.5E-2</v>
      </c>
      <c r="M157" s="2">
        <f>IF('Control Panel'!$D$26="ON",Q156*(1-'Control Panel'!$C$26),Q156)</f>
        <v>3172745.8717442784</v>
      </c>
      <c r="N157" s="3">
        <f>IF(ROUND(Q156,2) = 0,0,-PMT(_xlfn.XLOOKUP(M$1,'Control Panel'!$B:$B,'Control Panel'!$H:$H),_xlfn.XLOOKUP(M$1,'Control Panel'!$B:$B,'Control Panel'!$E:$E),_xlfn.XLOOKUP(M$1,'Control Panel'!$B:$B,'Control Panel'!$C:$C)))</f>
        <v>26277.152547020552</v>
      </c>
      <c r="O157" s="3">
        <f>IF(N157=0,0,M157*(_xlfn.XLOOKUP(M$1,'Control Panel'!$B:$B,'Control Panel'!$H:$H)))</f>
        <v>18177.189890201596</v>
      </c>
      <c r="P157" s="3">
        <f t="shared" si="78"/>
        <v>8099.962656818956</v>
      </c>
      <c r="Q157" s="3">
        <f t="shared" si="79"/>
        <v>3164645.9090874596</v>
      </c>
      <c r="R157" s="10">
        <f>_xlfn.XLOOKUP(M$1,'Control Panel'!$B:$B,'Control Panel'!$D:$D)</f>
        <v>6.8750000000000006E-2</v>
      </c>
      <c r="S157" s="2">
        <f>IF('Control Panel'!$D$26="ON",W156*(1-'Control Panel'!$C$26),W156)</f>
        <v>5155712.0415844405</v>
      </c>
      <c r="T157" s="3">
        <f>IF(ROUND(W156,2) = 0,0,-PMT(_xlfn.XLOOKUP(S$1,'Control Panel'!$B:$B,'Control Panel'!$H:$H),_xlfn.XLOOKUP(S$1,'Control Panel'!$B:$B,'Control Panel'!$E:$E),_xlfn.XLOOKUP(S$1,'Control Panel'!$B:$B,'Control Panel'!$C:$C)))</f>
        <v>42700.372888908401</v>
      </c>
      <c r="U157" s="3">
        <f>IF(T157=0,0,S157*(_xlfn.XLOOKUP(S$1,'Control Panel'!$B:$B,'Control Panel'!$H:$H)))</f>
        <v>29537.933571577527</v>
      </c>
      <c r="V157" s="3">
        <f t="shared" si="80"/>
        <v>13162.439317330874</v>
      </c>
      <c r="W157" s="3">
        <f t="shared" si="81"/>
        <v>5142549.6022671098</v>
      </c>
      <c r="X157" s="10">
        <f>_xlfn.XLOOKUP(S$1,'Control Panel'!$B:$B,'Control Panel'!$D:$D)</f>
        <v>6.8750000000000006E-2</v>
      </c>
      <c r="Y157" s="2">
        <f>IF('Control Panel'!$D$26="ON",AC156*(1-'Control Panel'!$C$26),AC156)</f>
        <v>1517550.9701981589</v>
      </c>
      <c r="Z157" s="3">
        <f>IF(ROUND(AC156,2) = 0,0,-PMT(_xlfn.XLOOKUP(Y$1,'Control Panel'!$B:$B,'Control Panel'!$H:$H),_xlfn.XLOOKUP(Y$1,'Control Panel'!$B:$B,'Control Panel'!$E:$E),_xlfn.XLOOKUP(Y$1,'Control Panel'!$B:$B,'Control Panel'!$C:$C)))</f>
        <v>61792.332437135432</v>
      </c>
      <c r="AA157" s="3">
        <f>IF(Z157=0,0,Y157*(_xlfn.XLOOKUP(Y$1,'Control Panel'!$B:$B,'Control Panel'!$H:$H)))</f>
        <v>6481.2072685546364</v>
      </c>
      <c r="AB157" s="3">
        <f t="shared" si="82"/>
        <v>55311.125168580795</v>
      </c>
      <c r="AC157" s="3">
        <f t="shared" si="83"/>
        <v>1462239.8450295781</v>
      </c>
      <c r="AD157" s="10">
        <f>_xlfn.XLOOKUP(Y$1,'Control Panel'!$B:$B,'Control Panel'!$D:$D)</f>
        <v>5.1249999999999997E-2</v>
      </c>
      <c r="AE157" s="2">
        <f>IF('Control Panel'!$D$26="ON",AI156*(1-'Control Panel'!$C$26),AI156)</f>
        <v>7931864.6793607054</v>
      </c>
      <c r="AF157" s="3">
        <f>IF(ROUND(AI156,2) = 0,0,-PMT(_xlfn.XLOOKUP(AE$1,'Control Panel'!$B:$B,'Control Panel'!$H:$H),_xlfn.XLOOKUP(AE$1,'Control Panel'!$B:$B,'Control Panel'!$E:$E),_xlfn.XLOOKUP(AE$1,'Control Panel'!$B:$B,'Control Panel'!$C:$C)))</f>
        <v>65692.881367551381</v>
      </c>
      <c r="AG157" s="3">
        <f>IF(AF157=0,0,AE157*(_xlfn.XLOOKUP(AE$1,'Control Panel'!$B:$B,'Control Panel'!$H:$H)))</f>
        <v>45442.974725504042</v>
      </c>
      <c r="AH157" s="3">
        <f t="shared" si="84"/>
        <v>20249.906642047339</v>
      </c>
      <c r="AI157" s="3">
        <f t="shared" si="85"/>
        <v>7911614.7727186577</v>
      </c>
      <c r="AJ157" s="10">
        <f>_xlfn.XLOOKUP(AE$1,'Control Panel'!$B:$B,'Control Panel'!$D:$D)</f>
        <v>6.8750000000000006E-2</v>
      </c>
      <c r="AK157" s="2">
        <f>IF('Control Panel'!$D$26="ON",AO156*(1-'Control Panel'!$C$26),AO156)</f>
        <v>467975.82236616028</v>
      </c>
      <c r="AL157" s="3">
        <f>IF(ROUND(AO156,2) = 0,0,-PMT(_xlfn.XLOOKUP(AK$1,'Control Panel'!$B:$B,'Control Panel'!$H:$H),_xlfn.XLOOKUP(AK$1,'Control Panel'!$B:$B,'Control Panel'!$E:$E),_xlfn.XLOOKUP(AK$1,'Control Panel'!$B:$B,'Control Panel'!$C:$C)))</f>
        <v>19292.014496253767</v>
      </c>
      <c r="AM157" s="3">
        <f>IF(AL157=0,0,AK157*(_xlfn.XLOOKUP(AK$1,'Control Panel'!$B:$B,'Control Panel'!$H:$H)))</f>
        <v>2437.3740748237515</v>
      </c>
      <c r="AN157" s="3">
        <f t="shared" si="86"/>
        <v>16854.640421430016</v>
      </c>
      <c r="AO157" s="3">
        <f t="shared" si="87"/>
        <v>451121.18194473028</v>
      </c>
      <c r="AP157" s="10">
        <f>_xlfn.XLOOKUP(AK$1,'Control Panel'!$B:$B,'Control Panel'!$D:$D)</f>
        <v>6.25E-2</v>
      </c>
      <c r="AQ157" s="2">
        <f>IF('Control Panel'!$D$26="ON",AU156*(1-'Control Panel'!$C$26),AU156)</f>
        <v>1484750.6357785065</v>
      </c>
      <c r="AR157" s="3">
        <f>IF(ROUND(AU156,2) = 0,0,-PMT(_xlfn.XLOOKUP(AQ$1,'Control Panel'!$B:$B,'Control Panel'!$H:$H),_xlfn.XLOOKUP(AQ$1,'Control Panel'!$B:$B,'Control Panel'!$E:$E),_xlfn.XLOOKUP(AQ$1,'Control Panel'!$B:$B,'Control Panel'!$C:$C)))</f>
        <v>61459.563819643074</v>
      </c>
      <c r="AS157" s="3">
        <f>IF(AR157=0,0,AQ157*(_xlfn.XLOOKUP(AQ$1,'Control Panel'!$B:$B,'Control Panel'!$H:$H)))</f>
        <v>8197.0608016938386</v>
      </c>
      <c r="AT157" s="3">
        <f t="shared" si="88"/>
        <v>53262.503017949231</v>
      </c>
      <c r="AU157" s="3">
        <f t="shared" si="89"/>
        <v>1431488.1327605573</v>
      </c>
      <c r="AV157" s="10">
        <f>_xlfn.XLOOKUP(AQ$1,'Control Panel'!$B:$B,'Control Panel'!$D:$D)</f>
        <v>6.6250000000000003E-2</v>
      </c>
      <c r="AW157" s="2">
        <f>IF('Control Panel'!$D$26="ON",BA156*(1-'Control Panel'!$C$26),BA156)</f>
        <v>6018201.5686521437</v>
      </c>
      <c r="AX157" s="3">
        <f>IF(ROUND(BA156,2) = 0,0,-PMT(_xlfn.XLOOKUP(AW$1,'Control Panel'!$B:$B,'Control Panel'!$H:$H),_xlfn.XLOOKUP(AW$1,'Control Panel'!$B:$B,'Control Panel'!$E:$E),_xlfn.XLOOKUP(AW$1,'Control Panel'!$B:$B,'Control Panel'!$C:$C)))</f>
        <v>44797.69910066975</v>
      </c>
      <c r="AY157" s="3">
        <f>IF(AX157=0,0,AW157*(_xlfn.XLOOKUP(AW$1,'Control Panel'!$B:$B,'Control Panel'!$H:$H)))</f>
        <v>26956.527859587728</v>
      </c>
      <c r="AZ157" s="3">
        <f t="shared" si="90"/>
        <v>17841.171241082022</v>
      </c>
      <c r="BA157" s="3">
        <f t="shared" si="91"/>
        <v>6000360.3974110615</v>
      </c>
      <c r="BB157" s="10">
        <f>_xlfn.XLOOKUP(AW$1,'Control Panel'!$B:$B,'Control Panel'!$D:$D)</f>
        <v>5.3749999999999999E-2</v>
      </c>
      <c r="BC157" s="2">
        <f>IF('Control Panel'!$D$26="ON",BG156*(1-'Control Panel'!$C$26),BG156)</f>
        <v>9954670.135252241</v>
      </c>
      <c r="BD157" s="3">
        <f>IF(ROUND(BG156,2) = 0,0,-PMT(_xlfn.XLOOKUP(BC$1,'Control Panel'!$B:$B,'Control Panel'!$H:$H),_xlfn.XLOOKUP(BC$1,'Control Panel'!$B:$B,'Control Panel'!$E:$E),_xlfn.XLOOKUP(BC$1,'Control Panel'!$B:$B,'Control Panel'!$C:$C)))</f>
        <v>83162.8118973979</v>
      </c>
      <c r="BE157" s="3">
        <f>IF(BD157=0,0,BC157*(_xlfn.XLOOKUP(BC$1,'Control Panel'!$B:$B,'Control Panel'!$H:$H)))</f>
        <v>58068.909122304744</v>
      </c>
      <c r="BF157" s="3">
        <f t="shared" si="92"/>
        <v>25093.902775093156</v>
      </c>
      <c r="BG157" s="3">
        <f t="shared" si="93"/>
        <v>9929576.2324771471</v>
      </c>
      <c r="BH157" s="10">
        <f>_xlfn.XLOOKUP(BC$1,'Control Panel'!$B:$B,'Control Panel'!$D:$D)</f>
        <v>7.0000000000000007E-2</v>
      </c>
      <c r="BI157" s="2">
        <f>IF('Control Panel'!$D$26="ON",BM156*(1-'Control Panel'!$C$26),BM156)</f>
        <v>5173555.5086276634</v>
      </c>
      <c r="BJ157" s="3">
        <f>IF(ROUND(BM156,2) = 0,0,-PMT(_xlfn.XLOOKUP(BI$1,'Control Panel'!$B:$B,'Control Panel'!$H:$H),_xlfn.XLOOKUP(BI$1,'Control Panel'!$B:$B,'Control Panel'!$E:$E),_xlfn.XLOOKUP(BI$1,'Control Panel'!$B:$B,'Control Panel'!$C:$C)))</f>
        <v>39928.799014207361</v>
      </c>
      <c r="BK157" s="3">
        <f>IF(BJ157=0,0,BI157*(_xlfn.XLOOKUP(BI$1,'Control Panel'!$B:$B,'Control Panel'!$H:$H)))</f>
        <v>25328.865510989599</v>
      </c>
      <c r="BL157" s="3">
        <f t="shared" si="94"/>
        <v>14599.933503217762</v>
      </c>
      <c r="BM157" s="3">
        <f t="shared" si="95"/>
        <v>5158955.5751244454</v>
      </c>
      <c r="BN157" s="10">
        <f>_xlfn.XLOOKUP(BI$1,'Control Panel'!$B:$B,'Control Panel'!$D:$D)</f>
        <v>5.8749999999999997E-2</v>
      </c>
      <c r="BO157" s="2">
        <f>IF('Control Panel'!$D$26="ON",BS156*(1-'Control Panel'!$C$26),BS156)</f>
        <v>6924997.808777811</v>
      </c>
      <c r="BP157" s="3">
        <f>IF(ROUND(BS156,2) = 0,0,-PMT(_xlfn.XLOOKUP(BO$1,'Control Panel'!$B:$B,'Control Panel'!$H:$H),_xlfn.XLOOKUP(BO$1,'Control Panel'!$B:$B,'Control Panel'!$E:$E),_xlfn.XLOOKUP(BO$1,'Control Panel'!$B:$B,'Control Panel'!$C:$C)))</f>
        <v>51078.842448125593</v>
      </c>
      <c r="BQ157" s="3">
        <f>IF(BP157=0,0,BO157*(_xlfn.XLOOKUP(BO$1,'Control Panel'!$B:$B,'Control Panel'!$H:$H)))</f>
        <v>30296.86541340292</v>
      </c>
      <c r="BR157" s="3">
        <f t="shared" si="96"/>
        <v>20781.977034722673</v>
      </c>
      <c r="BS157" s="3">
        <f t="shared" si="97"/>
        <v>6904215.8317430886</v>
      </c>
      <c r="BT157" s="10">
        <f>_xlfn.XLOOKUP(BO$1,'Control Panel'!$B:$B,'Control Panel'!$D:$D)</f>
        <v>5.2499999999999998E-2</v>
      </c>
      <c r="BU157" s="2">
        <f>IF('Control Panel'!$D$26="ON",BY156*(1-'Control Panel'!$C$26),BY156)</f>
        <v>942114.45352897525</v>
      </c>
      <c r="BV157" s="3">
        <f>IF(ROUND(BY156,2) = 0,0,-PMT(_xlfn.XLOOKUP(BU$1,'Control Panel'!$B:$B,'Control Panel'!$H:$H),_xlfn.XLOOKUP(BU$1,'Control Panel'!$B:$B,'Control Panel'!$E:$E),_xlfn.XLOOKUP(BU$1,'Control Panel'!$B:$B,'Control Panel'!$C:$C)))</f>
        <v>38891.266274824018</v>
      </c>
      <c r="BW157" s="3">
        <f>IF(BV157=0,0,BU157*(_xlfn.XLOOKUP(BU$1,'Control Panel'!$B:$B,'Control Panel'!$H:$H)))</f>
        <v>5004.9830343726817</v>
      </c>
      <c r="BX157" s="3">
        <f t="shared" si="98"/>
        <v>33886.283240451339</v>
      </c>
      <c r="BY157" s="3">
        <f t="shared" si="99"/>
        <v>908228.17028852389</v>
      </c>
      <c r="BZ157" s="10">
        <f>_xlfn.XLOOKUP(BU$1,'Control Panel'!$B:$B,'Control Panel'!$D:$D)</f>
        <v>6.3750000000000001E-2</v>
      </c>
      <c r="CA157" s="2">
        <f>IF('Control Panel'!$D$26="ON",CE156*(1-'Control Panel'!$C$26),CE156)</f>
        <v>1215262.1044939409</v>
      </c>
      <c r="CB157" s="3">
        <f>IF(ROUND(CE156,2) = 0,0,-PMT(_xlfn.XLOOKUP(CA$1,'Control Panel'!$B:$B,'Control Panel'!$H:$H),_xlfn.XLOOKUP(CA$1,'Control Panel'!$B:$B,'Control Panel'!$E:$E),_xlfn.XLOOKUP(CA$1,'Control Panel'!$B:$B,'Control Panel'!$C:$C)))</f>
        <v>49824.605221179954</v>
      </c>
      <c r="CC157" s="3">
        <f>IF(CB157=0,0,CA157*(_xlfn.XLOOKUP(CA$1,'Control Panel'!$B:$B,'Control Panel'!$H:$H)))</f>
        <v>5823.1309173668005</v>
      </c>
      <c r="CD157" s="3">
        <f t="shared" si="100"/>
        <v>44001.474303813156</v>
      </c>
      <c r="CE157" s="3">
        <f t="shared" si="101"/>
        <v>1171260.6301901278</v>
      </c>
      <c r="CF157" s="10">
        <f>_xlfn.XLOOKUP(CA$1,'Control Panel'!$B:$B,'Control Panel'!$D:$D)</f>
        <v>5.7500000000000002E-2</v>
      </c>
      <c r="CG157" s="2">
        <f>IF('Control Panel'!$D$26="ON",CK156*(1-'Control Panel'!$C$26),CK156)</f>
        <v>1698648.4293143405</v>
      </c>
      <c r="CH157" s="3">
        <f>IF(ROUND(CK156,2) = 0,0,-PMT(_xlfn.XLOOKUP(CG$1,'Control Panel'!$B:$B,'Control Panel'!$H:$H),_xlfn.XLOOKUP(CG$1,'Control Panel'!$B:$B,'Control Panel'!$E:$E),_xlfn.XLOOKUP(CG$1,'Control Panel'!$B:$B,'Control Panel'!$C:$C)))</f>
        <v>69452.093642796826</v>
      </c>
      <c r="CI157" s="3">
        <f>IF(CH157=0,0,CG157*(_xlfn.XLOOKUP(CG$1,'Control Panel'!$B:$B,'Control Panel'!$H:$H)))</f>
        <v>7785.4719676907271</v>
      </c>
      <c r="CJ157" s="3">
        <f t="shared" si="102"/>
        <v>61666.6216751061</v>
      </c>
      <c r="CK157" s="3">
        <f t="shared" si="103"/>
        <v>1636981.8076392345</v>
      </c>
      <c r="CL157" s="10">
        <f>_xlfn.XLOOKUP(CG$1,'Control Panel'!$B:$B,'Control Panel'!$D:$D)</f>
        <v>5.5E-2</v>
      </c>
      <c r="CM157" s="2">
        <f>IF('Control Panel'!$D$26="ON",CQ156*(1-'Control Panel'!$C$26),CQ156)</f>
        <v>1497296.8235195249</v>
      </c>
      <c r="CN157" s="3">
        <f>IF(ROUND(CQ156,2) = 0,0,-PMT(_xlfn.XLOOKUP(CM$1,'Control Panel'!$B:$B,'Control Panel'!$H:$H),_xlfn.XLOOKUP(CM$1,'Control Panel'!$B:$B,'Control Panel'!$E:$E),_xlfn.XLOOKUP(CM$1,'Control Panel'!$B:$B,'Control Panel'!$C:$C)))</f>
        <v>11044.074042837967</v>
      </c>
      <c r="CO157" s="3">
        <f>IF(CN157=0,0,CM157*(_xlfn.XLOOKUP(CM$1,'Control Panel'!$B:$B,'Control Panel'!$H:$H)))</f>
        <v>6550.6736028979203</v>
      </c>
      <c r="CP157" s="3">
        <f t="shared" si="104"/>
        <v>4493.4004399400465</v>
      </c>
      <c r="CQ157" s="3">
        <f t="shared" si="105"/>
        <v>1492803.4230795847</v>
      </c>
      <c r="CR157" s="10">
        <f>_xlfn.XLOOKUP(CM$1,'Control Panel'!$B:$B,'Control Panel'!$D:$D)</f>
        <v>5.2499999999999998E-2</v>
      </c>
    </row>
    <row r="158" spans="1:96" x14ac:dyDescent="0.3">
      <c r="A158" s="86">
        <f t="shared" si="74"/>
        <v>427683.8296006741</v>
      </c>
      <c r="B158" s="3">
        <f t="shared" si="75"/>
        <v>278564.85232893476</v>
      </c>
      <c r="C158" s="88">
        <f>SUM($A$3:A157)</f>
        <v>46271028.013156779</v>
      </c>
      <c r="D158" s="87">
        <f>IF('Control Panel'!$D$27= "ON",A158+B158*(1-'Control Panel'!$C$27),A158+B158)</f>
        <v>706248.68192960881</v>
      </c>
      <c r="E158" s="1">
        <f t="shared" ref="E158" si="108">F158/12</f>
        <v>13</v>
      </c>
      <c r="F158" s="9">
        <v>156</v>
      </c>
      <c r="G158" s="2">
        <f>IF('Control Panel'!$D$26="ON",K157*(1-'Control Panel'!$C$26),K157)</f>
        <v>962930.47508190421</v>
      </c>
      <c r="H158" s="3">
        <f>IF(ROUND(K157,2) = 0,0,-PMT(_xlfn.XLOOKUP(G$1,'Control Panel'!$B:$B,'Control Panel'!$H:$H),_xlfn.XLOOKUP(G$1,'Control Panel'!$B:$B,'Control Panel'!$E:$E),_xlfn.XLOOKUP(G$1,'Control Panel'!$B:$B,'Control Panel'!$C:$C)))</f>
        <v>40854.172731056962</v>
      </c>
      <c r="I158" s="3">
        <f>IF(H158=0,0,G158*(_xlfn.XLOOKUP(G$1,'Control Panel'!$B:$B,'Control Panel'!$H:$H)))</f>
        <v>4413.4313441253944</v>
      </c>
      <c r="J158" s="3">
        <f t="shared" si="76"/>
        <v>36440.741386931564</v>
      </c>
      <c r="K158" s="3">
        <f t="shared" si="77"/>
        <v>926489.7336949727</v>
      </c>
      <c r="L158" s="10">
        <f>_xlfn.XLOOKUP(G$1,'Control Panel'!$B:$B,'Control Panel'!$D:$D)</f>
        <v>5.5E-2</v>
      </c>
      <c r="M158" s="2">
        <f>IF('Control Panel'!$D$26="ON",Q157*(1-'Control Panel'!$C$26),Q157)</f>
        <v>3164645.9090874596</v>
      </c>
      <c r="N158" s="3">
        <f>IF(ROUND(Q157,2) = 0,0,-PMT(_xlfn.XLOOKUP(M$1,'Control Panel'!$B:$B,'Control Panel'!$H:$H),_xlfn.XLOOKUP(M$1,'Control Panel'!$B:$B,'Control Panel'!$E:$E),_xlfn.XLOOKUP(M$1,'Control Panel'!$B:$B,'Control Panel'!$C:$C)))</f>
        <v>26277.152547020552</v>
      </c>
      <c r="O158" s="3">
        <f>IF(N158=0,0,M158*(_xlfn.XLOOKUP(M$1,'Control Panel'!$B:$B,'Control Panel'!$H:$H)))</f>
        <v>18130.783854146906</v>
      </c>
      <c r="P158" s="3">
        <f t="shared" si="78"/>
        <v>8146.3686928736461</v>
      </c>
      <c r="Q158" s="3">
        <f t="shared" si="79"/>
        <v>3156499.540394586</v>
      </c>
      <c r="R158" s="10">
        <f>_xlfn.XLOOKUP(M$1,'Control Panel'!$B:$B,'Control Panel'!$D:$D)</f>
        <v>6.8750000000000006E-2</v>
      </c>
      <c r="S158" s="2">
        <f>IF('Control Panel'!$D$26="ON",W157*(1-'Control Panel'!$C$26),W157)</f>
        <v>5142549.6022671098</v>
      </c>
      <c r="T158" s="3">
        <f>IF(ROUND(W157,2) = 0,0,-PMT(_xlfn.XLOOKUP(S$1,'Control Panel'!$B:$B,'Control Panel'!$H:$H),_xlfn.XLOOKUP(S$1,'Control Panel'!$B:$B,'Control Panel'!$E:$E),_xlfn.XLOOKUP(S$1,'Control Panel'!$B:$B,'Control Panel'!$C:$C)))</f>
        <v>42700.372888908401</v>
      </c>
      <c r="U158" s="3">
        <f>IF(T158=0,0,S158*(_xlfn.XLOOKUP(S$1,'Control Panel'!$B:$B,'Control Panel'!$H:$H)))</f>
        <v>29462.523762988651</v>
      </c>
      <c r="V158" s="3">
        <f t="shared" si="80"/>
        <v>13237.849125919751</v>
      </c>
      <c r="W158" s="3">
        <f t="shared" si="81"/>
        <v>5129311.7531411899</v>
      </c>
      <c r="X158" s="10">
        <f>_xlfn.XLOOKUP(S$1,'Control Panel'!$B:$B,'Control Panel'!$D:$D)</f>
        <v>6.8750000000000006E-2</v>
      </c>
      <c r="Y158" s="2">
        <f>IF('Control Panel'!$D$26="ON",AC157*(1-'Control Panel'!$C$26),AC157)</f>
        <v>1462239.8450295781</v>
      </c>
      <c r="Z158" s="3">
        <f>IF(ROUND(AC157,2) = 0,0,-PMT(_xlfn.XLOOKUP(Y$1,'Control Panel'!$B:$B,'Control Panel'!$H:$H),_xlfn.XLOOKUP(Y$1,'Control Panel'!$B:$B,'Control Panel'!$E:$E),_xlfn.XLOOKUP(Y$1,'Control Panel'!$B:$B,'Control Panel'!$C:$C)))</f>
        <v>61792.332437135432</v>
      </c>
      <c r="AA158" s="3">
        <f>IF(Z158=0,0,Y158*(_xlfn.XLOOKUP(Y$1,'Control Panel'!$B:$B,'Control Panel'!$H:$H)))</f>
        <v>6244.9826714804894</v>
      </c>
      <c r="AB158" s="3">
        <f t="shared" si="82"/>
        <v>55547.349765654944</v>
      </c>
      <c r="AC158" s="3">
        <f t="shared" si="83"/>
        <v>1406692.4952639232</v>
      </c>
      <c r="AD158" s="10">
        <f>_xlfn.XLOOKUP(Y$1,'Control Panel'!$B:$B,'Control Panel'!$D:$D)</f>
        <v>5.1249999999999997E-2</v>
      </c>
      <c r="AE158" s="2">
        <f>IF('Control Panel'!$D$26="ON",AI157*(1-'Control Panel'!$C$26),AI157)</f>
        <v>7911614.7727186577</v>
      </c>
      <c r="AF158" s="3">
        <f>IF(ROUND(AI157,2) = 0,0,-PMT(_xlfn.XLOOKUP(AE$1,'Control Panel'!$B:$B,'Control Panel'!$H:$H),_xlfn.XLOOKUP(AE$1,'Control Panel'!$B:$B,'Control Panel'!$E:$E),_xlfn.XLOOKUP(AE$1,'Control Panel'!$B:$B,'Control Panel'!$C:$C)))</f>
        <v>65692.881367551381</v>
      </c>
      <c r="AG158" s="3">
        <f>IF(AF158=0,0,AE158*(_xlfn.XLOOKUP(AE$1,'Control Panel'!$B:$B,'Control Panel'!$H:$H)))</f>
        <v>45326.959635367311</v>
      </c>
      <c r="AH158" s="3">
        <f t="shared" si="84"/>
        <v>20365.92173218407</v>
      </c>
      <c r="AI158" s="3">
        <f t="shared" si="85"/>
        <v>7891248.8509864733</v>
      </c>
      <c r="AJ158" s="10">
        <f>_xlfn.XLOOKUP(AE$1,'Control Panel'!$B:$B,'Control Panel'!$D:$D)</f>
        <v>6.8750000000000006E-2</v>
      </c>
      <c r="AK158" s="2">
        <f>IF('Control Panel'!$D$26="ON",AO157*(1-'Control Panel'!$C$26),AO157)</f>
        <v>451121.18194473028</v>
      </c>
      <c r="AL158" s="3">
        <f>IF(ROUND(AO157,2) = 0,0,-PMT(_xlfn.XLOOKUP(AK$1,'Control Panel'!$B:$B,'Control Panel'!$H:$H),_xlfn.XLOOKUP(AK$1,'Control Panel'!$B:$B,'Control Panel'!$E:$E),_xlfn.XLOOKUP(AK$1,'Control Panel'!$B:$B,'Control Panel'!$C:$C)))</f>
        <v>19292.014496253767</v>
      </c>
      <c r="AM158" s="3">
        <f>IF(AL158=0,0,AK158*(_xlfn.XLOOKUP(AK$1,'Control Panel'!$B:$B,'Control Panel'!$H:$H)))</f>
        <v>2349.5894892954702</v>
      </c>
      <c r="AN158" s="3">
        <f t="shared" si="86"/>
        <v>16942.425006958296</v>
      </c>
      <c r="AO158" s="3">
        <f t="shared" si="87"/>
        <v>434178.75693777198</v>
      </c>
      <c r="AP158" s="10">
        <f>_xlfn.XLOOKUP(AK$1,'Control Panel'!$B:$B,'Control Panel'!$D:$D)</f>
        <v>6.25E-2</v>
      </c>
      <c r="AQ158" s="2">
        <f>IF('Control Panel'!$D$26="ON",AU157*(1-'Control Panel'!$C$26),AU157)</f>
        <v>1431488.1327605573</v>
      </c>
      <c r="AR158" s="3">
        <f>IF(ROUND(AU157,2) = 0,0,-PMT(_xlfn.XLOOKUP(AQ$1,'Control Panel'!$B:$B,'Control Panel'!$H:$H),_xlfn.XLOOKUP(AQ$1,'Control Panel'!$B:$B,'Control Panel'!$E:$E),_xlfn.XLOOKUP(AQ$1,'Control Panel'!$B:$B,'Control Panel'!$C:$C)))</f>
        <v>61459.563819643074</v>
      </c>
      <c r="AS158" s="3">
        <f>IF(AR158=0,0,AQ158*(_xlfn.XLOOKUP(AQ$1,'Control Panel'!$B:$B,'Control Panel'!$H:$H)))</f>
        <v>7903.007399615577</v>
      </c>
      <c r="AT158" s="3">
        <f t="shared" si="88"/>
        <v>53556.556420027497</v>
      </c>
      <c r="AU158" s="3">
        <f t="shared" si="89"/>
        <v>1377931.5763405298</v>
      </c>
      <c r="AV158" s="10">
        <f>_xlfn.XLOOKUP(AQ$1,'Control Panel'!$B:$B,'Control Panel'!$D:$D)</f>
        <v>6.6250000000000003E-2</v>
      </c>
      <c r="AW158" s="2">
        <f>IF('Control Panel'!$D$26="ON",BA157*(1-'Control Panel'!$C$26),BA157)</f>
        <v>6000360.3974110615</v>
      </c>
      <c r="AX158" s="3">
        <f>IF(ROUND(BA157,2) = 0,0,-PMT(_xlfn.XLOOKUP(AW$1,'Control Panel'!$B:$B,'Control Panel'!$H:$H),_xlfn.XLOOKUP(AW$1,'Control Panel'!$B:$B,'Control Panel'!$E:$E),_xlfn.XLOOKUP(AW$1,'Control Panel'!$B:$B,'Control Panel'!$C:$C)))</f>
        <v>44797.69910066975</v>
      </c>
      <c r="AY158" s="3">
        <f>IF(AX158=0,0,AW158*(_xlfn.XLOOKUP(AW$1,'Control Panel'!$B:$B,'Control Panel'!$H:$H)))</f>
        <v>26876.614280070382</v>
      </c>
      <c r="AZ158" s="3">
        <f t="shared" si="90"/>
        <v>17921.084820599368</v>
      </c>
      <c r="BA158" s="3">
        <f t="shared" si="91"/>
        <v>5982439.3125904622</v>
      </c>
      <c r="BB158" s="10">
        <f>_xlfn.XLOOKUP(AW$1,'Control Panel'!$B:$B,'Control Panel'!$D:$D)</f>
        <v>5.3749999999999999E-2</v>
      </c>
      <c r="BC158" s="2">
        <f>IF('Control Panel'!$D$26="ON",BG157*(1-'Control Panel'!$C$26),BG157)</f>
        <v>9929576.2324771471</v>
      </c>
      <c r="BD158" s="3">
        <f>IF(ROUND(BG157,2) = 0,0,-PMT(_xlfn.XLOOKUP(BC$1,'Control Panel'!$B:$B,'Control Panel'!$H:$H),_xlfn.XLOOKUP(BC$1,'Control Panel'!$B:$B,'Control Panel'!$E:$E),_xlfn.XLOOKUP(BC$1,'Control Panel'!$B:$B,'Control Panel'!$C:$C)))</f>
        <v>83162.8118973979</v>
      </c>
      <c r="BE158" s="3">
        <f>IF(BD158=0,0,BC158*(_xlfn.XLOOKUP(BC$1,'Control Panel'!$B:$B,'Control Panel'!$H:$H)))</f>
        <v>57922.528022783357</v>
      </c>
      <c r="BF158" s="3">
        <f t="shared" si="92"/>
        <v>25240.283874614543</v>
      </c>
      <c r="BG158" s="3">
        <f t="shared" si="93"/>
        <v>9904335.948602533</v>
      </c>
      <c r="BH158" s="10">
        <f>_xlfn.XLOOKUP(BC$1,'Control Panel'!$B:$B,'Control Panel'!$D:$D)</f>
        <v>7.0000000000000007E-2</v>
      </c>
      <c r="BI158" s="2">
        <f>IF('Control Panel'!$D$26="ON",BM157*(1-'Control Panel'!$C$26),BM157)</f>
        <v>5158955.5751244454</v>
      </c>
      <c r="BJ158" s="3">
        <f>IF(ROUND(BM157,2) = 0,0,-PMT(_xlfn.XLOOKUP(BI$1,'Control Panel'!$B:$B,'Control Panel'!$H:$H),_xlfn.XLOOKUP(BI$1,'Control Panel'!$B:$B,'Control Panel'!$E:$E),_xlfn.XLOOKUP(BI$1,'Control Panel'!$B:$B,'Control Panel'!$C:$C)))</f>
        <v>39928.799014207361</v>
      </c>
      <c r="BK158" s="3">
        <f>IF(BJ158=0,0,BI158*(_xlfn.XLOOKUP(BI$1,'Control Panel'!$B:$B,'Control Panel'!$H:$H)))</f>
        <v>25257.386669880096</v>
      </c>
      <c r="BL158" s="3">
        <f t="shared" si="94"/>
        <v>14671.412344327266</v>
      </c>
      <c r="BM158" s="3">
        <f t="shared" si="95"/>
        <v>5144284.1627801182</v>
      </c>
      <c r="BN158" s="10">
        <f>_xlfn.XLOOKUP(BI$1,'Control Panel'!$B:$B,'Control Panel'!$D:$D)</f>
        <v>5.8749999999999997E-2</v>
      </c>
      <c r="BO158" s="2">
        <f>IF('Control Panel'!$D$26="ON",BS157*(1-'Control Panel'!$C$26),BS157)</f>
        <v>6904215.8317430886</v>
      </c>
      <c r="BP158" s="3">
        <f>IF(ROUND(BS157,2) = 0,0,-PMT(_xlfn.XLOOKUP(BO$1,'Control Panel'!$B:$B,'Control Panel'!$H:$H),_xlfn.XLOOKUP(BO$1,'Control Panel'!$B:$B,'Control Panel'!$E:$E),_xlfn.XLOOKUP(BO$1,'Control Panel'!$B:$B,'Control Panel'!$C:$C)))</f>
        <v>51078.842448125593</v>
      </c>
      <c r="BQ158" s="3">
        <f>IF(BP158=0,0,BO158*(_xlfn.XLOOKUP(BO$1,'Control Panel'!$B:$B,'Control Panel'!$H:$H)))</f>
        <v>30205.944263876008</v>
      </c>
      <c r="BR158" s="3">
        <f t="shared" si="96"/>
        <v>20872.898184249585</v>
      </c>
      <c r="BS158" s="3">
        <f t="shared" si="97"/>
        <v>6883342.9335588394</v>
      </c>
      <c r="BT158" s="10">
        <f>_xlfn.XLOOKUP(BO$1,'Control Panel'!$B:$B,'Control Panel'!$D:$D)</f>
        <v>5.2499999999999998E-2</v>
      </c>
      <c r="BU158" s="2">
        <f>IF('Control Panel'!$D$26="ON",BY157*(1-'Control Panel'!$C$26),BY157)</f>
        <v>908228.17028852389</v>
      </c>
      <c r="BV158" s="3">
        <f>IF(ROUND(BY157,2) = 0,0,-PMT(_xlfn.XLOOKUP(BU$1,'Control Panel'!$B:$B,'Control Panel'!$H:$H),_xlfn.XLOOKUP(BU$1,'Control Panel'!$B:$B,'Control Panel'!$E:$E),_xlfn.XLOOKUP(BU$1,'Control Panel'!$B:$B,'Control Panel'!$C:$C)))</f>
        <v>38891.266274824018</v>
      </c>
      <c r="BW158" s="3">
        <f>IF(BV158=0,0,BU158*(_xlfn.XLOOKUP(BU$1,'Control Panel'!$B:$B,'Control Panel'!$H:$H)))</f>
        <v>4824.9621546577837</v>
      </c>
      <c r="BX158" s="3">
        <f t="shared" si="98"/>
        <v>34066.304120166234</v>
      </c>
      <c r="BY158" s="3">
        <f t="shared" si="99"/>
        <v>874161.86616835766</v>
      </c>
      <c r="BZ158" s="10">
        <f>_xlfn.XLOOKUP(BU$1,'Control Panel'!$B:$B,'Control Panel'!$D:$D)</f>
        <v>6.3750000000000001E-2</v>
      </c>
      <c r="CA158" s="2">
        <f>IF('Control Panel'!$D$26="ON",CE157*(1-'Control Panel'!$C$26),CE157)</f>
        <v>1171260.6301901278</v>
      </c>
      <c r="CB158" s="3">
        <f>IF(ROUND(CE157,2) = 0,0,-PMT(_xlfn.XLOOKUP(CA$1,'Control Panel'!$B:$B,'Control Panel'!$H:$H),_xlfn.XLOOKUP(CA$1,'Control Panel'!$B:$B,'Control Panel'!$E:$E),_xlfn.XLOOKUP(CA$1,'Control Panel'!$B:$B,'Control Panel'!$C:$C)))</f>
        <v>49824.605221179954</v>
      </c>
      <c r="CC158" s="3">
        <f>IF(CB158=0,0,CA158*(_xlfn.XLOOKUP(CA$1,'Control Panel'!$B:$B,'Control Panel'!$H:$H)))</f>
        <v>5612.2905196610291</v>
      </c>
      <c r="CD158" s="3">
        <f t="shared" si="100"/>
        <v>44212.314701518924</v>
      </c>
      <c r="CE158" s="3">
        <f t="shared" si="101"/>
        <v>1127048.3154886088</v>
      </c>
      <c r="CF158" s="10">
        <f>_xlfn.XLOOKUP(CA$1,'Control Panel'!$B:$B,'Control Panel'!$D:$D)</f>
        <v>5.7500000000000002E-2</v>
      </c>
      <c r="CG158" s="2">
        <f>IF('Control Panel'!$D$26="ON",CK157*(1-'Control Panel'!$C$26),CK157)</f>
        <v>1636981.8076392345</v>
      </c>
      <c r="CH158" s="3">
        <f>IF(ROUND(CK157,2) = 0,0,-PMT(_xlfn.XLOOKUP(CG$1,'Control Panel'!$B:$B,'Control Panel'!$H:$H),_xlfn.XLOOKUP(CG$1,'Control Panel'!$B:$B,'Control Panel'!$E:$E),_xlfn.XLOOKUP(CG$1,'Control Panel'!$B:$B,'Control Panel'!$C:$C)))</f>
        <v>69452.093642796826</v>
      </c>
      <c r="CI158" s="3">
        <f>IF(CH158=0,0,CG158*(_xlfn.XLOOKUP(CG$1,'Control Panel'!$B:$B,'Control Panel'!$H:$H)))</f>
        <v>7502.8332850131583</v>
      </c>
      <c r="CJ158" s="3">
        <f t="shared" si="102"/>
        <v>61949.260357783671</v>
      </c>
      <c r="CK158" s="3">
        <f t="shared" si="103"/>
        <v>1575032.5472814508</v>
      </c>
      <c r="CL158" s="10">
        <f>_xlfn.XLOOKUP(CG$1,'Control Panel'!$B:$B,'Control Panel'!$D:$D)</f>
        <v>5.5E-2</v>
      </c>
      <c r="CM158" s="2">
        <f>IF('Control Panel'!$D$26="ON",CQ157*(1-'Control Panel'!$C$26),CQ157)</f>
        <v>1492803.4230795847</v>
      </c>
      <c r="CN158" s="3">
        <f>IF(ROUND(CQ157,2) = 0,0,-PMT(_xlfn.XLOOKUP(CM$1,'Control Panel'!$B:$B,'Control Panel'!$H:$H),_xlfn.XLOOKUP(CM$1,'Control Panel'!$B:$B,'Control Panel'!$E:$E),_xlfn.XLOOKUP(CM$1,'Control Panel'!$B:$B,'Control Panel'!$C:$C)))</f>
        <v>11044.074042837967</v>
      </c>
      <c r="CO158" s="3">
        <f>IF(CN158=0,0,CM158*(_xlfn.XLOOKUP(CM$1,'Control Panel'!$B:$B,'Control Panel'!$H:$H)))</f>
        <v>6531.0149759731821</v>
      </c>
      <c r="CP158" s="3">
        <f t="shared" si="104"/>
        <v>4513.0590668647847</v>
      </c>
      <c r="CQ158" s="3">
        <f t="shared" si="105"/>
        <v>1488290.3640127198</v>
      </c>
      <c r="CR158" s="10">
        <f>_xlfn.XLOOKUP(CM$1,'Control Panel'!$B:$B,'Control Panel'!$D:$D)</f>
        <v>5.2499999999999998E-2</v>
      </c>
    </row>
    <row r="159" spans="1:96" x14ac:dyDescent="0.3">
      <c r="A159" s="86">
        <f t="shared" si="74"/>
        <v>429798.35615780595</v>
      </c>
      <c r="B159" s="3">
        <f t="shared" si="75"/>
        <v>276450.32577180298</v>
      </c>
      <c r="C159" s="88">
        <f>SUM($A$3:A158)</f>
        <v>46698711.842757456</v>
      </c>
      <c r="D159" s="87">
        <f>IF('Control Panel'!$D$27= "ON",A159+B159*(1-'Control Panel'!$C$27),A159+B159)</f>
        <v>706248.68192960892</v>
      </c>
      <c r="F159" s="9">
        <v>157</v>
      </c>
      <c r="G159" s="2">
        <f>IF('Control Panel'!$D$26="ON",K158*(1-'Control Panel'!$C$26),K158)</f>
        <v>926489.7336949727</v>
      </c>
      <c r="H159" s="3">
        <f>IF(ROUND(K158,2) = 0,0,-PMT(_xlfn.XLOOKUP(G$1,'Control Panel'!$B:$B,'Control Panel'!$H:$H),_xlfn.XLOOKUP(G$1,'Control Panel'!$B:$B,'Control Panel'!$E:$E),_xlfn.XLOOKUP(G$1,'Control Panel'!$B:$B,'Control Panel'!$C:$C)))</f>
        <v>40854.172731056962</v>
      </c>
      <c r="I159" s="3">
        <f>IF(H159=0,0,G159*(_xlfn.XLOOKUP(G$1,'Control Panel'!$B:$B,'Control Panel'!$H:$H)))</f>
        <v>4246.4112794352914</v>
      </c>
      <c r="J159" s="3">
        <f t="shared" si="76"/>
        <v>36607.761451621671</v>
      </c>
      <c r="K159" s="3">
        <f t="shared" si="77"/>
        <v>889881.97224335105</v>
      </c>
      <c r="L159" s="10">
        <f>_xlfn.XLOOKUP(G$1,'Control Panel'!$B:$B,'Control Panel'!$D:$D)</f>
        <v>5.5E-2</v>
      </c>
      <c r="M159" s="2">
        <f>IF('Control Panel'!$D$26="ON",Q158*(1-'Control Panel'!$C$26),Q158)</f>
        <v>3156499.540394586</v>
      </c>
      <c r="N159" s="3">
        <f>IF(ROUND(Q158,2) = 0,0,-PMT(_xlfn.XLOOKUP(M$1,'Control Panel'!$B:$B,'Control Panel'!$H:$H),_xlfn.XLOOKUP(M$1,'Control Panel'!$B:$B,'Control Panel'!$E:$E),_xlfn.XLOOKUP(M$1,'Control Panel'!$B:$B,'Control Panel'!$C:$C)))</f>
        <v>26277.152547020552</v>
      </c>
      <c r="O159" s="3">
        <f>IF(N159=0,0,M159*(_xlfn.XLOOKUP(M$1,'Control Panel'!$B:$B,'Control Panel'!$H:$H)))</f>
        <v>18084.111950177317</v>
      </c>
      <c r="P159" s="3">
        <f t="shared" si="78"/>
        <v>8193.0405968432351</v>
      </c>
      <c r="Q159" s="3">
        <f t="shared" si="79"/>
        <v>3148306.4997977428</v>
      </c>
      <c r="R159" s="10">
        <f>_xlfn.XLOOKUP(M$1,'Control Panel'!$B:$B,'Control Panel'!$D:$D)</f>
        <v>6.8750000000000006E-2</v>
      </c>
      <c r="S159" s="2">
        <f>IF('Control Panel'!$D$26="ON",W158*(1-'Control Panel'!$C$26),W158)</f>
        <v>5129311.7531411899</v>
      </c>
      <c r="T159" s="3">
        <f>IF(ROUND(W158,2) = 0,0,-PMT(_xlfn.XLOOKUP(S$1,'Control Panel'!$B:$B,'Control Panel'!$H:$H),_xlfn.XLOOKUP(S$1,'Control Panel'!$B:$B,'Control Panel'!$E:$E),_xlfn.XLOOKUP(S$1,'Control Panel'!$B:$B,'Control Panel'!$C:$C)))</f>
        <v>42700.372888908401</v>
      </c>
      <c r="U159" s="3">
        <f>IF(T159=0,0,S159*(_xlfn.XLOOKUP(S$1,'Control Panel'!$B:$B,'Control Panel'!$H:$H)))</f>
        <v>29386.68191903807</v>
      </c>
      <c r="V159" s="3">
        <f t="shared" si="80"/>
        <v>13313.690969870331</v>
      </c>
      <c r="W159" s="3">
        <f t="shared" si="81"/>
        <v>5115998.0621713195</v>
      </c>
      <c r="X159" s="10">
        <f>_xlfn.XLOOKUP(S$1,'Control Panel'!$B:$B,'Control Panel'!$D:$D)</f>
        <v>6.8750000000000006E-2</v>
      </c>
      <c r="Y159" s="2">
        <f>IF('Control Panel'!$D$26="ON",AC158*(1-'Control Panel'!$C$26),AC158)</f>
        <v>1406692.4952639232</v>
      </c>
      <c r="Z159" s="3">
        <f>IF(ROUND(AC158,2) = 0,0,-PMT(_xlfn.XLOOKUP(Y$1,'Control Panel'!$B:$B,'Control Panel'!$H:$H),_xlfn.XLOOKUP(Y$1,'Control Panel'!$B:$B,'Control Panel'!$E:$E),_xlfn.XLOOKUP(Y$1,'Control Panel'!$B:$B,'Control Panel'!$C:$C)))</f>
        <v>61792.332437135432</v>
      </c>
      <c r="AA159" s="3">
        <f>IF(Z159=0,0,Y159*(_xlfn.XLOOKUP(Y$1,'Control Panel'!$B:$B,'Control Panel'!$H:$H)))</f>
        <v>6007.7491985230054</v>
      </c>
      <c r="AB159" s="3">
        <f t="shared" si="82"/>
        <v>55784.583238612424</v>
      </c>
      <c r="AC159" s="3">
        <f t="shared" si="83"/>
        <v>1350907.9120253108</v>
      </c>
      <c r="AD159" s="10">
        <f>_xlfn.XLOOKUP(Y$1,'Control Panel'!$B:$B,'Control Panel'!$D:$D)</f>
        <v>5.1249999999999997E-2</v>
      </c>
      <c r="AE159" s="2">
        <f>IF('Control Panel'!$D$26="ON",AI158*(1-'Control Panel'!$C$26),AI158)</f>
        <v>7891248.8509864733</v>
      </c>
      <c r="AF159" s="3">
        <f>IF(ROUND(AI158,2) = 0,0,-PMT(_xlfn.XLOOKUP(AE$1,'Control Panel'!$B:$B,'Control Panel'!$H:$H),_xlfn.XLOOKUP(AE$1,'Control Panel'!$B:$B,'Control Panel'!$E:$E),_xlfn.XLOOKUP(AE$1,'Control Panel'!$B:$B,'Control Panel'!$C:$C)))</f>
        <v>65692.881367551381</v>
      </c>
      <c r="AG159" s="3">
        <f>IF(AF159=0,0,AE159*(_xlfn.XLOOKUP(AE$1,'Control Panel'!$B:$B,'Control Panel'!$H:$H)))</f>
        <v>45210.279875443339</v>
      </c>
      <c r="AH159" s="3">
        <f t="shared" si="84"/>
        <v>20482.601492108042</v>
      </c>
      <c r="AI159" s="3">
        <f t="shared" si="85"/>
        <v>7870766.2494943654</v>
      </c>
      <c r="AJ159" s="10">
        <f>_xlfn.XLOOKUP(AE$1,'Control Panel'!$B:$B,'Control Panel'!$D:$D)</f>
        <v>6.8750000000000006E-2</v>
      </c>
      <c r="AK159" s="2">
        <f>IF('Control Panel'!$D$26="ON",AO158*(1-'Control Panel'!$C$26),AO158)</f>
        <v>434178.75693777198</v>
      </c>
      <c r="AL159" s="3">
        <f>IF(ROUND(AO158,2) = 0,0,-PMT(_xlfn.XLOOKUP(AK$1,'Control Panel'!$B:$B,'Control Panel'!$H:$H),_xlfn.XLOOKUP(AK$1,'Control Panel'!$B:$B,'Control Panel'!$E:$E),_xlfn.XLOOKUP(AK$1,'Control Panel'!$B:$B,'Control Panel'!$C:$C)))</f>
        <v>19292.014496253767</v>
      </c>
      <c r="AM159" s="3">
        <f>IF(AL159=0,0,AK159*(_xlfn.XLOOKUP(AK$1,'Control Panel'!$B:$B,'Control Panel'!$H:$H)))</f>
        <v>2261.347692384229</v>
      </c>
      <c r="AN159" s="3">
        <f t="shared" si="86"/>
        <v>17030.666803869539</v>
      </c>
      <c r="AO159" s="3">
        <f t="shared" si="87"/>
        <v>417148.09013390244</v>
      </c>
      <c r="AP159" s="10">
        <f>_xlfn.XLOOKUP(AK$1,'Control Panel'!$B:$B,'Control Panel'!$D:$D)</f>
        <v>6.25E-2</v>
      </c>
      <c r="AQ159" s="2">
        <f>IF('Control Panel'!$D$26="ON",AU158*(1-'Control Panel'!$C$26),AU158)</f>
        <v>1377931.5763405298</v>
      </c>
      <c r="AR159" s="3">
        <f>IF(ROUND(AU158,2) = 0,0,-PMT(_xlfn.XLOOKUP(AQ$1,'Control Panel'!$B:$B,'Control Panel'!$H:$H),_xlfn.XLOOKUP(AQ$1,'Control Panel'!$B:$B,'Control Panel'!$E:$E),_xlfn.XLOOKUP(AQ$1,'Control Panel'!$B:$B,'Control Panel'!$C:$C)))</f>
        <v>61459.563819643074</v>
      </c>
      <c r="AS159" s="3">
        <f>IF(AR159=0,0,AQ159*(_xlfn.XLOOKUP(AQ$1,'Control Panel'!$B:$B,'Control Panel'!$H:$H)))</f>
        <v>7607.3305777133419</v>
      </c>
      <c r="AT159" s="3">
        <f t="shared" si="88"/>
        <v>53852.233241929731</v>
      </c>
      <c r="AU159" s="3">
        <f t="shared" si="89"/>
        <v>1324079.3430986002</v>
      </c>
      <c r="AV159" s="10">
        <f>_xlfn.XLOOKUP(AQ$1,'Control Panel'!$B:$B,'Control Panel'!$D:$D)</f>
        <v>6.6250000000000003E-2</v>
      </c>
      <c r="AW159" s="2">
        <f>IF('Control Panel'!$D$26="ON",BA158*(1-'Control Panel'!$C$26),BA158)</f>
        <v>5982439.3125904622</v>
      </c>
      <c r="AX159" s="3">
        <f>IF(ROUND(BA158,2) = 0,0,-PMT(_xlfn.XLOOKUP(AW$1,'Control Panel'!$B:$B,'Control Panel'!$H:$H),_xlfn.XLOOKUP(AW$1,'Control Panel'!$B:$B,'Control Panel'!$E:$E),_xlfn.XLOOKUP(AW$1,'Control Panel'!$B:$B,'Control Panel'!$C:$C)))</f>
        <v>44797.69910066975</v>
      </c>
      <c r="AY159" s="3">
        <f>IF(AX159=0,0,AW159*(_xlfn.XLOOKUP(AW$1,'Control Panel'!$B:$B,'Control Panel'!$H:$H)))</f>
        <v>26796.342754311445</v>
      </c>
      <c r="AZ159" s="3">
        <f t="shared" si="90"/>
        <v>18001.356346358305</v>
      </c>
      <c r="BA159" s="3">
        <f t="shared" si="91"/>
        <v>5964437.9562441036</v>
      </c>
      <c r="BB159" s="10">
        <f>_xlfn.XLOOKUP(AW$1,'Control Panel'!$B:$B,'Control Panel'!$D:$D)</f>
        <v>5.3749999999999999E-2</v>
      </c>
      <c r="BC159" s="2">
        <f>IF('Control Panel'!$D$26="ON",BG158*(1-'Control Panel'!$C$26),BG158)</f>
        <v>9904335.948602533</v>
      </c>
      <c r="BD159" s="3">
        <f>IF(ROUND(BG158,2) = 0,0,-PMT(_xlfn.XLOOKUP(BC$1,'Control Panel'!$B:$B,'Control Panel'!$H:$H),_xlfn.XLOOKUP(BC$1,'Control Panel'!$B:$B,'Control Panel'!$E:$E),_xlfn.XLOOKUP(BC$1,'Control Panel'!$B:$B,'Control Panel'!$C:$C)))</f>
        <v>83162.8118973979</v>
      </c>
      <c r="BE159" s="3">
        <f>IF(BD159=0,0,BC159*(_xlfn.XLOOKUP(BC$1,'Control Panel'!$B:$B,'Control Panel'!$H:$H)))</f>
        <v>57775.293033514776</v>
      </c>
      <c r="BF159" s="3">
        <f t="shared" si="92"/>
        <v>25387.518863883124</v>
      </c>
      <c r="BG159" s="3">
        <f t="shared" si="93"/>
        <v>9878948.4297386501</v>
      </c>
      <c r="BH159" s="10">
        <f>_xlfn.XLOOKUP(BC$1,'Control Panel'!$B:$B,'Control Panel'!$D:$D)</f>
        <v>7.0000000000000007E-2</v>
      </c>
      <c r="BI159" s="2">
        <f>IF('Control Panel'!$D$26="ON",BM158*(1-'Control Panel'!$C$26),BM158)</f>
        <v>5144284.1627801182</v>
      </c>
      <c r="BJ159" s="3">
        <f>IF(ROUND(BM158,2) = 0,0,-PMT(_xlfn.XLOOKUP(BI$1,'Control Panel'!$B:$B,'Control Panel'!$H:$H),_xlfn.XLOOKUP(BI$1,'Control Panel'!$B:$B,'Control Panel'!$E:$E),_xlfn.XLOOKUP(BI$1,'Control Panel'!$B:$B,'Control Panel'!$C:$C)))</f>
        <v>39928.799014207361</v>
      </c>
      <c r="BK159" s="3">
        <f>IF(BJ159=0,0,BI159*(_xlfn.XLOOKUP(BI$1,'Control Panel'!$B:$B,'Control Panel'!$H:$H)))</f>
        <v>25185.557880277658</v>
      </c>
      <c r="BL159" s="3">
        <f t="shared" si="94"/>
        <v>14743.241133929703</v>
      </c>
      <c r="BM159" s="3">
        <f t="shared" si="95"/>
        <v>5129540.921646188</v>
      </c>
      <c r="BN159" s="10">
        <f>_xlfn.XLOOKUP(BI$1,'Control Panel'!$B:$B,'Control Panel'!$D:$D)</f>
        <v>5.8749999999999997E-2</v>
      </c>
      <c r="BO159" s="2">
        <f>IF('Control Panel'!$D$26="ON",BS158*(1-'Control Panel'!$C$26),BS158)</f>
        <v>6883342.9335588394</v>
      </c>
      <c r="BP159" s="3">
        <f>IF(ROUND(BS158,2) = 0,0,-PMT(_xlfn.XLOOKUP(BO$1,'Control Panel'!$B:$B,'Control Panel'!$H:$H),_xlfn.XLOOKUP(BO$1,'Control Panel'!$B:$B,'Control Panel'!$E:$E),_xlfn.XLOOKUP(BO$1,'Control Panel'!$B:$B,'Control Panel'!$C:$C)))</f>
        <v>51078.842448125593</v>
      </c>
      <c r="BQ159" s="3">
        <f>IF(BP159=0,0,BO159*(_xlfn.XLOOKUP(BO$1,'Control Panel'!$B:$B,'Control Panel'!$H:$H)))</f>
        <v>30114.625334319921</v>
      </c>
      <c r="BR159" s="3">
        <f t="shared" si="96"/>
        <v>20964.217113805673</v>
      </c>
      <c r="BS159" s="3">
        <f t="shared" si="97"/>
        <v>6862378.7164450334</v>
      </c>
      <c r="BT159" s="10">
        <f>_xlfn.XLOOKUP(BO$1,'Control Panel'!$B:$B,'Control Panel'!$D:$D)</f>
        <v>5.2499999999999998E-2</v>
      </c>
      <c r="BU159" s="2">
        <f>IF('Control Panel'!$D$26="ON",BY158*(1-'Control Panel'!$C$26),BY158)</f>
        <v>874161.86616835766</v>
      </c>
      <c r="BV159" s="3">
        <f>IF(ROUND(BY158,2) = 0,0,-PMT(_xlfn.XLOOKUP(BU$1,'Control Panel'!$B:$B,'Control Panel'!$H:$H),_xlfn.XLOOKUP(BU$1,'Control Panel'!$B:$B,'Control Panel'!$E:$E),_xlfn.XLOOKUP(BU$1,'Control Panel'!$B:$B,'Control Panel'!$C:$C)))</f>
        <v>38891.266274824018</v>
      </c>
      <c r="BW159" s="3">
        <f>IF(BV159=0,0,BU159*(_xlfn.XLOOKUP(BU$1,'Control Panel'!$B:$B,'Control Panel'!$H:$H)))</f>
        <v>4643.9849140194001</v>
      </c>
      <c r="BX159" s="3">
        <f t="shared" si="98"/>
        <v>34247.28136080462</v>
      </c>
      <c r="BY159" s="3">
        <f t="shared" si="99"/>
        <v>839914.5848075531</v>
      </c>
      <c r="BZ159" s="10">
        <f>_xlfn.XLOOKUP(BU$1,'Control Panel'!$B:$B,'Control Panel'!$D:$D)</f>
        <v>6.3750000000000001E-2</v>
      </c>
      <c r="CA159" s="2">
        <f>IF('Control Panel'!$D$26="ON",CE158*(1-'Control Panel'!$C$26),CE158)</f>
        <v>1127048.3154886088</v>
      </c>
      <c r="CB159" s="3">
        <f>IF(ROUND(CE158,2) = 0,0,-PMT(_xlfn.XLOOKUP(CA$1,'Control Panel'!$B:$B,'Control Panel'!$H:$H),_xlfn.XLOOKUP(CA$1,'Control Panel'!$B:$B,'Control Panel'!$E:$E),_xlfn.XLOOKUP(CA$1,'Control Panel'!$B:$B,'Control Panel'!$C:$C)))</f>
        <v>49824.605221179954</v>
      </c>
      <c r="CC159" s="3">
        <f>IF(CB159=0,0,CA159*(_xlfn.XLOOKUP(CA$1,'Control Panel'!$B:$B,'Control Panel'!$H:$H)))</f>
        <v>5400.4398450495846</v>
      </c>
      <c r="CD159" s="3">
        <f t="shared" si="100"/>
        <v>44424.165376130368</v>
      </c>
      <c r="CE159" s="3">
        <f t="shared" si="101"/>
        <v>1082624.1501124785</v>
      </c>
      <c r="CF159" s="10">
        <f>_xlfn.XLOOKUP(CA$1,'Control Panel'!$B:$B,'Control Panel'!$D:$D)</f>
        <v>5.7500000000000002E-2</v>
      </c>
      <c r="CG159" s="2">
        <f>IF('Control Panel'!$D$26="ON",CK158*(1-'Control Panel'!$C$26),CK158)</f>
        <v>1575032.5472814508</v>
      </c>
      <c r="CH159" s="3">
        <f>IF(ROUND(CK158,2) = 0,0,-PMT(_xlfn.XLOOKUP(CG$1,'Control Panel'!$B:$B,'Control Panel'!$H:$H),_xlfn.XLOOKUP(CG$1,'Control Panel'!$B:$B,'Control Panel'!$E:$E),_xlfn.XLOOKUP(CG$1,'Control Panel'!$B:$B,'Control Panel'!$C:$C)))</f>
        <v>69452.093642796826</v>
      </c>
      <c r="CI159" s="3">
        <f>IF(CH159=0,0,CG159*(_xlfn.XLOOKUP(CG$1,'Control Panel'!$B:$B,'Control Panel'!$H:$H)))</f>
        <v>7218.8991750399828</v>
      </c>
      <c r="CJ159" s="3">
        <f t="shared" si="102"/>
        <v>62233.194467756846</v>
      </c>
      <c r="CK159" s="3">
        <f t="shared" si="103"/>
        <v>1512799.3528136939</v>
      </c>
      <c r="CL159" s="10">
        <f>_xlfn.XLOOKUP(CG$1,'Control Panel'!$B:$B,'Control Panel'!$D:$D)</f>
        <v>5.5E-2</v>
      </c>
      <c r="CM159" s="2">
        <f>IF('Control Panel'!$D$26="ON",CQ158*(1-'Control Panel'!$C$26),CQ158)</f>
        <v>1488290.3640127198</v>
      </c>
      <c r="CN159" s="3">
        <f>IF(ROUND(CQ158,2) = 0,0,-PMT(_xlfn.XLOOKUP(CM$1,'Control Panel'!$B:$B,'Control Panel'!$H:$H),_xlfn.XLOOKUP(CM$1,'Control Panel'!$B:$B,'Control Panel'!$E:$E),_xlfn.XLOOKUP(CM$1,'Control Panel'!$B:$B,'Control Panel'!$C:$C)))</f>
        <v>11044.074042837967</v>
      </c>
      <c r="CO159" s="3">
        <f>IF(CN159=0,0,CM159*(_xlfn.XLOOKUP(CM$1,'Control Panel'!$B:$B,'Control Panel'!$H:$H)))</f>
        <v>6511.2703425556483</v>
      </c>
      <c r="CP159" s="3">
        <f t="shared" si="104"/>
        <v>4532.8037002823185</v>
      </c>
      <c r="CQ159" s="3">
        <f t="shared" si="105"/>
        <v>1483757.5603124376</v>
      </c>
      <c r="CR159" s="10">
        <f>_xlfn.XLOOKUP(CM$1,'Control Panel'!$B:$B,'Control Panel'!$D:$D)</f>
        <v>5.2499999999999998E-2</v>
      </c>
    </row>
    <row r="160" spans="1:96" x14ac:dyDescent="0.3">
      <c r="A160" s="86">
        <f t="shared" si="74"/>
        <v>431923.45767207124</v>
      </c>
      <c r="B160" s="3">
        <f t="shared" si="75"/>
        <v>274325.22425753775</v>
      </c>
      <c r="C160" s="88">
        <f>SUM($A$3:A159)</f>
        <v>47128510.198915266</v>
      </c>
      <c r="D160" s="87">
        <f>IF('Control Panel'!$D$27= "ON",A160+B160*(1-'Control Panel'!$C$27),A160+B160)</f>
        <v>706248.68192960904</v>
      </c>
      <c r="F160" s="9">
        <v>158</v>
      </c>
      <c r="G160" s="2">
        <f>IF('Control Panel'!$D$26="ON",K159*(1-'Control Panel'!$C$26),K159)</f>
        <v>889881.97224335105</v>
      </c>
      <c r="H160" s="3">
        <f>IF(ROUND(K159,2) = 0,0,-PMT(_xlfn.XLOOKUP(G$1,'Control Panel'!$B:$B,'Control Panel'!$H:$H),_xlfn.XLOOKUP(G$1,'Control Panel'!$B:$B,'Control Panel'!$E:$E),_xlfn.XLOOKUP(G$1,'Control Panel'!$B:$B,'Control Panel'!$C:$C)))</f>
        <v>40854.172731056962</v>
      </c>
      <c r="I160" s="3">
        <f>IF(H160=0,0,G160*(_xlfn.XLOOKUP(G$1,'Control Panel'!$B:$B,'Control Panel'!$H:$H)))</f>
        <v>4078.6257061153592</v>
      </c>
      <c r="J160" s="3">
        <f t="shared" si="76"/>
        <v>36775.547024941603</v>
      </c>
      <c r="K160" s="3">
        <f t="shared" si="77"/>
        <v>853106.42521840939</v>
      </c>
      <c r="L160" s="10">
        <f>_xlfn.XLOOKUP(G$1,'Control Panel'!$B:$B,'Control Panel'!$D:$D)</f>
        <v>5.5E-2</v>
      </c>
      <c r="M160" s="2">
        <f>IF('Control Panel'!$D$26="ON",Q159*(1-'Control Panel'!$C$26),Q159)</f>
        <v>3148306.4997977428</v>
      </c>
      <c r="N160" s="3">
        <f>IF(ROUND(Q159,2) = 0,0,-PMT(_xlfn.XLOOKUP(M$1,'Control Panel'!$B:$B,'Control Panel'!$H:$H),_xlfn.XLOOKUP(M$1,'Control Panel'!$B:$B,'Control Panel'!$E:$E),_xlfn.XLOOKUP(M$1,'Control Panel'!$B:$B,'Control Panel'!$C:$C)))</f>
        <v>26277.152547020552</v>
      </c>
      <c r="O160" s="3">
        <f>IF(N160=0,0,M160*(_xlfn.XLOOKUP(M$1,'Control Panel'!$B:$B,'Control Panel'!$H:$H)))</f>
        <v>18037.172655091235</v>
      </c>
      <c r="P160" s="3">
        <f t="shared" si="78"/>
        <v>8239.9798919293171</v>
      </c>
      <c r="Q160" s="3">
        <f t="shared" si="79"/>
        <v>3140066.5199058135</v>
      </c>
      <c r="R160" s="10">
        <f>_xlfn.XLOOKUP(M$1,'Control Panel'!$B:$B,'Control Panel'!$D:$D)</f>
        <v>6.8750000000000006E-2</v>
      </c>
      <c r="S160" s="2">
        <f>IF('Control Panel'!$D$26="ON",W159*(1-'Control Panel'!$C$26),W159)</f>
        <v>5115998.0621713195</v>
      </c>
      <c r="T160" s="3">
        <f>IF(ROUND(W159,2) = 0,0,-PMT(_xlfn.XLOOKUP(S$1,'Control Panel'!$B:$B,'Control Panel'!$H:$H),_xlfn.XLOOKUP(S$1,'Control Panel'!$B:$B,'Control Panel'!$E:$E),_xlfn.XLOOKUP(S$1,'Control Panel'!$B:$B,'Control Panel'!$C:$C)))</f>
        <v>42700.372888908401</v>
      </c>
      <c r="U160" s="3">
        <f>IF(T160=0,0,S160*(_xlfn.XLOOKUP(S$1,'Control Panel'!$B:$B,'Control Panel'!$H:$H)))</f>
        <v>29310.405564523186</v>
      </c>
      <c r="V160" s="3">
        <f t="shared" si="80"/>
        <v>13389.967324385216</v>
      </c>
      <c r="W160" s="3">
        <f t="shared" si="81"/>
        <v>5102608.0948469341</v>
      </c>
      <c r="X160" s="10">
        <f>_xlfn.XLOOKUP(S$1,'Control Panel'!$B:$B,'Control Panel'!$D:$D)</f>
        <v>6.8750000000000006E-2</v>
      </c>
      <c r="Y160" s="2">
        <f>IF('Control Panel'!$D$26="ON",AC159*(1-'Control Panel'!$C$26),AC159)</f>
        <v>1350907.9120253108</v>
      </c>
      <c r="Z160" s="3">
        <f>IF(ROUND(AC159,2) = 0,0,-PMT(_xlfn.XLOOKUP(Y$1,'Control Panel'!$B:$B,'Control Panel'!$H:$H),_xlfn.XLOOKUP(Y$1,'Control Panel'!$B:$B,'Control Panel'!$E:$E),_xlfn.XLOOKUP(Y$1,'Control Panel'!$B:$B,'Control Panel'!$C:$C)))</f>
        <v>61792.332437135432</v>
      </c>
      <c r="AA160" s="3">
        <f>IF(Z160=0,0,Y160*(_xlfn.XLOOKUP(Y$1,'Control Panel'!$B:$B,'Control Panel'!$H:$H)))</f>
        <v>5769.5025409414311</v>
      </c>
      <c r="AB160" s="3">
        <f t="shared" si="82"/>
        <v>56022.829896194002</v>
      </c>
      <c r="AC160" s="3">
        <f t="shared" si="83"/>
        <v>1294885.0821291169</v>
      </c>
      <c r="AD160" s="10">
        <f>_xlfn.XLOOKUP(Y$1,'Control Panel'!$B:$B,'Control Panel'!$D:$D)</f>
        <v>5.1249999999999997E-2</v>
      </c>
      <c r="AE160" s="2">
        <f>IF('Control Panel'!$D$26="ON",AI159*(1-'Control Panel'!$C$26),AI159)</f>
        <v>7870766.2494943654</v>
      </c>
      <c r="AF160" s="3">
        <f>IF(ROUND(AI159,2) = 0,0,-PMT(_xlfn.XLOOKUP(AE$1,'Control Panel'!$B:$B,'Control Panel'!$H:$H),_xlfn.XLOOKUP(AE$1,'Control Panel'!$B:$B,'Control Panel'!$E:$E),_xlfn.XLOOKUP(AE$1,'Control Panel'!$B:$B,'Control Panel'!$C:$C)))</f>
        <v>65692.881367551381</v>
      </c>
      <c r="AG160" s="3">
        <f>IF(AF160=0,0,AE160*(_xlfn.XLOOKUP(AE$1,'Control Panel'!$B:$B,'Control Panel'!$H:$H)))</f>
        <v>45092.931637728136</v>
      </c>
      <c r="AH160" s="3">
        <f t="shared" si="84"/>
        <v>20599.949729823245</v>
      </c>
      <c r="AI160" s="3">
        <f t="shared" si="85"/>
        <v>7850166.2997645419</v>
      </c>
      <c r="AJ160" s="10">
        <f>_xlfn.XLOOKUP(AE$1,'Control Panel'!$B:$B,'Control Panel'!$D:$D)</f>
        <v>6.8750000000000006E-2</v>
      </c>
      <c r="AK160" s="2">
        <f>IF('Control Panel'!$D$26="ON",AO159*(1-'Control Panel'!$C$26),AO159)</f>
        <v>417148.09013390244</v>
      </c>
      <c r="AL160" s="3">
        <f>IF(ROUND(AO159,2) = 0,0,-PMT(_xlfn.XLOOKUP(AK$1,'Control Panel'!$B:$B,'Control Panel'!$H:$H),_xlfn.XLOOKUP(AK$1,'Control Panel'!$B:$B,'Control Panel'!$E:$E),_xlfn.XLOOKUP(AK$1,'Control Panel'!$B:$B,'Control Panel'!$C:$C)))</f>
        <v>19292.014496253767</v>
      </c>
      <c r="AM160" s="3">
        <f>IF(AL160=0,0,AK160*(_xlfn.XLOOKUP(AK$1,'Control Panel'!$B:$B,'Control Panel'!$H:$H)))</f>
        <v>2172.6463027807417</v>
      </c>
      <c r="AN160" s="3">
        <f t="shared" si="86"/>
        <v>17119.368193473027</v>
      </c>
      <c r="AO160" s="3">
        <f t="shared" si="87"/>
        <v>400028.72194042942</v>
      </c>
      <c r="AP160" s="10">
        <f>_xlfn.XLOOKUP(AK$1,'Control Panel'!$B:$B,'Control Panel'!$D:$D)</f>
        <v>6.25E-2</v>
      </c>
      <c r="AQ160" s="2">
        <f>IF('Control Panel'!$D$26="ON",AU159*(1-'Control Panel'!$C$26),AU159)</f>
        <v>1324079.3430986002</v>
      </c>
      <c r="AR160" s="3">
        <f>IF(ROUND(AU159,2) = 0,0,-PMT(_xlfn.XLOOKUP(AQ$1,'Control Panel'!$B:$B,'Control Panel'!$H:$H),_xlfn.XLOOKUP(AQ$1,'Control Panel'!$B:$B,'Control Panel'!$E:$E),_xlfn.XLOOKUP(AQ$1,'Control Panel'!$B:$B,'Control Panel'!$C:$C)))</f>
        <v>61459.563819643074</v>
      </c>
      <c r="AS160" s="3">
        <f>IF(AR160=0,0,AQ160*(_xlfn.XLOOKUP(AQ$1,'Control Panel'!$B:$B,'Control Panel'!$H:$H)))</f>
        <v>7310.0213733568553</v>
      </c>
      <c r="AT160" s="3">
        <f t="shared" si="88"/>
        <v>54149.542446286221</v>
      </c>
      <c r="AU160" s="3">
        <f t="shared" si="89"/>
        <v>1269929.800652314</v>
      </c>
      <c r="AV160" s="10">
        <f>_xlfn.XLOOKUP(AQ$1,'Control Panel'!$B:$B,'Control Panel'!$D:$D)</f>
        <v>6.6250000000000003E-2</v>
      </c>
      <c r="AW160" s="2">
        <f>IF('Control Panel'!$D$26="ON",BA159*(1-'Control Panel'!$C$26),BA159)</f>
        <v>5964437.9562441036</v>
      </c>
      <c r="AX160" s="3">
        <f>IF(ROUND(BA159,2) = 0,0,-PMT(_xlfn.XLOOKUP(AW$1,'Control Panel'!$B:$B,'Control Panel'!$H:$H),_xlfn.XLOOKUP(AW$1,'Control Panel'!$B:$B,'Control Panel'!$E:$E),_xlfn.XLOOKUP(AW$1,'Control Panel'!$B:$B,'Control Panel'!$C:$C)))</f>
        <v>44797.69910066975</v>
      </c>
      <c r="AY160" s="3">
        <f>IF(AX160=0,0,AW160*(_xlfn.XLOOKUP(AW$1,'Control Panel'!$B:$B,'Control Panel'!$H:$H)))</f>
        <v>26715.711679010048</v>
      </c>
      <c r="AZ160" s="3">
        <f t="shared" si="90"/>
        <v>18081.987421659702</v>
      </c>
      <c r="BA160" s="3">
        <f t="shared" si="91"/>
        <v>5946355.9688224439</v>
      </c>
      <c r="BB160" s="10">
        <f>_xlfn.XLOOKUP(AW$1,'Control Panel'!$B:$B,'Control Panel'!$D:$D)</f>
        <v>5.3749999999999999E-2</v>
      </c>
      <c r="BC160" s="2">
        <f>IF('Control Panel'!$D$26="ON",BG159*(1-'Control Panel'!$C$26),BG159)</f>
        <v>9878948.4297386501</v>
      </c>
      <c r="BD160" s="3">
        <f>IF(ROUND(BG159,2) = 0,0,-PMT(_xlfn.XLOOKUP(BC$1,'Control Panel'!$B:$B,'Control Panel'!$H:$H),_xlfn.XLOOKUP(BC$1,'Control Panel'!$B:$B,'Control Panel'!$E:$E),_xlfn.XLOOKUP(BC$1,'Control Panel'!$B:$B,'Control Panel'!$C:$C)))</f>
        <v>83162.8118973979</v>
      </c>
      <c r="BE160" s="3">
        <f>IF(BD160=0,0,BC160*(_xlfn.XLOOKUP(BC$1,'Control Panel'!$B:$B,'Control Panel'!$H:$H)))</f>
        <v>57627.199173475463</v>
      </c>
      <c r="BF160" s="3">
        <f t="shared" si="92"/>
        <v>25535.612723922437</v>
      </c>
      <c r="BG160" s="3">
        <f t="shared" si="93"/>
        <v>9853412.8170147277</v>
      </c>
      <c r="BH160" s="10">
        <f>_xlfn.XLOOKUP(BC$1,'Control Panel'!$B:$B,'Control Panel'!$D:$D)</f>
        <v>7.0000000000000007E-2</v>
      </c>
      <c r="BI160" s="2">
        <f>IF('Control Panel'!$D$26="ON",BM159*(1-'Control Panel'!$C$26),BM159)</f>
        <v>5129540.921646188</v>
      </c>
      <c r="BJ160" s="3">
        <f>IF(ROUND(BM159,2) = 0,0,-PMT(_xlfn.XLOOKUP(BI$1,'Control Panel'!$B:$B,'Control Panel'!$H:$H),_xlfn.XLOOKUP(BI$1,'Control Panel'!$B:$B,'Control Panel'!$E:$E),_xlfn.XLOOKUP(BI$1,'Control Panel'!$B:$B,'Control Panel'!$C:$C)))</f>
        <v>39928.799014207361</v>
      </c>
      <c r="BK160" s="3">
        <f>IF(BJ160=0,0,BI160*(_xlfn.XLOOKUP(BI$1,'Control Panel'!$B:$B,'Control Panel'!$H:$H)))</f>
        <v>25113.377428892793</v>
      </c>
      <c r="BL160" s="3">
        <f t="shared" si="94"/>
        <v>14815.421585314569</v>
      </c>
      <c r="BM160" s="3">
        <f t="shared" si="95"/>
        <v>5114725.5000608731</v>
      </c>
      <c r="BN160" s="10">
        <f>_xlfn.XLOOKUP(BI$1,'Control Panel'!$B:$B,'Control Panel'!$D:$D)</f>
        <v>5.8749999999999997E-2</v>
      </c>
      <c r="BO160" s="2">
        <f>IF('Control Panel'!$D$26="ON",BS159*(1-'Control Panel'!$C$26),BS159)</f>
        <v>6862378.7164450334</v>
      </c>
      <c r="BP160" s="3">
        <f>IF(ROUND(BS159,2) = 0,0,-PMT(_xlfn.XLOOKUP(BO$1,'Control Panel'!$B:$B,'Control Panel'!$H:$H),_xlfn.XLOOKUP(BO$1,'Control Panel'!$B:$B,'Control Panel'!$E:$E),_xlfn.XLOOKUP(BO$1,'Control Panel'!$B:$B,'Control Panel'!$C:$C)))</f>
        <v>51078.842448125593</v>
      </c>
      <c r="BQ160" s="3">
        <f>IF(BP160=0,0,BO160*(_xlfn.XLOOKUP(BO$1,'Control Panel'!$B:$B,'Control Panel'!$H:$H)))</f>
        <v>30022.906884447017</v>
      </c>
      <c r="BR160" s="3">
        <f t="shared" si="96"/>
        <v>21055.935563678577</v>
      </c>
      <c r="BS160" s="3">
        <f t="shared" si="97"/>
        <v>6841322.7808813546</v>
      </c>
      <c r="BT160" s="10">
        <f>_xlfn.XLOOKUP(BO$1,'Control Panel'!$B:$B,'Control Panel'!$D:$D)</f>
        <v>5.2499999999999998E-2</v>
      </c>
      <c r="BU160" s="2">
        <f>IF('Control Panel'!$D$26="ON",BY159*(1-'Control Panel'!$C$26),BY159)</f>
        <v>839914.5848075531</v>
      </c>
      <c r="BV160" s="3">
        <f>IF(ROUND(BY159,2) = 0,0,-PMT(_xlfn.XLOOKUP(BU$1,'Control Panel'!$B:$B,'Control Panel'!$H:$H),_xlfn.XLOOKUP(BU$1,'Control Panel'!$B:$B,'Control Panel'!$E:$E),_xlfn.XLOOKUP(BU$1,'Control Panel'!$B:$B,'Control Panel'!$C:$C)))</f>
        <v>38891.266274824018</v>
      </c>
      <c r="BW160" s="3">
        <f>IF(BV160=0,0,BU160*(_xlfn.XLOOKUP(BU$1,'Control Panel'!$B:$B,'Control Panel'!$H:$H)))</f>
        <v>4462.0462317901265</v>
      </c>
      <c r="BX160" s="3">
        <f t="shared" si="98"/>
        <v>34429.220043033893</v>
      </c>
      <c r="BY160" s="3">
        <f t="shared" si="99"/>
        <v>805485.36476451915</v>
      </c>
      <c r="BZ160" s="10">
        <f>_xlfn.XLOOKUP(BU$1,'Control Panel'!$B:$B,'Control Panel'!$D:$D)</f>
        <v>6.3750000000000001E-2</v>
      </c>
      <c r="CA160" s="2">
        <f>IF('Control Panel'!$D$26="ON",CE159*(1-'Control Panel'!$C$26),CE159)</f>
        <v>1082624.1501124785</v>
      </c>
      <c r="CB160" s="3">
        <f>IF(ROUND(CE159,2) = 0,0,-PMT(_xlfn.XLOOKUP(CA$1,'Control Panel'!$B:$B,'Control Panel'!$H:$H),_xlfn.XLOOKUP(CA$1,'Control Panel'!$B:$B,'Control Panel'!$E:$E),_xlfn.XLOOKUP(CA$1,'Control Panel'!$B:$B,'Control Panel'!$C:$C)))</f>
        <v>49824.605221179954</v>
      </c>
      <c r="CC160" s="3">
        <f>IF(CB160=0,0,CA160*(_xlfn.XLOOKUP(CA$1,'Control Panel'!$B:$B,'Control Panel'!$H:$H)))</f>
        <v>5187.5740526222935</v>
      </c>
      <c r="CD160" s="3">
        <f t="shared" si="100"/>
        <v>44637.03116855766</v>
      </c>
      <c r="CE160" s="3">
        <f t="shared" si="101"/>
        <v>1037987.1189439208</v>
      </c>
      <c r="CF160" s="10">
        <f>_xlfn.XLOOKUP(CA$1,'Control Panel'!$B:$B,'Control Panel'!$D:$D)</f>
        <v>5.7500000000000002E-2</v>
      </c>
      <c r="CG160" s="2">
        <f>IF('Control Panel'!$D$26="ON",CK159*(1-'Control Panel'!$C$26),CK159)</f>
        <v>1512799.3528136939</v>
      </c>
      <c r="CH160" s="3">
        <f>IF(ROUND(CK159,2) = 0,0,-PMT(_xlfn.XLOOKUP(CG$1,'Control Panel'!$B:$B,'Control Panel'!$H:$H),_xlfn.XLOOKUP(CG$1,'Control Panel'!$B:$B,'Control Panel'!$E:$E),_xlfn.XLOOKUP(CG$1,'Control Panel'!$B:$B,'Control Panel'!$C:$C)))</f>
        <v>69452.093642796826</v>
      </c>
      <c r="CI160" s="3">
        <f>IF(CH160=0,0,CG160*(_xlfn.XLOOKUP(CG$1,'Control Panel'!$B:$B,'Control Panel'!$H:$H)))</f>
        <v>6933.6637003960968</v>
      </c>
      <c r="CJ160" s="3">
        <f t="shared" si="102"/>
        <v>62518.429942400733</v>
      </c>
      <c r="CK160" s="3">
        <f t="shared" si="103"/>
        <v>1450280.9228712933</v>
      </c>
      <c r="CL160" s="10">
        <f>_xlfn.XLOOKUP(CG$1,'Control Panel'!$B:$B,'Control Panel'!$D:$D)</f>
        <v>5.5E-2</v>
      </c>
      <c r="CM160" s="2">
        <f>IF('Control Panel'!$D$26="ON",CQ159*(1-'Control Panel'!$C$26),CQ159)</f>
        <v>1483757.5603124376</v>
      </c>
      <c r="CN160" s="3">
        <f>IF(ROUND(CQ159,2) = 0,0,-PMT(_xlfn.XLOOKUP(CM$1,'Control Panel'!$B:$B,'Control Panel'!$H:$H),_xlfn.XLOOKUP(CM$1,'Control Panel'!$B:$B,'Control Panel'!$E:$E),_xlfn.XLOOKUP(CM$1,'Control Panel'!$B:$B,'Control Panel'!$C:$C)))</f>
        <v>11044.074042837967</v>
      </c>
      <c r="CO160" s="3">
        <f>IF(CN160=0,0,CM160*(_xlfn.XLOOKUP(CM$1,'Control Panel'!$B:$B,'Control Panel'!$H:$H)))</f>
        <v>6491.4393263669135</v>
      </c>
      <c r="CP160" s="3">
        <f t="shared" si="104"/>
        <v>4552.6347164710533</v>
      </c>
      <c r="CQ160" s="3">
        <f t="shared" si="105"/>
        <v>1479204.9255959666</v>
      </c>
      <c r="CR160" s="10">
        <f>_xlfn.XLOOKUP(CM$1,'Control Panel'!$B:$B,'Control Panel'!$D:$D)</f>
        <v>5.2499999999999998E-2</v>
      </c>
    </row>
    <row r="161" spans="1:96" x14ac:dyDescent="0.3">
      <c r="A161" s="86">
        <f t="shared" si="74"/>
        <v>434059.18764056778</v>
      </c>
      <c r="B161" s="3">
        <f t="shared" si="75"/>
        <v>272189.49428904121</v>
      </c>
      <c r="C161" s="88">
        <f>SUM($A$3:A160)</f>
        <v>47560433.65658734</v>
      </c>
      <c r="D161" s="87">
        <f>IF('Control Panel'!$D$27= "ON",A161+B161*(1-'Control Panel'!$C$27),A161+B161)</f>
        <v>706248.68192960904</v>
      </c>
      <c r="F161" s="9">
        <v>159</v>
      </c>
      <c r="G161" s="2">
        <f>IF('Control Panel'!$D$26="ON",K160*(1-'Control Panel'!$C$26),K160)</f>
        <v>853106.42521840939</v>
      </c>
      <c r="H161" s="3">
        <f>IF(ROUND(K160,2) = 0,0,-PMT(_xlfn.XLOOKUP(G$1,'Control Panel'!$B:$B,'Control Panel'!$H:$H),_xlfn.XLOOKUP(G$1,'Control Panel'!$B:$B,'Control Panel'!$E:$E),_xlfn.XLOOKUP(G$1,'Control Panel'!$B:$B,'Control Panel'!$C:$C)))</f>
        <v>40854.172731056962</v>
      </c>
      <c r="I161" s="3">
        <f>IF(H161=0,0,G161*(_xlfn.XLOOKUP(G$1,'Control Panel'!$B:$B,'Control Panel'!$H:$H)))</f>
        <v>3910.0711155843765</v>
      </c>
      <c r="J161" s="3">
        <f t="shared" si="76"/>
        <v>36944.101615472588</v>
      </c>
      <c r="K161" s="3">
        <f t="shared" si="77"/>
        <v>816162.32360293681</v>
      </c>
      <c r="L161" s="10">
        <f>_xlfn.XLOOKUP(G$1,'Control Panel'!$B:$B,'Control Panel'!$D:$D)</f>
        <v>5.5E-2</v>
      </c>
      <c r="M161" s="2">
        <f>IF('Control Panel'!$D$26="ON",Q160*(1-'Control Panel'!$C$26),Q160)</f>
        <v>3140066.5199058135</v>
      </c>
      <c r="N161" s="3">
        <f>IF(ROUND(Q160,2) = 0,0,-PMT(_xlfn.XLOOKUP(M$1,'Control Panel'!$B:$B,'Control Panel'!$H:$H),_xlfn.XLOOKUP(M$1,'Control Panel'!$B:$B,'Control Panel'!$E:$E),_xlfn.XLOOKUP(M$1,'Control Panel'!$B:$B,'Control Panel'!$C:$C)))</f>
        <v>26277.152547020552</v>
      </c>
      <c r="O161" s="3">
        <f>IF(N161=0,0,M161*(_xlfn.XLOOKUP(M$1,'Control Panel'!$B:$B,'Control Panel'!$H:$H)))</f>
        <v>17989.964436960392</v>
      </c>
      <c r="P161" s="3">
        <f t="shared" si="78"/>
        <v>8287.1881100601604</v>
      </c>
      <c r="Q161" s="3">
        <f t="shared" si="79"/>
        <v>3131779.3317957534</v>
      </c>
      <c r="R161" s="10">
        <f>_xlfn.XLOOKUP(M$1,'Control Panel'!$B:$B,'Control Panel'!$D:$D)</f>
        <v>6.8750000000000006E-2</v>
      </c>
      <c r="S161" s="2">
        <f>IF('Control Panel'!$D$26="ON",W160*(1-'Control Panel'!$C$26),W160)</f>
        <v>5102608.0948469341</v>
      </c>
      <c r="T161" s="3">
        <f>IF(ROUND(W160,2) = 0,0,-PMT(_xlfn.XLOOKUP(S$1,'Control Panel'!$B:$B,'Control Panel'!$H:$H),_xlfn.XLOOKUP(S$1,'Control Panel'!$B:$B,'Control Panel'!$E:$E),_xlfn.XLOOKUP(S$1,'Control Panel'!$B:$B,'Control Panel'!$C:$C)))</f>
        <v>42700.372888908401</v>
      </c>
      <c r="U161" s="3">
        <f>IF(T161=0,0,S161*(_xlfn.XLOOKUP(S$1,'Control Panel'!$B:$B,'Control Panel'!$H:$H)))</f>
        <v>29233.692210060563</v>
      </c>
      <c r="V161" s="3">
        <f t="shared" si="80"/>
        <v>13466.680678847839</v>
      </c>
      <c r="W161" s="3">
        <f t="shared" si="81"/>
        <v>5089141.4141680859</v>
      </c>
      <c r="X161" s="10">
        <f>_xlfn.XLOOKUP(S$1,'Control Panel'!$B:$B,'Control Panel'!$D:$D)</f>
        <v>6.8750000000000006E-2</v>
      </c>
      <c r="Y161" s="2">
        <f>IF('Control Panel'!$D$26="ON",AC160*(1-'Control Panel'!$C$26),AC160)</f>
        <v>1294885.0821291169</v>
      </c>
      <c r="Z161" s="3">
        <f>IF(ROUND(AC160,2) = 0,0,-PMT(_xlfn.XLOOKUP(Y$1,'Control Panel'!$B:$B,'Control Panel'!$H:$H),_xlfn.XLOOKUP(Y$1,'Control Panel'!$B:$B,'Control Panel'!$E:$E),_xlfn.XLOOKUP(Y$1,'Control Panel'!$B:$B,'Control Panel'!$C:$C)))</f>
        <v>61792.332437135432</v>
      </c>
      <c r="AA161" s="3">
        <f>IF(Z161=0,0,Y161*(_xlfn.XLOOKUP(Y$1,'Control Panel'!$B:$B,'Control Panel'!$H:$H)))</f>
        <v>5530.2383715931028</v>
      </c>
      <c r="AB161" s="3">
        <f t="shared" si="82"/>
        <v>56262.094065542333</v>
      </c>
      <c r="AC161" s="3">
        <f t="shared" si="83"/>
        <v>1238622.9880635745</v>
      </c>
      <c r="AD161" s="10">
        <f>_xlfn.XLOOKUP(Y$1,'Control Panel'!$B:$B,'Control Panel'!$D:$D)</f>
        <v>5.1249999999999997E-2</v>
      </c>
      <c r="AE161" s="2">
        <f>IF('Control Panel'!$D$26="ON",AI160*(1-'Control Panel'!$C$26),AI160)</f>
        <v>7850166.2997645419</v>
      </c>
      <c r="AF161" s="3">
        <f>IF(ROUND(AI160,2) = 0,0,-PMT(_xlfn.XLOOKUP(AE$1,'Control Panel'!$B:$B,'Control Panel'!$H:$H),_xlfn.XLOOKUP(AE$1,'Control Panel'!$B:$B,'Control Panel'!$E:$E),_xlfn.XLOOKUP(AE$1,'Control Panel'!$B:$B,'Control Panel'!$C:$C)))</f>
        <v>65692.881367551381</v>
      </c>
      <c r="AG161" s="3">
        <f>IF(AF161=0,0,AE161*(_xlfn.XLOOKUP(AE$1,'Control Panel'!$B:$B,'Control Panel'!$H:$H)))</f>
        <v>44974.911092401024</v>
      </c>
      <c r="AH161" s="3">
        <f t="shared" si="84"/>
        <v>20717.970275150357</v>
      </c>
      <c r="AI161" s="3">
        <f t="shared" si="85"/>
        <v>7829448.3294893913</v>
      </c>
      <c r="AJ161" s="10">
        <f>_xlfn.XLOOKUP(AE$1,'Control Panel'!$B:$B,'Control Panel'!$D:$D)</f>
        <v>6.8750000000000006E-2</v>
      </c>
      <c r="AK161" s="2">
        <f>IF('Control Panel'!$D$26="ON",AO160*(1-'Control Panel'!$C$26),AO160)</f>
        <v>400028.72194042942</v>
      </c>
      <c r="AL161" s="3">
        <f>IF(ROUND(AO160,2) = 0,0,-PMT(_xlfn.XLOOKUP(AK$1,'Control Panel'!$B:$B,'Control Panel'!$H:$H),_xlfn.XLOOKUP(AK$1,'Control Panel'!$B:$B,'Control Panel'!$E:$E),_xlfn.XLOOKUP(AK$1,'Control Panel'!$B:$B,'Control Panel'!$C:$C)))</f>
        <v>19292.014496253767</v>
      </c>
      <c r="AM161" s="3">
        <f>IF(AL161=0,0,AK161*(_xlfn.XLOOKUP(AK$1,'Control Panel'!$B:$B,'Control Panel'!$H:$H)))</f>
        <v>2083.4829267730697</v>
      </c>
      <c r="AN161" s="3">
        <f t="shared" si="86"/>
        <v>17208.531569480696</v>
      </c>
      <c r="AO161" s="3">
        <f t="shared" si="87"/>
        <v>382820.19037094869</v>
      </c>
      <c r="AP161" s="10">
        <f>_xlfn.XLOOKUP(AK$1,'Control Panel'!$B:$B,'Control Panel'!$D:$D)</f>
        <v>6.25E-2</v>
      </c>
      <c r="AQ161" s="2">
        <f>IF('Control Panel'!$D$26="ON",AU160*(1-'Control Panel'!$C$26),AU160)</f>
        <v>1269929.800652314</v>
      </c>
      <c r="AR161" s="3">
        <f>IF(ROUND(AU160,2) = 0,0,-PMT(_xlfn.XLOOKUP(AQ$1,'Control Panel'!$B:$B,'Control Panel'!$H:$H),_xlfn.XLOOKUP(AQ$1,'Control Panel'!$B:$B,'Control Panel'!$E:$E),_xlfn.XLOOKUP(AQ$1,'Control Panel'!$B:$B,'Control Panel'!$C:$C)))</f>
        <v>61459.563819643074</v>
      </c>
      <c r="AS161" s="3">
        <f>IF(AR161=0,0,AQ161*(_xlfn.XLOOKUP(AQ$1,'Control Panel'!$B:$B,'Control Panel'!$H:$H)))</f>
        <v>7011.07077443465</v>
      </c>
      <c r="AT161" s="3">
        <f t="shared" si="88"/>
        <v>54448.493045208423</v>
      </c>
      <c r="AU161" s="3">
        <f t="shared" si="89"/>
        <v>1215481.3076071055</v>
      </c>
      <c r="AV161" s="10">
        <f>_xlfn.XLOOKUP(AQ$1,'Control Panel'!$B:$B,'Control Panel'!$D:$D)</f>
        <v>6.6250000000000003E-2</v>
      </c>
      <c r="AW161" s="2">
        <f>IF('Control Panel'!$D$26="ON",BA160*(1-'Control Panel'!$C$26),BA160)</f>
        <v>5946355.9688224439</v>
      </c>
      <c r="AX161" s="3">
        <f>IF(ROUND(BA160,2) = 0,0,-PMT(_xlfn.XLOOKUP(AW$1,'Control Panel'!$B:$B,'Control Panel'!$H:$H),_xlfn.XLOOKUP(AW$1,'Control Panel'!$B:$B,'Control Panel'!$E:$E),_xlfn.XLOOKUP(AW$1,'Control Panel'!$B:$B,'Control Panel'!$C:$C)))</f>
        <v>44797.69910066975</v>
      </c>
      <c r="AY161" s="3">
        <f>IF(AX161=0,0,AW161*(_xlfn.XLOOKUP(AW$1,'Control Panel'!$B:$B,'Control Panel'!$H:$H)))</f>
        <v>26634.719443683865</v>
      </c>
      <c r="AZ161" s="3">
        <f t="shared" si="90"/>
        <v>18162.979656985885</v>
      </c>
      <c r="BA161" s="3">
        <f t="shared" si="91"/>
        <v>5928192.9891654579</v>
      </c>
      <c r="BB161" s="10">
        <f>_xlfn.XLOOKUP(AW$1,'Control Panel'!$B:$B,'Control Panel'!$D:$D)</f>
        <v>5.3749999999999999E-2</v>
      </c>
      <c r="BC161" s="2">
        <f>IF('Control Panel'!$D$26="ON",BG160*(1-'Control Panel'!$C$26),BG160)</f>
        <v>9853412.8170147277</v>
      </c>
      <c r="BD161" s="3">
        <f>IF(ROUND(BG160,2) = 0,0,-PMT(_xlfn.XLOOKUP(BC$1,'Control Panel'!$B:$B,'Control Panel'!$H:$H),_xlfn.XLOOKUP(BC$1,'Control Panel'!$B:$B,'Control Panel'!$E:$E),_xlfn.XLOOKUP(BC$1,'Control Panel'!$B:$B,'Control Panel'!$C:$C)))</f>
        <v>83162.8118973979</v>
      </c>
      <c r="BE161" s="3">
        <f>IF(BD161=0,0,BC161*(_xlfn.XLOOKUP(BC$1,'Control Panel'!$B:$B,'Control Panel'!$H:$H)))</f>
        <v>57478.241432585914</v>
      </c>
      <c r="BF161" s="3">
        <f t="shared" si="92"/>
        <v>25684.570464811986</v>
      </c>
      <c r="BG161" s="3">
        <f t="shared" si="93"/>
        <v>9827728.2465499155</v>
      </c>
      <c r="BH161" s="10">
        <f>_xlfn.XLOOKUP(BC$1,'Control Panel'!$B:$B,'Control Panel'!$D:$D)</f>
        <v>7.0000000000000007E-2</v>
      </c>
      <c r="BI161" s="2">
        <f>IF('Control Panel'!$D$26="ON",BM160*(1-'Control Panel'!$C$26),BM160)</f>
        <v>5114725.5000608731</v>
      </c>
      <c r="BJ161" s="3">
        <f>IF(ROUND(BM160,2) = 0,0,-PMT(_xlfn.XLOOKUP(BI$1,'Control Panel'!$B:$B,'Control Panel'!$H:$H),_xlfn.XLOOKUP(BI$1,'Control Panel'!$B:$B,'Control Panel'!$E:$E),_xlfn.XLOOKUP(BI$1,'Control Panel'!$B:$B,'Control Panel'!$C:$C)))</f>
        <v>39928.799014207361</v>
      </c>
      <c r="BK161" s="3">
        <f>IF(BJ161=0,0,BI161*(_xlfn.XLOOKUP(BI$1,'Control Panel'!$B:$B,'Control Panel'!$H:$H)))</f>
        <v>25040.843594048023</v>
      </c>
      <c r="BL161" s="3">
        <f t="shared" si="94"/>
        <v>14887.955420159338</v>
      </c>
      <c r="BM161" s="3">
        <f t="shared" si="95"/>
        <v>5099837.5446407134</v>
      </c>
      <c r="BN161" s="10">
        <f>_xlfn.XLOOKUP(BI$1,'Control Panel'!$B:$B,'Control Panel'!$D:$D)</f>
        <v>5.8749999999999997E-2</v>
      </c>
      <c r="BO161" s="2">
        <f>IF('Control Panel'!$D$26="ON",BS160*(1-'Control Panel'!$C$26),BS160)</f>
        <v>6841322.7808813546</v>
      </c>
      <c r="BP161" s="3">
        <f>IF(ROUND(BS160,2) = 0,0,-PMT(_xlfn.XLOOKUP(BO$1,'Control Panel'!$B:$B,'Control Panel'!$H:$H),_xlfn.XLOOKUP(BO$1,'Control Panel'!$B:$B,'Control Panel'!$E:$E),_xlfn.XLOOKUP(BO$1,'Control Panel'!$B:$B,'Control Panel'!$C:$C)))</f>
        <v>51078.842448125593</v>
      </c>
      <c r="BQ161" s="3">
        <f>IF(BP161=0,0,BO161*(_xlfn.XLOOKUP(BO$1,'Control Panel'!$B:$B,'Control Panel'!$H:$H)))</f>
        <v>29930.787166355924</v>
      </c>
      <c r="BR161" s="3">
        <f t="shared" si="96"/>
        <v>21148.05528176967</v>
      </c>
      <c r="BS161" s="3">
        <f t="shared" si="97"/>
        <v>6820174.7255995851</v>
      </c>
      <c r="BT161" s="10">
        <f>_xlfn.XLOOKUP(BO$1,'Control Panel'!$B:$B,'Control Panel'!$D:$D)</f>
        <v>5.2499999999999998E-2</v>
      </c>
      <c r="BU161" s="2">
        <f>IF('Control Panel'!$D$26="ON",BY160*(1-'Control Panel'!$C$26),BY160)</f>
        <v>805485.36476451915</v>
      </c>
      <c r="BV161" s="3">
        <f>IF(ROUND(BY160,2) = 0,0,-PMT(_xlfn.XLOOKUP(BU$1,'Control Panel'!$B:$B,'Control Panel'!$H:$H),_xlfn.XLOOKUP(BU$1,'Control Panel'!$B:$B,'Control Panel'!$E:$E),_xlfn.XLOOKUP(BU$1,'Control Panel'!$B:$B,'Control Panel'!$C:$C)))</f>
        <v>38891.266274824018</v>
      </c>
      <c r="BW161" s="3">
        <f>IF(BV161=0,0,BU161*(_xlfn.XLOOKUP(BU$1,'Control Panel'!$B:$B,'Control Panel'!$H:$H)))</f>
        <v>4279.1410003115079</v>
      </c>
      <c r="BX161" s="3">
        <f t="shared" si="98"/>
        <v>34612.125274512509</v>
      </c>
      <c r="BY161" s="3">
        <f t="shared" si="99"/>
        <v>770873.23949000658</v>
      </c>
      <c r="BZ161" s="10">
        <f>_xlfn.XLOOKUP(BU$1,'Control Panel'!$B:$B,'Control Panel'!$D:$D)</f>
        <v>6.3750000000000001E-2</v>
      </c>
      <c r="CA161" s="2">
        <f>IF('Control Panel'!$D$26="ON",CE160*(1-'Control Panel'!$C$26),CE160)</f>
        <v>1037987.1189439208</v>
      </c>
      <c r="CB161" s="3">
        <f>IF(ROUND(CE160,2) = 0,0,-PMT(_xlfn.XLOOKUP(CA$1,'Control Panel'!$B:$B,'Control Panel'!$H:$H),_xlfn.XLOOKUP(CA$1,'Control Panel'!$B:$B,'Control Panel'!$E:$E),_xlfn.XLOOKUP(CA$1,'Control Panel'!$B:$B,'Control Panel'!$C:$C)))</f>
        <v>49824.605221179954</v>
      </c>
      <c r="CC161" s="3">
        <f>IF(CB161=0,0,CA161*(_xlfn.XLOOKUP(CA$1,'Control Panel'!$B:$B,'Control Panel'!$H:$H)))</f>
        <v>4973.6882782729544</v>
      </c>
      <c r="CD161" s="3">
        <f t="shared" si="100"/>
        <v>44850.916942907003</v>
      </c>
      <c r="CE161" s="3">
        <f t="shared" si="101"/>
        <v>993136.20200101379</v>
      </c>
      <c r="CF161" s="10">
        <f>_xlfn.XLOOKUP(CA$1,'Control Panel'!$B:$B,'Control Panel'!$D:$D)</f>
        <v>5.7500000000000002E-2</v>
      </c>
      <c r="CG161" s="2">
        <f>IF('Control Panel'!$D$26="ON",CK160*(1-'Control Panel'!$C$26),CK160)</f>
        <v>1450280.9228712933</v>
      </c>
      <c r="CH161" s="3">
        <f>IF(ROUND(CK160,2) = 0,0,-PMT(_xlfn.XLOOKUP(CG$1,'Control Panel'!$B:$B,'Control Panel'!$H:$H),_xlfn.XLOOKUP(CG$1,'Control Panel'!$B:$B,'Control Panel'!$E:$E),_xlfn.XLOOKUP(CG$1,'Control Panel'!$B:$B,'Control Panel'!$C:$C)))</f>
        <v>69452.093642796826</v>
      </c>
      <c r="CI161" s="3">
        <f>IF(CH161=0,0,CG161*(_xlfn.XLOOKUP(CG$1,'Control Panel'!$B:$B,'Control Panel'!$H:$H)))</f>
        <v>6647.1208964934276</v>
      </c>
      <c r="CJ161" s="3">
        <f t="shared" si="102"/>
        <v>62804.9727463034</v>
      </c>
      <c r="CK161" s="3">
        <f t="shared" si="103"/>
        <v>1387475.95012499</v>
      </c>
      <c r="CL161" s="10">
        <f>_xlfn.XLOOKUP(CG$1,'Control Panel'!$B:$B,'Control Panel'!$D:$D)</f>
        <v>5.5E-2</v>
      </c>
      <c r="CM161" s="2">
        <f>IF('Control Panel'!$D$26="ON",CQ160*(1-'Control Panel'!$C$26),CQ160)</f>
        <v>1479204.9255959666</v>
      </c>
      <c r="CN161" s="3">
        <f>IF(ROUND(CQ160,2) = 0,0,-PMT(_xlfn.XLOOKUP(CM$1,'Control Panel'!$B:$B,'Control Panel'!$H:$H),_xlfn.XLOOKUP(CM$1,'Control Panel'!$B:$B,'Control Panel'!$E:$E),_xlfn.XLOOKUP(CM$1,'Control Panel'!$B:$B,'Control Panel'!$C:$C)))</f>
        <v>11044.074042837967</v>
      </c>
      <c r="CO161" s="3">
        <f>IF(CN161=0,0,CM161*(_xlfn.XLOOKUP(CM$1,'Control Panel'!$B:$B,'Control Panel'!$H:$H)))</f>
        <v>6471.5215494823533</v>
      </c>
      <c r="CP161" s="3">
        <f t="shared" si="104"/>
        <v>4572.5524933556135</v>
      </c>
      <c r="CQ161" s="3">
        <f t="shared" si="105"/>
        <v>1474632.3731026109</v>
      </c>
      <c r="CR161" s="10">
        <f>_xlfn.XLOOKUP(CM$1,'Control Panel'!$B:$B,'Control Panel'!$D:$D)</f>
        <v>5.2499999999999998E-2</v>
      </c>
    </row>
    <row r="162" spans="1:96" x14ac:dyDescent="0.3">
      <c r="A162" s="86">
        <f t="shared" si="74"/>
        <v>436205.59983410477</v>
      </c>
      <c r="B162" s="3">
        <f t="shared" si="75"/>
        <v>270043.08209550416</v>
      </c>
      <c r="C162" s="88">
        <f>SUM($A$3:A161)</f>
        <v>47994492.84422791</v>
      </c>
      <c r="D162" s="87">
        <f>IF('Control Panel'!$D$27= "ON",A162+B162*(1-'Control Panel'!$C$27),A162+B162)</f>
        <v>706248.68192960892</v>
      </c>
      <c r="F162" s="9">
        <v>160</v>
      </c>
      <c r="G162" s="2">
        <f>IF('Control Panel'!$D$26="ON",K161*(1-'Control Panel'!$C$26),K161)</f>
        <v>816162.32360293681</v>
      </c>
      <c r="H162" s="3">
        <f>IF(ROUND(K161,2) = 0,0,-PMT(_xlfn.XLOOKUP(G$1,'Control Panel'!$B:$B,'Control Panel'!$H:$H),_xlfn.XLOOKUP(G$1,'Control Panel'!$B:$B,'Control Panel'!$E:$E),_xlfn.XLOOKUP(G$1,'Control Panel'!$B:$B,'Control Panel'!$C:$C)))</f>
        <v>40854.172731056962</v>
      </c>
      <c r="I162" s="3">
        <f>IF(H162=0,0,G162*(_xlfn.XLOOKUP(G$1,'Control Panel'!$B:$B,'Control Panel'!$H:$H)))</f>
        <v>3740.7439831801271</v>
      </c>
      <c r="J162" s="3">
        <f t="shared" si="76"/>
        <v>37113.428747876838</v>
      </c>
      <c r="K162" s="3">
        <f t="shared" si="77"/>
        <v>779048.89485505992</v>
      </c>
      <c r="L162" s="10">
        <f>_xlfn.XLOOKUP(G$1,'Control Panel'!$B:$B,'Control Panel'!$D:$D)</f>
        <v>5.5E-2</v>
      </c>
      <c r="M162" s="2">
        <f>IF('Control Panel'!$D$26="ON",Q161*(1-'Control Panel'!$C$26),Q161)</f>
        <v>3131779.3317957534</v>
      </c>
      <c r="N162" s="3">
        <f>IF(ROUND(Q161,2) = 0,0,-PMT(_xlfn.XLOOKUP(M$1,'Control Panel'!$B:$B,'Control Panel'!$H:$H),_xlfn.XLOOKUP(M$1,'Control Panel'!$B:$B,'Control Panel'!$E:$E),_xlfn.XLOOKUP(M$1,'Control Panel'!$B:$B,'Control Panel'!$C:$C)))</f>
        <v>26277.152547020552</v>
      </c>
      <c r="O162" s="3">
        <f>IF(N162=0,0,M162*(_xlfn.XLOOKUP(M$1,'Control Panel'!$B:$B,'Control Panel'!$H:$H)))</f>
        <v>17942.485755079841</v>
      </c>
      <c r="P162" s="3">
        <f t="shared" si="78"/>
        <v>8334.6667919407118</v>
      </c>
      <c r="Q162" s="3">
        <f t="shared" si="79"/>
        <v>3123444.6650038129</v>
      </c>
      <c r="R162" s="10">
        <f>_xlfn.XLOOKUP(M$1,'Control Panel'!$B:$B,'Control Panel'!$D:$D)</f>
        <v>6.8750000000000006E-2</v>
      </c>
      <c r="S162" s="2">
        <f>IF('Control Panel'!$D$26="ON",W161*(1-'Control Panel'!$C$26),W161)</f>
        <v>5089141.4141680859</v>
      </c>
      <c r="T162" s="3">
        <f>IF(ROUND(W161,2) = 0,0,-PMT(_xlfn.XLOOKUP(S$1,'Control Panel'!$B:$B,'Control Panel'!$H:$H),_xlfn.XLOOKUP(S$1,'Control Panel'!$B:$B,'Control Panel'!$E:$E),_xlfn.XLOOKUP(S$1,'Control Panel'!$B:$B,'Control Panel'!$C:$C)))</f>
        <v>42700.372888908401</v>
      </c>
      <c r="U162" s="3">
        <f>IF(T162=0,0,S162*(_xlfn.XLOOKUP(S$1,'Control Panel'!$B:$B,'Control Panel'!$H:$H)))</f>
        <v>29156.53935200466</v>
      </c>
      <c r="V162" s="3">
        <f t="shared" si="80"/>
        <v>13543.833536903741</v>
      </c>
      <c r="W162" s="3">
        <f t="shared" si="81"/>
        <v>5075597.5806311825</v>
      </c>
      <c r="X162" s="10">
        <f>_xlfn.XLOOKUP(S$1,'Control Panel'!$B:$B,'Control Panel'!$D:$D)</f>
        <v>6.8750000000000006E-2</v>
      </c>
      <c r="Y162" s="2">
        <f>IF('Control Panel'!$D$26="ON",AC161*(1-'Control Panel'!$C$26),AC161)</f>
        <v>1238622.9880635745</v>
      </c>
      <c r="Z162" s="3">
        <f>IF(ROUND(AC161,2) = 0,0,-PMT(_xlfn.XLOOKUP(Y$1,'Control Panel'!$B:$B,'Control Panel'!$H:$H),_xlfn.XLOOKUP(Y$1,'Control Panel'!$B:$B,'Control Panel'!$E:$E),_xlfn.XLOOKUP(Y$1,'Control Panel'!$B:$B,'Control Panel'!$C:$C)))</f>
        <v>61792.332437135432</v>
      </c>
      <c r="AA162" s="3">
        <f>IF(Z162=0,0,Y162*(_xlfn.XLOOKUP(Y$1,'Control Panel'!$B:$B,'Control Panel'!$H:$H)))</f>
        <v>5289.9523448548489</v>
      </c>
      <c r="AB162" s="3">
        <f t="shared" si="82"/>
        <v>56502.380092280582</v>
      </c>
      <c r="AC162" s="3">
        <f t="shared" si="83"/>
        <v>1182120.6079712939</v>
      </c>
      <c r="AD162" s="10">
        <f>_xlfn.XLOOKUP(Y$1,'Control Panel'!$B:$B,'Control Panel'!$D:$D)</f>
        <v>5.1249999999999997E-2</v>
      </c>
      <c r="AE162" s="2">
        <f>IF('Control Panel'!$D$26="ON",AI161*(1-'Control Panel'!$C$26),AI161)</f>
        <v>7829448.3294893913</v>
      </c>
      <c r="AF162" s="3">
        <f>IF(ROUND(AI161,2) = 0,0,-PMT(_xlfn.XLOOKUP(AE$1,'Control Panel'!$B:$B,'Control Panel'!$H:$H),_xlfn.XLOOKUP(AE$1,'Control Panel'!$B:$B,'Control Panel'!$E:$E),_xlfn.XLOOKUP(AE$1,'Control Panel'!$B:$B,'Control Panel'!$C:$C)))</f>
        <v>65692.881367551381</v>
      </c>
      <c r="AG162" s="3">
        <f>IF(AF162=0,0,AE162*(_xlfn.XLOOKUP(AE$1,'Control Panel'!$B:$B,'Control Panel'!$H:$H)))</f>
        <v>44856.214387699642</v>
      </c>
      <c r="AH162" s="3">
        <f t="shared" si="84"/>
        <v>20836.66697985174</v>
      </c>
      <c r="AI162" s="3">
        <f t="shared" si="85"/>
        <v>7808611.6625095392</v>
      </c>
      <c r="AJ162" s="10">
        <f>_xlfn.XLOOKUP(AE$1,'Control Panel'!$B:$B,'Control Panel'!$D:$D)</f>
        <v>6.8750000000000006E-2</v>
      </c>
      <c r="AK162" s="2">
        <f>IF('Control Panel'!$D$26="ON",AO161*(1-'Control Panel'!$C$26),AO161)</f>
        <v>382820.19037094869</v>
      </c>
      <c r="AL162" s="3">
        <f>IF(ROUND(AO161,2) = 0,0,-PMT(_xlfn.XLOOKUP(AK$1,'Control Panel'!$B:$B,'Control Panel'!$H:$H),_xlfn.XLOOKUP(AK$1,'Control Panel'!$B:$B,'Control Panel'!$E:$E),_xlfn.XLOOKUP(AK$1,'Control Panel'!$B:$B,'Control Panel'!$C:$C)))</f>
        <v>19292.014496253767</v>
      </c>
      <c r="AM162" s="3">
        <f>IF(AL162=0,0,AK162*(_xlfn.XLOOKUP(AK$1,'Control Panel'!$B:$B,'Control Panel'!$H:$H)))</f>
        <v>1993.8551581820243</v>
      </c>
      <c r="AN162" s="3">
        <f t="shared" si="86"/>
        <v>17298.159338071742</v>
      </c>
      <c r="AO162" s="3">
        <f t="shared" si="87"/>
        <v>365522.03103287693</v>
      </c>
      <c r="AP162" s="10">
        <f>_xlfn.XLOOKUP(AK$1,'Control Panel'!$B:$B,'Control Panel'!$D:$D)</f>
        <v>6.25E-2</v>
      </c>
      <c r="AQ162" s="2">
        <f>IF('Control Panel'!$D$26="ON",AU161*(1-'Control Panel'!$C$26),AU161)</f>
        <v>1215481.3076071055</v>
      </c>
      <c r="AR162" s="3">
        <f>IF(ROUND(AU161,2) = 0,0,-PMT(_xlfn.XLOOKUP(AQ$1,'Control Panel'!$B:$B,'Control Panel'!$H:$H),_xlfn.XLOOKUP(AQ$1,'Control Panel'!$B:$B,'Control Panel'!$E:$E),_xlfn.XLOOKUP(AQ$1,'Control Panel'!$B:$B,'Control Panel'!$C:$C)))</f>
        <v>61459.563819643074</v>
      </c>
      <c r="AS162" s="3">
        <f>IF(AR162=0,0,AQ162*(_xlfn.XLOOKUP(AQ$1,'Control Panel'!$B:$B,'Control Panel'!$H:$H)))</f>
        <v>6710.4697190808947</v>
      </c>
      <c r="AT162" s="3">
        <f t="shared" si="88"/>
        <v>54749.094100562179</v>
      </c>
      <c r="AU162" s="3">
        <f t="shared" si="89"/>
        <v>1160732.2135065433</v>
      </c>
      <c r="AV162" s="10">
        <f>_xlfn.XLOOKUP(AQ$1,'Control Panel'!$B:$B,'Control Panel'!$D:$D)</f>
        <v>6.6250000000000003E-2</v>
      </c>
      <c r="AW162" s="2">
        <f>IF('Control Panel'!$D$26="ON",BA161*(1-'Control Panel'!$C$26),BA161)</f>
        <v>5928192.9891654579</v>
      </c>
      <c r="AX162" s="3">
        <f>IF(ROUND(BA161,2) = 0,0,-PMT(_xlfn.XLOOKUP(AW$1,'Control Panel'!$B:$B,'Control Panel'!$H:$H),_xlfn.XLOOKUP(AW$1,'Control Panel'!$B:$B,'Control Panel'!$E:$E),_xlfn.XLOOKUP(AW$1,'Control Panel'!$B:$B,'Control Panel'!$C:$C)))</f>
        <v>44797.69910066975</v>
      </c>
      <c r="AY162" s="3">
        <f>IF(AX162=0,0,AW162*(_xlfn.XLOOKUP(AW$1,'Control Panel'!$B:$B,'Control Panel'!$H:$H)))</f>
        <v>26553.36443063695</v>
      </c>
      <c r="AZ162" s="3">
        <f t="shared" si="90"/>
        <v>18244.3346700328</v>
      </c>
      <c r="BA162" s="3">
        <f t="shared" si="91"/>
        <v>5909948.6544954255</v>
      </c>
      <c r="BB162" s="10">
        <f>_xlfn.XLOOKUP(AW$1,'Control Panel'!$B:$B,'Control Panel'!$D:$D)</f>
        <v>5.3749999999999999E-2</v>
      </c>
      <c r="BC162" s="2">
        <f>IF('Control Panel'!$D$26="ON",BG161*(1-'Control Panel'!$C$26),BG161)</f>
        <v>9827728.2465499155</v>
      </c>
      <c r="BD162" s="3">
        <f>IF(ROUND(BG161,2) = 0,0,-PMT(_xlfn.XLOOKUP(BC$1,'Control Panel'!$B:$B,'Control Panel'!$H:$H),_xlfn.XLOOKUP(BC$1,'Control Panel'!$B:$B,'Control Panel'!$E:$E),_xlfn.XLOOKUP(BC$1,'Control Panel'!$B:$B,'Control Panel'!$C:$C)))</f>
        <v>83162.8118973979</v>
      </c>
      <c r="BE162" s="3">
        <f>IF(BD162=0,0,BC162*(_xlfn.XLOOKUP(BC$1,'Control Panel'!$B:$B,'Control Panel'!$H:$H)))</f>
        <v>57328.414771541175</v>
      </c>
      <c r="BF162" s="3">
        <f t="shared" si="92"/>
        <v>25834.397125856725</v>
      </c>
      <c r="BG162" s="3">
        <f t="shared" si="93"/>
        <v>9801893.8494240586</v>
      </c>
      <c r="BH162" s="10">
        <f>_xlfn.XLOOKUP(BC$1,'Control Panel'!$B:$B,'Control Panel'!$D:$D)</f>
        <v>7.0000000000000007E-2</v>
      </c>
      <c r="BI162" s="2">
        <f>IF('Control Panel'!$D$26="ON",BM161*(1-'Control Panel'!$C$26),BM161)</f>
        <v>5099837.5446407134</v>
      </c>
      <c r="BJ162" s="3">
        <f>IF(ROUND(BM161,2) = 0,0,-PMT(_xlfn.XLOOKUP(BI$1,'Control Panel'!$B:$B,'Control Panel'!$H:$H),_xlfn.XLOOKUP(BI$1,'Control Panel'!$B:$B,'Control Panel'!$E:$E),_xlfn.XLOOKUP(BI$1,'Control Panel'!$B:$B,'Control Panel'!$C:$C)))</f>
        <v>39928.799014207361</v>
      </c>
      <c r="BK162" s="3">
        <f>IF(BJ162=0,0,BI162*(_xlfn.XLOOKUP(BI$1,'Control Panel'!$B:$B,'Control Panel'!$H:$H)))</f>
        <v>24967.954645636823</v>
      </c>
      <c r="BL162" s="3">
        <f t="shared" si="94"/>
        <v>14960.844368570539</v>
      </c>
      <c r="BM162" s="3">
        <f t="shared" si="95"/>
        <v>5084876.7002721429</v>
      </c>
      <c r="BN162" s="10">
        <f>_xlfn.XLOOKUP(BI$1,'Control Panel'!$B:$B,'Control Panel'!$D:$D)</f>
        <v>5.8749999999999997E-2</v>
      </c>
      <c r="BO162" s="2">
        <f>IF('Control Panel'!$D$26="ON",BS161*(1-'Control Panel'!$C$26),BS161)</f>
        <v>6820174.7255995851</v>
      </c>
      <c r="BP162" s="3">
        <f>IF(ROUND(BS161,2) = 0,0,-PMT(_xlfn.XLOOKUP(BO$1,'Control Panel'!$B:$B,'Control Panel'!$H:$H),_xlfn.XLOOKUP(BO$1,'Control Panel'!$B:$B,'Control Panel'!$E:$E),_xlfn.XLOOKUP(BO$1,'Control Panel'!$B:$B,'Control Panel'!$C:$C)))</f>
        <v>51078.842448125593</v>
      </c>
      <c r="BQ162" s="3">
        <f>IF(BP162=0,0,BO162*(_xlfn.XLOOKUP(BO$1,'Control Panel'!$B:$B,'Control Panel'!$H:$H)))</f>
        <v>29838.264424498182</v>
      </c>
      <c r="BR162" s="3">
        <f t="shared" si="96"/>
        <v>21240.578023627411</v>
      </c>
      <c r="BS162" s="3">
        <f t="shared" si="97"/>
        <v>6798934.1475759577</v>
      </c>
      <c r="BT162" s="10">
        <f>_xlfn.XLOOKUP(BO$1,'Control Panel'!$B:$B,'Control Panel'!$D:$D)</f>
        <v>5.2499999999999998E-2</v>
      </c>
      <c r="BU162" s="2">
        <f>IF('Control Panel'!$D$26="ON",BY161*(1-'Control Panel'!$C$26),BY161)</f>
        <v>770873.23949000658</v>
      </c>
      <c r="BV162" s="3">
        <f>IF(ROUND(BY161,2) = 0,0,-PMT(_xlfn.XLOOKUP(BU$1,'Control Panel'!$B:$B,'Control Panel'!$H:$H),_xlfn.XLOOKUP(BU$1,'Control Panel'!$B:$B,'Control Panel'!$E:$E),_xlfn.XLOOKUP(BU$1,'Control Panel'!$B:$B,'Control Panel'!$C:$C)))</f>
        <v>38891.266274824018</v>
      </c>
      <c r="BW162" s="3">
        <f>IF(BV162=0,0,BU162*(_xlfn.XLOOKUP(BU$1,'Control Panel'!$B:$B,'Control Panel'!$H:$H)))</f>
        <v>4095.2640847906605</v>
      </c>
      <c r="BX162" s="3">
        <f t="shared" si="98"/>
        <v>34796.00219003336</v>
      </c>
      <c r="BY162" s="3">
        <f t="shared" si="99"/>
        <v>736077.23729997326</v>
      </c>
      <c r="BZ162" s="10">
        <f>_xlfn.XLOOKUP(BU$1,'Control Panel'!$B:$B,'Control Panel'!$D:$D)</f>
        <v>6.3750000000000001E-2</v>
      </c>
      <c r="CA162" s="2">
        <f>IF('Control Panel'!$D$26="ON",CE161*(1-'Control Panel'!$C$26),CE161)</f>
        <v>993136.20200101379</v>
      </c>
      <c r="CB162" s="3">
        <f>IF(ROUND(CE161,2) = 0,0,-PMT(_xlfn.XLOOKUP(CA$1,'Control Panel'!$B:$B,'Control Panel'!$H:$H),_xlfn.XLOOKUP(CA$1,'Control Panel'!$B:$B,'Control Panel'!$E:$E),_xlfn.XLOOKUP(CA$1,'Control Panel'!$B:$B,'Control Panel'!$C:$C)))</f>
        <v>49824.605221179954</v>
      </c>
      <c r="CC162" s="3">
        <f>IF(CB162=0,0,CA162*(_xlfn.XLOOKUP(CA$1,'Control Panel'!$B:$B,'Control Panel'!$H:$H)))</f>
        <v>4758.7776345881912</v>
      </c>
      <c r="CD162" s="3">
        <f t="shared" si="100"/>
        <v>45065.82758659176</v>
      </c>
      <c r="CE162" s="3">
        <f t="shared" si="101"/>
        <v>948070.37441442208</v>
      </c>
      <c r="CF162" s="10">
        <f>_xlfn.XLOOKUP(CA$1,'Control Panel'!$B:$B,'Control Panel'!$D:$D)</f>
        <v>5.7500000000000002E-2</v>
      </c>
      <c r="CG162" s="2">
        <f>IF('Control Panel'!$D$26="ON",CK161*(1-'Control Panel'!$C$26),CK161)</f>
        <v>1387475.95012499</v>
      </c>
      <c r="CH162" s="3">
        <f>IF(ROUND(CK161,2) = 0,0,-PMT(_xlfn.XLOOKUP(CG$1,'Control Panel'!$B:$B,'Control Panel'!$H:$H),_xlfn.XLOOKUP(CG$1,'Control Panel'!$B:$B,'Control Panel'!$E:$E),_xlfn.XLOOKUP(CG$1,'Control Panel'!$B:$B,'Control Panel'!$C:$C)))</f>
        <v>69452.093642796826</v>
      </c>
      <c r="CI162" s="3">
        <f>IF(CH162=0,0,CG162*(_xlfn.XLOOKUP(CG$1,'Control Panel'!$B:$B,'Control Panel'!$H:$H)))</f>
        <v>6359.2647714062041</v>
      </c>
      <c r="CJ162" s="3">
        <f t="shared" si="102"/>
        <v>63092.828871390622</v>
      </c>
      <c r="CK162" s="3">
        <f t="shared" si="103"/>
        <v>1324383.1212535994</v>
      </c>
      <c r="CL162" s="10">
        <f>_xlfn.XLOOKUP(CG$1,'Control Panel'!$B:$B,'Control Panel'!$D:$D)</f>
        <v>5.5E-2</v>
      </c>
      <c r="CM162" s="2">
        <f>IF('Control Panel'!$D$26="ON",CQ161*(1-'Control Panel'!$C$26),CQ161)</f>
        <v>1474632.3731026109</v>
      </c>
      <c r="CN162" s="3">
        <f>IF(ROUND(CQ161,2) = 0,0,-PMT(_xlfn.XLOOKUP(CM$1,'Control Panel'!$B:$B,'Control Panel'!$H:$H),_xlfn.XLOOKUP(CM$1,'Control Panel'!$B:$B,'Control Panel'!$E:$E),_xlfn.XLOOKUP(CM$1,'Control Panel'!$B:$B,'Control Panel'!$C:$C)))</f>
        <v>11044.074042837967</v>
      </c>
      <c r="CO162" s="3">
        <f>IF(CN162=0,0,CM162*(_xlfn.XLOOKUP(CM$1,'Control Panel'!$B:$B,'Control Panel'!$H:$H)))</f>
        <v>6451.5166323239218</v>
      </c>
      <c r="CP162" s="3">
        <f t="shared" si="104"/>
        <v>4592.5574105140449</v>
      </c>
      <c r="CQ162" s="3">
        <f t="shared" si="105"/>
        <v>1470039.8156920969</v>
      </c>
      <c r="CR162" s="10">
        <f>_xlfn.XLOOKUP(CM$1,'Control Panel'!$B:$B,'Control Panel'!$D:$D)</f>
        <v>5.2499999999999998E-2</v>
      </c>
    </row>
    <row r="163" spans="1:96" x14ac:dyDescent="0.3">
      <c r="A163" s="86">
        <f t="shared" si="74"/>
        <v>438362.74829861877</v>
      </c>
      <c r="B163" s="3">
        <f t="shared" si="75"/>
        <v>267885.93363099016</v>
      </c>
      <c r="C163" s="88">
        <f>SUM($A$3:A162)</f>
        <v>48430698.444062017</v>
      </c>
      <c r="D163" s="87">
        <f>IF('Control Panel'!$D$27= "ON",A163+B163*(1-'Control Panel'!$C$27),A163+B163)</f>
        <v>706248.68192960892</v>
      </c>
      <c r="F163" s="9">
        <v>161</v>
      </c>
      <c r="G163" s="2">
        <f>IF('Control Panel'!$D$26="ON",K162*(1-'Control Panel'!$C$26),K162)</f>
        <v>779048.89485505992</v>
      </c>
      <c r="H163" s="3">
        <f>IF(ROUND(K162,2) = 0,0,-PMT(_xlfn.XLOOKUP(G$1,'Control Panel'!$B:$B,'Control Panel'!$H:$H),_xlfn.XLOOKUP(G$1,'Control Panel'!$B:$B,'Control Panel'!$E:$E),_xlfn.XLOOKUP(G$1,'Control Panel'!$B:$B,'Control Panel'!$C:$C)))</f>
        <v>40854.172731056962</v>
      </c>
      <c r="I163" s="3">
        <f>IF(H163=0,0,G163*(_xlfn.XLOOKUP(G$1,'Control Panel'!$B:$B,'Control Panel'!$H:$H)))</f>
        <v>3570.6407680856914</v>
      </c>
      <c r="J163" s="3">
        <f t="shared" si="76"/>
        <v>37283.531962971269</v>
      </c>
      <c r="K163" s="3">
        <f t="shared" si="77"/>
        <v>741765.3628920886</v>
      </c>
      <c r="L163" s="10">
        <f>_xlfn.XLOOKUP(G$1,'Control Panel'!$B:$B,'Control Panel'!$D:$D)</f>
        <v>5.5E-2</v>
      </c>
      <c r="M163" s="2">
        <f>IF('Control Panel'!$D$26="ON",Q162*(1-'Control Panel'!$C$26),Q162)</f>
        <v>3123444.6650038129</v>
      </c>
      <c r="N163" s="3">
        <f>IF(ROUND(Q162,2) = 0,0,-PMT(_xlfn.XLOOKUP(M$1,'Control Panel'!$B:$B,'Control Panel'!$H:$H),_xlfn.XLOOKUP(M$1,'Control Panel'!$B:$B,'Control Panel'!$E:$E),_xlfn.XLOOKUP(M$1,'Control Panel'!$B:$B,'Control Panel'!$C:$C)))</f>
        <v>26277.152547020552</v>
      </c>
      <c r="O163" s="3">
        <f>IF(N163=0,0,M163*(_xlfn.XLOOKUP(M$1,'Control Panel'!$B:$B,'Control Panel'!$H:$H)))</f>
        <v>17894.735059917679</v>
      </c>
      <c r="P163" s="3">
        <f t="shared" si="78"/>
        <v>8382.4174871028736</v>
      </c>
      <c r="Q163" s="3">
        <f t="shared" si="79"/>
        <v>3115062.2475167098</v>
      </c>
      <c r="R163" s="10">
        <f>_xlfn.XLOOKUP(M$1,'Control Panel'!$B:$B,'Control Panel'!$D:$D)</f>
        <v>6.8750000000000006E-2</v>
      </c>
      <c r="S163" s="2">
        <f>IF('Control Panel'!$D$26="ON",W162*(1-'Control Panel'!$C$26),W162)</f>
        <v>5075597.5806311825</v>
      </c>
      <c r="T163" s="3">
        <f>IF(ROUND(W162,2) = 0,0,-PMT(_xlfn.XLOOKUP(S$1,'Control Panel'!$B:$B,'Control Panel'!$H:$H),_xlfn.XLOOKUP(S$1,'Control Panel'!$B:$B,'Control Panel'!$E:$E),_xlfn.XLOOKUP(S$1,'Control Panel'!$B:$B,'Control Panel'!$C:$C)))</f>
        <v>42700.372888908401</v>
      </c>
      <c r="U163" s="3">
        <f>IF(T163=0,0,S163*(_xlfn.XLOOKUP(S$1,'Control Panel'!$B:$B,'Control Panel'!$H:$H)))</f>
        <v>29078.944472366151</v>
      </c>
      <c r="V163" s="3">
        <f t="shared" si="80"/>
        <v>13621.42841654225</v>
      </c>
      <c r="W163" s="3">
        <f t="shared" si="81"/>
        <v>5061976.1522146398</v>
      </c>
      <c r="X163" s="10">
        <f>_xlfn.XLOOKUP(S$1,'Control Panel'!$B:$B,'Control Panel'!$D:$D)</f>
        <v>6.8750000000000006E-2</v>
      </c>
      <c r="Y163" s="2">
        <f>IF('Control Panel'!$D$26="ON",AC162*(1-'Control Panel'!$C$26),AC162)</f>
        <v>1182120.6079712939</v>
      </c>
      <c r="Z163" s="3">
        <f>IF(ROUND(AC162,2) = 0,0,-PMT(_xlfn.XLOOKUP(Y$1,'Control Panel'!$B:$B,'Control Panel'!$H:$H),_xlfn.XLOOKUP(Y$1,'Control Panel'!$B:$B,'Control Panel'!$E:$E),_xlfn.XLOOKUP(Y$1,'Control Panel'!$B:$B,'Control Panel'!$C:$C)))</f>
        <v>61792.332437135432</v>
      </c>
      <c r="AA163" s="3">
        <f>IF(Z163=0,0,Y163*(_xlfn.XLOOKUP(Y$1,'Control Panel'!$B:$B,'Control Panel'!$H:$H)))</f>
        <v>5048.6400965440671</v>
      </c>
      <c r="AB163" s="3">
        <f t="shared" si="82"/>
        <v>56743.692340591362</v>
      </c>
      <c r="AC163" s="3">
        <f t="shared" si="83"/>
        <v>1125376.9156307024</v>
      </c>
      <c r="AD163" s="10">
        <f>_xlfn.XLOOKUP(Y$1,'Control Panel'!$B:$B,'Control Panel'!$D:$D)</f>
        <v>5.1249999999999997E-2</v>
      </c>
      <c r="AE163" s="2">
        <f>IF('Control Panel'!$D$26="ON",AI162*(1-'Control Panel'!$C$26),AI162)</f>
        <v>7808611.6625095392</v>
      </c>
      <c r="AF163" s="3">
        <f>IF(ROUND(AI162,2) = 0,0,-PMT(_xlfn.XLOOKUP(AE$1,'Control Panel'!$B:$B,'Control Panel'!$H:$H),_xlfn.XLOOKUP(AE$1,'Control Panel'!$B:$B,'Control Panel'!$E:$E),_xlfn.XLOOKUP(AE$1,'Control Panel'!$B:$B,'Control Panel'!$C:$C)))</f>
        <v>65692.881367551381</v>
      </c>
      <c r="AG163" s="3">
        <f>IF(AF163=0,0,AE163*(_xlfn.XLOOKUP(AE$1,'Control Panel'!$B:$B,'Control Panel'!$H:$H)))</f>
        <v>44736.837649794237</v>
      </c>
      <c r="AH163" s="3">
        <f t="shared" si="84"/>
        <v>20956.043717757144</v>
      </c>
      <c r="AI163" s="3">
        <f t="shared" si="85"/>
        <v>7787655.6187917823</v>
      </c>
      <c r="AJ163" s="10">
        <f>_xlfn.XLOOKUP(AE$1,'Control Panel'!$B:$B,'Control Panel'!$D:$D)</f>
        <v>6.8750000000000006E-2</v>
      </c>
      <c r="AK163" s="2">
        <f>IF('Control Panel'!$D$26="ON",AO162*(1-'Control Panel'!$C$26),AO162)</f>
        <v>365522.03103287693</v>
      </c>
      <c r="AL163" s="3">
        <f>IF(ROUND(AO162,2) = 0,0,-PMT(_xlfn.XLOOKUP(AK$1,'Control Panel'!$B:$B,'Control Panel'!$H:$H),_xlfn.XLOOKUP(AK$1,'Control Panel'!$B:$B,'Control Panel'!$E:$E),_xlfn.XLOOKUP(AK$1,'Control Panel'!$B:$B,'Control Panel'!$C:$C)))</f>
        <v>19292.014496253767</v>
      </c>
      <c r="AM163" s="3">
        <f>IF(AL163=0,0,AK163*(_xlfn.XLOOKUP(AK$1,'Control Panel'!$B:$B,'Control Panel'!$H:$H)))</f>
        <v>1903.7605782962339</v>
      </c>
      <c r="AN163" s="3">
        <f t="shared" si="86"/>
        <v>17388.253917957532</v>
      </c>
      <c r="AO163" s="3">
        <f t="shared" si="87"/>
        <v>348133.77711491939</v>
      </c>
      <c r="AP163" s="10">
        <f>_xlfn.XLOOKUP(AK$1,'Control Panel'!$B:$B,'Control Panel'!$D:$D)</f>
        <v>6.25E-2</v>
      </c>
      <c r="AQ163" s="2">
        <f>IF('Control Panel'!$D$26="ON",AU162*(1-'Control Panel'!$C$26),AU162)</f>
        <v>1160732.2135065433</v>
      </c>
      <c r="AR163" s="3">
        <f>IF(ROUND(AU162,2) = 0,0,-PMT(_xlfn.XLOOKUP(AQ$1,'Control Panel'!$B:$B,'Control Panel'!$H:$H),_xlfn.XLOOKUP(AQ$1,'Control Panel'!$B:$B,'Control Panel'!$E:$E),_xlfn.XLOOKUP(AQ$1,'Control Panel'!$B:$B,'Control Panel'!$C:$C)))</f>
        <v>61459.563819643074</v>
      </c>
      <c r="AS163" s="3">
        <f>IF(AR163=0,0,AQ163*(_xlfn.XLOOKUP(AQ$1,'Control Panel'!$B:$B,'Control Panel'!$H:$H)))</f>
        <v>6408.2090954007081</v>
      </c>
      <c r="AT163" s="3">
        <f t="shared" si="88"/>
        <v>55051.354724242367</v>
      </c>
      <c r="AU163" s="3">
        <f t="shared" si="89"/>
        <v>1105680.858782301</v>
      </c>
      <c r="AV163" s="10">
        <f>_xlfn.XLOOKUP(AQ$1,'Control Panel'!$B:$B,'Control Panel'!$D:$D)</f>
        <v>6.6250000000000003E-2</v>
      </c>
      <c r="AW163" s="2">
        <f>IF('Control Panel'!$D$26="ON",BA162*(1-'Control Panel'!$C$26),BA162)</f>
        <v>5909948.6544954255</v>
      </c>
      <c r="AX163" s="3">
        <f>IF(ROUND(BA162,2) = 0,0,-PMT(_xlfn.XLOOKUP(AW$1,'Control Panel'!$B:$B,'Control Panel'!$H:$H),_xlfn.XLOOKUP(AW$1,'Control Panel'!$B:$B,'Control Panel'!$E:$E),_xlfn.XLOOKUP(AW$1,'Control Panel'!$B:$B,'Control Panel'!$C:$C)))</f>
        <v>44797.69910066975</v>
      </c>
      <c r="AY163" s="3">
        <f>IF(AX163=0,0,AW163*(_xlfn.XLOOKUP(AW$1,'Control Panel'!$B:$B,'Control Panel'!$H:$H)))</f>
        <v>26471.645014927428</v>
      </c>
      <c r="AZ163" s="3">
        <f t="shared" si="90"/>
        <v>18326.054085742322</v>
      </c>
      <c r="BA163" s="3">
        <f t="shared" si="91"/>
        <v>5891622.6004096828</v>
      </c>
      <c r="BB163" s="10">
        <f>_xlfn.XLOOKUP(AW$1,'Control Panel'!$B:$B,'Control Panel'!$D:$D)</f>
        <v>5.3749999999999999E-2</v>
      </c>
      <c r="BC163" s="2">
        <f>IF('Control Panel'!$D$26="ON",BG162*(1-'Control Panel'!$C$26),BG162)</f>
        <v>9801893.8494240586</v>
      </c>
      <c r="BD163" s="3">
        <f>IF(ROUND(BG162,2) = 0,0,-PMT(_xlfn.XLOOKUP(BC$1,'Control Panel'!$B:$B,'Control Panel'!$H:$H),_xlfn.XLOOKUP(BC$1,'Control Panel'!$B:$B,'Control Panel'!$E:$E),_xlfn.XLOOKUP(BC$1,'Control Panel'!$B:$B,'Control Panel'!$C:$C)))</f>
        <v>83162.8118973979</v>
      </c>
      <c r="BE163" s="3">
        <f>IF(BD163=0,0,BC163*(_xlfn.XLOOKUP(BC$1,'Control Panel'!$B:$B,'Control Panel'!$H:$H)))</f>
        <v>57177.714121640347</v>
      </c>
      <c r="BF163" s="3">
        <f t="shared" si="92"/>
        <v>25985.097775757553</v>
      </c>
      <c r="BG163" s="3">
        <f t="shared" si="93"/>
        <v>9775908.7516483013</v>
      </c>
      <c r="BH163" s="10">
        <f>_xlfn.XLOOKUP(BC$1,'Control Panel'!$B:$B,'Control Panel'!$D:$D)</f>
        <v>7.0000000000000007E-2</v>
      </c>
      <c r="BI163" s="2">
        <f>IF('Control Panel'!$D$26="ON",BM162*(1-'Control Panel'!$C$26),BM162)</f>
        <v>5084876.7002721429</v>
      </c>
      <c r="BJ163" s="3">
        <f>IF(ROUND(BM162,2) = 0,0,-PMT(_xlfn.XLOOKUP(BI$1,'Control Panel'!$B:$B,'Control Panel'!$H:$H),_xlfn.XLOOKUP(BI$1,'Control Panel'!$B:$B,'Control Panel'!$E:$E),_xlfn.XLOOKUP(BI$1,'Control Panel'!$B:$B,'Control Panel'!$C:$C)))</f>
        <v>39928.799014207361</v>
      </c>
      <c r="BK163" s="3">
        <f>IF(BJ163=0,0,BI163*(_xlfn.XLOOKUP(BI$1,'Control Panel'!$B:$B,'Control Panel'!$H:$H)))</f>
        <v>24894.708845082365</v>
      </c>
      <c r="BL163" s="3">
        <f t="shared" si="94"/>
        <v>15034.090169124996</v>
      </c>
      <c r="BM163" s="3">
        <f t="shared" si="95"/>
        <v>5069842.6101030177</v>
      </c>
      <c r="BN163" s="10">
        <f>_xlfn.XLOOKUP(BI$1,'Control Panel'!$B:$B,'Control Panel'!$D:$D)</f>
        <v>5.8749999999999997E-2</v>
      </c>
      <c r="BO163" s="2">
        <f>IF('Control Panel'!$D$26="ON",BS162*(1-'Control Panel'!$C$26),BS162)</f>
        <v>6798934.1475759577</v>
      </c>
      <c r="BP163" s="3">
        <f>IF(ROUND(BS162,2) = 0,0,-PMT(_xlfn.XLOOKUP(BO$1,'Control Panel'!$B:$B,'Control Panel'!$H:$H),_xlfn.XLOOKUP(BO$1,'Control Panel'!$B:$B,'Control Panel'!$E:$E),_xlfn.XLOOKUP(BO$1,'Control Panel'!$B:$B,'Control Panel'!$C:$C)))</f>
        <v>51078.842448125593</v>
      </c>
      <c r="BQ163" s="3">
        <f>IF(BP163=0,0,BO163*(_xlfn.XLOOKUP(BO$1,'Control Panel'!$B:$B,'Control Panel'!$H:$H)))</f>
        <v>29745.33689564481</v>
      </c>
      <c r="BR163" s="3">
        <f t="shared" si="96"/>
        <v>21333.505552480783</v>
      </c>
      <c r="BS163" s="3">
        <f t="shared" si="97"/>
        <v>6777600.6420234768</v>
      </c>
      <c r="BT163" s="10">
        <f>_xlfn.XLOOKUP(BO$1,'Control Panel'!$B:$B,'Control Panel'!$D:$D)</f>
        <v>5.2499999999999998E-2</v>
      </c>
      <c r="BU163" s="2">
        <f>IF('Control Panel'!$D$26="ON",BY162*(1-'Control Panel'!$C$26),BY162)</f>
        <v>736077.23729997326</v>
      </c>
      <c r="BV163" s="3">
        <f>IF(ROUND(BY162,2) = 0,0,-PMT(_xlfn.XLOOKUP(BU$1,'Control Panel'!$B:$B,'Control Panel'!$H:$H),_xlfn.XLOOKUP(BU$1,'Control Panel'!$B:$B,'Control Panel'!$E:$E),_xlfn.XLOOKUP(BU$1,'Control Panel'!$B:$B,'Control Panel'!$C:$C)))</f>
        <v>38891.266274824018</v>
      </c>
      <c r="BW163" s="3">
        <f>IF(BV163=0,0,BU163*(_xlfn.XLOOKUP(BU$1,'Control Panel'!$B:$B,'Control Panel'!$H:$H)))</f>
        <v>3910.410323156108</v>
      </c>
      <c r="BX163" s="3">
        <f t="shared" si="98"/>
        <v>34980.855951667909</v>
      </c>
      <c r="BY163" s="3">
        <f t="shared" si="99"/>
        <v>701096.38134830538</v>
      </c>
      <c r="BZ163" s="10">
        <f>_xlfn.XLOOKUP(BU$1,'Control Panel'!$B:$B,'Control Panel'!$D:$D)</f>
        <v>6.3750000000000001E-2</v>
      </c>
      <c r="CA163" s="2">
        <f>IF('Control Panel'!$D$26="ON",CE162*(1-'Control Panel'!$C$26),CE162)</f>
        <v>948070.37441442208</v>
      </c>
      <c r="CB163" s="3">
        <f>IF(ROUND(CE162,2) = 0,0,-PMT(_xlfn.XLOOKUP(CA$1,'Control Panel'!$B:$B,'Control Panel'!$H:$H),_xlfn.XLOOKUP(CA$1,'Control Panel'!$B:$B,'Control Panel'!$E:$E),_xlfn.XLOOKUP(CA$1,'Control Panel'!$B:$B,'Control Panel'!$C:$C)))</f>
        <v>49824.605221179954</v>
      </c>
      <c r="CC163" s="3">
        <f>IF(CB163=0,0,CA163*(_xlfn.XLOOKUP(CA$1,'Control Panel'!$B:$B,'Control Panel'!$H:$H)))</f>
        <v>4542.8372107357727</v>
      </c>
      <c r="CD163" s="3">
        <f t="shared" si="100"/>
        <v>45281.768010444182</v>
      </c>
      <c r="CE163" s="3">
        <f t="shared" si="101"/>
        <v>902788.60640397784</v>
      </c>
      <c r="CF163" s="10">
        <f>_xlfn.XLOOKUP(CA$1,'Control Panel'!$B:$B,'Control Panel'!$D:$D)</f>
        <v>5.7500000000000002E-2</v>
      </c>
      <c r="CG163" s="2">
        <f>IF('Control Panel'!$D$26="ON",CK162*(1-'Control Panel'!$C$26),CK162)</f>
        <v>1324383.1212535994</v>
      </c>
      <c r="CH163" s="3">
        <f>IF(ROUND(CK162,2) = 0,0,-PMT(_xlfn.XLOOKUP(CG$1,'Control Panel'!$B:$B,'Control Panel'!$H:$H),_xlfn.XLOOKUP(CG$1,'Control Panel'!$B:$B,'Control Panel'!$E:$E),_xlfn.XLOOKUP(CG$1,'Control Panel'!$B:$B,'Control Panel'!$C:$C)))</f>
        <v>69452.093642796826</v>
      </c>
      <c r="CI163" s="3">
        <f>IF(CH163=0,0,CG163*(_xlfn.XLOOKUP(CG$1,'Control Panel'!$B:$B,'Control Panel'!$H:$H)))</f>
        <v>6070.0893057456642</v>
      </c>
      <c r="CJ163" s="3">
        <f t="shared" si="102"/>
        <v>63382.004337051163</v>
      </c>
      <c r="CK163" s="3">
        <f t="shared" si="103"/>
        <v>1261001.1169165482</v>
      </c>
      <c r="CL163" s="10">
        <f>_xlfn.XLOOKUP(CG$1,'Control Panel'!$B:$B,'Control Panel'!$D:$D)</f>
        <v>5.5E-2</v>
      </c>
      <c r="CM163" s="2">
        <f>IF('Control Panel'!$D$26="ON",CQ162*(1-'Control Panel'!$C$26),CQ162)</f>
        <v>1470039.8156920969</v>
      </c>
      <c r="CN163" s="3">
        <f>IF(ROUND(CQ162,2) = 0,0,-PMT(_xlfn.XLOOKUP(CM$1,'Control Panel'!$B:$B,'Control Panel'!$H:$H),_xlfn.XLOOKUP(CM$1,'Control Panel'!$B:$B,'Control Panel'!$E:$E),_xlfn.XLOOKUP(CM$1,'Control Panel'!$B:$B,'Control Panel'!$C:$C)))</f>
        <v>11044.074042837967</v>
      </c>
      <c r="CO163" s="3">
        <f>IF(CN163=0,0,CM163*(_xlfn.XLOOKUP(CM$1,'Control Panel'!$B:$B,'Control Panel'!$H:$H)))</f>
        <v>6431.4241936529233</v>
      </c>
      <c r="CP163" s="3">
        <f t="shared" si="104"/>
        <v>4612.6498491850434</v>
      </c>
      <c r="CQ163" s="3">
        <f t="shared" si="105"/>
        <v>1465427.1658429119</v>
      </c>
      <c r="CR163" s="10">
        <f>_xlfn.XLOOKUP(CM$1,'Control Panel'!$B:$B,'Control Panel'!$D:$D)</f>
        <v>5.2499999999999998E-2</v>
      </c>
    </row>
    <row r="164" spans="1:96" x14ac:dyDescent="0.3">
      <c r="A164" s="86">
        <f t="shared" si="74"/>
        <v>440530.68735659675</v>
      </c>
      <c r="B164" s="3">
        <f t="shared" si="75"/>
        <v>265717.99457301223</v>
      </c>
      <c r="C164" s="88">
        <f>SUM($A$3:A163)</f>
        <v>48869061.192360632</v>
      </c>
      <c r="D164" s="87">
        <f>IF('Control Panel'!$D$27= "ON",A164+B164*(1-'Control Panel'!$C$27),A164+B164)</f>
        <v>706248.68192960904</v>
      </c>
      <c r="F164" s="9">
        <v>162</v>
      </c>
      <c r="G164" s="2">
        <f>IF('Control Panel'!$D$26="ON",K163*(1-'Control Panel'!$C$26),K163)</f>
        <v>741765.3628920886</v>
      </c>
      <c r="H164" s="3">
        <f>IF(ROUND(K163,2) = 0,0,-PMT(_xlfn.XLOOKUP(G$1,'Control Panel'!$B:$B,'Control Panel'!$H:$H),_xlfn.XLOOKUP(G$1,'Control Panel'!$B:$B,'Control Panel'!$E:$E),_xlfn.XLOOKUP(G$1,'Control Panel'!$B:$B,'Control Panel'!$C:$C)))</f>
        <v>40854.172731056962</v>
      </c>
      <c r="I164" s="3">
        <f>IF(H164=0,0,G164*(_xlfn.XLOOKUP(G$1,'Control Panel'!$B:$B,'Control Panel'!$H:$H)))</f>
        <v>3399.757913255406</v>
      </c>
      <c r="J164" s="3">
        <f t="shared" si="76"/>
        <v>37454.414817801553</v>
      </c>
      <c r="K164" s="3">
        <f t="shared" si="77"/>
        <v>704310.94807428704</v>
      </c>
      <c r="L164" s="10">
        <f>_xlfn.XLOOKUP(G$1,'Control Panel'!$B:$B,'Control Panel'!$D:$D)</f>
        <v>5.5E-2</v>
      </c>
      <c r="M164" s="2">
        <f>IF('Control Panel'!$D$26="ON",Q163*(1-'Control Panel'!$C$26),Q163)</f>
        <v>3115062.2475167098</v>
      </c>
      <c r="N164" s="3">
        <f>IF(ROUND(Q163,2) = 0,0,-PMT(_xlfn.XLOOKUP(M$1,'Control Panel'!$B:$B,'Control Panel'!$H:$H),_xlfn.XLOOKUP(M$1,'Control Panel'!$B:$B,'Control Panel'!$E:$E),_xlfn.XLOOKUP(M$1,'Control Panel'!$B:$B,'Control Panel'!$C:$C)))</f>
        <v>26277.152547020552</v>
      </c>
      <c r="O164" s="3">
        <f>IF(N164=0,0,M164*(_xlfn.XLOOKUP(M$1,'Control Panel'!$B:$B,'Control Panel'!$H:$H)))</f>
        <v>17846.710793064485</v>
      </c>
      <c r="P164" s="3">
        <f t="shared" si="78"/>
        <v>8430.4417539560673</v>
      </c>
      <c r="Q164" s="3">
        <f t="shared" si="79"/>
        <v>3106631.8057627538</v>
      </c>
      <c r="R164" s="10">
        <f>_xlfn.XLOOKUP(M$1,'Control Panel'!$B:$B,'Control Panel'!$D:$D)</f>
        <v>6.8750000000000006E-2</v>
      </c>
      <c r="S164" s="2">
        <f>IF('Control Panel'!$D$26="ON",W163*(1-'Control Panel'!$C$26),W163)</f>
        <v>5061976.1522146398</v>
      </c>
      <c r="T164" s="3">
        <f>IF(ROUND(W163,2) = 0,0,-PMT(_xlfn.XLOOKUP(S$1,'Control Panel'!$B:$B,'Control Panel'!$H:$H),_xlfn.XLOOKUP(S$1,'Control Panel'!$B:$B,'Control Panel'!$E:$E),_xlfn.XLOOKUP(S$1,'Control Panel'!$B:$B,'Control Panel'!$C:$C)))</f>
        <v>42700.372888908401</v>
      </c>
      <c r="U164" s="3">
        <f>IF(T164=0,0,S164*(_xlfn.XLOOKUP(S$1,'Control Panel'!$B:$B,'Control Panel'!$H:$H)))</f>
        <v>29000.90503872971</v>
      </c>
      <c r="V164" s="3">
        <f t="shared" si="80"/>
        <v>13699.467850178691</v>
      </c>
      <c r="W164" s="3">
        <f t="shared" si="81"/>
        <v>5048276.6843644613</v>
      </c>
      <c r="X164" s="10">
        <f>_xlfn.XLOOKUP(S$1,'Control Panel'!$B:$B,'Control Panel'!$D:$D)</f>
        <v>6.8750000000000006E-2</v>
      </c>
      <c r="Y164" s="2">
        <f>IF('Control Panel'!$D$26="ON",AC163*(1-'Control Panel'!$C$26),AC163)</f>
        <v>1125376.9156307024</v>
      </c>
      <c r="Z164" s="3">
        <f>IF(ROUND(AC163,2) = 0,0,-PMT(_xlfn.XLOOKUP(Y$1,'Control Panel'!$B:$B,'Control Panel'!$H:$H),_xlfn.XLOOKUP(Y$1,'Control Panel'!$B:$B,'Control Panel'!$E:$E),_xlfn.XLOOKUP(Y$1,'Control Panel'!$B:$B,'Control Panel'!$C:$C)))</f>
        <v>61792.332437135432</v>
      </c>
      <c r="AA164" s="3">
        <f>IF(Z164=0,0,Y164*(_xlfn.XLOOKUP(Y$1,'Control Panel'!$B:$B,'Control Panel'!$H:$H)))</f>
        <v>4806.2972438394581</v>
      </c>
      <c r="AB164" s="3">
        <f t="shared" si="82"/>
        <v>56986.035193295975</v>
      </c>
      <c r="AC164" s="3">
        <f t="shared" si="83"/>
        <v>1068390.8804374065</v>
      </c>
      <c r="AD164" s="10">
        <f>_xlfn.XLOOKUP(Y$1,'Control Panel'!$B:$B,'Control Panel'!$D:$D)</f>
        <v>5.1249999999999997E-2</v>
      </c>
      <c r="AE164" s="2">
        <f>IF('Control Panel'!$D$26="ON",AI163*(1-'Control Panel'!$C$26),AI163)</f>
        <v>7787655.6187917823</v>
      </c>
      <c r="AF164" s="3">
        <f>IF(ROUND(AI163,2) = 0,0,-PMT(_xlfn.XLOOKUP(AE$1,'Control Panel'!$B:$B,'Control Panel'!$H:$H),_xlfn.XLOOKUP(AE$1,'Control Panel'!$B:$B,'Control Panel'!$E:$E),_xlfn.XLOOKUP(AE$1,'Control Panel'!$B:$B,'Control Panel'!$C:$C)))</f>
        <v>65692.881367551381</v>
      </c>
      <c r="AG164" s="3">
        <f>IF(AF164=0,0,AE164*(_xlfn.XLOOKUP(AE$1,'Control Panel'!$B:$B,'Control Panel'!$H:$H)))</f>
        <v>44616.776982661257</v>
      </c>
      <c r="AH164" s="3">
        <f t="shared" si="84"/>
        <v>21076.104384890124</v>
      </c>
      <c r="AI164" s="3">
        <f t="shared" si="85"/>
        <v>7766579.5144068925</v>
      </c>
      <c r="AJ164" s="10">
        <f>_xlfn.XLOOKUP(AE$1,'Control Panel'!$B:$B,'Control Panel'!$D:$D)</f>
        <v>6.8750000000000006E-2</v>
      </c>
      <c r="AK164" s="2">
        <f>IF('Control Panel'!$D$26="ON",AO163*(1-'Control Panel'!$C$26),AO163)</f>
        <v>348133.77711491939</v>
      </c>
      <c r="AL164" s="3">
        <f>IF(ROUND(AO163,2) = 0,0,-PMT(_xlfn.XLOOKUP(AK$1,'Control Panel'!$B:$B,'Control Panel'!$H:$H),_xlfn.XLOOKUP(AK$1,'Control Panel'!$B:$B,'Control Panel'!$E:$E),_xlfn.XLOOKUP(AK$1,'Control Panel'!$B:$B,'Control Panel'!$C:$C)))</f>
        <v>19292.014496253767</v>
      </c>
      <c r="AM164" s="3">
        <f>IF(AL164=0,0,AK164*(_xlfn.XLOOKUP(AK$1,'Control Panel'!$B:$B,'Control Panel'!$H:$H)))</f>
        <v>1813.1967558068718</v>
      </c>
      <c r="AN164" s="3">
        <f t="shared" si="86"/>
        <v>17478.817740446895</v>
      </c>
      <c r="AO164" s="3">
        <f t="shared" si="87"/>
        <v>330654.9593744725</v>
      </c>
      <c r="AP164" s="10">
        <f>_xlfn.XLOOKUP(AK$1,'Control Panel'!$B:$B,'Control Panel'!$D:$D)</f>
        <v>6.25E-2</v>
      </c>
      <c r="AQ164" s="2">
        <f>IF('Control Panel'!$D$26="ON",AU163*(1-'Control Panel'!$C$26),AU163)</f>
        <v>1105680.858782301</v>
      </c>
      <c r="AR164" s="3">
        <f>IF(ROUND(AU163,2) = 0,0,-PMT(_xlfn.XLOOKUP(AQ$1,'Control Panel'!$B:$B,'Control Panel'!$H:$H),_xlfn.XLOOKUP(AQ$1,'Control Panel'!$B:$B,'Control Panel'!$E:$E),_xlfn.XLOOKUP(AQ$1,'Control Panel'!$B:$B,'Control Panel'!$C:$C)))</f>
        <v>61459.563819643074</v>
      </c>
      <c r="AS164" s="3">
        <f>IF(AR164=0,0,AQ164*(_xlfn.XLOOKUP(AQ$1,'Control Panel'!$B:$B,'Control Panel'!$H:$H)))</f>
        <v>6104.2797411939528</v>
      </c>
      <c r="AT164" s="3">
        <f t="shared" si="88"/>
        <v>55355.28407844912</v>
      </c>
      <c r="AU164" s="3">
        <f t="shared" si="89"/>
        <v>1050325.5747038519</v>
      </c>
      <c r="AV164" s="10">
        <f>_xlfn.XLOOKUP(AQ$1,'Control Panel'!$B:$B,'Control Panel'!$D:$D)</f>
        <v>6.6250000000000003E-2</v>
      </c>
      <c r="AW164" s="2">
        <f>IF('Control Panel'!$D$26="ON",BA163*(1-'Control Panel'!$C$26),BA163)</f>
        <v>5891622.6004096828</v>
      </c>
      <c r="AX164" s="3">
        <f>IF(ROUND(BA163,2) = 0,0,-PMT(_xlfn.XLOOKUP(AW$1,'Control Panel'!$B:$B,'Control Panel'!$H:$H),_xlfn.XLOOKUP(AW$1,'Control Panel'!$B:$B,'Control Panel'!$E:$E),_xlfn.XLOOKUP(AW$1,'Control Panel'!$B:$B,'Control Panel'!$C:$C)))</f>
        <v>44797.69910066975</v>
      </c>
      <c r="AY164" s="3">
        <f>IF(AX164=0,0,AW164*(_xlfn.XLOOKUP(AW$1,'Control Panel'!$B:$B,'Control Panel'!$H:$H)))</f>
        <v>26389.559564335039</v>
      </c>
      <c r="AZ164" s="3">
        <f t="shared" si="90"/>
        <v>18408.139536334711</v>
      </c>
      <c r="BA164" s="3">
        <f t="shared" si="91"/>
        <v>5873214.4608733477</v>
      </c>
      <c r="BB164" s="10">
        <f>_xlfn.XLOOKUP(AW$1,'Control Panel'!$B:$B,'Control Panel'!$D:$D)</f>
        <v>5.3749999999999999E-2</v>
      </c>
      <c r="BC164" s="2">
        <f>IF('Control Panel'!$D$26="ON",BG163*(1-'Control Panel'!$C$26),BG163)</f>
        <v>9775908.7516483013</v>
      </c>
      <c r="BD164" s="3">
        <f>IF(ROUND(BG163,2) = 0,0,-PMT(_xlfn.XLOOKUP(BC$1,'Control Panel'!$B:$B,'Control Panel'!$H:$H),_xlfn.XLOOKUP(BC$1,'Control Panel'!$B:$B,'Control Panel'!$E:$E),_xlfn.XLOOKUP(BC$1,'Control Panel'!$B:$B,'Control Panel'!$C:$C)))</f>
        <v>83162.8118973979</v>
      </c>
      <c r="BE164" s="3">
        <f>IF(BD164=0,0,BC164*(_xlfn.XLOOKUP(BC$1,'Control Panel'!$B:$B,'Control Panel'!$H:$H)))</f>
        <v>57026.134384615092</v>
      </c>
      <c r="BF164" s="3">
        <f t="shared" si="92"/>
        <v>26136.677512782808</v>
      </c>
      <c r="BG164" s="3">
        <f t="shared" si="93"/>
        <v>9749772.0741355177</v>
      </c>
      <c r="BH164" s="10">
        <f>_xlfn.XLOOKUP(BC$1,'Control Panel'!$B:$B,'Control Panel'!$D:$D)</f>
        <v>7.0000000000000007E-2</v>
      </c>
      <c r="BI164" s="2">
        <f>IF('Control Panel'!$D$26="ON",BM163*(1-'Control Panel'!$C$26),BM163)</f>
        <v>5069842.6101030177</v>
      </c>
      <c r="BJ164" s="3">
        <f>IF(ROUND(BM163,2) = 0,0,-PMT(_xlfn.XLOOKUP(BI$1,'Control Panel'!$B:$B,'Control Panel'!$H:$H),_xlfn.XLOOKUP(BI$1,'Control Panel'!$B:$B,'Control Panel'!$E:$E),_xlfn.XLOOKUP(BI$1,'Control Panel'!$B:$B,'Control Panel'!$C:$C)))</f>
        <v>39928.799014207361</v>
      </c>
      <c r="BK164" s="3">
        <f>IF(BJ164=0,0,BI164*(_xlfn.XLOOKUP(BI$1,'Control Panel'!$B:$B,'Control Panel'!$H:$H)))</f>
        <v>24821.10444529602</v>
      </c>
      <c r="BL164" s="3">
        <f t="shared" si="94"/>
        <v>15107.694568911342</v>
      </c>
      <c r="BM164" s="3">
        <f t="shared" si="95"/>
        <v>5054734.9155341061</v>
      </c>
      <c r="BN164" s="10">
        <f>_xlfn.XLOOKUP(BI$1,'Control Panel'!$B:$B,'Control Panel'!$D:$D)</f>
        <v>5.8749999999999997E-2</v>
      </c>
      <c r="BO164" s="2">
        <f>IF('Control Panel'!$D$26="ON",BS163*(1-'Control Panel'!$C$26),BS163)</f>
        <v>6777600.6420234768</v>
      </c>
      <c r="BP164" s="3">
        <f>IF(ROUND(BS163,2) = 0,0,-PMT(_xlfn.XLOOKUP(BO$1,'Control Panel'!$B:$B,'Control Panel'!$H:$H),_xlfn.XLOOKUP(BO$1,'Control Panel'!$B:$B,'Control Panel'!$E:$E),_xlfn.XLOOKUP(BO$1,'Control Panel'!$B:$B,'Control Panel'!$C:$C)))</f>
        <v>51078.842448125593</v>
      </c>
      <c r="BQ164" s="3">
        <f>IF(BP164=0,0,BO164*(_xlfn.XLOOKUP(BO$1,'Control Panel'!$B:$B,'Control Panel'!$H:$H)))</f>
        <v>29652.002808852707</v>
      </c>
      <c r="BR164" s="3">
        <f t="shared" si="96"/>
        <v>21426.839639272886</v>
      </c>
      <c r="BS164" s="3">
        <f t="shared" si="97"/>
        <v>6756173.8023842042</v>
      </c>
      <c r="BT164" s="10">
        <f>_xlfn.XLOOKUP(BO$1,'Control Panel'!$B:$B,'Control Panel'!$D:$D)</f>
        <v>5.2499999999999998E-2</v>
      </c>
      <c r="BU164" s="2">
        <f>IF('Control Panel'!$D$26="ON",BY163*(1-'Control Panel'!$C$26),BY163)</f>
        <v>701096.38134830538</v>
      </c>
      <c r="BV164" s="3">
        <f>IF(ROUND(BY163,2) = 0,0,-PMT(_xlfn.XLOOKUP(BU$1,'Control Panel'!$B:$B,'Control Panel'!$H:$H),_xlfn.XLOOKUP(BU$1,'Control Panel'!$B:$B,'Control Panel'!$E:$E),_xlfn.XLOOKUP(BU$1,'Control Panel'!$B:$B,'Control Panel'!$C:$C)))</f>
        <v>38891.266274824018</v>
      </c>
      <c r="BW164" s="3">
        <f>IF(BV164=0,0,BU164*(_xlfn.XLOOKUP(BU$1,'Control Panel'!$B:$B,'Control Panel'!$H:$H)))</f>
        <v>3724.5745259128726</v>
      </c>
      <c r="BX164" s="3">
        <f t="shared" si="98"/>
        <v>35166.691748911144</v>
      </c>
      <c r="BY164" s="3">
        <f t="shared" si="99"/>
        <v>665929.68959939422</v>
      </c>
      <c r="BZ164" s="10">
        <f>_xlfn.XLOOKUP(BU$1,'Control Panel'!$B:$B,'Control Panel'!$D:$D)</f>
        <v>6.3750000000000001E-2</v>
      </c>
      <c r="CA164" s="2">
        <f>IF('Control Panel'!$D$26="ON",CE163*(1-'Control Panel'!$C$26),CE163)</f>
        <v>902788.60640397784</v>
      </c>
      <c r="CB164" s="3">
        <f>IF(ROUND(CE163,2) = 0,0,-PMT(_xlfn.XLOOKUP(CA$1,'Control Panel'!$B:$B,'Control Panel'!$H:$H),_xlfn.XLOOKUP(CA$1,'Control Panel'!$B:$B,'Control Panel'!$E:$E),_xlfn.XLOOKUP(CA$1,'Control Panel'!$B:$B,'Control Panel'!$C:$C)))</f>
        <v>49824.605221179954</v>
      </c>
      <c r="CC164" s="3">
        <f>IF(CB164=0,0,CA164*(_xlfn.XLOOKUP(CA$1,'Control Panel'!$B:$B,'Control Panel'!$H:$H)))</f>
        <v>4325.8620723523945</v>
      </c>
      <c r="CD164" s="3">
        <f t="shared" si="100"/>
        <v>45498.743148827562</v>
      </c>
      <c r="CE164" s="3">
        <f t="shared" si="101"/>
        <v>857289.86325515027</v>
      </c>
      <c r="CF164" s="10">
        <f>_xlfn.XLOOKUP(CA$1,'Control Panel'!$B:$B,'Control Panel'!$D:$D)</f>
        <v>5.7500000000000002E-2</v>
      </c>
      <c r="CG164" s="2">
        <f>IF('Control Panel'!$D$26="ON",CK163*(1-'Control Panel'!$C$26),CK163)</f>
        <v>1261001.1169165482</v>
      </c>
      <c r="CH164" s="3">
        <f>IF(ROUND(CK163,2) = 0,0,-PMT(_xlfn.XLOOKUP(CG$1,'Control Panel'!$B:$B,'Control Panel'!$H:$H),_xlfn.XLOOKUP(CG$1,'Control Panel'!$B:$B,'Control Panel'!$E:$E),_xlfn.XLOOKUP(CG$1,'Control Panel'!$B:$B,'Control Panel'!$C:$C)))</f>
        <v>69452.093642796826</v>
      </c>
      <c r="CI164" s="3">
        <f>IF(CH164=0,0,CG164*(_xlfn.XLOOKUP(CG$1,'Control Panel'!$B:$B,'Control Panel'!$H:$H)))</f>
        <v>5779.5884525341799</v>
      </c>
      <c r="CJ164" s="3">
        <f t="shared" si="102"/>
        <v>63672.505190262644</v>
      </c>
      <c r="CK164" s="3">
        <f t="shared" si="103"/>
        <v>1197328.6117262857</v>
      </c>
      <c r="CL164" s="10">
        <f>_xlfn.XLOOKUP(CG$1,'Control Panel'!$B:$B,'Control Panel'!$D:$D)</f>
        <v>5.5E-2</v>
      </c>
      <c r="CM164" s="2">
        <f>IF('Control Panel'!$D$26="ON",CQ163*(1-'Control Panel'!$C$26),CQ163)</f>
        <v>1465427.1658429119</v>
      </c>
      <c r="CN164" s="3">
        <f>IF(ROUND(CQ163,2) = 0,0,-PMT(_xlfn.XLOOKUP(CM$1,'Control Panel'!$B:$B,'Control Panel'!$H:$H),_xlfn.XLOOKUP(CM$1,'Control Panel'!$B:$B,'Control Panel'!$E:$E),_xlfn.XLOOKUP(CM$1,'Control Panel'!$B:$B,'Control Panel'!$C:$C)))</f>
        <v>11044.074042837967</v>
      </c>
      <c r="CO164" s="3">
        <f>IF(CN164=0,0,CM164*(_xlfn.XLOOKUP(CM$1,'Control Panel'!$B:$B,'Control Panel'!$H:$H)))</f>
        <v>6411.2438505627388</v>
      </c>
      <c r="CP164" s="3">
        <f t="shared" si="104"/>
        <v>4632.830192275228</v>
      </c>
      <c r="CQ164" s="3">
        <f t="shared" si="105"/>
        <v>1460794.3356506368</v>
      </c>
      <c r="CR164" s="10">
        <f>_xlfn.XLOOKUP(CM$1,'Control Panel'!$B:$B,'Control Panel'!$D:$D)</f>
        <v>5.2499999999999998E-2</v>
      </c>
    </row>
    <row r="165" spans="1:96" x14ac:dyDescent="0.3">
      <c r="A165" s="86">
        <f t="shared" si="74"/>
        <v>442709.47160850704</v>
      </c>
      <c r="B165" s="3">
        <f t="shared" si="75"/>
        <v>263539.21032110188</v>
      </c>
      <c r="C165" s="88">
        <f>SUM($A$3:A164)</f>
        <v>49309591.879717231</v>
      </c>
      <c r="D165" s="87">
        <f>IF('Control Panel'!$D$27= "ON",A165+B165*(1-'Control Panel'!$C$27),A165+B165)</f>
        <v>706248.68192960892</v>
      </c>
      <c r="F165" s="9">
        <v>163</v>
      </c>
      <c r="G165" s="2">
        <f>IF('Control Panel'!$D$26="ON",K164*(1-'Control Panel'!$C$26),K164)</f>
        <v>704310.94807428704</v>
      </c>
      <c r="H165" s="3">
        <f>IF(ROUND(K164,2) = 0,0,-PMT(_xlfn.XLOOKUP(G$1,'Control Panel'!$B:$B,'Control Panel'!$H:$H),_xlfn.XLOOKUP(G$1,'Control Panel'!$B:$B,'Control Panel'!$E:$E),_xlfn.XLOOKUP(G$1,'Control Panel'!$B:$B,'Control Panel'!$C:$C)))</f>
        <v>40854.172731056962</v>
      </c>
      <c r="I165" s="3">
        <f>IF(H165=0,0,G165*(_xlfn.XLOOKUP(G$1,'Control Panel'!$B:$B,'Control Panel'!$H:$H)))</f>
        <v>3228.0918453404825</v>
      </c>
      <c r="J165" s="3">
        <f t="shared" si="76"/>
        <v>37626.080885716481</v>
      </c>
      <c r="K165" s="3">
        <f t="shared" si="77"/>
        <v>666684.86718857056</v>
      </c>
      <c r="L165" s="10">
        <f>_xlfn.XLOOKUP(G$1,'Control Panel'!$B:$B,'Control Panel'!$D:$D)</f>
        <v>5.5E-2</v>
      </c>
      <c r="M165" s="2">
        <f>IF('Control Panel'!$D$26="ON",Q164*(1-'Control Panel'!$C$26),Q164)</f>
        <v>3106631.8057627538</v>
      </c>
      <c r="N165" s="3">
        <f>IF(ROUND(Q164,2) = 0,0,-PMT(_xlfn.XLOOKUP(M$1,'Control Panel'!$B:$B,'Control Panel'!$H:$H),_xlfn.XLOOKUP(M$1,'Control Panel'!$B:$B,'Control Panel'!$E:$E),_xlfn.XLOOKUP(M$1,'Control Panel'!$B:$B,'Control Panel'!$C:$C)))</f>
        <v>26277.152547020552</v>
      </c>
      <c r="O165" s="3">
        <f>IF(N165=0,0,M165*(_xlfn.XLOOKUP(M$1,'Control Panel'!$B:$B,'Control Panel'!$H:$H)))</f>
        <v>17798.411387182445</v>
      </c>
      <c r="P165" s="3">
        <f t="shared" si="78"/>
        <v>8478.7411598381077</v>
      </c>
      <c r="Q165" s="3">
        <f t="shared" si="79"/>
        <v>3098153.0646029157</v>
      </c>
      <c r="R165" s="10">
        <f>_xlfn.XLOOKUP(M$1,'Control Panel'!$B:$B,'Control Panel'!$D:$D)</f>
        <v>6.8750000000000006E-2</v>
      </c>
      <c r="S165" s="2">
        <f>IF('Control Panel'!$D$26="ON",W164*(1-'Control Panel'!$C$26),W164)</f>
        <v>5048276.6843644613</v>
      </c>
      <c r="T165" s="3">
        <f>IF(ROUND(W164,2) = 0,0,-PMT(_xlfn.XLOOKUP(S$1,'Control Panel'!$B:$B,'Control Panel'!$H:$H),_xlfn.XLOOKUP(S$1,'Control Panel'!$B:$B,'Control Panel'!$E:$E),_xlfn.XLOOKUP(S$1,'Control Panel'!$B:$B,'Control Panel'!$C:$C)))</f>
        <v>42700.372888908401</v>
      </c>
      <c r="U165" s="3">
        <f>IF(T165=0,0,S165*(_xlfn.XLOOKUP(S$1,'Control Panel'!$B:$B,'Control Panel'!$H:$H)))</f>
        <v>28922.418504171397</v>
      </c>
      <c r="V165" s="3">
        <f t="shared" si="80"/>
        <v>13777.954384737004</v>
      </c>
      <c r="W165" s="3">
        <f t="shared" si="81"/>
        <v>5034498.7299797246</v>
      </c>
      <c r="X165" s="10">
        <f>_xlfn.XLOOKUP(S$1,'Control Panel'!$B:$B,'Control Panel'!$D:$D)</f>
        <v>6.8750000000000006E-2</v>
      </c>
      <c r="Y165" s="2">
        <f>IF('Control Panel'!$D$26="ON",AC164*(1-'Control Panel'!$C$26),AC164)</f>
        <v>1068390.8804374065</v>
      </c>
      <c r="Z165" s="3">
        <f>IF(ROUND(AC164,2) = 0,0,-PMT(_xlfn.XLOOKUP(Y$1,'Control Panel'!$B:$B,'Control Panel'!$H:$H),_xlfn.XLOOKUP(Y$1,'Control Panel'!$B:$B,'Control Panel'!$E:$E),_xlfn.XLOOKUP(Y$1,'Control Panel'!$B:$B,'Control Panel'!$C:$C)))</f>
        <v>61792.332437135432</v>
      </c>
      <c r="AA165" s="3">
        <f>IF(Z165=0,0,Y165*(_xlfn.XLOOKUP(Y$1,'Control Panel'!$B:$B,'Control Panel'!$H:$H)))</f>
        <v>4562.9193852014232</v>
      </c>
      <c r="AB165" s="3">
        <f t="shared" si="82"/>
        <v>57229.413051934011</v>
      </c>
      <c r="AC165" s="3">
        <f t="shared" si="83"/>
        <v>1011161.4673854725</v>
      </c>
      <c r="AD165" s="10">
        <f>_xlfn.XLOOKUP(Y$1,'Control Panel'!$B:$B,'Control Panel'!$D:$D)</f>
        <v>5.1249999999999997E-2</v>
      </c>
      <c r="AE165" s="2">
        <f>IF('Control Panel'!$D$26="ON",AI164*(1-'Control Panel'!$C$26),AI164)</f>
        <v>7766579.5144068925</v>
      </c>
      <c r="AF165" s="3">
        <f>IF(ROUND(AI164,2) = 0,0,-PMT(_xlfn.XLOOKUP(AE$1,'Control Panel'!$B:$B,'Control Panel'!$H:$H),_xlfn.XLOOKUP(AE$1,'Control Panel'!$B:$B,'Control Panel'!$E:$E),_xlfn.XLOOKUP(AE$1,'Control Panel'!$B:$B,'Control Panel'!$C:$C)))</f>
        <v>65692.881367551381</v>
      </c>
      <c r="AG165" s="3">
        <f>IF(AF165=0,0,AE165*(_xlfn.XLOOKUP(AE$1,'Control Panel'!$B:$B,'Control Panel'!$H:$H)))</f>
        <v>44496.028467956159</v>
      </c>
      <c r="AH165" s="3">
        <f t="shared" si="84"/>
        <v>21196.852899595222</v>
      </c>
      <c r="AI165" s="3">
        <f t="shared" si="85"/>
        <v>7745382.6615072973</v>
      </c>
      <c r="AJ165" s="10">
        <f>_xlfn.XLOOKUP(AE$1,'Control Panel'!$B:$B,'Control Panel'!$D:$D)</f>
        <v>6.8750000000000006E-2</v>
      </c>
      <c r="AK165" s="2">
        <f>IF('Control Panel'!$D$26="ON",AO164*(1-'Control Panel'!$C$26),AO164)</f>
        <v>330654.9593744725</v>
      </c>
      <c r="AL165" s="3">
        <f>IF(ROUND(AO164,2) = 0,0,-PMT(_xlfn.XLOOKUP(AK$1,'Control Panel'!$B:$B,'Control Panel'!$H:$H),_xlfn.XLOOKUP(AK$1,'Control Panel'!$B:$B,'Control Panel'!$E:$E),_xlfn.XLOOKUP(AK$1,'Control Panel'!$B:$B,'Control Panel'!$C:$C)))</f>
        <v>19292.014496253767</v>
      </c>
      <c r="AM165" s="3">
        <f>IF(AL165=0,0,AK165*(_xlfn.XLOOKUP(AK$1,'Control Panel'!$B:$B,'Control Panel'!$H:$H)))</f>
        <v>1722.1612467420441</v>
      </c>
      <c r="AN165" s="3">
        <f t="shared" si="86"/>
        <v>17569.853249511722</v>
      </c>
      <c r="AO165" s="3">
        <f t="shared" si="87"/>
        <v>313085.10612496076</v>
      </c>
      <c r="AP165" s="10">
        <f>_xlfn.XLOOKUP(AK$1,'Control Panel'!$B:$B,'Control Panel'!$D:$D)</f>
        <v>6.25E-2</v>
      </c>
      <c r="AQ165" s="2">
        <f>IF('Control Panel'!$D$26="ON",AU164*(1-'Control Panel'!$C$26),AU164)</f>
        <v>1050325.5747038519</v>
      </c>
      <c r="AR165" s="3">
        <f>IF(ROUND(AU164,2) = 0,0,-PMT(_xlfn.XLOOKUP(AQ$1,'Control Panel'!$B:$B,'Control Panel'!$H:$H),_xlfn.XLOOKUP(AQ$1,'Control Panel'!$B:$B,'Control Panel'!$E:$E),_xlfn.XLOOKUP(AQ$1,'Control Panel'!$B:$B,'Control Panel'!$C:$C)))</f>
        <v>61459.563819643074</v>
      </c>
      <c r="AS165" s="3">
        <f>IF(AR165=0,0,AQ165*(_xlfn.XLOOKUP(AQ$1,'Control Panel'!$B:$B,'Control Panel'!$H:$H)))</f>
        <v>5798.6724436775157</v>
      </c>
      <c r="AT165" s="3">
        <f t="shared" si="88"/>
        <v>55660.891375965555</v>
      </c>
      <c r="AU165" s="3">
        <f t="shared" si="89"/>
        <v>994664.68332788639</v>
      </c>
      <c r="AV165" s="10">
        <f>_xlfn.XLOOKUP(AQ$1,'Control Panel'!$B:$B,'Control Panel'!$D:$D)</f>
        <v>6.6250000000000003E-2</v>
      </c>
      <c r="AW165" s="2">
        <f>IF('Control Panel'!$D$26="ON",BA164*(1-'Control Panel'!$C$26),BA164)</f>
        <v>5873214.4608733477</v>
      </c>
      <c r="AX165" s="3">
        <f>IF(ROUND(BA164,2) = 0,0,-PMT(_xlfn.XLOOKUP(AW$1,'Control Panel'!$B:$B,'Control Panel'!$H:$H),_xlfn.XLOOKUP(AW$1,'Control Panel'!$B:$B,'Control Panel'!$E:$E),_xlfn.XLOOKUP(AW$1,'Control Panel'!$B:$B,'Control Panel'!$C:$C)))</f>
        <v>44797.69910066975</v>
      </c>
      <c r="AY165" s="3">
        <f>IF(AX165=0,0,AW165*(_xlfn.XLOOKUP(AW$1,'Control Panel'!$B:$B,'Control Panel'!$H:$H)))</f>
        <v>26307.106439328538</v>
      </c>
      <c r="AZ165" s="3">
        <f t="shared" si="90"/>
        <v>18490.592661341212</v>
      </c>
      <c r="BA165" s="3">
        <f t="shared" si="91"/>
        <v>5854723.8682120061</v>
      </c>
      <c r="BB165" s="10">
        <f>_xlfn.XLOOKUP(AW$1,'Control Panel'!$B:$B,'Control Panel'!$D:$D)</f>
        <v>5.3749999999999999E-2</v>
      </c>
      <c r="BC165" s="2">
        <f>IF('Control Panel'!$D$26="ON",BG164*(1-'Control Panel'!$C$26),BG164)</f>
        <v>9749772.0741355177</v>
      </c>
      <c r="BD165" s="3">
        <f>IF(ROUND(BG164,2) = 0,0,-PMT(_xlfn.XLOOKUP(BC$1,'Control Panel'!$B:$B,'Control Panel'!$H:$H),_xlfn.XLOOKUP(BC$1,'Control Panel'!$B:$B,'Control Panel'!$E:$E),_xlfn.XLOOKUP(BC$1,'Control Panel'!$B:$B,'Control Panel'!$C:$C)))</f>
        <v>83162.8118973979</v>
      </c>
      <c r="BE165" s="3">
        <f>IF(BD165=0,0,BC165*(_xlfn.XLOOKUP(BC$1,'Control Panel'!$B:$B,'Control Panel'!$H:$H)))</f>
        <v>56873.670432457191</v>
      </c>
      <c r="BF165" s="3">
        <f t="shared" si="92"/>
        <v>26289.141464940709</v>
      </c>
      <c r="BG165" s="3">
        <f t="shared" si="93"/>
        <v>9723482.9326705765</v>
      </c>
      <c r="BH165" s="10">
        <f>_xlfn.XLOOKUP(BC$1,'Control Panel'!$B:$B,'Control Panel'!$D:$D)</f>
        <v>7.0000000000000007E-2</v>
      </c>
      <c r="BI165" s="2">
        <f>IF('Control Panel'!$D$26="ON",BM164*(1-'Control Panel'!$C$26),BM164)</f>
        <v>5054734.9155341061</v>
      </c>
      <c r="BJ165" s="3">
        <f>IF(ROUND(BM164,2) = 0,0,-PMT(_xlfn.XLOOKUP(BI$1,'Control Panel'!$B:$B,'Control Panel'!$H:$H),_xlfn.XLOOKUP(BI$1,'Control Panel'!$B:$B,'Control Panel'!$E:$E),_xlfn.XLOOKUP(BI$1,'Control Panel'!$B:$B,'Control Panel'!$C:$C)))</f>
        <v>39928.799014207361</v>
      </c>
      <c r="BK165" s="3">
        <f>IF(BJ165=0,0,BI165*(_xlfn.XLOOKUP(BI$1,'Control Panel'!$B:$B,'Control Panel'!$H:$H)))</f>
        <v>24747.139690635726</v>
      </c>
      <c r="BL165" s="3">
        <f t="shared" si="94"/>
        <v>15181.659323571635</v>
      </c>
      <c r="BM165" s="3">
        <f t="shared" si="95"/>
        <v>5039553.2562105348</v>
      </c>
      <c r="BN165" s="10">
        <f>_xlfn.XLOOKUP(BI$1,'Control Panel'!$B:$B,'Control Panel'!$D:$D)</f>
        <v>5.8749999999999997E-2</v>
      </c>
      <c r="BO165" s="2">
        <f>IF('Control Panel'!$D$26="ON",BS164*(1-'Control Panel'!$C$26),BS164)</f>
        <v>6756173.8023842042</v>
      </c>
      <c r="BP165" s="3">
        <f>IF(ROUND(BS164,2) = 0,0,-PMT(_xlfn.XLOOKUP(BO$1,'Control Panel'!$B:$B,'Control Panel'!$H:$H),_xlfn.XLOOKUP(BO$1,'Control Panel'!$B:$B,'Control Panel'!$E:$E),_xlfn.XLOOKUP(BO$1,'Control Panel'!$B:$B,'Control Panel'!$C:$C)))</f>
        <v>51078.842448125593</v>
      </c>
      <c r="BQ165" s="3">
        <f>IF(BP165=0,0,BO165*(_xlfn.XLOOKUP(BO$1,'Control Panel'!$B:$B,'Control Panel'!$H:$H)))</f>
        <v>29558.260385430891</v>
      </c>
      <c r="BR165" s="3">
        <f t="shared" si="96"/>
        <v>21520.582062694702</v>
      </c>
      <c r="BS165" s="3">
        <f t="shared" si="97"/>
        <v>6734653.22032151</v>
      </c>
      <c r="BT165" s="10">
        <f>_xlfn.XLOOKUP(BO$1,'Control Panel'!$B:$B,'Control Panel'!$D:$D)</f>
        <v>5.2499999999999998E-2</v>
      </c>
      <c r="BU165" s="2">
        <f>IF('Control Panel'!$D$26="ON",BY164*(1-'Control Panel'!$C$26),BY164)</f>
        <v>665929.68959939422</v>
      </c>
      <c r="BV165" s="3">
        <f>IF(ROUND(BY164,2) = 0,0,-PMT(_xlfn.XLOOKUP(BU$1,'Control Panel'!$B:$B,'Control Panel'!$H:$H),_xlfn.XLOOKUP(BU$1,'Control Panel'!$B:$B,'Control Panel'!$E:$E),_xlfn.XLOOKUP(BU$1,'Control Panel'!$B:$B,'Control Panel'!$C:$C)))</f>
        <v>38891.266274824018</v>
      </c>
      <c r="BW165" s="3">
        <f>IF(BV165=0,0,BU165*(_xlfn.XLOOKUP(BU$1,'Control Panel'!$B:$B,'Control Panel'!$H:$H)))</f>
        <v>3537.7514759967821</v>
      </c>
      <c r="BX165" s="3">
        <f t="shared" si="98"/>
        <v>35353.514798827237</v>
      </c>
      <c r="BY165" s="3">
        <f t="shared" si="99"/>
        <v>630576.17480056698</v>
      </c>
      <c r="BZ165" s="10">
        <f>_xlfn.XLOOKUP(BU$1,'Control Panel'!$B:$B,'Control Panel'!$D:$D)</f>
        <v>6.3750000000000001E-2</v>
      </c>
      <c r="CA165" s="2">
        <f>IF('Control Panel'!$D$26="ON",CE164*(1-'Control Panel'!$C$26),CE164)</f>
        <v>857289.86325515027</v>
      </c>
      <c r="CB165" s="3">
        <f>IF(ROUND(CE164,2) = 0,0,-PMT(_xlfn.XLOOKUP(CA$1,'Control Panel'!$B:$B,'Control Panel'!$H:$H),_xlfn.XLOOKUP(CA$1,'Control Panel'!$B:$B,'Control Panel'!$E:$E),_xlfn.XLOOKUP(CA$1,'Control Panel'!$B:$B,'Control Panel'!$C:$C)))</f>
        <v>49824.605221179954</v>
      </c>
      <c r="CC165" s="3">
        <f>IF(CB165=0,0,CA165*(_xlfn.XLOOKUP(CA$1,'Control Panel'!$B:$B,'Control Panel'!$H:$H)))</f>
        <v>4107.8472614309285</v>
      </c>
      <c r="CD165" s="3">
        <f t="shared" si="100"/>
        <v>45716.757959749026</v>
      </c>
      <c r="CE165" s="3">
        <f t="shared" si="101"/>
        <v>811573.1052954013</v>
      </c>
      <c r="CF165" s="10">
        <f>_xlfn.XLOOKUP(CA$1,'Control Panel'!$B:$B,'Control Panel'!$D:$D)</f>
        <v>5.7500000000000002E-2</v>
      </c>
      <c r="CG165" s="2">
        <f>IF('Control Panel'!$D$26="ON",CK164*(1-'Control Panel'!$C$26),CK164)</f>
        <v>1197328.6117262857</v>
      </c>
      <c r="CH165" s="3">
        <f>IF(ROUND(CK164,2) = 0,0,-PMT(_xlfn.XLOOKUP(CG$1,'Control Panel'!$B:$B,'Control Panel'!$H:$H),_xlfn.XLOOKUP(CG$1,'Control Panel'!$B:$B,'Control Panel'!$E:$E),_xlfn.XLOOKUP(CG$1,'Control Panel'!$B:$B,'Control Panel'!$C:$C)))</f>
        <v>69452.093642796826</v>
      </c>
      <c r="CI165" s="3">
        <f>IF(CH165=0,0,CG165*(_xlfn.XLOOKUP(CG$1,'Control Panel'!$B:$B,'Control Panel'!$H:$H)))</f>
        <v>5487.7561370788089</v>
      </c>
      <c r="CJ165" s="3">
        <f t="shared" si="102"/>
        <v>63964.337505718016</v>
      </c>
      <c r="CK165" s="3">
        <f t="shared" si="103"/>
        <v>1133364.2742205677</v>
      </c>
      <c r="CL165" s="10">
        <f>_xlfn.XLOOKUP(CG$1,'Control Panel'!$B:$B,'Control Panel'!$D:$D)</f>
        <v>5.5E-2</v>
      </c>
      <c r="CM165" s="2">
        <f>IF('Control Panel'!$D$26="ON",CQ164*(1-'Control Panel'!$C$26),CQ164)</f>
        <v>1460794.3356506368</v>
      </c>
      <c r="CN165" s="3">
        <f>IF(ROUND(CQ164,2) = 0,0,-PMT(_xlfn.XLOOKUP(CM$1,'Control Panel'!$B:$B,'Control Panel'!$H:$H),_xlfn.XLOOKUP(CM$1,'Control Panel'!$B:$B,'Control Panel'!$E:$E),_xlfn.XLOOKUP(CM$1,'Control Panel'!$B:$B,'Control Panel'!$C:$C)))</f>
        <v>11044.074042837967</v>
      </c>
      <c r="CO165" s="3">
        <f>IF(CN165=0,0,CM165*(_xlfn.XLOOKUP(CM$1,'Control Panel'!$B:$B,'Control Panel'!$H:$H)))</f>
        <v>6390.9752184715353</v>
      </c>
      <c r="CP165" s="3">
        <f t="shared" si="104"/>
        <v>4653.0988243664315</v>
      </c>
      <c r="CQ165" s="3">
        <f t="shared" si="105"/>
        <v>1456141.2368262704</v>
      </c>
      <c r="CR165" s="10">
        <f>_xlfn.XLOOKUP(CM$1,'Control Panel'!$B:$B,'Control Panel'!$D:$D)</f>
        <v>5.2499999999999998E-2</v>
      </c>
    </row>
    <row r="166" spans="1:96" x14ac:dyDescent="0.3">
      <c r="A166" s="86">
        <f t="shared" si="74"/>
        <v>444899.15593423741</v>
      </c>
      <c r="B166" s="3">
        <f t="shared" si="75"/>
        <v>261349.5259953716</v>
      </c>
      <c r="C166" s="88">
        <f>SUM($A$3:A165)</f>
        <v>49752301.351325735</v>
      </c>
      <c r="D166" s="87">
        <f>IF('Control Panel'!$D$27= "ON",A166+B166*(1-'Control Panel'!$C$27),A166+B166)</f>
        <v>706248.68192960904</v>
      </c>
      <c r="F166" s="9">
        <v>164</v>
      </c>
      <c r="G166" s="2">
        <f>IF('Control Panel'!$D$26="ON",K165*(1-'Control Panel'!$C$26),K165)</f>
        <v>666684.86718857056</v>
      </c>
      <c r="H166" s="3">
        <f>IF(ROUND(K165,2) = 0,0,-PMT(_xlfn.XLOOKUP(G$1,'Control Panel'!$B:$B,'Control Panel'!$H:$H),_xlfn.XLOOKUP(G$1,'Control Panel'!$B:$B,'Control Panel'!$E:$E),_xlfn.XLOOKUP(G$1,'Control Panel'!$B:$B,'Control Panel'!$C:$C)))</f>
        <v>40854.172731056962</v>
      </c>
      <c r="I166" s="3">
        <f>IF(H166=0,0,G166*(_xlfn.XLOOKUP(G$1,'Control Panel'!$B:$B,'Control Panel'!$H:$H)))</f>
        <v>3055.6389746142818</v>
      </c>
      <c r="J166" s="3">
        <f t="shared" si="76"/>
        <v>37798.533756442681</v>
      </c>
      <c r="K166" s="3">
        <f t="shared" si="77"/>
        <v>628886.33343212784</v>
      </c>
      <c r="L166" s="10">
        <f>_xlfn.XLOOKUP(G$1,'Control Panel'!$B:$B,'Control Panel'!$D:$D)</f>
        <v>5.5E-2</v>
      </c>
      <c r="M166" s="2">
        <f>IF('Control Panel'!$D$26="ON",Q165*(1-'Control Panel'!$C$26),Q165)</f>
        <v>3098153.0646029157</v>
      </c>
      <c r="N166" s="3">
        <f>IF(ROUND(Q165,2) = 0,0,-PMT(_xlfn.XLOOKUP(M$1,'Control Panel'!$B:$B,'Control Panel'!$H:$H),_xlfn.XLOOKUP(M$1,'Control Panel'!$B:$B,'Control Panel'!$E:$E),_xlfn.XLOOKUP(M$1,'Control Panel'!$B:$B,'Control Panel'!$C:$C)))</f>
        <v>26277.152547020552</v>
      </c>
      <c r="O166" s="3">
        <f>IF(N166=0,0,M166*(_xlfn.XLOOKUP(M$1,'Control Panel'!$B:$B,'Control Panel'!$H:$H)))</f>
        <v>17749.835265954207</v>
      </c>
      <c r="P166" s="3">
        <f t="shared" si="78"/>
        <v>8527.3172810663455</v>
      </c>
      <c r="Q166" s="3">
        <f t="shared" si="79"/>
        <v>3089625.7473218492</v>
      </c>
      <c r="R166" s="10">
        <f>_xlfn.XLOOKUP(M$1,'Control Panel'!$B:$B,'Control Panel'!$D:$D)</f>
        <v>6.8750000000000006E-2</v>
      </c>
      <c r="S166" s="2">
        <f>IF('Control Panel'!$D$26="ON",W165*(1-'Control Panel'!$C$26),W165)</f>
        <v>5034498.7299797246</v>
      </c>
      <c r="T166" s="3">
        <f>IF(ROUND(W165,2) = 0,0,-PMT(_xlfn.XLOOKUP(S$1,'Control Panel'!$B:$B,'Control Panel'!$H:$H),_xlfn.XLOOKUP(S$1,'Control Panel'!$B:$B,'Control Panel'!$E:$E),_xlfn.XLOOKUP(S$1,'Control Panel'!$B:$B,'Control Panel'!$C:$C)))</f>
        <v>42700.372888908401</v>
      </c>
      <c r="U166" s="3">
        <f>IF(T166=0,0,S166*(_xlfn.XLOOKUP(S$1,'Control Panel'!$B:$B,'Control Panel'!$H:$H)))</f>
        <v>28843.482307175509</v>
      </c>
      <c r="V166" s="3">
        <f t="shared" si="80"/>
        <v>13856.890581732892</v>
      </c>
      <c r="W166" s="3">
        <f t="shared" si="81"/>
        <v>5020641.839397992</v>
      </c>
      <c r="X166" s="10">
        <f>_xlfn.XLOOKUP(S$1,'Control Panel'!$B:$B,'Control Panel'!$D:$D)</f>
        <v>6.8750000000000006E-2</v>
      </c>
      <c r="Y166" s="2">
        <f>IF('Control Panel'!$D$26="ON",AC165*(1-'Control Panel'!$C$26),AC165)</f>
        <v>1011161.4673854725</v>
      </c>
      <c r="Z166" s="3">
        <f>IF(ROUND(AC165,2) = 0,0,-PMT(_xlfn.XLOOKUP(Y$1,'Control Panel'!$B:$B,'Control Panel'!$H:$H),_xlfn.XLOOKUP(Y$1,'Control Panel'!$B:$B,'Control Panel'!$E:$E),_xlfn.XLOOKUP(Y$1,'Control Panel'!$B:$B,'Control Panel'!$C:$C)))</f>
        <v>61792.332437135432</v>
      </c>
      <c r="AA166" s="3">
        <f>IF(Z166=0,0,Y166*(_xlfn.XLOOKUP(Y$1,'Control Panel'!$B:$B,'Control Panel'!$H:$H)))</f>
        <v>4318.5021002921221</v>
      </c>
      <c r="AB166" s="3">
        <f t="shared" si="82"/>
        <v>57473.830336843312</v>
      </c>
      <c r="AC166" s="3">
        <f t="shared" si="83"/>
        <v>953687.63704862923</v>
      </c>
      <c r="AD166" s="10">
        <f>_xlfn.XLOOKUP(Y$1,'Control Panel'!$B:$B,'Control Panel'!$D:$D)</f>
        <v>5.1249999999999997E-2</v>
      </c>
      <c r="AE166" s="2">
        <f>IF('Control Panel'!$D$26="ON",AI165*(1-'Control Panel'!$C$26),AI165)</f>
        <v>7745382.6615072973</v>
      </c>
      <c r="AF166" s="3">
        <f>IF(ROUND(AI165,2) = 0,0,-PMT(_xlfn.XLOOKUP(AE$1,'Control Panel'!$B:$B,'Control Panel'!$H:$H),_xlfn.XLOOKUP(AE$1,'Control Panel'!$B:$B,'Control Panel'!$E:$E),_xlfn.XLOOKUP(AE$1,'Control Panel'!$B:$B,'Control Panel'!$C:$C)))</f>
        <v>65692.881367551381</v>
      </c>
      <c r="AG166" s="3">
        <f>IF(AF166=0,0,AE166*(_xlfn.XLOOKUP(AE$1,'Control Panel'!$B:$B,'Control Panel'!$H:$H)))</f>
        <v>44374.588164885557</v>
      </c>
      <c r="AH166" s="3">
        <f t="shared" si="84"/>
        <v>21318.293202665824</v>
      </c>
      <c r="AI166" s="3">
        <f t="shared" si="85"/>
        <v>7724064.3683046317</v>
      </c>
      <c r="AJ166" s="10">
        <f>_xlfn.XLOOKUP(AE$1,'Control Panel'!$B:$B,'Control Panel'!$D:$D)</f>
        <v>6.8750000000000006E-2</v>
      </c>
      <c r="AK166" s="2">
        <f>IF('Control Panel'!$D$26="ON",AO165*(1-'Control Panel'!$C$26),AO165)</f>
        <v>313085.10612496076</v>
      </c>
      <c r="AL166" s="3">
        <f>IF(ROUND(AO165,2) = 0,0,-PMT(_xlfn.XLOOKUP(AK$1,'Control Panel'!$B:$B,'Control Panel'!$H:$H),_xlfn.XLOOKUP(AK$1,'Control Panel'!$B:$B,'Control Panel'!$E:$E),_xlfn.XLOOKUP(AK$1,'Control Panel'!$B:$B,'Control Panel'!$C:$C)))</f>
        <v>19292.014496253767</v>
      </c>
      <c r="AM166" s="3">
        <f>IF(AL166=0,0,AK166*(_xlfn.XLOOKUP(AK$1,'Control Panel'!$B:$B,'Control Panel'!$H:$H)))</f>
        <v>1630.6515944008372</v>
      </c>
      <c r="AN166" s="3">
        <f t="shared" si="86"/>
        <v>17661.362901852928</v>
      </c>
      <c r="AO166" s="3">
        <f t="shared" si="87"/>
        <v>295423.74322310783</v>
      </c>
      <c r="AP166" s="10">
        <f>_xlfn.XLOOKUP(AK$1,'Control Panel'!$B:$B,'Control Panel'!$D:$D)</f>
        <v>6.25E-2</v>
      </c>
      <c r="AQ166" s="2">
        <f>IF('Control Panel'!$D$26="ON",AU165*(1-'Control Panel'!$C$26),AU165)</f>
        <v>994664.68332788639</v>
      </c>
      <c r="AR166" s="3">
        <f>IF(ROUND(AU165,2) = 0,0,-PMT(_xlfn.XLOOKUP(AQ$1,'Control Panel'!$B:$B,'Control Panel'!$H:$H),_xlfn.XLOOKUP(AQ$1,'Control Panel'!$B:$B,'Control Panel'!$E:$E),_xlfn.XLOOKUP(AQ$1,'Control Panel'!$B:$B,'Control Panel'!$C:$C)))</f>
        <v>61459.563819643074</v>
      </c>
      <c r="AS166" s="3">
        <f>IF(AR166=0,0,AQ166*(_xlfn.XLOOKUP(AQ$1,'Control Panel'!$B:$B,'Control Panel'!$H:$H)))</f>
        <v>5491.3779392060396</v>
      </c>
      <c r="AT166" s="3">
        <f t="shared" si="88"/>
        <v>55968.185880437035</v>
      </c>
      <c r="AU166" s="3">
        <f t="shared" si="89"/>
        <v>938696.49744744936</v>
      </c>
      <c r="AV166" s="10">
        <f>_xlfn.XLOOKUP(AQ$1,'Control Panel'!$B:$B,'Control Panel'!$D:$D)</f>
        <v>6.6250000000000003E-2</v>
      </c>
      <c r="AW166" s="2">
        <f>IF('Control Panel'!$D$26="ON",BA165*(1-'Control Panel'!$C$26),BA165)</f>
        <v>5854723.8682120061</v>
      </c>
      <c r="AX166" s="3">
        <f>IF(ROUND(BA165,2) = 0,0,-PMT(_xlfn.XLOOKUP(AW$1,'Control Panel'!$B:$B,'Control Panel'!$H:$H),_xlfn.XLOOKUP(AW$1,'Control Panel'!$B:$B,'Control Panel'!$E:$E),_xlfn.XLOOKUP(AW$1,'Control Panel'!$B:$B,'Control Panel'!$C:$C)))</f>
        <v>44797.69910066975</v>
      </c>
      <c r="AY166" s="3">
        <f>IF(AX166=0,0,AW166*(_xlfn.XLOOKUP(AW$1,'Control Panel'!$B:$B,'Control Panel'!$H:$H)))</f>
        <v>26224.283993032946</v>
      </c>
      <c r="AZ166" s="3">
        <f t="shared" si="90"/>
        <v>18573.415107636803</v>
      </c>
      <c r="BA166" s="3">
        <f t="shared" si="91"/>
        <v>5836150.4531043693</v>
      </c>
      <c r="BB166" s="10">
        <f>_xlfn.XLOOKUP(AW$1,'Control Panel'!$B:$B,'Control Panel'!$D:$D)</f>
        <v>5.3749999999999999E-2</v>
      </c>
      <c r="BC166" s="2">
        <f>IF('Control Panel'!$D$26="ON",BG165*(1-'Control Panel'!$C$26),BG165)</f>
        <v>9723482.9326705765</v>
      </c>
      <c r="BD166" s="3">
        <f>IF(ROUND(BG165,2) = 0,0,-PMT(_xlfn.XLOOKUP(BC$1,'Control Panel'!$B:$B,'Control Panel'!$H:$H),_xlfn.XLOOKUP(BC$1,'Control Panel'!$B:$B,'Control Panel'!$E:$E),_xlfn.XLOOKUP(BC$1,'Control Panel'!$B:$B,'Control Panel'!$C:$C)))</f>
        <v>83162.8118973979</v>
      </c>
      <c r="BE166" s="3">
        <f>IF(BD166=0,0,BC166*(_xlfn.XLOOKUP(BC$1,'Control Panel'!$B:$B,'Control Panel'!$H:$H)))</f>
        <v>56720.317107245035</v>
      </c>
      <c r="BF166" s="3">
        <f t="shared" si="92"/>
        <v>26442.494790152865</v>
      </c>
      <c r="BG166" s="3">
        <f t="shared" si="93"/>
        <v>9697040.4378804229</v>
      </c>
      <c r="BH166" s="10">
        <f>_xlfn.XLOOKUP(BC$1,'Control Panel'!$B:$B,'Control Panel'!$D:$D)</f>
        <v>7.0000000000000007E-2</v>
      </c>
      <c r="BI166" s="2">
        <f>IF('Control Panel'!$D$26="ON",BM165*(1-'Control Panel'!$C$26),BM165)</f>
        <v>5039553.2562105348</v>
      </c>
      <c r="BJ166" s="3">
        <f>IF(ROUND(BM165,2) = 0,0,-PMT(_xlfn.XLOOKUP(BI$1,'Control Panel'!$B:$B,'Control Panel'!$H:$H),_xlfn.XLOOKUP(BI$1,'Control Panel'!$B:$B,'Control Panel'!$E:$E),_xlfn.XLOOKUP(BI$1,'Control Panel'!$B:$B,'Control Panel'!$C:$C)))</f>
        <v>39928.799014207361</v>
      </c>
      <c r="BK166" s="3">
        <f>IF(BJ166=0,0,BI166*(_xlfn.XLOOKUP(BI$1,'Control Panel'!$B:$B,'Control Panel'!$H:$H)))</f>
        <v>24672.812816864072</v>
      </c>
      <c r="BL166" s="3">
        <f t="shared" si="94"/>
        <v>15255.986197343289</v>
      </c>
      <c r="BM166" s="3">
        <f t="shared" si="95"/>
        <v>5024297.2700131917</v>
      </c>
      <c r="BN166" s="10">
        <f>_xlfn.XLOOKUP(BI$1,'Control Panel'!$B:$B,'Control Panel'!$D:$D)</f>
        <v>5.8749999999999997E-2</v>
      </c>
      <c r="BO166" s="2">
        <f>IF('Control Panel'!$D$26="ON",BS165*(1-'Control Panel'!$C$26),BS165)</f>
        <v>6734653.22032151</v>
      </c>
      <c r="BP166" s="3">
        <f>IF(ROUND(BS165,2) = 0,0,-PMT(_xlfn.XLOOKUP(BO$1,'Control Panel'!$B:$B,'Control Panel'!$H:$H),_xlfn.XLOOKUP(BO$1,'Control Panel'!$B:$B,'Control Panel'!$E:$E),_xlfn.XLOOKUP(BO$1,'Control Panel'!$B:$B,'Control Panel'!$C:$C)))</f>
        <v>51078.842448125593</v>
      </c>
      <c r="BQ166" s="3">
        <f>IF(BP166=0,0,BO166*(_xlfn.XLOOKUP(BO$1,'Control Panel'!$B:$B,'Control Panel'!$H:$H)))</f>
        <v>29464.107838906602</v>
      </c>
      <c r="BR166" s="3">
        <f t="shared" si="96"/>
        <v>21614.734609218991</v>
      </c>
      <c r="BS166" s="3">
        <f t="shared" si="97"/>
        <v>6713038.4857122907</v>
      </c>
      <c r="BT166" s="10">
        <f>_xlfn.XLOOKUP(BO$1,'Control Panel'!$B:$B,'Control Panel'!$D:$D)</f>
        <v>5.2499999999999998E-2</v>
      </c>
      <c r="BU166" s="2">
        <f>IF('Control Panel'!$D$26="ON",BY165*(1-'Control Panel'!$C$26),BY165)</f>
        <v>630576.17480056698</v>
      </c>
      <c r="BV166" s="3">
        <f>IF(ROUND(BY165,2) = 0,0,-PMT(_xlfn.XLOOKUP(BU$1,'Control Panel'!$B:$B,'Control Panel'!$H:$H),_xlfn.XLOOKUP(BU$1,'Control Panel'!$B:$B,'Control Panel'!$E:$E),_xlfn.XLOOKUP(BU$1,'Control Panel'!$B:$B,'Control Panel'!$C:$C)))</f>
        <v>38891.266274824018</v>
      </c>
      <c r="BW166" s="3">
        <f>IF(BV166=0,0,BU166*(_xlfn.XLOOKUP(BU$1,'Control Panel'!$B:$B,'Control Panel'!$H:$H)))</f>
        <v>3349.9359286280123</v>
      </c>
      <c r="BX166" s="3">
        <f t="shared" si="98"/>
        <v>35541.330346196002</v>
      </c>
      <c r="BY166" s="3">
        <f t="shared" si="99"/>
        <v>595034.84445437102</v>
      </c>
      <c r="BZ166" s="10">
        <f>_xlfn.XLOOKUP(BU$1,'Control Panel'!$B:$B,'Control Panel'!$D:$D)</f>
        <v>6.3750000000000001E-2</v>
      </c>
      <c r="CA166" s="2">
        <f>IF('Control Panel'!$D$26="ON",CE165*(1-'Control Panel'!$C$26),CE165)</f>
        <v>811573.1052954013</v>
      </c>
      <c r="CB166" s="3">
        <f>IF(ROUND(CE165,2) = 0,0,-PMT(_xlfn.XLOOKUP(CA$1,'Control Panel'!$B:$B,'Control Panel'!$H:$H),_xlfn.XLOOKUP(CA$1,'Control Panel'!$B:$B,'Control Panel'!$E:$E),_xlfn.XLOOKUP(CA$1,'Control Panel'!$B:$B,'Control Panel'!$C:$C)))</f>
        <v>49824.605221179954</v>
      </c>
      <c r="CC166" s="3">
        <f>IF(CB166=0,0,CA166*(_xlfn.XLOOKUP(CA$1,'Control Panel'!$B:$B,'Control Panel'!$H:$H)))</f>
        <v>3888.7877962071316</v>
      </c>
      <c r="CD166" s="3">
        <f t="shared" si="100"/>
        <v>45935.817424972825</v>
      </c>
      <c r="CE166" s="3">
        <f t="shared" si="101"/>
        <v>765637.28787042852</v>
      </c>
      <c r="CF166" s="10">
        <f>_xlfn.XLOOKUP(CA$1,'Control Panel'!$B:$B,'Control Panel'!$D:$D)</f>
        <v>5.7500000000000002E-2</v>
      </c>
      <c r="CG166" s="2">
        <f>IF('Control Panel'!$D$26="ON",CK165*(1-'Control Panel'!$C$26),CK165)</f>
        <v>1133364.2742205677</v>
      </c>
      <c r="CH166" s="3">
        <f>IF(ROUND(CK165,2) = 0,0,-PMT(_xlfn.XLOOKUP(CG$1,'Control Panel'!$B:$B,'Control Panel'!$H:$H),_xlfn.XLOOKUP(CG$1,'Control Panel'!$B:$B,'Control Panel'!$E:$E),_xlfn.XLOOKUP(CG$1,'Control Panel'!$B:$B,'Control Panel'!$C:$C)))</f>
        <v>69452.093642796826</v>
      </c>
      <c r="CI166" s="3">
        <f>IF(CH166=0,0,CG166*(_xlfn.XLOOKUP(CG$1,'Control Panel'!$B:$B,'Control Panel'!$H:$H)))</f>
        <v>5194.5862568442681</v>
      </c>
      <c r="CJ166" s="3">
        <f t="shared" si="102"/>
        <v>64257.507385952558</v>
      </c>
      <c r="CK166" s="3">
        <f t="shared" si="103"/>
        <v>1069106.766834615</v>
      </c>
      <c r="CL166" s="10">
        <f>_xlfn.XLOOKUP(CG$1,'Control Panel'!$B:$B,'Control Panel'!$D:$D)</f>
        <v>5.5E-2</v>
      </c>
      <c r="CM166" s="2">
        <f>IF('Control Panel'!$D$26="ON",CQ165*(1-'Control Panel'!$C$26),CQ165)</f>
        <v>1456141.2368262704</v>
      </c>
      <c r="CN166" s="3">
        <f>IF(ROUND(CQ165,2) = 0,0,-PMT(_xlfn.XLOOKUP(CM$1,'Control Panel'!$B:$B,'Control Panel'!$H:$H),_xlfn.XLOOKUP(CM$1,'Control Panel'!$B:$B,'Control Panel'!$E:$E),_xlfn.XLOOKUP(CM$1,'Control Panel'!$B:$B,'Control Panel'!$C:$C)))</f>
        <v>11044.074042837967</v>
      </c>
      <c r="CO166" s="3">
        <f>IF(CN166=0,0,CM166*(_xlfn.XLOOKUP(CM$1,'Control Panel'!$B:$B,'Control Panel'!$H:$H)))</f>
        <v>6370.6179111149322</v>
      </c>
      <c r="CP166" s="3">
        <f t="shared" si="104"/>
        <v>4673.4561317230346</v>
      </c>
      <c r="CQ166" s="3">
        <f t="shared" si="105"/>
        <v>1451467.7806945473</v>
      </c>
      <c r="CR166" s="10">
        <f>_xlfn.XLOOKUP(CM$1,'Control Panel'!$B:$B,'Control Panel'!$D:$D)</f>
        <v>5.2499999999999998E-2</v>
      </c>
    </row>
    <row r="167" spans="1:96" x14ac:dyDescent="0.3">
      <c r="A167" s="86">
        <f t="shared" si="74"/>
        <v>447099.79549454036</v>
      </c>
      <c r="B167" s="3">
        <f t="shared" si="75"/>
        <v>259148.88643506859</v>
      </c>
      <c r="C167" s="88">
        <f>SUM($A$3:A166)</f>
        <v>50197200.507259972</v>
      </c>
      <c r="D167" s="87">
        <f>IF('Control Panel'!$D$27= "ON",A167+B167*(1-'Control Panel'!$C$27),A167+B167)</f>
        <v>706248.68192960892</v>
      </c>
      <c r="F167" s="9">
        <v>165</v>
      </c>
      <c r="G167" s="2">
        <f>IF('Control Panel'!$D$26="ON",K166*(1-'Control Panel'!$C$26),K166)</f>
        <v>628886.33343212784</v>
      </c>
      <c r="H167" s="3">
        <f>IF(ROUND(K166,2) = 0,0,-PMT(_xlfn.XLOOKUP(G$1,'Control Panel'!$B:$B,'Control Panel'!$H:$H),_xlfn.XLOOKUP(G$1,'Control Panel'!$B:$B,'Control Panel'!$E:$E),_xlfn.XLOOKUP(G$1,'Control Panel'!$B:$B,'Control Panel'!$C:$C)))</f>
        <v>40854.172731056962</v>
      </c>
      <c r="I167" s="3">
        <f>IF(H167=0,0,G167*(_xlfn.XLOOKUP(G$1,'Control Panel'!$B:$B,'Control Panel'!$H:$H)))</f>
        <v>2882.3956948972527</v>
      </c>
      <c r="J167" s="3">
        <f t="shared" si="76"/>
        <v>37971.777036159707</v>
      </c>
      <c r="K167" s="3">
        <f t="shared" si="77"/>
        <v>590914.55639596819</v>
      </c>
      <c r="L167" s="10">
        <f>_xlfn.XLOOKUP(G$1,'Control Panel'!$B:$B,'Control Panel'!$D:$D)</f>
        <v>5.5E-2</v>
      </c>
      <c r="M167" s="2">
        <f>IF('Control Panel'!$D$26="ON",Q166*(1-'Control Panel'!$C$26),Q166)</f>
        <v>3089625.7473218492</v>
      </c>
      <c r="N167" s="3">
        <f>IF(ROUND(Q166,2) = 0,0,-PMT(_xlfn.XLOOKUP(M$1,'Control Panel'!$B:$B,'Control Panel'!$H:$H),_xlfn.XLOOKUP(M$1,'Control Panel'!$B:$B,'Control Panel'!$E:$E),_xlfn.XLOOKUP(M$1,'Control Panel'!$B:$B,'Control Panel'!$C:$C)))</f>
        <v>26277.152547020552</v>
      </c>
      <c r="O167" s="3">
        <f>IF(N167=0,0,M167*(_xlfn.XLOOKUP(M$1,'Control Panel'!$B:$B,'Control Panel'!$H:$H)))</f>
        <v>17700.98084403143</v>
      </c>
      <c r="P167" s="3">
        <f t="shared" si="78"/>
        <v>8576.1717029891224</v>
      </c>
      <c r="Q167" s="3">
        <f t="shared" si="79"/>
        <v>3081049.5756188603</v>
      </c>
      <c r="R167" s="10">
        <f>_xlfn.XLOOKUP(M$1,'Control Panel'!$B:$B,'Control Panel'!$D:$D)</f>
        <v>6.8750000000000006E-2</v>
      </c>
      <c r="S167" s="2">
        <f>IF('Control Panel'!$D$26="ON",W166*(1-'Control Panel'!$C$26),W166)</f>
        <v>5020641.839397992</v>
      </c>
      <c r="T167" s="3">
        <f>IF(ROUND(W166,2) = 0,0,-PMT(_xlfn.XLOOKUP(S$1,'Control Panel'!$B:$B,'Control Panel'!$H:$H),_xlfn.XLOOKUP(S$1,'Control Panel'!$B:$B,'Control Panel'!$E:$E),_xlfn.XLOOKUP(S$1,'Control Panel'!$B:$B,'Control Panel'!$C:$C)))</f>
        <v>42700.372888908401</v>
      </c>
      <c r="U167" s="3">
        <f>IF(T167=0,0,S167*(_xlfn.XLOOKUP(S$1,'Control Panel'!$B:$B,'Control Panel'!$H:$H)))</f>
        <v>28764.093871550998</v>
      </c>
      <c r="V167" s="3">
        <f t="shared" si="80"/>
        <v>13936.279017357403</v>
      </c>
      <c r="W167" s="3">
        <f t="shared" si="81"/>
        <v>5006705.5603806349</v>
      </c>
      <c r="X167" s="10">
        <f>_xlfn.XLOOKUP(S$1,'Control Panel'!$B:$B,'Control Panel'!$D:$D)</f>
        <v>6.8750000000000006E-2</v>
      </c>
      <c r="Y167" s="2">
        <f>IF('Control Panel'!$D$26="ON",AC166*(1-'Control Panel'!$C$26),AC166)</f>
        <v>953687.63704862923</v>
      </c>
      <c r="Z167" s="3">
        <f>IF(ROUND(AC166,2) = 0,0,-PMT(_xlfn.XLOOKUP(Y$1,'Control Panel'!$B:$B,'Control Panel'!$H:$H),_xlfn.XLOOKUP(Y$1,'Control Panel'!$B:$B,'Control Panel'!$E:$E),_xlfn.XLOOKUP(Y$1,'Control Panel'!$B:$B,'Control Panel'!$C:$C)))</f>
        <v>61792.332437135432</v>
      </c>
      <c r="AA167" s="3">
        <f>IF(Z167=0,0,Y167*(_xlfn.XLOOKUP(Y$1,'Control Panel'!$B:$B,'Control Panel'!$H:$H)))</f>
        <v>4073.0409498951872</v>
      </c>
      <c r="AB167" s="3">
        <f t="shared" si="82"/>
        <v>57719.291487240247</v>
      </c>
      <c r="AC167" s="3">
        <f t="shared" si="83"/>
        <v>895968.345561389</v>
      </c>
      <c r="AD167" s="10">
        <f>_xlfn.XLOOKUP(Y$1,'Control Panel'!$B:$B,'Control Panel'!$D:$D)</f>
        <v>5.1249999999999997E-2</v>
      </c>
      <c r="AE167" s="2">
        <f>IF('Control Panel'!$D$26="ON",AI166*(1-'Control Panel'!$C$26),AI166)</f>
        <v>7724064.3683046317</v>
      </c>
      <c r="AF167" s="3">
        <f>IF(ROUND(AI166,2) = 0,0,-PMT(_xlfn.XLOOKUP(AE$1,'Control Panel'!$B:$B,'Control Panel'!$H:$H),_xlfn.XLOOKUP(AE$1,'Control Panel'!$B:$B,'Control Panel'!$E:$E),_xlfn.XLOOKUP(AE$1,'Control Panel'!$B:$B,'Control Panel'!$C:$C)))</f>
        <v>65692.881367551381</v>
      </c>
      <c r="AG167" s="3">
        <f>IF(AF167=0,0,AE167*(_xlfn.XLOOKUP(AE$1,'Control Panel'!$B:$B,'Control Panel'!$H:$H)))</f>
        <v>44252.452110078622</v>
      </c>
      <c r="AH167" s="3">
        <f t="shared" si="84"/>
        <v>21440.429257472759</v>
      </c>
      <c r="AI167" s="3">
        <f t="shared" si="85"/>
        <v>7702623.9390471587</v>
      </c>
      <c r="AJ167" s="10">
        <f>_xlfn.XLOOKUP(AE$1,'Control Panel'!$B:$B,'Control Panel'!$D:$D)</f>
        <v>6.8750000000000006E-2</v>
      </c>
      <c r="AK167" s="2">
        <f>IF('Control Panel'!$D$26="ON",AO166*(1-'Control Panel'!$C$26),AO166)</f>
        <v>295423.74322310783</v>
      </c>
      <c r="AL167" s="3">
        <f>IF(ROUND(AO166,2) = 0,0,-PMT(_xlfn.XLOOKUP(AK$1,'Control Panel'!$B:$B,'Control Panel'!$H:$H),_xlfn.XLOOKUP(AK$1,'Control Panel'!$B:$B,'Control Panel'!$E:$E),_xlfn.XLOOKUP(AK$1,'Control Panel'!$B:$B,'Control Panel'!$C:$C)))</f>
        <v>19292.014496253767</v>
      </c>
      <c r="AM167" s="3">
        <f>IF(AL167=0,0,AK167*(_xlfn.XLOOKUP(AK$1,'Control Panel'!$B:$B,'Control Panel'!$H:$H)))</f>
        <v>1538.6653292870199</v>
      </c>
      <c r="AN167" s="3">
        <f t="shared" si="86"/>
        <v>17753.349166966746</v>
      </c>
      <c r="AO167" s="3">
        <f t="shared" si="87"/>
        <v>277670.39405614109</v>
      </c>
      <c r="AP167" s="10">
        <f>_xlfn.XLOOKUP(AK$1,'Control Panel'!$B:$B,'Control Panel'!$D:$D)</f>
        <v>6.25E-2</v>
      </c>
      <c r="AQ167" s="2">
        <f>IF('Control Panel'!$D$26="ON",AU166*(1-'Control Panel'!$C$26),AU166)</f>
        <v>938696.49744744936</v>
      </c>
      <c r="AR167" s="3">
        <f>IF(ROUND(AU166,2) = 0,0,-PMT(_xlfn.XLOOKUP(AQ$1,'Control Panel'!$B:$B,'Control Panel'!$H:$H),_xlfn.XLOOKUP(AQ$1,'Control Panel'!$B:$B,'Control Panel'!$E:$E),_xlfn.XLOOKUP(AQ$1,'Control Panel'!$B:$B,'Control Panel'!$C:$C)))</f>
        <v>61459.563819643074</v>
      </c>
      <c r="AS167" s="3">
        <f>IF(AR167=0,0,AQ167*(_xlfn.XLOOKUP(AQ$1,'Control Panel'!$B:$B,'Control Panel'!$H:$H)))</f>
        <v>5182.3869129911263</v>
      </c>
      <c r="AT167" s="3">
        <f t="shared" si="88"/>
        <v>56277.176906651948</v>
      </c>
      <c r="AU167" s="3">
        <f t="shared" si="89"/>
        <v>882419.32054079743</v>
      </c>
      <c r="AV167" s="10">
        <f>_xlfn.XLOOKUP(AQ$1,'Control Panel'!$B:$B,'Control Panel'!$D:$D)</f>
        <v>6.6250000000000003E-2</v>
      </c>
      <c r="AW167" s="2">
        <f>IF('Control Panel'!$D$26="ON",BA166*(1-'Control Panel'!$C$26),BA166)</f>
        <v>5836150.4531043693</v>
      </c>
      <c r="AX167" s="3">
        <f>IF(ROUND(BA166,2) = 0,0,-PMT(_xlfn.XLOOKUP(AW$1,'Control Panel'!$B:$B,'Control Panel'!$H:$H),_xlfn.XLOOKUP(AW$1,'Control Panel'!$B:$B,'Control Panel'!$E:$E),_xlfn.XLOOKUP(AW$1,'Control Panel'!$B:$B,'Control Panel'!$C:$C)))</f>
        <v>44797.69910066975</v>
      </c>
      <c r="AY167" s="3">
        <f>IF(AX167=0,0,AW167*(_xlfn.XLOOKUP(AW$1,'Control Panel'!$B:$B,'Control Panel'!$H:$H)))</f>
        <v>26141.090571196655</v>
      </c>
      <c r="AZ167" s="3">
        <f t="shared" si="90"/>
        <v>18656.608529473095</v>
      </c>
      <c r="BA167" s="3">
        <f t="shared" si="91"/>
        <v>5817493.8445748966</v>
      </c>
      <c r="BB167" s="10">
        <f>_xlfn.XLOOKUP(AW$1,'Control Panel'!$B:$B,'Control Panel'!$D:$D)</f>
        <v>5.3749999999999999E-2</v>
      </c>
      <c r="BC167" s="2">
        <f>IF('Control Panel'!$D$26="ON",BG166*(1-'Control Panel'!$C$26),BG166)</f>
        <v>9697040.4378804229</v>
      </c>
      <c r="BD167" s="3">
        <f>IF(ROUND(BG166,2) = 0,0,-PMT(_xlfn.XLOOKUP(BC$1,'Control Panel'!$B:$B,'Control Panel'!$H:$H),_xlfn.XLOOKUP(BC$1,'Control Panel'!$B:$B,'Control Panel'!$E:$E),_xlfn.XLOOKUP(BC$1,'Control Panel'!$B:$B,'Control Panel'!$C:$C)))</f>
        <v>83162.8118973979</v>
      </c>
      <c r="BE167" s="3">
        <f>IF(BD167=0,0,BC167*(_xlfn.XLOOKUP(BC$1,'Control Panel'!$B:$B,'Control Panel'!$H:$H)))</f>
        <v>56566.069220969133</v>
      </c>
      <c r="BF167" s="3">
        <f t="shared" si="92"/>
        <v>26596.742676428767</v>
      </c>
      <c r="BG167" s="3">
        <f t="shared" si="93"/>
        <v>9670443.6952039935</v>
      </c>
      <c r="BH167" s="10">
        <f>_xlfn.XLOOKUP(BC$1,'Control Panel'!$B:$B,'Control Panel'!$D:$D)</f>
        <v>7.0000000000000007E-2</v>
      </c>
      <c r="BI167" s="2">
        <f>IF('Control Panel'!$D$26="ON",BM166*(1-'Control Panel'!$C$26),BM166)</f>
        <v>5024297.2700131917</v>
      </c>
      <c r="BJ167" s="3">
        <f>IF(ROUND(BM166,2) = 0,0,-PMT(_xlfn.XLOOKUP(BI$1,'Control Panel'!$B:$B,'Control Panel'!$H:$H),_xlfn.XLOOKUP(BI$1,'Control Panel'!$B:$B,'Control Panel'!$E:$E),_xlfn.XLOOKUP(BI$1,'Control Panel'!$B:$B,'Control Panel'!$C:$C)))</f>
        <v>39928.799014207361</v>
      </c>
      <c r="BK167" s="3">
        <f>IF(BJ167=0,0,BI167*(_xlfn.XLOOKUP(BI$1,'Control Panel'!$B:$B,'Control Panel'!$H:$H)))</f>
        <v>24598.122051106249</v>
      </c>
      <c r="BL167" s="3">
        <f t="shared" si="94"/>
        <v>15330.676963101112</v>
      </c>
      <c r="BM167" s="3">
        <f t="shared" si="95"/>
        <v>5008966.5930500906</v>
      </c>
      <c r="BN167" s="10">
        <f>_xlfn.XLOOKUP(BI$1,'Control Panel'!$B:$B,'Control Panel'!$D:$D)</f>
        <v>5.8749999999999997E-2</v>
      </c>
      <c r="BO167" s="2">
        <f>IF('Control Panel'!$D$26="ON",BS166*(1-'Control Panel'!$C$26),BS166)</f>
        <v>6713038.4857122907</v>
      </c>
      <c r="BP167" s="3">
        <f>IF(ROUND(BS166,2) = 0,0,-PMT(_xlfn.XLOOKUP(BO$1,'Control Panel'!$B:$B,'Control Panel'!$H:$H),_xlfn.XLOOKUP(BO$1,'Control Panel'!$B:$B,'Control Panel'!$E:$E),_xlfn.XLOOKUP(BO$1,'Control Panel'!$B:$B,'Control Panel'!$C:$C)))</f>
        <v>51078.842448125593</v>
      </c>
      <c r="BQ167" s="3">
        <f>IF(BP167=0,0,BO167*(_xlfn.XLOOKUP(BO$1,'Control Panel'!$B:$B,'Control Panel'!$H:$H)))</f>
        <v>29369.54337499127</v>
      </c>
      <c r="BR167" s="3">
        <f t="shared" si="96"/>
        <v>21709.299073134323</v>
      </c>
      <c r="BS167" s="3">
        <f t="shared" si="97"/>
        <v>6691329.1866391562</v>
      </c>
      <c r="BT167" s="10">
        <f>_xlfn.XLOOKUP(BO$1,'Control Panel'!$B:$B,'Control Panel'!$D:$D)</f>
        <v>5.2499999999999998E-2</v>
      </c>
      <c r="BU167" s="2">
        <f>IF('Control Panel'!$D$26="ON",BY166*(1-'Control Panel'!$C$26),BY166)</f>
        <v>595034.84445437102</v>
      </c>
      <c r="BV167" s="3">
        <f>IF(ROUND(BY166,2) = 0,0,-PMT(_xlfn.XLOOKUP(BU$1,'Control Panel'!$B:$B,'Control Panel'!$H:$H),_xlfn.XLOOKUP(BU$1,'Control Panel'!$B:$B,'Control Panel'!$E:$E),_xlfn.XLOOKUP(BU$1,'Control Panel'!$B:$B,'Control Panel'!$C:$C)))</f>
        <v>38891.266274824018</v>
      </c>
      <c r="BW167" s="3">
        <f>IF(BV167=0,0,BU167*(_xlfn.XLOOKUP(BU$1,'Control Panel'!$B:$B,'Control Panel'!$H:$H)))</f>
        <v>3161.1226111638462</v>
      </c>
      <c r="BX167" s="3">
        <f t="shared" si="98"/>
        <v>35730.143663660172</v>
      </c>
      <c r="BY167" s="3">
        <f t="shared" si="99"/>
        <v>559304.70079071086</v>
      </c>
      <c r="BZ167" s="10">
        <f>_xlfn.XLOOKUP(BU$1,'Control Panel'!$B:$B,'Control Panel'!$D:$D)</f>
        <v>6.3750000000000001E-2</v>
      </c>
      <c r="CA167" s="2">
        <f>IF('Control Panel'!$D$26="ON",CE166*(1-'Control Panel'!$C$26),CE166)</f>
        <v>765637.28787042852</v>
      </c>
      <c r="CB167" s="3">
        <f>IF(ROUND(CE166,2) = 0,0,-PMT(_xlfn.XLOOKUP(CA$1,'Control Panel'!$B:$B,'Control Panel'!$H:$H),_xlfn.XLOOKUP(CA$1,'Control Panel'!$B:$B,'Control Panel'!$E:$E),_xlfn.XLOOKUP(CA$1,'Control Panel'!$B:$B,'Control Panel'!$C:$C)))</f>
        <v>49824.605221179954</v>
      </c>
      <c r="CC167" s="3">
        <f>IF(CB167=0,0,CA167*(_xlfn.XLOOKUP(CA$1,'Control Panel'!$B:$B,'Control Panel'!$H:$H)))</f>
        <v>3668.6786710458036</v>
      </c>
      <c r="CD167" s="3">
        <f t="shared" si="100"/>
        <v>46155.926550134151</v>
      </c>
      <c r="CE167" s="3">
        <f t="shared" si="101"/>
        <v>719481.36132029432</v>
      </c>
      <c r="CF167" s="10">
        <f>_xlfn.XLOOKUP(CA$1,'Control Panel'!$B:$B,'Control Panel'!$D:$D)</f>
        <v>5.7500000000000002E-2</v>
      </c>
      <c r="CG167" s="2">
        <f>IF('Control Panel'!$D$26="ON",CK166*(1-'Control Panel'!$C$26),CK166)</f>
        <v>1069106.766834615</v>
      </c>
      <c r="CH167" s="3">
        <f>IF(ROUND(CK166,2) = 0,0,-PMT(_xlfn.XLOOKUP(CG$1,'Control Panel'!$B:$B,'Control Panel'!$H:$H),_xlfn.XLOOKUP(CG$1,'Control Panel'!$B:$B,'Control Panel'!$E:$E),_xlfn.XLOOKUP(CG$1,'Control Panel'!$B:$B,'Control Panel'!$C:$C)))</f>
        <v>69452.093642796826</v>
      </c>
      <c r="CI167" s="3">
        <f>IF(CH167=0,0,CG167*(_xlfn.XLOOKUP(CG$1,'Control Panel'!$B:$B,'Control Panel'!$H:$H)))</f>
        <v>4900.0726813253186</v>
      </c>
      <c r="CJ167" s="3">
        <f t="shared" si="102"/>
        <v>64552.020961471506</v>
      </c>
      <c r="CK167" s="3">
        <f t="shared" si="103"/>
        <v>1004554.7458731435</v>
      </c>
      <c r="CL167" s="10">
        <f>_xlfn.XLOOKUP(CG$1,'Control Panel'!$B:$B,'Control Panel'!$D:$D)</f>
        <v>5.5E-2</v>
      </c>
      <c r="CM167" s="2">
        <f>IF('Control Panel'!$D$26="ON",CQ166*(1-'Control Panel'!$C$26),CQ166)</f>
        <v>1451467.7806945473</v>
      </c>
      <c r="CN167" s="3">
        <f>IF(ROUND(CQ166,2) = 0,0,-PMT(_xlfn.XLOOKUP(CM$1,'Control Panel'!$B:$B,'Control Panel'!$H:$H),_xlfn.XLOOKUP(CM$1,'Control Panel'!$B:$B,'Control Panel'!$E:$E),_xlfn.XLOOKUP(CM$1,'Control Panel'!$B:$B,'Control Panel'!$C:$C)))</f>
        <v>11044.074042837967</v>
      </c>
      <c r="CO167" s="3">
        <f>IF(CN167=0,0,CM167*(_xlfn.XLOOKUP(CM$1,'Control Panel'!$B:$B,'Control Panel'!$H:$H)))</f>
        <v>6350.171540538644</v>
      </c>
      <c r="CP167" s="3">
        <f t="shared" si="104"/>
        <v>4693.9025022993228</v>
      </c>
      <c r="CQ167" s="3">
        <f t="shared" si="105"/>
        <v>1446773.8781922481</v>
      </c>
      <c r="CR167" s="10">
        <f>_xlfn.XLOOKUP(CM$1,'Control Panel'!$B:$B,'Control Panel'!$D:$D)</f>
        <v>5.2499999999999998E-2</v>
      </c>
    </row>
    <row r="168" spans="1:96" x14ac:dyDescent="0.3">
      <c r="A168" s="86">
        <f t="shared" si="74"/>
        <v>449311.44573248702</v>
      </c>
      <c r="B168" s="3">
        <f t="shared" si="75"/>
        <v>256937.23619712194</v>
      </c>
      <c r="C168" s="88">
        <f>SUM($A$3:A167)</f>
        <v>50644300.302754514</v>
      </c>
      <c r="D168" s="87">
        <f>IF('Control Panel'!$D$27= "ON",A168+B168*(1-'Control Panel'!$C$27),A168+B168)</f>
        <v>706248.68192960892</v>
      </c>
      <c r="F168" s="9">
        <v>166</v>
      </c>
      <c r="G168" s="2">
        <f>IF('Control Panel'!$D$26="ON",K167*(1-'Control Panel'!$C$26),K167)</f>
        <v>590914.55639596819</v>
      </c>
      <c r="H168" s="3">
        <f>IF(ROUND(K167,2) = 0,0,-PMT(_xlfn.XLOOKUP(G$1,'Control Panel'!$B:$B,'Control Panel'!$H:$H),_xlfn.XLOOKUP(G$1,'Control Panel'!$B:$B,'Control Panel'!$E:$E),_xlfn.XLOOKUP(G$1,'Control Panel'!$B:$B,'Control Panel'!$C:$C)))</f>
        <v>40854.172731056962</v>
      </c>
      <c r="I168" s="3">
        <f>IF(H168=0,0,G168*(_xlfn.XLOOKUP(G$1,'Control Panel'!$B:$B,'Control Panel'!$H:$H)))</f>
        <v>2708.3583834815208</v>
      </c>
      <c r="J168" s="3">
        <f t="shared" si="76"/>
        <v>38145.81434757544</v>
      </c>
      <c r="K168" s="3">
        <f t="shared" si="77"/>
        <v>552768.74204839277</v>
      </c>
      <c r="L168" s="10">
        <f>_xlfn.XLOOKUP(G$1,'Control Panel'!$B:$B,'Control Panel'!$D:$D)</f>
        <v>5.5E-2</v>
      </c>
      <c r="M168" s="2">
        <f>IF('Control Panel'!$D$26="ON",Q167*(1-'Control Panel'!$C$26),Q167)</f>
        <v>3081049.5756188603</v>
      </c>
      <c r="N168" s="3">
        <f>IF(ROUND(Q167,2) = 0,0,-PMT(_xlfn.XLOOKUP(M$1,'Control Panel'!$B:$B,'Control Panel'!$H:$H),_xlfn.XLOOKUP(M$1,'Control Panel'!$B:$B,'Control Panel'!$E:$E),_xlfn.XLOOKUP(M$1,'Control Panel'!$B:$B,'Control Panel'!$C:$C)))</f>
        <v>26277.152547020552</v>
      </c>
      <c r="O168" s="3">
        <f>IF(N168=0,0,M168*(_xlfn.XLOOKUP(M$1,'Control Panel'!$B:$B,'Control Panel'!$H:$H)))</f>
        <v>17651.846526983056</v>
      </c>
      <c r="P168" s="3">
        <f t="shared" si="78"/>
        <v>8625.3060200374966</v>
      </c>
      <c r="Q168" s="3">
        <f t="shared" si="79"/>
        <v>3072424.269598823</v>
      </c>
      <c r="R168" s="10">
        <f>_xlfn.XLOOKUP(M$1,'Control Panel'!$B:$B,'Control Panel'!$D:$D)</f>
        <v>6.8750000000000006E-2</v>
      </c>
      <c r="S168" s="2">
        <f>IF('Control Panel'!$D$26="ON",W167*(1-'Control Panel'!$C$26),W167)</f>
        <v>5006705.5603806349</v>
      </c>
      <c r="T168" s="3">
        <f>IF(ROUND(W167,2) = 0,0,-PMT(_xlfn.XLOOKUP(S$1,'Control Panel'!$B:$B,'Control Panel'!$H:$H),_xlfn.XLOOKUP(S$1,'Control Panel'!$B:$B,'Control Panel'!$E:$E),_xlfn.XLOOKUP(S$1,'Control Panel'!$B:$B,'Control Panel'!$C:$C)))</f>
        <v>42700.372888908401</v>
      </c>
      <c r="U168" s="3">
        <f>IF(T168=0,0,S168*(_xlfn.XLOOKUP(S$1,'Control Panel'!$B:$B,'Control Panel'!$H:$H)))</f>
        <v>28684.250606347388</v>
      </c>
      <c r="V168" s="3">
        <f t="shared" si="80"/>
        <v>14016.122282561013</v>
      </c>
      <c r="W168" s="3">
        <f t="shared" si="81"/>
        <v>4992689.4380980739</v>
      </c>
      <c r="X168" s="10">
        <f>_xlfn.XLOOKUP(S$1,'Control Panel'!$B:$B,'Control Panel'!$D:$D)</f>
        <v>6.8750000000000006E-2</v>
      </c>
      <c r="Y168" s="2">
        <f>IF('Control Panel'!$D$26="ON",AC167*(1-'Control Panel'!$C$26),AC167)</f>
        <v>895968.345561389</v>
      </c>
      <c r="Z168" s="3">
        <f>IF(ROUND(AC167,2) = 0,0,-PMT(_xlfn.XLOOKUP(Y$1,'Control Panel'!$B:$B,'Control Panel'!$H:$H),_xlfn.XLOOKUP(Y$1,'Control Panel'!$B:$B,'Control Panel'!$E:$E),_xlfn.XLOOKUP(Y$1,'Control Panel'!$B:$B,'Control Panel'!$C:$C)))</f>
        <v>61792.332437135432</v>
      </c>
      <c r="AA168" s="3">
        <f>IF(Z168=0,0,Y168*(_xlfn.XLOOKUP(Y$1,'Control Panel'!$B:$B,'Control Panel'!$H:$H)))</f>
        <v>3826.5314758350987</v>
      </c>
      <c r="AB168" s="3">
        <f t="shared" si="82"/>
        <v>57965.800961300331</v>
      </c>
      <c r="AC168" s="3">
        <f t="shared" si="83"/>
        <v>838002.54460008861</v>
      </c>
      <c r="AD168" s="10">
        <f>_xlfn.XLOOKUP(Y$1,'Control Panel'!$B:$B,'Control Panel'!$D:$D)</f>
        <v>5.1249999999999997E-2</v>
      </c>
      <c r="AE168" s="2">
        <f>IF('Control Panel'!$D$26="ON",AI167*(1-'Control Panel'!$C$26),AI167)</f>
        <v>7702623.9390471587</v>
      </c>
      <c r="AF168" s="3">
        <f>IF(ROUND(AI167,2) = 0,0,-PMT(_xlfn.XLOOKUP(AE$1,'Control Panel'!$B:$B,'Control Panel'!$H:$H),_xlfn.XLOOKUP(AE$1,'Control Panel'!$B:$B,'Control Panel'!$E:$E),_xlfn.XLOOKUP(AE$1,'Control Panel'!$B:$B,'Control Panel'!$C:$C)))</f>
        <v>65692.881367551381</v>
      </c>
      <c r="AG168" s="3">
        <f>IF(AF168=0,0,AE168*(_xlfn.XLOOKUP(AE$1,'Control Panel'!$B:$B,'Control Panel'!$H:$H)))</f>
        <v>44129.616317457687</v>
      </c>
      <c r="AH168" s="3">
        <f t="shared" si="84"/>
        <v>21563.265050093694</v>
      </c>
      <c r="AI168" s="3">
        <f t="shared" si="85"/>
        <v>7681060.6739970651</v>
      </c>
      <c r="AJ168" s="10">
        <f>_xlfn.XLOOKUP(AE$1,'Control Panel'!$B:$B,'Control Panel'!$D:$D)</f>
        <v>6.8750000000000006E-2</v>
      </c>
      <c r="AK168" s="2">
        <f>IF('Control Panel'!$D$26="ON",AO167*(1-'Control Panel'!$C$26),AO167)</f>
        <v>277670.39405614109</v>
      </c>
      <c r="AL168" s="3">
        <f>IF(ROUND(AO167,2) = 0,0,-PMT(_xlfn.XLOOKUP(AK$1,'Control Panel'!$B:$B,'Control Panel'!$H:$H),_xlfn.XLOOKUP(AK$1,'Control Panel'!$B:$B,'Control Panel'!$E:$E),_xlfn.XLOOKUP(AK$1,'Control Panel'!$B:$B,'Control Panel'!$C:$C)))</f>
        <v>19292.014496253767</v>
      </c>
      <c r="AM168" s="3">
        <f>IF(AL168=0,0,AK168*(_xlfn.XLOOKUP(AK$1,'Control Panel'!$B:$B,'Control Panel'!$H:$H)))</f>
        <v>1446.1999690424013</v>
      </c>
      <c r="AN168" s="3">
        <f t="shared" si="86"/>
        <v>17845.814527211365</v>
      </c>
      <c r="AO168" s="3">
        <f t="shared" si="87"/>
        <v>259824.57952892972</v>
      </c>
      <c r="AP168" s="10">
        <f>_xlfn.XLOOKUP(AK$1,'Control Panel'!$B:$B,'Control Panel'!$D:$D)</f>
        <v>6.25E-2</v>
      </c>
      <c r="AQ168" s="2">
        <f>IF('Control Panel'!$D$26="ON",AU167*(1-'Control Panel'!$C$26),AU167)</f>
        <v>882419.32054079743</v>
      </c>
      <c r="AR168" s="3">
        <f>IF(ROUND(AU167,2) = 0,0,-PMT(_xlfn.XLOOKUP(AQ$1,'Control Panel'!$B:$B,'Control Panel'!$H:$H),_xlfn.XLOOKUP(AQ$1,'Control Panel'!$B:$B,'Control Panel'!$E:$E),_xlfn.XLOOKUP(AQ$1,'Control Panel'!$B:$B,'Control Panel'!$C:$C)))</f>
        <v>61459.563819643074</v>
      </c>
      <c r="AS168" s="3">
        <f>IF(AR168=0,0,AQ168*(_xlfn.XLOOKUP(AQ$1,'Control Panel'!$B:$B,'Control Panel'!$H:$H)))</f>
        <v>4871.6899988189862</v>
      </c>
      <c r="AT168" s="3">
        <f t="shared" si="88"/>
        <v>56587.87382082409</v>
      </c>
      <c r="AU168" s="3">
        <f t="shared" si="89"/>
        <v>825831.44671997335</v>
      </c>
      <c r="AV168" s="10">
        <f>_xlfn.XLOOKUP(AQ$1,'Control Panel'!$B:$B,'Control Panel'!$D:$D)</f>
        <v>6.6250000000000003E-2</v>
      </c>
      <c r="AW168" s="2">
        <f>IF('Control Panel'!$D$26="ON",BA167*(1-'Control Panel'!$C$26),BA167)</f>
        <v>5817493.8445748966</v>
      </c>
      <c r="AX168" s="3">
        <f>IF(ROUND(BA167,2) = 0,0,-PMT(_xlfn.XLOOKUP(AW$1,'Control Panel'!$B:$B,'Control Panel'!$H:$H),_xlfn.XLOOKUP(AW$1,'Control Panel'!$B:$B,'Control Panel'!$E:$E),_xlfn.XLOOKUP(AW$1,'Control Panel'!$B:$B,'Control Panel'!$C:$C)))</f>
        <v>44797.69910066975</v>
      </c>
      <c r="AY168" s="3">
        <f>IF(AX168=0,0,AW168*(_xlfn.XLOOKUP(AW$1,'Control Panel'!$B:$B,'Control Panel'!$H:$H)))</f>
        <v>26057.524512158394</v>
      </c>
      <c r="AZ168" s="3">
        <f t="shared" si="90"/>
        <v>18740.174588511356</v>
      </c>
      <c r="BA168" s="3">
        <f t="shared" si="91"/>
        <v>5798753.6699863849</v>
      </c>
      <c r="BB168" s="10">
        <f>_xlfn.XLOOKUP(AW$1,'Control Panel'!$B:$B,'Control Panel'!$D:$D)</f>
        <v>5.3749999999999999E-2</v>
      </c>
      <c r="BC168" s="2">
        <f>IF('Control Panel'!$D$26="ON",BG167*(1-'Control Panel'!$C$26),BG167)</f>
        <v>9670443.6952039935</v>
      </c>
      <c r="BD168" s="3">
        <f>IF(ROUND(BG167,2) = 0,0,-PMT(_xlfn.XLOOKUP(BC$1,'Control Panel'!$B:$B,'Control Panel'!$H:$H),_xlfn.XLOOKUP(BC$1,'Control Panel'!$B:$B,'Control Panel'!$E:$E),_xlfn.XLOOKUP(BC$1,'Control Panel'!$B:$B,'Control Panel'!$C:$C)))</f>
        <v>83162.8118973979</v>
      </c>
      <c r="BE168" s="3">
        <f>IF(BD168=0,0,BC168*(_xlfn.XLOOKUP(BC$1,'Control Panel'!$B:$B,'Control Panel'!$H:$H)))</f>
        <v>56410.921555356632</v>
      </c>
      <c r="BF168" s="3">
        <f t="shared" si="92"/>
        <v>26751.890342041268</v>
      </c>
      <c r="BG168" s="3">
        <f t="shared" si="93"/>
        <v>9643691.8048619516</v>
      </c>
      <c r="BH168" s="10">
        <f>_xlfn.XLOOKUP(BC$1,'Control Panel'!$B:$B,'Control Panel'!$D:$D)</f>
        <v>7.0000000000000007E-2</v>
      </c>
      <c r="BI168" s="2">
        <f>IF('Control Panel'!$D$26="ON",BM167*(1-'Control Panel'!$C$26),BM167)</f>
        <v>5008966.5930500906</v>
      </c>
      <c r="BJ168" s="3">
        <f>IF(ROUND(BM167,2) = 0,0,-PMT(_xlfn.XLOOKUP(BI$1,'Control Panel'!$B:$B,'Control Panel'!$H:$H),_xlfn.XLOOKUP(BI$1,'Control Panel'!$B:$B,'Control Panel'!$E:$E),_xlfn.XLOOKUP(BI$1,'Control Panel'!$B:$B,'Control Panel'!$C:$C)))</f>
        <v>39928.799014207361</v>
      </c>
      <c r="BK168" s="3">
        <f>IF(BJ168=0,0,BI168*(_xlfn.XLOOKUP(BI$1,'Control Panel'!$B:$B,'Control Panel'!$H:$H)))</f>
        <v>24523.065611807731</v>
      </c>
      <c r="BL168" s="3">
        <f t="shared" si="94"/>
        <v>15405.73340239963</v>
      </c>
      <c r="BM168" s="3">
        <f t="shared" si="95"/>
        <v>4993560.8596476912</v>
      </c>
      <c r="BN168" s="10">
        <f>_xlfn.XLOOKUP(BI$1,'Control Panel'!$B:$B,'Control Panel'!$D:$D)</f>
        <v>5.8749999999999997E-2</v>
      </c>
      <c r="BO168" s="2">
        <f>IF('Control Panel'!$D$26="ON",BS167*(1-'Control Panel'!$C$26),BS167)</f>
        <v>6691329.1866391562</v>
      </c>
      <c r="BP168" s="3">
        <f>IF(ROUND(BS167,2) = 0,0,-PMT(_xlfn.XLOOKUP(BO$1,'Control Panel'!$B:$B,'Control Panel'!$H:$H),_xlfn.XLOOKUP(BO$1,'Control Panel'!$B:$B,'Control Panel'!$E:$E),_xlfn.XLOOKUP(BO$1,'Control Panel'!$B:$B,'Control Panel'!$C:$C)))</f>
        <v>51078.842448125593</v>
      </c>
      <c r="BQ168" s="3">
        <f>IF(BP168=0,0,BO168*(_xlfn.XLOOKUP(BO$1,'Control Panel'!$B:$B,'Control Panel'!$H:$H)))</f>
        <v>29274.565191546306</v>
      </c>
      <c r="BR168" s="3">
        <f t="shared" si="96"/>
        <v>21804.277256579287</v>
      </c>
      <c r="BS168" s="3">
        <f t="shared" si="97"/>
        <v>6669524.9093825771</v>
      </c>
      <c r="BT168" s="10">
        <f>_xlfn.XLOOKUP(BO$1,'Control Panel'!$B:$B,'Control Panel'!$D:$D)</f>
        <v>5.2499999999999998E-2</v>
      </c>
      <c r="BU168" s="2">
        <f>IF('Control Panel'!$D$26="ON",BY167*(1-'Control Panel'!$C$26),BY167)</f>
        <v>559304.70079071086</v>
      </c>
      <c r="BV168" s="3">
        <f>IF(ROUND(BY167,2) = 0,0,-PMT(_xlfn.XLOOKUP(BU$1,'Control Panel'!$B:$B,'Control Panel'!$H:$H),_xlfn.XLOOKUP(BU$1,'Control Panel'!$B:$B,'Control Panel'!$E:$E),_xlfn.XLOOKUP(BU$1,'Control Panel'!$B:$B,'Control Panel'!$C:$C)))</f>
        <v>38891.266274824018</v>
      </c>
      <c r="BW168" s="3">
        <f>IF(BV168=0,0,BU168*(_xlfn.XLOOKUP(BU$1,'Control Panel'!$B:$B,'Control Panel'!$H:$H)))</f>
        <v>2971.3062229506518</v>
      </c>
      <c r="BX168" s="3">
        <f t="shared" si="98"/>
        <v>35919.960051873364</v>
      </c>
      <c r="BY168" s="3">
        <f t="shared" si="99"/>
        <v>523384.74073883751</v>
      </c>
      <c r="BZ168" s="10">
        <f>_xlfn.XLOOKUP(BU$1,'Control Panel'!$B:$B,'Control Panel'!$D:$D)</f>
        <v>6.3750000000000001E-2</v>
      </c>
      <c r="CA168" s="2">
        <f>IF('Control Panel'!$D$26="ON",CE167*(1-'Control Panel'!$C$26),CE167)</f>
        <v>719481.36132029432</v>
      </c>
      <c r="CB168" s="3">
        <f>IF(ROUND(CE167,2) = 0,0,-PMT(_xlfn.XLOOKUP(CA$1,'Control Panel'!$B:$B,'Control Panel'!$H:$H),_xlfn.XLOOKUP(CA$1,'Control Panel'!$B:$B,'Control Panel'!$E:$E),_xlfn.XLOOKUP(CA$1,'Control Panel'!$B:$B,'Control Panel'!$C:$C)))</f>
        <v>49824.605221179954</v>
      </c>
      <c r="CC168" s="3">
        <f>IF(CB168=0,0,CA168*(_xlfn.XLOOKUP(CA$1,'Control Panel'!$B:$B,'Control Panel'!$H:$H)))</f>
        <v>3447.5148563264106</v>
      </c>
      <c r="CD168" s="3">
        <f t="shared" si="100"/>
        <v>46377.090364853546</v>
      </c>
      <c r="CE168" s="3">
        <f t="shared" si="101"/>
        <v>673104.27095544082</v>
      </c>
      <c r="CF168" s="10">
        <f>_xlfn.XLOOKUP(CA$1,'Control Panel'!$B:$B,'Control Panel'!$D:$D)</f>
        <v>5.7500000000000002E-2</v>
      </c>
      <c r="CG168" s="2">
        <f>IF('Control Panel'!$D$26="ON",CK167*(1-'Control Panel'!$C$26),CK167)</f>
        <v>1004554.7458731435</v>
      </c>
      <c r="CH168" s="3">
        <f>IF(ROUND(CK167,2) = 0,0,-PMT(_xlfn.XLOOKUP(CG$1,'Control Panel'!$B:$B,'Control Panel'!$H:$H),_xlfn.XLOOKUP(CG$1,'Control Panel'!$B:$B,'Control Panel'!$E:$E),_xlfn.XLOOKUP(CG$1,'Control Panel'!$B:$B,'Control Panel'!$C:$C)))</f>
        <v>69452.093642796826</v>
      </c>
      <c r="CI168" s="3">
        <f>IF(CH168=0,0,CG168*(_xlfn.XLOOKUP(CG$1,'Control Panel'!$B:$B,'Control Panel'!$H:$H)))</f>
        <v>4604.2092519185744</v>
      </c>
      <c r="CJ168" s="3">
        <f t="shared" si="102"/>
        <v>64847.884390878251</v>
      </c>
      <c r="CK168" s="3">
        <f t="shared" si="103"/>
        <v>939706.86148226529</v>
      </c>
      <c r="CL168" s="10">
        <f>_xlfn.XLOOKUP(CG$1,'Control Panel'!$B:$B,'Control Panel'!$D:$D)</f>
        <v>5.5E-2</v>
      </c>
      <c r="CM168" s="2">
        <f>IF('Control Panel'!$D$26="ON",CQ167*(1-'Control Panel'!$C$26),CQ167)</f>
        <v>1446773.8781922481</v>
      </c>
      <c r="CN168" s="3">
        <f>IF(ROUND(CQ167,2) = 0,0,-PMT(_xlfn.XLOOKUP(CM$1,'Control Panel'!$B:$B,'Control Panel'!$H:$H),_xlfn.XLOOKUP(CM$1,'Control Panel'!$B:$B,'Control Panel'!$E:$E),_xlfn.XLOOKUP(CM$1,'Control Panel'!$B:$B,'Control Panel'!$C:$C)))</f>
        <v>11044.074042837967</v>
      </c>
      <c r="CO168" s="3">
        <f>IF(CN168=0,0,CM168*(_xlfn.XLOOKUP(CM$1,'Control Panel'!$B:$B,'Control Panel'!$H:$H)))</f>
        <v>6329.6357170910842</v>
      </c>
      <c r="CP168" s="3">
        <f t="shared" si="104"/>
        <v>4714.4383257468826</v>
      </c>
      <c r="CQ168" s="3">
        <f t="shared" si="105"/>
        <v>1442059.4398665011</v>
      </c>
      <c r="CR168" s="10">
        <f>_xlfn.XLOOKUP(CM$1,'Control Panel'!$B:$B,'Control Panel'!$D:$D)</f>
        <v>5.2499999999999998E-2</v>
      </c>
    </row>
    <row r="169" spans="1:96" x14ac:dyDescent="0.3">
      <c r="A169" s="86">
        <f t="shared" si="74"/>
        <v>451534.16237492731</v>
      </c>
      <c r="B169" s="3">
        <f t="shared" si="75"/>
        <v>254714.51955468161</v>
      </c>
      <c r="C169" s="88">
        <f>SUM($A$3:A168)</f>
        <v>51093611.748487003</v>
      </c>
      <c r="D169" s="87">
        <f>IF('Control Panel'!$D$27= "ON",A169+B169*(1-'Control Panel'!$C$27),A169+B169)</f>
        <v>706248.68192960892</v>
      </c>
      <c r="F169" s="9">
        <v>167</v>
      </c>
      <c r="G169" s="2">
        <f>IF('Control Panel'!$D$26="ON",K168*(1-'Control Panel'!$C$26),K168)</f>
        <v>552768.74204839277</v>
      </c>
      <c r="H169" s="3">
        <f>IF(ROUND(K168,2) = 0,0,-PMT(_xlfn.XLOOKUP(G$1,'Control Panel'!$B:$B,'Control Panel'!$H:$H),_xlfn.XLOOKUP(G$1,'Control Panel'!$B:$B,'Control Panel'!$E:$E),_xlfn.XLOOKUP(G$1,'Control Panel'!$B:$B,'Control Panel'!$C:$C)))</f>
        <v>40854.172731056962</v>
      </c>
      <c r="I169" s="3">
        <f>IF(H169=0,0,G169*(_xlfn.XLOOKUP(G$1,'Control Panel'!$B:$B,'Control Panel'!$H:$H)))</f>
        <v>2533.5234010551335</v>
      </c>
      <c r="J169" s="3">
        <f t="shared" si="76"/>
        <v>38320.649330001826</v>
      </c>
      <c r="K169" s="3">
        <f t="shared" si="77"/>
        <v>514448.09271839092</v>
      </c>
      <c r="L169" s="10">
        <f>_xlfn.XLOOKUP(G$1,'Control Panel'!$B:$B,'Control Panel'!$D:$D)</f>
        <v>5.5E-2</v>
      </c>
      <c r="M169" s="2">
        <f>IF('Control Panel'!$D$26="ON",Q168*(1-'Control Panel'!$C$26),Q168)</f>
        <v>3072424.269598823</v>
      </c>
      <c r="N169" s="3">
        <f>IF(ROUND(Q168,2) = 0,0,-PMT(_xlfn.XLOOKUP(M$1,'Control Panel'!$B:$B,'Control Panel'!$H:$H),_xlfn.XLOOKUP(M$1,'Control Panel'!$B:$B,'Control Panel'!$E:$E),_xlfn.XLOOKUP(M$1,'Control Panel'!$B:$B,'Control Panel'!$C:$C)))</f>
        <v>26277.152547020552</v>
      </c>
      <c r="O169" s="3">
        <f>IF(N169=0,0,M169*(_xlfn.XLOOKUP(M$1,'Control Panel'!$B:$B,'Control Panel'!$H:$H)))</f>
        <v>17602.430711243258</v>
      </c>
      <c r="P169" s="3">
        <f t="shared" si="78"/>
        <v>8674.7218357772945</v>
      </c>
      <c r="Q169" s="3">
        <f t="shared" si="79"/>
        <v>3063749.5477630459</v>
      </c>
      <c r="R169" s="10">
        <f>_xlfn.XLOOKUP(M$1,'Control Panel'!$B:$B,'Control Panel'!$D:$D)</f>
        <v>6.8750000000000006E-2</v>
      </c>
      <c r="S169" s="2">
        <f>IF('Control Panel'!$D$26="ON",W168*(1-'Control Panel'!$C$26),W168)</f>
        <v>4992689.4380980739</v>
      </c>
      <c r="T169" s="3">
        <f>IF(ROUND(W168,2) = 0,0,-PMT(_xlfn.XLOOKUP(S$1,'Control Panel'!$B:$B,'Control Panel'!$H:$H),_xlfn.XLOOKUP(S$1,'Control Panel'!$B:$B,'Control Panel'!$E:$E),_xlfn.XLOOKUP(S$1,'Control Panel'!$B:$B,'Control Panel'!$C:$C)))</f>
        <v>42700.372888908401</v>
      </c>
      <c r="U169" s="3">
        <f>IF(T169=0,0,S169*(_xlfn.XLOOKUP(S$1,'Control Panel'!$B:$B,'Control Panel'!$H:$H)))</f>
        <v>28603.949905770216</v>
      </c>
      <c r="V169" s="3">
        <f t="shared" si="80"/>
        <v>14096.422983138185</v>
      </c>
      <c r="W169" s="3">
        <f t="shared" si="81"/>
        <v>4978593.015114936</v>
      </c>
      <c r="X169" s="10">
        <f>_xlfn.XLOOKUP(S$1,'Control Panel'!$B:$B,'Control Panel'!$D:$D)</f>
        <v>6.8750000000000006E-2</v>
      </c>
      <c r="Y169" s="2">
        <f>IF('Control Panel'!$D$26="ON",AC168*(1-'Control Panel'!$C$26),AC168)</f>
        <v>838002.54460008861</v>
      </c>
      <c r="Z169" s="3">
        <f>IF(ROUND(AC168,2) = 0,0,-PMT(_xlfn.XLOOKUP(Y$1,'Control Panel'!$B:$B,'Control Panel'!$H:$H),_xlfn.XLOOKUP(Y$1,'Control Panel'!$B:$B,'Control Panel'!$E:$E),_xlfn.XLOOKUP(Y$1,'Control Panel'!$B:$B,'Control Panel'!$C:$C)))</f>
        <v>61792.332437135432</v>
      </c>
      <c r="AA169" s="3">
        <f>IF(Z169=0,0,Y169*(_xlfn.XLOOKUP(Y$1,'Control Panel'!$B:$B,'Control Panel'!$H:$H)))</f>
        <v>3578.9692008962115</v>
      </c>
      <c r="AB169" s="3">
        <f t="shared" si="82"/>
        <v>58213.363236239224</v>
      </c>
      <c r="AC169" s="3">
        <f t="shared" si="83"/>
        <v>779789.18136384944</v>
      </c>
      <c r="AD169" s="10">
        <f>_xlfn.XLOOKUP(Y$1,'Control Panel'!$B:$B,'Control Panel'!$D:$D)</f>
        <v>5.1249999999999997E-2</v>
      </c>
      <c r="AE169" s="2">
        <f>IF('Control Panel'!$D$26="ON",AI168*(1-'Control Panel'!$C$26),AI168)</f>
        <v>7681060.6739970651</v>
      </c>
      <c r="AF169" s="3">
        <f>IF(ROUND(AI168,2) = 0,0,-PMT(_xlfn.XLOOKUP(AE$1,'Control Panel'!$B:$B,'Control Panel'!$H:$H),_xlfn.XLOOKUP(AE$1,'Control Panel'!$B:$B,'Control Panel'!$E:$E),_xlfn.XLOOKUP(AE$1,'Control Panel'!$B:$B,'Control Panel'!$C:$C)))</f>
        <v>65692.881367551381</v>
      </c>
      <c r="AG169" s="3">
        <f>IF(AF169=0,0,AE169*(_xlfn.XLOOKUP(AE$1,'Control Panel'!$B:$B,'Control Panel'!$H:$H)))</f>
        <v>44006.076778108189</v>
      </c>
      <c r="AH169" s="3">
        <f t="shared" si="84"/>
        <v>21686.804589443193</v>
      </c>
      <c r="AI169" s="3">
        <f t="shared" si="85"/>
        <v>7659373.8694076221</v>
      </c>
      <c r="AJ169" s="10">
        <f>_xlfn.XLOOKUP(AE$1,'Control Panel'!$B:$B,'Control Panel'!$D:$D)</f>
        <v>6.8750000000000006E-2</v>
      </c>
      <c r="AK169" s="2">
        <f>IF('Control Panel'!$D$26="ON",AO168*(1-'Control Panel'!$C$26),AO168)</f>
        <v>259824.57952892972</v>
      </c>
      <c r="AL169" s="3">
        <f>IF(ROUND(AO168,2) = 0,0,-PMT(_xlfn.XLOOKUP(AK$1,'Control Panel'!$B:$B,'Control Panel'!$H:$H),_xlfn.XLOOKUP(AK$1,'Control Panel'!$B:$B,'Control Panel'!$E:$E),_xlfn.XLOOKUP(AK$1,'Control Panel'!$B:$B,'Control Panel'!$C:$C)))</f>
        <v>19292.014496253767</v>
      </c>
      <c r="AM169" s="3">
        <f>IF(AL169=0,0,AK169*(_xlfn.XLOOKUP(AK$1,'Control Panel'!$B:$B,'Control Panel'!$H:$H)))</f>
        <v>1353.2530183798422</v>
      </c>
      <c r="AN169" s="3">
        <f t="shared" si="86"/>
        <v>17938.761477873926</v>
      </c>
      <c r="AO169" s="3">
        <f t="shared" si="87"/>
        <v>241885.8180510558</v>
      </c>
      <c r="AP169" s="10">
        <f>_xlfn.XLOOKUP(AK$1,'Control Panel'!$B:$B,'Control Panel'!$D:$D)</f>
        <v>6.25E-2</v>
      </c>
      <c r="AQ169" s="2">
        <f>IF('Control Panel'!$D$26="ON",AU168*(1-'Control Panel'!$C$26),AU168)</f>
        <v>825831.44671997335</v>
      </c>
      <c r="AR169" s="3">
        <f>IF(ROUND(AU168,2) = 0,0,-PMT(_xlfn.XLOOKUP(AQ$1,'Control Panel'!$B:$B,'Control Panel'!$H:$H),_xlfn.XLOOKUP(AQ$1,'Control Panel'!$B:$B,'Control Panel'!$E:$E),_xlfn.XLOOKUP(AQ$1,'Control Panel'!$B:$B,'Control Panel'!$C:$C)))</f>
        <v>61459.563819643074</v>
      </c>
      <c r="AS169" s="3">
        <f>IF(AR169=0,0,AQ169*(_xlfn.XLOOKUP(AQ$1,'Control Panel'!$B:$B,'Control Panel'!$H:$H)))</f>
        <v>4559.2777787665191</v>
      </c>
      <c r="AT169" s="3">
        <f t="shared" si="88"/>
        <v>56900.286040876555</v>
      </c>
      <c r="AU169" s="3">
        <f t="shared" si="89"/>
        <v>768931.16067909682</v>
      </c>
      <c r="AV169" s="10">
        <f>_xlfn.XLOOKUP(AQ$1,'Control Panel'!$B:$B,'Control Panel'!$D:$D)</f>
        <v>6.6250000000000003E-2</v>
      </c>
      <c r="AW169" s="2">
        <f>IF('Control Panel'!$D$26="ON",BA168*(1-'Control Panel'!$C$26),BA168)</f>
        <v>5798753.6699863849</v>
      </c>
      <c r="AX169" s="3">
        <f>IF(ROUND(BA168,2) = 0,0,-PMT(_xlfn.XLOOKUP(AW$1,'Control Panel'!$B:$B,'Control Panel'!$H:$H),_xlfn.XLOOKUP(AW$1,'Control Panel'!$B:$B,'Control Panel'!$E:$E),_xlfn.XLOOKUP(AW$1,'Control Panel'!$B:$B,'Control Panel'!$C:$C)))</f>
        <v>44797.69910066975</v>
      </c>
      <c r="AY169" s="3">
        <f>IF(AX169=0,0,AW169*(_xlfn.XLOOKUP(AW$1,'Control Panel'!$B:$B,'Control Panel'!$H:$H)))</f>
        <v>25973.584146814017</v>
      </c>
      <c r="AZ169" s="3">
        <f t="shared" si="90"/>
        <v>18824.114953855733</v>
      </c>
      <c r="BA169" s="3">
        <f t="shared" si="91"/>
        <v>5779929.5550325289</v>
      </c>
      <c r="BB169" s="10">
        <f>_xlfn.XLOOKUP(AW$1,'Control Panel'!$B:$B,'Control Panel'!$D:$D)</f>
        <v>5.3749999999999999E-2</v>
      </c>
      <c r="BC169" s="2">
        <f>IF('Control Panel'!$D$26="ON",BG168*(1-'Control Panel'!$C$26),BG168)</f>
        <v>9643691.8048619516</v>
      </c>
      <c r="BD169" s="3">
        <f>IF(ROUND(BG168,2) = 0,0,-PMT(_xlfn.XLOOKUP(BC$1,'Control Panel'!$B:$B,'Control Panel'!$H:$H),_xlfn.XLOOKUP(BC$1,'Control Panel'!$B:$B,'Control Panel'!$E:$E),_xlfn.XLOOKUP(BC$1,'Control Panel'!$B:$B,'Control Panel'!$C:$C)))</f>
        <v>83162.8118973979</v>
      </c>
      <c r="BE169" s="3">
        <f>IF(BD169=0,0,BC169*(_xlfn.XLOOKUP(BC$1,'Control Panel'!$B:$B,'Control Panel'!$H:$H)))</f>
        <v>56254.868861694718</v>
      </c>
      <c r="BF169" s="3">
        <f t="shared" si="92"/>
        <v>26907.943035703182</v>
      </c>
      <c r="BG169" s="3">
        <f t="shared" si="93"/>
        <v>9616783.8618262485</v>
      </c>
      <c r="BH169" s="10">
        <f>_xlfn.XLOOKUP(BC$1,'Control Panel'!$B:$B,'Control Panel'!$D:$D)</f>
        <v>7.0000000000000007E-2</v>
      </c>
      <c r="BI169" s="2">
        <f>IF('Control Panel'!$D$26="ON",BM168*(1-'Control Panel'!$C$26),BM168)</f>
        <v>4993560.8596476912</v>
      </c>
      <c r="BJ169" s="3">
        <f>IF(ROUND(BM168,2) = 0,0,-PMT(_xlfn.XLOOKUP(BI$1,'Control Panel'!$B:$B,'Control Panel'!$H:$H),_xlfn.XLOOKUP(BI$1,'Control Panel'!$B:$B,'Control Panel'!$E:$E),_xlfn.XLOOKUP(BI$1,'Control Panel'!$B:$B,'Control Panel'!$C:$C)))</f>
        <v>39928.799014207361</v>
      </c>
      <c r="BK169" s="3">
        <f>IF(BJ169=0,0,BI169*(_xlfn.XLOOKUP(BI$1,'Control Panel'!$B:$B,'Control Panel'!$H:$H)))</f>
        <v>24447.641708691819</v>
      </c>
      <c r="BL169" s="3">
        <f t="shared" si="94"/>
        <v>15481.157305515542</v>
      </c>
      <c r="BM169" s="3">
        <f t="shared" si="95"/>
        <v>4978079.7023421759</v>
      </c>
      <c r="BN169" s="10">
        <f>_xlfn.XLOOKUP(BI$1,'Control Panel'!$B:$B,'Control Panel'!$D:$D)</f>
        <v>5.8749999999999997E-2</v>
      </c>
      <c r="BO169" s="2">
        <f>IF('Control Panel'!$D$26="ON",BS168*(1-'Control Panel'!$C$26),BS168)</f>
        <v>6669524.9093825771</v>
      </c>
      <c r="BP169" s="3">
        <f>IF(ROUND(BS168,2) = 0,0,-PMT(_xlfn.XLOOKUP(BO$1,'Control Panel'!$B:$B,'Control Panel'!$H:$H),_xlfn.XLOOKUP(BO$1,'Control Panel'!$B:$B,'Control Panel'!$E:$E),_xlfn.XLOOKUP(BO$1,'Control Panel'!$B:$B,'Control Panel'!$C:$C)))</f>
        <v>51078.842448125593</v>
      </c>
      <c r="BQ169" s="3">
        <f>IF(BP169=0,0,BO169*(_xlfn.XLOOKUP(BO$1,'Control Panel'!$B:$B,'Control Panel'!$H:$H)))</f>
        <v>29179.171478548771</v>
      </c>
      <c r="BR169" s="3">
        <f t="shared" si="96"/>
        <v>21899.670969576822</v>
      </c>
      <c r="BS169" s="3">
        <f t="shared" si="97"/>
        <v>6647625.2384130005</v>
      </c>
      <c r="BT169" s="10">
        <f>_xlfn.XLOOKUP(BO$1,'Control Panel'!$B:$B,'Control Panel'!$D:$D)</f>
        <v>5.2499999999999998E-2</v>
      </c>
      <c r="BU169" s="2">
        <f>IF('Control Panel'!$D$26="ON",BY168*(1-'Control Panel'!$C$26),BY168)</f>
        <v>523384.74073883751</v>
      </c>
      <c r="BV169" s="3">
        <f>IF(ROUND(BY168,2) = 0,0,-PMT(_xlfn.XLOOKUP(BU$1,'Control Panel'!$B:$B,'Control Panel'!$H:$H),_xlfn.XLOOKUP(BU$1,'Control Panel'!$B:$B,'Control Panel'!$E:$E),_xlfn.XLOOKUP(BU$1,'Control Panel'!$B:$B,'Control Panel'!$C:$C)))</f>
        <v>38891.266274824018</v>
      </c>
      <c r="BW169" s="3">
        <f>IF(BV169=0,0,BU169*(_xlfn.XLOOKUP(BU$1,'Control Panel'!$B:$B,'Control Panel'!$H:$H)))</f>
        <v>2780.4814351750747</v>
      </c>
      <c r="BX169" s="3">
        <f t="shared" si="98"/>
        <v>36110.784839648943</v>
      </c>
      <c r="BY169" s="3">
        <f t="shared" si="99"/>
        <v>487273.95589918859</v>
      </c>
      <c r="BZ169" s="10">
        <f>_xlfn.XLOOKUP(BU$1,'Control Panel'!$B:$B,'Control Panel'!$D:$D)</f>
        <v>6.3750000000000001E-2</v>
      </c>
      <c r="CA169" s="2">
        <f>IF('Control Panel'!$D$26="ON",CE168*(1-'Control Panel'!$C$26),CE168)</f>
        <v>673104.27095544082</v>
      </c>
      <c r="CB169" s="3">
        <f>IF(ROUND(CE168,2) = 0,0,-PMT(_xlfn.XLOOKUP(CA$1,'Control Panel'!$B:$B,'Control Panel'!$H:$H),_xlfn.XLOOKUP(CA$1,'Control Panel'!$B:$B,'Control Panel'!$E:$E),_xlfn.XLOOKUP(CA$1,'Control Panel'!$B:$B,'Control Panel'!$C:$C)))</f>
        <v>49824.605221179954</v>
      </c>
      <c r="CC169" s="3">
        <f>IF(CB169=0,0,CA169*(_xlfn.XLOOKUP(CA$1,'Control Panel'!$B:$B,'Control Panel'!$H:$H)))</f>
        <v>3225.2912983281544</v>
      </c>
      <c r="CD169" s="3">
        <f t="shared" si="100"/>
        <v>46599.313922851798</v>
      </c>
      <c r="CE169" s="3">
        <f t="shared" si="101"/>
        <v>626504.95703258901</v>
      </c>
      <c r="CF169" s="10">
        <f>_xlfn.XLOOKUP(CA$1,'Control Panel'!$B:$B,'Control Panel'!$D:$D)</f>
        <v>5.7500000000000002E-2</v>
      </c>
      <c r="CG169" s="2">
        <f>IF('Control Panel'!$D$26="ON",CK168*(1-'Control Panel'!$C$26),CK168)</f>
        <v>939706.86148226529</v>
      </c>
      <c r="CH169" s="3">
        <f>IF(ROUND(CK168,2) = 0,0,-PMT(_xlfn.XLOOKUP(CG$1,'Control Panel'!$B:$B,'Control Panel'!$H:$H),_xlfn.XLOOKUP(CG$1,'Control Panel'!$B:$B,'Control Panel'!$E:$E),_xlfn.XLOOKUP(CG$1,'Control Panel'!$B:$B,'Control Panel'!$C:$C)))</f>
        <v>69452.093642796826</v>
      </c>
      <c r="CI169" s="3">
        <f>IF(CH169=0,0,CG169*(_xlfn.XLOOKUP(CG$1,'Control Panel'!$B:$B,'Control Panel'!$H:$H)))</f>
        <v>4306.9897817937162</v>
      </c>
      <c r="CJ169" s="3">
        <f t="shared" si="102"/>
        <v>65145.10386100311</v>
      </c>
      <c r="CK169" s="3">
        <f t="shared" si="103"/>
        <v>874561.75762126222</v>
      </c>
      <c r="CL169" s="10">
        <f>_xlfn.XLOOKUP(CG$1,'Control Panel'!$B:$B,'Control Panel'!$D:$D)</f>
        <v>5.5E-2</v>
      </c>
      <c r="CM169" s="2">
        <f>IF('Control Panel'!$D$26="ON",CQ168*(1-'Control Panel'!$C$26),CQ168)</f>
        <v>1442059.4398665011</v>
      </c>
      <c r="CN169" s="3">
        <f>IF(ROUND(CQ168,2) = 0,0,-PMT(_xlfn.XLOOKUP(CM$1,'Control Panel'!$B:$B,'Control Panel'!$H:$H),_xlfn.XLOOKUP(CM$1,'Control Panel'!$B:$B,'Control Panel'!$E:$E),_xlfn.XLOOKUP(CM$1,'Control Panel'!$B:$B,'Control Panel'!$C:$C)))</f>
        <v>11044.074042837967</v>
      </c>
      <c r="CO169" s="3">
        <f>IF(CN169=0,0,CM169*(_xlfn.XLOOKUP(CM$1,'Control Panel'!$B:$B,'Control Panel'!$H:$H)))</f>
        <v>6309.0100494159415</v>
      </c>
      <c r="CP169" s="3">
        <f t="shared" si="104"/>
        <v>4735.0639934220253</v>
      </c>
      <c r="CQ169" s="3">
        <f t="shared" si="105"/>
        <v>1437324.3758730791</v>
      </c>
      <c r="CR169" s="10">
        <f>_xlfn.XLOOKUP(CM$1,'Control Panel'!$B:$B,'Control Panel'!$D:$D)</f>
        <v>5.2499999999999998E-2</v>
      </c>
    </row>
    <row r="170" spans="1:96" x14ac:dyDescent="0.3">
      <c r="A170" s="86">
        <f t="shared" si="74"/>
        <v>453768.00143395894</v>
      </c>
      <c r="B170" s="3">
        <f t="shared" si="75"/>
        <v>252480.68049564993</v>
      </c>
      <c r="C170" s="88">
        <f>SUM($A$3:A169)</f>
        <v>51545145.910861932</v>
      </c>
      <c r="D170" s="87">
        <f>IF('Control Panel'!$D$27= "ON",A170+B170*(1-'Control Panel'!$C$27),A170+B170)</f>
        <v>706248.68192960881</v>
      </c>
      <c r="E170" s="1">
        <f t="shared" ref="E170" si="109">F170/12</f>
        <v>14</v>
      </c>
      <c r="F170" s="9">
        <v>168</v>
      </c>
      <c r="G170" s="2">
        <f>IF('Control Panel'!$D$26="ON",K169*(1-'Control Panel'!$C$26),K169)</f>
        <v>514448.09271839092</v>
      </c>
      <c r="H170" s="3">
        <f>IF(ROUND(K169,2) = 0,0,-PMT(_xlfn.XLOOKUP(G$1,'Control Panel'!$B:$B,'Control Panel'!$H:$H),_xlfn.XLOOKUP(G$1,'Control Panel'!$B:$B,'Control Panel'!$E:$E),_xlfn.XLOOKUP(G$1,'Control Panel'!$B:$B,'Control Panel'!$C:$C)))</f>
        <v>40854.172731056962</v>
      </c>
      <c r="I170" s="3">
        <f>IF(H170=0,0,G170*(_xlfn.XLOOKUP(G$1,'Control Panel'!$B:$B,'Control Panel'!$H:$H)))</f>
        <v>2357.8870916259584</v>
      </c>
      <c r="J170" s="3">
        <f t="shared" si="76"/>
        <v>38496.285639431007</v>
      </c>
      <c r="K170" s="3">
        <f t="shared" si="77"/>
        <v>475951.80707895989</v>
      </c>
      <c r="L170" s="10">
        <f>_xlfn.XLOOKUP(G$1,'Control Panel'!$B:$B,'Control Panel'!$D:$D)</f>
        <v>5.5E-2</v>
      </c>
      <c r="M170" s="2">
        <f>IF('Control Panel'!$D$26="ON",Q169*(1-'Control Panel'!$C$26),Q169)</f>
        <v>3063749.5477630459</v>
      </c>
      <c r="N170" s="3">
        <f>IF(ROUND(Q169,2) = 0,0,-PMT(_xlfn.XLOOKUP(M$1,'Control Panel'!$B:$B,'Control Panel'!$H:$H),_xlfn.XLOOKUP(M$1,'Control Panel'!$B:$B,'Control Panel'!$E:$E),_xlfn.XLOOKUP(M$1,'Control Panel'!$B:$B,'Control Panel'!$C:$C)))</f>
        <v>26277.152547020552</v>
      </c>
      <c r="O170" s="3">
        <f>IF(N170=0,0,M170*(_xlfn.XLOOKUP(M$1,'Control Panel'!$B:$B,'Control Panel'!$H:$H)))</f>
        <v>17552.731784059117</v>
      </c>
      <c r="P170" s="3">
        <f t="shared" si="78"/>
        <v>8724.4207629614357</v>
      </c>
      <c r="Q170" s="3">
        <f t="shared" si="79"/>
        <v>3055025.1270000846</v>
      </c>
      <c r="R170" s="10">
        <f>_xlfn.XLOOKUP(M$1,'Control Panel'!$B:$B,'Control Panel'!$D:$D)</f>
        <v>6.8750000000000006E-2</v>
      </c>
      <c r="S170" s="2">
        <f>IF('Control Panel'!$D$26="ON",W169*(1-'Control Panel'!$C$26),W169)</f>
        <v>4978593.015114936</v>
      </c>
      <c r="T170" s="3">
        <f>IF(ROUND(W169,2) = 0,0,-PMT(_xlfn.XLOOKUP(S$1,'Control Panel'!$B:$B,'Control Panel'!$H:$H),_xlfn.XLOOKUP(S$1,'Control Panel'!$B:$B,'Control Panel'!$E:$E),_xlfn.XLOOKUP(S$1,'Control Panel'!$B:$B,'Control Panel'!$C:$C)))</f>
        <v>42700.372888908401</v>
      </c>
      <c r="U170" s="3">
        <f>IF(T170=0,0,S170*(_xlfn.XLOOKUP(S$1,'Control Panel'!$B:$B,'Control Panel'!$H:$H)))</f>
        <v>28523.18914909599</v>
      </c>
      <c r="V170" s="3">
        <f t="shared" si="80"/>
        <v>14177.183739812412</v>
      </c>
      <c r="W170" s="3">
        <f t="shared" si="81"/>
        <v>4964415.8313751239</v>
      </c>
      <c r="X170" s="10">
        <f>_xlfn.XLOOKUP(S$1,'Control Panel'!$B:$B,'Control Panel'!$D:$D)</f>
        <v>6.8750000000000006E-2</v>
      </c>
      <c r="Y170" s="2">
        <f>IF('Control Panel'!$D$26="ON",AC169*(1-'Control Panel'!$C$26),AC169)</f>
        <v>779789.18136384944</v>
      </c>
      <c r="Z170" s="3">
        <f>IF(ROUND(AC169,2) = 0,0,-PMT(_xlfn.XLOOKUP(Y$1,'Control Panel'!$B:$B,'Control Panel'!$H:$H),_xlfn.XLOOKUP(Y$1,'Control Panel'!$B:$B,'Control Panel'!$E:$E),_xlfn.XLOOKUP(Y$1,'Control Panel'!$B:$B,'Control Panel'!$C:$C)))</f>
        <v>61792.332437135432</v>
      </c>
      <c r="AA170" s="3">
        <f>IF(Z170=0,0,Y170*(_xlfn.XLOOKUP(Y$1,'Control Panel'!$B:$B,'Control Panel'!$H:$H)))</f>
        <v>3330.34962874144</v>
      </c>
      <c r="AB170" s="3">
        <f t="shared" si="82"/>
        <v>58461.982808393994</v>
      </c>
      <c r="AC170" s="3">
        <f t="shared" si="83"/>
        <v>721327.19855545543</v>
      </c>
      <c r="AD170" s="10">
        <f>_xlfn.XLOOKUP(Y$1,'Control Panel'!$B:$B,'Control Panel'!$D:$D)</f>
        <v>5.1249999999999997E-2</v>
      </c>
      <c r="AE170" s="2">
        <f>IF('Control Panel'!$D$26="ON",AI169*(1-'Control Panel'!$C$26),AI169)</f>
        <v>7659373.8694076221</v>
      </c>
      <c r="AF170" s="3">
        <f>IF(ROUND(AI169,2) = 0,0,-PMT(_xlfn.XLOOKUP(AE$1,'Control Panel'!$B:$B,'Control Panel'!$H:$H),_xlfn.XLOOKUP(AE$1,'Control Panel'!$B:$B,'Control Panel'!$E:$E),_xlfn.XLOOKUP(AE$1,'Control Panel'!$B:$B,'Control Panel'!$C:$C)))</f>
        <v>65692.881367551381</v>
      </c>
      <c r="AG170" s="3">
        <f>IF(AF170=0,0,AE170*(_xlfn.XLOOKUP(AE$1,'Control Panel'!$B:$B,'Control Panel'!$H:$H)))</f>
        <v>43881.829460147841</v>
      </c>
      <c r="AH170" s="3">
        <f t="shared" si="84"/>
        <v>21811.05190740354</v>
      </c>
      <c r="AI170" s="3">
        <f t="shared" si="85"/>
        <v>7637562.8175002187</v>
      </c>
      <c r="AJ170" s="10">
        <f>_xlfn.XLOOKUP(AE$1,'Control Panel'!$B:$B,'Control Panel'!$D:$D)</f>
        <v>6.8750000000000006E-2</v>
      </c>
      <c r="AK170" s="2">
        <f>IF('Control Panel'!$D$26="ON",AO169*(1-'Control Panel'!$C$26),AO169)</f>
        <v>241885.8180510558</v>
      </c>
      <c r="AL170" s="3">
        <f>IF(ROUND(AO169,2) = 0,0,-PMT(_xlfn.XLOOKUP(AK$1,'Control Panel'!$B:$B,'Control Panel'!$H:$H),_xlfn.XLOOKUP(AK$1,'Control Panel'!$B:$B,'Control Panel'!$E:$E),_xlfn.XLOOKUP(AK$1,'Control Panel'!$B:$B,'Control Panel'!$C:$C)))</f>
        <v>19292.014496253767</v>
      </c>
      <c r="AM170" s="3">
        <f>IF(AL170=0,0,AK170*(_xlfn.XLOOKUP(AK$1,'Control Panel'!$B:$B,'Control Panel'!$H:$H)))</f>
        <v>1259.8219690159156</v>
      </c>
      <c r="AN170" s="3">
        <f t="shared" si="86"/>
        <v>18032.19252723785</v>
      </c>
      <c r="AO170" s="3">
        <f t="shared" si="87"/>
        <v>223853.62552381796</v>
      </c>
      <c r="AP170" s="10">
        <f>_xlfn.XLOOKUP(AK$1,'Control Panel'!$B:$B,'Control Panel'!$D:$D)</f>
        <v>6.25E-2</v>
      </c>
      <c r="AQ170" s="2">
        <f>IF('Control Panel'!$D$26="ON",AU169*(1-'Control Panel'!$C$26),AU169)</f>
        <v>768931.16067909682</v>
      </c>
      <c r="AR170" s="3">
        <f>IF(ROUND(AU169,2) = 0,0,-PMT(_xlfn.XLOOKUP(AQ$1,'Control Panel'!$B:$B,'Control Panel'!$H:$H),_xlfn.XLOOKUP(AQ$1,'Control Panel'!$B:$B,'Control Panel'!$E:$E),_xlfn.XLOOKUP(AQ$1,'Control Panel'!$B:$B,'Control Panel'!$C:$C)))</f>
        <v>61459.563819643074</v>
      </c>
      <c r="AS170" s="3">
        <f>IF(AR170=0,0,AQ170*(_xlfn.XLOOKUP(AQ$1,'Control Panel'!$B:$B,'Control Panel'!$H:$H)))</f>
        <v>4245.140782915847</v>
      </c>
      <c r="AT170" s="3">
        <f t="shared" si="88"/>
        <v>57214.423036727225</v>
      </c>
      <c r="AU170" s="3">
        <f t="shared" si="89"/>
        <v>711716.73764236958</v>
      </c>
      <c r="AV170" s="10">
        <f>_xlfn.XLOOKUP(AQ$1,'Control Panel'!$B:$B,'Control Panel'!$D:$D)</f>
        <v>6.6250000000000003E-2</v>
      </c>
      <c r="AW170" s="2">
        <f>IF('Control Panel'!$D$26="ON",BA169*(1-'Control Panel'!$C$26),BA169)</f>
        <v>5779929.5550325289</v>
      </c>
      <c r="AX170" s="3">
        <f>IF(ROUND(BA169,2) = 0,0,-PMT(_xlfn.XLOOKUP(AW$1,'Control Panel'!$B:$B,'Control Panel'!$H:$H),_xlfn.XLOOKUP(AW$1,'Control Panel'!$B:$B,'Control Panel'!$E:$E),_xlfn.XLOOKUP(AW$1,'Control Panel'!$B:$B,'Control Panel'!$C:$C)))</f>
        <v>44797.69910066975</v>
      </c>
      <c r="AY170" s="3">
        <f>IF(AX170=0,0,AW170*(_xlfn.XLOOKUP(AW$1,'Control Panel'!$B:$B,'Control Panel'!$H:$H)))</f>
        <v>25889.267798583205</v>
      </c>
      <c r="AZ170" s="3">
        <f t="shared" si="90"/>
        <v>18908.431302086545</v>
      </c>
      <c r="BA170" s="3">
        <f t="shared" si="91"/>
        <v>5761021.1237304425</v>
      </c>
      <c r="BB170" s="10">
        <f>_xlfn.XLOOKUP(AW$1,'Control Panel'!$B:$B,'Control Panel'!$D:$D)</f>
        <v>5.3749999999999999E-2</v>
      </c>
      <c r="BC170" s="2">
        <f>IF('Control Panel'!$D$26="ON",BG169*(1-'Control Panel'!$C$26),BG169)</f>
        <v>9616783.8618262485</v>
      </c>
      <c r="BD170" s="3">
        <f>IF(ROUND(BG169,2) = 0,0,-PMT(_xlfn.XLOOKUP(BC$1,'Control Panel'!$B:$B,'Control Panel'!$H:$H),_xlfn.XLOOKUP(BC$1,'Control Panel'!$B:$B,'Control Panel'!$E:$E),_xlfn.XLOOKUP(BC$1,'Control Panel'!$B:$B,'Control Panel'!$C:$C)))</f>
        <v>83162.8118973979</v>
      </c>
      <c r="BE170" s="3">
        <f>IF(BD170=0,0,BC170*(_xlfn.XLOOKUP(BC$1,'Control Panel'!$B:$B,'Control Panel'!$H:$H)))</f>
        <v>56097.905860653118</v>
      </c>
      <c r="BF170" s="3">
        <f t="shared" si="92"/>
        <v>27064.906036744782</v>
      </c>
      <c r="BG170" s="3">
        <f t="shared" si="93"/>
        <v>9589718.9557895046</v>
      </c>
      <c r="BH170" s="10">
        <f>_xlfn.XLOOKUP(BC$1,'Control Panel'!$B:$B,'Control Panel'!$D:$D)</f>
        <v>7.0000000000000007E-2</v>
      </c>
      <c r="BI170" s="2">
        <f>IF('Control Panel'!$D$26="ON",BM169*(1-'Control Panel'!$C$26),BM169)</f>
        <v>4978079.7023421759</v>
      </c>
      <c r="BJ170" s="3">
        <f>IF(ROUND(BM169,2) = 0,0,-PMT(_xlfn.XLOOKUP(BI$1,'Control Panel'!$B:$B,'Control Panel'!$H:$H),_xlfn.XLOOKUP(BI$1,'Control Panel'!$B:$B,'Control Panel'!$E:$E),_xlfn.XLOOKUP(BI$1,'Control Panel'!$B:$B,'Control Panel'!$C:$C)))</f>
        <v>39928.799014207361</v>
      </c>
      <c r="BK170" s="3">
        <f>IF(BJ170=0,0,BI170*(_xlfn.XLOOKUP(BI$1,'Control Panel'!$B:$B,'Control Panel'!$H:$H)))</f>
        <v>24371.8485427169</v>
      </c>
      <c r="BL170" s="3">
        <f t="shared" si="94"/>
        <v>15556.950471490461</v>
      </c>
      <c r="BM170" s="3">
        <f t="shared" si="95"/>
        <v>4962522.7518706853</v>
      </c>
      <c r="BN170" s="10">
        <f>_xlfn.XLOOKUP(BI$1,'Control Panel'!$B:$B,'Control Panel'!$D:$D)</f>
        <v>5.8749999999999997E-2</v>
      </c>
      <c r="BO170" s="2">
        <f>IF('Control Panel'!$D$26="ON",BS169*(1-'Control Panel'!$C$26),BS169)</f>
        <v>6647625.2384130005</v>
      </c>
      <c r="BP170" s="3">
        <f>IF(ROUND(BS169,2) = 0,0,-PMT(_xlfn.XLOOKUP(BO$1,'Control Panel'!$B:$B,'Control Panel'!$H:$H),_xlfn.XLOOKUP(BO$1,'Control Panel'!$B:$B,'Control Panel'!$E:$E),_xlfn.XLOOKUP(BO$1,'Control Panel'!$B:$B,'Control Panel'!$C:$C)))</f>
        <v>51078.842448125593</v>
      </c>
      <c r="BQ170" s="3">
        <f>IF(BP170=0,0,BO170*(_xlfn.XLOOKUP(BO$1,'Control Panel'!$B:$B,'Control Panel'!$H:$H)))</f>
        <v>29083.360418056873</v>
      </c>
      <c r="BR170" s="3">
        <f t="shared" si="96"/>
        <v>21995.482030068721</v>
      </c>
      <c r="BS170" s="3">
        <f t="shared" si="97"/>
        <v>6625629.756382932</v>
      </c>
      <c r="BT170" s="10">
        <f>_xlfn.XLOOKUP(BO$1,'Control Panel'!$B:$B,'Control Panel'!$D:$D)</f>
        <v>5.2499999999999998E-2</v>
      </c>
      <c r="BU170" s="2">
        <f>IF('Control Panel'!$D$26="ON",BY169*(1-'Control Panel'!$C$26),BY169)</f>
        <v>487273.95589918859</v>
      </c>
      <c r="BV170" s="3">
        <f>IF(ROUND(BY169,2) = 0,0,-PMT(_xlfn.XLOOKUP(BU$1,'Control Panel'!$B:$B,'Control Panel'!$H:$H),_xlfn.XLOOKUP(BU$1,'Control Panel'!$B:$B,'Control Panel'!$E:$E),_xlfn.XLOOKUP(BU$1,'Control Panel'!$B:$B,'Control Panel'!$C:$C)))</f>
        <v>38891.266274824018</v>
      </c>
      <c r="BW170" s="3">
        <f>IF(BV170=0,0,BU170*(_xlfn.XLOOKUP(BU$1,'Control Panel'!$B:$B,'Control Panel'!$H:$H)))</f>
        <v>2588.6428907144395</v>
      </c>
      <c r="BX170" s="3">
        <f t="shared" si="98"/>
        <v>36302.623384109582</v>
      </c>
      <c r="BY170" s="3">
        <f t="shared" si="99"/>
        <v>450971.332515079</v>
      </c>
      <c r="BZ170" s="10">
        <f>_xlfn.XLOOKUP(BU$1,'Control Panel'!$B:$B,'Control Panel'!$D:$D)</f>
        <v>6.3750000000000001E-2</v>
      </c>
      <c r="CA170" s="2">
        <f>IF('Control Panel'!$D$26="ON",CE169*(1-'Control Panel'!$C$26),CE169)</f>
        <v>626504.95703258901</v>
      </c>
      <c r="CB170" s="3">
        <f>IF(ROUND(CE169,2) = 0,0,-PMT(_xlfn.XLOOKUP(CA$1,'Control Panel'!$B:$B,'Control Panel'!$H:$H),_xlfn.XLOOKUP(CA$1,'Control Panel'!$B:$B,'Control Panel'!$E:$E),_xlfn.XLOOKUP(CA$1,'Control Panel'!$B:$B,'Control Panel'!$C:$C)))</f>
        <v>49824.605221179954</v>
      </c>
      <c r="CC170" s="3">
        <f>IF(CB170=0,0,CA170*(_xlfn.XLOOKUP(CA$1,'Control Panel'!$B:$B,'Control Panel'!$H:$H)))</f>
        <v>3002.0029191144895</v>
      </c>
      <c r="CD170" s="3">
        <f t="shared" si="100"/>
        <v>46822.602302065468</v>
      </c>
      <c r="CE170" s="3">
        <f t="shared" si="101"/>
        <v>579682.35473052354</v>
      </c>
      <c r="CF170" s="10">
        <f>_xlfn.XLOOKUP(CA$1,'Control Panel'!$B:$B,'Control Panel'!$D:$D)</f>
        <v>5.7500000000000002E-2</v>
      </c>
      <c r="CG170" s="2">
        <f>IF('Control Panel'!$D$26="ON",CK169*(1-'Control Panel'!$C$26),CK169)</f>
        <v>874561.75762126222</v>
      </c>
      <c r="CH170" s="3">
        <f>IF(ROUND(CK169,2) = 0,0,-PMT(_xlfn.XLOOKUP(CG$1,'Control Panel'!$B:$B,'Control Panel'!$H:$H),_xlfn.XLOOKUP(CG$1,'Control Panel'!$B:$B,'Control Panel'!$E:$E),_xlfn.XLOOKUP(CG$1,'Control Panel'!$B:$B,'Control Panel'!$C:$C)))</f>
        <v>69452.093642796826</v>
      </c>
      <c r="CI170" s="3">
        <f>IF(CH170=0,0,CG170*(_xlfn.XLOOKUP(CG$1,'Control Panel'!$B:$B,'Control Panel'!$H:$H)))</f>
        <v>4008.4080557641187</v>
      </c>
      <c r="CJ170" s="3">
        <f t="shared" si="102"/>
        <v>65443.685587032705</v>
      </c>
      <c r="CK170" s="3">
        <f t="shared" si="103"/>
        <v>809118.07203422952</v>
      </c>
      <c r="CL170" s="10">
        <f>_xlfn.XLOOKUP(CG$1,'Control Panel'!$B:$B,'Control Panel'!$D:$D)</f>
        <v>5.5E-2</v>
      </c>
      <c r="CM170" s="2">
        <f>IF('Control Panel'!$D$26="ON",CQ169*(1-'Control Panel'!$C$26),CQ169)</f>
        <v>1437324.3758730791</v>
      </c>
      <c r="CN170" s="3">
        <f>IF(ROUND(CQ169,2) = 0,0,-PMT(_xlfn.XLOOKUP(CM$1,'Control Panel'!$B:$B,'Control Panel'!$H:$H),_xlfn.XLOOKUP(CM$1,'Control Panel'!$B:$B,'Control Panel'!$E:$E),_xlfn.XLOOKUP(CM$1,'Control Panel'!$B:$B,'Control Panel'!$C:$C)))</f>
        <v>11044.074042837967</v>
      </c>
      <c r="CO170" s="3">
        <f>IF(CN170=0,0,CM170*(_xlfn.XLOOKUP(CM$1,'Control Panel'!$B:$B,'Control Panel'!$H:$H)))</f>
        <v>6288.2941444447206</v>
      </c>
      <c r="CP170" s="3">
        <f t="shared" si="104"/>
        <v>4755.7798983932462</v>
      </c>
      <c r="CQ170" s="3">
        <f t="shared" si="105"/>
        <v>1432568.5959746859</v>
      </c>
      <c r="CR170" s="10">
        <f>_xlfn.XLOOKUP(CM$1,'Control Panel'!$B:$B,'Control Panel'!$D:$D)</f>
        <v>5.2499999999999998E-2</v>
      </c>
    </row>
    <row r="171" spans="1:96" x14ac:dyDescent="0.3">
      <c r="A171" s="86">
        <f t="shared" si="74"/>
        <v>456013.01920840319</v>
      </c>
      <c r="B171" s="3">
        <f t="shared" si="75"/>
        <v>250235.66272120579</v>
      </c>
      <c r="C171" s="88">
        <f>SUM($A$3:A170)</f>
        <v>51998913.912295893</v>
      </c>
      <c r="D171" s="87">
        <f>IF('Control Panel'!$D$27= "ON",A171+B171*(1-'Control Panel'!$C$27),A171+B171)</f>
        <v>706248.68192960904</v>
      </c>
      <c r="F171" s="9">
        <v>169</v>
      </c>
      <c r="G171" s="2">
        <f>IF('Control Panel'!$D$26="ON",K170*(1-'Control Panel'!$C$26),K170)</f>
        <v>475951.80707895989</v>
      </c>
      <c r="H171" s="3">
        <f>IF(ROUND(K170,2) = 0,0,-PMT(_xlfn.XLOOKUP(G$1,'Control Panel'!$B:$B,'Control Panel'!$H:$H),_xlfn.XLOOKUP(G$1,'Control Panel'!$B:$B,'Control Panel'!$E:$E),_xlfn.XLOOKUP(G$1,'Control Panel'!$B:$B,'Control Panel'!$C:$C)))</f>
        <v>40854.172731056962</v>
      </c>
      <c r="I171" s="3">
        <f>IF(H171=0,0,G171*(_xlfn.XLOOKUP(G$1,'Control Panel'!$B:$B,'Control Panel'!$H:$H)))</f>
        <v>2181.4457824452329</v>
      </c>
      <c r="J171" s="3">
        <f t="shared" si="76"/>
        <v>38672.726948611729</v>
      </c>
      <c r="K171" s="3">
        <f t="shared" si="77"/>
        <v>437279.08013034816</v>
      </c>
      <c r="L171" s="10">
        <f>_xlfn.XLOOKUP(G$1,'Control Panel'!$B:$B,'Control Panel'!$D:$D)</f>
        <v>5.5E-2</v>
      </c>
      <c r="M171" s="2">
        <f>IF('Control Panel'!$D$26="ON",Q170*(1-'Control Panel'!$C$26),Q170)</f>
        <v>3055025.1270000846</v>
      </c>
      <c r="N171" s="3">
        <f>IF(ROUND(Q170,2) = 0,0,-PMT(_xlfn.XLOOKUP(M$1,'Control Panel'!$B:$B,'Control Panel'!$H:$H),_xlfn.XLOOKUP(M$1,'Control Panel'!$B:$B,'Control Panel'!$E:$E),_xlfn.XLOOKUP(M$1,'Control Panel'!$B:$B,'Control Panel'!$C:$C)))</f>
        <v>26277.152547020552</v>
      </c>
      <c r="O171" s="3">
        <f>IF(N171=0,0,M171*(_xlfn.XLOOKUP(M$1,'Control Panel'!$B:$B,'Control Panel'!$H:$H)))</f>
        <v>17502.748123437985</v>
      </c>
      <c r="P171" s="3">
        <f t="shared" si="78"/>
        <v>8774.4044235825677</v>
      </c>
      <c r="Q171" s="3">
        <f t="shared" si="79"/>
        <v>3046250.7225765022</v>
      </c>
      <c r="R171" s="10">
        <f>_xlfn.XLOOKUP(M$1,'Control Panel'!$B:$B,'Control Panel'!$D:$D)</f>
        <v>6.8750000000000006E-2</v>
      </c>
      <c r="S171" s="2">
        <f>IF('Control Panel'!$D$26="ON",W170*(1-'Control Panel'!$C$26),W170)</f>
        <v>4964415.8313751239</v>
      </c>
      <c r="T171" s="3">
        <f>IF(ROUND(W170,2) = 0,0,-PMT(_xlfn.XLOOKUP(S$1,'Control Panel'!$B:$B,'Control Panel'!$H:$H),_xlfn.XLOOKUP(S$1,'Control Panel'!$B:$B,'Control Panel'!$E:$E),_xlfn.XLOOKUP(S$1,'Control Panel'!$B:$B,'Control Panel'!$C:$C)))</f>
        <v>42700.372888908401</v>
      </c>
      <c r="U171" s="3">
        <f>IF(T171=0,0,S171*(_xlfn.XLOOKUP(S$1,'Control Panel'!$B:$B,'Control Panel'!$H:$H)))</f>
        <v>28441.96570058665</v>
      </c>
      <c r="V171" s="3">
        <f t="shared" si="80"/>
        <v>14258.407188321751</v>
      </c>
      <c r="W171" s="3">
        <f t="shared" si="81"/>
        <v>4950157.4241868025</v>
      </c>
      <c r="X171" s="10">
        <f>_xlfn.XLOOKUP(S$1,'Control Panel'!$B:$B,'Control Panel'!$D:$D)</f>
        <v>6.8750000000000006E-2</v>
      </c>
      <c r="Y171" s="2">
        <f>IF('Control Panel'!$D$26="ON",AC170*(1-'Control Panel'!$C$26),AC170)</f>
        <v>721327.19855545543</v>
      </c>
      <c r="Z171" s="3">
        <f>IF(ROUND(AC170,2) = 0,0,-PMT(_xlfn.XLOOKUP(Y$1,'Control Panel'!$B:$B,'Control Panel'!$H:$H),_xlfn.XLOOKUP(Y$1,'Control Panel'!$B:$B,'Control Panel'!$E:$E),_xlfn.XLOOKUP(Y$1,'Control Panel'!$B:$B,'Control Panel'!$C:$C)))</f>
        <v>61792.332437135432</v>
      </c>
      <c r="AA171" s="3">
        <f>IF(Z171=0,0,Y171*(_xlfn.XLOOKUP(Y$1,'Control Panel'!$B:$B,'Control Panel'!$H:$H)))</f>
        <v>3080.6682438305907</v>
      </c>
      <c r="AB171" s="3">
        <f t="shared" si="82"/>
        <v>58711.664193304838</v>
      </c>
      <c r="AC171" s="3">
        <f t="shared" si="83"/>
        <v>662615.53436215059</v>
      </c>
      <c r="AD171" s="10">
        <f>_xlfn.XLOOKUP(Y$1,'Control Panel'!$B:$B,'Control Panel'!$D:$D)</f>
        <v>5.1249999999999997E-2</v>
      </c>
      <c r="AE171" s="2">
        <f>IF('Control Panel'!$D$26="ON",AI170*(1-'Control Panel'!$C$26),AI170)</f>
        <v>7637562.8175002187</v>
      </c>
      <c r="AF171" s="3">
        <f>IF(ROUND(AI170,2) = 0,0,-PMT(_xlfn.XLOOKUP(AE$1,'Control Panel'!$B:$B,'Control Panel'!$H:$H),_xlfn.XLOOKUP(AE$1,'Control Panel'!$B:$B,'Control Panel'!$E:$E),_xlfn.XLOOKUP(AE$1,'Control Panel'!$B:$B,'Control Panel'!$C:$C)))</f>
        <v>65692.881367551381</v>
      </c>
      <c r="AG171" s="3">
        <f>IF(AF171=0,0,AE171*(_xlfn.XLOOKUP(AE$1,'Control Panel'!$B:$B,'Control Panel'!$H:$H)))</f>
        <v>43756.870308595004</v>
      </c>
      <c r="AH171" s="3">
        <f t="shared" si="84"/>
        <v>21936.011058956377</v>
      </c>
      <c r="AI171" s="3">
        <f t="shared" si="85"/>
        <v>7615626.8064412624</v>
      </c>
      <c r="AJ171" s="10">
        <f>_xlfn.XLOOKUP(AE$1,'Control Panel'!$B:$B,'Control Panel'!$D:$D)</f>
        <v>6.8750000000000006E-2</v>
      </c>
      <c r="AK171" s="2">
        <f>IF('Control Panel'!$D$26="ON",AO170*(1-'Control Panel'!$C$26),AO170)</f>
        <v>223853.62552381796</v>
      </c>
      <c r="AL171" s="3">
        <f>IF(ROUND(AO170,2) = 0,0,-PMT(_xlfn.XLOOKUP(AK$1,'Control Panel'!$B:$B,'Control Panel'!$H:$H),_xlfn.XLOOKUP(AK$1,'Control Panel'!$B:$B,'Control Panel'!$E:$E),_xlfn.XLOOKUP(AK$1,'Control Panel'!$B:$B,'Control Panel'!$C:$C)))</f>
        <v>19292.014496253767</v>
      </c>
      <c r="AM171" s="3">
        <f>IF(AL171=0,0,AK171*(_xlfn.XLOOKUP(AK$1,'Control Panel'!$B:$B,'Control Panel'!$H:$H)))</f>
        <v>1165.9042996032185</v>
      </c>
      <c r="AN171" s="3">
        <f t="shared" si="86"/>
        <v>18126.110196650548</v>
      </c>
      <c r="AO171" s="3">
        <f t="shared" si="87"/>
        <v>205727.51532716741</v>
      </c>
      <c r="AP171" s="10">
        <f>_xlfn.XLOOKUP(AK$1,'Control Panel'!$B:$B,'Control Panel'!$D:$D)</f>
        <v>6.25E-2</v>
      </c>
      <c r="AQ171" s="2">
        <f>IF('Control Panel'!$D$26="ON",AU170*(1-'Control Panel'!$C$26),AU170)</f>
        <v>711716.73764236958</v>
      </c>
      <c r="AR171" s="3">
        <f>IF(ROUND(AU170,2) = 0,0,-PMT(_xlfn.XLOOKUP(AQ$1,'Control Panel'!$B:$B,'Control Panel'!$H:$H),_xlfn.XLOOKUP(AQ$1,'Control Panel'!$B:$B,'Control Panel'!$E:$E),_xlfn.XLOOKUP(AQ$1,'Control Panel'!$B:$B,'Control Panel'!$C:$C)))</f>
        <v>61459.563819643074</v>
      </c>
      <c r="AS171" s="3">
        <f>IF(AR171=0,0,AQ171*(_xlfn.XLOOKUP(AQ$1,'Control Panel'!$B:$B,'Control Panel'!$H:$H)))</f>
        <v>3929.2694890672487</v>
      </c>
      <c r="AT171" s="3">
        <f t="shared" si="88"/>
        <v>57530.294330575824</v>
      </c>
      <c r="AU171" s="3">
        <f t="shared" si="89"/>
        <v>654186.44331179373</v>
      </c>
      <c r="AV171" s="10">
        <f>_xlfn.XLOOKUP(AQ$1,'Control Panel'!$B:$B,'Control Panel'!$D:$D)</f>
        <v>6.6250000000000003E-2</v>
      </c>
      <c r="AW171" s="2">
        <f>IF('Control Panel'!$D$26="ON",BA170*(1-'Control Panel'!$C$26),BA170)</f>
        <v>5761021.1237304425</v>
      </c>
      <c r="AX171" s="3">
        <f>IF(ROUND(BA170,2) = 0,0,-PMT(_xlfn.XLOOKUP(AW$1,'Control Panel'!$B:$B,'Control Panel'!$H:$H),_xlfn.XLOOKUP(AW$1,'Control Panel'!$B:$B,'Control Panel'!$E:$E),_xlfn.XLOOKUP(AW$1,'Control Panel'!$B:$B,'Control Panel'!$C:$C)))</f>
        <v>44797.69910066975</v>
      </c>
      <c r="AY171" s="3">
        <f>IF(AX171=0,0,AW171*(_xlfn.XLOOKUP(AW$1,'Control Panel'!$B:$B,'Control Panel'!$H:$H)))</f>
        <v>25804.573783375941</v>
      </c>
      <c r="AZ171" s="3">
        <f t="shared" si="90"/>
        <v>18993.125317293809</v>
      </c>
      <c r="BA171" s="3">
        <f t="shared" si="91"/>
        <v>5742027.9984131483</v>
      </c>
      <c r="BB171" s="10">
        <f>_xlfn.XLOOKUP(AW$1,'Control Panel'!$B:$B,'Control Panel'!$D:$D)</f>
        <v>5.3749999999999999E-2</v>
      </c>
      <c r="BC171" s="2">
        <f>IF('Control Panel'!$D$26="ON",BG170*(1-'Control Panel'!$C$26),BG170)</f>
        <v>9589718.9557895046</v>
      </c>
      <c r="BD171" s="3">
        <f>IF(ROUND(BG170,2) = 0,0,-PMT(_xlfn.XLOOKUP(BC$1,'Control Panel'!$B:$B,'Control Panel'!$H:$H),_xlfn.XLOOKUP(BC$1,'Control Panel'!$B:$B,'Control Panel'!$E:$E),_xlfn.XLOOKUP(BC$1,'Control Panel'!$B:$B,'Control Panel'!$C:$C)))</f>
        <v>83162.8118973979</v>
      </c>
      <c r="BE171" s="3">
        <f>IF(BD171=0,0,BC171*(_xlfn.XLOOKUP(BC$1,'Control Panel'!$B:$B,'Control Panel'!$H:$H)))</f>
        <v>55940.027242105447</v>
      </c>
      <c r="BF171" s="3">
        <f t="shared" si="92"/>
        <v>27222.784655292453</v>
      </c>
      <c r="BG171" s="3">
        <f t="shared" si="93"/>
        <v>9562496.171134213</v>
      </c>
      <c r="BH171" s="10">
        <f>_xlfn.XLOOKUP(BC$1,'Control Panel'!$B:$B,'Control Panel'!$D:$D)</f>
        <v>7.0000000000000007E-2</v>
      </c>
      <c r="BI171" s="2">
        <f>IF('Control Panel'!$D$26="ON",BM170*(1-'Control Panel'!$C$26),BM170)</f>
        <v>4962522.7518706853</v>
      </c>
      <c r="BJ171" s="3">
        <f>IF(ROUND(BM170,2) = 0,0,-PMT(_xlfn.XLOOKUP(BI$1,'Control Panel'!$B:$B,'Control Panel'!$H:$H),_xlfn.XLOOKUP(BI$1,'Control Panel'!$B:$B,'Control Panel'!$E:$E),_xlfn.XLOOKUP(BI$1,'Control Panel'!$B:$B,'Control Panel'!$C:$C)))</f>
        <v>39928.799014207361</v>
      </c>
      <c r="BK171" s="3">
        <f>IF(BJ171=0,0,BI171*(_xlfn.XLOOKUP(BI$1,'Control Panel'!$B:$B,'Control Panel'!$H:$H)))</f>
        <v>24295.68430603356</v>
      </c>
      <c r="BL171" s="3">
        <f t="shared" si="94"/>
        <v>15633.114708173802</v>
      </c>
      <c r="BM171" s="3">
        <f t="shared" si="95"/>
        <v>4946889.6371625112</v>
      </c>
      <c r="BN171" s="10">
        <f>_xlfn.XLOOKUP(BI$1,'Control Panel'!$B:$B,'Control Panel'!$D:$D)</f>
        <v>5.8749999999999997E-2</v>
      </c>
      <c r="BO171" s="2">
        <f>IF('Control Panel'!$D$26="ON",BS170*(1-'Control Panel'!$C$26),BS170)</f>
        <v>6625629.756382932</v>
      </c>
      <c r="BP171" s="3">
        <f>IF(ROUND(BS170,2) = 0,0,-PMT(_xlfn.XLOOKUP(BO$1,'Control Panel'!$B:$B,'Control Panel'!$H:$H),_xlfn.XLOOKUP(BO$1,'Control Panel'!$B:$B,'Control Panel'!$E:$E),_xlfn.XLOOKUP(BO$1,'Control Panel'!$B:$B,'Control Panel'!$C:$C)))</f>
        <v>51078.842448125593</v>
      </c>
      <c r="BQ171" s="3">
        <f>IF(BP171=0,0,BO171*(_xlfn.XLOOKUP(BO$1,'Control Panel'!$B:$B,'Control Panel'!$H:$H)))</f>
        <v>28987.130184175323</v>
      </c>
      <c r="BR171" s="3">
        <f t="shared" si="96"/>
        <v>22091.71226395027</v>
      </c>
      <c r="BS171" s="3">
        <f t="shared" si="97"/>
        <v>6603538.0441189818</v>
      </c>
      <c r="BT171" s="10">
        <f>_xlfn.XLOOKUP(BO$1,'Control Panel'!$B:$B,'Control Panel'!$D:$D)</f>
        <v>5.2499999999999998E-2</v>
      </c>
      <c r="BU171" s="2">
        <f>IF('Control Panel'!$D$26="ON",BY170*(1-'Control Panel'!$C$26),BY170)</f>
        <v>450971.332515079</v>
      </c>
      <c r="BV171" s="3">
        <f>IF(ROUND(BY170,2) = 0,0,-PMT(_xlfn.XLOOKUP(BU$1,'Control Panel'!$B:$B,'Control Panel'!$H:$H),_xlfn.XLOOKUP(BU$1,'Control Panel'!$B:$B,'Control Panel'!$E:$E),_xlfn.XLOOKUP(BU$1,'Control Panel'!$B:$B,'Control Panel'!$C:$C)))</f>
        <v>38891.266274824018</v>
      </c>
      <c r="BW171" s="3">
        <f>IF(BV171=0,0,BU171*(_xlfn.XLOOKUP(BU$1,'Control Panel'!$B:$B,'Control Panel'!$H:$H)))</f>
        <v>2395.7852039863574</v>
      </c>
      <c r="BX171" s="3">
        <f t="shared" si="98"/>
        <v>36495.481070837661</v>
      </c>
      <c r="BY171" s="3">
        <f t="shared" si="99"/>
        <v>414475.85144424136</v>
      </c>
      <c r="BZ171" s="10">
        <f>_xlfn.XLOOKUP(BU$1,'Control Panel'!$B:$B,'Control Panel'!$D:$D)</f>
        <v>6.3750000000000001E-2</v>
      </c>
      <c r="CA171" s="2">
        <f>IF('Control Panel'!$D$26="ON",CE170*(1-'Control Panel'!$C$26),CE170)</f>
        <v>579682.35473052354</v>
      </c>
      <c r="CB171" s="3">
        <f>IF(ROUND(CE170,2) = 0,0,-PMT(_xlfn.XLOOKUP(CA$1,'Control Panel'!$B:$B,'Control Panel'!$H:$H),_xlfn.XLOOKUP(CA$1,'Control Panel'!$B:$B,'Control Panel'!$E:$E),_xlfn.XLOOKUP(CA$1,'Control Panel'!$B:$B,'Control Panel'!$C:$C)))</f>
        <v>49824.605221179954</v>
      </c>
      <c r="CC171" s="3">
        <f>IF(CB171=0,0,CA171*(_xlfn.XLOOKUP(CA$1,'Control Panel'!$B:$B,'Control Panel'!$H:$H)))</f>
        <v>2777.644616417092</v>
      </c>
      <c r="CD171" s="3">
        <f t="shared" si="100"/>
        <v>47046.960604762862</v>
      </c>
      <c r="CE171" s="3">
        <f t="shared" si="101"/>
        <v>532635.39412576065</v>
      </c>
      <c r="CF171" s="10">
        <f>_xlfn.XLOOKUP(CA$1,'Control Panel'!$B:$B,'Control Panel'!$D:$D)</f>
        <v>5.7500000000000002E-2</v>
      </c>
      <c r="CG171" s="2">
        <f>IF('Control Panel'!$D$26="ON",CK170*(1-'Control Panel'!$C$26),CK170)</f>
        <v>809118.07203422952</v>
      </c>
      <c r="CH171" s="3">
        <f>IF(ROUND(CK170,2) = 0,0,-PMT(_xlfn.XLOOKUP(CG$1,'Control Panel'!$B:$B,'Control Panel'!$H:$H),_xlfn.XLOOKUP(CG$1,'Control Panel'!$B:$B,'Control Panel'!$E:$E),_xlfn.XLOOKUP(CG$1,'Control Panel'!$B:$B,'Control Panel'!$C:$C)))</f>
        <v>69452.093642796826</v>
      </c>
      <c r="CI171" s="3">
        <f>IF(CH171=0,0,CG171*(_xlfn.XLOOKUP(CG$1,'Control Panel'!$B:$B,'Control Panel'!$H:$H)))</f>
        <v>3708.4578301568854</v>
      </c>
      <c r="CJ171" s="3">
        <f t="shared" si="102"/>
        <v>65743.635812639943</v>
      </c>
      <c r="CK171" s="3">
        <f t="shared" si="103"/>
        <v>743374.43622158957</v>
      </c>
      <c r="CL171" s="10">
        <f>_xlfn.XLOOKUP(CG$1,'Control Panel'!$B:$B,'Control Panel'!$D:$D)</f>
        <v>5.5E-2</v>
      </c>
      <c r="CM171" s="2">
        <f>IF('Control Panel'!$D$26="ON",CQ170*(1-'Control Panel'!$C$26),CQ170)</f>
        <v>1432568.5959746859</v>
      </c>
      <c r="CN171" s="3">
        <f>IF(ROUND(CQ170,2) = 0,0,-PMT(_xlfn.XLOOKUP(CM$1,'Control Panel'!$B:$B,'Control Panel'!$H:$H),_xlfn.XLOOKUP(CM$1,'Control Panel'!$B:$B,'Control Panel'!$E:$E),_xlfn.XLOOKUP(CM$1,'Control Panel'!$B:$B,'Control Panel'!$C:$C)))</f>
        <v>11044.074042837967</v>
      </c>
      <c r="CO171" s="3">
        <f>IF(CN171=0,0,CM171*(_xlfn.XLOOKUP(CM$1,'Control Panel'!$B:$B,'Control Panel'!$H:$H)))</f>
        <v>6267.4876073892501</v>
      </c>
      <c r="CP171" s="3">
        <f t="shared" si="104"/>
        <v>4776.5864354487167</v>
      </c>
      <c r="CQ171" s="3">
        <f t="shared" si="105"/>
        <v>1427792.0095392372</v>
      </c>
      <c r="CR171" s="10">
        <f>_xlfn.XLOOKUP(CM$1,'Control Panel'!$B:$B,'Control Panel'!$D:$D)</f>
        <v>5.2499999999999998E-2</v>
      </c>
    </row>
    <row r="172" spans="1:96" x14ac:dyDescent="0.3">
      <c r="A172" s="86">
        <f t="shared" si="74"/>
        <v>458269.27228528878</v>
      </c>
      <c r="B172" s="3">
        <f t="shared" si="75"/>
        <v>247979.4096443202</v>
      </c>
      <c r="C172" s="88">
        <f>SUM($A$3:A171)</f>
        <v>52454926.931504294</v>
      </c>
      <c r="D172" s="87">
        <f>IF('Control Panel'!$D$27= "ON",A172+B172*(1-'Control Panel'!$C$27),A172+B172)</f>
        <v>706248.68192960904</v>
      </c>
      <c r="F172" s="9">
        <v>170</v>
      </c>
      <c r="G172" s="2">
        <f>IF('Control Panel'!$D$26="ON",K171*(1-'Control Panel'!$C$26),K171)</f>
        <v>437279.08013034816</v>
      </c>
      <c r="H172" s="3">
        <f>IF(ROUND(K171,2) = 0,0,-PMT(_xlfn.XLOOKUP(G$1,'Control Panel'!$B:$B,'Control Panel'!$H:$H),_xlfn.XLOOKUP(G$1,'Control Panel'!$B:$B,'Control Panel'!$E:$E),_xlfn.XLOOKUP(G$1,'Control Panel'!$B:$B,'Control Panel'!$C:$C)))</f>
        <v>40854.172731056962</v>
      </c>
      <c r="I172" s="3">
        <f>IF(H172=0,0,G172*(_xlfn.XLOOKUP(G$1,'Control Panel'!$B:$B,'Control Panel'!$H:$H)))</f>
        <v>2004.1957839307624</v>
      </c>
      <c r="J172" s="3">
        <f t="shared" si="76"/>
        <v>38849.976947126197</v>
      </c>
      <c r="K172" s="3">
        <f t="shared" si="77"/>
        <v>398429.10318322195</v>
      </c>
      <c r="L172" s="10">
        <f>_xlfn.XLOOKUP(G$1,'Control Panel'!$B:$B,'Control Panel'!$D:$D)</f>
        <v>5.5E-2</v>
      </c>
      <c r="M172" s="2">
        <f>IF('Control Panel'!$D$26="ON",Q171*(1-'Control Panel'!$C$26),Q171)</f>
        <v>3046250.7225765022</v>
      </c>
      <c r="N172" s="3">
        <f>IF(ROUND(Q171,2) = 0,0,-PMT(_xlfn.XLOOKUP(M$1,'Control Panel'!$B:$B,'Control Panel'!$H:$H),_xlfn.XLOOKUP(M$1,'Control Panel'!$B:$B,'Control Panel'!$E:$E),_xlfn.XLOOKUP(M$1,'Control Panel'!$B:$B,'Control Panel'!$C:$C)))</f>
        <v>26277.152547020552</v>
      </c>
      <c r="O172" s="3">
        <f>IF(N172=0,0,M172*(_xlfn.XLOOKUP(M$1,'Control Panel'!$B:$B,'Control Panel'!$H:$H)))</f>
        <v>17452.478098094547</v>
      </c>
      <c r="P172" s="3">
        <f t="shared" si="78"/>
        <v>8824.6744489260054</v>
      </c>
      <c r="Q172" s="3">
        <f t="shared" si="79"/>
        <v>3037426.0481275762</v>
      </c>
      <c r="R172" s="10">
        <f>_xlfn.XLOOKUP(M$1,'Control Panel'!$B:$B,'Control Panel'!$D:$D)</f>
        <v>6.8750000000000006E-2</v>
      </c>
      <c r="S172" s="2">
        <f>IF('Control Panel'!$D$26="ON",W171*(1-'Control Panel'!$C$26),W171)</f>
        <v>4950157.4241868025</v>
      </c>
      <c r="T172" s="3">
        <f>IF(ROUND(W171,2) = 0,0,-PMT(_xlfn.XLOOKUP(S$1,'Control Panel'!$B:$B,'Control Panel'!$H:$H),_xlfn.XLOOKUP(S$1,'Control Panel'!$B:$B,'Control Panel'!$E:$E),_xlfn.XLOOKUP(S$1,'Control Panel'!$B:$B,'Control Panel'!$C:$C)))</f>
        <v>42700.372888908401</v>
      </c>
      <c r="U172" s="3">
        <f>IF(T172=0,0,S172*(_xlfn.XLOOKUP(S$1,'Control Panel'!$B:$B,'Control Panel'!$H:$H)))</f>
        <v>28360.276909403558</v>
      </c>
      <c r="V172" s="3">
        <f t="shared" si="80"/>
        <v>14340.095979504844</v>
      </c>
      <c r="W172" s="3">
        <f t="shared" si="81"/>
        <v>4935817.3282072973</v>
      </c>
      <c r="X172" s="10">
        <f>_xlfn.XLOOKUP(S$1,'Control Panel'!$B:$B,'Control Panel'!$D:$D)</f>
        <v>6.8750000000000006E-2</v>
      </c>
      <c r="Y172" s="2">
        <f>IF('Control Panel'!$D$26="ON",AC171*(1-'Control Panel'!$C$26),AC171)</f>
        <v>662615.53436215059</v>
      </c>
      <c r="Z172" s="3">
        <f>IF(ROUND(AC171,2) = 0,0,-PMT(_xlfn.XLOOKUP(Y$1,'Control Panel'!$B:$B,'Control Panel'!$H:$H),_xlfn.XLOOKUP(Y$1,'Control Panel'!$B:$B,'Control Panel'!$E:$E),_xlfn.XLOOKUP(Y$1,'Control Panel'!$B:$B,'Control Panel'!$C:$C)))</f>
        <v>61792.332437135432</v>
      </c>
      <c r="AA172" s="3">
        <f>IF(Z172=0,0,Y172*(_xlfn.XLOOKUP(Y$1,'Control Panel'!$B:$B,'Control Panel'!$H:$H)))</f>
        <v>2829.9205113383514</v>
      </c>
      <c r="AB172" s="3">
        <f t="shared" si="82"/>
        <v>58962.411925797081</v>
      </c>
      <c r="AC172" s="3">
        <f t="shared" si="83"/>
        <v>603653.12243635347</v>
      </c>
      <c r="AD172" s="10">
        <f>_xlfn.XLOOKUP(Y$1,'Control Panel'!$B:$B,'Control Panel'!$D:$D)</f>
        <v>5.1249999999999997E-2</v>
      </c>
      <c r="AE172" s="2">
        <f>IF('Control Panel'!$D$26="ON",AI171*(1-'Control Panel'!$C$26),AI171)</f>
        <v>7615626.8064412624</v>
      </c>
      <c r="AF172" s="3">
        <f>IF(ROUND(AI171,2) = 0,0,-PMT(_xlfn.XLOOKUP(AE$1,'Control Panel'!$B:$B,'Control Panel'!$H:$H),_xlfn.XLOOKUP(AE$1,'Control Panel'!$B:$B,'Control Panel'!$E:$E),_xlfn.XLOOKUP(AE$1,'Control Panel'!$B:$B,'Control Panel'!$C:$C)))</f>
        <v>65692.881367551381</v>
      </c>
      <c r="AG172" s="3">
        <f>IF(AF172=0,0,AE172*(_xlfn.XLOOKUP(AE$1,'Control Panel'!$B:$B,'Control Panel'!$H:$H)))</f>
        <v>43631.195245236406</v>
      </c>
      <c r="AH172" s="3">
        <f t="shared" si="84"/>
        <v>22061.686122314975</v>
      </c>
      <c r="AI172" s="3">
        <f t="shared" si="85"/>
        <v>7593565.1203189474</v>
      </c>
      <c r="AJ172" s="10">
        <f>_xlfn.XLOOKUP(AE$1,'Control Panel'!$B:$B,'Control Panel'!$D:$D)</f>
        <v>6.8750000000000006E-2</v>
      </c>
      <c r="AK172" s="2">
        <f>IF('Control Panel'!$D$26="ON",AO171*(1-'Control Panel'!$C$26),AO171)</f>
        <v>205727.51532716741</v>
      </c>
      <c r="AL172" s="3">
        <f>IF(ROUND(AO171,2) = 0,0,-PMT(_xlfn.XLOOKUP(AK$1,'Control Panel'!$B:$B,'Control Panel'!$H:$H),_xlfn.XLOOKUP(AK$1,'Control Panel'!$B:$B,'Control Panel'!$E:$E),_xlfn.XLOOKUP(AK$1,'Control Panel'!$B:$B,'Control Panel'!$C:$C)))</f>
        <v>19292.014496253767</v>
      </c>
      <c r="AM172" s="3">
        <f>IF(AL172=0,0,AK172*(_xlfn.XLOOKUP(AK$1,'Control Panel'!$B:$B,'Control Panel'!$H:$H)))</f>
        <v>1071.4974756623301</v>
      </c>
      <c r="AN172" s="3">
        <f t="shared" si="86"/>
        <v>18220.517020591436</v>
      </c>
      <c r="AO172" s="3">
        <f t="shared" si="87"/>
        <v>187506.99830657596</v>
      </c>
      <c r="AP172" s="10">
        <f>_xlfn.XLOOKUP(AK$1,'Control Panel'!$B:$B,'Control Panel'!$D:$D)</f>
        <v>6.25E-2</v>
      </c>
      <c r="AQ172" s="2">
        <f>IF('Control Panel'!$D$26="ON",AU171*(1-'Control Panel'!$C$26),AU171)</f>
        <v>654186.44331179373</v>
      </c>
      <c r="AR172" s="3">
        <f>IF(ROUND(AU171,2) = 0,0,-PMT(_xlfn.XLOOKUP(AQ$1,'Control Panel'!$B:$B,'Control Panel'!$H:$H),_xlfn.XLOOKUP(AQ$1,'Control Panel'!$B:$B,'Control Panel'!$E:$E),_xlfn.XLOOKUP(AQ$1,'Control Panel'!$B:$B,'Control Panel'!$C:$C)))</f>
        <v>61459.563819643074</v>
      </c>
      <c r="AS172" s="3">
        <f>IF(AR172=0,0,AQ172*(_xlfn.XLOOKUP(AQ$1,'Control Panel'!$B:$B,'Control Panel'!$H:$H)))</f>
        <v>3611.6543224505281</v>
      </c>
      <c r="AT172" s="3">
        <f t="shared" si="88"/>
        <v>57847.909497192544</v>
      </c>
      <c r="AU172" s="3">
        <f t="shared" si="89"/>
        <v>596338.53381460113</v>
      </c>
      <c r="AV172" s="10">
        <f>_xlfn.XLOOKUP(AQ$1,'Control Panel'!$B:$B,'Control Panel'!$D:$D)</f>
        <v>6.6250000000000003E-2</v>
      </c>
      <c r="AW172" s="2">
        <f>IF('Control Panel'!$D$26="ON",BA171*(1-'Control Panel'!$C$26),BA171)</f>
        <v>5742027.9984131483</v>
      </c>
      <c r="AX172" s="3">
        <f>IF(ROUND(BA171,2) = 0,0,-PMT(_xlfn.XLOOKUP(AW$1,'Control Panel'!$B:$B,'Control Panel'!$H:$H),_xlfn.XLOOKUP(AW$1,'Control Panel'!$B:$B,'Control Panel'!$E:$E),_xlfn.XLOOKUP(AW$1,'Control Panel'!$B:$B,'Control Panel'!$C:$C)))</f>
        <v>44797.69910066975</v>
      </c>
      <c r="AY172" s="3">
        <f>IF(AX172=0,0,AW172*(_xlfn.XLOOKUP(AW$1,'Control Panel'!$B:$B,'Control Panel'!$H:$H)))</f>
        <v>25719.500409558896</v>
      </c>
      <c r="AZ172" s="3">
        <f t="shared" si="90"/>
        <v>19078.198691110854</v>
      </c>
      <c r="BA172" s="3">
        <f t="shared" si="91"/>
        <v>5722949.7997220373</v>
      </c>
      <c r="BB172" s="10">
        <f>_xlfn.XLOOKUP(AW$1,'Control Panel'!$B:$B,'Control Panel'!$D:$D)</f>
        <v>5.3749999999999999E-2</v>
      </c>
      <c r="BC172" s="2">
        <f>IF('Control Panel'!$D$26="ON",BG171*(1-'Control Panel'!$C$26),BG171)</f>
        <v>9562496.171134213</v>
      </c>
      <c r="BD172" s="3">
        <f>IF(ROUND(BG171,2) = 0,0,-PMT(_xlfn.XLOOKUP(BC$1,'Control Panel'!$B:$B,'Control Panel'!$H:$H),_xlfn.XLOOKUP(BC$1,'Control Panel'!$B:$B,'Control Panel'!$E:$E),_xlfn.XLOOKUP(BC$1,'Control Panel'!$B:$B,'Control Panel'!$C:$C)))</f>
        <v>83162.8118973979</v>
      </c>
      <c r="BE172" s="3">
        <f>IF(BD172=0,0,BC172*(_xlfn.XLOOKUP(BC$1,'Control Panel'!$B:$B,'Control Panel'!$H:$H)))</f>
        <v>55781.227664949576</v>
      </c>
      <c r="BF172" s="3">
        <f t="shared" si="92"/>
        <v>27381.584232448324</v>
      </c>
      <c r="BG172" s="3">
        <f t="shared" si="93"/>
        <v>9535114.5869017653</v>
      </c>
      <c r="BH172" s="10">
        <f>_xlfn.XLOOKUP(BC$1,'Control Panel'!$B:$B,'Control Panel'!$D:$D)</f>
        <v>7.0000000000000007E-2</v>
      </c>
      <c r="BI172" s="2">
        <f>IF('Control Panel'!$D$26="ON",BM171*(1-'Control Panel'!$C$26),BM171)</f>
        <v>4946889.6371625112</v>
      </c>
      <c r="BJ172" s="3">
        <f>IF(ROUND(BM171,2) = 0,0,-PMT(_xlfn.XLOOKUP(BI$1,'Control Panel'!$B:$B,'Control Panel'!$H:$H),_xlfn.XLOOKUP(BI$1,'Control Panel'!$B:$B,'Control Panel'!$E:$E),_xlfn.XLOOKUP(BI$1,'Control Panel'!$B:$B,'Control Panel'!$C:$C)))</f>
        <v>39928.799014207361</v>
      </c>
      <c r="BK172" s="3">
        <f>IF(BJ172=0,0,BI172*(_xlfn.XLOOKUP(BI$1,'Control Panel'!$B:$B,'Control Panel'!$H:$H)))</f>
        <v>24219.147181941458</v>
      </c>
      <c r="BL172" s="3">
        <f t="shared" si="94"/>
        <v>15709.651832265903</v>
      </c>
      <c r="BM172" s="3">
        <f t="shared" si="95"/>
        <v>4931179.9853302455</v>
      </c>
      <c r="BN172" s="10">
        <f>_xlfn.XLOOKUP(BI$1,'Control Panel'!$B:$B,'Control Panel'!$D:$D)</f>
        <v>5.8749999999999997E-2</v>
      </c>
      <c r="BO172" s="2">
        <f>IF('Control Panel'!$D$26="ON",BS171*(1-'Control Panel'!$C$26),BS171)</f>
        <v>6603538.0441189818</v>
      </c>
      <c r="BP172" s="3">
        <f>IF(ROUND(BS171,2) = 0,0,-PMT(_xlfn.XLOOKUP(BO$1,'Control Panel'!$B:$B,'Control Panel'!$H:$H),_xlfn.XLOOKUP(BO$1,'Control Panel'!$B:$B,'Control Panel'!$E:$E),_xlfn.XLOOKUP(BO$1,'Control Panel'!$B:$B,'Control Panel'!$C:$C)))</f>
        <v>51078.842448125593</v>
      </c>
      <c r="BQ172" s="3">
        <f>IF(BP172=0,0,BO172*(_xlfn.XLOOKUP(BO$1,'Control Panel'!$B:$B,'Control Panel'!$H:$H)))</f>
        <v>28890.478943020542</v>
      </c>
      <c r="BR172" s="3">
        <f t="shared" si="96"/>
        <v>22188.363505105051</v>
      </c>
      <c r="BS172" s="3">
        <f t="shared" si="97"/>
        <v>6581349.6806138763</v>
      </c>
      <c r="BT172" s="10">
        <f>_xlfn.XLOOKUP(BO$1,'Control Panel'!$B:$B,'Control Panel'!$D:$D)</f>
        <v>5.2499999999999998E-2</v>
      </c>
      <c r="BU172" s="2">
        <f>IF('Control Panel'!$D$26="ON",BY171*(1-'Control Panel'!$C$26),BY171)</f>
        <v>414475.85144424136</v>
      </c>
      <c r="BV172" s="3">
        <f>IF(ROUND(BY171,2) = 0,0,-PMT(_xlfn.XLOOKUP(BU$1,'Control Panel'!$B:$B,'Control Panel'!$H:$H),_xlfn.XLOOKUP(BU$1,'Control Panel'!$B:$B,'Control Panel'!$E:$E),_xlfn.XLOOKUP(BU$1,'Control Panel'!$B:$B,'Control Panel'!$C:$C)))</f>
        <v>38891.266274824018</v>
      </c>
      <c r="BW172" s="3">
        <f>IF(BV172=0,0,BU172*(_xlfn.XLOOKUP(BU$1,'Control Panel'!$B:$B,'Control Panel'!$H:$H)))</f>
        <v>2201.9029607975322</v>
      </c>
      <c r="BX172" s="3">
        <f t="shared" si="98"/>
        <v>36689.363314026486</v>
      </c>
      <c r="BY172" s="3">
        <f t="shared" si="99"/>
        <v>377786.48813021486</v>
      </c>
      <c r="BZ172" s="10">
        <f>_xlfn.XLOOKUP(BU$1,'Control Panel'!$B:$B,'Control Panel'!$D:$D)</f>
        <v>6.3750000000000001E-2</v>
      </c>
      <c r="CA172" s="2">
        <f>IF('Control Panel'!$D$26="ON",CE171*(1-'Control Panel'!$C$26),CE171)</f>
        <v>532635.39412576065</v>
      </c>
      <c r="CB172" s="3">
        <f>IF(ROUND(CE171,2) = 0,0,-PMT(_xlfn.XLOOKUP(CA$1,'Control Panel'!$B:$B,'Control Panel'!$H:$H),_xlfn.XLOOKUP(CA$1,'Control Panel'!$B:$B,'Control Panel'!$E:$E),_xlfn.XLOOKUP(CA$1,'Control Panel'!$B:$B,'Control Panel'!$C:$C)))</f>
        <v>49824.605221179954</v>
      </c>
      <c r="CC172" s="3">
        <f>IF(CB172=0,0,CA172*(_xlfn.XLOOKUP(CA$1,'Control Panel'!$B:$B,'Control Panel'!$H:$H)))</f>
        <v>2552.2112635192702</v>
      </c>
      <c r="CD172" s="3">
        <f t="shared" si="100"/>
        <v>47272.393957660686</v>
      </c>
      <c r="CE172" s="3">
        <f t="shared" si="101"/>
        <v>485363.00016809994</v>
      </c>
      <c r="CF172" s="10">
        <f>_xlfn.XLOOKUP(CA$1,'Control Panel'!$B:$B,'Control Panel'!$D:$D)</f>
        <v>5.7500000000000002E-2</v>
      </c>
      <c r="CG172" s="2">
        <f>IF('Control Panel'!$D$26="ON",CK171*(1-'Control Panel'!$C$26),CK171)</f>
        <v>743374.43622158957</v>
      </c>
      <c r="CH172" s="3">
        <f>IF(ROUND(CK171,2) = 0,0,-PMT(_xlfn.XLOOKUP(CG$1,'Control Panel'!$B:$B,'Control Panel'!$H:$H),_xlfn.XLOOKUP(CG$1,'Control Panel'!$B:$B,'Control Panel'!$E:$E),_xlfn.XLOOKUP(CG$1,'Control Panel'!$B:$B,'Control Panel'!$C:$C)))</f>
        <v>69452.093642796826</v>
      </c>
      <c r="CI172" s="3">
        <f>IF(CH172=0,0,CG172*(_xlfn.XLOOKUP(CG$1,'Control Panel'!$B:$B,'Control Panel'!$H:$H)))</f>
        <v>3407.1328326822854</v>
      </c>
      <c r="CJ172" s="3">
        <f t="shared" si="102"/>
        <v>66044.960810114542</v>
      </c>
      <c r="CK172" s="3">
        <f t="shared" si="103"/>
        <v>677329.47541147505</v>
      </c>
      <c r="CL172" s="10">
        <f>_xlfn.XLOOKUP(CG$1,'Control Panel'!$B:$B,'Control Panel'!$D:$D)</f>
        <v>5.5E-2</v>
      </c>
      <c r="CM172" s="2">
        <f>IF('Control Panel'!$D$26="ON",CQ171*(1-'Control Panel'!$C$26),CQ171)</f>
        <v>1427792.0095392372</v>
      </c>
      <c r="CN172" s="3">
        <f>IF(ROUND(CQ171,2) = 0,0,-PMT(_xlfn.XLOOKUP(CM$1,'Control Panel'!$B:$B,'Control Panel'!$H:$H),_xlfn.XLOOKUP(CM$1,'Control Panel'!$B:$B,'Control Panel'!$E:$E),_xlfn.XLOOKUP(CM$1,'Control Panel'!$B:$B,'Control Panel'!$C:$C)))</f>
        <v>11044.074042837967</v>
      </c>
      <c r="CO172" s="3">
        <f>IF(CN172=0,0,CM172*(_xlfn.XLOOKUP(CM$1,'Control Panel'!$B:$B,'Control Panel'!$H:$H)))</f>
        <v>6246.5900417341627</v>
      </c>
      <c r="CP172" s="3">
        <f t="shared" si="104"/>
        <v>4797.4840011038041</v>
      </c>
      <c r="CQ172" s="3">
        <f t="shared" si="105"/>
        <v>1422994.5255381335</v>
      </c>
      <c r="CR172" s="10">
        <f>_xlfn.XLOOKUP(CM$1,'Control Panel'!$B:$B,'Control Panel'!$D:$D)</f>
        <v>5.2499999999999998E-2</v>
      </c>
    </row>
    <row r="173" spans="1:96" x14ac:dyDescent="0.3">
      <c r="A173" s="86">
        <f t="shared" si="74"/>
        <v>460536.81754134368</v>
      </c>
      <c r="B173" s="3">
        <f t="shared" si="75"/>
        <v>245711.86438826521</v>
      </c>
      <c r="C173" s="88">
        <f>SUM($A$3:A172)</f>
        <v>52913196.203789584</v>
      </c>
      <c r="D173" s="87">
        <f>IF('Control Panel'!$D$27= "ON",A173+B173*(1-'Control Panel'!$C$27),A173+B173)</f>
        <v>706248.68192960892</v>
      </c>
      <c r="F173" s="9">
        <v>171</v>
      </c>
      <c r="G173" s="2">
        <f>IF('Control Panel'!$D$26="ON",K172*(1-'Control Panel'!$C$26),K172)</f>
        <v>398429.10318322195</v>
      </c>
      <c r="H173" s="3">
        <f>IF(ROUND(K172,2) = 0,0,-PMT(_xlfn.XLOOKUP(G$1,'Control Panel'!$B:$B,'Control Panel'!$H:$H),_xlfn.XLOOKUP(G$1,'Control Panel'!$B:$B,'Control Panel'!$E:$E),_xlfn.XLOOKUP(G$1,'Control Panel'!$B:$B,'Control Panel'!$C:$C)))</f>
        <v>40854.172731056962</v>
      </c>
      <c r="I173" s="3">
        <f>IF(H173=0,0,G173*(_xlfn.XLOOKUP(G$1,'Control Panel'!$B:$B,'Control Panel'!$H:$H)))</f>
        <v>1826.1333895897671</v>
      </c>
      <c r="J173" s="3">
        <f t="shared" si="76"/>
        <v>39028.039341467193</v>
      </c>
      <c r="K173" s="3">
        <f t="shared" si="77"/>
        <v>359401.06384175475</v>
      </c>
      <c r="L173" s="10">
        <f>_xlfn.XLOOKUP(G$1,'Control Panel'!$B:$B,'Control Panel'!$D:$D)</f>
        <v>5.5E-2</v>
      </c>
      <c r="M173" s="2">
        <f>IF('Control Panel'!$D$26="ON",Q172*(1-'Control Panel'!$C$26),Q172)</f>
        <v>3037426.0481275762</v>
      </c>
      <c r="N173" s="3">
        <f>IF(ROUND(Q172,2) = 0,0,-PMT(_xlfn.XLOOKUP(M$1,'Control Panel'!$B:$B,'Control Panel'!$H:$H),_xlfn.XLOOKUP(M$1,'Control Panel'!$B:$B,'Control Panel'!$E:$E),_xlfn.XLOOKUP(M$1,'Control Panel'!$B:$B,'Control Panel'!$C:$C)))</f>
        <v>26277.152547020552</v>
      </c>
      <c r="O173" s="3">
        <f>IF(N173=0,0,M173*(_xlfn.XLOOKUP(M$1,'Control Panel'!$B:$B,'Control Panel'!$H:$H)))</f>
        <v>17401.920067397572</v>
      </c>
      <c r="P173" s="3">
        <f t="shared" si="78"/>
        <v>8875.2324796229805</v>
      </c>
      <c r="Q173" s="3">
        <f t="shared" si="79"/>
        <v>3028550.8156479532</v>
      </c>
      <c r="R173" s="10">
        <f>_xlfn.XLOOKUP(M$1,'Control Panel'!$B:$B,'Control Panel'!$D:$D)</f>
        <v>6.8750000000000006E-2</v>
      </c>
      <c r="S173" s="2">
        <f>IF('Control Panel'!$D$26="ON",W172*(1-'Control Panel'!$C$26),W172)</f>
        <v>4935817.3282072973</v>
      </c>
      <c r="T173" s="3">
        <f>IF(ROUND(W172,2) = 0,0,-PMT(_xlfn.XLOOKUP(S$1,'Control Panel'!$B:$B,'Control Panel'!$H:$H),_xlfn.XLOOKUP(S$1,'Control Panel'!$B:$B,'Control Panel'!$E:$E),_xlfn.XLOOKUP(S$1,'Control Panel'!$B:$B,'Control Panel'!$C:$C)))</f>
        <v>42700.372888908401</v>
      </c>
      <c r="U173" s="3">
        <f>IF(T173=0,0,S173*(_xlfn.XLOOKUP(S$1,'Control Panel'!$B:$B,'Control Panel'!$H:$H)))</f>
        <v>28278.120109520976</v>
      </c>
      <c r="V173" s="3">
        <f t="shared" si="80"/>
        <v>14422.252779387425</v>
      </c>
      <c r="W173" s="3">
        <f t="shared" si="81"/>
        <v>4921395.0754279094</v>
      </c>
      <c r="X173" s="10">
        <f>_xlfn.XLOOKUP(S$1,'Control Panel'!$B:$B,'Control Panel'!$D:$D)</f>
        <v>6.8750000000000006E-2</v>
      </c>
      <c r="Y173" s="2">
        <f>IF('Control Panel'!$D$26="ON",AC172*(1-'Control Panel'!$C$26),AC172)</f>
        <v>603653.12243635347</v>
      </c>
      <c r="Z173" s="3">
        <f>IF(ROUND(AC172,2) = 0,0,-PMT(_xlfn.XLOOKUP(Y$1,'Control Panel'!$B:$B,'Control Panel'!$H:$H),_xlfn.XLOOKUP(Y$1,'Control Panel'!$B:$B,'Control Panel'!$E:$E),_xlfn.XLOOKUP(Y$1,'Control Panel'!$B:$B,'Control Panel'!$C:$C)))</f>
        <v>61792.332437135432</v>
      </c>
      <c r="AA173" s="3">
        <f>IF(Z173=0,0,Y173*(_xlfn.XLOOKUP(Y$1,'Control Panel'!$B:$B,'Control Panel'!$H:$H)))</f>
        <v>2578.1018770719261</v>
      </c>
      <c r="AB173" s="3">
        <f t="shared" si="82"/>
        <v>59214.230560063508</v>
      </c>
      <c r="AC173" s="3">
        <f t="shared" si="83"/>
        <v>544438.89187628997</v>
      </c>
      <c r="AD173" s="10">
        <f>_xlfn.XLOOKUP(Y$1,'Control Panel'!$B:$B,'Control Panel'!$D:$D)</f>
        <v>5.1249999999999997E-2</v>
      </c>
      <c r="AE173" s="2">
        <f>IF('Control Panel'!$D$26="ON",AI172*(1-'Control Panel'!$C$26),AI172)</f>
        <v>7593565.1203189474</v>
      </c>
      <c r="AF173" s="3">
        <f>IF(ROUND(AI172,2) = 0,0,-PMT(_xlfn.XLOOKUP(AE$1,'Control Panel'!$B:$B,'Control Panel'!$H:$H),_xlfn.XLOOKUP(AE$1,'Control Panel'!$B:$B,'Control Panel'!$E:$E),_xlfn.XLOOKUP(AE$1,'Control Panel'!$B:$B,'Control Panel'!$C:$C)))</f>
        <v>65692.881367551381</v>
      </c>
      <c r="AG173" s="3">
        <f>IF(AF173=0,0,AE173*(_xlfn.XLOOKUP(AE$1,'Control Panel'!$B:$B,'Control Panel'!$H:$H)))</f>
        <v>43504.800168493974</v>
      </c>
      <c r="AH173" s="3">
        <f t="shared" si="84"/>
        <v>22188.081199057408</v>
      </c>
      <c r="AI173" s="3">
        <f t="shared" si="85"/>
        <v>7571377.03911989</v>
      </c>
      <c r="AJ173" s="10">
        <f>_xlfn.XLOOKUP(AE$1,'Control Panel'!$B:$B,'Control Panel'!$D:$D)</f>
        <v>6.8750000000000006E-2</v>
      </c>
      <c r="AK173" s="2">
        <f>IF('Control Panel'!$D$26="ON",AO172*(1-'Control Panel'!$C$26),AO172)</f>
        <v>187506.99830657596</v>
      </c>
      <c r="AL173" s="3">
        <f>IF(ROUND(AO172,2) = 0,0,-PMT(_xlfn.XLOOKUP(AK$1,'Control Panel'!$B:$B,'Control Panel'!$H:$H),_xlfn.XLOOKUP(AK$1,'Control Panel'!$B:$B,'Control Panel'!$E:$E),_xlfn.XLOOKUP(AK$1,'Control Panel'!$B:$B,'Control Panel'!$C:$C)))</f>
        <v>19292.014496253767</v>
      </c>
      <c r="AM173" s="3">
        <f>IF(AL173=0,0,AK173*(_xlfn.XLOOKUP(AK$1,'Control Panel'!$B:$B,'Control Panel'!$H:$H)))</f>
        <v>976.59894951341641</v>
      </c>
      <c r="AN173" s="3">
        <f t="shared" si="86"/>
        <v>18315.415546740351</v>
      </c>
      <c r="AO173" s="3">
        <f t="shared" si="87"/>
        <v>169191.58275983561</v>
      </c>
      <c r="AP173" s="10">
        <f>_xlfn.XLOOKUP(AK$1,'Control Panel'!$B:$B,'Control Panel'!$D:$D)</f>
        <v>6.25E-2</v>
      </c>
      <c r="AQ173" s="2">
        <f>IF('Control Panel'!$D$26="ON",AU172*(1-'Control Panel'!$C$26),AU172)</f>
        <v>596338.53381460113</v>
      </c>
      <c r="AR173" s="3">
        <f>IF(ROUND(AU172,2) = 0,0,-PMT(_xlfn.XLOOKUP(AQ$1,'Control Panel'!$B:$B,'Control Panel'!$H:$H),_xlfn.XLOOKUP(AQ$1,'Control Panel'!$B:$B,'Control Panel'!$E:$E),_xlfn.XLOOKUP(AQ$1,'Control Panel'!$B:$B,'Control Panel'!$C:$C)))</f>
        <v>61459.563819643074</v>
      </c>
      <c r="AS173" s="3">
        <f>IF(AR173=0,0,AQ173*(_xlfn.XLOOKUP(AQ$1,'Control Panel'!$B:$B,'Control Panel'!$H:$H)))</f>
        <v>3292.2856554347773</v>
      </c>
      <c r="AT173" s="3">
        <f t="shared" si="88"/>
        <v>58167.278164208299</v>
      </c>
      <c r="AU173" s="3">
        <f t="shared" si="89"/>
        <v>538171.25565039285</v>
      </c>
      <c r="AV173" s="10">
        <f>_xlfn.XLOOKUP(AQ$1,'Control Panel'!$B:$B,'Control Panel'!$D:$D)</f>
        <v>6.6250000000000003E-2</v>
      </c>
      <c r="AW173" s="2">
        <f>IF('Control Panel'!$D$26="ON",BA172*(1-'Control Panel'!$C$26),BA172)</f>
        <v>5722949.7997220373</v>
      </c>
      <c r="AX173" s="3">
        <f>IF(ROUND(BA172,2) = 0,0,-PMT(_xlfn.XLOOKUP(AW$1,'Control Panel'!$B:$B,'Control Panel'!$H:$H),_xlfn.XLOOKUP(AW$1,'Control Panel'!$B:$B,'Control Panel'!$E:$E),_xlfn.XLOOKUP(AW$1,'Control Panel'!$B:$B,'Control Panel'!$C:$C)))</f>
        <v>44797.69910066975</v>
      </c>
      <c r="AY173" s="3">
        <f>IF(AX173=0,0,AW173*(_xlfn.XLOOKUP(AW$1,'Control Panel'!$B:$B,'Control Panel'!$H:$H)))</f>
        <v>25634.045977921625</v>
      </c>
      <c r="AZ173" s="3">
        <f t="shared" si="90"/>
        <v>19163.653122748125</v>
      </c>
      <c r="BA173" s="3">
        <f t="shared" si="91"/>
        <v>5703786.146599289</v>
      </c>
      <c r="BB173" s="10">
        <f>_xlfn.XLOOKUP(AW$1,'Control Panel'!$B:$B,'Control Panel'!$D:$D)</f>
        <v>5.3749999999999999E-2</v>
      </c>
      <c r="BC173" s="2">
        <f>IF('Control Panel'!$D$26="ON",BG172*(1-'Control Panel'!$C$26),BG172)</f>
        <v>9535114.5869017653</v>
      </c>
      <c r="BD173" s="3">
        <f>IF(ROUND(BG172,2) = 0,0,-PMT(_xlfn.XLOOKUP(BC$1,'Control Panel'!$B:$B,'Control Panel'!$H:$H),_xlfn.XLOOKUP(BC$1,'Control Panel'!$B:$B,'Control Panel'!$E:$E),_xlfn.XLOOKUP(BC$1,'Control Panel'!$B:$B,'Control Panel'!$C:$C)))</f>
        <v>83162.8118973979</v>
      </c>
      <c r="BE173" s="3">
        <f>IF(BD173=0,0,BC173*(_xlfn.XLOOKUP(BC$1,'Control Panel'!$B:$B,'Control Panel'!$H:$H)))</f>
        <v>55621.501756926969</v>
      </c>
      <c r="BF173" s="3">
        <f t="shared" si="92"/>
        <v>27541.31014047093</v>
      </c>
      <c r="BG173" s="3">
        <f t="shared" si="93"/>
        <v>9507573.2767612953</v>
      </c>
      <c r="BH173" s="10">
        <f>_xlfn.XLOOKUP(BC$1,'Control Panel'!$B:$B,'Control Panel'!$D:$D)</f>
        <v>7.0000000000000007E-2</v>
      </c>
      <c r="BI173" s="2">
        <f>IF('Control Panel'!$D$26="ON",BM172*(1-'Control Panel'!$C$26),BM172)</f>
        <v>4931179.9853302455</v>
      </c>
      <c r="BJ173" s="3">
        <f>IF(ROUND(BM172,2) = 0,0,-PMT(_xlfn.XLOOKUP(BI$1,'Control Panel'!$B:$B,'Control Panel'!$H:$H),_xlfn.XLOOKUP(BI$1,'Control Panel'!$B:$B,'Control Panel'!$E:$E),_xlfn.XLOOKUP(BI$1,'Control Panel'!$B:$B,'Control Panel'!$C:$C)))</f>
        <v>39928.799014207361</v>
      </c>
      <c r="BK173" s="3">
        <f>IF(BJ173=0,0,BI173*(_xlfn.XLOOKUP(BI$1,'Control Panel'!$B:$B,'Control Panel'!$H:$H)))</f>
        <v>24142.235344845991</v>
      </c>
      <c r="BL173" s="3">
        <f t="shared" si="94"/>
        <v>15786.563669361371</v>
      </c>
      <c r="BM173" s="3">
        <f t="shared" si="95"/>
        <v>4915393.4216608843</v>
      </c>
      <c r="BN173" s="10">
        <f>_xlfn.XLOOKUP(BI$1,'Control Panel'!$B:$B,'Control Panel'!$D:$D)</f>
        <v>5.8749999999999997E-2</v>
      </c>
      <c r="BO173" s="2">
        <f>IF('Control Panel'!$D$26="ON",BS172*(1-'Control Panel'!$C$26),BS172)</f>
        <v>6581349.6806138763</v>
      </c>
      <c r="BP173" s="3">
        <f>IF(ROUND(BS172,2) = 0,0,-PMT(_xlfn.XLOOKUP(BO$1,'Control Panel'!$B:$B,'Control Panel'!$H:$H),_xlfn.XLOOKUP(BO$1,'Control Panel'!$B:$B,'Control Panel'!$E:$E),_xlfn.XLOOKUP(BO$1,'Control Panel'!$B:$B,'Control Panel'!$C:$C)))</f>
        <v>51078.842448125593</v>
      </c>
      <c r="BQ173" s="3">
        <f>IF(BP173=0,0,BO173*(_xlfn.XLOOKUP(BO$1,'Control Panel'!$B:$B,'Control Panel'!$H:$H)))</f>
        <v>28793.404852685708</v>
      </c>
      <c r="BR173" s="3">
        <f t="shared" si="96"/>
        <v>22285.437595439886</v>
      </c>
      <c r="BS173" s="3">
        <f t="shared" si="97"/>
        <v>6559064.2430184362</v>
      </c>
      <c r="BT173" s="10">
        <f>_xlfn.XLOOKUP(BO$1,'Control Panel'!$B:$B,'Control Panel'!$D:$D)</f>
        <v>5.2499999999999998E-2</v>
      </c>
      <c r="BU173" s="2">
        <f>IF('Control Panel'!$D$26="ON",BY172*(1-'Control Panel'!$C$26),BY172)</f>
        <v>377786.48813021486</v>
      </c>
      <c r="BV173" s="3">
        <f>IF(ROUND(BY172,2) = 0,0,-PMT(_xlfn.XLOOKUP(BU$1,'Control Panel'!$B:$B,'Control Panel'!$H:$H),_xlfn.XLOOKUP(BU$1,'Control Panel'!$B:$B,'Control Panel'!$E:$E),_xlfn.XLOOKUP(BU$1,'Control Panel'!$B:$B,'Control Panel'!$C:$C)))</f>
        <v>38891.266274824018</v>
      </c>
      <c r="BW173" s="3">
        <f>IF(BV173=0,0,BU173*(_xlfn.XLOOKUP(BU$1,'Control Panel'!$B:$B,'Control Panel'!$H:$H)))</f>
        <v>2006.9907181917665</v>
      </c>
      <c r="BX173" s="3">
        <f t="shared" si="98"/>
        <v>36884.275556632252</v>
      </c>
      <c r="BY173" s="3">
        <f t="shared" si="99"/>
        <v>340902.2125735826</v>
      </c>
      <c r="BZ173" s="10">
        <f>_xlfn.XLOOKUP(BU$1,'Control Panel'!$B:$B,'Control Panel'!$D:$D)</f>
        <v>6.3750000000000001E-2</v>
      </c>
      <c r="CA173" s="2">
        <f>IF('Control Panel'!$D$26="ON",CE172*(1-'Control Panel'!$C$26),CE172)</f>
        <v>485363.00016809994</v>
      </c>
      <c r="CB173" s="3">
        <f>IF(ROUND(CE172,2) = 0,0,-PMT(_xlfn.XLOOKUP(CA$1,'Control Panel'!$B:$B,'Control Panel'!$H:$H),_xlfn.XLOOKUP(CA$1,'Control Panel'!$B:$B,'Control Panel'!$E:$E),_xlfn.XLOOKUP(CA$1,'Control Panel'!$B:$B,'Control Panel'!$C:$C)))</f>
        <v>49824.605221179954</v>
      </c>
      <c r="CC173" s="3">
        <f>IF(CB173=0,0,CA173*(_xlfn.XLOOKUP(CA$1,'Control Panel'!$B:$B,'Control Panel'!$H:$H)))</f>
        <v>2325.6977091388126</v>
      </c>
      <c r="CD173" s="3">
        <f t="shared" si="100"/>
        <v>47498.907512041143</v>
      </c>
      <c r="CE173" s="3">
        <f t="shared" si="101"/>
        <v>437864.09265605878</v>
      </c>
      <c r="CF173" s="10">
        <f>_xlfn.XLOOKUP(CA$1,'Control Panel'!$B:$B,'Control Panel'!$D:$D)</f>
        <v>5.7500000000000002E-2</v>
      </c>
      <c r="CG173" s="2">
        <f>IF('Control Panel'!$D$26="ON",CK172*(1-'Control Panel'!$C$26),CK172)</f>
        <v>677329.47541147505</v>
      </c>
      <c r="CH173" s="3">
        <f>IF(ROUND(CK172,2) = 0,0,-PMT(_xlfn.XLOOKUP(CG$1,'Control Panel'!$B:$B,'Control Panel'!$H:$H),_xlfn.XLOOKUP(CG$1,'Control Panel'!$B:$B,'Control Panel'!$E:$E),_xlfn.XLOOKUP(CG$1,'Control Panel'!$B:$B,'Control Panel'!$C:$C)))</f>
        <v>69452.093642796826</v>
      </c>
      <c r="CI173" s="3">
        <f>IF(CH173=0,0,CG173*(_xlfn.XLOOKUP(CG$1,'Control Panel'!$B:$B,'Control Panel'!$H:$H)))</f>
        <v>3104.4267623025939</v>
      </c>
      <c r="CJ173" s="3">
        <f t="shared" si="102"/>
        <v>66347.666880494231</v>
      </c>
      <c r="CK173" s="3">
        <f t="shared" si="103"/>
        <v>610981.80853098084</v>
      </c>
      <c r="CL173" s="10">
        <f>_xlfn.XLOOKUP(CG$1,'Control Panel'!$B:$B,'Control Panel'!$D:$D)</f>
        <v>5.5E-2</v>
      </c>
      <c r="CM173" s="2">
        <f>IF('Control Panel'!$D$26="ON",CQ172*(1-'Control Panel'!$C$26),CQ172)</f>
        <v>1422994.5255381335</v>
      </c>
      <c r="CN173" s="3">
        <f>IF(ROUND(CQ172,2) = 0,0,-PMT(_xlfn.XLOOKUP(CM$1,'Control Panel'!$B:$B,'Control Panel'!$H:$H),_xlfn.XLOOKUP(CM$1,'Control Panel'!$B:$B,'Control Panel'!$E:$E),_xlfn.XLOOKUP(CM$1,'Control Panel'!$B:$B,'Control Panel'!$C:$C)))</f>
        <v>11044.074042837967</v>
      </c>
      <c r="CO173" s="3">
        <f>IF(CN173=0,0,CM173*(_xlfn.XLOOKUP(CM$1,'Control Panel'!$B:$B,'Control Panel'!$H:$H)))</f>
        <v>6225.6010492293335</v>
      </c>
      <c r="CP173" s="3">
        <f t="shared" si="104"/>
        <v>4818.4729936086333</v>
      </c>
      <c r="CQ173" s="3">
        <f t="shared" si="105"/>
        <v>1418176.0525445249</v>
      </c>
      <c r="CR173" s="10">
        <f>_xlfn.XLOOKUP(CM$1,'Control Panel'!$B:$B,'Control Panel'!$D:$D)</f>
        <v>5.2499999999999998E-2</v>
      </c>
    </row>
    <row r="174" spans="1:96" x14ac:dyDescent="0.3">
      <c r="A174" s="86">
        <f t="shared" si="74"/>
        <v>462815.7121444947</v>
      </c>
      <c r="B174" s="3">
        <f t="shared" si="75"/>
        <v>243432.96978511423</v>
      </c>
      <c r="C174" s="88">
        <f>SUM($A$3:A173)</f>
        <v>53373733.02133093</v>
      </c>
      <c r="D174" s="87">
        <f>IF('Control Panel'!$D$27= "ON",A174+B174*(1-'Control Panel'!$C$27),A174+B174)</f>
        <v>706248.68192960892</v>
      </c>
      <c r="F174" s="9">
        <v>172</v>
      </c>
      <c r="G174" s="2">
        <f>IF('Control Panel'!$D$26="ON",K173*(1-'Control Panel'!$C$26),K173)</f>
        <v>359401.06384175475</v>
      </c>
      <c r="H174" s="3">
        <f>IF(ROUND(K173,2) = 0,0,-PMT(_xlfn.XLOOKUP(G$1,'Control Panel'!$B:$B,'Control Panel'!$H:$H),_xlfn.XLOOKUP(G$1,'Control Panel'!$B:$B,'Control Panel'!$E:$E),_xlfn.XLOOKUP(G$1,'Control Panel'!$B:$B,'Control Panel'!$C:$C)))</f>
        <v>40854.172731056962</v>
      </c>
      <c r="I174" s="3">
        <f>IF(H174=0,0,G174*(_xlfn.XLOOKUP(G$1,'Control Panel'!$B:$B,'Control Panel'!$H:$H)))</f>
        <v>1647.254875941376</v>
      </c>
      <c r="J174" s="3">
        <f t="shared" si="76"/>
        <v>39206.917855115586</v>
      </c>
      <c r="K174" s="3">
        <f t="shared" si="77"/>
        <v>320194.14598663914</v>
      </c>
      <c r="L174" s="10">
        <f>_xlfn.XLOOKUP(G$1,'Control Panel'!$B:$B,'Control Panel'!$D:$D)</f>
        <v>5.5E-2</v>
      </c>
      <c r="M174" s="2">
        <f>IF('Control Panel'!$D$26="ON",Q173*(1-'Control Panel'!$C$26),Q173)</f>
        <v>3028550.8156479532</v>
      </c>
      <c r="N174" s="3">
        <f>IF(ROUND(Q173,2) = 0,0,-PMT(_xlfn.XLOOKUP(M$1,'Control Panel'!$B:$B,'Control Panel'!$H:$H),_xlfn.XLOOKUP(M$1,'Control Panel'!$B:$B,'Control Panel'!$E:$E),_xlfn.XLOOKUP(M$1,'Control Panel'!$B:$B,'Control Panel'!$C:$C)))</f>
        <v>26277.152547020552</v>
      </c>
      <c r="O174" s="3">
        <f>IF(N174=0,0,M174*(_xlfn.XLOOKUP(M$1,'Control Panel'!$B:$B,'Control Panel'!$H:$H)))</f>
        <v>17351.0723813164</v>
      </c>
      <c r="P174" s="3">
        <f t="shared" si="78"/>
        <v>8926.080165704152</v>
      </c>
      <c r="Q174" s="3">
        <f t="shared" si="79"/>
        <v>3019624.7354822489</v>
      </c>
      <c r="R174" s="10">
        <f>_xlfn.XLOOKUP(M$1,'Control Panel'!$B:$B,'Control Panel'!$D:$D)</f>
        <v>6.8750000000000006E-2</v>
      </c>
      <c r="S174" s="2">
        <f>IF('Control Panel'!$D$26="ON",W173*(1-'Control Panel'!$C$26),W173)</f>
        <v>4921395.0754279094</v>
      </c>
      <c r="T174" s="3">
        <f>IF(ROUND(W173,2) = 0,0,-PMT(_xlfn.XLOOKUP(S$1,'Control Panel'!$B:$B,'Control Panel'!$H:$H),_xlfn.XLOOKUP(S$1,'Control Panel'!$B:$B,'Control Panel'!$E:$E),_xlfn.XLOOKUP(S$1,'Control Panel'!$B:$B,'Control Panel'!$C:$C)))</f>
        <v>42700.372888908401</v>
      </c>
      <c r="U174" s="3">
        <f>IF(T174=0,0,S174*(_xlfn.XLOOKUP(S$1,'Control Panel'!$B:$B,'Control Panel'!$H:$H)))</f>
        <v>28195.492619639066</v>
      </c>
      <c r="V174" s="3">
        <f t="shared" si="80"/>
        <v>14504.880269269335</v>
      </c>
      <c r="W174" s="3">
        <f t="shared" si="81"/>
        <v>4906890.1951586399</v>
      </c>
      <c r="X174" s="10">
        <f>_xlfn.XLOOKUP(S$1,'Control Panel'!$B:$B,'Control Panel'!$D:$D)</f>
        <v>6.8750000000000006E-2</v>
      </c>
      <c r="Y174" s="2">
        <f>IF('Control Panel'!$D$26="ON",AC173*(1-'Control Panel'!$C$26),AC173)</f>
        <v>544438.89187628997</v>
      </c>
      <c r="Z174" s="3">
        <f>IF(ROUND(AC173,2) = 0,0,-PMT(_xlfn.XLOOKUP(Y$1,'Control Panel'!$B:$B,'Control Panel'!$H:$H),_xlfn.XLOOKUP(Y$1,'Control Panel'!$B:$B,'Control Panel'!$E:$E),_xlfn.XLOOKUP(Y$1,'Control Panel'!$B:$B,'Control Panel'!$C:$C)))</f>
        <v>61792.332437135432</v>
      </c>
      <c r="AA174" s="3">
        <f>IF(Z174=0,0,Y174*(_xlfn.XLOOKUP(Y$1,'Control Panel'!$B:$B,'Control Panel'!$H:$H)))</f>
        <v>2325.2077673883218</v>
      </c>
      <c r="AB174" s="3">
        <f t="shared" si="82"/>
        <v>59467.124669747107</v>
      </c>
      <c r="AC174" s="3">
        <f t="shared" si="83"/>
        <v>484971.76720654289</v>
      </c>
      <c r="AD174" s="10">
        <f>_xlfn.XLOOKUP(Y$1,'Control Panel'!$B:$B,'Control Panel'!$D:$D)</f>
        <v>5.1249999999999997E-2</v>
      </c>
      <c r="AE174" s="2">
        <f>IF('Control Panel'!$D$26="ON",AI173*(1-'Control Panel'!$C$26),AI173)</f>
        <v>7571377.03911989</v>
      </c>
      <c r="AF174" s="3">
        <f>IF(ROUND(AI173,2) = 0,0,-PMT(_xlfn.XLOOKUP(AE$1,'Control Panel'!$B:$B,'Control Panel'!$H:$H),_xlfn.XLOOKUP(AE$1,'Control Panel'!$B:$B,'Control Panel'!$E:$E),_xlfn.XLOOKUP(AE$1,'Control Panel'!$B:$B,'Control Panel'!$C:$C)))</f>
        <v>65692.881367551381</v>
      </c>
      <c r="AG174" s="3">
        <f>IF(AF174=0,0,AE174*(_xlfn.XLOOKUP(AE$1,'Control Panel'!$B:$B,'Control Panel'!$H:$H)))</f>
        <v>43377.680953291041</v>
      </c>
      <c r="AH174" s="3">
        <f t="shared" si="84"/>
        <v>22315.20041426034</v>
      </c>
      <c r="AI174" s="3">
        <f t="shared" si="85"/>
        <v>7549061.83870563</v>
      </c>
      <c r="AJ174" s="10">
        <f>_xlfn.XLOOKUP(AE$1,'Control Panel'!$B:$B,'Control Panel'!$D:$D)</f>
        <v>6.8750000000000006E-2</v>
      </c>
      <c r="AK174" s="2">
        <f>IF('Control Panel'!$D$26="ON",AO173*(1-'Control Panel'!$C$26),AO173)</f>
        <v>169191.58275983561</v>
      </c>
      <c r="AL174" s="3">
        <f>IF(ROUND(AO173,2) = 0,0,-PMT(_xlfn.XLOOKUP(AK$1,'Control Panel'!$B:$B,'Control Panel'!$H:$H),_xlfn.XLOOKUP(AK$1,'Control Panel'!$B:$B,'Control Panel'!$E:$E),_xlfn.XLOOKUP(AK$1,'Control Panel'!$B:$B,'Control Panel'!$C:$C)))</f>
        <v>19292.014496253767</v>
      </c>
      <c r="AM174" s="3">
        <f>IF(AL174=0,0,AK174*(_xlfn.XLOOKUP(AK$1,'Control Panel'!$B:$B,'Control Panel'!$H:$H)))</f>
        <v>881.20616020747707</v>
      </c>
      <c r="AN174" s="3">
        <f t="shared" si="86"/>
        <v>18410.808336046292</v>
      </c>
      <c r="AO174" s="3">
        <f t="shared" si="87"/>
        <v>150780.77442378932</v>
      </c>
      <c r="AP174" s="10">
        <f>_xlfn.XLOOKUP(AK$1,'Control Panel'!$B:$B,'Control Panel'!$D:$D)</f>
        <v>6.25E-2</v>
      </c>
      <c r="AQ174" s="2">
        <f>IF('Control Panel'!$D$26="ON",AU173*(1-'Control Panel'!$C$26),AU173)</f>
        <v>538171.25565039285</v>
      </c>
      <c r="AR174" s="3">
        <f>IF(ROUND(AU173,2) = 0,0,-PMT(_xlfn.XLOOKUP(AQ$1,'Control Panel'!$B:$B,'Control Panel'!$H:$H),_xlfn.XLOOKUP(AQ$1,'Control Panel'!$B:$B,'Control Panel'!$E:$E),_xlfn.XLOOKUP(AQ$1,'Control Panel'!$B:$B,'Control Panel'!$C:$C)))</f>
        <v>61459.563819643074</v>
      </c>
      <c r="AS174" s="3">
        <f>IF(AR174=0,0,AQ174*(_xlfn.XLOOKUP(AQ$1,'Control Panel'!$B:$B,'Control Panel'!$H:$H)))</f>
        <v>2971.1538072365438</v>
      </c>
      <c r="AT174" s="3">
        <f t="shared" si="88"/>
        <v>58488.41001240653</v>
      </c>
      <c r="AU174" s="3">
        <f t="shared" si="89"/>
        <v>479682.84563798632</v>
      </c>
      <c r="AV174" s="10">
        <f>_xlfn.XLOOKUP(AQ$1,'Control Panel'!$B:$B,'Control Panel'!$D:$D)</f>
        <v>6.6250000000000003E-2</v>
      </c>
      <c r="AW174" s="2">
        <f>IF('Control Panel'!$D$26="ON",BA173*(1-'Control Panel'!$C$26),BA173)</f>
        <v>5703786.146599289</v>
      </c>
      <c r="AX174" s="3">
        <f>IF(ROUND(BA173,2) = 0,0,-PMT(_xlfn.XLOOKUP(AW$1,'Control Panel'!$B:$B,'Control Panel'!$H:$H),_xlfn.XLOOKUP(AW$1,'Control Panel'!$B:$B,'Control Panel'!$E:$E),_xlfn.XLOOKUP(AW$1,'Control Panel'!$B:$B,'Control Panel'!$C:$C)))</f>
        <v>44797.69910066975</v>
      </c>
      <c r="AY174" s="3">
        <f>IF(AX174=0,0,AW174*(_xlfn.XLOOKUP(AW$1,'Control Panel'!$B:$B,'Control Panel'!$H:$H)))</f>
        <v>25548.20878164265</v>
      </c>
      <c r="AZ174" s="3">
        <f t="shared" si="90"/>
        <v>19249.4903190271</v>
      </c>
      <c r="BA174" s="3">
        <f t="shared" si="91"/>
        <v>5684536.6562802624</v>
      </c>
      <c r="BB174" s="10">
        <f>_xlfn.XLOOKUP(AW$1,'Control Panel'!$B:$B,'Control Panel'!$D:$D)</f>
        <v>5.3749999999999999E-2</v>
      </c>
      <c r="BC174" s="2">
        <f>IF('Control Panel'!$D$26="ON",BG173*(1-'Control Panel'!$C$26),BG173)</f>
        <v>9507573.2767612953</v>
      </c>
      <c r="BD174" s="3">
        <f>IF(ROUND(BG173,2) = 0,0,-PMT(_xlfn.XLOOKUP(BC$1,'Control Panel'!$B:$B,'Control Panel'!$H:$H),_xlfn.XLOOKUP(BC$1,'Control Panel'!$B:$B,'Control Panel'!$E:$E),_xlfn.XLOOKUP(BC$1,'Control Panel'!$B:$B,'Control Panel'!$C:$C)))</f>
        <v>83162.8118973979</v>
      </c>
      <c r="BE174" s="3">
        <f>IF(BD174=0,0,BC174*(_xlfn.XLOOKUP(BC$1,'Control Panel'!$B:$B,'Control Panel'!$H:$H)))</f>
        <v>55460.844114440893</v>
      </c>
      <c r="BF174" s="3">
        <f t="shared" si="92"/>
        <v>27701.967782957006</v>
      </c>
      <c r="BG174" s="3">
        <f t="shared" si="93"/>
        <v>9479871.3089783378</v>
      </c>
      <c r="BH174" s="10">
        <f>_xlfn.XLOOKUP(BC$1,'Control Panel'!$B:$B,'Control Panel'!$D:$D)</f>
        <v>7.0000000000000007E-2</v>
      </c>
      <c r="BI174" s="2">
        <f>IF('Control Panel'!$D$26="ON",BM173*(1-'Control Panel'!$C$26),BM173)</f>
        <v>4915393.4216608843</v>
      </c>
      <c r="BJ174" s="3">
        <f>IF(ROUND(BM173,2) = 0,0,-PMT(_xlfn.XLOOKUP(BI$1,'Control Panel'!$B:$B,'Control Panel'!$H:$H),_xlfn.XLOOKUP(BI$1,'Control Panel'!$B:$B,'Control Panel'!$E:$E),_xlfn.XLOOKUP(BI$1,'Control Panel'!$B:$B,'Control Panel'!$C:$C)))</f>
        <v>39928.799014207361</v>
      </c>
      <c r="BK174" s="3">
        <f>IF(BJ174=0,0,BI174*(_xlfn.XLOOKUP(BI$1,'Control Panel'!$B:$B,'Control Panel'!$H:$H)))</f>
        <v>24064.946960214744</v>
      </c>
      <c r="BL174" s="3">
        <f t="shared" si="94"/>
        <v>15863.852053992618</v>
      </c>
      <c r="BM174" s="3">
        <f t="shared" si="95"/>
        <v>4899529.5696068918</v>
      </c>
      <c r="BN174" s="10">
        <f>_xlfn.XLOOKUP(BI$1,'Control Panel'!$B:$B,'Control Panel'!$D:$D)</f>
        <v>5.8749999999999997E-2</v>
      </c>
      <c r="BO174" s="2">
        <f>IF('Control Panel'!$D$26="ON",BS173*(1-'Control Panel'!$C$26),BS173)</f>
        <v>6559064.2430184362</v>
      </c>
      <c r="BP174" s="3">
        <f>IF(ROUND(BS173,2) = 0,0,-PMT(_xlfn.XLOOKUP(BO$1,'Control Panel'!$B:$B,'Control Panel'!$H:$H),_xlfn.XLOOKUP(BO$1,'Control Panel'!$B:$B,'Control Panel'!$E:$E),_xlfn.XLOOKUP(BO$1,'Control Panel'!$B:$B,'Control Panel'!$C:$C)))</f>
        <v>51078.842448125593</v>
      </c>
      <c r="BQ174" s="3">
        <f>IF(BP174=0,0,BO174*(_xlfn.XLOOKUP(BO$1,'Control Panel'!$B:$B,'Control Panel'!$H:$H)))</f>
        <v>28695.906063205657</v>
      </c>
      <c r="BR174" s="3">
        <f t="shared" si="96"/>
        <v>22382.936384919936</v>
      </c>
      <c r="BS174" s="3">
        <f t="shared" si="97"/>
        <v>6536681.3066335162</v>
      </c>
      <c r="BT174" s="10">
        <f>_xlfn.XLOOKUP(BO$1,'Control Panel'!$B:$B,'Control Panel'!$D:$D)</f>
        <v>5.2499999999999998E-2</v>
      </c>
      <c r="BU174" s="2">
        <f>IF('Control Panel'!$D$26="ON",BY173*(1-'Control Panel'!$C$26),BY173)</f>
        <v>340902.2125735826</v>
      </c>
      <c r="BV174" s="3">
        <f>IF(ROUND(BY173,2) = 0,0,-PMT(_xlfn.XLOOKUP(BU$1,'Control Panel'!$B:$B,'Control Panel'!$H:$H),_xlfn.XLOOKUP(BU$1,'Control Panel'!$B:$B,'Control Panel'!$E:$E),_xlfn.XLOOKUP(BU$1,'Control Panel'!$B:$B,'Control Panel'!$C:$C)))</f>
        <v>38891.266274824018</v>
      </c>
      <c r="BW174" s="3">
        <f>IF(BV174=0,0,BU174*(_xlfn.XLOOKUP(BU$1,'Control Panel'!$B:$B,'Control Panel'!$H:$H)))</f>
        <v>1811.0430042971577</v>
      </c>
      <c r="BX174" s="3">
        <f t="shared" si="98"/>
        <v>37080.223270526862</v>
      </c>
      <c r="BY174" s="3">
        <f t="shared" si="99"/>
        <v>303821.98930305574</v>
      </c>
      <c r="BZ174" s="10">
        <f>_xlfn.XLOOKUP(BU$1,'Control Panel'!$B:$B,'Control Panel'!$D:$D)</f>
        <v>6.3750000000000001E-2</v>
      </c>
      <c r="CA174" s="2">
        <f>IF('Control Panel'!$D$26="ON",CE173*(1-'Control Panel'!$C$26),CE173)</f>
        <v>437864.09265605878</v>
      </c>
      <c r="CB174" s="3">
        <f>IF(ROUND(CE173,2) = 0,0,-PMT(_xlfn.XLOOKUP(CA$1,'Control Panel'!$B:$B,'Control Panel'!$H:$H),_xlfn.XLOOKUP(CA$1,'Control Panel'!$B:$B,'Control Panel'!$E:$E),_xlfn.XLOOKUP(CA$1,'Control Panel'!$B:$B,'Control Panel'!$C:$C)))</f>
        <v>49824.605221179954</v>
      </c>
      <c r="CC174" s="3">
        <f>IF(CB174=0,0,CA174*(_xlfn.XLOOKUP(CA$1,'Control Panel'!$B:$B,'Control Panel'!$H:$H)))</f>
        <v>2098.098777310282</v>
      </c>
      <c r="CD174" s="3">
        <f t="shared" si="100"/>
        <v>47726.506443869672</v>
      </c>
      <c r="CE174" s="3">
        <f t="shared" si="101"/>
        <v>390137.58621218911</v>
      </c>
      <c r="CF174" s="10">
        <f>_xlfn.XLOOKUP(CA$1,'Control Panel'!$B:$B,'Control Panel'!$D:$D)</f>
        <v>5.7500000000000002E-2</v>
      </c>
      <c r="CG174" s="2">
        <f>IF('Control Panel'!$D$26="ON",CK173*(1-'Control Panel'!$C$26),CK173)</f>
        <v>610981.80853098084</v>
      </c>
      <c r="CH174" s="3">
        <f>IF(ROUND(CK173,2) = 0,0,-PMT(_xlfn.XLOOKUP(CG$1,'Control Panel'!$B:$B,'Control Panel'!$H:$H),_xlfn.XLOOKUP(CG$1,'Control Panel'!$B:$B,'Control Panel'!$E:$E),_xlfn.XLOOKUP(CG$1,'Control Panel'!$B:$B,'Control Panel'!$C:$C)))</f>
        <v>69452.093642796826</v>
      </c>
      <c r="CI174" s="3">
        <f>IF(CH174=0,0,CG174*(_xlfn.XLOOKUP(CG$1,'Control Panel'!$B:$B,'Control Panel'!$H:$H)))</f>
        <v>2800.3332891003288</v>
      </c>
      <c r="CJ174" s="3">
        <f t="shared" si="102"/>
        <v>66651.760353696503</v>
      </c>
      <c r="CK174" s="3">
        <f t="shared" si="103"/>
        <v>544330.0481772843</v>
      </c>
      <c r="CL174" s="10">
        <f>_xlfn.XLOOKUP(CG$1,'Control Panel'!$B:$B,'Control Panel'!$D:$D)</f>
        <v>5.5E-2</v>
      </c>
      <c r="CM174" s="2">
        <f>IF('Control Panel'!$D$26="ON",CQ173*(1-'Control Panel'!$C$26),CQ173)</f>
        <v>1418176.0525445249</v>
      </c>
      <c r="CN174" s="3">
        <f>IF(ROUND(CQ173,2) = 0,0,-PMT(_xlfn.XLOOKUP(CM$1,'Control Panel'!$B:$B,'Control Panel'!$H:$H),_xlfn.XLOOKUP(CM$1,'Control Panel'!$B:$B,'Control Panel'!$E:$E),_xlfn.XLOOKUP(CM$1,'Control Panel'!$B:$B,'Control Panel'!$C:$C)))</f>
        <v>11044.074042837967</v>
      </c>
      <c r="CO174" s="3">
        <f>IF(CN174=0,0,CM174*(_xlfn.XLOOKUP(CM$1,'Control Panel'!$B:$B,'Control Panel'!$H:$H)))</f>
        <v>6204.520229882296</v>
      </c>
      <c r="CP174" s="3">
        <f t="shared" si="104"/>
        <v>4839.5538129556708</v>
      </c>
      <c r="CQ174" s="3">
        <f t="shared" si="105"/>
        <v>1413336.4987315692</v>
      </c>
      <c r="CR174" s="10">
        <f>_xlfn.XLOOKUP(CM$1,'Control Panel'!$B:$B,'Control Panel'!$D:$D)</f>
        <v>5.2499999999999998E-2</v>
      </c>
    </row>
    <row r="175" spans="1:96" x14ac:dyDescent="0.3">
      <c r="A175" s="86">
        <f t="shared" si="74"/>
        <v>465106.01355537411</v>
      </c>
      <c r="B175" s="3">
        <f t="shared" si="75"/>
        <v>241142.66837423484</v>
      </c>
      <c r="C175" s="88">
        <f>SUM($A$3:A174)</f>
        <v>53836548.733475424</v>
      </c>
      <c r="D175" s="87">
        <f>IF('Control Panel'!$D$27= "ON",A175+B175*(1-'Control Panel'!$C$27),A175+B175)</f>
        <v>706248.68192960892</v>
      </c>
      <c r="F175" s="9">
        <v>173</v>
      </c>
      <c r="G175" s="2">
        <f>IF('Control Panel'!$D$26="ON",K174*(1-'Control Panel'!$C$26),K174)</f>
        <v>320194.14598663914</v>
      </c>
      <c r="H175" s="3">
        <f>IF(ROUND(K174,2) = 0,0,-PMT(_xlfn.XLOOKUP(G$1,'Control Panel'!$B:$B,'Control Panel'!$H:$H),_xlfn.XLOOKUP(G$1,'Control Panel'!$B:$B,'Control Panel'!$E:$E),_xlfn.XLOOKUP(G$1,'Control Panel'!$B:$B,'Control Panel'!$C:$C)))</f>
        <v>40854.172731056962</v>
      </c>
      <c r="I175" s="3">
        <f>IF(H175=0,0,G175*(_xlfn.XLOOKUP(G$1,'Control Panel'!$B:$B,'Control Panel'!$H:$H)))</f>
        <v>1467.5565024387627</v>
      </c>
      <c r="J175" s="3">
        <f t="shared" si="76"/>
        <v>39386.616228618201</v>
      </c>
      <c r="K175" s="3">
        <f t="shared" si="77"/>
        <v>280807.52975802094</v>
      </c>
      <c r="L175" s="10">
        <f>_xlfn.XLOOKUP(G$1,'Control Panel'!$B:$B,'Control Panel'!$D:$D)</f>
        <v>5.5E-2</v>
      </c>
      <c r="M175" s="2">
        <f>IF('Control Panel'!$D$26="ON",Q174*(1-'Control Panel'!$C$26),Q174)</f>
        <v>3019624.7354822489</v>
      </c>
      <c r="N175" s="3">
        <f>IF(ROUND(Q174,2) = 0,0,-PMT(_xlfn.XLOOKUP(M$1,'Control Panel'!$B:$B,'Control Panel'!$H:$H),_xlfn.XLOOKUP(M$1,'Control Panel'!$B:$B,'Control Panel'!$E:$E),_xlfn.XLOOKUP(M$1,'Control Panel'!$B:$B,'Control Panel'!$C:$C)))</f>
        <v>26277.152547020552</v>
      </c>
      <c r="O175" s="3">
        <f>IF(N175=0,0,M175*(_xlfn.XLOOKUP(M$1,'Control Panel'!$B:$B,'Control Panel'!$H:$H)))</f>
        <v>17299.933380367052</v>
      </c>
      <c r="P175" s="3">
        <f t="shared" si="78"/>
        <v>8977.2191666535</v>
      </c>
      <c r="Q175" s="3">
        <f t="shared" si="79"/>
        <v>3010647.5163155952</v>
      </c>
      <c r="R175" s="10">
        <f>_xlfn.XLOOKUP(M$1,'Control Panel'!$B:$B,'Control Panel'!$D:$D)</f>
        <v>6.8750000000000006E-2</v>
      </c>
      <c r="S175" s="2">
        <f>IF('Control Panel'!$D$26="ON",W174*(1-'Control Panel'!$C$26),W174)</f>
        <v>4906890.1951586399</v>
      </c>
      <c r="T175" s="3">
        <f>IF(ROUND(W174,2) = 0,0,-PMT(_xlfn.XLOOKUP(S$1,'Control Panel'!$B:$B,'Control Panel'!$H:$H),_xlfn.XLOOKUP(S$1,'Control Panel'!$B:$B,'Control Panel'!$E:$E),_xlfn.XLOOKUP(S$1,'Control Panel'!$B:$B,'Control Panel'!$C:$C)))</f>
        <v>42700.372888908401</v>
      </c>
      <c r="U175" s="3">
        <f>IF(T175=0,0,S175*(_xlfn.XLOOKUP(S$1,'Control Panel'!$B:$B,'Control Panel'!$H:$H)))</f>
        <v>28112.391743096377</v>
      </c>
      <c r="V175" s="3">
        <f t="shared" si="80"/>
        <v>14587.981145812024</v>
      </c>
      <c r="W175" s="3">
        <f t="shared" si="81"/>
        <v>4892302.2140128277</v>
      </c>
      <c r="X175" s="10">
        <f>_xlfn.XLOOKUP(S$1,'Control Panel'!$B:$B,'Control Panel'!$D:$D)</f>
        <v>6.8750000000000006E-2</v>
      </c>
      <c r="Y175" s="2">
        <f>IF('Control Panel'!$D$26="ON",AC174*(1-'Control Panel'!$C$26),AC174)</f>
        <v>484971.76720654289</v>
      </c>
      <c r="Z175" s="3">
        <f>IF(ROUND(AC174,2) = 0,0,-PMT(_xlfn.XLOOKUP(Y$1,'Control Panel'!$B:$B,'Control Panel'!$H:$H),_xlfn.XLOOKUP(Y$1,'Control Panel'!$B:$B,'Control Panel'!$E:$E),_xlfn.XLOOKUP(Y$1,'Control Panel'!$B:$B,'Control Panel'!$C:$C)))</f>
        <v>61792.332437135432</v>
      </c>
      <c r="AA175" s="3">
        <f>IF(Z175=0,0,Y175*(_xlfn.XLOOKUP(Y$1,'Control Panel'!$B:$B,'Control Panel'!$H:$H)))</f>
        <v>2071.2335891112766</v>
      </c>
      <c r="AB175" s="3">
        <f t="shared" si="82"/>
        <v>59721.098848024158</v>
      </c>
      <c r="AC175" s="3">
        <f t="shared" si="83"/>
        <v>425250.66835851874</v>
      </c>
      <c r="AD175" s="10">
        <f>_xlfn.XLOOKUP(Y$1,'Control Panel'!$B:$B,'Control Panel'!$D:$D)</f>
        <v>5.1249999999999997E-2</v>
      </c>
      <c r="AE175" s="2">
        <f>IF('Control Panel'!$D$26="ON",AI174*(1-'Control Panel'!$C$26),AI174)</f>
        <v>7549061.83870563</v>
      </c>
      <c r="AF175" s="3">
        <f>IF(ROUND(AI174,2) = 0,0,-PMT(_xlfn.XLOOKUP(AE$1,'Control Panel'!$B:$B,'Control Panel'!$H:$H),_xlfn.XLOOKUP(AE$1,'Control Panel'!$B:$B,'Control Panel'!$E:$E),_xlfn.XLOOKUP(AE$1,'Control Panel'!$B:$B,'Control Panel'!$C:$C)))</f>
        <v>65692.881367551381</v>
      </c>
      <c r="AG175" s="3">
        <f>IF(AF175=0,0,AE175*(_xlfn.XLOOKUP(AE$1,'Control Panel'!$B:$B,'Control Panel'!$H:$H)))</f>
        <v>43249.833450917678</v>
      </c>
      <c r="AH175" s="3">
        <f t="shared" si="84"/>
        <v>22443.047916633703</v>
      </c>
      <c r="AI175" s="3">
        <f t="shared" si="85"/>
        <v>7526618.790788996</v>
      </c>
      <c r="AJ175" s="10">
        <f>_xlfn.XLOOKUP(AE$1,'Control Panel'!$B:$B,'Control Panel'!$D:$D)</f>
        <v>6.8750000000000006E-2</v>
      </c>
      <c r="AK175" s="2">
        <f>IF('Control Panel'!$D$26="ON",AO174*(1-'Control Panel'!$C$26),AO174)</f>
        <v>150780.77442378932</v>
      </c>
      <c r="AL175" s="3">
        <f>IF(ROUND(AO174,2) = 0,0,-PMT(_xlfn.XLOOKUP(AK$1,'Control Panel'!$B:$B,'Control Panel'!$H:$H),_xlfn.XLOOKUP(AK$1,'Control Panel'!$B:$B,'Control Panel'!$E:$E),_xlfn.XLOOKUP(AK$1,'Control Panel'!$B:$B,'Control Panel'!$C:$C)))</f>
        <v>19292.014496253767</v>
      </c>
      <c r="AM175" s="3">
        <f>IF(AL175=0,0,AK175*(_xlfn.XLOOKUP(AK$1,'Control Panel'!$B:$B,'Control Panel'!$H:$H)))</f>
        <v>785.31653345723601</v>
      </c>
      <c r="AN175" s="3">
        <f t="shared" si="86"/>
        <v>18506.69796279653</v>
      </c>
      <c r="AO175" s="3">
        <f t="shared" si="87"/>
        <v>132274.0764609928</v>
      </c>
      <c r="AP175" s="10">
        <f>_xlfn.XLOOKUP(AK$1,'Control Panel'!$B:$B,'Control Panel'!$D:$D)</f>
        <v>6.25E-2</v>
      </c>
      <c r="AQ175" s="2">
        <f>IF('Control Panel'!$D$26="ON",AU174*(1-'Control Panel'!$C$26),AU174)</f>
        <v>479682.84563798632</v>
      </c>
      <c r="AR175" s="3">
        <f>IF(ROUND(AU174,2) = 0,0,-PMT(_xlfn.XLOOKUP(AQ$1,'Control Panel'!$B:$B,'Control Panel'!$H:$H),_xlfn.XLOOKUP(AQ$1,'Control Panel'!$B:$B,'Control Panel'!$E:$E),_xlfn.XLOOKUP(AQ$1,'Control Panel'!$B:$B,'Control Panel'!$C:$C)))</f>
        <v>61459.563819643074</v>
      </c>
      <c r="AS175" s="3">
        <f>IF(AR175=0,0,AQ175*(_xlfn.XLOOKUP(AQ$1,'Control Panel'!$B:$B,'Control Panel'!$H:$H)))</f>
        <v>2648.2490436263829</v>
      </c>
      <c r="AT175" s="3">
        <f t="shared" si="88"/>
        <v>58811.31477601669</v>
      </c>
      <c r="AU175" s="3">
        <f t="shared" si="89"/>
        <v>420871.53086196963</v>
      </c>
      <c r="AV175" s="10">
        <f>_xlfn.XLOOKUP(AQ$1,'Control Panel'!$B:$B,'Control Panel'!$D:$D)</f>
        <v>6.6250000000000003E-2</v>
      </c>
      <c r="AW175" s="2">
        <f>IF('Control Panel'!$D$26="ON",BA174*(1-'Control Panel'!$C$26),BA174)</f>
        <v>5684536.6562802624</v>
      </c>
      <c r="AX175" s="3">
        <f>IF(ROUND(BA174,2) = 0,0,-PMT(_xlfn.XLOOKUP(AW$1,'Control Panel'!$B:$B,'Control Panel'!$H:$H),_xlfn.XLOOKUP(AW$1,'Control Panel'!$B:$B,'Control Panel'!$E:$E),_xlfn.XLOOKUP(AW$1,'Control Panel'!$B:$B,'Control Panel'!$C:$C)))</f>
        <v>44797.69910066975</v>
      </c>
      <c r="AY175" s="3">
        <f>IF(AX175=0,0,AW175*(_xlfn.XLOOKUP(AW$1,'Control Panel'!$B:$B,'Control Panel'!$H:$H)))</f>
        <v>25461.987106255343</v>
      </c>
      <c r="AZ175" s="3">
        <f t="shared" si="90"/>
        <v>19335.711994414407</v>
      </c>
      <c r="BA175" s="3">
        <f t="shared" si="91"/>
        <v>5665200.9442858482</v>
      </c>
      <c r="BB175" s="10">
        <f>_xlfn.XLOOKUP(AW$1,'Control Panel'!$B:$B,'Control Panel'!$D:$D)</f>
        <v>5.3749999999999999E-2</v>
      </c>
      <c r="BC175" s="2">
        <f>IF('Control Panel'!$D$26="ON",BG174*(1-'Control Panel'!$C$26),BG174)</f>
        <v>9479871.3089783378</v>
      </c>
      <c r="BD175" s="3">
        <f>IF(ROUND(BG174,2) = 0,0,-PMT(_xlfn.XLOOKUP(BC$1,'Control Panel'!$B:$B,'Control Panel'!$H:$H),_xlfn.XLOOKUP(BC$1,'Control Panel'!$B:$B,'Control Panel'!$E:$E),_xlfn.XLOOKUP(BC$1,'Control Panel'!$B:$B,'Control Panel'!$C:$C)))</f>
        <v>83162.8118973979</v>
      </c>
      <c r="BE175" s="3">
        <f>IF(BD175=0,0,BC175*(_xlfn.XLOOKUP(BC$1,'Control Panel'!$B:$B,'Control Panel'!$H:$H)))</f>
        <v>55299.249302373639</v>
      </c>
      <c r="BF175" s="3">
        <f t="shared" si="92"/>
        <v>27863.562595024261</v>
      </c>
      <c r="BG175" s="3">
        <f t="shared" si="93"/>
        <v>9452007.7463833131</v>
      </c>
      <c r="BH175" s="10">
        <f>_xlfn.XLOOKUP(BC$1,'Control Panel'!$B:$B,'Control Panel'!$D:$D)</f>
        <v>7.0000000000000007E-2</v>
      </c>
      <c r="BI175" s="2">
        <f>IF('Control Panel'!$D$26="ON",BM174*(1-'Control Panel'!$C$26),BM174)</f>
        <v>4899529.5696068918</v>
      </c>
      <c r="BJ175" s="3">
        <f>IF(ROUND(BM174,2) = 0,0,-PMT(_xlfn.XLOOKUP(BI$1,'Control Panel'!$B:$B,'Control Panel'!$H:$H),_xlfn.XLOOKUP(BI$1,'Control Panel'!$B:$B,'Control Panel'!$E:$E),_xlfn.XLOOKUP(BI$1,'Control Panel'!$B:$B,'Control Panel'!$C:$C)))</f>
        <v>39928.799014207361</v>
      </c>
      <c r="BK175" s="3">
        <f>IF(BJ175=0,0,BI175*(_xlfn.XLOOKUP(BI$1,'Control Panel'!$B:$B,'Control Panel'!$H:$H)))</f>
        <v>23987.280184533738</v>
      </c>
      <c r="BL175" s="3">
        <f t="shared" si="94"/>
        <v>15941.518829673623</v>
      </c>
      <c r="BM175" s="3">
        <f t="shared" si="95"/>
        <v>4883588.0507772183</v>
      </c>
      <c r="BN175" s="10">
        <f>_xlfn.XLOOKUP(BI$1,'Control Panel'!$B:$B,'Control Panel'!$D:$D)</f>
        <v>5.8749999999999997E-2</v>
      </c>
      <c r="BO175" s="2">
        <f>IF('Control Panel'!$D$26="ON",BS174*(1-'Control Panel'!$C$26),BS174)</f>
        <v>6536681.3066335162</v>
      </c>
      <c r="BP175" s="3">
        <f>IF(ROUND(BS174,2) = 0,0,-PMT(_xlfn.XLOOKUP(BO$1,'Control Panel'!$B:$B,'Control Panel'!$H:$H),_xlfn.XLOOKUP(BO$1,'Control Panel'!$B:$B,'Control Panel'!$E:$E),_xlfn.XLOOKUP(BO$1,'Control Panel'!$B:$B,'Control Panel'!$C:$C)))</f>
        <v>51078.842448125593</v>
      </c>
      <c r="BQ175" s="3">
        <f>IF(BP175=0,0,BO175*(_xlfn.XLOOKUP(BO$1,'Control Panel'!$B:$B,'Control Panel'!$H:$H)))</f>
        <v>28597.98071652163</v>
      </c>
      <c r="BR175" s="3">
        <f t="shared" si="96"/>
        <v>22480.861731603964</v>
      </c>
      <c r="BS175" s="3">
        <f t="shared" si="97"/>
        <v>6514200.4449019125</v>
      </c>
      <c r="BT175" s="10">
        <f>_xlfn.XLOOKUP(BO$1,'Control Panel'!$B:$B,'Control Panel'!$D:$D)</f>
        <v>5.2499999999999998E-2</v>
      </c>
      <c r="BU175" s="2">
        <f>IF('Control Panel'!$D$26="ON",BY174*(1-'Control Panel'!$C$26),BY174)</f>
        <v>303821.98930305574</v>
      </c>
      <c r="BV175" s="3">
        <f>IF(ROUND(BY174,2) = 0,0,-PMT(_xlfn.XLOOKUP(BU$1,'Control Panel'!$B:$B,'Control Panel'!$H:$H),_xlfn.XLOOKUP(BU$1,'Control Panel'!$B:$B,'Control Panel'!$E:$E),_xlfn.XLOOKUP(BU$1,'Control Panel'!$B:$B,'Control Panel'!$C:$C)))</f>
        <v>38891.266274824018</v>
      </c>
      <c r="BW175" s="3">
        <f>IF(BV175=0,0,BU175*(_xlfn.XLOOKUP(BU$1,'Control Panel'!$B:$B,'Control Panel'!$H:$H)))</f>
        <v>1614.0543181724838</v>
      </c>
      <c r="BX175" s="3">
        <f t="shared" si="98"/>
        <v>37277.211956651532</v>
      </c>
      <c r="BY175" s="3">
        <f t="shared" si="99"/>
        <v>266544.77734640421</v>
      </c>
      <c r="BZ175" s="10">
        <f>_xlfn.XLOOKUP(BU$1,'Control Panel'!$B:$B,'Control Panel'!$D:$D)</f>
        <v>6.3750000000000001E-2</v>
      </c>
      <c r="CA175" s="2">
        <f>IF('Control Panel'!$D$26="ON",CE174*(1-'Control Panel'!$C$26),CE174)</f>
        <v>390137.58621218911</v>
      </c>
      <c r="CB175" s="3">
        <f>IF(ROUND(CE174,2) = 0,0,-PMT(_xlfn.XLOOKUP(CA$1,'Control Panel'!$B:$B,'Control Panel'!$H:$H),_xlfn.XLOOKUP(CA$1,'Control Panel'!$B:$B,'Control Panel'!$E:$E),_xlfn.XLOOKUP(CA$1,'Control Panel'!$B:$B,'Control Panel'!$C:$C)))</f>
        <v>49824.605221179954</v>
      </c>
      <c r="CC175" s="3">
        <f>IF(CB175=0,0,CA175*(_xlfn.XLOOKUP(CA$1,'Control Panel'!$B:$B,'Control Panel'!$H:$H)))</f>
        <v>1869.4092672667398</v>
      </c>
      <c r="CD175" s="3">
        <f t="shared" si="100"/>
        <v>47955.195953913215</v>
      </c>
      <c r="CE175" s="3">
        <f t="shared" si="101"/>
        <v>342182.3902582759</v>
      </c>
      <c r="CF175" s="10">
        <f>_xlfn.XLOOKUP(CA$1,'Control Panel'!$B:$B,'Control Panel'!$D:$D)</f>
        <v>5.7500000000000002E-2</v>
      </c>
      <c r="CG175" s="2">
        <f>IF('Control Panel'!$D$26="ON",CK174*(1-'Control Panel'!$C$26),CK174)</f>
        <v>544330.0481772843</v>
      </c>
      <c r="CH175" s="3">
        <f>IF(ROUND(CK174,2) = 0,0,-PMT(_xlfn.XLOOKUP(CG$1,'Control Panel'!$B:$B,'Control Panel'!$H:$H),_xlfn.XLOOKUP(CG$1,'Control Panel'!$B:$B,'Control Panel'!$E:$E),_xlfn.XLOOKUP(CG$1,'Control Panel'!$B:$B,'Control Panel'!$C:$C)))</f>
        <v>69452.093642796826</v>
      </c>
      <c r="CI175" s="3">
        <f>IF(CH175=0,0,CG175*(_xlfn.XLOOKUP(CG$1,'Control Panel'!$B:$B,'Control Panel'!$H:$H)))</f>
        <v>2494.8460541458862</v>
      </c>
      <c r="CJ175" s="3">
        <f t="shared" si="102"/>
        <v>66957.247588650935</v>
      </c>
      <c r="CK175" s="3">
        <f t="shared" si="103"/>
        <v>477372.8005886334</v>
      </c>
      <c r="CL175" s="10">
        <f>_xlfn.XLOOKUP(CG$1,'Control Panel'!$B:$B,'Control Panel'!$D:$D)</f>
        <v>5.5E-2</v>
      </c>
      <c r="CM175" s="2">
        <f>IF('Control Panel'!$D$26="ON",CQ174*(1-'Control Panel'!$C$26),CQ174)</f>
        <v>1413336.4987315692</v>
      </c>
      <c r="CN175" s="3">
        <f>IF(ROUND(CQ174,2) = 0,0,-PMT(_xlfn.XLOOKUP(CM$1,'Control Panel'!$B:$B,'Control Panel'!$H:$H),_xlfn.XLOOKUP(CM$1,'Control Panel'!$B:$B,'Control Panel'!$E:$E),_xlfn.XLOOKUP(CM$1,'Control Panel'!$B:$B,'Control Panel'!$C:$C)))</f>
        <v>11044.074042837967</v>
      </c>
      <c r="CO175" s="3">
        <f>IF(CN175=0,0,CM175*(_xlfn.XLOOKUP(CM$1,'Control Panel'!$B:$B,'Control Panel'!$H:$H)))</f>
        <v>6183.347181950614</v>
      </c>
      <c r="CP175" s="3">
        <f t="shared" si="104"/>
        <v>4860.7268608873528</v>
      </c>
      <c r="CQ175" s="3">
        <f t="shared" si="105"/>
        <v>1408475.7718706818</v>
      </c>
      <c r="CR175" s="10">
        <f>_xlfn.XLOOKUP(CM$1,'Control Panel'!$B:$B,'Control Panel'!$D:$D)</f>
        <v>5.2499999999999998E-2</v>
      </c>
    </row>
    <row r="176" spans="1:96" x14ac:dyDescent="0.3">
      <c r="A176" s="86">
        <f t="shared" si="74"/>
        <v>467407.77952883532</v>
      </c>
      <c r="B176" s="3">
        <f t="shared" si="75"/>
        <v>238840.90240077357</v>
      </c>
      <c r="C176" s="88">
        <f>SUM($A$3:A175)</f>
        <v>54301654.747030802</v>
      </c>
      <c r="D176" s="87">
        <f>IF('Control Panel'!$D$27= "ON",A176+B176*(1-'Control Panel'!$C$27),A176+B176)</f>
        <v>706248.68192960892</v>
      </c>
      <c r="F176" s="9">
        <v>174</v>
      </c>
      <c r="G176" s="2">
        <f>IF('Control Panel'!$D$26="ON",K175*(1-'Control Panel'!$C$26),K175)</f>
        <v>280807.52975802094</v>
      </c>
      <c r="H176" s="3">
        <f>IF(ROUND(K175,2) = 0,0,-PMT(_xlfn.XLOOKUP(G$1,'Control Panel'!$B:$B,'Control Panel'!$H:$H),_xlfn.XLOOKUP(G$1,'Control Panel'!$B:$B,'Control Panel'!$E:$E),_xlfn.XLOOKUP(G$1,'Control Panel'!$B:$B,'Control Panel'!$C:$C)))</f>
        <v>40854.172731056962</v>
      </c>
      <c r="I176" s="3">
        <f>IF(H176=0,0,G176*(_xlfn.XLOOKUP(G$1,'Control Panel'!$B:$B,'Control Panel'!$H:$H)))</f>
        <v>1287.0345113909293</v>
      </c>
      <c r="J176" s="3">
        <f t="shared" si="76"/>
        <v>39567.138219666034</v>
      </c>
      <c r="K176" s="3">
        <f t="shared" si="77"/>
        <v>241240.39153835492</v>
      </c>
      <c r="L176" s="10">
        <f>_xlfn.XLOOKUP(G$1,'Control Panel'!$B:$B,'Control Panel'!$D:$D)</f>
        <v>5.5E-2</v>
      </c>
      <c r="M176" s="2">
        <f>IF('Control Panel'!$D$26="ON",Q175*(1-'Control Panel'!$C$26),Q175)</f>
        <v>3010647.5163155952</v>
      </c>
      <c r="N176" s="3">
        <f>IF(ROUND(Q175,2) = 0,0,-PMT(_xlfn.XLOOKUP(M$1,'Control Panel'!$B:$B,'Control Panel'!$H:$H),_xlfn.XLOOKUP(M$1,'Control Panel'!$B:$B,'Control Panel'!$E:$E),_xlfn.XLOOKUP(M$1,'Control Panel'!$B:$B,'Control Panel'!$C:$C)))</f>
        <v>26277.152547020552</v>
      </c>
      <c r="O176" s="3">
        <f>IF(N176=0,0,M176*(_xlfn.XLOOKUP(M$1,'Control Panel'!$B:$B,'Control Panel'!$H:$H)))</f>
        <v>17248.501395558098</v>
      </c>
      <c r="P176" s="3">
        <f t="shared" si="78"/>
        <v>9028.6511514624544</v>
      </c>
      <c r="Q176" s="3">
        <f t="shared" si="79"/>
        <v>3001618.8651641328</v>
      </c>
      <c r="R176" s="10">
        <f>_xlfn.XLOOKUP(M$1,'Control Panel'!$B:$B,'Control Panel'!$D:$D)</f>
        <v>6.8750000000000006E-2</v>
      </c>
      <c r="S176" s="2">
        <f>IF('Control Panel'!$D$26="ON",W175*(1-'Control Panel'!$C$26),W175)</f>
        <v>4892302.2140128277</v>
      </c>
      <c r="T176" s="3">
        <f>IF(ROUND(W175,2) = 0,0,-PMT(_xlfn.XLOOKUP(S$1,'Control Panel'!$B:$B,'Control Panel'!$H:$H),_xlfn.XLOOKUP(S$1,'Control Panel'!$B:$B,'Control Panel'!$E:$E),_xlfn.XLOOKUP(S$1,'Control Panel'!$B:$B,'Control Panel'!$C:$C)))</f>
        <v>42700.372888908401</v>
      </c>
      <c r="U176" s="3">
        <f>IF(T176=0,0,S176*(_xlfn.XLOOKUP(S$1,'Control Panel'!$B:$B,'Control Panel'!$H:$H)))</f>
        <v>28028.814767781827</v>
      </c>
      <c r="V176" s="3">
        <f t="shared" si="80"/>
        <v>14671.558121126574</v>
      </c>
      <c r="W176" s="3">
        <f t="shared" si="81"/>
        <v>4877630.6558917016</v>
      </c>
      <c r="X176" s="10">
        <f>_xlfn.XLOOKUP(S$1,'Control Panel'!$B:$B,'Control Panel'!$D:$D)</f>
        <v>6.8750000000000006E-2</v>
      </c>
      <c r="Y176" s="2">
        <f>IF('Control Panel'!$D$26="ON",AC175*(1-'Control Panel'!$C$26),AC175)</f>
        <v>425250.66835851874</v>
      </c>
      <c r="Z176" s="3">
        <f>IF(ROUND(AC175,2) = 0,0,-PMT(_xlfn.XLOOKUP(Y$1,'Control Panel'!$B:$B,'Control Panel'!$H:$H),_xlfn.XLOOKUP(Y$1,'Control Panel'!$B:$B,'Control Panel'!$E:$E),_xlfn.XLOOKUP(Y$1,'Control Panel'!$B:$B,'Control Panel'!$C:$C)))</f>
        <v>61792.332437135432</v>
      </c>
      <c r="AA176" s="3">
        <f>IF(Z176=0,0,Y176*(_xlfn.XLOOKUP(Y$1,'Control Panel'!$B:$B,'Control Panel'!$H:$H)))</f>
        <v>1816.1747294478403</v>
      </c>
      <c r="AB176" s="3">
        <f t="shared" si="82"/>
        <v>59976.157707687591</v>
      </c>
      <c r="AC176" s="3">
        <f t="shared" si="83"/>
        <v>365274.51065083116</v>
      </c>
      <c r="AD176" s="10">
        <f>_xlfn.XLOOKUP(Y$1,'Control Panel'!$B:$B,'Control Panel'!$D:$D)</f>
        <v>5.1249999999999997E-2</v>
      </c>
      <c r="AE176" s="2">
        <f>IF('Control Panel'!$D$26="ON",AI175*(1-'Control Panel'!$C$26),AI175)</f>
        <v>7526618.790788996</v>
      </c>
      <c r="AF176" s="3">
        <f>IF(ROUND(AI175,2) = 0,0,-PMT(_xlfn.XLOOKUP(AE$1,'Control Panel'!$B:$B,'Control Panel'!$H:$H),_xlfn.XLOOKUP(AE$1,'Control Panel'!$B:$B,'Control Panel'!$E:$E),_xlfn.XLOOKUP(AE$1,'Control Panel'!$B:$B,'Control Panel'!$C:$C)))</f>
        <v>65692.881367551381</v>
      </c>
      <c r="AG176" s="3">
        <f>IF(AF176=0,0,AE176*(_xlfn.XLOOKUP(AE$1,'Control Panel'!$B:$B,'Control Panel'!$H:$H)))</f>
        <v>43121.253488895294</v>
      </c>
      <c r="AH176" s="3">
        <f t="shared" si="84"/>
        <v>22571.627878656087</v>
      </c>
      <c r="AI176" s="3">
        <f t="shared" si="85"/>
        <v>7504047.1629103404</v>
      </c>
      <c r="AJ176" s="10">
        <f>_xlfn.XLOOKUP(AE$1,'Control Panel'!$B:$B,'Control Panel'!$D:$D)</f>
        <v>6.8750000000000006E-2</v>
      </c>
      <c r="AK176" s="2">
        <f>IF('Control Panel'!$D$26="ON",AO175*(1-'Control Panel'!$C$26),AO175)</f>
        <v>132274.0764609928</v>
      </c>
      <c r="AL176" s="3">
        <f>IF(ROUND(AO175,2) = 0,0,-PMT(_xlfn.XLOOKUP(AK$1,'Control Panel'!$B:$B,'Control Panel'!$H:$H),_xlfn.XLOOKUP(AK$1,'Control Panel'!$B:$B,'Control Panel'!$E:$E),_xlfn.XLOOKUP(AK$1,'Control Panel'!$B:$B,'Control Panel'!$C:$C)))</f>
        <v>19292.014496253767</v>
      </c>
      <c r="AM176" s="3">
        <f>IF(AL176=0,0,AK176*(_xlfn.XLOOKUP(AK$1,'Control Panel'!$B:$B,'Control Panel'!$H:$H)))</f>
        <v>688.92748156767084</v>
      </c>
      <c r="AN176" s="3">
        <f t="shared" si="86"/>
        <v>18603.087014686098</v>
      </c>
      <c r="AO176" s="3">
        <f t="shared" si="87"/>
        <v>113670.9894463067</v>
      </c>
      <c r="AP176" s="10">
        <f>_xlfn.XLOOKUP(AK$1,'Control Panel'!$B:$B,'Control Panel'!$D:$D)</f>
        <v>6.25E-2</v>
      </c>
      <c r="AQ176" s="2">
        <f>IF('Control Panel'!$D$26="ON",AU175*(1-'Control Panel'!$C$26),AU175)</f>
        <v>420871.53086196963</v>
      </c>
      <c r="AR176" s="3">
        <f>IF(ROUND(AU175,2) = 0,0,-PMT(_xlfn.XLOOKUP(AQ$1,'Control Panel'!$B:$B,'Control Panel'!$H:$H),_xlfn.XLOOKUP(AQ$1,'Control Panel'!$B:$B,'Control Panel'!$E:$E),_xlfn.XLOOKUP(AQ$1,'Control Panel'!$B:$B,'Control Panel'!$C:$C)))</f>
        <v>61459.563819643074</v>
      </c>
      <c r="AS176" s="3">
        <f>IF(AR176=0,0,AQ176*(_xlfn.XLOOKUP(AQ$1,'Control Panel'!$B:$B,'Control Panel'!$H:$H)))</f>
        <v>2323.5615766337905</v>
      </c>
      <c r="AT176" s="3">
        <f t="shared" si="88"/>
        <v>59136.002243009279</v>
      </c>
      <c r="AU176" s="3">
        <f t="shared" si="89"/>
        <v>361735.52861896035</v>
      </c>
      <c r="AV176" s="10">
        <f>_xlfn.XLOOKUP(AQ$1,'Control Panel'!$B:$B,'Control Panel'!$D:$D)</f>
        <v>6.6250000000000003E-2</v>
      </c>
      <c r="AW176" s="2">
        <f>IF('Control Panel'!$D$26="ON",BA175*(1-'Control Panel'!$C$26),BA175)</f>
        <v>5665200.9442858482</v>
      </c>
      <c r="AX176" s="3">
        <f>IF(ROUND(BA175,2) = 0,0,-PMT(_xlfn.XLOOKUP(AW$1,'Control Panel'!$B:$B,'Control Panel'!$H:$H),_xlfn.XLOOKUP(AW$1,'Control Panel'!$B:$B,'Control Panel'!$E:$E),_xlfn.XLOOKUP(AW$1,'Control Panel'!$B:$B,'Control Panel'!$C:$C)))</f>
        <v>44797.69910066975</v>
      </c>
      <c r="AY176" s="3">
        <f>IF(AX176=0,0,AW176*(_xlfn.XLOOKUP(AW$1,'Control Panel'!$B:$B,'Control Panel'!$H:$H)))</f>
        <v>25375.379229613696</v>
      </c>
      <c r="AZ176" s="3">
        <f t="shared" si="90"/>
        <v>19422.319871056054</v>
      </c>
      <c r="BA176" s="3">
        <f t="shared" si="91"/>
        <v>5645778.6244147923</v>
      </c>
      <c r="BB176" s="10">
        <f>_xlfn.XLOOKUP(AW$1,'Control Panel'!$B:$B,'Control Panel'!$D:$D)</f>
        <v>5.3749999999999999E-2</v>
      </c>
      <c r="BC176" s="2">
        <f>IF('Control Panel'!$D$26="ON",BG175*(1-'Control Panel'!$C$26),BG175)</f>
        <v>9452007.7463833131</v>
      </c>
      <c r="BD176" s="3">
        <f>IF(ROUND(BG175,2) = 0,0,-PMT(_xlfn.XLOOKUP(BC$1,'Control Panel'!$B:$B,'Control Panel'!$H:$H),_xlfn.XLOOKUP(BC$1,'Control Panel'!$B:$B,'Control Panel'!$E:$E),_xlfn.XLOOKUP(BC$1,'Control Panel'!$B:$B,'Control Panel'!$C:$C)))</f>
        <v>83162.8118973979</v>
      </c>
      <c r="BE176" s="3">
        <f>IF(BD176=0,0,BC176*(_xlfn.XLOOKUP(BC$1,'Control Panel'!$B:$B,'Control Panel'!$H:$H)))</f>
        <v>55136.711853902663</v>
      </c>
      <c r="BF176" s="3">
        <f t="shared" si="92"/>
        <v>28026.100043495237</v>
      </c>
      <c r="BG176" s="3">
        <f t="shared" si="93"/>
        <v>9423981.646339817</v>
      </c>
      <c r="BH176" s="10">
        <f>_xlfn.XLOOKUP(BC$1,'Control Panel'!$B:$B,'Control Panel'!$D:$D)</f>
        <v>7.0000000000000007E-2</v>
      </c>
      <c r="BI176" s="2">
        <f>IF('Control Panel'!$D$26="ON",BM175*(1-'Control Panel'!$C$26),BM175)</f>
        <v>4883588.0507772183</v>
      </c>
      <c r="BJ176" s="3">
        <f>IF(ROUND(BM175,2) = 0,0,-PMT(_xlfn.XLOOKUP(BI$1,'Control Panel'!$B:$B,'Control Panel'!$H:$H),_xlfn.XLOOKUP(BI$1,'Control Panel'!$B:$B,'Control Panel'!$E:$E),_xlfn.XLOOKUP(BI$1,'Control Panel'!$B:$B,'Control Panel'!$C:$C)))</f>
        <v>39928.799014207361</v>
      </c>
      <c r="BK176" s="3">
        <f>IF(BJ176=0,0,BI176*(_xlfn.XLOOKUP(BI$1,'Control Panel'!$B:$B,'Control Panel'!$H:$H)))</f>
        <v>23909.23316526346</v>
      </c>
      <c r="BL176" s="3">
        <f t="shared" si="94"/>
        <v>16019.565848943901</v>
      </c>
      <c r="BM176" s="3">
        <f t="shared" si="95"/>
        <v>4867568.4849282745</v>
      </c>
      <c r="BN176" s="10">
        <f>_xlfn.XLOOKUP(BI$1,'Control Panel'!$B:$B,'Control Panel'!$D:$D)</f>
        <v>5.8749999999999997E-2</v>
      </c>
      <c r="BO176" s="2">
        <f>IF('Control Panel'!$D$26="ON",BS175*(1-'Control Panel'!$C$26),BS175)</f>
        <v>6514200.4449019125</v>
      </c>
      <c r="BP176" s="3">
        <f>IF(ROUND(BS175,2) = 0,0,-PMT(_xlfn.XLOOKUP(BO$1,'Control Panel'!$B:$B,'Control Panel'!$H:$H),_xlfn.XLOOKUP(BO$1,'Control Panel'!$B:$B,'Control Panel'!$E:$E),_xlfn.XLOOKUP(BO$1,'Control Panel'!$B:$B,'Control Panel'!$C:$C)))</f>
        <v>51078.842448125593</v>
      </c>
      <c r="BQ176" s="3">
        <f>IF(BP176=0,0,BO176*(_xlfn.XLOOKUP(BO$1,'Control Panel'!$B:$B,'Control Panel'!$H:$H)))</f>
        <v>28499.626946445864</v>
      </c>
      <c r="BR176" s="3">
        <f t="shared" si="96"/>
        <v>22579.21550167973</v>
      </c>
      <c r="BS176" s="3">
        <f t="shared" si="97"/>
        <v>6491621.2294002324</v>
      </c>
      <c r="BT176" s="10">
        <f>_xlfn.XLOOKUP(BO$1,'Control Panel'!$B:$B,'Control Panel'!$D:$D)</f>
        <v>5.2499999999999998E-2</v>
      </c>
      <c r="BU176" s="2">
        <f>IF('Control Panel'!$D$26="ON",BY175*(1-'Control Panel'!$C$26),BY175)</f>
        <v>266544.77734640421</v>
      </c>
      <c r="BV176" s="3">
        <f>IF(ROUND(BY175,2) = 0,0,-PMT(_xlfn.XLOOKUP(BU$1,'Control Panel'!$B:$B,'Control Panel'!$H:$H),_xlfn.XLOOKUP(BU$1,'Control Panel'!$B:$B,'Control Panel'!$E:$E),_xlfn.XLOOKUP(BU$1,'Control Panel'!$B:$B,'Control Panel'!$C:$C)))</f>
        <v>38891.266274824018</v>
      </c>
      <c r="BW176" s="3">
        <f>IF(BV176=0,0,BU176*(_xlfn.XLOOKUP(BU$1,'Control Panel'!$B:$B,'Control Panel'!$H:$H)))</f>
        <v>1416.0191296527726</v>
      </c>
      <c r="BX176" s="3">
        <f t="shared" si="98"/>
        <v>37475.247145171248</v>
      </c>
      <c r="BY176" s="3">
        <f t="shared" si="99"/>
        <v>229069.53020123296</v>
      </c>
      <c r="BZ176" s="10">
        <f>_xlfn.XLOOKUP(BU$1,'Control Panel'!$B:$B,'Control Panel'!$D:$D)</f>
        <v>6.3750000000000001E-2</v>
      </c>
      <c r="CA176" s="2">
        <f>IF('Control Panel'!$D$26="ON",CE175*(1-'Control Panel'!$C$26),CE175)</f>
        <v>342182.3902582759</v>
      </c>
      <c r="CB176" s="3">
        <f>IF(ROUND(CE175,2) = 0,0,-PMT(_xlfn.XLOOKUP(CA$1,'Control Panel'!$B:$B,'Control Panel'!$H:$H),_xlfn.XLOOKUP(CA$1,'Control Panel'!$B:$B,'Control Panel'!$E:$E),_xlfn.XLOOKUP(CA$1,'Control Panel'!$B:$B,'Control Panel'!$C:$C)))</f>
        <v>49824.605221179954</v>
      </c>
      <c r="CC176" s="3">
        <f>IF(CB176=0,0,CA176*(_xlfn.XLOOKUP(CA$1,'Control Panel'!$B:$B,'Control Panel'!$H:$H)))</f>
        <v>1639.6239533209055</v>
      </c>
      <c r="CD176" s="3">
        <f t="shared" si="100"/>
        <v>48184.981267859046</v>
      </c>
      <c r="CE176" s="3">
        <f t="shared" si="101"/>
        <v>293997.40899041685</v>
      </c>
      <c r="CF176" s="10">
        <f>_xlfn.XLOOKUP(CA$1,'Control Panel'!$B:$B,'Control Panel'!$D:$D)</f>
        <v>5.7500000000000002E-2</v>
      </c>
      <c r="CG176" s="2">
        <f>IF('Control Panel'!$D$26="ON",CK175*(1-'Control Panel'!$C$26),CK175)</f>
        <v>477372.8005886334</v>
      </c>
      <c r="CH176" s="3">
        <f>IF(ROUND(CK175,2) = 0,0,-PMT(_xlfn.XLOOKUP(CG$1,'Control Panel'!$B:$B,'Control Panel'!$H:$H),_xlfn.XLOOKUP(CG$1,'Control Panel'!$B:$B,'Control Panel'!$E:$E),_xlfn.XLOOKUP(CG$1,'Control Panel'!$B:$B,'Control Panel'!$C:$C)))</f>
        <v>69452.093642796826</v>
      </c>
      <c r="CI176" s="3">
        <f>IF(CH176=0,0,CG176*(_xlfn.XLOOKUP(CG$1,'Control Panel'!$B:$B,'Control Panel'!$H:$H)))</f>
        <v>2187.9586693645697</v>
      </c>
      <c r="CJ176" s="3">
        <f t="shared" si="102"/>
        <v>67264.134973432258</v>
      </c>
      <c r="CK176" s="3">
        <f t="shared" si="103"/>
        <v>410108.66561520111</v>
      </c>
      <c r="CL176" s="10">
        <f>_xlfn.XLOOKUP(CG$1,'Control Panel'!$B:$B,'Control Panel'!$D:$D)</f>
        <v>5.5E-2</v>
      </c>
      <c r="CM176" s="2">
        <f>IF('Control Panel'!$D$26="ON",CQ175*(1-'Control Panel'!$C$26),CQ175)</f>
        <v>1408475.7718706818</v>
      </c>
      <c r="CN176" s="3">
        <f>IF(ROUND(CQ175,2) = 0,0,-PMT(_xlfn.XLOOKUP(CM$1,'Control Panel'!$B:$B,'Control Panel'!$H:$H),_xlfn.XLOOKUP(CM$1,'Control Panel'!$B:$B,'Control Panel'!$E:$E),_xlfn.XLOOKUP(CM$1,'Control Panel'!$B:$B,'Control Panel'!$C:$C)))</f>
        <v>11044.074042837967</v>
      </c>
      <c r="CO176" s="3">
        <f>IF(CN176=0,0,CM176*(_xlfn.XLOOKUP(CM$1,'Control Panel'!$B:$B,'Control Panel'!$H:$H)))</f>
        <v>6162.0815019342326</v>
      </c>
      <c r="CP176" s="3">
        <f t="shared" si="104"/>
        <v>4881.9925409037342</v>
      </c>
      <c r="CQ176" s="3">
        <f t="shared" si="105"/>
        <v>1403593.7793297782</v>
      </c>
      <c r="CR176" s="10">
        <f>_xlfn.XLOOKUP(CM$1,'Control Panel'!$B:$B,'Control Panel'!$D:$D)</f>
        <v>5.2499999999999998E-2</v>
      </c>
    </row>
    <row r="177" spans="1:96" x14ac:dyDescent="0.3">
      <c r="A177" s="86">
        <f t="shared" si="74"/>
        <v>469721.06811547582</v>
      </c>
      <c r="B177" s="3">
        <f t="shared" si="75"/>
        <v>236527.6138141331</v>
      </c>
      <c r="C177" s="88">
        <f>SUM($A$3:A176)</f>
        <v>54769062.526559636</v>
      </c>
      <c r="D177" s="87">
        <f>IF('Control Panel'!$D$27= "ON",A177+B177*(1-'Control Panel'!$C$27),A177+B177)</f>
        <v>706248.68192960892</v>
      </c>
      <c r="F177" s="9">
        <v>175</v>
      </c>
      <c r="G177" s="2">
        <f>IF('Control Panel'!$D$26="ON",K176*(1-'Control Panel'!$C$26),K176)</f>
        <v>241240.39153835492</v>
      </c>
      <c r="H177" s="3">
        <f>IF(ROUND(K176,2) = 0,0,-PMT(_xlfn.XLOOKUP(G$1,'Control Panel'!$B:$B,'Control Panel'!$H:$H),_xlfn.XLOOKUP(G$1,'Control Panel'!$B:$B,'Control Panel'!$E:$E),_xlfn.XLOOKUP(G$1,'Control Panel'!$B:$B,'Control Panel'!$C:$C)))</f>
        <v>40854.172731056962</v>
      </c>
      <c r="I177" s="3">
        <f>IF(H177=0,0,G177*(_xlfn.XLOOKUP(G$1,'Control Panel'!$B:$B,'Control Panel'!$H:$H)))</f>
        <v>1105.6851278841268</v>
      </c>
      <c r="J177" s="3">
        <f t="shared" si="76"/>
        <v>39748.487603172834</v>
      </c>
      <c r="K177" s="3">
        <f t="shared" si="77"/>
        <v>201491.90393518208</v>
      </c>
      <c r="L177" s="10">
        <f>_xlfn.XLOOKUP(G$1,'Control Panel'!$B:$B,'Control Panel'!$D:$D)</f>
        <v>5.5E-2</v>
      </c>
      <c r="M177" s="2">
        <f>IF('Control Panel'!$D$26="ON",Q176*(1-'Control Panel'!$C$26),Q176)</f>
        <v>3001618.8651641328</v>
      </c>
      <c r="N177" s="3">
        <f>IF(ROUND(Q176,2) = 0,0,-PMT(_xlfn.XLOOKUP(M$1,'Control Panel'!$B:$B,'Control Panel'!$H:$H),_xlfn.XLOOKUP(M$1,'Control Panel'!$B:$B,'Control Panel'!$E:$E),_xlfn.XLOOKUP(M$1,'Control Panel'!$B:$B,'Control Panel'!$C:$C)))</f>
        <v>26277.152547020552</v>
      </c>
      <c r="O177" s="3">
        <f>IF(N177=0,0,M177*(_xlfn.XLOOKUP(M$1,'Control Panel'!$B:$B,'Control Panel'!$H:$H)))</f>
        <v>17196.774748336178</v>
      </c>
      <c r="P177" s="3">
        <f t="shared" si="78"/>
        <v>9080.3777986843743</v>
      </c>
      <c r="Q177" s="3">
        <f t="shared" si="79"/>
        <v>2992538.4873654484</v>
      </c>
      <c r="R177" s="10">
        <f>_xlfn.XLOOKUP(M$1,'Control Panel'!$B:$B,'Control Panel'!$D:$D)</f>
        <v>6.8750000000000006E-2</v>
      </c>
      <c r="S177" s="2">
        <f>IF('Control Panel'!$D$26="ON",W176*(1-'Control Panel'!$C$26),W176)</f>
        <v>4877630.6558917016</v>
      </c>
      <c r="T177" s="3">
        <f>IF(ROUND(W176,2) = 0,0,-PMT(_xlfn.XLOOKUP(S$1,'Control Panel'!$B:$B,'Control Panel'!$H:$H),_xlfn.XLOOKUP(S$1,'Control Panel'!$B:$B,'Control Panel'!$E:$E),_xlfn.XLOOKUP(S$1,'Control Panel'!$B:$B,'Control Panel'!$C:$C)))</f>
        <v>42700.372888908401</v>
      </c>
      <c r="U177" s="3">
        <f>IF(T177=0,0,S177*(_xlfn.XLOOKUP(S$1,'Control Panel'!$B:$B,'Control Panel'!$H:$H)))</f>
        <v>27944.758966046211</v>
      </c>
      <c r="V177" s="3">
        <f t="shared" si="80"/>
        <v>14755.613922862191</v>
      </c>
      <c r="W177" s="3">
        <f t="shared" si="81"/>
        <v>4862875.0419688392</v>
      </c>
      <c r="X177" s="10">
        <f>_xlfn.XLOOKUP(S$1,'Control Panel'!$B:$B,'Control Panel'!$D:$D)</f>
        <v>6.8750000000000006E-2</v>
      </c>
      <c r="Y177" s="2">
        <f>IF('Control Panel'!$D$26="ON",AC176*(1-'Control Panel'!$C$26),AC176)</f>
        <v>365274.51065083116</v>
      </c>
      <c r="Z177" s="3">
        <f>IF(ROUND(AC176,2) = 0,0,-PMT(_xlfn.XLOOKUP(Y$1,'Control Panel'!$B:$B,'Control Panel'!$H:$H),_xlfn.XLOOKUP(Y$1,'Control Panel'!$B:$B,'Control Panel'!$E:$E),_xlfn.XLOOKUP(Y$1,'Control Panel'!$B:$B,'Control Panel'!$C:$C)))</f>
        <v>61792.332437135432</v>
      </c>
      <c r="AA177" s="3">
        <f>IF(Z177=0,0,Y177*(_xlfn.XLOOKUP(Y$1,'Control Panel'!$B:$B,'Control Panel'!$H:$H)))</f>
        <v>1560.0265559045913</v>
      </c>
      <c r="AB177" s="3">
        <f t="shared" si="82"/>
        <v>60232.305881230837</v>
      </c>
      <c r="AC177" s="3">
        <f t="shared" si="83"/>
        <v>305042.2047696003</v>
      </c>
      <c r="AD177" s="10">
        <f>_xlfn.XLOOKUP(Y$1,'Control Panel'!$B:$B,'Control Panel'!$D:$D)</f>
        <v>5.1249999999999997E-2</v>
      </c>
      <c r="AE177" s="2">
        <f>IF('Control Panel'!$D$26="ON",AI176*(1-'Control Panel'!$C$26),AI176)</f>
        <v>7504047.1629103404</v>
      </c>
      <c r="AF177" s="3">
        <f>IF(ROUND(AI176,2) = 0,0,-PMT(_xlfn.XLOOKUP(AE$1,'Control Panel'!$B:$B,'Control Panel'!$H:$H),_xlfn.XLOOKUP(AE$1,'Control Panel'!$B:$B,'Control Panel'!$E:$E),_xlfn.XLOOKUP(AE$1,'Control Panel'!$B:$B,'Control Panel'!$C:$C)))</f>
        <v>65692.881367551381</v>
      </c>
      <c r="AG177" s="3">
        <f>IF(AF177=0,0,AE177*(_xlfn.XLOOKUP(AE$1,'Control Panel'!$B:$B,'Control Panel'!$H:$H)))</f>
        <v>42991.936870840495</v>
      </c>
      <c r="AH177" s="3">
        <f t="shared" si="84"/>
        <v>22700.944496710887</v>
      </c>
      <c r="AI177" s="3">
        <f t="shared" si="85"/>
        <v>7481346.2184136296</v>
      </c>
      <c r="AJ177" s="10">
        <f>_xlfn.XLOOKUP(AE$1,'Control Panel'!$B:$B,'Control Panel'!$D:$D)</f>
        <v>6.8750000000000006E-2</v>
      </c>
      <c r="AK177" s="2">
        <f>IF('Control Panel'!$D$26="ON",AO176*(1-'Control Panel'!$C$26),AO176)</f>
        <v>113670.9894463067</v>
      </c>
      <c r="AL177" s="3">
        <f>IF(ROUND(AO176,2) = 0,0,-PMT(_xlfn.XLOOKUP(AK$1,'Control Panel'!$B:$B,'Control Panel'!$H:$H),_xlfn.XLOOKUP(AK$1,'Control Panel'!$B:$B,'Control Panel'!$E:$E),_xlfn.XLOOKUP(AK$1,'Control Panel'!$B:$B,'Control Panel'!$C:$C)))</f>
        <v>19292.014496253767</v>
      </c>
      <c r="AM177" s="3">
        <f>IF(AL177=0,0,AK177*(_xlfn.XLOOKUP(AK$1,'Control Panel'!$B:$B,'Control Panel'!$H:$H)))</f>
        <v>592.03640336618071</v>
      </c>
      <c r="AN177" s="3">
        <f t="shared" si="86"/>
        <v>18699.978092887588</v>
      </c>
      <c r="AO177" s="3">
        <f t="shared" si="87"/>
        <v>94971.011353419119</v>
      </c>
      <c r="AP177" s="10">
        <f>_xlfn.XLOOKUP(AK$1,'Control Panel'!$B:$B,'Control Panel'!$D:$D)</f>
        <v>6.25E-2</v>
      </c>
      <c r="AQ177" s="2">
        <f>IF('Control Panel'!$D$26="ON",AU176*(1-'Control Panel'!$C$26),AU176)</f>
        <v>361735.52861896035</v>
      </c>
      <c r="AR177" s="3">
        <f>IF(ROUND(AU176,2) = 0,0,-PMT(_xlfn.XLOOKUP(AQ$1,'Control Panel'!$B:$B,'Control Panel'!$H:$H),_xlfn.XLOOKUP(AQ$1,'Control Panel'!$B:$B,'Control Panel'!$E:$E),_xlfn.XLOOKUP(AQ$1,'Control Panel'!$B:$B,'Control Panel'!$C:$C)))</f>
        <v>61459.563819643074</v>
      </c>
      <c r="AS177" s="3">
        <f>IF(AR177=0,0,AQ177*(_xlfn.XLOOKUP(AQ$1,'Control Panel'!$B:$B,'Control Panel'!$H:$H)))</f>
        <v>1997.0815642505102</v>
      </c>
      <c r="AT177" s="3">
        <f t="shared" si="88"/>
        <v>59462.482255392562</v>
      </c>
      <c r="AU177" s="3">
        <f t="shared" si="89"/>
        <v>302273.04636356782</v>
      </c>
      <c r="AV177" s="10">
        <f>_xlfn.XLOOKUP(AQ$1,'Control Panel'!$B:$B,'Control Panel'!$D:$D)</f>
        <v>6.6250000000000003E-2</v>
      </c>
      <c r="AW177" s="2">
        <f>IF('Control Panel'!$D$26="ON",BA176*(1-'Control Panel'!$C$26),BA176)</f>
        <v>5645778.6244147923</v>
      </c>
      <c r="AX177" s="3">
        <f>IF(ROUND(BA176,2) = 0,0,-PMT(_xlfn.XLOOKUP(AW$1,'Control Panel'!$B:$B,'Control Panel'!$H:$H),_xlfn.XLOOKUP(AW$1,'Control Panel'!$B:$B,'Control Panel'!$E:$E),_xlfn.XLOOKUP(AW$1,'Control Panel'!$B:$B,'Control Panel'!$C:$C)))</f>
        <v>44797.69910066975</v>
      </c>
      <c r="AY177" s="3">
        <f>IF(AX177=0,0,AW177*(_xlfn.XLOOKUP(AW$1,'Control Panel'!$B:$B,'Control Panel'!$H:$H)))</f>
        <v>25288.383421857925</v>
      </c>
      <c r="AZ177" s="3">
        <f t="shared" si="90"/>
        <v>19509.315678811825</v>
      </c>
      <c r="BA177" s="3">
        <f t="shared" si="91"/>
        <v>5626269.3087359807</v>
      </c>
      <c r="BB177" s="10">
        <f>_xlfn.XLOOKUP(AW$1,'Control Panel'!$B:$B,'Control Panel'!$D:$D)</f>
        <v>5.3749999999999999E-2</v>
      </c>
      <c r="BC177" s="2">
        <f>IF('Control Panel'!$D$26="ON",BG176*(1-'Control Panel'!$C$26),BG176)</f>
        <v>9423981.646339817</v>
      </c>
      <c r="BD177" s="3">
        <f>IF(ROUND(BG176,2) = 0,0,-PMT(_xlfn.XLOOKUP(BC$1,'Control Panel'!$B:$B,'Control Panel'!$H:$H),_xlfn.XLOOKUP(BC$1,'Control Panel'!$B:$B,'Control Panel'!$E:$E),_xlfn.XLOOKUP(BC$1,'Control Panel'!$B:$B,'Control Panel'!$C:$C)))</f>
        <v>83162.8118973979</v>
      </c>
      <c r="BE177" s="3">
        <f>IF(BD177=0,0,BC177*(_xlfn.XLOOKUP(BC$1,'Control Panel'!$B:$B,'Control Panel'!$H:$H)))</f>
        <v>54973.226270315601</v>
      </c>
      <c r="BF177" s="3">
        <f t="shared" si="92"/>
        <v>28189.585627082299</v>
      </c>
      <c r="BG177" s="3">
        <f t="shared" si="93"/>
        <v>9395792.0607127342</v>
      </c>
      <c r="BH177" s="10">
        <f>_xlfn.XLOOKUP(BC$1,'Control Panel'!$B:$B,'Control Panel'!$D:$D)</f>
        <v>7.0000000000000007E-2</v>
      </c>
      <c r="BI177" s="2">
        <f>IF('Control Panel'!$D$26="ON",BM176*(1-'Control Panel'!$C$26),BM176)</f>
        <v>4867568.4849282745</v>
      </c>
      <c r="BJ177" s="3">
        <f>IF(ROUND(BM176,2) = 0,0,-PMT(_xlfn.XLOOKUP(BI$1,'Control Panel'!$B:$B,'Control Panel'!$H:$H),_xlfn.XLOOKUP(BI$1,'Control Panel'!$B:$B,'Control Panel'!$E:$E),_xlfn.XLOOKUP(BI$1,'Control Panel'!$B:$B,'Control Panel'!$C:$C)))</f>
        <v>39928.799014207361</v>
      </c>
      <c r="BK177" s="3">
        <f>IF(BJ177=0,0,BI177*(_xlfn.XLOOKUP(BI$1,'Control Panel'!$B:$B,'Control Panel'!$H:$H)))</f>
        <v>23830.804040794676</v>
      </c>
      <c r="BL177" s="3">
        <f t="shared" si="94"/>
        <v>16097.994973412686</v>
      </c>
      <c r="BM177" s="3">
        <f t="shared" si="95"/>
        <v>4851470.4899548618</v>
      </c>
      <c r="BN177" s="10">
        <f>_xlfn.XLOOKUP(BI$1,'Control Panel'!$B:$B,'Control Panel'!$D:$D)</f>
        <v>5.8749999999999997E-2</v>
      </c>
      <c r="BO177" s="2">
        <f>IF('Control Panel'!$D$26="ON",BS176*(1-'Control Panel'!$C$26),BS176)</f>
        <v>6491621.2294002324</v>
      </c>
      <c r="BP177" s="3">
        <f>IF(ROUND(BS176,2) = 0,0,-PMT(_xlfn.XLOOKUP(BO$1,'Control Panel'!$B:$B,'Control Panel'!$H:$H),_xlfn.XLOOKUP(BO$1,'Control Panel'!$B:$B,'Control Panel'!$E:$E),_xlfn.XLOOKUP(BO$1,'Control Panel'!$B:$B,'Control Panel'!$C:$C)))</f>
        <v>51078.842448125593</v>
      </c>
      <c r="BQ177" s="3">
        <f>IF(BP177=0,0,BO177*(_xlfn.XLOOKUP(BO$1,'Control Panel'!$B:$B,'Control Panel'!$H:$H)))</f>
        <v>28400.842878626016</v>
      </c>
      <c r="BR177" s="3">
        <f t="shared" si="96"/>
        <v>22677.999569499578</v>
      </c>
      <c r="BS177" s="3">
        <f t="shared" si="97"/>
        <v>6468943.2298307326</v>
      </c>
      <c r="BT177" s="10">
        <f>_xlfn.XLOOKUP(BO$1,'Control Panel'!$B:$B,'Control Panel'!$D:$D)</f>
        <v>5.2499999999999998E-2</v>
      </c>
      <c r="BU177" s="2">
        <f>IF('Control Panel'!$D$26="ON",BY176*(1-'Control Panel'!$C$26),BY176)</f>
        <v>229069.53020123296</v>
      </c>
      <c r="BV177" s="3">
        <f>IF(ROUND(BY176,2) = 0,0,-PMT(_xlfn.XLOOKUP(BU$1,'Control Panel'!$B:$B,'Control Panel'!$H:$H),_xlfn.XLOOKUP(BU$1,'Control Panel'!$B:$B,'Control Panel'!$E:$E),_xlfn.XLOOKUP(BU$1,'Control Panel'!$B:$B,'Control Panel'!$C:$C)))</f>
        <v>38891.266274824018</v>
      </c>
      <c r="BW177" s="3">
        <f>IF(BV177=0,0,BU177*(_xlfn.XLOOKUP(BU$1,'Control Panel'!$B:$B,'Control Panel'!$H:$H)))</f>
        <v>1216.9318791940502</v>
      </c>
      <c r="BX177" s="3">
        <f t="shared" si="98"/>
        <v>37674.334395629965</v>
      </c>
      <c r="BY177" s="3">
        <f t="shared" si="99"/>
        <v>191395.195805603</v>
      </c>
      <c r="BZ177" s="10">
        <f>_xlfn.XLOOKUP(BU$1,'Control Panel'!$B:$B,'Control Panel'!$D:$D)</f>
        <v>6.3750000000000001E-2</v>
      </c>
      <c r="CA177" s="2">
        <f>IF('Control Panel'!$D$26="ON",CE176*(1-'Control Panel'!$C$26),CE176)</f>
        <v>293997.40899041685</v>
      </c>
      <c r="CB177" s="3">
        <f>IF(ROUND(CE176,2) = 0,0,-PMT(_xlfn.XLOOKUP(CA$1,'Control Panel'!$B:$B,'Control Panel'!$H:$H),_xlfn.XLOOKUP(CA$1,'Control Panel'!$B:$B,'Control Panel'!$E:$E),_xlfn.XLOOKUP(CA$1,'Control Panel'!$B:$B,'Control Panel'!$C:$C)))</f>
        <v>49824.605221179954</v>
      </c>
      <c r="CC177" s="3">
        <f>IF(CB177=0,0,CA177*(_xlfn.XLOOKUP(CA$1,'Control Panel'!$B:$B,'Control Panel'!$H:$H)))</f>
        <v>1408.7375847457477</v>
      </c>
      <c r="CD177" s="3">
        <f t="shared" si="100"/>
        <v>48415.86763643421</v>
      </c>
      <c r="CE177" s="3">
        <f t="shared" si="101"/>
        <v>245581.54135398264</v>
      </c>
      <c r="CF177" s="10">
        <f>_xlfn.XLOOKUP(CA$1,'Control Panel'!$B:$B,'Control Panel'!$D:$D)</f>
        <v>5.7500000000000002E-2</v>
      </c>
      <c r="CG177" s="2">
        <f>IF('Control Panel'!$D$26="ON",CK176*(1-'Control Panel'!$C$26),CK176)</f>
        <v>410108.66561520111</v>
      </c>
      <c r="CH177" s="3">
        <f>IF(ROUND(CK176,2) = 0,0,-PMT(_xlfn.XLOOKUP(CG$1,'Control Panel'!$B:$B,'Control Panel'!$H:$H),_xlfn.XLOOKUP(CG$1,'Control Panel'!$B:$B,'Control Panel'!$E:$E),_xlfn.XLOOKUP(CG$1,'Control Panel'!$B:$B,'Control Panel'!$C:$C)))</f>
        <v>69452.093642796826</v>
      </c>
      <c r="CI177" s="3">
        <f>IF(CH177=0,0,CG177*(_xlfn.XLOOKUP(CG$1,'Control Panel'!$B:$B,'Control Panel'!$H:$H)))</f>
        <v>1879.6647174030052</v>
      </c>
      <c r="CJ177" s="3">
        <f t="shared" si="102"/>
        <v>67572.428925393819</v>
      </c>
      <c r="CK177" s="3">
        <f t="shared" si="103"/>
        <v>342536.23668980727</v>
      </c>
      <c r="CL177" s="10">
        <f>_xlfn.XLOOKUP(CG$1,'Control Panel'!$B:$B,'Control Panel'!$D:$D)</f>
        <v>5.5E-2</v>
      </c>
      <c r="CM177" s="2">
        <f>IF('Control Panel'!$D$26="ON",CQ176*(1-'Control Panel'!$C$26),CQ176)</f>
        <v>1403593.7793297782</v>
      </c>
      <c r="CN177" s="3">
        <f>IF(ROUND(CQ176,2) = 0,0,-PMT(_xlfn.XLOOKUP(CM$1,'Control Panel'!$B:$B,'Control Panel'!$H:$H),_xlfn.XLOOKUP(CM$1,'Control Panel'!$B:$B,'Control Panel'!$E:$E),_xlfn.XLOOKUP(CM$1,'Control Panel'!$B:$B,'Control Panel'!$C:$C)))</f>
        <v>11044.074042837967</v>
      </c>
      <c r="CO177" s="3">
        <f>IF(CN177=0,0,CM177*(_xlfn.XLOOKUP(CM$1,'Control Panel'!$B:$B,'Control Panel'!$H:$H)))</f>
        <v>6140.7227845677789</v>
      </c>
      <c r="CP177" s="3">
        <f t="shared" si="104"/>
        <v>4903.3512582701878</v>
      </c>
      <c r="CQ177" s="3">
        <f t="shared" si="105"/>
        <v>1398690.428071508</v>
      </c>
      <c r="CR177" s="10">
        <f>_xlfn.XLOOKUP(CM$1,'Control Panel'!$B:$B,'Control Panel'!$D:$D)</f>
        <v>5.2499999999999998E-2</v>
      </c>
    </row>
    <row r="178" spans="1:96" x14ac:dyDescent="0.3">
      <c r="A178" s="86">
        <f t="shared" si="74"/>
        <v>472045.93766316824</v>
      </c>
      <c r="B178" s="3">
        <f t="shared" si="75"/>
        <v>234202.74426644066</v>
      </c>
      <c r="C178" s="88">
        <f>SUM($A$3:A177)</f>
        <v>55238783.594675109</v>
      </c>
      <c r="D178" s="87">
        <f>IF('Control Panel'!$D$27= "ON",A178+B178*(1-'Control Panel'!$C$27),A178+B178)</f>
        <v>706248.68192960892</v>
      </c>
      <c r="F178" s="9">
        <v>176</v>
      </c>
      <c r="G178" s="2">
        <f>IF('Control Panel'!$D$26="ON",K177*(1-'Control Panel'!$C$26),K177)</f>
        <v>201491.90393518208</v>
      </c>
      <c r="H178" s="3">
        <f>IF(ROUND(K177,2) = 0,0,-PMT(_xlfn.XLOOKUP(G$1,'Control Panel'!$B:$B,'Control Panel'!$H:$H),_xlfn.XLOOKUP(G$1,'Control Panel'!$B:$B,'Control Panel'!$E:$E),_xlfn.XLOOKUP(G$1,'Control Panel'!$B:$B,'Control Panel'!$C:$C)))</f>
        <v>40854.172731056962</v>
      </c>
      <c r="I178" s="3">
        <f>IF(H178=0,0,G178*(_xlfn.XLOOKUP(G$1,'Control Panel'!$B:$B,'Control Panel'!$H:$H)))</f>
        <v>923.50455970291785</v>
      </c>
      <c r="J178" s="3">
        <f t="shared" si="76"/>
        <v>39930.668171354046</v>
      </c>
      <c r="K178" s="3">
        <f t="shared" si="77"/>
        <v>161561.23576382804</v>
      </c>
      <c r="L178" s="10">
        <f>_xlfn.XLOOKUP(G$1,'Control Panel'!$B:$B,'Control Panel'!$D:$D)</f>
        <v>5.5E-2</v>
      </c>
      <c r="M178" s="2">
        <f>IF('Control Panel'!$D$26="ON",Q177*(1-'Control Panel'!$C$26),Q177)</f>
        <v>2992538.4873654484</v>
      </c>
      <c r="N178" s="3">
        <f>IF(ROUND(Q177,2) = 0,0,-PMT(_xlfn.XLOOKUP(M$1,'Control Panel'!$B:$B,'Control Panel'!$H:$H),_xlfn.XLOOKUP(M$1,'Control Panel'!$B:$B,'Control Panel'!$E:$E),_xlfn.XLOOKUP(M$1,'Control Panel'!$B:$B,'Control Panel'!$C:$C)))</f>
        <v>26277.152547020552</v>
      </c>
      <c r="O178" s="3">
        <f>IF(N178=0,0,M178*(_xlfn.XLOOKUP(M$1,'Control Panel'!$B:$B,'Control Panel'!$H:$H)))</f>
        <v>17144.751750531217</v>
      </c>
      <c r="P178" s="3">
        <f t="shared" si="78"/>
        <v>9132.4007964893353</v>
      </c>
      <c r="Q178" s="3">
        <f t="shared" si="79"/>
        <v>2983406.0865689591</v>
      </c>
      <c r="R178" s="10">
        <f>_xlfn.XLOOKUP(M$1,'Control Panel'!$B:$B,'Control Panel'!$D:$D)</f>
        <v>6.8750000000000006E-2</v>
      </c>
      <c r="S178" s="2">
        <f>IF('Control Panel'!$D$26="ON",W177*(1-'Control Panel'!$C$26),W177)</f>
        <v>4862875.0419688392</v>
      </c>
      <c r="T178" s="3">
        <f>IF(ROUND(W177,2) = 0,0,-PMT(_xlfn.XLOOKUP(S$1,'Control Panel'!$B:$B,'Control Panel'!$H:$H),_xlfn.XLOOKUP(S$1,'Control Panel'!$B:$B,'Control Panel'!$E:$E),_xlfn.XLOOKUP(S$1,'Control Panel'!$B:$B,'Control Panel'!$C:$C)))</f>
        <v>42700.372888908401</v>
      </c>
      <c r="U178" s="3">
        <f>IF(T178=0,0,S178*(_xlfn.XLOOKUP(S$1,'Control Panel'!$B:$B,'Control Panel'!$H:$H)))</f>
        <v>27860.221594613144</v>
      </c>
      <c r="V178" s="3">
        <f t="shared" si="80"/>
        <v>14840.151294295258</v>
      </c>
      <c r="W178" s="3">
        <f t="shared" si="81"/>
        <v>4848034.8906745436</v>
      </c>
      <c r="X178" s="10">
        <f>_xlfn.XLOOKUP(S$1,'Control Panel'!$B:$B,'Control Panel'!$D:$D)</f>
        <v>6.8750000000000006E-2</v>
      </c>
      <c r="Y178" s="2">
        <f>IF('Control Panel'!$D$26="ON",AC177*(1-'Control Panel'!$C$26),AC177)</f>
        <v>305042.2047696003</v>
      </c>
      <c r="Z178" s="3">
        <f>IF(ROUND(AC177,2) = 0,0,-PMT(_xlfn.XLOOKUP(Y$1,'Control Panel'!$B:$B,'Control Panel'!$H:$H),_xlfn.XLOOKUP(Y$1,'Control Panel'!$B:$B,'Control Panel'!$E:$E),_xlfn.XLOOKUP(Y$1,'Control Panel'!$B:$B,'Control Panel'!$C:$C)))</f>
        <v>61792.332437135432</v>
      </c>
      <c r="AA178" s="3">
        <f>IF(Z178=0,0,Y178*(_xlfn.XLOOKUP(Y$1,'Control Panel'!$B:$B,'Control Panel'!$H:$H)))</f>
        <v>1302.7844162035012</v>
      </c>
      <c r="AB178" s="3">
        <f t="shared" si="82"/>
        <v>60489.548020931928</v>
      </c>
      <c r="AC178" s="3">
        <f t="shared" si="83"/>
        <v>244552.65674866838</v>
      </c>
      <c r="AD178" s="10">
        <f>_xlfn.XLOOKUP(Y$1,'Control Panel'!$B:$B,'Control Panel'!$D:$D)</f>
        <v>5.1249999999999997E-2</v>
      </c>
      <c r="AE178" s="2">
        <f>IF('Control Panel'!$D$26="ON",AI177*(1-'Control Panel'!$C$26),AI177)</f>
        <v>7481346.2184136296</v>
      </c>
      <c r="AF178" s="3">
        <f>IF(ROUND(AI177,2) = 0,0,-PMT(_xlfn.XLOOKUP(AE$1,'Control Panel'!$B:$B,'Control Panel'!$H:$H),_xlfn.XLOOKUP(AE$1,'Control Panel'!$B:$B,'Control Panel'!$E:$E),_xlfn.XLOOKUP(AE$1,'Control Panel'!$B:$B,'Control Panel'!$C:$C)))</f>
        <v>65692.881367551381</v>
      </c>
      <c r="AG178" s="3">
        <f>IF(AF178=0,0,AE178*(_xlfn.XLOOKUP(AE$1,'Control Panel'!$B:$B,'Control Panel'!$H:$H)))</f>
        <v>42861.879376328092</v>
      </c>
      <c r="AH178" s="3">
        <f t="shared" si="84"/>
        <v>22831.001991223289</v>
      </c>
      <c r="AI178" s="3">
        <f t="shared" si="85"/>
        <v>7458515.216422406</v>
      </c>
      <c r="AJ178" s="10">
        <f>_xlfn.XLOOKUP(AE$1,'Control Panel'!$B:$B,'Control Panel'!$D:$D)</f>
        <v>6.8750000000000006E-2</v>
      </c>
      <c r="AK178" s="2">
        <f>IF('Control Panel'!$D$26="ON",AO177*(1-'Control Panel'!$C$26),AO177)</f>
        <v>94971.011353419119</v>
      </c>
      <c r="AL178" s="3">
        <f>IF(ROUND(AO177,2) = 0,0,-PMT(_xlfn.XLOOKUP(AK$1,'Control Panel'!$B:$B,'Control Panel'!$H:$H),_xlfn.XLOOKUP(AK$1,'Control Panel'!$B:$B,'Control Panel'!$E:$E),_xlfn.XLOOKUP(AK$1,'Control Panel'!$B:$B,'Control Panel'!$C:$C)))</f>
        <v>19292.014496253767</v>
      </c>
      <c r="AM178" s="3">
        <f>IF(AL178=0,0,AK178*(_xlfn.XLOOKUP(AK$1,'Control Panel'!$B:$B,'Control Panel'!$H:$H)))</f>
        <v>494.64068413239124</v>
      </c>
      <c r="AN178" s="3">
        <f t="shared" si="86"/>
        <v>18797.373812121376</v>
      </c>
      <c r="AO178" s="3">
        <f t="shared" si="87"/>
        <v>76173.637541297736</v>
      </c>
      <c r="AP178" s="10">
        <f>_xlfn.XLOOKUP(AK$1,'Control Panel'!$B:$B,'Control Panel'!$D:$D)</f>
        <v>6.25E-2</v>
      </c>
      <c r="AQ178" s="2">
        <f>IF('Control Panel'!$D$26="ON",AU177*(1-'Control Panel'!$C$26),AU177)</f>
        <v>302273.04636356782</v>
      </c>
      <c r="AR178" s="3">
        <f>IF(ROUND(AU177,2) = 0,0,-PMT(_xlfn.XLOOKUP(AQ$1,'Control Panel'!$B:$B,'Control Panel'!$H:$H),_xlfn.XLOOKUP(AQ$1,'Control Panel'!$B:$B,'Control Panel'!$E:$E),_xlfn.XLOOKUP(AQ$1,'Control Panel'!$B:$B,'Control Panel'!$C:$C)))</f>
        <v>61459.563819643074</v>
      </c>
      <c r="AS178" s="3">
        <f>IF(AR178=0,0,AQ178*(_xlfn.XLOOKUP(AQ$1,'Control Panel'!$B:$B,'Control Panel'!$H:$H)))</f>
        <v>1668.7991101321973</v>
      </c>
      <c r="AT178" s="3">
        <f t="shared" si="88"/>
        <v>59790.764709510877</v>
      </c>
      <c r="AU178" s="3">
        <f t="shared" si="89"/>
        <v>242482.28165405695</v>
      </c>
      <c r="AV178" s="10">
        <f>_xlfn.XLOOKUP(AQ$1,'Control Panel'!$B:$B,'Control Panel'!$D:$D)</f>
        <v>6.6250000000000003E-2</v>
      </c>
      <c r="AW178" s="2">
        <f>IF('Control Panel'!$D$26="ON",BA177*(1-'Control Panel'!$C$26),BA177)</f>
        <v>5626269.3087359807</v>
      </c>
      <c r="AX178" s="3">
        <f>IF(ROUND(BA177,2) = 0,0,-PMT(_xlfn.XLOOKUP(AW$1,'Control Panel'!$B:$B,'Control Panel'!$H:$H),_xlfn.XLOOKUP(AW$1,'Control Panel'!$B:$B,'Control Panel'!$E:$E),_xlfn.XLOOKUP(AW$1,'Control Panel'!$B:$B,'Control Panel'!$C:$C)))</f>
        <v>44797.69910066975</v>
      </c>
      <c r="AY178" s="3">
        <f>IF(AX178=0,0,AW178*(_xlfn.XLOOKUP(AW$1,'Control Panel'!$B:$B,'Control Panel'!$H:$H)))</f>
        <v>25200.997945379913</v>
      </c>
      <c r="AZ178" s="3">
        <f t="shared" si="90"/>
        <v>19596.701155289837</v>
      </c>
      <c r="BA178" s="3">
        <f t="shared" si="91"/>
        <v>5606672.6075806906</v>
      </c>
      <c r="BB178" s="10">
        <f>_xlfn.XLOOKUP(AW$1,'Control Panel'!$B:$B,'Control Panel'!$D:$D)</f>
        <v>5.3749999999999999E-2</v>
      </c>
      <c r="BC178" s="2">
        <f>IF('Control Panel'!$D$26="ON",BG177*(1-'Control Panel'!$C$26),BG177)</f>
        <v>9395792.0607127342</v>
      </c>
      <c r="BD178" s="3">
        <f>IF(ROUND(BG177,2) = 0,0,-PMT(_xlfn.XLOOKUP(BC$1,'Control Panel'!$B:$B,'Control Panel'!$H:$H),_xlfn.XLOOKUP(BC$1,'Control Panel'!$B:$B,'Control Panel'!$E:$E),_xlfn.XLOOKUP(BC$1,'Control Panel'!$B:$B,'Control Panel'!$C:$C)))</f>
        <v>83162.8118973979</v>
      </c>
      <c r="BE178" s="3">
        <f>IF(BD178=0,0,BC178*(_xlfn.XLOOKUP(BC$1,'Control Panel'!$B:$B,'Control Panel'!$H:$H)))</f>
        <v>54808.787020824282</v>
      </c>
      <c r="BF178" s="3">
        <f t="shared" si="92"/>
        <v>28354.024876573618</v>
      </c>
      <c r="BG178" s="3">
        <f t="shared" si="93"/>
        <v>9367438.0358361602</v>
      </c>
      <c r="BH178" s="10">
        <f>_xlfn.XLOOKUP(BC$1,'Control Panel'!$B:$B,'Control Panel'!$D:$D)</f>
        <v>7.0000000000000007E-2</v>
      </c>
      <c r="BI178" s="2">
        <f>IF('Control Panel'!$D$26="ON",BM177*(1-'Control Panel'!$C$26),BM177)</f>
        <v>4851470.4899548618</v>
      </c>
      <c r="BJ178" s="3">
        <f>IF(ROUND(BM177,2) = 0,0,-PMT(_xlfn.XLOOKUP(BI$1,'Control Panel'!$B:$B,'Control Panel'!$H:$H),_xlfn.XLOOKUP(BI$1,'Control Panel'!$B:$B,'Control Panel'!$E:$E),_xlfn.XLOOKUP(BI$1,'Control Panel'!$B:$B,'Control Panel'!$C:$C)))</f>
        <v>39928.799014207361</v>
      </c>
      <c r="BK178" s="3">
        <f>IF(BJ178=0,0,BI178*(_xlfn.XLOOKUP(BI$1,'Control Panel'!$B:$B,'Control Panel'!$H:$H)))</f>
        <v>23751.990940404008</v>
      </c>
      <c r="BL178" s="3">
        <f t="shared" si="94"/>
        <v>16176.808073803353</v>
      </c>
      <c r="BM178" s="3">
        <f t="shared" si="95"/>
        <v>4835293.681881058</v>
      </c>
      <c r="BN178" s="10">
        <f>_xlfn.XLOOKUP(BI$1,'Control Panel'!$B:$B,'Control Panel'!$D:$D)</f>
        <v>5.8749999999999997E-2</v>
      </c>
      <c r="BO178" s="2">
        <f>IF('Control Panel'!$D$26="ON",BS177*(1-'Control Panel'!$C$26),BS177)</f>
        <v>6468943.2298307326</v>
      </c>
      <c r="BP178" s="3">
        <f>IF(ROUND(BS177,2) = 0,0,-PMT(_xlfn.XLOOKUP(BO$1,'Control Panel'!$B:$B,'Control Panel'!$H:$H),_xlfn.XLOOKUP(BO$1,'Control Panel'!$B:$B,'Control Panel'!$E:$E),_xlfn.XLOOKUP(BO$1,'Control Panel'!$B:$B,'Control Panel'!$C:$C)))</f>
        <v>51078.842448125593</v>
      </c>
      <c r="BQ178" s="3">
        <f>IF(BP178=0,0,BO178*(_xlfn.XLOOKUP(BO$1,'Control Panel'!$B:$B,'Control Panel'!$H:$H)))</f>
        <v>28301.62663050945</v>
      </c>
      <c r="BR178" s="3">
        <f t="shared" si="96"/>
        <v>22777.215817616143</v>
      </c>
      <c r="BS178" s="3">
        <f t="shared" si="97"/>
        <v>6446166.0140131162</v>
      </c>
      <c r="BT178" s="10">
        <f>_xlfn.XLOOKUP(BO$1,'Control Panel'!$B:$B,'Control Panel'!$D:$D)</f>
        <v>5.2499999999999998E-2</v>
      </c>
      <c r="BU178" s="2">
        <f>IF('Control Panel'!$D$26="ON",BY177*(1-'Control Panel'!$C$26),BY177)</f>
        <v>191395.195805603</v>
      </c>
      <c r="BV178" s="3">
        <f>IF(ROUND(BY177,2) = 0,0,-PMT(_xlfn.XLOOKUP(BU$1,'Control Panel'!$B:$B,'Control Panel'!$H:$H),_xlfn.XLOOKUP(BU$1,'Control Panel'!$B:$B,'Control Panel'!$E:$E),_xlfn.XLOOKUP(BU$1,'Control Panel'!$B:$B,'Control Panel'!$C:$C)))</f>
        <v>38891.266274824018</v>
      </c>
      <c r="BW178" s="3">
        <f>IF(BV178=0,0,BU178*(_xlfn.XLOOKUP(BU$1,'Control Panel'!$B:$B,'Control Panel'!$H:$H)))</f>
        <v>1016.786977717266</v>
      </c>
      <c r="BX178" s="3">
        <f t="shared" si="98"/>
        <v>37874.479297106751</v>
      </c>
      <c r="BY178" s="3">
        <f t="shared" si="99"/>
        <v>153520.71650849626</v>
      </c>
      <c r="BZ178" s="10">
        <f>_xlfn.XLOOKUP(BU$1,'Control Panel'!$B:$B,'Control Panel'!$D:$D)</f>
        <v>6.3750000000000001E-2</v>
      </c>
      <c r="CA178" s="2">
        <f>IF('Control Panel'!$D$26="ON",CE177*(1-'Control Panel'!$C$26),CE177)</f>
        <v>245581.54135398264</v>
      </c>
      <c r="CB178" s="3">
        <f>IF(ROUND(CE177,2) = 0,0,-PMT(_xlfn.XLOOKUP(CA$1,'Control Panel'!$B:$B,'Control Panel'!$H:$H),_xlfn.XLOOKUP(CA$1,'Control Panel'!$B:$B,'Control Panel'!$E:$E),_xlfn.XLOOKUP(CA$1,'Control Panel'!$B:$B,'Control Panel'!$C:$C)))</f>
        <v>49824.605221179954</v>
      </c>
      <c r="CC178" s="3">
        <f>IF(CB178=0,0,CA178*(_xlfn.XLOOKUP(CA$1,'Control Panel'!$B:$B,'Control Panel'!$H:$H)))</f>
        <v>1176.7448856545002</v>
      </c>
      <c r="CD178" s="3">
        <f t="shared" si="100"/>
        <v>48647.860335525453</v>
      </c>
      <c r="CE178" s="3">
        <f t="shared" si="101"/>
        <v>196933.6810184572</v>
      </c>
      <c r="CF178" s="10">
        <f>_xlfn.XLOOKUP(CA$1,'Control Panel'!$B:$B,'Control Panel'!$D:$D)</f>
        <v>5.7500000000000002E-2</v>
      </c>
      <c r="CG178" s="2">
        <f>IF('Control Panel'!$D$26="ON",CK177*(1-'Control Panel'!$C$26),CK177)</f>
        <v>342536.23668980727</v>
      </c>
      <c r="CH178" s="3">
        <f>IF(ROUND(CK177,2) = 0,0,-PMT(_xlfn.XLOOKUP(CG$1,'Control Panel'!$B:$B,'Control Panel'!$H:$H),_xlfn.XLOOKUP(CG$1,'Control Panel'!$B:$B,'Control Panel'!$E:$E),_xlfn.XLOOKUP(CG$1,'Control Panel'!$B:$B,'Control Panel'!$C:$C)))</f>
        <v>69452.093642796826</v>
      </c>
      <c r="CI178" s="3">
        <f>IF(CH178=0,0,CG178*(_xlfn.XLOOKUP(CG$1,'Control Panel'!$B:$B,'Control Panel'!$H:$H)))</f>
        <v>1569.9577514949499</v>
      </c>
      <c r="CJ178" s="3">
        <f t="shared" si="102"/>
        <v>67882.135891301878</v>
      </c>
      <c r="CK178" s="3">
        <f t="shared" si="103"/>
        <v>274654.10079850536</v>
      </c>
      <c r="CL178" s="10">
        <f>_xlfn.XLOOKUP(CG$1,'Control Panel'!$B:$B,'Control Panel'!$D:$D)</f>
        <v>5.5E-2</v>
      </c>
      <c r="CM178" s="2">
        <f>IF('Control Panel'!$D$26="ON",CQ177*(1-'Control Panel'!$C$26),CQ177)</f>
        <v>1398690.428071508</v>
      </c>
      <c r="CN178" s="3">
        <f>IF(ROUND(CQ177,2) = 0,0,-PMT(_xlfn.XLOOKUP(CM$1,'Control Panel'!$B:$B,'Control Panel'!$H:$H),_xlfn.XLOOKUP(CM$1,'Control Panel'!$B:$B,'Control Panel'!$E:$E),_xlfn.XLOOKUP(CM$1,'Control Panel'!$B:$B,'Control Panel'!$C:$C)))</f>
        <v>11044.074042837967</v>
      </c>
      <c r="CO178" s="3">
        <f>IF(CN178=0,0,CM178*(_xlfn.XLOOKUP(CM$1,'Control Panel'!$B:$B,'Control Panel'!$H:$H)))</f>
        <v>6119.2706228128463</v>
      </c>
      <c r="CP178" s="3">
        <f t="shared" si="104"/>
        <v>4924.8034200251204</v>
      </c>
      <c r="CQ178" s="3">
        <f t="shared" si="105"/>
        <v>1393765.6246514828</v>
      </c>
      <c r="CR178" s="10">
        <f>_xlfn.XLOOKUP(CM$1,'Control Panel'!$B:$B,'Control Panel'!$D:$D)</f>
        <v>5.2499999999999998E-2</v>
      </c>
    </row>
    <row r="179" spans="1:96" x14ac:dyDescent="0.3">
      <c r="A179" s="86">
        <f t="shared" si="74"/>
        <v>474382.44681859924</v>
      </c>
      <c r="B179" s="3">
        <f t="shared" si="75"/>
        <v>231866.23511100968</v>
      </c>
      <c r="C179" s="88">
        <f>SUM($A$3:A178)</f>
        <v>55710829.532338277</v>
      </c>
      <c r="D179" s="87">
        <f>IF('Control Panel'!$D$27= "ON",A179+B179*(1-'Control Panel'!$C$27),A179+B179)</f>
        <v>706248.68192960892</v>
      </c>
      <c r="F179" s="9">
        <v>177</v>
      </c>
      <c r="G179" s="2">
        <f>IF('Control Panel'!$D$26="ON",K178*(1-'Control Panel'!$C$26),K178)</f>
        <v>161561.23576382804</v>
      </c>
      <c r="H179" s="3">
        <f>IF(ROUND(K178,2) = 0,0,-PMT(_xlfn.XLOOKUP(G$1,'Control Panel'!$B:$B,'Control Panel'!$H:$H),_xlfn.XLOOKUP(G$1,'Control Panel'!$B:$B,'Control Panel'!$E:$E),_xlfn.XLOOKUP(G$1,'Control Panel'!$B:$B,'Control Panel'!$C:$C)))</f>
        <v>40854.172731056962</v>
      </c>
      <c r="I179" s="3">
        <f>IF(H179=0,0,G179*(_xlfn.XLOOKUP(G$1,'Control Panel'!$B:$B,'Control Panel'!$H:$H)))</f>
        <v>740.48899725087847</v>
      </c>
      <c r="J179" s="3">
        <f t="shared" si="76"/>
        <v>40113.683733806087</v>
      </c>
      <c r="K179" s="3">
        <f t="shared" si="77"/>
        <v>121447.55203002195</v>
      </c>
      <c r="L179" s="10">
        <f>_xlfn.XLOOKUP(G$1,'Control Panel'!$B:$B,'Control Panel'!$D:$D)</f>
        <v>5.5E-2</v>
      </c>
      <c r="M179" s="2">
        <f>IF('Control Panel'!$D$26="ON",Q178*(1-'Control Panel'!$C$26),Q178)</f>
        <v>2983406.0865689591</v>
      </c>
      <c r="N179" s="3">
        <f>IF(ROUND(Q178,2) = 0,0,-PMT(_xlfn.XLOOKUP(M$1,'Control Panel'!$B:$B,'Control Panel'!$H:$H),_xlfn.XLOOKUP(M$1,'Control Panel'!$B:$B,'Control Panel'!$E:$E),_xlfn.XLOOKUP(M$1,'Control Panel'!$B:$B,'Control Panel'!$C:$C)))</f>
        <v>26277.152547020552</v>
      </c>
      <c r="O179" s="3">
        <f>IF(N179=0,0,M179*(_xlfn.XLOOKUP(M$1,'Control Panel'!$B:$B,'Control Panel'!$H:$H)))</f>
        <v>17092.430704301329</v>
      </c>
      <c r="P179" s="3">
        <f t="shared" si="78"/>
        <v>9184.7218427192238</v>
      </c>
      <c r="Q179" s="3">
        <f t="shared" si="79"/>
        <v>2974221.3647262398</v>
      </c>
      <c r="R179" s="10">
        <f>_xlfn.XLOOKUP(M$1,'Control Panel'!$B:$B,'Control Panel'!$D:$D)</f>
        <v>6.8750000000000006E-2</v>
      </c>
      <c r="S179" s="2">
        <f>IF('Control Panel'!$D$26="ON",W178*(1-'Control Panel'!$C$26),W178)</f>
        <v>4848034.8906745436</v>
      </c>
      <c r="T179" s="3">
        <f>IF(ROUND(W178,2) = 0,0,-PMT(_xlfn.XLOOKUP(S$1,'Control Panel'!$B:$B,'Control Panel'!$H:$H),_xlfn.XLOOKUP(S$1,'Control Panel'!$B:$B,'Control Panel'!$E:$E),_xlfn.XLOOKUP(S$1,'Control Panel'!$B:$B,'Control Panel'!$C:$C)))</f>
        <v>42700.372888908401</v>
      </c>
      <c r="U179" s="3">
        <f>IF(T179=0,0,S179*(_xlfn.XLOOKUP(S$1,'Control Panel'!$B:$B,'Control Panel'!$H:$H)))</f>
        <v>27775.199894489575</v>
      </c>
      <c r="V179" s="3">
        <f t="shared" si="80"/>
        <v>14925.172994418826</v>
      </c>
      <c r="W179" s="3">
        <f t="shared" si="81"/>
        <v>4833109.7176801246</v>
      </c>
      <c r="X179" s="10">
        <f>_xlfn.XLOOKUP(S$1,'Control Panel'!$B:$B,'Control Panel'!$D:$D)</f>
        <v>6.8750000000000006E-2</v>
      </c>
      <c r="Y179" s="2">
        <f>IF('Control Panel'!$D$26="ON",AC178*(1-'Control Panel'!$C$26),AC178)</f>
        <v>244552.65674866838</v>
      </c>
      <c r="Z179" s="3">
        <f>IF(ROUND(AC178,2) = 0,0,-PMT(_xlfn.XLOOKUP(Y$1,'Control Panel'!$B:$B,'Control Panel'!$H:$H),_xlfn.XLOOKUP(Y$1,'Control Panel'!$B:$B,'Control Panel'!$E:$E),_xlfn.XLOOKUP(Y$1,'Control Panel'!$B:$B,'Control Panel'!$C:$C)))</f>
        <v>61792.332437135432</v>
      </c>
      <c r="AA179" s="3">
        <f>IF(Z179=0,0,Y179*(_xlfn.XLOOKUP(Y$1,'Control Panel'!$B:$B,'Control Panel'!$H:$H)))</f>
        <v>1044.4436381974378</v>
      </c>
      <c r="AB179" s="3">
        <f t="shared" si="82"/>
        <v>60747.888798937995</v>
      </c>
      <c r="AC179" s="3">
        <f t="shared" si="83"/>
        <v>183804.76794973039</v>
      </c>
      <c r="AD179" s="10">
        <f>_xlfn.XLOOKUP(Y$1,'Control Panel'!$B:$B,'Control Panel'!$D:$D)</f>
        <v>5.1249999999999997E-2</v>
      </c>
      <c r="AE179" s="2">
        <f>IF('Control Panel'!$D$26="ON",AI178*(1-'Control Panel'!$C$26),AI178)</f>
        <v>7458515.216422406</v>
      </c>
      <c r="AF179" s="3">
        <f>IF(ROUND(AI178,2) = 0,0,-PMT(_xlfn.XLOOKUP(AE$1,'Control Panel'!$B:$B,'Control Panel'!$H:$H),_xlfn.XLOOKUP(AE$1,'Control Panel'!$B:$B,'Control Panel'!$E:$E),_xlfn.XLOOKUP(AE$1,'Control Panel'!$B:$B,'Control Panel'!$C:$C)))</f>
        <v>65692.881367551381</v>
      </c>
      <c r="AG179" s="3">
        <f>IF(AF179=0,0,AE179*(_xlfn.XLOOKUP(AE$1,'Control Panel'!$B:$B,'Control Panel'!$H:$H)))</f>
        <v>42731.076760753371</v>
      </c>
      <c r="AH179" s="3">
        <f t="shared" si="84"/>
        <v>22961.80460679801</v>
      </c>
      <c r="AI179" s="3">
        <f t="shared" si="85"/>
        <v>7435553.4118156079</v>
      </c>
      <c r="AJ179" s="10">
        <f>_xlfn.XLOOKUP(AE$1,'Control Panel'!$B:$B,'Control Panel'!$D:$D)</f>
        <v>6.8750000000000006E-2</v>
      </c>
      <c r="AK179" s="2">
        <f>IF('Control Panel'!$D$26="ON",AO178*(1-'Control Panel'!$C$26),AO178)</f>
        <v>76173.637541297736</v>
      </c>
      <c r="AL179" s="3">
        <f>IF(ROUND(AO178,2) = 0,0,-PMT(_xlfn.XLOOKUP(AK$1,'Control Panel'!$B:$B,'Control Panel'!$H:$H),_xlfn.XLOOKUP(AK$1,'Control Panel'!$B:$B,'Control Panel'!$E:$E),_xlfn.XLOOKUP(AK$1,'Control Panel'!$B:$B,'Control Panel'!$C:$C)))</f>
        <v>19292.014496253767</v>
      </c>
      <c r="AM179" s="3">
        <f>IF(AL179=0,0,AK179*(_xlfn.XLOOKUP(AK$1,'Control Panel'!$B:$B,'Control Panel'!$H:$H)))</f>
        <v>396.73769552759234</v>
      </c>
      <c r="AN179" s="3">
        <f t="shared" si="86"/>
        <v>18895.276800726173</v>
      </c>
      <c r="AO179" s="3">
        <f t="shared" si="87"/>
        <v>57278.360740571559</v>
      </c>
      <c r="AP179" s="10">
        <f>_xlfn.XLOOKUP(AK$1,'Control Panel'!$B:$B,'Control Panel'!$D:$D)</f>
        <v>6.25E-2</v>
      </c>
      <c r="AQ179" s="2">
        <f>IF('Control Panel'!$D$26="ON",AU178*(1-'Control Panel'!$C$26),AU178)</f>
        <v>242482.28165405695</v>
      </c>
      <c r="AR179" s="3">
        <f>IF(ROUND(AU178,2) = 0,0,-PMT(_xlfn.XLOOKUP(AQ$1,'Control Panel'!$B:$B,'Control Panel'!$H:$H),_xlfn.XLOOKUP(AQ$1,'Control Panel'!$B:$B,'Control Panel'!$E:$E),_xlfn.XLOOKUP(AQ$1,'Control Panel'!$B:$B,'Control Panel'!$C:$C)))</f>
        <v>61459.563819643074</v>
      </c>
      <c r="AS179" s="3">
        <f>IF(AR179=0,0,AQ179*(_xlfn.XLOOKUP(AQ$1,'Control Panel'!$B:$B,'Control Panel'!$H:$H)))</f>
        <v>1338.7042632984394</v>
      </c>
      <c r="AT179" s="3">
        <f t="shared" si="88"/>
        <v>60120.859556344636</v>
      </c>
      <c r="AU179" s="3">
        <f t="shared" si="89"/>
        <v>182361.42209771232</v>
      </c>
      <c r="AV179" s="10">
        <f>_xlfn.XLOOKUP(AQ$1,'Control Panel'!$B:$B,'Control Panel'!$D:$D)</f>
        <v>6.6250000000000003E-2</v>
      </c>
      <c r="AW179" s="2">
        <f>IF('Control Panel'!$D$26="ON",BA178*(1-'Control Panel'!$C$26),BA178)</f>
        <v>5606672.6075806906</v>
      </c>
      <c r="AX179" s="3">
        <f>IF(ROUND(BA178,2) = 0,0,-PMT(_xlfn.XLOOKUP(AW$1,'Control Panel'!$B:$B,'Control Panel'!$H:$H),_xlfn.XLOOKUP(AW$1,'Control Panel'!$B:$B,'Control Panel'!$E:$E),_xlfn.XLOOKUP(AW$1,'Control Panel'!$B:$B,'Control Panel'!$C:$C)))</f>
        <v>44797.69910066975</v>
      </c>
      <c r="AY179" s="3">
        <f>IF(AX179=0,0,AW179*(_xlfn.XLOOKUP(AW$1,'Control Panel'!$B:$B,'Control Panel'!$H:$H)))</f>
        <v>25113.221054788512</v>
      </c>
      <c r="AZ179" s="3">
        <f t="shared" si="90"/>
        <v>19684.478045881238</v>
      </c>
      <c r="BA179" s="3">
        <f t="shared" si="91"/>
        <v>5586988.1295348099</v>
      </c>
      <c r="BB179" s="10">
        <f>_xlfn.XLOOKUP(AW$1,'Control Panel'!$B:$B,'Control Panel'!$D:$D)</f>
        <v>5.3749999999999999E-2</v>
      </c>
      <c r="BC179" s="2">
        <f>IF('Control Panel'!$D$26="ON",BG178*(1-'Control Panel'!$C$26),BG178)</f>
        <v>9367438.0358361602</v>
      </c>
      <c r="BD179" s="3">
        <f>IF(ROUND(BG178,2) = 0,0,-PMT(_xlfn.XLOOKUP(BC$1,'Control Panel'!$B:$B,'Control Panel'!$H:$H),_xlfn.XLOOKUP(BC$1,'Control Panel'!$B:$B,'Control Panel'!$E:$E),_xlfn.XLOOKUP(BC$1,'Control Panel'!$B:$B,'Control Panel'!$C:$C)))</f>
        <v>83162.8118973979</v>
      </c>
      <c r="BE179" s="3">
        <f>IF(BD179=0,0,BC179*(_xlfn.XLOOKUP(BC$1,'Control Panel'!$B:$B,'Control Panel'!$H:$H)))</f>
        <v>54643.388542377601</v>
      </c>
      <c r="BF179" s="3">
        <f t="shared" si="92"/>
        <v>28519.423355020299</v>
      </c>
      <c r="BG179" s="3">
        <f t="shared" si="93"/>
        <v>9338918.6124811396</v>
      </c>
      <c r="BH179" s="10">
        <f>_xlfn.XLOOKUP(BC$1,'Control Panel'!$B:$B,'Control Panel'!$D:$D)</f>
        <v>7.0000000000000007E-2</v>
      </c>
      <c r="BI179" s="2">
        <f>IF('Control Panel'!$D$26="ON",BM178*(1-'Control Panel'!$C$26),BM178)</f>
        <v>4835293.681881058</v>
      </c>
      <c r="BJ179" s="3">
        <f>IF(ROUND(BM178,2) = 0,0,-PMT(_xlfn.XLOOKUP(BI$1,'Control Panel'!$B:$B,'Control Panel'!$H:$H),_xlfn.XLOOKUP(BI$1,'Control Panel'!$B:$B,'Control Panel'!$E:$E),_xlfn.XLOOKUP(BI$1,'Control Panel'!$B:$B,'Control Panel'!$C:$C)))</f>
        <v>39928.799014207361</v>
      </c>
      <c r="BK179" s="3">
        <f>IF(BJ179=0,0,BI179*(_xlfn.XLOOKUP(BI$1,'Control Panel'!$B:$B,'Control Panel'!$H:$H)))</f>
        <v>23672.791984209343</v>
      </c>
      <c r="BL179" s="3">
        <f t="shared" si="94"/>
        <v>16256.007029998018</v>
      </c>
      <c r="BM179" s="3">
        <f t="shared" si="95"/>
        <v>4819037.6748510599</v>
      </c>
      <c r="BN179" s="10">
        <f>_xlfn.XLOOKUP(BI$1,'Control Panel'!$B:$B,'Control Panel'!$D:$D)</f>
        <v>5.8749999999999997E-2</v>
      </c>
      <c r="BO179" s="2">
        <f>IF('Control Panel'!$D$26="ON",BS178*(1-'Control Panel'!$C$26),BS178)</f>
        <v>6446166.0140131162</v>
      </c>
      <c r="BP179" s="3">
        <f>IF(ROUND(BS178,2) = 0,0,-PMT(_xlfn.XLOOKUP(BO$1,'Control Panel'!$B:$B,'Control Panel'!$H:$H),_xlfn.XLOOKUP(BO$1,'Control Panel'!$B:$B,'Control Panel'!$E:$E),_xlfn.XLOOKUP(BO$1,'Control Panel'!$B:$B,'Control Panel'!$C:$C)))</f>
        <v>51078.842448125593</v>
      </c>
      <c r="BQ179" s="3">
        <f>IF(BP179=0,0,BO179*(_xlfn.XLOOKUP(BO$1,'Control Panel'!$B:$B,'Control Panel'!$H:$H)))</f>
        <v>28201.976311307382</v>
      </c>
      <c r="BR179" s="3">
        <f t="shared" si="96"/>
        <v>22876.866136818211</v>
      </c>
      <c r="BS179" s="3">
        <f t="shared" si="97"/>
        <v>6423289.1478762981</v>
      </c>
      <c r="BT179" s="10">
        <f>_xlfn.XLOOKUP(BO$1,'Control Panel'!$B:$B,'Control Panel'!$D:$D)</f>
        <v>5.2499999999999998E-2</v>
      </c>
      <c r="BU179" s="2">
        <f>IF('Control Panel'!$D$26="ON",BY178*(1-'Control Panel'!$C$26),BY178)</f>
        <v>153520.71650849626</v>
      </c>
      <c r="BV179" s="3">
        <f>IF(ROUND(BY178,2) = 0,0,-PMT(_xlfn.XLOOKUP(BU$1,'Control Panel'!$B:$B,'Control Panel'!$H:$H),_xlfn.XLOOKUP(BU$1,'Control Panel'!$B:$B,'Control Panel'!$E:$E),_xlfn.XLOOKUP(BU$1,'Control Panel'!$B:$B,'Control Panel'!$C:$C)))</f>
        <v>38891.266274824018</v>
      </c>
      <c r="BW179" s="3">
        <f>IF(BV179=0,0,BU179*(_xlfn.XLOOKUP(BU$1,'Control Panel'!$B:$B,'Control Panel'!$H:$H)))</f>
        <v>815.57880645138641</v>
      </c>
      <c r="BX179" s="3">
        <f t="shared" si="98"/>
        <v>38075.687468372635</v>
      </c>
      <c r="BY179" s="3">
        <f t="shared" si="99"/>
        <v>115445.02904012363</v>
      </c>
      <c r="BZ179" s="10">
        <f>_xlfn.XLOOKUP(BU$1,'Control Panel'!$B:$B,'Control Panel'!$D:$D)</f>
        <v>6.3750000000000001E-2</v>
      </c>
      <c r="CA179" s="2">
        <f>IF('Control Panel'!$D$26="ON",CE178*(1-'Control Panel'!$C$26),CE178)</f>
        <v>196933.6810184572</v>
      </c>
      <c r="CB179" s="3">
        <f>IF(ROUND(CE178,2) = 0,0,-PMT(_xlfn.XLOOKUP(CA$1,'Control Panel'!$B:$B,'Control Panel'!$H:$H),_xlfn.XLOOKUP(CA$1,'Control Panel'!$B:$B,'Control Panel'!$E:$E),_xlfn.XLOOKUP(CA$1,'Control Panel'!$B:$B,'Control Panel'!$C:$C)))</f>
        <v>49824.605221179954</v>
      </c>
      <c r="CC179" s="3">
        <f>IF(CB179=0,0,CA179*(_xlfn.XLOOKUP(CA$1,'Control Panel'!$B:$B,'Control Panel'!$H:$H)))</f>
        <v>943.64055488010752</v>
      </c>
      <c r="CD179" s="3">
        <f t="shared" si="100"/>
        <v>48880.964666299849</v>
      </c>
      <c r="CE179" s="3">
        <f t="shared" si="101"/>
        <v>148052.71635215735</v>
      </c>
      <c r="CF179" s="10">
        <f>_xlfn.XLOOKUP(CA$1,'Control Panel'!$B:$B,'Control Panel'!$D:$D)</f>
        <v>5.7500000000000002E-2</v>
      </c>
      <c r="CG179" s="2">
        <f>IF('Control Panel'!$D$26="ON",CK178*(1-'Control Panel'!$C$26),CK178)</f>
        <v>274654.10079850536</v>
      </c>
      <c r="CH179" s="3">
        <f>IF(ROUND(CK178,2) = 0,0,-PMT(_xlfn.XLOOKUP(CG$1,'Control Panel'!$B:$B,'Control Panel'!$H:$H),_xlfn.XLOOKUP(CG$1,'Control Panel'!$B:$B,'Control Panel'!$E:$E),_xlfn.XLOOKUP(CG$1,'Control Panel'!$B:$B,'Control Panel'!$C:$C)))</f>
        <v>69452.093642796826</v>
      </c>
      <c r="CI179" s="3">
        <f>IF(CH179=0,0,CG179*(_xlfn.XLOOKUP(CG$1,'Control Panel'!$B:$B,'Control Panel'!$H:$H)))</f>
        <v>1258.8312953264829</v>
      </c>
      <c r="CJ179" s="3">
        <f t="shared" si="102"/>
        <v>68193.262347470343</v>
      </c>
      <c r="CK179" s="3">
        <f t="shared" si="103"/>
        <v>206460.83845103503</v>
      </c>
      <c r="CL179" s="10">
        <f>_xlfn.XLOOKUP(CG$1,'Control Panel'!$B:$B,'Control Panel'!$D:$D)</f>
        <v>5.5E-2</v>
      </c>
      <c r="CM179" s="2">
        <f>IF('Control Panel'!$D$26="ON",CQ178*(1-'Control Panel'!$C$26),CQ178)</f>
        <v>1393765.6246514828</v>
      </c>
      <c r="CN179" s="3">
        <f>IF(ROUND(CQ178,2) = 0,0,-PMT(_xlfn.XLOOKUP(CM$1,'Control Panel'!$B:$B,'Control Panel'!$H:$H),_xlfn.XLOOKUP(CM$1,'Control Panel'!$B:$B,'Control Panel'!$E:$E),_xlfn.XLOOKUP(CM$1,'Control Panel'!$B:$B,'Control Panel'!$C:$C)))</f>
        <v>11044.074042837967</v>
      </c>
      <c r="CO179" s="3">
        <f>IF(CN179=0,0,CM179*(_xlfn.XLOOKUP(CM$1,'Control Panel'!$B:$B,'Control Panel'!$H:$H)))</f>
        <v>6097.7246078502367</v>
      </c>
      <c r="CP179" s="3">
        <f t="shared" si="104"/>
        <v>4946.3494349877301</v>
      </c>
      <c r="CQ179" s="3">
        <f t="shared" si="105"/>
        <v>1388819.2752164952</v>
      </c>
      <c r="CR179" s="10">
        <f>_xlfn.XLOOKUP(CM$1,'Control Panel'!$B:$B,'Control Panel'!$D:$D)</f>
        <v>5.2499999999999998E-2</v>
      </c>
    </row>
    <row r="180" spans="1:96" x14ac:dyDescent="0.3">
      <c r="A180" s="86">
        <f t="shared" si="74"/>
        <v>476730.65452881675</v>
      </c>
      <c r="B180" s="3">
        <f t="shared" si="75"/>
        <v>229518.02740079211</v>
      </c>
      <c r="C180" s="88">
        <f>SUM($A$3:A179)</f>
        <v>56185211.979156874</v>
      </c>
      <c r="D180" s="87">
        <f>IF('Control Panel'!$D$27= "ON",A180+B180*(1-'Control Panel'!$C$27),A180+B180)</f>
        <v>706248.68192960881</v>
      </c>
      <c r="F180" s="9">
        <v>178</v>
      </c>
      <c r="G180" s="2">
        <f>IF('Control Panel'!$D$26="ON",K179*(1-'Control Panel'!$C$26),K179)</f>
        <v>121447.55203002195</v>
      </c>
      <c r="H180" s="3">
        <f>IF(ROUND(K179,2) = 0,0,-PMT(_xlfn.XLOOKUP(G$1,'Control Panel'!$B:$B,'Control Panel'!$H:$H),_xlfn.XLOOKUP(G$1,'Control Panel'!$B:$B,'Control Panel'!$E:$E),_xlfn.XLOOKUP(G$1,'Control Panel'!$B:$B,'Control Panel'!$C:$C)))</f>
        <v>40854.172731056962</v>
      </c>
      <c r="I180" s="3">
        <f>IF(H180=0,0,G180*(_xlfn.XLOOKUP(G$1,'Control Panel'!$B:$B,'Control Panel'!$H:$H)))</f>
        <v>556.63461347093391</v>
      </c>
      <c r="J180" s="3">
        <f t="shared" si="76"/>
        <v>40297.538117586031</v>
      </c>
      <c r="K180" s="3">
        <f t="shared" si="77"/>
        <v>81150.013912435912</v>
      </c>
      <c r="L180" s="10">
        <f>_xlfn.XLOOKUP(G$1,'Control Panel'!$B:$B,'Control Panel'!$D:$D)</f>
        <v>5.5E-2</v>
      </c>
      <c r="M180" s="2">
        <f>IF('Control Panel'!$D$26="ON",Q179*(1-'Control Panel'!$C$26),Q179)</f>
        <v>2974221.3647262398</v>
      </c>
      <c r="N180" s="3">
        <f>IF(ROUND(Q179,2) = 0,0,-PMT(_xlfn.XLOOKUP(M$1,'Control Panel'!$B:$B,'Control Panel'!$H:$H),_xlfn.XLOOKUP(M$1,'Control Panel'!$B:$B,'Control Panel'!$E:$E),_xlfn.XLOOKUP(M$1,'Control Panel'!$B:$B,'Control Panel'!$C:$C)))</f>
        <v>26277.152547020552</v>
      </c>
      <c r="O180" s="3">
        <f>IF(N180=0,0,M180*(_xlfn.XLOOKUP(M$1,'Control Panel'!$B:$B,'Control Panel'!$H:$H)))</f>
        <v>17039.809902077417</v>
      </c>
      <c r="P180" s="3">
        <f t="shared" si="78"/>
        <v>9237.3426449431354</v>
      </c>
      <c r="Q180" s="3">
        <f t="shared" si="79"/>
        <v>2964984.0220812969</v>
      </c>
      <c r="R180" s="10">
        <f>_xlfn.XLOOKUP(M$1,'Control Panel'!$B:$B,'Control Panel'!$D:$D)</f>
        <v>6.8750000000000006E-2</v>
      </c>
      <c r="S180" s="2">
        <f>IF('Control Panel'!$D$26="ON",W179*(1-'Control Panel'!$C$26),W179)</f>
        <v>4833109.7176801246</v>
      </c>
      <c r="T180" s="3">
        <f>IF(ROUND(W179,2) = 0,0,-PMT(_xlfn.XLOOKUP(S$1,'Control Panel'!$B:$B,'Control Panel'!$H:$H),_xlfn.XLOOKUP(S$1,'Control Panel'!$B:$B,'Control Panel'!$E:$E),_xlfn.XLOOKUP(S$1,'Control Panel'!$B:$B,'Control Panel'!$C:$C)))</f>
        <v>42700.372888908401</v>
      </c>
      <c r="U180" s="3">
        <f>IF(T180=0,0,S180*(_xlfn.XLOOKUP(S$1,'Control Panel'!$B:$B,'Control Panel'!$H:$H)))</f>
        <v>27689.691090875716</v>
      </c>
      <c r="V180" s="3">
        <f t="shared" si="80"/>
        <v>15010.681798032685</v>
      </c>
      <c r="W180" s="3">
        <f t="shared" si="81"/>
        <v>4818099.0358820921</v>
      </c>
      <c r="X180" s="10">
        <f>_xlfn.XLOOKUP(S$1,'Control Panel'!$B:$B,'Control Panel'!$D:$D)</f>
        <v>6.8750000000000006E-2</v>
      </c>
      <c r="Y180" s="2">
        <f>IF('Control Panel'!$D$26="ON",AC179*(1-'Control Panel'!$C$26),AC179)</f>
        <v>183804.76794973039</v>
      </c>
      <c r="Z180" s="3">
        <f>IF(ROUND(AC179,2) = 0,0,-PMT(_xlfn.XLOOKUP(Y$1,'Control Panel'!$B:$B,'Control Panel'!$H:$H),_xlfn.XLOOKUP(Y$1,'Control Panel'!$B:$B,'Control Panel'!$E:$E),_xlfn.XLOOKUP(Y$1,'Control Panel'!$B:$B,'Control Panel'!$C:$C)))</f>
        <v>61792.332437135432</v>
      </c>
      <c r="AA180" s="3">
        <f>IF(Z180=0,0,Y180*(_xlfn.XLOOKUP(Y$1,'Control Panel'!$B:$B,'Control Panel'!$H:$H)))</f>
        <v>784.99952978530678</v>
      </c>
      <c r="AB180" s="3">
        <f t="shared" si="82"/>
        <v>61007.332907350123</v>
      </c>
      <c r="AC180" s="3">
        <f t="shared" si="83"/>
        <v>122797.43504238027</v>
      </c>
      <c r="AD180" s="10">
        <f>_xlfn.XLOOKUP(Y$1,'Control Panel'!$B:$B,'Control Panel'!$D:$D)</f>
        <v>5.1249999999999997E-2</v>
      </c>
      <c r="AE180" s="2">
        <f>IF('Control Panel'!$D$26="ON",AI179*(1-'Control Panel'!$C$26),AI179)</f>
        <v>7435553.4118156079</v>
      </c>
      <c r="AF180" s="3">
        <f>IF(ROUND(AI179,2) = 0,0,-PMT(_xlfn.XLOOKUP(AE$1,'Control Panel'!$B:$B,'Control Panel'!$H:$H),_xlfn.XLOOKUP(AE$1,'Control Panel'!$B:$B,'Control Panel'!$E:$E),_xlfn.XLOOKUP(AE$1,'Control Panel'!$B:$B,'Control Panel'!$C:$C)))</f>
        <v>65692.881367551381</v>
      </c>
      <c r="AG180" s="3">
        <f>IF(AF180=0,0,AE180*(_xlfn.XLOOKUP(AE$1,'Control Panel'!$B:$B,'Control Panel'!$H:$H)))</f>
        <v>42599.52475519359</v>
      </c>
      <c r="AH180" s="3">
        <f t="shared" si="84"/>
        <v>23093.356612357791</v>
      </c>
      <c r="AI180" s="3">
        <f t="shared" si="85"/>
        <v>7412460.0552032497</v>
      </c>
      <c r="AJ180" s="10">
        <f>_xlfn.XLOOKUP(AE$1,'Control Panel'!$B:$B,'Control Panel'!$D:$D)</f>
        <v>6.8750000000000006E-2</v>
      </c>
      <c r="AK180" s="2">
        <f>IF('Control Panel'!$D$26="ON",AO179*(1-'Control Panel'!$C$26),AO179)</f>
        <v>57278.360740571559</v>
      </c>
      <c r="AL180" s="3">
        <f>IF(ROUND(AO179,2) = 0,0,-PMT(_xlfn.XLOOKUP(AK$1,'Control Panel'!$B:$B,'Control Panel'!$H:$H),_xlfn.XLOOKUP(AK$1,'Control Panel'!$B:$B,'Control Panel'!$E:$E),_xlfn.XLOOKUP(AK$1,'Control Panel'!$B:$B,'Control Panel'!$C:$C)))</f>
        <v>19292.014496253767</v>
      </c>
      <c r="AM180" s="3">
        <f>IF(AL180=0,0,AK180*(_xlfn.XLOOKUP(AK$1,'Control Panel'!$B:$B,'Control Panel'!$H:$H)))</f>
        <v>298.32479552381017</v>
      </c>
      <c r="AN180" s="3">
        <f t="shared" si="86"/>
        <v>18993.689700729956</v>
      </c>
      <c r="AO180" s="3">
        <f t="shared" si="87"/>
        <v>38284.671039841603</v>
      </c>
      <c r="AP180" s="10">
        <f>_xlfn.XLOOKUP(AK$1,'Control Panel'!$B:$B,'Control Panel'!$D:$D)</f>
        <v>6.25E-2</v>
      </c>
      <c r="AQ180" s="2">
        <f>IF('Control Panel'!$D$26="ON",AU179*(1-'Control Panel'!$C$26),AU179)</f>
        <v>182361.42209771232</v>
      </c>
      <c r="AR180" s="3">
        <f>IF(ROUND(AU179,2) = 0,0,-PMT(_xlfn.XLOOKUP(AQ$1,'Control Panel'!$B:$B,'Control Panel'!$H:$H),_xlfn.XLOOKUP(AQ$1,'Control Panel'!$B:$B,'Control Panel'!$E:$E),_xlfn.XLOOKUP(AQ$1,'Control Panel'!$B:$B,'Control Panel'!$C:$C)))</f>
        <v>61459.563819643074</v>
      </c>
      <c r="AS180" s="3">
        <f>IF(AR180=0,0,AQ180*(_xlfn.XLOOKUP(AQ$1,'Control Panel'!$B:$B,'Control Panel'!$H:$H)))</f>
        <v>1006.7870178311201</v>
      </c>
      <c r="AT180" s="3">
        <f t="shared" si="88"/>
        <v>60452.776801811953</v>
      </c>
      <c r="AU180" s="3">
        <f t="shared" si="89"/>
        <v>121908.64529590037</v>
      </c>
      <c r="AV180" s="10">
        <f>_xlfn.XLOOKUP(AQ$1,'Control Panel'!$B:$B,'Control Panel'!$D:$D)</f>
        <v>6.6250000000000003E-2</v>
      </c>
      <c r="AW180" s="2">
        <f>IF('Control Panel'!$D$26="ON",BA179*(1-'Control Panel'!$C$26),BA179)</f>
        <v>5586988.1295348099</v>
      </c>
      <c r="AX180" s="3">
        <f>IF(ROUND(BA179,2) = 0,0,-PMT(_xlfn.XLOOKUP(AW$1,'Control Panel'!$B:$B,'Control Panel'!$H:$H),_xlfn.XLOOKUP(AW$1,'Control Panel'!$B:$B,'Control Panel'!$E:$E),_xlfn.XLOOKUP(AW$1,'Control Panel'!$B:$B,'Control Panel'!$C:$C)))</f>
        <v>44797.69910066975</v>
      </c>
      <c r="AY180" s="3">
        <f>IF(AX180=0,0,AW180*(_xlfn.XLOOKUP(AW$1,'Control Panel'!$B:$B,'Control Panel'!$H:$H)))</f>
        <v>25025.05099687467</v>
      </c>
      <c r="AZ180" s="3">
        <f t="shared" si="90"/>
        <v>19772.64810379508</v>
      </c>
      <c r="BA180" s="3">
        <f t="shared" si="91"/>
        <v>5567215.4814310148</v>
      </c>
      <c r="BB180" s="10">
        <f>_xlfn.XLOOKUP(AW$1,'Control Panel'!$B:$B,'Control Panel'!$D:$D)</f>
        <v>5.3749999999999999E-2</v>
      </c>
      <c r="BC180" s="2">
        <f>IF('Control Panel'!$D$26="ON",BG179*(1-'Control Panel'!$C$26),BG179)</f>
        <v>9338918.6124811396</v>
      </c>
      <c r="BD180" s="3">
        <f>IF(ROUND(BG179,2) = 0,0,-PMT(_xlfn.XLOOKUP(BC$1,'Control Panel'!$B:$B,'Control Panel'!$H:$H),_xlfn.XLOOKUP(BC$1,'Control Panel'!$B:$B,'Control Panel'!$E:$E),_xlfn.XLOOKUP(BC$1,'Control Panel'!$B:$B,'Control Panel'!$C:$C)))</f>
        <v>83162.8118973979</v>
      </c>
      <c r="BE180" s="3">
        <f>IF(BD180=0,0,BC180*(_xlfn.XLOOKUP(BC$1,'Control Panel'!$B:$B,'Control Panel'!$H:$H)))</f>
        <v>54477.025239473318</v>
      </c>
      <c r="BF180" s="3">
        <f t="shared" si="92"/>
        <v>28685.786657924582</v>
      </c>
      <c r="BG180" s="3">
        <f t="shared" si="93"/>
        <v>9310232.8258232158</v>
      </c>
      <c r="BH180" s="10">
        <f>_xlfn.XLOOKUP(BC$1,'Control Panel'!$B:$B,'Control Panel'!$D:$D)</f>
        <v>7.0000000000000007E-2</v>
      </c>
      <c r="BI180" s="2">
        <f>IF('Control Panel'!$D$26="ON",BM179*(1-'Control Panel'!$C$26),BM179)</f>
        <v>4819037.6748510599</v>
      </c>
      <c r="BJ180" s="3">
        <f>IF(ROUND(BM179,2) = 0,0,-PMT(_xlfn.XLOOKUP(BI$1,'Control Panel'!$B:$B,'Control Panel'!$H:$H),_xlfn.XLOOKUP(BI$1,'Control Panel'!$B:$B,'Control Panel'!$E:$E),_xlfn.XLOOKUP(BI$1,'Control Panel'!$B:$B,'Control Panel'!$C:$C)))</f>
        <v>39928.799014207361</v>
      </c>
      <c r="BK180" s="3">
        <f>IF(BJ180=0,0,BI180*(_xlfn.XLOOKUP(BI$1,'Control Panel'!$B:$B,'Control Panel'!$H:$H)))</f>
        <v>23593.205283124978</v>
      </c>
      <c r="BL180" s="3">
        <f t="shared" si="94"/>
        <v>16335.593731082383</v>
      </c>
      <c r="BM180" s="3">
        <f t="shared" si="95"/>
        <v>4802702.0811199779</v>
      </c>
      <c r="BN180" s="10">
        <f>_xlfn.XLOOKUP(BI$1,'Control Panel'!$B:$B,'Control Panel'!$D:$D)</f>
        <v>5.8749999999999997E-2</v>
      </c>
      <c r="BO180" s="2">
        <f>IF('Control Panel'!$D$26="ON",BS179*(1-'Control Panel'!$C$26),BS179)</f>
        <v>6423289.1478762981</v>
      </c>
      <c r="BP180" s="3">
        <f>IF(ROUND(BS179,2) = 0,0,-PMT(_xlfn.XLOOKUP(BO$1,'Control Panel'!$B:$B,'Control Panel'!$H:$H),_xlfn.XLOOKUP(BO$1,'Control Panel'!$B:$B,'Control Panel'!$E:$E),_xlfn.XLOOKUP(BO$1,'Control Panel'!$B:$B,'Control Panel'!$C:$C)))</f>
        <v>51078.842448125593</v>
      </c>
      <c r="BQ180" s="3">
        <f>IF(BP180=0,0,BO180*(_xlfn.XLOOKUP(BO$1,'Control Panel'!$B:$B,'Control Panel'!$H:$H)))</f>
        <v>28101.890021958799</v>
      </c>
      <c r="BR180" s="3">
        <f t="shared" si="96"/>
        <v>22976.952426166794</v>
      </c>
      <c r="BS180" s="3">
        <f t="shared" si="97"/>
        <v>6400312.1954501309</v>
      </c>
      <c r="BT180" s="10">
        <f>_xlfn.XLOOKUP(BO$1,'Control Panel'!$B:$B,'Control Panel'!$D:$D)</f>
        <v>5.2499999999999998E-2</v>
      </c>
      <c r="BU180" s="2">
        <f>IF('Control Panel'!$D$26="ON",BY179*(1-'Control Panel'!$C$26),BY179)</f>
        <v>115445.02904012363</v>
      </c>
      <c r="BV180" s="3">
        <f>IF(ROUND(BY179,2) = 0,0,-PMT(_xlfn.XLOOKUP(BU$1,'Control Panel'!$B:$B,'Control Panel'!$H:$H),_xlfn.XLOOKUP(BU$1,'Control Panel'!$B:$B,'Control Panel'!$E:$E),_xlfn.XLOOKUP(BU$1,'Control Panel'!$B:$B,'Control Panel'!$C:$C)))</f>
        <v>38891.266274824018</v>
      </c>
      <c r="BW180" s="3">
        <f>IF(BV180=0,0,BU180*(_xlfn.XLOOKUP(BU$1,'Control Panel'!$B:$B,'Control Panel'!$H:$H)))</f>
        <v>613.30171677565681</v>
      </c>
      <c r="BX180" s="3">
        <f t="shared" si="98"/>
        <v>38277.964558048363</v>
      </c>
      <c r="BY180" s="3">
        <f t="shared" si="99"/>
        <v>77167.064482075264</v>
      </c>
      <c r="BZ180" s="10">
        <f>_xlfn.XLOOKUP(BU$1,'Control Panel'!$B:$B,'Control Panel'!$D:$D)</f>
        <v>6.3750000000000001E-2</v>
      </c>
      <c r="CA180" s="2">
        <f>IF('Control Panel'!$D$26="ON",CE179*(1-'Control Panel'!$C$26),CE179)</f>
        <v>148052.71635215735</v>
      </c>
      <c r="CB180" s="3">
        <f>IF(ROUND(CE179,2) = 0,0,-PMT(_xlfn.XLOOKUP(CA$1,'Control Panel'!$B:$B,'Control Panel'!$H:$H),_xlfn.XLOOKUP(CA$1,'Control Panel'!$B:$B,'Control Panel'!$E:$E),_xlfn.XLOOKUP(CA$1,'Control Panel'!$B:$B,'Control Panel'!$C:$C)))</f>
        <v>49824.605221179954</v>
      </c>
      <c r="CC180" s="3">
        <f>IF(CB180=0,0,CA180*(_xlfn.XLOOKUP(CA$1,'Control Panel'!$B:$B,'Control Panel'!$H:$H)))</f>
        <v>709.41926585408737</v>
      </c>
      <c r="CD180" s="3">
        <f t="shared" si="100"/>
        <v>49115.185955325869</v>
      </c>
      <c r="CE180" s="3">
        <f t="shared" si="101"/>
        <v>98937.530396831484</v>
      </c>
      <c r="CF180" s="10">
        <f>_xlfn.XLOOKUP(CA$1,'Control Panel'!$B:$B,'Control Panel'!$D:$D)</f>
        <v>5.7500000000000002E-2</v>
      </c>
      <c r="CG180" s="2">
        <f>IF('Control Panel'!$D$26="ON",CK179*(1-'Control Panel'!$C$26),CK179)</f>
        <v>206460.83845103503</v>
      </c>
      <c r="CH180" s="3">
        <f>IF(ROUND(CK179,2) = 0,0,-PMT(_xlfn.XLOOKUP(CG$1,'Control Panel'!$B:$B,'Control Panel'!$H:$H),_xlfn.XLOOKUP(CG$1,'Control Panel'!$B:$B,'Control Panel'!$E:$E),_xlfn.XLOOKUP(CG$1,'Control Panel'!$B:$B,'Control Panel'!$C:$C)))</f>
        <v>69452.093642796826</v>
      </c>
      <c r="CI180" s="3">
        <f>IF(CH180=0,0,CG180*(_xlfn.XLOOKUP(CG$1,'Control Panel'!$B:$B,'Control Panel'!$H:$H)))</f>
        <v>946.27884290057727</v>
      </c>
      <c r="CJ180" s="3">
        <f t="shared" si="102"/>
        <v>68505.814799896252</v>
      </c>
      <c r="CK180" s="3">
        <f t="shared" si="103"/>
        <v>137955.02365113876</v>
      </c>
      <c r="CL180" s="10">
        <f>_xlfn.XLOOKUP(CG$1,'Control Panel'!$B:$B,'Control Panel'!$D:$D)</f>
        <v>5.5E-2</v>
      </c>
      <c r="CM180" s="2">
        <f>IF('Control Panel'!$D$26="ON",CQ179*(1-'Control Panel'!$C$26),CQ179)</f>
        <v>1388819.2752164952</v>
      </c>
      <c r="CN180" s="3">
        <f>IF(ROUND(CQ179,2) = 0,0,-PMT(_xlfn.XLOOKUP(CM$1,'Control Panel'!$B:$B,'Control Panel'!$H:$H),_xlfn.XLOOKUP(CM$1,'Control Panel'!$B:$B,'Control Panel'!$E:$E),_xlfn.XLOOKUP(CM$1,'Control Panel'!$B:$B,'Control Panel'!$C:$C)))</f>
        <v>11044.074042837967</v>
      </c>
      <c r="CO180" s="3">
        <f>IF(CN180=0,0,CM180*(_xlfn.XLOOKUP(CM$1,'Control Panel'!$B:$B,'Control Panel'!$H:$H)))</f>
        <v>6076.0843290721659</v>
      </c>
      <c r="CP180" s="3">
        <f t="shared" si="104"/>
        <v>4967.9897137658008</v>
      </c>
      <c r="CQ180" s="3">
        <f t="shared" si="105"/>
        <v>1383851.2855027292</v>
      </c>
      <c r="CR180" s="10">
        <f>_xlfn.XLOOKUP(CM$1,'Control Panel'!$B:$B,'Control Panel'!$D:$D)</f>
        <v>5.2499999999999998E-2</v>
      </c>
    </row>
    <row r="181" spans="1:96" x14ac:dyDescent="0.3">
      <c r="A181" s="86">
        <f t="shared" si="74"/>
        <v>479090.62004278519</v>
      </c>
      <c r="B181" s="3">
        <f t="shared" si="75"/>
        <v>227158.06188682371</v>
      </c>
      <c r="C181" s="88">
        <f>SUM($A$3:A180)</f>
        <v>56661942.633685693</v>
      </c>
      <c r="D181" s="87">
        <f>IF('Control Panel'!$D$27= "ON",A181+B181*(1-'Control Panel'!$C$27),A181+B181)</f>
        <v>706248.68192960892</v>
      </c>
      <c r="F181" s="9">
        <v>179</v>
      </c>
      <c r="G181" s="2">
        <f>IF('Control Panel'!$D$26="ON",K180*(1-'Control Panel'!$C$26),K180)</f>
        <v>81150.013912435912</v>
      </c>
      <c r="H181" s="3">
        <f>IF(ROUND(K180,2) = 0,0,-PMT(_xlfn.XLOOKUP(G$1,'Control Panel'!$B:$B,'Control Panel'!$H:$H),_xlfn.XLOOKUP(G$1,'Control Panel'!$B:$B,'Control Panel'!$E:$E),_xlfn.XLOOKUP(G$1,'Control Panel'!$B:$B,'Control Panel'!$C:$C)))</f>
        <v>40854.172731056962</v>
      </c>
      <c r="I181" s="3">
        <f>IF(H181=0,0,G181*(_xlfn.XLOOKUP(G$1,'Control Panel'!$B:$B,'Control Panel'!$H:$H)))</f>
        <v>371.93756376533128</v>
      </c>
      <c r="J181" s="3">
        <f t="shared" si="76"/>
        <v>40482.235167291634</v>
      </c>
      <c r="K181" s="3">
        <f t="shared" si="77"/>
        <v>40667.778745144278</v>
      </c>
      <c r="L181" s="10">
        <f>_xlfn.XLOOKUP(G$1,'Control Panel'!$B:$B,'Control Panel'!$D:$D)</f>
        <v>5.5E-2</v>
      </c>
      <c r="M181" s="2">
        <f>IF('Control Panel'!$D$26="ON",Q180*(1-'Control Panel'!$C$26),Q180)</f>
        <v>2964984.0220812969</v>
      </c>
      <c r="N181" s="3">
        <f>IF(ROUND(Q180,2) = 0,0,-PMT(_xlfn.XLOOKUP(M$1,'Control Panel'!$B:$B,'Control Panel'!$H:$H),_xlfn.XLOOKUP(M$1,'Control Panel'!$B:$B,'Control Panel'!$E:$E),_xlfn.XLOOKUP(M$1,'Control Panel'!$B:$B,'Control Panel'!$C:$C)))</f>
        <v>26277.152547020552</v>
      </c>
      <c r="O181" s="3">
        <f>IF(N181=0,0,M181*(_xlfn.XLOOKUP(M$1,'Control Panel'!$B:$B,'Control Panel'!$H:$H)))</f>
        <v>16986.887626507432</v>
      </c>
      <c r="P181" s="3">
        <f t="shared" si="78"/>
        <v>9290.2649205131202</v>
      </c>
      <c r="Q181" s="3">
        <f t="shared" si="79"/>
        <v>2955693.7571607837</v>
      </c>
      <c r="R181" s="10">
        <f>_xlfn.XLOOKUP(M$1,'Control Panel'!$B:$B,'Control Panel'!$D:$D)</f>
        <v>6.8750000000000006E-2</v>
      </c>
      <c r="S181" s="2">
        <f>IF('Control Panel'!$D$26="ON",W180*(1-'Control Panel'!$C$26),W180)</f>
        <v>4818099.0358820921</v>
      </c>
      <c r="T181" s="3">
        <f>IF(ROUND(W180,2) = 0,0,-PMT(_xlfn.XLOOKUP(S$1,'Control Panel'!$B:$B,'Control Panel'!$H:$H),_xlfn.XLOOKUP(S$1,'Control Panel'!$B:$B,'Control Panel'!$E:$E),_xlfn.XLOOKUP(S$1,'Control Panel'!$B:$B,'Control Panel'!$C:$C)))</f>
        <v>42700.372888908401</v>
      </c>
      <c r="U181" s="3">
        <f>IF(T181=0,0,S181*(_xlfn.XLOOKUP(S$1,'Control Panel'!$B:$B,'Control Panel'!$H:$H)))</f>
        <v>27603.692393074489</v>
      </c>
      <c r="V181" s="3">
        <f t="shared" si="80"/>
        <v>15096.680495833913</v>
      </c>
      <c r="W181" s="3">
        <f t="shared" si="81"/>
        <v>4803002.3553862581</v>
      </c>
      <c r="X181" s="10">
        <f>_xlfn.XLOOKUP(S$1,'Control Panel'!$B:$B,'Control Panel'!$D:$D)</f>
        <v>6.8750000000000006E-2</v>
      </c>
      <c r="Y181" s="2">
        <f>IF('Control Panel'!$D$26="ON",AC180*(1-'Control Panel'!$C$26),AC180)</f>
        <v>122797.43504238027</v>
      </c>
      <c r="Z181" s="3">
        <f>IF(ROUND(AC180,2) = 0,0,-PMT(_xlfn.XLOOKUP(Y$1,'Control Panel'!$B:$B,'Control Panel'!$H:$H),_xlfn.XLOOKUP(Y$1,'Control Panel'!$B:$B,'Control Panel'!$E:$E),_xlfn.XLOOKUP(Y$1,'Control Panel'!$B:$B,'Control Panel'!$C:$C)))</f>
        <v>61792.332437135432</v>
      </c>
      <c r="AA181" s="3">
        <f>IF(Z181=0,0,Y181*(_xlfn.XLOOKUP(Y$1,'Control Panel'!$B:$B,'Control Panel'!$H:$H)))</f>
        <v>524.44737882683239</v>
      </c>
      <c r="AB181" s="3">
        <f t="shared" si="82"/>
        <v>61267.885058308602</v>
      </c>
      <c r="AC181" s="3">
        <f t="shared" si="83"/>
        <v>61529.549984071666</v>
      </c>
      <c r="AD181" s="10">
        <f>_xlfn.XLOOKUP(Y$1,'Control Panel'!$B:$B,'Control Panel'!$D:$D)</f>
        <v>5.1249999999999997E-2</v>
      </c>
      <c r="AE181" s="2">
        <f>IF('Control Panel'!$D$26="ON",AI180*(1-'Control Panel'!$C$26),AI180)</f>
        <v>7412460.0552032497</v>
      </c>
      <c r="AF181" s="3">
        <f>IF(ROUND(AI180,2) = 0,0,-PMT(_xlfn.XLOOKUP(AE$1,'Control Panel'!$B:$B,'Control Panel'!$H:$H),_xlfn.XLOOKUP(AE$1,'Control Panel'!$B:$B,'Control Panel'!$E:$E),_xlfn.XLOOKUP(AE$1,'Control Panel'!$B:$B,'Control Panel'!$C:$C)))</f>
        <v>65692.881367551381</v>
      </c>
      <c r="AG181" s="3">
        <f>IF(AF181=0,0,AE181*(_xlfn.XLOOKUP(AE$1,'Control Panel'!$B:$B,'Control Panel'!$H:$H)))</f>
        <v>42467.219066268619</v>
      </c>
      <c r="AH181" s="3">
        <f t="shared" si="84"/>
        <v>23225.662301282762</v>
      </c>
      <c r="AI181" s="3">
        <f t="shared" si="85"/>
        <v>7389234.3929019673</v>
      </c>
      <c r="AJ181" s="10">
        <f>_xlfn.XLOOKUP(AE$1,'Control Panel'!$B:$B,'Control Panel'!$D:$D)</f>
        <v>6.8750000000000006E-2</v>
      </c>
      <c r="AK181" s="2">
        <f>IF('Control Panel'!$D$26="ON",AO180*(1-'Control Panel'!$C$26),AO180)</f>
        <v>38284.671039841603</v>
      </c>
      <c r="AL181" s="3">
        <f>IF(ROUND(AO180,2) = 0,0,-PMT(_xlfn.XLOOKUP(AK$1,'Control Panel'!$B:$B,'Control Panel'!$H:$H),_xlfn.XLOOKUP(AK$1,'Control Panel'!$B:$B,'Control Panel'!$E:$E),_xlfn.XLOOKUP(AK$1,'Control Panel'!$B:$B,'Control Panel'!$C:$C)))</f>
        <v>19292.014496253767</v>
      </c>
      <c r="AM181" s="3">
        <f>IF(AL181=0,0,AK181*(_xlfn.XLOOKUP(AK$1,'Control Panel'!$B:$B,'Control Panel'!$H:$H)))</f>
        <v>199.39932833250833</v>
      </c>
      <c r="AN181" s="3">
        <f t="shared" si="86"/>
        <v>19092.61516792126</v>
      </c>
      <c r="AO181" s="3">
        <f t="shared" si="87"/>
        <v>19192.055871920344</v>
      </c>
      <c r="AP181" s="10">
        <f>_xlfn.XLOOKUP(AK$1,'Control Panel'!$B:$B,'Control Panel'!$D:$D)</f>
        <v>6.25E-2</v>
      </c>
      <c r="AQ181" s="2">
        <f>IF('Control Panel'!$D$26="ON",AU180*(1-'Control Panel'!$C$26),AU180)</f>
        <v>121908.64529590037</v>
      </c>
      <c r="AR181" s="3">
        <f>IF(ROUND(AU180,2) = 0,0,-PMT(_xlfn.XLOOKUP(AQ$1,'Control Panel'!$B:$B,'Control Panel'!$H:$H),_xlfn.XLOOKUP(AQ$1,'Control Panel'!$B:$B,'Control Panel'!$E:$E),_xlfn.XLOOKUP(AQ$1,'Control Panel'!$B:$B,'Control Panel'!$C:$C)))</f>
        <v>61459.563819643074</v>
      </c>
      <c r="AS181" s="3">
        <f>IF(AR181=0,0,AQ181*(_xlfn.XLOOKUP(AQ$1,'Control Panel'!$B:$B,'Control Panel'!$H:$H)))</f>
        <v>673.03731257111656</v>
      </c>
      <c r="AT181" s="3">
        <f t="shared" si="88"/>
        <v>60786.526507071954</v>
      </c>
      <c r="AU181" s="3">
        <f t="shared" si="89"/>
        <v>61122.118788828411</v>
      </c>
      <c r="AV181" s="10">
        <f>_xlfn.XLOOKUP(AQ$1,'Control Panel'!$B:$B,'Control Panel'!$D:$D)</f>
        <v>6.6250000000000003E-2</v>
      </c>
      <c r="AW181" s="2">
        <f>IF('Control Panel'!$D$26="ON",BA180*(1-'Control Panel'!$C$26),BA180)</f>
        <v>5567215.4814310148</v>
      </c>
      <c r="AX181" s="3">
        <f>IF(ROUND(BA180,2) = 0,0,-PMT(_xlfn.XLOOKUP(AW$1,'Control Panel'!$B:$B,'Control Panel'!$H:$H),_xlfn.XLOOKUP(AW$1,'Control Panel'!$B:$B,'Control Panel'!$E:$E),_xlfn.XLOOKUP(AW$1,'Control Panel'!$B:$B,'Control Panel'!$C:$C)))</f>
        <v>44797.69910066975</v>
      </c>
      <c r="AY181" s="3">
        <f>IF(AX181=0,0,AW181*(_xlfn.XLOOKUP(AW$1,'Control Panel'!$B:$B,'Control Panel'!$H:$H)))</f>
        <v>24936.48601057642</v>
      </c>
      <c r="AZ181" s="3">
        <f t="shared" si="90"/>
        <v>19861.21309009333</v>
      </c>
      <c r="BA181" s="3">
        <f t="shared" si="91"/>
        <v>5547354.268340922</v>
      </c>
      <c r="BB181" s="10">
        <f>_xlfn.XLOOKUP(AW$1,'Control Panel'!$B:$B,'Control Panel'!$D:$D)</f>
        <v>5.3749999999999999E-2</v>
      </c>
      <c r="BC181" s="2">
        <f>IF('Control Panel'!$D$26="ON",BG180*(1-'Control Panel'!$C$26),BG180)</f>
        <v>9310232.8258232158</v>
      </c>
      <c r="BD181" s="3">
        <f>IF(ROUND(BG180,2) = 0,0,-PMT(_xlfn.XLOOKUP(BC$1,'Control Panel'!$B:$B,'Control Panel'!$H:$H),_xlfn.XLOOKUP(BC$1,'Control Panel'!$B:$B,'Control Panel'!$E:$E),_xlfn.XLOOKUP(BC$1,'Control Panel'!$B:$B,'Control Panel'!$C:$C)))</f>
        <v>83162.8118973979</v>
      </c>
      <c r="BE181" s="3">
        <f>IF(BD181=0,0,BC181*(_xlfn.XLOOKUP(BC$1,'Control Panel'!$B:$B,'Control Panel'!$H:$H)))</f>
        <v>54309.69148396876</v>
      </c>
      <c r="BF181" s="3">
        <f t="shared" si="92"/>
        <v>28853.12041342914</v>
      </c>
      <c r="BG181" s="3">
        <f t="shared" si="93"/>
        <v>9281379.7054097857</v>
      </c>
      <c r="BH181" s="10">
        <f>_xlfn.XLOOKUP(BC$1,'Control Panel'!$B:$B,'Control Panel'!$D:$D)</f>
        <v>7.0000000000000007E-2</v>
      </c>
      <c r="BI181" s="2">
        <f>IF('Control Panel'!$D$26="ON",BM180*(1-'Control Panel'!$C$26),BM180)</f>
        <v>4802702.0811199779</v>
      </c>
      <c r="BJ181" s="3">
        <f>IF(ROUND(BM180,2) = 0,0,-PMT(_xlfn.XLOOKUP(BI$1,'Control Panel'!$B:$B,'Control Panel'!$H:$H),_xlfn.XLOOKUP(BI$1,'Control Panel'!$B:$B,'Control Panel'!$E:$E),_xlfn.XLOOKUP(BI$1,'Control Panel'!$B:$B,'Control Panel'!$C:$C)))</f>
        <v>39928.799014207361</v>
      </c>
      <c r="BK181" s="3">
        <f>IF(BJ181=0,0,BI181*(_xlfn.XLOOKUP(BI$1,'Control Panel'!$B:$B,'Control Panel'!$H:$H)))</f>
        <v>23513.228938816555</v>
      </c>
      <c r="BL181" s="3">
        <f t="shared" si="94"/>
        <v>16415.570075390806</v>
      </c>
      <c r="BM181" s="3">
        <f t="shared" si="95"/>
        <v>4786286.511044587</v>
      </c>
      <c r="BN181" s="10">
        <f>_xlfn.XLOOKUP(BI$1,'Control Panel'!$B:$B,'Control Panel'!$D:$D)</f>
        <v>5.8749999999999997E-2</v>
      </c>
      <c r="BO181" s="2">
        <f>IF('Control Panel'!$D$26="ON",BS180*(1-'Control Panel'!$C$26),BS180)</f>
        <v>6400312.1954501309</v>
      </c>
      <c r="BP181" s="3">
        <f>IF(ROUND(BS180,2) = 0,0,-PMT(_xlfn.XLOOKUP(BO$1,'Control Panel'!$B:$B,'Control Panel'!$H:$H),_xlfn.XLOOKUP(BO$1,'Control Panel'!$B:$B,'Control Panel'!$E:$E),_xlfn.XLOOKUP(BO$1,'Control Panel'!$B:$B,'Control Panel'!$C:$C)))</f>
        <v>51078.842448125593</v>
      </c>
      <c r="BQ181" s="3">
        <f>IF(BP181=0,0,BO181*(_xlfn.XLOOKUP(BO$1,'Control Panel'!$B:$B,'Control Panel'!$H:$H)))</f>
        <v>28001.365855094318</v>
      </c>
      <c r="BR181" s="3">
        <f t="shared" si="96"/>
        <v>23077.476593031275</v>
      </c>
      <c r="BS181" s="3">
        <f t="shared" si="97"/>
        <v>6377234.7188570993</v>
      </c>
      <c r="BT181" s="10">
        <f>_xlfn.XLOOKUP(BO$1,'Control Panel'!$B:$B,'Control Panel'!$D:$D)</f>
        <v>5.2499999999999998E-2</v>
      </c>
      <c r="BU181" s="2">
        <f>IF('Control Panel'!$D$26="ON",BY180*(1-'Control Panel'!$C$26),BY180)</f>
        <v>77167.064482075264</v>
      </c>
      <c r="BV181" s="3">
        <f>IF(ROUND(BY180,2) = 0,0,-PMT(_xlfn.XLOOKUP(BU$1,'Control Panel'!$B:$B,'Control Panel'!$H:$H),_xlfn.XLOOKUP(BU$1,'Control Panel'!$B:$B,'Control Panel'!$E:$E),_xlfn.XLOOKUP(BU$1,'Control Panel'!$B:$B,'Control Panel'!$C:$C)))</f>
        <v>38891.266274824018</v>
      </c>
      <c r="BW181" s="3">
        <f>IF(BV181=0,0,BU181*(_xlfn.XLOOKUP(BU$1,'Control Panel'!$B:$B,'Control Panel'!$H:$H)))</f>
        <v>409.95003006102485</v>
      </c>
      <c r="BX181" s="3">
        <f t="shared" si="98"/>
        <v>38481.316244762995</v>
      </c>
      <c r="BY181" s="3">
        <f t="shared" si="99"/>
        <v>38685.748237312269</v>
      </c>
      <c r="BZ181" s="10">
        <f>_xlfn.XLOOKUP(BU$1,'Control Panel'!$B:$B,'Control Panel'!$D:$D)</f>
        <v>6.3750000000000001E-2</v>
      </c>
      <c r="CA181" s="2">
        <f>IF('Control Panel'!$D$26="ON",CE180*(1-'Control Panel'!$C$26),CE180)</f>
        <v>98937.530396831484</v>
      </c>
      <c r="CB181" s="3">
        <f>IF(ROUND(CE180,2) = 0,0,-PMT(_xlfn.XLOOKUP(CA$1,'Control Panel'!$B:$B,'Control Panel'!$H:$H),_xlfn.XLOOKUP(CA$1,'Control Panel'!$B:$B,'Control Panel'!$E:$E),_xlfn.XLOOKUP(CA$1,'Control Panel'!$B:$B,'Control Panel'!$C:$C)))</f>
        <v>49824.605221179954</v>
      </c>
      <c r="CC181" s="3">
        <f>IF(CB181=0,0,CA181*(_xlfn.XLOOKUP(CA$1,'Control Panel'!$B:$B,'Control Panel'!$H:$H)))</f>
        <v>474.07566648481759</v>
      </c>
      <c r="CD181" s="3">
        <f t="shared" si="100"/>
        <v>49350.529554695138</v>
      </c>
      <c r="CE181" s="3">
        <f t="shared" si="101"/>
        <v>49587.000842136345</v>
      </c>
      <c r="CF181" s="10">
        <f>_xlfn.XLOOKUP(CA$1,'Control Panel'!$B:$B,'Control Panel'!$D:$D)</f>
        <v>5.7500000000000002E-2</v>
      </c>
      <c r="CG181" s="2">
        <f>IF('Control Panel'!$D$26="ON",CK180*(1-'Control Panel'!$C$26),CK180)</f>
        <v>137955.02365113876</v>
      </c>
      <c r="CH181" s="3">
        <f>IF(ROUND(CK180,2) = 0,0,-PMT(_xlfn.XLOOKUP(CG$1,'Control Panel'!$B:$B,'Control Panel'!$H:$H),_xlfn.XLOOKUP(CG$1,'Control Panel'!$B:$B,'Control Panel'!$E:$E),_xlfn.XLOOKUP(CG$1,'Control Panel'!$B:$B,'Control Panel'!$C:$C)))</f>
        <v>69452.093642796826</v>
      </c>
      <c r="CI181" s="3">
        <f>IF(CH181=0,0,CG181*(_xlfn.XLOOKUP(CG$1,'Control Panel'!$B:$B,'Control Panel'!$H:$H)))</f>
        <v>632.29385840105272</v>
      </c>
      <c r="CJ181" s="3">
        <f t="shared" si="102"/>
        <v>68819.799784395771</v>
      </c>
      <c r="CK181" s="3">
        <f t="shared" si="103"/>
        <v>69135.223866742992</v>
      </c>
      <c r="CL181" s="10">
        <f>_xlfn.XLOOKUP(CG$1,'Control Panel'!$B:$B,'Control Panel'!$D:$D)</f>
        <v>5.5E-2</v>
      </c>
      <c r="CM181" s="2">
        <f>IF('Control Panel'!$D$26="ON",CQ180*(1-'Control Panel'!$C$26),CQ180)</f>
        <v>1383851.2855027292</v>
      </c>
      <c r="CN181" s="3">
        <f>IF(ROUND(CQ180,2) = 0,0,-PMT(_xlfn.XLOOKUP(CM$1,'Control Panel'!$B:$B,'Control Panel'!$H:$H),_xlfn.XLOOKUP(CM$1,'Control Panel'!$B:$B,'Control Panel'!$E:$E),_xlfn.XLOOKUP(CM$1,'Control Panel'!$B:$B,'Control Panel'!$C:$C)))</f>
        <v>11044.074042837967</v>
      </c>
      <c r="CO181" s="3">
        <f>IF(CN181=0,0,CM181*(_xlfn.XLOOKUP(CM$1,'Control Panel'!$B:$B,'Control Panel'!$H:$H)))</f>
        <v>6054.3493740744398</v>
      </c>
      <c r="CP181" s="3">
        <f t="shared" si="104"/>
        <v>4989.724668763527</v>
      </c>
      <c r="CQ181" s="3">
        <f t="shared" si="105"/>
        <v>1378861.5608339657</v>
      </c>
      <c r="CR181" s="10">
        <f>_xlfn.XLOOKUP(CM$1,'Control Panel'!$B:$B,'Control Panel'!$D:$D)</f>
        <v>5.2499999999999998E-2</v>
      </c>
    </row>
    <row r="182" spans="1:96" ht="11.15" thickBot="1" x14ac:dyDescent="0.35">
      <c r="A182" s="86">
        <f t="shared" si="74"/>
        <v>481462.40291294869</v>
      </c>
      <c r="B182" s="3">
        <f t="shared" si="75"/>
        <v>224786.27901666021</v>
      </c>
      <c r="C182" s="88">
        <f>SUM($A$3:A181)</f>
        <v>57141033.253728479</v>
      </c>
      <c r="D182" s="87">
        <f>IF('Control Panel'!$D$27= "ON",A182+B182*(1-'Control Panel'!$C$27),A182+B182)</f>
        <v>706248.68192960892</v>
      </c>
      <c r="E182" s="1">
        <f t="shared" ref="E182" si="110">F182/12</f>
        <v>15</v>
      </c>
      <c r="F182" s="11">
        <v>180</v>
      </c>
      <c r="G182" s="2">
        <f>IF('Control Panel'!$D$26="ON",K181*(1-'Control Panel'!$C$26),K181)</f>
        <v>40667.778745144278</v>
      </c>
      <c r="H182" s="3">
        <f>IF(ROUND(K181,2) = 0,0,-PMT(_xlfn.XLOOKUP(G$1,'Control Panel'!$B:$B,'Control Panel'!$H:$H),_xlfn.XLOOKUP(G$1,'Control Panel'!$B:$B,'Control Panel'!$E:$E),_xlfn.XLOOKUP(G$1,'Control Panel'!$B:$B,'Control Panel'!$C:$C)))</f>
        <v>40854.172731056962</v>
      </c>
      <c r="I182" s="3">
        <f>IF(H182=0,0,G182*(_xlfn.XLOOKUP(G$1,'Control Panel'!$B:$B,'Control Panel'!$H:$H)))</f>
        <v>186.3939859152446</v>
      </c>
      <c r="J182" s="3">
        <f t="shared" si="76"/>
        <v>40667.778745141717</v>
      </c>
      <c r="K182" s="3">
        <f t="shared" si="77"/>
        <v>2.5611370801925659E-9</v>
      </c>
      <c r="L182" s="10">
        <f>_xlfn.XLOOKUP(G$1,'Control Panel'!$B:$B,'Control Panel'!$D:$D)</f>
        <v>5.5E-2</v>
      </c>
      <c r="M182" s="2">
        <f>IF('Control Panel'!$D$26="ON",Q181*(1-'Control Panel'!$C$26),Q181)</f>
        <v>2955693.7571607837</v>
      </c>
      <c r="N182" s="3">
        <f>IF(ROUND(Q181,2) = 0,0,-PMT(_xlfn.XLOOKUP(M$1,'Control Panel'!$B:$B,'Control Panel'!$H:$H),_xlfn.XLOOKUP(M$1,'Control Panel'!$B:$B,'Control Panel'!$E:$E),_xlfn.XLOOKUP(M$1,'Control Panel'!$B:$B,'Control Panel'!$C:$C)))</f>
        <v>26277.152547020552</v>
      </c>
      <c r="O182" s="3">
        <f>IF(N182=0,0,M182*(_xlfn.XLOOKUP(M$1,'Control Panel'!$B:$B,'Control Panel'!$H:$H)))</f>
        <v>16933.662150400323</v>
      </c>
      <c r="P182" s="3">
        <f t="shared" si="78"/>
        <v>9343.4903966202291</v>
      </c>
      <c r="Q182" s="3">
        <f t="shared" si="79"/>
        <v>2946350.2667641635</v>
      </c>
      <c r="R182" s="10">
        <f>_xlfn.XLOOKUP(M$1,'Control Panel'!$B:$B,'Control Panel'!$D:$D)</f>
        <v>6.8750000000000006E-2</v>
      </c>
      <c r="S182" s="2">
        <f>IF('Control Panel'!$D$26="ON",W181*(1-'Control Panel'!$C$26),W181)</f>
        <v>4803002.3553862581</v>
      </c>
      <c r="T182" s="3">
        <f>IF(ROUND(W181,2) = 0,0,-PMT(_xlfn.XLOOKUP(S$1,'Control Panel'!$B:$B,'Control Panel'!$H:$H),_xlfn.XLOOKUP(S$1,'Control Panel'!$B:$B,'Control Panel'!$E:$E),_xlfn.XLOOKUP(S$1,'Control Panel'!$B:$B,'Control Panel'!$C:$C)))</f>
        <v>42700.372888908401</v>
      </c>
      <c r="U182" s="3">
        <f>IF(T182=0,0,S182*(_xlfn.XLOOKUP(S$1,'Control Panel'!$B:$B,'Control Panel'!$H:$H)))</f>
        <v>27517.200994400439</v>
      </c>
      <c r="V182" s="3">
        <f t="shared" si="80"/>
        <v>15183.171894507963</v>
      </c>
      <c r="W182" s="3">
        <f t="shared" si="81"/>
        <v>4787819.1834917497</v>
      </c>
      <c r="X182" s="10">
        <f>_xlfn.XLOOKUP(S$1,'Control Panel'!$B:$B,'Control Panel'!$D:$D)</f>
        <v>6.8750000000000006E-2</v>
      </c>
      <c r="Y182" s="2">
        <f>IF('Control Panel'!$D$26="ON",AC181*(1-'Control Panel'!$C$26),AC181)</f>
        <v>61529.549984071666</v>
      </c>
      <c r="Z182" s="3">
        <f>IF(ROUND(AC181,2) = 0,0,-PMT(_xlfn.XLOOKUP(Y$1,'Control Panel'!$B:$B,'Control Panel'!$H:$H),_xlfn.XLOOKUP(Y$1,'Control Panel'!$B:$B,'Control Panel'!$E:$E),_xlfn.XLOOKUP(Y$1,'Control Panel'!$B:$B,'Control Panel'!$C:$C)))</f>
        <v>61792.332437135432</v>
      </c>
      <c r="AA182" s="3">
        <f>IF(Z182=0,0,Y182*(_xlfn.XLOOKUP(Y$1,'Control Panel'!$B:$B,'Control Panel'!$H:$H)))</f>
        <v>262.78245305697271</v>
      </c>
      <c r="AB182" s="3">
        <f t="shared" si="82"/>
        <v>61529.549984078461</v>
      </c>
      <c r="AC182" s="3">
        <f t="shared" si="83"/>
        <v>-6.7957444116473198E-9</v>
      </c>
      <c r="AD182" s="10">
        <f>_xlfn.XLOOKUP(Y$1,'Control Panel'!$B:$B,'Control Panel'!$D:$D)</f>
        <v>5.1249999999999997E-2</v>
      </c>
      <c r="AE182" s="2">
        <f>IF('Control Panel'!$D$26="ON",AI181*(1-'Control Panel'!$C$26),AI181)</f>
        <v>7389234.3929019673</v>
      </c>
      <c r="AF182" s="3">
        <f>IF(ROUND(AI181,2) = 0,0,-PMT(_xlfn.XLOOKUP(AE$1,'Control Panel'!$B:$B,'Control Panel'!$H:$H),_xlfn.XLOOKUP(AE$1,'Control Panel'!$B:$B,'Control Panel'!$E:$E),_xlfn.XLOOKUP(AE$1,'Control Panel'!$B:$B,'Control Panel'!$C:$C)))</f>
        <v>65692.881367551381</v>
      </c>
      <c r="AG182" s="3">
        <f>IF(AF182=0,0,AE182*(_xlfn.XLOOKUP(AE$1,'Control Panel'!$B:$B,'Control Panel'!$H:$H)))</f>
        <v>42334.155376000861</v>
      </c>
      <c r="AH182" s="3">
        <f t="shared" si="84"/>
        <v>23358.72599155052</v>
      </c>
      <c r="AI182" s="3">
        <f t="shared" si="85"/>
        <v>7365875.6669104164</v>
      </c>
      <c r="AJ182" s="10">
        <f>_xlfn.XLOOKUP(AE$1,'Control Panel'!$B:$B,'Control Panel'!$D:$D)</f>
        <v>6.8750000000000006E-2</v>
      </c>
      <c r="AK182" s="2">
        <f>IF('Control Panel'!$D$26="ON",AO181*(1-'Control Panel'!$C$26),AO181)</f>
        <v>19192.055871920344</v>
      </c>
      <c r="AL182" s="3">
        <f>IF(ROUND(AO181,2) = 0,0,-PMT(_xlfn.XLOOKUP(AK$1,'Control Panel'!$B:$B,'Control Panel'!$H:$H),_xlfn.XLOOKUP(AK$1,'Control Panel'!$B:$B,'Control Panel'!$E:$E),_xlfn.XLOOKUP(AK$1,'Control Panel'!$B:$B,'Control Panel'!$C:$C)))</f>
        <v>19292.014496253767</v>
      </c>
      <c r="AM182" s="3">
        <f>IF(AL182=0,0,AK182*(_xlfn.XLOOKUP(AK$1,'Control Panel'!$B:$B,'Control Panel'!$H:$H)))</f>
        <v>99.958624332918447</v>
      </c>
      <c r="AN182" s="3">
        <f t="shared" si="86"/>
        <v>19192.055871920849</v>
      </c>
      <c r="AO182" s="3">
        <f t="shared" si="87"/>
        <v>-5.056790541857481E-10</v>
      </c>
      <c r="AP182" s="10">
        <f>_xlfn.XLOOKUP(AK$1,'Control Panel'!$B:$B,'Control Panel'!$D:$D)</f>
        <v>6.25E-2</v>
      </c>
      <c r="AQ182" s="2">
        <f>IF('Control Panel'!$D$26="ON",AU181*(1-'Control Panel'!$C$26),AU181)</f>
        <v>61122.118788828411</v>
      </c>
      <c r="AR182" s="3">
        <f>IF(ROUND(AU181,2) = 0,0,-PMT(_xlfn.XLOOKUP(AQ$1,'Control Panel'!$B:$B,'Control Panel'!$H:$H),_xlfn.XLOOKUP(AQ$1,'Control Panel'!$B:$B,'Control Panel'!$E:$E),_xlfn.XLOOKUP(AQ$1,'Control Panel'!$B:$B,'Control Panel'!$C:$C)))</f>
        <v>61459.563819643074</v>
      </c>
      <c r="AS182" s="3">
        <f>IF(AR182=0,0,AQ182*(_xlfn.XLOOKUP(AQ$1,'Control Panel'!$B:$B,'Control Panel'!$H:$H)))</f>
        <v>337.44503081332351</v>
      </c>
      <c r="AT182" s="3">
        <f t="shared" si="88"/>
        <v>61122.11878882975</v>
      </c>
      <c r="AU182" s="3">
        <f t="shared" si="89"/>
        <v>-1.3387762010097504E-9</v>
      </c>
      <c r="AV182" s="10">
        <f>_xlfn.XLOOKUP(AQ$1,'Control Panel'!$B:$B,'Control Panel'!$D:$D)</f>
        <v>6.6250000000000003E-2</v>
      </c>
      <c r="AW182" s="2">
        <f>IF('Control Panel'!$D$26="ON",BA181*(1-'Control Panel'!$C$26),BA181)</f>
        <v>5547354.268340922</v>
      </c>
      <c r="AX182" s="3">
        <f>IF(ROUND(BA181,2) = 0,0,-PMT(_xlfn.XLOOKUP(AW$1,'Control Panel'!$B:$B,'Control Panel'!$H:$H),_xlfn.XLOOKUP(AW$1,'Control Panel'!$B:$B,'Control Panel'!$E:$E),_xlfn.XLOOKUP(AW$1,'Control Panel'!$B:$B,'Control Panel'!$C:$C)))</f>
        <v>44797.69910066975</v>
      </c>
      <c r="AY182" s="3">
        <f>IF(AX182=0,0,AW182*(_xlfn.XLOOKUP(AW$1,'Control Panel'!$B:$B,'Control Panel'!$H:$H)))</f>
        <v>24847.524326943712</v>
      </c>
      <c r="AZ182" s="3">
        <f t="shared" si="90"/>
        <v>19950.174773726038</v>
      </c>
      <c r="BA182" s="3">
        <f t="shared" si="91"/>
        <v>5527404.0935671963</v>
      </c>
      <c r="BB182" s="10">
        <f>_xlfn.XLOOKUP(AW$1,'Control Panel'!$B:$B,'Control Panel'!$D:$D)</f>
        <v>5.3749999999999999E-2</v>
      </c>
      <c r="BC182" s="2">
        <f>IF('Control Panel'!$D$26="ON",BG181*(1-'Control Panel'!$C$26),BG181)</f>
        <v>9281379.7054097857</v>
      </c>
      <c r="BD182" s="3">
        <f>IF(ROUND(BG181,2) = 0,0,-PMT(_xlfn.XLOOKUP(BC$1,'Control Panel'!$B:$B,'Control Panel'!$H:$H),_xlfn.XLOOKUP(BC$1,'Control Panel'!$B:$B,'Control Panel'!$E:$E),_xlfn.XLOOKUP(BC$1,'Control Panel'!$B:$B,'Control Panel'!$C:$C)))</f>
        <v>83162.8118973979</v>
      </c>
      <c r="BE182" s="3">
        <f>IF(BD182=0,0,BC182*(_xlfn.XLOOKUP(BC$1,'Control Panel'!$B:$B,'Control Panel'!$H:$H)))</f>
        <v>54141.381614890422</v>
      </c>
      <c r="BF182" s="3">
        <f t="shared" si="92"/>
        <v>29021.430282507477</v>
      </c>
      <c r="BG182" s="3">
        <f t="shared" si="93"/>
        <v>9252358.2751272786</v>
      </c>
      <c r="BH182" s="10">
        <f>_xlfn.XLOOKUP(BC$1,'Control Panel'!$B:$B,'Control Panel'!$D:$D)</f>
        <v>7.0000000000000007E-2</v>
      </c>
      <c r="BI182" s="2">
        <f>IF('Control Panel'!$D$26="ON",BM181*(1-'Control Panel'!$C$26),BM181)</f>
        <v>4786286.511044587</v>
      </c>
      <c r="BJ182" s="3">
        <f>IF(ROUND(BM181,2) = 0,0,-PMT(_xlfn.XLOOKUP(BI$1,'Control Panel'!$B:$B,'Control Panel'!$H:$H),_xlfn.XLOOKUP(BI$1,'Control Panel'!$B:$B,'Control Panel'!$E:$E),_xlfn.XLOOKUP(BI$1,'Control Panel'!$B:$B,'Control Panel'!$C:$C)))</f>
        <v>39928.799014207361</v>
      </c>
      <c r="BK182" s="3">
        <f>IF(BJ182=0,0,BI182*(_xlfn.XLOOKUP(BI$1,'Control Panel'!$B:$B,'Control Panel'!$H:$H)))</f>
        <v>23432.861043655786</v>
      </c>
      <c r="BL182" s="3">
        <f t="shared" si="94"/>
        <v>16495.937970551575</v>
      </c>
      <c r="BM182" s="3">
        <f t="shared" si="95"/>
        <v>4769790.5730740353</v>
      </c>
      <c r="BN182" s="10">
        <f>_xlfn.XLOOKUP(BI$1,'Control Panel'!$B:$B,'Control Panel'!$D:$D)</f>
        <v>5.8749999999999997E-2</v>
      </c>
      <c r="BO182" s="2">
        <f>IF('Control Panel'!$D$26="ON",BS181*(1-'Control Panel'!$C$26),BS181)</f>
        <v>6377234.7188570993</v>
      </c>
      <c r="BP182" s="3">
        <f>IF(ROUND(BS181,2) = 0,0,-PMT(_xlfn.XLOOKUP(BO$1,'Control Panel'!$B:$B,'Control Panel'!$H:$H),_xlfn.XLOOKUP(BO$1,'Control Panel'!$B:$B,'Control Panel'!$E:$E),_xlfn.XLOOKUP(BO$1,'Control Panel'!$B:$B,'Control Panel'!$C:$C)))</f>
        <v>51078.842448125593</v>
      </c>
      <c r="BQ182" s="3">
        <f>IF(BP182=0,0,BO182*(_xlfn.XLOOKUP(BO$1,'Control Panel'!$B:$B,'Control Panel'!$H:$H)))</f>
        <v>27900.401894999806</v>
      </c>
      <c r="BR182" s="3">
        <f t="shared" si="96"/>
        <v>23178.440553125787</v>
      </c>
      <c r="BS182" s="3">
        <f t="shared" si="97"/>
        <v>6354056.2783039734</v>
      </c>
      <c r="BT182" s="10">
        <f>_xlfn.XLOOKUP(BO$1,'Control Panel'!$B:$B,'Control Panel'!$D:$D)</f>
        <v>5.2499999999999998E-2</v>
      </c>
      <c r="BU182" s="2">
        <f>IF('Control Panel'!$D$26="ON",BY181*(1-'Control Panel'!$C$26),BY181)</f>
        <v>38685.748237312269</v>
      </c>
      <c r="BV182" s="3">
        <f>IF(ROUND(BY181,2) = 0,0,-PMT(_xlfn.XLOOKUP(BU$1,'Control Panel'!$B:$B,'Control Panel'!$H:$H),_xlfn.XLOOKUP(BU$1,'Control Panel'!$B:$B,'Control Panel'!$E:$E),_xlfn.XLOOKUP(BU$1,'Control Panel'!$B:$B,'Control Panel'!$C:$C)))</f>
        <v>38891.266274824018</v>
      </c>
      <c r="BW182" s="3">
        <f>IF(BV182=0,0,BU182*(_xlfn.XLOOKUP(BU$1,'Control Panel'!$B:$B,'Control Panel'!$H:$H)))</f>
        <v>205.51803751072146</v>
      </c>
      <c r="BX182" s="3">
        <f t="shared" si="98"/>
        <v>38685.748237313295</v>
      </c>
      <c r="BY182" s="3">
        <f t="shared" si="99"/>
        <v>-1.0259100235998631E-9</v>
      </c>
      <c r="BZ182" s="10">
        <f>_xlfn.XLOOKUP(BU$1,'Control Panel'!$B:$B,'Control Panel'!$D:$D)</f>
        <v>6.3750000000000001E-2</v>
      </c>
      <c r="CA182" s="2">
        <f>IF('Control Panel'!$D$26="ON",CE181*(1-'Control Panel'!$C$26),CE181)</f>
        <v>49587.000842136345</v>
      </c>
      <c r="CB182" s="3">
        <f>IF(ROUND(CE181,2) = 0,0,-PMT(_xlfn.XLOOKUP(CA$1,'Control Panel'!$B:$B,'Control Panel'!$H:$H),_xlfn.XLOOKUP(CA$1,'Control Panel'!$B:$B,'Control Panel'!$E:$E),_xlfn.XLOOKUP(CA$1,'Control Panel'!$B:$B,'Control Panel'!$C:$C)))</f>
        <v>49824.605221179954</v>
      </c>
      <c r="CC182" s="3">
        <f>IF(CB182=0,0,CA182*(_xlfn.XLOOKUP(CA$1,'Control Panel'!$B:$B,'Control Panel'!$H:$H)))</f>
        <v>237.60437903523669</v>
      </c>
      <c r="CD182" s="3">
        <f t="shared" si="100"/>
        <v>49587.00084214472</v>
      </c>
      <c r="CE182" s="3">
        <f t="shared" si="101"/>
        <v>-8.3746272139251232E-9</v>
      </c>
      <c r="CF182" s="10">
        <f>_xlfn.XLOOKUP(CA$1,'Control Panel'!$B:$B,'Control Panel'!$D:$D)</f>
        <v>5.7500000000000002E-2</v>
      </c>
      <c r="CG182" s="2">
        <f>IF('Control Panel'!$D$26="ON",CK181*(1-'Control Panel'!$C$26),CK181)</f>
        <v>69135.223866742992</v>
      </c>
      <c r="CH182" s="3">
        <f>IF(ROUND(CK181,2) = 0,0,-PMT(_xlfn.XLOOKUP(CG$1,'Control Panel'!$B:$B,'Control Panel'!$H:$H),_xlfn.XLOOKUP(CG$1,'Control Panel'!$B:$B,'Control Panel'!$E:$E),_xlfn.XLOOKUP(CG$1,'Control Panel'!$B:$B,'Control Panel'!$C:$C)))</f>
        <v>69452.093642796826</v>
      </c>
      <c r="CI182" s="3">
        <f>IF(CH182=0,0,CG182*(_xlfn.XLOOKUP(CG$1,'Control Panel'!$B:$B,'Control Panel'!$H:$H)))</f>
        <v>316.86977605590539</v>
      </c>
      <c r="CJ182" s="3">
        <f t="shared" si="102"/>
        <v>69135.223866740926</v>
      </c>
      <c r="CK182" s="3">
        <f t="shared" si="103"/>
        <v>2.066371962428093E-9</v>
      </c>
      <c r="CL182" s="10">
        <f>_xlfn.XLOOKUP(CG$1,'Control Panel'!$B:$B,'Control Panel'!$D:$D)</f>
        <v>5.5E-2</v>
      </c>
      <c r="CM182" s="2">
        <f>IF('Control Panel'!$D$26="ON",CQ181*(1-'Control Panel'!$C$26),CQ181)</f>
        <v>1378861.5608339657</v>
      </c>
      <c r="CN182" s="3">
        <f>IF(ROUND(CQ181,2) = 0,0,-PMT(_xlfn.XLOOKUP(CM$1,'Control Panel'!$B:$B,'Control Panel'!$H:$H),_xlfn.XLOOKUP(CM$1,'Control Panel'!$B:$B,'Control Panel'!$E:$E),_xlfn.XLOOKUP(CM$1,'Control Panel'!$B:$B,'Control Panel'!$C:$C)))</f>
        <v>11044.074042837967</v>
      </c>
      <c r="CO182" s="3">
        <f>IF(CN182=0,0,CM182*(_xlfn.XLOOKUP(CM$1,'Control Panel'!$B:$B,'Control Panel'!$H:$H)))</f>
        <v>6032.5193286485992</v>
      </c>
      <c r="CP182" s="3">
        <f t="shared" si="104"/>
        <v>5011.5547141893676</v>
      </c>
      <c r="CQ182" s="3">
        <f t="shared" si="105"/>
        <v>1373850.0061197763</v>
      </c>
      <c r="CR182" s="10">
        <f>_xlfn.XLOOKUP(CM$1,'Control Panel'!$B:$B,'Control Panel'!$D:$D)</f>
        <v>5.2499999999999998E-2</v>
      </c>
    </row>
    <row r="183" spans="1:96" ht="11.15" thickBot="1" x14ac:dyDescent="0.35">
      <c r="A183" s="86">
        <f t="shared" si="74"/>
        <v>142280.01437391239</v>
      </c>
      <c r="B183" s="3">
        <f t="shared" si="75"/>
        <v>222402.61893280651</v>
      </c>
      <c r="C183" s="88">
        <f>SUM($A$3:A182)</f>
        <v>57622495.656641431</v>
      </c>
      <c r="D183" s="87">
        <f>IF('Control Panel'!$D$27= "ON",A183+B183*(1-'Control Panel'!$C$27),A183+B183)</f>
        <v>364682.6333067189</v>
      </c>
      <c r="F183" s="18">
        <v>181</v>
      </c>
      <c r="G183" s="2">
        <f>IF('Control Panel'!$D$26="ON",K182*(1-'Control Panel'!$C$26),K182)</f>
        <v>2.5611370801925659E-9</v>
      </c>
      <c r="H183" s="3">
        <f>IF(ROUND(K182,2) = 0,0,-PMT(_xlfn.XLOOKUP(G$1,'Control Panel'!$B:$B,'Control Panel'!$H:$H),_xlfn.XLOOKUP(G$1,'Control Panel'!$B:$B,'Control Panel'!$E:$E),_xlfn.XLOOKUP(G$1,'Control Panel'!$B:$B,'Control Panel'!$C:$C)))</f>
        <v>0</v>
      </c>
      <c r="I183" s="3">
        <f>IF(H183=0,0,G183*(_xlfn.XLOOKUP(G$1,'Control Panel'!$B:$B,'Control Panel'!$H:$H)))</f>
        <v>0</v>
      </c>
      <c r="J183" s="3">
        <f t="shared" si="76"/>
        <v>0</v>
      </c>
      <c r="K183" s="3">
        <f t="shared" si="77"/>
        <v>2.5611370801925659E-9</v>
      </c>
      <c r="L183" s="10">
        <f>_xlfn.XLOOKUP(G$1,'Control Panel'!$B:$B,'Control Panel'!$D:$D)</f>
        <v>5.5E-2</v>
      </c>
      <c r="M183" s="2">
        <f>IF('Control Panel'!$D$26="ON",Q182*(1-'Control Panel'!$C$26),Q182)</f>
        <v>2946350.2667641635</v>
      </c>
      <c r="N183" s="3">
        <f>IF(ROUND(Q182,2) = 0,0,-PMT(_xlfn.XLOOKUP(M$1,'Control Panel'!$B:$B,'Control Panel'!$H:$H),_xlfn.XLOOKUP(M$1,'Control Panel'!$B:$B,'Control Panel'!$E:$E),_xlfn.XLOOKUP(M$1,'Control Panel'!$B:$B,'Control Panel'!$C:$C)))</f>
        <v>26277.152547020552</v>
      </c>
      <c r="O183" s="3">
        <f>IF(N183=0,0,M183*(_xlfn.XLOOKUP(M$1,'Control Panel'!$B:$B,'Control Panel'!$H:$H)))</f>
        <v>16880.131736669689</v>
      </c>
      <c r="P183" s="3">
        <f t="shared" si="78"/>
        <v>9397.020810350863</v>
      </c>
      <c r="Q183" s="3">
        <f t="shared" si="79"/>
        <v>2936953.2459538127</v>
      </c>
      <c r="R183" s="10">
        <f>_xlfn.XLOOKUP(M$1,'Control Panel'!$B:$B,'Control Panel'!$D:$D)</f>
        <v>6.8750000000000006E-2</v>
      </c>
      <c r="S183" s="2">
        <f>IF('Control Panel'!$D$26="ON",W182*(1-'Control Panel'!$C$26),W182)</f>
        <v>4787819.1834917497</v>
      </c>
      <c r="T183" s="3">
        <f>IF(ROUND(W182,2) = 0,0,-PMT(_xlfn.XLOOKUP(S$1,'Control Panel'!$B:$B,'Control Panel'!$H:$H),_xlfn.XLOOKUP(S$1,'Control Panel'!$B:$B,'Control Panel'!$E:$E),_xlfn.XLOOKUP(S$1,'Control Panel'!$B:$B,'Control Panel'!$C:$C)))</f>
        <v>42700.372888908401</v>
      </c>
      <c r="U183" s="3">
        <f>IF(T183=0,0,S183*(_xlfn.XLOOKUP(S$1,'Control Panel'!$B:$B,'Control Panel'!$H:$H)))</f>
        <v>27430.214072088151</v>
      </c>
      <c r="V183" s="3">
        <f t="shared" si="80"/>
        <v>15270.158816820251</v>
      </c>
      <c r="W183" s="3">
        <f t="shared" si="81"/>
        <v>4772549.0246749297</v>
      </c>
      <c r="X183" s="10">
        <f>_xlfn.XLOOKUP(S$1,'Control Panel'!$B:$B,'Control Panel'!$D:$D)</f>
        <v>6.8750000000000006E-2</v>
      </c>
      <c r="Y183" s="2">
        <f>IF('Control Panel'!$D$26="ON",AC182*(1-'Control Panel'!$C$26),AC182)</f>
        <v>-6.7957444116473198E-9</v>
      </c>
      <c r="Z183" s="3">
        <f>IF(ROUND(AC182,2) = 0,0,-PMT(_xlfn.XLOOKUP(Y$1,'Control Panel'!$B:$B,'Control Panel'!$H:$H),_xlfn.XLOOKUP(Y$1,'Control Panel'!$B:$B,'Control Panel'!$E:$E),_xlfn.XLOOKUP(Y$1,'Control Panel'!$B:$B,'Control Panel'!$C:$C)))</f>
        <v>0</v>
      </c>
      <c r="AA183" s="3">
        <f>IF(Z183=0,0,Y183*(_xlfn.XLOOKUP(Y$1,'Control Panel'!$B:$B,'Control Panel'!$H:$H)))</f>
        <v>0</v>
      </c>
      <c r="AB183" s="3">
        <f t="shared" si="82"/>
        <v>0</v>
      </c>
      <c r="AC183" s="3">
        <f t="shared" si="83"/>
        <v>-6.7957444116473198E-9</v>
      </c>
      <c r="AD183" s="10">
        <f>_xlfn.XLOOKUP(Y$1,'Control Panel'!$B:$B,'Control Panel'!$D:$D)</f>
        <v>5.1249999999999997E-2</v>
      </c>
      <c r="AE183" s="2">
        <f>IF('Control Panel'!$D$26="ON",AI182*(1-'Control Panel'!$C$26),AI182)</f>
        <v>7365875.6669104164</v>
      </c>
      <c r="AF183" s="3">
        <f>IF(ROUND(AI182,2) = 0,0,-PMT(_xlfn.XLOOKUP(AE$1,'Control Panel'!$B:$B,'Control Panel'!$H:$H),_xlfn.XLOOKUP(AE$1,'Control Panel'!$B:$B,'Control Panel'!$E:$E),_xlfn.XLOOKUP(AE$1,'Control Panel'!$B:$B,'Control Panel'!$C:$C)))</f>
        <v>65692.881367551381</v>
      </c>
      <c r="AG183" s="3">
        <f>IF(AF183=0,0,AE183*(_xlfn.XLOOKUP(AE$1,'Control Panel'!$B:$B,'Control Panel'!$H:$H)))</f>
        <v>42200.329341674267</v>
      </c>
      <c r="AH183" s="3">
        <f t="shared" si="84"/>
        <v>23492.552025877114</v>
      </c>
      <c r="AI183" s="3">
        <f t="shared" si="85"/>
        <v>7342383.1148845395</v>
      </c>
      <c r="AJ183" s="10">
        <f>_xlfn.XLOOKUP(AE$1,'Control Panel'!$B:$B,'Control Panel'!$D:$D)</f>
        <v>6.8750000000000006E-2</v>
      </c>
      <c r="AK183" s="2">
        <f>IF('Control Panel'!$D$26="ON",AO182*(1-'Control Panel'!$C$26),AO182)</f>
        <v>-5.056790541857481E-10</v>
      </c>
      <c r="AL183" s="3">
        <f>IF(ROUND(AO182,2) = 0,0,-PMT(_xlfn.XLOOKUP(AK$1,'Control Panel'!$B:$B,'Control Panel'!$H:$H),_xlfn.XLOOKUP(AK$1,'Control Panel'!$B:$B,'Control Panel'!$E:$E),_xlfn.XLOOKUP(AK$1,'Control Panel'!$B:$B,'Control Panel'!$C:$C)))</f>
        <v>0</v>
      </c>
      <c r="AM183" s="3">
        <f>IF(AL183=0,0,AK183*(_xlfn.XLOOKUP(AK$1,'Control Panel'!$B:$B,'Control Panel'!$H:$H)))</f>
        <v>0</v>
      </c>
      <c r="AN183" s="3">
        <f t="shared" si="86"/>
        <v>0</v>
      </c>
      <c r="AO183" s="3">
        <f t="shared" si="87"/>
        <v>-5.056790541857481E-10</v>
      </c>
      <c r="AP183" s="10">
        <f>_xlfn.XLOOKUP(AK$1,'Control Panel'!$B:$B,'Control Panel'!$D:$D)</f>
        <v>6.25E-2</v>
      </c>
      <c r="AQ183" s="2">
        <f>IF('Control Panel'!$D$26="ON",AU182*(1-'Control Panel'!$C$26),AU182)</f>
        <v>-1.3387762010097504E-9</v>
      </c>
      <c r="AR183" s="3">
        <f>IF(ROUND(AU182,2) = 0,0,-PMT(_xlfn.XLOOKUP(AQ$1,'Control Panel'!$B:$B,'Control Panel'!$H:$H),_xlfn.XLOOKUP(AQ$1,'Control Panel'!$B:$B,'Control Panel'!$E:$E),_xlfn.XLOOKUP(AQ$1,'Control Panel'!$B:$B,'Control Panel'!$C:$C)))</f>
        <v>0</v>
      </c>
      <c r="AS183" s="3">
        <f>IF(AR183=0,0,AQ183*(_xlfn.XLOOKUP(AQ$1,'Control Panel'!$B:$B,'Control Panel'!$H:$H)))</f>
        <v>0</v>
      </c>
      <c r="AT183" s="3">
        <f t="shared" si="88"/>
        <v>0</v>
      </c>
      <c r="AU183" s="3">
        <f t="shared" si="89"/>
        <v>-1.3387762010097504E-9</v>
      </c>
      <c r="AV183" s="10">
        <f>_xlfn.XLOOKUP(AQ$1,'Control Panel'!$B:$B,'Control Panel'!$D:$D)</f>
        <v>6.6250000000000003E-2</v>
      </c>
      <c r="AW183" s="2">
        <f>IF('Control Panel'!$D$26="ON",BA182*(1-'Control Panel'!$C$26),BA182)</f>
        <v>5527404.0935671963</v>
      </c>
      <c r="AX183" s="3">
        <f>IF(ROUND(BA182,2) = 0,0,-PMT(_xlfn.XLOOKUP(AW$1,'Control Panel'!$B:$B,'Control Panel'!$H:$H),_xlfn.XLOOKUP(AW$1,'Control Panel'!$B:$B,'Control Panel'!$E:$E),_xlfn.XLOOKUP(AW$1,'Control Panel'!$B:$B,'Control Panel'!$C:$C)))</f>
        <v>44797.69910066975</v>
      </c>
      <c r="AY183" s="3">
        <f>IF(AX183=0,0,AW183*(_xlfn.XLOOKUP(AW$1,'Control Panel'!$B:$B,'Control Panel'!$H:$H)))</f>
        <v>24758.164169103067</v>
      </c>
      <c r="AZ183" s="3">
        <f t="shared" si="90"/>
        <v>20039.534931566683</v>
      </c>
      <c r="BA183" s="3">
        <f t="shared" si="91"/>
        <v>5507364.5586356297</v>
      </c>
      <c r="BB183" s="10">
        <f>_xlfn.XLOOKUP(AW$1,'Control Panel'!$B:$B,'Control Panel'!$D:$D)</f>
        <v>5.3749999999999999E-2</v>
      </c>
      <c r="BC183" s="2">
        <f>IF('Control Panel'!$D$26="ON",BG182*(1-'Control Panel'!$C$26),BG182)</f>
        <v>9252358.2751272786</v>
      </c>
      <c r="BD183" s="3">
        <f>IF(ROUND(BG182,2) = 0,0,-PMT(_xlfn.XLOOKUP(BC$1,'Control Panel'!$B:$B,'Control Panel'!$H:$H),_xlfn.XLOOKUP(BC$1,'Control Panel'!$B:$B,'Control Panel'!$E:$E),_xlfn.XLOOKUP(BC$1,'Control Panel'!$B:$B,'Control Panel'!$C:$C)))</f>
        <v>83162.8118973979</v>
      </c>
      <c r="BE183" s="3">
        <f>IF(BD183=0,0,BC183*(_xlfn.XLOOKUP(BC$1,'Control Panel'!$B:$B,'Control Panel'!$H:$H)))</f>
        <v>53972.089938242461</v>
      </c>
      <c r="BF183" s="3">
        <f t="shared" si="92"/>
        <v>29190.721959155439</v>
      </c>
      <c r="BG183" s="3">
        <f t="shared" si="93"/>
        <v>9223167.5531681236</v>
      </c>
      <c r="BH183" s="10">
        <f>_xlfn.XLOOKUP(BC$1,'Control Panel'!$B:$B,'Control Panel'!$D:$D)</f>
        <v>7.0000000000000007E-2</v>
      </c>
      <c r="BI183" s="2">
        <f>IF('Control Panel'!$D$26="ON",BM182*(1-'Control Panel'!$C$26),BM182)</f>
        <v>4769790.5730740353</v>
      </c>
      <c r="BJ183" s="3">
        <f>IF(ROUND(BM182,2) = 0,0,-PMT(_xlfn.XLOOKUP(BI$1,'Control Panel'!$B:$B,'Control Panel'!$H:$H),_xlfn.XLOOKUP(BI$1,'Control Panel'!$B:$B,'Control Panel'!$E:$E),_xlfn.XLOOKUP(BI$1,'Control Panel'!$B:$B,'Control Panel'!$C:$C)))</f>
        <v>39928.799014207361</v>
      </c>
      <c r="BK183" s="3">
        <f>IF(BJ183=0,0,BI183*(_xlfn.XLOOKUP(BI$1,'Control Panel'!$B:$B,'Control Panel'!$H:$H)))</f>
        <v>23352.099680674961</v>
      </c>
      <c r="BL183" s="3">
        <f t="shared" si="94"/>
        <v>16576.6993335324</v>
      </c>
      <c r="BM183" s="3">
        <f t="shared" si="95"/>
        <v>4753213.8737405026</v>
      </c>
      <c r="BN183" s="10">
        <f>_xlfn.XLOOKUP(BI$1,'Control Panel'!$B:$B,'Control Panel'!$D:$D)</f>
        <v>5.8749999999999997E-2</v>
      </c>
      <c r="BO183" s="2">
        <f>IF('Control Panel'!$D$26="ON",BS182*(1-'Control Panel'!$C$26),BS182)</f>
        <v>6354056.2783039734</v>
      </c>
      <c r="BP183" s="3">
        <f>IF(ROUND(BS182,2) = 0,0,-PMT(_xlfn.XLOOKUP(BO$1,'Control Panel'!$B:$B,'Control Panel'!$H:$H),_xlfn.XLOOKUP(BO$1,'Control Panel'!$B:$B,'Control Panel'!$E:$E),_xlfn.XLOOKUP(BO$1,'Control Panel'!$B:$B,'Control Panel'!$C:$C)))</f>
        <v>51078.842448125593</v>
      </c>
      <c r="BQ183" s="3">
        <f>IF(BP183=0,0,BO183*(_xlfn.XLOOKUP(BO$1,'Control Panel'!$B:$B,'Control Panel'!$H:$H)))</f>
        <v>27798.996217579879</v>
      </c>
      <c r="BR183" s="3">
        <f t="shared" si="96"/>
        <v>23279.846230545714</v>
      </c>
      <c r="BS183" s="3">
        <f t="shared" si="97"/>
        <v>6330776.4320734274</v>
      </c>
      <c r="BT183" s="10">
        <f>_xlfn.XLOOKUP(BO$1,'Control Panel'!$B:$B,'Control Panel'!$D:$D)</f>
        <v>5.2499999999999998E-2</v>
      </c>
      <c r="BU183" s="2">
        <f>IF('Control Panel'!$D$26="ON",BY182*(1-'Control Panel'!$C$26),BY182)</f>
        <v>-1.0259100235998631E-9</v>
      </c>
      <c r="BV183" s="3">
        <f>IF(ROUND(BY182,2) = 0,0,-PMT(_xlfn.XLOOKUP(BU$1,'Control Panel'!$B:$B,'Control Panel'!$H:$H),_xlfn.XLOOKUP(BU$1,'Control Panel'!$B:$B,'Control Panel'!$E:$E),_xlfn.XLOOKUP(BU$1,'Control Panel'!$B:$B,'Control Panel'!$C:$C)))</f>
        <v>0</v>
      </c>
      <c r="BW183" s="3">
        <f>IF(BV183=0,0,BU183*(_xlfn.XLOOKUP(BU$1,'Control Panel'!$B:$B,'Control Panel'!$H:$H)))</f>
        <v>0</v>
      </c>
      <c r="BX183" s="3">
        <f t="shared" si="98"/>
        <v>0</v>
      </c>
      <c r="BY183" s="3">
        <f t="shared" si="99"/>
        <v>-1.0259100235998631E-9</v>
      </c>
      <c r="BZ183" s="10">
        <f>_xlfn.XLOOKUP(BU$1,'Control Panel'!$B:$B,'Control Panel'!$D:$D)</f>
        <v>6.3750000000000001E-2</v>
      </c>
      <c r="CA183" s="2">
        <f>IF('Control Panel'!$D$26="ON",CE182*(1-'Control Panel'!$C$26),CE182)</f>
        <v>-8.3746272139251232E-9</v>
      </c>
      <c r="CB183" s="3">
        <f>IF(ROUND(CE182,2) = 0,0,-PMT(_xlfn.XLOOKUP(CA$1,'Control Panel'!$B:$B,'Control Panel'!$H:$H),_xlfn.XLOOKUP(CA$1,'Control Panel'!$B:$B,'Control Panel'!$E:$E),_xlfn.XLOOKUP(CA$1,'Control Panel'!$B:$B,'Control Panel'!$C:$C)))</f>
        <v>0</v>
      </c>
      <c r="CC183" s="3">
        <f>IF(CB183=0,0,CA183*(_xlfn.XLOOKUP(CA$1,'Control Panel'!$B:$B,'Control Panel'!$H:$H)))</f>
        <v>0</v>
      </c>
      <c r="CD183" s="3">
        <f t="shared" si="100"/>
        <v>0</v>
      </c>
      <c r="CE183" s="3">
        <f t="shared" si="101"/>
        <v>-8.3746272139251232E-9</v>
      </c>
      <c r="CF183" s="10">
        <f>_xlfn.XLOOKUP(CA$1,'Control Panel'!$B:$B,'Control Panel'!$D:$D)</f>
        <v>5.7500000000000002E-2</v>
      </c>
      <c r="CG183" s="2">
        <f>IF('Control Panel'!$D$26="ON",CK182*(1-'Control Panel'!$C$26),CK182)</f>
        <v>2.066371962428093E-9</v>
      </c>
      <c r="CH183" s="3">
        <f>IF(ROUND(CK182,2) = 0,0,-PMT(_xlfn.XLOOKUP(CG$1,'Control Panel'!$B:$B,'Control Panel'!$H:$H),_xlfn.XLOOKUP(CG$1,'Control Panel'!$B:$B,'Control Panel'!$E:$E),_xlfn.XLOOKUP(CG$1,'Control Panel'!$B:$B,'Control Panel'!$C:$C)))</f>
        <v>0</v>
      </c>
      <c r="CI183" s="3">
        <f>IF(CH183=0,0,CG183*(_xlfn.XLOOKUP(CG$1,'Control Panel'!$B:$B,'Control Panel'!$H:$H)))</f>
        <v>0</v>
      </c>
      <c r="CJ183" s="3">
        <f t="shared" si="102"/>
        <v>0</v>
      </c>
      <c r="CK183" s="3">
        <f t="shared" si="103"/>
        <v>2.066371962428093E-9</v>
      </c>
      <c r="CL183" s="10">
        <f>_xlfn.XLOOKUP(CG$1,'Control Panel'!$B:$B,'Control Panel'!$D:$D)</f>
        <v>5.5E-2</v>
      </c>
      <c r="CM183" s="2">
        <f>IF('Control Panel'!$D$26="ON",CQ182*(1-'Control Panel'!$C$26),CQ182)</f>
        <v>1373850.0061197763</v>
      </c>
      <c r="CN183" s="3">
        <f>IF(ROUND(CQ182,2) = 0,0,-PMT(_xlfn.XLOOKUP(CM$1,'Control Panel'!$B:$B,'Control Panel'!$H:$H),_xlfn.XLOOKUP(CM$1,'Control Panel'!$B:$B,'Control Panel'!$E:$E),_xlfn.XLOOKUP(CM$1,'Control Panel'!$B:$B,'Control Panel'!$C:$C)))</f>
        <v>11044.074042837967</v>
      </c>
      <c r="CO183" s="3">
        <f>IF(CN183=0,0,CM183*(_xlfn.XLOOKUP(CM$1,'Control Panel'!$B:$B,'Control Panel'!$H:$H)))</f>
        <v>6010.5937767740206</v>
      </c>
      <c r="CP183" s="3">
        <f t="shared" si="104"/>
        <v>5033.4802660639461</v>
      </c>
      <c r="CQ183" s="3">
        <f t="shared" si="105"/>
        <v>1368816.5258537123</v>
      </c>
      <c r="CR183" s="10">
        <f>_xlfn.XLOOKUP(CM$1,'Control Panel'!$B:$B,'Control Panel'!$D:$D)</f>
        <v>5.2499999999999998E-2</v>
      </c>
    </row>
    <row r="184" spans="1:96" ht="11.15" thickBot="1" x14ac:dyDescent="0.35">
      <c r="A184" s="86">
        <f t="shared" si="74"/>
        <v>143020.99669206043</v>
      </c>
      <c r="B184" s="3">
        <f t="shared" si="75"/>
        <v>221661.63661465843</v>
      </c>
      <c r="C184" s="88">
        <f>SUM($A$3:A183)</f>
        <v>57764775.671015345</v>
      </c>
      <c r="D184" s="87">
        <f>IF('Control Panel'!$D$27= "ON",A184+B184*(1-'Control Panel'!$C$27),A184+B184)</f>
        <v>364682.6333067189</v>
      </c>
      <c r="F184" s="11">
        <v>182</v>
      </c>
      <c r="G184" s="2">
        <f>IF('Control Panel'!$D$26="ON",K183*(1-'Control Panel'!$C$26),K183)</f>
        <v>2.5611370801925659E-9</v>
      </c>
      <c r="H184" s="3">
        <f>IF(ROUND(K183,2) = 0,0,-PMT(_xlfn.XLOOKUP(G$1,'Control Panel'!$B:$B,'Control Panel'!$H:$H),_xlfn.XLOOKUP(G$1,'Control Panel'!$B:$B,'Control Panel'!$E:$E),_xlfn.XLOOKUP(G$1,'Control Panel'!$B:$B,'Control Panel'!$C:$C)))</f>
        <v>0</v>
      </c>
      <c r="I184" s="3">
        <f>IF(H184=0,0,G184*(_xlfn.XLOOKUP(G$1,'Control Panel'!$B:$B,'Control Panel'!$H:$H)))</f>
        <v>0</v>
      </c>
      <c r="J184" s="3">
        <f t="shared" si="76"/>
        <v>0</v>
      </c>
      <c r="K184" s="3">
        <f t="shared" si="77"/>
        <v>2.5611370801925659E-9</v>
      </c>
      <c r="L184" s="10">
        <f>_xlfn.XLOOKUP(G$1,'Control Panel'!$B:$B,'Control Panel'!$D:$D)</f>
        <v>5.5E-2</v>
      </c>
      <c r="M184" s="2">
        <f>IF('Control Panel'!$D$26="ON",Q183*(1-'Control Panel'!$C$26),Q183)</f>
        <v>2936953.2459538127</v>
      </c>
      <c r="N184" s="3">
        <f>IF(ROUND(Q183,2) = 0,0,-PMT(_xlfn.XLOOKUP(M$1,'Control Panel'!$B:$B,'Control Panel'!$H:$H),_xlfn.XLOOKUP(M$1,'Control Panel'!$B:$B,'Control Panel'!$E:$E),_xlfn.XLOOKUP(M$1,'Control Panel'!$B:$B,'Control Panel'!$C:$C)))</f>
        <v>26277.152547020552</v>
      </c>
      <c r="O184" s="3">
        <f>IF(N184=0,0,M184*(_xlfn.XLOOKUP(M$1,'Control Panel'!$B:$B,'Control Panel'!$H:$H)))</f>
        <v>16826.294638277053</v>
      </c>
      <c r="P184" s="3">
        <f t="shared" si="78"/>
        <v>9450.8579087434991</v>
      </c>
      <c r="Q184" s="3">
        <f t="shared" si="79"/>
        <v>2927502.3880450693</v>
      </c>
      <c r="R184" s="10">
        <f>_xlfn.XLOOKUP(M$1,'Control Panel'!$B:$B,'Control Panel'!$D:$D)</f>
        <v>6.8750000000000006E-2</v>
      </c>
      <c r="S184" s="2">
        <f>IF('Control Panel'!$D$26="ON",W183*(1-'Control Panel'!$C$26),W183)</f>
        <v>4772549.0246749297</v>
      </c>
      <c r="T184" s="3">
        <f>IF(ROUND(W183,2) = 0,0,-PMT(_xlfn.XLOOKUP(S$1,'Control Panel'!$B:$B,'Control Panel'!$H:$H),_xlfn.XLOOKUP(S$1,'Control Panel'!$B:$B,'Control Panel'!$E:$E),_xlfn.XLOOKUP(S$1,'Control Panel'!$B:$B,'Control Panel'!$C:$C)))</f>
        <v>42700.372888908401</v>
      </c>
      <c r="U184" s="3">
        <f>IF(T184=0,0,S184*(_xlfn.XLOOKUP(S$1,'Control Panel'!$B:$B,'Control Panel'!$H:$H)))</f>
        <v>27342.728787200122</v>
      </c>
      <c r="V184" s="3">
        <f t="shared" si="80"/>
        <v>15357.64410170828</v>
      </c>
      <c r="W184" s="3">
        <f t="shared" si="81"/>
        <v>4757191.3805732215</v>
      </c>
      <c r="X184" s="10">
        <f>_xlfn.XLOOKUP(S$1,'Control Panel'!$B:$B,'Control Panel'!$D:$D)</f>
        <v>6.8750000000000006E-2</v>
      </c>
      <c r="Y184" s="2">
        <f>IF('Control Panel'!$D$26="ON",AC183*(1-'Control Panel'!$C$26),AC183)</f>
        <v>-6.7957444116473198E-9</v>
      </c>
      <c r="Z184" s="3">
        <f>IF(ROUND(AC183,2) = 0,0,-PMT(_xlfn.XLOOKUP(Y$1,'Control Panel'!$B:$B,'Control Panel'!$H:$H),_xlfn.XLOOKUP(Y$1,'Control Panel'!$B:$B,'Control Panel'!$E:$E),_xlfn.XLOOKUP(Y$1,'Control Panel'!$B:$B,'Control Panel'!$C:$C)))</f>
        <v>0</v>
      </c>
      <c r="AA184" s="3">
        <f>IF(Z184=0,0,Y184*(_xlfn.XLOOKUP(Y$1,'Control Panel'!$B:$B,'Control Panel'!$H:$H)))</f>
        <v>0</v>
      </c>
      <c r="AB184" s="3">
        <f t="shared" si="82"/>
        <v>0</v>
      </c>
      <c r="AC184" s="3">
        <f t="shared" si="83"/>
        <v>-6.7957444116473198E-9</v>
      </c>
      <c r="AD184" s="10">
        <f>_xlfn.XLOOKUP(Y$1,'Control Panel'!$B:$B,'Control Panel'!$D:$D)</f>
        <v>5.1249999999999997E-2</v>
      </c>
      <c r="AE184" s="2">
        <f>IF('Control Panel'!$D$26="ON",AI183*(1-'Control Panel'!$C$26),AI183)</f>
        <v>7342383.1148845395</v>
      </c>
      <c r="AF184" s="3">
        <f>IF(ROUND(AI183,2) = 0,0,-PMT(_xlfn.XLOOKUP(AE$1,'Control Panel'!$B:$B,'Control Panel'!$H:$H),_xlfn.XLOOKUP(AE$1,'Control Panel'!$B:$B,'Control Panel'!$E:$E),_xlfn.XLOOKUP(AE$1,'Control Panel'!$B:$B,'Control Panel'!$C:$C)))</f>
        <v>65692.881367551381</v>
      </c>
      <c r="AG184" s="3">
        <f>IF(AF184=0,0,AE184*(_xlfn.XLOOKUP(AE$1,'Control Panel'!$B:$B,'Control Panel'!$H:$H)))</f>
        <v>42065.736595692681</v>
      </c>
      <c r="AH184" s="3">
        <f t="shared" si="84"/>
        <v>23627.144771858701</v>
      </c>
      <c r="AI184" s="3">
        <f t="shared" si="85"/>
        <v>7318755.9701126805</v>
      </c>
      <c r="AJ184" s="10">
        <f>_xlfn.XLOOKUP(AE$1,'Control Panel'!$B:$B,'Control Panel'!$D:$D)</f>
        <v>6.8750000000000006E-2</v>
      </c>
      <c r="AK184" s="2">
        <f>IF('Control Panel'!$D$26="ON",AO183*(1-'Control Panel'!$C$26),AO183)</f>
        <v>-5.056790541857481E-10</v>
      </c>
      <c r="AL184" s="3">
        <f>IF(ROUND(AO183,2) = 0,0,-PMT(_xlfn.XLOOKUP(AK$1,'Control Panel'!$B:$B,'Control Panel'!$H:$H),_xlfn.XLOOKUP(AK$1,'Control Panel'!$B:$B,'Control Panel'!$E:$E),_xlfn.XLOOKUP(AK$1,'Control Panel'!$B:$B,'Control Panel'!$C:$C)))</f>
        <v>0</v>
      </c>
      <c r="AM184" s="3">
        <f>IF(AL184=0,0,AK184*(_xlfn.XLOOKUP(AK$1,'Control Panel'!$B:$B,'Control Panel'!$H:$H)))</f>
        <v>0</v>
      </c>
      <c r="AN184" s="3">
        <f t="shared" si="86"/>
        <v>0</v>
      </c>
      <c r="AO184" s="3">
        <f t="shared" si="87"/>
        <v>-5.056790541857481E-10</v>
      </c>
      <c r="AP184" s="10">
        <f>_xlfn.XLOOKUP(AK$1,'Control Panel'!$B:$B,'Control Panel'!$D:$D)</f>
        <v>6.25E-2</v>
      </c>
      <c r="AQ184" s="2">
        <f>IF('Control Panel'!$D$26="ON",AU183*(1-'Control Panel'!$C$26),AU183)</f>
        <v>-1.3387762010097504E-9</v>
      </c>
      <c r="AR184" s="3">
        <f>IF(ROUND(AU183,2) = 0,0,-PMT(_xlfn.XLOOKUP(AQ$1,'Control Panel'!$B:$B,'Control Panel'!$H:$H),_xlfn.XLOOKUP(AQ$1,'Control Panel'!$B:$B,'Control Panel'!$E:$E),_xlfn.XLOOKUP(AQ$1,'Control Panel'!$B:$B,'Control Panel'!$C:$C)))</f>
        <v>0</v>
      </c>
      <c r="AS184" s="3">
        <f>IF(AR184=0,0,AQ184*(_xlfn.XLOOKUP(AQ$1,'Control Panel'!$B:$B,'Control Panel'!$H:$H)))</f>
        <v>0</v>
      </c>
      <c r="AT184" s="3">
        <f t="shared" si="88"/>
        <v>0</v>
      </c>
      <c r="AU184" s="3">
        <f t="shared" si="89"/>
        <v>-1.3387762010097504E-9</v>
      </c>
      <c r="AV184" s="10">
        <f>_xlfn.XLOOKUP(AQ$1,'Control Panel'!$B:$B,'Control Panel'!$D:$D)</f>
        <v>6.6250000000000003E-2</v>
      </c>
      <c r="AW184" s="2">
        <f>IF('Control Panel'!$D$26="ON",BA183*(1-'Control Panel'!$C$26),BA183)</f>
        <v>5507364.5586356297</v>
      </c>
      <c r="AX184" s="3">
        <f>IF(ROUND(BA183,2) = 0,0,-PMT(_xlfn.XLOOKUP(AW$1,'Control Panel'!$B:$B,'Control Panel'!$H:$H),_xlfn.XLOOKUP(AW$1,'Control Panel'!$B:$B,'Control Panel'!$E:$E),_xlfn.XLOOKUP(AW$1,'Control Panel'!$B:$B,'Control Panel'!$C:$C)))</f>
        <v>44797.69910066975</v>
      </c>
      <c r="AY184" s="3">
        <f>IF(AX184=0,0,AW184*(_xlfn.XLOOKUP(AW$1,'Control Panel'!$B:$B,'Control Panel'!$H:$H)))</f>
        <v>24668.403752222093</v>
      </c>
      <c r="AZ184" s="3">
        <f t="shared" si="90"/>
        <v>20129.295348447657</v>
      </c>
      <c r="BA184" s="3">
        <f t="shared" si="91"/>
        <v>5487235.263287182</v>
      </c>
      <c r="BB184" s="10">
        <f>_xlfn.XLOOKUP(AW$1,'Control Panel'!$B:$B,'Control Panel'!$D:$D)</f>
        <v>5.3749999999999999E-2</v>
      </c>
      <c r="BC184" s="2">
        <f>IF('Control Panel'!$D$26="ON",BG183*(1-'Control Panel'!$C$26),BG183)</f>
        <v>9223167.5531681236</v>
      </c>
      <c r="BD184" s="3">
        <f>IF(ROUND(BG183,2) = 0,0,-PMT(_xlfn.XLOOKUP(BC$1,'Control Panel'!$B:$B,'Control Panel'!$H:$H),_xlfn.XLOOKUP(BC$1,'Control Panel'!$B:$B,'Control Panel'!$E:$E),_xlfn.XLOOKUP(BC$1,'Control Panel'!$B:$B,'Control Panel'!$C:$C)))</f>
        <v>83162.8118973979</v>
      </c>
      <c r="BE184" s="3">
        <f>IF(BD184=0,0,BC184*(_xlfn.XLOOKUP(BC$1,'Control Panel'!$B:$B,'Control Panel'!$H:$H)))</f>
        <v>53801.810726814059</v>
      </c>
      <c r="BF184" s="3">
        <f t="shared" si="92"/>
        <v>29361.001170583841</v>
      </c>
      <c r="BG184" s="3">
        <f t="shared" si="93"/>
        <v>9193806.5519975405</v>
      </c>
      <c r="BH184" s="10">
        <f>_xlfn.XLOOKUP(BC$1,'Control Panel'!$B:$B,'Control Panel'!$D:$D)</f>
        <v>7.0000000000000007E-2</v>
      </c>
      <c r="BI184" s="2">
        <f>IF('Control Panel'!$D$26="ON",BM183*(1-'Control Panel'!$C$26),BM183)</f>
        <v>4753213.8737405026</v>
      </c>
      <c r="BJ184" s="3">
        <f>IF(ROUND(BM183,2) = 0,0,-PMT(_xlfn.XLOOKUP(BI$1,'Control Panel'!$B:$B,'Control Panel'!$H:$H),_xlfn.XLOOKUP(BI$1,'Control Panel'!$B:$B,'Control Panel'!$E:$E),_xlfn.XLOOKUP(BI$1,'Control Panel'!$B:$B,'Control Panel'!$C:$C)))</f>
        <v>39928.799014207361</v>
      </c>
      <c r="BK184" s="3">
        <f>IF(BJ184=0,0,BI184*(_xlfn.XLOOKUP(BI$1,'Control Panel'!$B:$B,'Control Panel'!$H:$H)))</f>
        <v>23270.942923521208</v>
      </c>
      <c r="BL184" s="3">
        <f t="shared" si="94"/>
        <v>16657.856090686153</v>
      </c>
      <c r="BM184" s="3">
        <f t="shared" si="95"/>
        <v>4736556.0176498163</v>
      </c>
      <c r="BN184" s="10">
        <f>_xlfn.XLOOKUP(BI$1,'Control Panel'!$B:$B,'Control Panel'!$D:$D)</f>
        <v>5.8749999999999997E-2</v>
      </c>
      <c r="BO184" s="2">
        <f>IF('Control Panel'!$D$26="ON",BS183*(1-'Control Panel'!$C$26),BS183)</f>
        <v>6330776.4320734274</v>
      </c>
      <c r="BP184" s="3">
        <f>IF(ROUND(BS183,2) = 0,0,-PMT(_xlfn.XLOOKUP(BO$1,'Control Panel'!$B:$B,'Control Panel'!$H:$H),_xlfn.XLOOKUP(BO$1,'Control Panel'!$B:$B,'Control Panel'!$E:$E),_xlfn.XLOOKUP(BO$1,'Control Panel'!$B:$B,'Control Panel'!$C:$C)))</f>
        <v>51078.842448125593</v>
      </c>
      <c r="BQ184" s="3">
        <f>IF(BP184=0,0,BO184*(_xlfn.XLOOKUP(BO$1,'Control Panel'!$B:$B,'Control Panel'!$H:$H)))</f>
        <v>27697.146890321241</v>
      </c>
      <c r="BR184" s="3">
        <f t="shared" si="96"/>
        <v>23381.695557804353</v>
      </c>
      <c r="BS184" s="3">
        <f t="shared" si="97"/>
        <v>6307394.7365156226</v>
      </c>
      <c r="BT184" s="10">
        <f>_xlfn.XLOOKUP(BO$1,'Control Panel'!$B:$B,'Control Panel'!$D:$D)</f>
        <v>5.2499999999999998E-2</v>
      </c>
      <c r="BU184" s="2">
        <f>IF('Control Panel'!$D$26="ON",BY183*(1-'Control Panel'!$C$26),BY183)</f>
        <v>-1.0259100235998631E-9</v>
      </c>
      <c r="BV184" s="3">
        <f>IF(ROUND(BY183,2) = 0,0,-PMT(_xlfn.XLOOKUP(BU$1,'Control Panel'!$B:$B,'Control Panel'!$H:$H),_xlfn.XLOOKUP(BU$1,'Control Panel'!$B:$B,'Control Panel'!$E:$E),_xlfn.XLOOKUP(BU$1,'Control Panel'!$B:$B,'Control Panel'!$C:$C)))</f>
        <v>0</v>
      </c>
      <c r="BW184" s="3">
        <f>IF(BV184=0,0,BU184*(_xlfn.XLOOKUP(BU$1,'Control Panel'!$B:$B,'Control Panel'!$H:$H)))</f>
        <v>0</v>
      </c>
      <c r="BX184" s="3">
        <f t="shared" si="98"/>
        <v>0</v>
      </c>
      <c r="BY184" s="3">
        <f t="shared" si="99"/>
        <v>-1.0259100235998631E-9</v>
      </c>
      <c r="BZ184" s="10">
        <f>_xlfn.XLOOKUP(BU$1,'Control Panel'!$B:$B,'Control Panel'!$D:$D)</f>
        <v>6.3750000000000001E-2</v>
      </c>
      <c r="CA184" s="2">
        <f>IF('Control Panel'!$D$26="ON",CE183*(1-'Control Panel'!$C$26),CE183)</f>
        <v>-8.3746272139251232E-9</v>
      </c>
      <c r="CB184" s="3">
        <f>IF(ROUND(CE183,2) = 0,0,-PMT(_xlfn.XLOOKUP(CA$1,'Control Panel'!$B:$B,'Control Panel'!$H:$H),_xlfn.XLOOKUP(CA$1,'Control Panel'!$B:$B,'Control Panel'!$E:$E),_xlfn.XLOOKUP(CA$1,'Control Panel'!$B:$B,'Control Panel'!$C:$C)))</f>
        <v>0</v>
      </c>
      <c r="CC184" s="3">
        <f>IF(CB184=0,0,CA184*(_xlfn.XLOOKUP(CA$1,'Control Panel'!$B:$B,'Control Panel'!$H:$H)))</f>
        <v>0</v>
      </c>
      <c r="CD184" s="3">
        <f t="shared" si="100"/>
        <v>0</v>
      </c>
      <c r="CE184" s="3">
        <f t="shared" si="101"/>
        <v>-8.3746272139251232E-9</v>
      </c>
      <c r="CF184" s="10">
        <f>_xlfn.XLOOKUP(CA$1,'Control Panel'!$B:$B,'Control Panel'!$D:$D)</f>
        <v>5.7500000000000002E-2</v>
      </c>
      <c r="CG184" s="2">
        <f>IF('Control Panel'!$D$26="ON",CK183*(1-'Control Panel'!$C$26),CK183)</f>
        <v>2.066371962428093E-9</v>
      </c>
      <c r="CH184" s="3">
        <f>IF(ROUND(CK183,2) = 0,0,-PMT(_xlfn.XLOOKUP(CG$1,'Control Panel'!$B:$B,'Control Panel'!$H:$H),_xlfn.XLOOKUP(CG$1,'Control Panel'!$B:$B,'Control Panel'!$E:$E),_xlfn.XLOOKUP(CG$1,'Control Panel'!$B:$B,'Control Panel'!$C:$C)))</f>
        <v>0</v>
      </c>
      <c r="CI184" s="3">
        <f>IF(CH184=0,0,CG184*(_xlfn.XLOOKUP(CG$1,'Control Panel'!$B:$B,'Control Panel'!$H:$H)))</f>
        <v>0</v>
      </c>
      <c r="CJ184" s="3">
        <f t="shared" si="102"/>
        <v>0</v>
      </c>
      <c r="CK184" s="3">
        <f t="shared" si="103"/>
        <v>2.066371962428093E-9</v>
      </c>
      <c r="CL184" s="10">
        <f>_xlfn.XLOOKUP(CG$1,'Control Panel'!$B:$B,'Control Panel'!$D:$D)</f>
        <v>5.5E-2</v>
      </c>
      <c r="CM184" s="2">
        <f>IF('Control Panel'!$D$26="ON",CQ183*(1-'Control Panel'!$C$26),CQ183)</f>
        <v>1368816.5258537123</v>
      </c>
      <c r="CN184" s="3">
        <f>IF(ROUND(CQ183,2) = 0,0,-PMT(_xlfn.XLOOKUP(CM$1,'Control Panel'!$B:$B,'Control Panel'!$H:$H),_xlfn.XLOOKUP(CM$1,'Control Panel'!$B:$B,'Control Panel'!$E:$E),_xlfn.XLOOKUP(CM$1,'Control Panel'!$B:$B,'Control Panel'!$C:$C)))</f>
        <v>11044.074042837967</v>
      </c>
      <c r="CO184" s="3">
        <f>IF(CN184=0,0,CM184*(_xlfn.XLOOKUP(CM$1,'Control Panel'!$B:$B,'Control Panel'!$H:$H)))</f>
        <v>5988.5723006099906</v>
      </c>
      <c r="CP184" s="3">
        <f t="shared" si="104"/>
        <v>5055.5017422279761</v>
      </c>
      <c r="CQ184" s="3">
        <f t="shared" si="105"/>
        <v>1363761.0241114844</v>
      </c>
      <c r="CR184" s="10">
        <f>_xlfn.XLOOKUP(CM$1,'Control Panel'!$B:$B,'Control Panel'!$D:$D)</f>
        <v>5.2499999999999998E-2</v>
      </c>
    </row>
    <row r="185" spans="1:96" ht="11.15" thickBot="1" x14ac:dyDescent="0.35">
      <c r="A185" s="86">
        <f t="shared" si="74"/>
        <v>143765.89438595905</v>
      </c>
      <c r="B185" s="3">
        <f t="shared" si="75"/>
        <v>220916.73892075985</v>
      </c>
      <c r="C185" s="88">
        <f>SUM($A$3:A184)</f>
        <v>57907796.667707406</v>
      </c>
      <c r="D185" s="87">
        <f>IF('Control Panel'!$D$27= "ON",A185+B185*(1-'Control Panel'!$C$27),A185+B185)</f>
        <v>364682.6333067189</v>
      </c>
      <c r="F185" s="11">
        <v>183</v>
      </c>
      <c r="G185" s="2">
        <f>IF('Control Panel'!$D$26="ON",K184*(1-'Control Panel'!$C$26),K184)</f>
        <v>2.5611370801925659E-9</v>
      </c>
      <c r="H185" s="3">
        <f>IF(ROUND(K184,2) = 0,0,-PMT(_xlfn.XLOOKUP(G$1,'Control Panel'!$B:$B,'Control Panel'!$H:$H),_xlfn.XLOOKUP(G$1,'Control Panel'!$B:$B,'Control Panel'!$E:$E),_xlfn.XLOOKUP(G$1,'Control Panel'!$B:$B,'Control Panel'!$C:$C)))</f>
        <v>0</v>
      </c>
      <c r="I185" s="3">
        <f>IF(H185=0,0,G185*(_xlfn.XLOOKUP(G$1,'Control Panel'!$B:$B,'Control Panel'!$H:$H)))</f>
        <v>0</v>
      </c>
      <c r="J185" s="3">
        <f t="shared" si="76"/>
        <v>0</v>
      </c>
      <c r="K185" s="3">
        <f t="shared" si="77"/>
        <v>2.5611370801925659E-9</v>
      </c>
      <c r="L185" s="10">
        <f>_xlfn.XLOOKUP(G$1,'Control Panel'!$B:$B,'Control Panel'!$D:$D)</f>
        <v>5.5E-2</v>
      </c>
      <c r="M185" s="2">
        <f>IF('Control Panel'!$D$26="ON",Q184*(1-'Control Panel'!$C$26),Q184)</f>
        <v>2927502.3880450693</v>
      </c>
      <c r="N185" s="3">
        <f>IF(ROUND(Q184,2) = 0,0,-PMT(_xlfn.XLOOKUP(M$1,'Control Panel'!$B:$B,'Control Panel'!$H:$H),_xlfn.XLOOKUP(M$1,'Control Panel'!$B:$B,'Control Panel'!$E:$E),_xlfn.XLOOKUP(M$1,'Control Panel'!$B:$B,'Control Panel'!$C:$C)))</f>
        <v>26277.152547020552</v>
      </c>
      <c r="O185" s="3">
        <f>IF(N185=0,0,M185*(_xlfn.XLOOKUP(M$1,'Control Panel'!$B:$B,'Control Panel'!$H:$H)))</f>
        <v>16772.149098174879</v>
      </c>
      <c r="P185" s="3">
        <f t="shared" si="78"/>
        <v>9505.0034488456731</v>
      </c>
      <c r="Q185" s="3">
        <f t="shared" si="79"/>
        <v>2917997.3845962235</v>
      </c>
      <c r="R185" s="10">
        <f>_xlfn.XLOOKUP(M$1,'Control Panel'!$B:$B,'Control Panel'!$D:$D)</f>
        <v>6.8750000000000006E-2</v>
      </c>
      <c r="S185" s="2">
        <f>IF('Control Panel'!$D$26="ON",W184*(1-'Control Panel'!$C$26),W184)</f>
        <v>4757191.3805732215</v>
      </c>
      <c r="T185" s="3">
        <f>IF(ROUND(W184,2) = 0,0,-PMT(_xlfn.XLOOKUP(S$1,'Control Panel'!$B:$B,'Control Panel'!$H:$H),_xlfn.XLOOKUP(S$1,'Control Panel'!$B:$B,'Control Panel'!$E:$E),_xlfn.XLOOKUP(S$1,'Control Panel'!$B:$B,'Control Panel'!$C:$C)))</f>
        <v>42700.372888908401</v>
      </c>
      <c r="U185" s="3">
        <f>IF(T185=0,0,S185*(_xlfn.XLOOKUP(S$1,'Control Panel'!$B:$B,'Control Panel'!$H:$H)))</f>
        <v>27254.742284534084</v>
      </c>
      <c r="V185" s="3">
        <f t="shared" si="80"/>
        <v>15445.630604374317</v>
      </c>
      <c r="W185" s="3">
        <f t="shared" si="81"/>
        <v>4741745.7499688473</v>
      </c>
      <c r="X185" s="10">
        <f>_xlfn.XLOOKUP(S$1,'Control Panel'!$B:$B,'Control Panel'!$D:$D)</f>
        <v>6.8750000000000006E-2</v>
      </c>
      <c r="Y185" s="2">
        <f>IF('Control Panel'!$D$26="ON",AC184*(1-'Control Panel'!$C$26),AC184)</f>
        <v>-6.7957444116473198E-9</v>
      </c>
      <c r="Z185" s="3">
        <f>IF(ROUND(AC184,2) = 0,0,-PMT(_xlfn.XLOOKUP(Y$1,'Control Panel'!$B:$B,'Control Panel'!$H:$H),_xlfn.XLOOKUP(Y$1,'Control Panel'!$B:$B,'Control Panel'!$E:$E),_xlfn.XLOOKUP(Y$1,'Control Panel'!$B:$B,'Control Panel'!$C:$C)))</f>
        <v>0</v>
      </c>
      <c r="AA185" s="3">
        <f>IF(Z185=0,0,Y185*(_xlfn.XLOOKUP(Y$1,'Control Panel'!$B:$B,'Control Panel'!$H:$H)))</f>
        <v>0</v>
      </c>
      <c r="AB185" s="3">
        <f t="shared" si="82"/>
        <v>0</v>
      </c>
      <c r="AC185" s="3">
        <f t="shared" si="83"/>
        <v>-6.7957444116473198E-9</v>
      </c>
      <c r="AD185" s="10">
        <f>_xlfn.XLOOKUP(Y$1,'Control Panel'!$B:$B,'Control Panel'!$D:$D)</f>
        <v>5.1249999999999997E-2</v>
      </c>
      <c r="AE185" s="2">
        <f>IF('Control Panel'!$D$26="ON",AI184*(1-'Control Panel'!$C$26),AI184)</f>
        <v>7318755.9701126805</v>
      </c>
      <c r="AF185" s="3">
        <f>IF(ROUND(AI184,2) = 0,0,-PMT(_xlfn.XLOOKUP(AE$1,'Control Panel'!$B:$B,'Control Panel'!$H:$H),_xlfn.XLOOKUP(AE$1,'Control Panel'!$B:$B,'Control Panel'!$E:$E),_xlfn.XLOOKUP(AE$1,'Control Panel'!$B:$B,'Control Panel'!$C:$C)))</f>
        <v>65692.881367551381</v>
      </c>
      <c r="AG185" s="3">
        <f>IF(AF185=0,0,AE185*(_xlfn.XLOOKUP(AE$1,'Control Panel'!$B:$B,'Control Panel'!$H:$H)))</f>
        <v>41930.372745437235</v>
      </c>
      <c r="AH185" s="3">
        <f t="shared" si="84"/>
        <v>23762.508622114146</v>
      </c>
      <c r="AI185" s="3">
        <f t="shared" si="85"/>
        <v>7294993.4614905659</v>
      </c>
      <c r="AJ185" s="10">
        <f>_xlfn.XLOOKUP(AE$1,'Control Panel'!$B:$B,'Control Panel'!$D:$D)</f>
        <v>6.8750000000000006E-2</v>
      </c>
      <c r="AK185" s="2">
        <f>IF('Control Panel'!$D$26="ON",AO184*(1-'Control Panel'!$C$26),AO184)</f>
        <v>-5.056790541857481E-10</v>
      </c>
      <c r="AL185" s="3">
        <f>IF(ROUND(AO184,2) = 0,0,-PMT(_xlfn.XLOOKUP(AK$1,'Control Panel'!$B:$B,'Control Panel'!$H:$H),_xlfn.XLOOKUP(AK$1,'Control Panel'!$B:$B,'Control Panel'!$E:$E),_xlfn.XLOOKUP(AK$1,'Control Panel'!$B:$B,'Control Panel'!$C:$C)))</f>
        <v>0</v>
      </c>
      <c r="AM185" s="3">
        <f>IF(AL185=0,0,AK185*(_xlfn.XLOOKUP(AK$1,'Control Panel'!$B:$B,'Control Panel'!$H:$H)))</f>
        <v>0</v>
      </c>
      <c r="AN185" s="3">
        <f t="shared" si="86"/>
        <v>0</v>
      </c>
      <c r="AO185" s="3">
        <f t="shared" si="87"/>
        <v>-5.056790541857481E-10</v>
      </c>
      <c r="AP185" s="10">
        <f>_xlfn.XLOOKUP(AK$1,'Control Panel'!$B:$B,'Control Panel'!$D:$D)</f>
        <v>6.25E-2</v>
      </c>
      <c r="AQ185" s="2">
        <f>IF('Control Panel'!$D$26="ON",AU184*(1-'Control Panel'!$C$26),AU184)</f>
        <v>-1.3387762010097504E-9</v>
      </c>
      <c r="AR185" s="3">
        <f>IF(ROUND(AU184,2) = 0,0,-PMT(_xlfn.XLOOKUP(AQ$1,'Control Panel'!$B:$B,'Control Panel'!$H:$H),_xlfn.XLOOKUP(AQ$1,'Control Panel'!$B:$B,'Control Panel'!$E:$E),_xlfn.XLOOKUP(AQ$1,'Control Panel'!$B:$B,'Control Panel'!$C:$C)))</f>
        <v>0</v>
      </c>
      <c r="AS185" s="3">
        <f>IF(AR185=0,0,AQ185*(_xlfn.XLOOKUP(AQ$1,'Control Panel'!$B:$B,'Control Panel'!$H:$H)))</f>
        <v>0</v>
      </c>
      <c r="AT185" s="3">
        <f t="shared" si="88"/>
        <v>0</v>
      </c>
      <c r="AU185" s="3">
        <f t="shared" si="89"/>
        <v>-1.3387762010097504E-9</v>
      </c>
      <c r="AV185" s="10">
        <f>_xlfn.XLOOKUP(AQ$1,'Control Panel'!$B:$B,'Control Panel'!$D:$D)</f>
        <v>6.6250000000000003E-2</v>
      </c>
      <c r="AW185" s="2">
        <f>IF('Control Panel'!$D$26="ON",BA184*(1-'Control Panel'!$C$26),BA184)</f>
        <v>5487235.263287182</v>
      </c>
      <c r="AX185" s="3">
        <f>IF(ROUND(BA184,2) = 0,0,-PMT(_xlfn.XLOOKUP(AW$1,'Control Panel'!$B:$B,'Control Panel'!$H:$H),_xlfn.XLOOKUP(AW$1,'Control Panel'!$B:$B,'Control Panel'!$E:$E),_xlfn.XLOOKUP(AW$1,'Control Panel'!$B:$B,'Control Panel'!$C:$C)))</f>
        <v>44797.69910066975</v>
      </c>
      <c r="AY185" s="3">
        <f>IF(AX185=0,0,AW185*(_xlfn.XLOOKUP(AW$1,'Control Panel'!$B:$B,'Control Panel'!$H:$H)))</f>
        <v>24578.241283473839</v>
      </c>
      <c r="AZ185" s="3">
        <f t="shared" si="90"/>
        <v>20219.457817195911</v>
      </c>
      <c r="BA185" s="3">
        <f t="shared" si="91"/>
        <v>5467015.8054699861</v>
      </c>
      <c r="BB185" s="10">
        <f>_xlfn.XLOOKUP(AW$1,'Control Panel'!$B:$B,'Control Panel'!$D:$D)</f>
        <v>5.3749999999999999E-2</v>
      </c>
      <c r="BC185" s="2">
        <f>IF('Control Panel'!$D$26="ON",BG184*(1-'Control Panel'!$C$26),BG184)</f>
        <v>9193806.5519975405</v>
      </c>
      <c r="BD185" s="3">
        <f>IF(ROUND(BG184,2) = 0,0,-PMT(_xlfn.XLOOKUP(BC$1,'Control Panel'!$B:$B,'Control Panel'!$H:$H),_xlfn.XLOOKUP(BC$1,'Control Panel'!$B:$B,'Control Panel'!$E:$E),_xlfn.XLOOKUP(BC$1,'Control Panel'!$B:$B,'Control Panel'!$C:$C)))</f>
        <v>83162.8118973979</v>
      </c>
      <c r="BE185" s="3">
        <f>IF(BD185=0,0,BC185*(_xlfn.XLOOKUP(BC$1,'Control Panel'!$B:$B,'Control Panel'!$H:$H)))</f>
        <v>53630.538219985654</v>
      </c>
      <c r="BF185" s="3">
        <f t="shared" si="92"/>
        <v>29532.273677412246</v>
      </c>
      <c r="BG185" s="3">
        <f t="shared" si="93"/>
        <v>9164274.2783201281</v>
      </c>
      <c r="BH185" s="10">
        <f>_xlfn.XLOOKUP(BC$1,'Control Panel'!$B:$B,'Control Panel'!$D:$D)</f>
        <v>7.0000000000000007E-2</v>
      </c>
      <c r="BI185" s="2">
        <f>IF('Control Panel'!$D$26="ON",BM184*(1-'Control Panel'!$C$26),BM184)</f>
        <v>4736556.0176498163</v>
      </c>
      <c r="BJ185" s="3">
        <f>IF(ROUND(BM184,2) = 0,0,-PMT(_xlfn.XLOOKUP(BI$1,'Control Panel'!$B:$B,'Control Panel'!$H:$H),_xlfn.XLOOKUP(BI$1,'Control Panel'!$B:$B,'Control Panel'!$E:$E),_xlfn.XLOOKUP(BI$1,'Control Panel'!$B:$B,'Control Panel'!$C:$C)))</f>
        <v>39928.799014207361</v>
      </c>
      <c r="BK185" s="3">
        <f>IF(BJ185=0,0,BI185*(_xlfn.XLOOKUP(BI$1,'Control Panel'!$B:$B,'Control Panel'!$H:$H)))</f>
        <v>23189.388836410555</v>
      </c>
      <c r="BL185" s="3">
        <f t="shared" si="94"/>
        <v>16739.410177796806</v>
      </c>
      <c r="BM185" s="3">
        <f t="shared" si="95"/>
        <v>4719816.6074720193</v>
      </c>
      <c r="BN185" s="10">
        <f>_xlfn.XLOOKUP(BI$1,'Control Panel'!$B:$B,'Control Panel'!$D:$D)</f>
        <v>5.8749999999999997E-2</v>
      </c>
      <c r="BO185" s="2">
        <f>IF('Control Panel'!$D$26="ON",BS184*(1-'Control Panel'!$C$26),BS184)</f>
        <v>6307394.7365156226</v>
      </c>
      <c r="BP185" s="3">
        <f>IF(ROUND(BS184,2) = 0,0,-PMT(_xlfn.XLOOKUP(BO$1,'Control Panel'!$B:$B,'Control Panel'!$H:$H),_xlfn.XLOOKUP(BO$1,'Control Panel'!$B:$B,'Control Panel'!$E:$E),_xlfn.XLOOKUP(BO$1,'Control Panel'!$B:$B,'Control Panel'!$C:$C)))</f>
        <v>51078.842448125593</v>
      </c>
      <c r="BQ185" s="3">
        <f>IF(BP185=0,0,BO185*(_xlfn.XLOOKUP(BO$1,'Control Panel'!$B:$B,'Control Panel'!$H:$H)))</f>
        <v>27594.851972255845</v>
      </c>
      <c r="BR185" s="3">
        <f t="shared" si="96"/>
        <v>23483.990475869748</v>
      </c>
      <c r="BS185" s="3">
        <f t="shared" si="97"/>
        <v>6283910.7460397528</v>
      </c>
      <c r="BT185" s="10">
        <f>_xlfn.XLOOKUP(BO$1,'Control Panel'!$B:$B,'Control Panel'!$D:$D)</f>
        <v>5.2499999999999998E-2</v>
      </c>
      <c r="BU185" s="2">
        <f>IF('Control Panel'!$D$26="ON",BY184*(1-'Control Panel'!$C$26),BY184)</f>
        <v>-1.0259100235998631E-9</v>
      </c>
      <c r="BV185" s="3">
        <f>IF(ROUND(BY184,2) = 0,0,-PMT(_xlfn.XLOOKUP(BU$1,'Control Panel'!$B:$B,'Control Panel'!$H:$H),_xlfn.XLOOKUP(BU$1,'Control Panel'!$B:$B,'Control Panel'!$E:$E),_xlfn.XLOOKUP(BU$1,'Control Panel'!$B:$B,'Control Panel'!$C:$C)))</f>
        <v>0</v>
      </c>
      <c r="BW185" s="3">
        <f>IF(BV185=0,0,BU185*(_xlfn.XLOOKUP(BU$1,'Control Panel'!$B:$B,'Control Panel'!$H:$H)))</f>
        <v>0</v>
      </c>
      <c r="BX185" s="3">
        <f t="shared" si="98"/>
        <v>0</v>
      </c>
      <c r="BY185" s="3">
        <f t="shared" si="99"/>
        <v>-1.0259100235998631E-9</v>
      </c>
      <c r="BZ185" s="10">
        <f>_xlfn.XLOOKUP(BU$1,'Control Panel'!$B:$B,'Control Panel'!$D:$D)</f>
        <v>6.3750000000000001E-2</v>
      </c>
      <c r="CA185" s="2">
        <f>IF('Control Panel'!$D$26="ON",CE184*(1-'Control Panel'!$C$26),CE184)</f>
        <v>-8.3746272139251232E-9</v>
      </c>
      <c r="CB185" s="3">
        <f>IF(ROUND(CE184,2) = 0,0,-PMT(_xlfn.XLOOKUP(CA$1,'Control Panel'!$B:$B,'Control Panel'!$H:$H),_xlfn.XLOOKUP(CA$1,'Control Panel'!$B:$B,'Control Panel'!$E:$E),_xlfn.XLOOKUP(CA$1,'Control Panel'!$B:$B,'Control Panel'!$C:$C)))</f>
        <v>0</v>
      </c>
      <c r="CC185" s="3">
        <f>IF(CB185=0,0,CA185*(_xlfn.XLOOKUP(CA$1,'Control Panel'!$B:$B,'Control Panel'!$H:$H)))</f>
        <v>0</v>
      </c>
      <c r="CD185" s="3">
        <f t="shared" si="100"/>
        <v>0</v>
      </c>
      <c r="CE185" s="3">
        <f t="shared" si="101"/>
        <v>-8.3746272139251232E-9</v>
      </c>
      <c r="CF185" s="10">
        <f>_xlfn.XLOOKUP(CA$1,'Control Panel'!$B:$B,'Control Panel'!$D:$D)</f>
        <v>5.7500000000000002E-2</v>
      </c>
      <c r="CG185" s="2">
        <f>IF('Control Panel'!$D$26="ON",CK184*(1-'Control Panel'!$C$26),CK184)</f>
        <v>2.066371962428093E-9</v>
      </c>
      <c r="CH185" s="3">
        <f>IF(ROUND(CK184,2) = 0,0,-PMT(_xlfn.XLOOKUP(CG$1,'Control Panel'!$B:$B,'Control Panel'!$H:$H),_xlfn.XLOOKUP(CG$1,'Control Panel'!$B:$B,'Control Panel'!$E:$E),_xlfn.XLOOKUP(CG$1,'Control Panel'!$B:$B,'Control Panel'!$C:$C)))</f>
        <v>0</v>
      </c>
      <c r="CI185" s="3">
        <f>IF(CH185=0,0,CG185*(_xlfn.XLOOKUP(CG$1,'Control Panel'!$B:$B,'Control Panel'!$H:$H)))</f>
        <v>0</v>
      </c>
      <c r="CJ185" s="3">
        <f t="shared" si="102"/>
        <v>0</v>
      </c>
      <c r="CK185" s="3">
        <f t="shared" si="103"/>
        <v>2.066371962428093E-9</v>
      </c>
      <c r="CL185" s="10">
        <f>_xlfn.XLOOKUP(CG$1,'Control Panel'!$B:$B,'Control Panel'!$D:$D)</f>
        <v>5.5E-2</v>
      </c>
      <c r="CM185" s="2">
        <f>IF('Control Panel'!$D$26="ON",CQ184*(1-'Control Panel'!$C$26),CQ184)</f>
        <v>1363761.0241114844</v>
      </c>
      <c r="CN185" s="3">
        <f>IF(ROUND(CQ184,2) = 0,0,-PMT(_xlfn.XLOOKUP(CM$1,'Control Panel'!$B:$B,'Control Panel'!$H:$H),_xlfn.XLOOKUP(CM$1,'Control Panel'!$B:$B,'Control Panel'!$E:$E),_xlfn.XLOOKUP(CM$1,'Control Panel'!$B:$B,'Control Panel'!$C:$C)))</f>
        <v>11044.074042837967</v>
      </c>
      <c r="CO185" s="3">
        <f>IF(CN185=0,0,CM185*(_xlfn.XLOOKUP(CM$1,'Control Panel'!$B:$B,'Control Panel'!$H:$H)))</f>
        <v>5966.4544804877432</v>
      </c>
      <c r="CP185" s="3">
        <f t="shared" si="104"/>
        <v>5077.6195623502235</v>
      </c>
      <c r="CQ185" s="3">
        <f t="shared" si="105"/>
        <v>1358683.4045491342</v>
      </c>
      <c r="CR185" s="10">
        <f>_xlfn.XLOOKUP(CM$1,'Control Panel'!$B:$B,'Control Panel'!$D:$D)</f>
        <v>5.2499999999999998E-2</v>
      </c>
    </row>
    <row r="186" spans="1:96" ht="11.15" thickBot="1" x14ac:dyDescent="0.35">
      <c r="A186" s="86">
        <f t="shared" si="74"/>
        <v>144514.72842337363</v>
      </c>
      <c r="B186" s="3">
        <f t="shared" si="75"/>
        <v>220167.9048833453</v>
      </c>
      <c r="C186" s="88">
        <f>SUM($A$3:A185)</f>
        <v>58051562.562093362</v>
      </c>
      <c r="D186" s="87">
        <f>IF('Control Panel'!$D$27= "ON",A186+B186*(1-'Control Panel'!$C$27),A186+B186)</f>
        <v>364682.6333067189</v>
      </c>
      <c r="F186" s="11">
        <v>184</v>
      </c>
      <c r="G186" s="2">
        <f>IF('Control Panel'!$D$26="ON",K185*(1-'Control Panel'!$C$26),K185)</f>
        <v>2.5611370801925659E-9</v>
      </c>
      <c r="H186" s="3">
        <f>IF(ROUND(K185,2) = 0,0,-PMT(_xlfn.XLOOKUP(G$1,'Control Panel'!$B:$B,'Control Panel'!$H:$H),_xlfn.XLOOKUP(G$1,'Control Panel'!$B:$B,'Control Panel'!$E:$E),_xlfn.XLOOKUP(G$1,'Control Panel'!$B:$B,'Control Panel'!$C:$C)))</f>
        <v>0</v>
      </c>
      <c r="I186" s="3">
        <f>IF(H186=0,0,G186*(_xlfn.XLOOKUP(G$1,'Control Panel'!$B:$B,'Control Panel'!$H:$H)))</f>
        <v>0</v>
      </c>
      <c r="J186" s="3">
        <f t="shared" si="76"/>
        <v>0</v>
      </c>
      <c r="K186" s="3">
        <f t="shared" si="77"/>
        <v>2.5611370801925659E-9</v>
      </c>
      <c r="L186" s="10">
        <f>_xlfn.XLOOKUP(G$1,'Control Panel'!$B:$B,'Control Panel'!$D:$D)</f>
        <v>5.5E-2</v>
      </c>
      <c r="M186" s="2">
        <f>IF('Control Panel'!$D$26="ON",Q185*(1-'Control Panel'!$C$26),Q185)</f>
        <v>2917997.3845962235</v>
      </c>
      <c r="N186" s="3">
        <f>IF(ROUND(Q185,2) = 0,0,-PMT(_xlfn.XLOOKUP(M$1,'Control Panel'!$B:$B,'Control Panel'!$H:$H),_xlfn.XLOOKUP(M$1,'Control Panel'!$B:$B,'Control Panel'!$E:$E),_xlfn.XLOOKUP(M$1,'Control Panel'!$B:$B,'Control Panel'!$C:$C)))</f>
        <v>26277.152547020552</v>
      </c>
      <c r="O186" s="3">
        <f>IF(N186=0,0,M186*(_xlfn.XLOOKUP(M$1,'Control Panel'!$B:$B,'Control Panel'!$H:$H)))</f>
        <v>16717.693349249199</v>
      </c>
      <c r="P186" s="3">
        <f t="shared" si="78"/>
        <v>9559.4591977713535</v>
      </c>
      <c r="Q186" s="3">
        <f t="shared" si="79"/>
        <v>2908437.9253984522</v>
      </c>
      <c r="R186" s="10">
        <f>_xlfn.XLOOKUP(M$1,'Control Panel'!$B:$B,'Control Panel'!$D:$D)</f>
        <v>6.8750000000000006E-2</v>
      </c>
      <c r="S186" s="2">
        <f>IF('Control Panel'!$D$26="ON",W185*(1-'Control Panel'!$C$26),W185)</f>
        <v>4741745.7499688473</v>
      </c>
      <c r="T186" s="3">
        <f>IF(ROUND(W185,2) = 0,0,-PMT(_xlfn.XLOOKUP(S$1,'Control Panel'!$B:$B,'Control Panel'!$H:$H),_xlfn.XLOOKUP(S$1,'Control Panel'!$B:$B,'Control Panel'!$E:$E),_xlfn.XLOOKUP(S$1,'Control Panel'!$B:$B,'Control Panel'!$C:$C)))</f>
        <v>42700.372888908401</v>
      </c>
      <c r="U186" s="3">
        <f>IF(T186=0,0,S186*(_xlfn.XLOOKUP(S$1,'Control Panel'!$B:$B,'Control Panel'!$H:$H)))</f>
        <v>27166.251692529855</v>
      </c>
      <c r="V186" s="3">
        <f t="shared" si="80"/>
        <v>15534.121196378546</v>
      </c>
      <c r="W186" s="3">
        <f t="shared" si="81"/>
        <v>4726211.6287724683</v>
      </c>
      <c r="X186" s="10">
        <f>_xlfn.XLOOKUP(S$1,'Control Panel'!$B:$B,'Control Panel'!$D:$D)</f>
        <v>6.8750000000000006E-2</v>
      </c>
      <c r="Y186" s="2">
        <f>IF('Control Panel'!$D$26="ON",AC185*(1-'Control Panel'!$C$26),AC185)</f>
        <v>-6.7957444116473198E-9</v>
      </c>
      <c r="Z186" s="3">
        <f>IF(ROUND(AC185,2) = 0,0,-PMT(_xlfn.XLOOKUP(Y$1,'Control Panel'!$B:$B,'Control Panel'!$H:$H),_xlfn.XLOOKUP(Y$1,'Control Panel'!$B:$B,'Control Panel'!$E:$E),_xlfn.XLOOKUP(Y$1,'Control Panel'!$B:$B,'Control Panel'!$C:$C)))</f>
        <v>0</v>
      </c>
      <c r="AA186" s="3">
        <f>IF(Z186=0,0,Y186*(_xlfn.XLOOKUP(Y$1,'Control Panel'!$B:$B,'Control Panel'!$H:$H)))</f>
        <v>0</v>
      </c>
      <c r="AB186" s="3">
        <f t="shared" si="82"/>
        <v>0</v>
      </c>
      <c r="AC186" s="3">
        <f t="shared" si="83"/>
        <v>-6.7957444116473198E-9</v>
      </c>
      <c r="AD186" s="10">
        <f>_xlfn.XLOOKUP(Y$1,'Control Panel'!$B:$B,'Control Panel'!$D:$D)</f>
        <v>5.1249999999999997E-2</v>
      </c>
      <c r="AE186" s="2">
        <f>IF('Control Panel'!$D$26="ON",AI185*(1-'Control Panel'!$C$26),AI185)</f>
        <v>7294993.4614905659</v>
      </c>
      <c r="AF186" s="3">
        <f>IF(ROUND(AI185,2) = 0,0,-PMT(_xlfn.XLOOKUP(AE$1,'Control Panel'!$B:$B,'Control Panel'!$H:$H),_xlfn.XLOOKUP(AE$1,'Control Panel'!$B:$B,'Control Panel'!$E:$E),_xlfn.XLOOKUP(AE$1,'Control Panel'!$B:$B,'Control Panel'!$C:$C)))</f>
        <v>65692.881367551381</v>
      </c>
      <c r="AG186" s="3">
        <f>IF(AF186=0,0,AE186*(_xlfn.XLOOKUP(AE$1,'Control Panel'!$B:$B,'Control Panel'!$H:$H)))</f>
        <v>41794.233373123039</v>
      </c>
      <c r="AH186" s="3">
        <f t="shared" si="84"/>
        <v>23898.647994428342</v>
      </c>
      <c r="AI186" s="3">
        <f t="shared" si="85"/>
        <v>7271094.813496138</v>
      </c>
      <c r="AJ186" s="10">
        <f>_xlfn.XLOOKUP(AE$1,'Control Panel'!$B:$B,'Control Panel'!$D:$D)</f>
        <v>6.8750000000000006E-2</v>
      </c>
      <c r="AK186" s="2">
        <f>IF('Control Panel'!$D$26="ON",AO185*(1-'Control Panel'!$C$26),AO185)</f>
        <v>-5.056790541857481E-10</v>
      </c>
      <c r="AL186" s="3">
        <f>IF(ROUND(AO185,2) = 0,0,-PMT(_xlfn.XLOOKUP(AK$1,'Control Panel'!$B:$B,'Control Panel'!$H:$H),_xlfn.XLOOKUP(AK$1,'Control Panel'!$B:$B,'Control Panel'!$E:$E),_xlfn.XLOOKUP(AK$1,'Control Panel'!$B:$B,'Control Panel'!$C:$C)))</f>
        <v>0</v>
      </c>
      <c r="AM186" s="3">
        <f>IF(AL186=0,0,AK186*(_xlfn.XLOOKUP(AK$1,'Control Panel'!$B:$B,'Control Panel'!$H:$H)))</f>
        <v>0</v>
      </c>
      <c r="AN186" s="3">
        <f t="shared" si="86"/>
        <v>0</v>
      </c>
      <c r="AO186" s="3">
        <f t="shared" si="87"/>
        <v>-5.056790541857481E-10</v>
      </c>
      <c r="AP186" s="10">
        <f>_xlfn.XLOOKUP(AK$1,'Control Panel'!$B:$B,'Control Panel'!$D:$D)</f>
        <v>6.25E-2</v>
      </c>
      <c r="AQ186" s="2">
        <f>IF('Control Panel'!$D$26="ON",AU185*(1-'Control Panel'!$C$26),AU185)</f>
        <v>-1.3387762010097504E-9</v>
      </c>
      <c r="AR186" s="3">
        <f>IF(ROUND(AU185,2) = 0,0,-PMT(_xlfn.XLOOKUP(AQ$1,'Control Panel'!$B:$B,'Control Panel'!$H:$H),_xlfn.XLOOKUP(AQ$1,'Control Panel'!$B:$B,'Control Panel'!$E:$E),_xlfn.XLOOKUP(AQ$1,'Control Panel'!$B:$B,'Control Panel'!$C:$C)))</f>
        <v>0</v>
      </c>
      <c r="AS186" s="3">
        <f>IF(AR186=0,0,AQ186*(_xlfn.XLOOKUP(AQ$1,'Control Panel'!$B:$B,'Control Panel'!$H:$H)))</f>
        <v>0</v>
      </c>
      <c r="AT186" s="3">
        <f t="shared" si="88"/>
        <v>0</v>
      </c>
      <c r="AU186" s="3">
        <f t="shared" si="89"/>
        <v>-1.3387762010097504E-9</v>
      </c>
      <c r="AV186" s="10">
        <f>_xlfn.XLOOKUP(AQ$1,'Control Panel'!$B:$B,'Control Panel'!$D:$D)</f>
        <v>6.6250000000000003E-2</v>
      </c>
      <c r="AW186" s="2">
        <f>IF('Control Panel'!$D$26="ON",BA185*(1-'Control Panel'!$C$26),BA185)</f>
        <v>5467015.8054699861</v>
      </c>
      <c r="AX186" s="3">
        <f>IF(ROUND(BA185,2) = 0,0,-PMT(_xlfn.XLOOKUP(AW$1,'Control Panel'!$B:$B,'Control Panel'!$H:$H),_xlfn.XLOOKUP(AW$1,'Control Panel'!$B:$B,'Control Panel'!$E:$E),_xlfn.XLOOKUP(AW$1,'Control Panel'!$B:$B,'Control Panel'!$C:$C)))</f>
        <v>44797.69910066975</v>
      </c>
      <c r="AY186" s="3">
        <f>IF(AX186=0,0,AW186*(_xlfn.XLOOKUP(AW$1,'Control Panel'!$B:$B,'Control Panel'!$H:$H)))</f>
        <v>24487.67496200098</v>
      </c>
      <c r="AZ186" s="3">
        <f t="shared" si="90"/>
        <v>20310.02413866877</v>
      </c>
      <c r="BA186" s="3">
        <f t="shared" si="91"/>
        <v>5446705.7813313175</v>
      </c>
      <c r="BB186" s="10">
        <f>_xlfn.XLOOKUP(AW$1,'Control Panel'!$B:$B,'Control Panel'!$D:$D)</f>
        <v>5.3749999999999999E-2</v>
      </c>
      <c r="BC186" s="2">
        <f>IF('Control Panel'!$D$26="ON",BG185*(1-'Control Panel'!$C$26),BG185)</f>
        <v>9164274.2783201281</v>
      </c>
      <c r="BD186" s="3">
        <f>IF(ROUND(BG185,2) = 0,0,-PMT(_xlfn.XLOOKUP(BC$1,'Control Panel'!$B:$B,'Control Panel'!$H:$H),_xlfn.XLOOKUP(BC$1,'Control Panel'!$B:$B,'Control Panel'!$E:$E),_xlfn.XLOOKUP(BC$1,'Control Panel'!$B:$B,'Control Panel'!$C:$C)))</f>
        <v>83162.8118973979</v>
      </c>
      <c r="BE186" s="3">
        <f>IF(BD186=0,0,BC186*(_xlfn.XLOOKUP(BC$1,'Control Panel'!$B:$B,'Control Panel'!$H:$H)))</f>
        <v>53458.26662353408</v>
      </c>
      <c r="BF186" s="3">
        <f t="shared" si="92"/>
        <v>29704.54527386382</v>
      </c>
      <c r="BG186" s="3">
        <f t="shared" si="93"/>
        <v>9134569.7330462635</v>
      </c>
      <c r="BH186" s="10">
        <f>_xlfn.XLOOKUP(BC$1,'Control Panel'!$B:$B,'Control Panel'!$D:$D)</f>
        <v>7.0000000000000007E-2</v>
      </c>
      <c r="BI186" s="2">
        <f>IF('Control Panel'!$D$26="ON",BM185*(1-'Control Panel'!$C$26),BM185)</f>
        <v>4719816.6074720193</v>
      </c>
      <c r="BJ186" s="3">
        <f>IF(ROUND(BM185,2) = 0,0,-PMT(_xlfn.XLOOKUP(BI$1,'Control Panel'!$B:$B,'Control Panel'!$H:$H),_xlfn.XLOOKUP(BI$1,'Control Panel'!$B:$B,'Control Panel'!$E:$E),_xlfn.XLOOKUP(BI$1,'Control Panel'!$B:$B,'Control Panel'!$C:$C)))</f>
        <v>39928.799014207361</v>
      </c>
      <c r="BK186" s="3">
        <f>IF(BJ186=0,0,BI186*(_xlfn.XLOOKUP(BI$1,'Control Panel'!$B:$B,'Control Panel'!$H:$H)))</f>
        <v>23107.435474081758</v>
      </c>
      <c r="BL186" s="3">
        <f t="shared" si="94"/>
        <v>16821.363540125603</v>
      </c>
      <c r="BM186" s="3">
        <f t="shared" si="95"/>
        <v>4702995.2439318933</v>
      </c>
      <c r="BN186" s="10">
        <f>_xlfn.XLOOKUP(BI$1,'Control Panel'!$B:$B,'Control Panel'!$D:$D)</f>
        <v>5.8749999999999997E-2</v>
      </c>
      <c r="BO186" s="2">
        <f>IF('Control Panel'!$D$26="ON",BS185*(1-'Control Panel'!$C$26),BS185)</f>
        <v>6283910.7460397528</v>
      </c>
      <c r="BP186" s="3">
        <f>IF(ROUND(BS185,2) = 0,0,-PMT(_xlfn.XLOOKUP(BO$1,'Control Panel'!$B:$B,'Control Panel'!$H:$H),_xlfn.XLOOKUP(BO$1,'Control Panel'!$B:$B,'Control Panel'!$E:$E),_xlfn.XLOOKUP(BO$1,'Control Panel'!$B:$B,'Control Panel'!$C:$C)))</f>
        <v>51078.842448125593</v>
      </c>
      <c r="BQ186" s="3">
        <f>IF(BP186=0,0,BO186*(_xlfn.XLOOKUP(BO$1,'Control Panel'!$B:$B,'Control Panel'!$H:$H)))</f>
        <v>27492.109513923915</v>
      </c>
      <c r="BR186" s="3">
        <f t="shared" si="96"/>
        <v>23586.732934201678</v>
      </c>
      <c r="BS186" s="3">
        <f t="shared" si="97"/>
        <v>6260324.0131055508</v>
      </c>
      <c r="BT186" s="10">
        <f>_xlfn.XLOOKUP(BO$1,'Control Panel'!$B:$B,'Control Panel'!$D:$D)</f>
        <v>5.2499999999999998E-2</v>
      </c>
      <c r="BU186" s="2">
        <f>IF('Control Panel'!$D$26="ON",BY185*(1-'Control Panel'!$C$26),BY185)</f>
        <v>-1.0259100235998631E-9</v>
      </c>
      <c r="BV186" s="3">
        <f>IF(ROUND(BY185,2) = 0,0,-PMT(_xlfn.XLOOKUP(BU$1,'Control Panel'!$B:$B,'Control Panel'!$H:$H),_xlfn.XLOOKUP(BU$1,'Control Panel'!$B:$B,'Control Panel'!$E:$E),_xlfn.XLOOKUP(BU$1,'Control Panel'!$B:$B,'Control Panel'!$C:$C)))</f>
        <v>0</v>
      </c>
      <c r="BW186" s="3">
        <f>IF(BV186=0,0,BU186*(_xlfn.XLOOKUP(BU$1,'Control Panel'!$B:$B,'Control Panel'!$H:$H)))</f>
        <v>0</v>
      </c>
      <c r="BX186" s="3">
        <f t="shared" si="98"/>
        <v>0</v>
      </c>
      <c r="BY186" s="3">
        <f t="shared" si="99"/>
        <v>-1.0259100235998631E-9</v>
      </c>
      <c r="BZ186" s="10">
        <f>_xlfn.XLOOKUP(BU$1,'Control Panel'!$B:$B,'Control Panel'!$D:$D)</f>
        <v>6.3750000000000001E-2</v>
      </c>
      <c r="CA186" s="2">
        <f>IF('Control Panel'!$D$26="ON",CE185*(1-'Control Panel'!$C$26),CE185)</f>
        <v>-8.3746272139251232E-9</v>
      </c>
      <c r="CB186" s="3">
        <f>IF(ROUND(CE185,2) = 0,0,-PMT(_xlfn.XLOOKUP(CA$1,'Control Panel'!$B:$B,'Control Panel'!$H:$H),_xlfn.XLOOKUP(CA$1,'Control Panel'!$B:$B,'Control Panel'!$E:$E),_xlfn.XLOOKUP(CA$1,'Control Panel'!$B:$B,'Control Panel'!$C:$C)))</f>
        <v>0</v>
      </c>
      <c r="CC186" s="3">
        <f>IF(CB186=0,0,CA186*(_xlfn.XLOOKUP(CA$1,'Control Panel'!$B:$B,'Control Panel'!$H:$H)))</f>
        <v>0</v>
      </c>
      <c r="CD186" s="3">
        <f t="shared" si="100"/>
        <v>0</v>
      </c>
      <c r="CE186" s="3">
        <f t="shared" si="101"/>
        <v>-8.3746272139251232E-9</v>
      </c>
      <c r="CF186" s="10">
        <f>_xlfn.XLOOKUP(CA$1,'Control Panel'!$B:$B,'Control Panel'!$D:$D)</f>
        <v>5.7500000000000002E-2</v>
      </c>
      <c r="CG186" s="2">
        <f>IF('Control Panel'!$D$26="ON",CK185*(1-'Control Panel'!$C$26),CK185)</f>
        <v>2.066371962428093E-9</v>
      </c>
      <c r="CH186" s="3">
        <f>IF(ROUND(CK185,2) = 0,0,-PMT(_xlfn.XLOOKUP(CG$1,'Control Panel'!$B:$B,'Control Panel'!$H:$H),_xlfn.XLOOKUP(CG$1,'Control Panel'!$B:$B,'Control Panel'!$E:$E),_xlfn.XLOOKUP(CG$1,'Control Panel'!$B:$B,'Control Panel'!$C:$C)))</f>
        <v>0</v>
      </c>
      <c r="CI186" s="3">
        <f>IF(CH186=0,0,CG186*(_xlfn.XLOOKUP(CG$1,'Control Panel'!$B:$B,'Control Panel'!$H:$H)))</f>
        <v>0</v>
      </c>
      <c r="CJ186" s="3">
        <f t="shared" si="102"/>
        <v>0</v>
      </c>
      <c r="CK186" s="3">
        <f t="shared" si="103"/>
        <v>2.066371962428093E-9</v>
      </c>
      <c r="CL186" s="10">
        <f>_xlfn.XLOOKUP(CG$1,'Control Panel'!$B:$B,'Control Panel'!$D:$D)</f>
        <v>5.5E-2</v>
      </c>
      <c r="CM186" s="2">
        <f>IF('Control Panel'!$D$26="ON",CQ185*(1-'Control Panel'!$C$26),CQ185)</f>
        <v>1358683.4045491342</v>
      </c>
      <c r="CN186" s="3">
        <f>IF(ROUND(CQ185,2) = 0,0,-PMT(_xlfn.XLOOKUP(CM$1,'Control Panel'!$B:$B,'Control Panel'!$H:$H),_xlfn.XLOOKUP(CM$1,'Control Panel'!$B:$B,'Control Panel'!$E:$E),_xlfn.XLOOKUP(CM$1,'Control Panel'!$B:$B,'Control Panel'!$C:$C)))</f>
        <v>11044.074042837967</v>
      </c>
      <c r="CO186" s="3">
        <f>IF(CN186=0,0,CM186*(_xlfn.XLOOKUP(CM$1,'Control Panel'!$B:$B,'Control Panel'!$H:$H)))</f>
        <v>5944.2398949024619</v>
      </c>
      <c r="CP186" s="3">
        <f t="shared" si="104"/>
        <v>5099.8341479355049</v>
      </c>
      <c r="CQ186" s="3">
        <f t="shared" si="105"/>
        <v>1353583.5704011987</v>
      </c>
      <c r="CR186" s="10">
        <f>_xlfn.XLOOKUP(CM$1,'Control Panel'!$B:$B,'Control Panel'!$D:$D)</f>
        <v>5.2499999999999998E-2</v>
      </c>
    </row>
    <row r="187" spans="1:96" ht="11.15" thickBot="1" x14ac:dyDescent="0.35">
      <c r="A187" s="86">
        <f t="shared" si="74"/>
        <v>145267.51988571801</v>
      </c>
      <c r="B187" s="3">
        <f t="shared" si="75"/>
        <v>219415.11342100086</v>
      </c>
      <c r="C187" s="88">
        <f>SUM($A$3:A186)</f>
        <v>58196077.290516734</v>
      </c>
      <c r="D187" s="87">
        <f>IF('Control Panel'!$D$27= "ON",A187+B187*(1-'Control Panel'!$C$27),A187+B187)</f>
        <v>364682.6333067189</v>
      </c>
      <c r="F187" s="11">
        <v>185</v>
      </c>
      <c r="G187" s="2">
        <f>IF('Control Panel'!$D$26="ON",K186*(1-'Control Panel'!$C$26),K186)</f>
        <v>2.5611370801925659E-9</v>
      </c>
      <c r="H187" s="3">
        <f>IF(ROUND(K186,2) = 0,0,-PMT(_xlfn.XLOOKUP(G$1,'Control Panel'!$B:$B,'Control Panel'!$H:$H),_xlfn.XLOOKUP(G$1,'Control Panel'!$B:$B,'Control Panel'!$E:$E),_xlfn.XLOOKUP(G$1,'Control Panel'!$B:$B,'Control Panel'!$C:$C)))</f>
        <v>0</v>
      </c>
      <c r="I187" s="3">
        <f>IF(H187=0,0,G187*(_xlfn.XLOOKUP(G$1,'Control Panel'!$B:$B,'Control Panel'!$H:$H)))</f>
        <v>0</v>
      </c>
      <c r="J187" s="3">
        <f t="shared" si="76"/>
        <v>0</v>
      </c>
      <c r="K187" s="3">
        <f t="shared" si="77"/>
        <v>2.5611370801925659E-9</v>
      </c>
      <c r="L187" s="10">
        <f>_xlfn.XLOOKUP(G$1,'Control Panel'!$B:$B,'Control Panel'!$D:$D)</f>
        <v>5.5E-2</v>
      </c>
      <c r="M187" s="2">
        <f>IF('Control Panel'!$D$26="ON",Q186*(1-'Control Panel'!$C$26),Q186)</f>
        <v>2908437.9253984522</v>
      </c>
      <c r="N187" s="3">
        <f>IF(ROUND(Q186,2) = 0,0,-PMT(_xlfn.XLOOKUP(M$1,'Control Panel'!$B:$B,'Control Panel'!$H:$H),_xlfn.XLOOKUP(M$1,'Control Panel'!$B:$B,'Control Panel'!$E:$E),_xlfn.XLOOKUP(M$1,'Control Panel'!$B:$B,'Control Panel'!$C:$C)))</f>
        <v>26277.152547020552</v>
      </c>
      <c r="O187" s="3">
        <f>IF(N187=0,0,M187*(_xlfn.XLOOKUP(M$1,'Control Panel'!$B:$B,'Control Panel'!$H:$H)))</f>
        <v>16662.925614261967</v>
      </c>
      <c r="P187" s="3">
        <f t="shared" si="78"/>
        <v>9614.2269327585855</v>
      </c>
      <c r="Q187" s="3">
        <f t="shared" si="79"/>
        <v>2898823.6984656937</v>
      </c>
      <c r="R187" s="10">
        <f>_xlfn.XLOOKUP(M$1,'Control Panel'!$B:$B,'Control Panel'!$D:$D)</f>
        <v>6.8750000000000006E-2</v>
      </c>
      <c r="S187" s="2">
        <f>IF('Control Panel'!$D$26="ON",W186*(1-'Control Panel'!$C$26),W186)</f>
        <v>4726211.6287724683</v>
      </c>
      <c r="T187" s="3">
        <f>IF(ROUND(W186,2) = 0,0,-PMT(_xlfn.XLOOKUP(S$1,'Control Panel'!$B:$B,'Control Panel'!$H:$H),_xlfn.XLOOKUP(S$1,'Control Panel'!$B:$B,'Control Panel'!$E:$E),_xlfn.XLOOKUP(S$1,'Control Panel'!$B:$B,'Control Panel'!$C:$C)))</f>
        <v>42700.372888908401</v>
      </c>
      <c r="U187" s="3">
        <f>IF(T187=0,0,S187*(_xlfn.XLOOKUP(S$1,'Control Panel'!$B:$B,'Control Panel'!$H:$H)))</f>
        <v>27077.2541231756</v>
      </c>
      <c r="V187" s="3">
        <f t="shared" si="80"/>
        <v>15623.118765732801</v>
      </c>
      <c r="W187" s="3">
        <f t="shared" si="81"/>
        <v>4710588.5100067351</v>
      </c>
      <c r="X187" s="10">
        <f>_xlfn.XLOOKUP(S$1,'Control Panel'!$B:$B,'Control Panel'!$D:$D)</f>
        <v>6.8750000000000006E-2</v>
      </c>
      <c r="Y187" s="2">
        <f>IF('Control Panel'!$D$26="ON",AC186*(1-'Control Panel'!$C$26),AC186)</f>
        <v>-6.7957444116473198E-9</v>
      </c>
      <c r="Z187" s="3">
        <f>IF(ROUND(AC186,2) = 0,0,-PMT(_xlfn.XLOOKUP(Y$1,'Control Panel'!$B:$B,'Control Panel'!$H:$H),_xlfn.XLOOKUP(Y$1,'Control Panel'!$B:$B,'Control Panel'!$E:$E),_xlfn.XLOOKUP(Y$1,'Control Panel'!$B:$B,'Control Panel'!$C:$C)))</f>
        <v>0</v>
      </c>
      <c r="AA187" s="3">
        <f>IF(Z187=0,0,Y187*(_xlfn.XLOOKUP(Y$1,'Control Panel'!$B:$B,'Control Panel'!$H:$H)))</f>
        <v>0</v>
      </c>
      <c r="AB187" s="3">
        <f t="shared" si="82"/>
        <v>0</v>
      </c>
      <c r="AC187" s="3">
        <f t="shared" si="83"/>
        <v>-6.7957444116473198E-9</v>
      </c>
      <c r="AD187" s="10">
        <f>_xlfn.XLOOKUP(Y$1,'Control Panel'!$B:$B,'Control Panel'!$D:$D)</f>
        <v>5.1249999999999997E-2</v>
      </c>
      <c r="AE187" s="2">
        <f>IF('Control Panel'!$D$26="ON",AI186*(1-'Control Panel'!$C$26),AI186)</f>
        <v>7271094.813496138</v>
      </c>
      <c r="AF187" s="3">
        <f>IF(ROUND(AI186,2) = 0,0,-PMT(_xlfn.XLOOKUP(AE$1,'Control Panel'!$B:$B,'Control Panel'!$H:$H),_xlfn.XLOOKUP(AE$1,'Control Panel'!$B:$B,'Control Panel'!$E:$E),_xlfn.XLOOKUP(AE$1,'Control Panel'!$B:$B,'Control Panel'!$C:$C)))</f>
        <v>65692.881367551381</v>
      </c>
      <c r="AG187" s="3">
        <f>IF(AF187=0,0,AE187*(_xlfn.XLOOKUP(AE$1,'Control Panel'!$B:$B,'Control Panel'!$H:$H)))</f>
        <v>41657.314035654963</v>
      </c>
      <c r="AH187" s="3">
        <f t="shared" si="84"/>
        <v>24035.567331896418</v>
      </c>
      <c r="AI187" s="3">
        <f t="shared" si="85"/>
        <v>7247059.2461642418</v>
      </c>
      <c r="AJ187" s="10">
        <f>_xlfn.XLOOKUP(AE$1,'Control Panel'!$B:$B,'Control Panel'!$D:$D)</f>
        <v>6.8750000000000006E-2</v>
      </c>
      <c r="AK187" s="2">
        <f>IF('Control Panel'!$D$26="ON",AO186*(1-'Control Panel'!$C$26),AO186)</f>
        <v>-5.056790541857481E-10</v>
      </c>
      <c r="AL187" s="3">
        <f>IF(ROUND(AO186,2) = 0,0,-PMT(_xlfn.XLOOKUP(AK$1,'Control Panel'!$B:$B,'Control Panel'!$H:$H),_xlfn.XLOOKUP(AK$1,'Control Panel'!$B:$B,'Control Panel'!$E:$E),_xlfn.XLOOKUP(AK$1,'Control Panel'!$B:$B,'Control Panel'!$C:$C)))</f>
        <v>0</v>
      </c>
      <c r="AM187" s="3">
        <f>IF(AL187=0,0,AK187*(_xlfn.XLOOKUP(AK$1,'Control Panel'!$B:$B,'Control Panel'!$H:$H)))</f>
        <v>0</v>
      </c>
      <c r="AN187" s="3">
        <f t="shared" si="86"/>
        <v>0</v>
      </c>
      <c r="AO187" s="3">
        <f t="shared" si="87"/>
        <v>-5.056790541857481E-10</v>
      </c>
      <c r="AP187" s="10">
        <f>_xlfn.XLOOKUP(AK$1,'Control Panel'!$B:$B,'Control Panel'!$D:$D)</f>
        <v>6.25E-2</v>
      </c>
      <c r="AQ187" s="2">
        <f>IF('Control Panel'!$D$26="ON",AU186*(1-'Control Panel'!$C$26),AU186)</f>
        <v>-1.3387762010097504E-9</v>
      </c>
      <c r="AR187" s="3">
        <f>IF(ROUND(AU186,2) = 0,0,-PMT(_xlfn.XLOOKUP(AQ$1,'Control Panel'!$B:$B,'Control Panel'!$H:$H),_xlfn.XLOOKUP(AQ$1,'Control Panel'!$B:$B,'Control Panel'!$E:$E),_xlfn.XLOOKUP(AQ$1,'Control Panel'!$B:$B,'Control Panel'!$C:$C)))</f>
        <v>0</v>
      </c>
      <c r="AS187" s="3">
        <f>IF(AR187=0,0,AQ187*(_xlfn.XLOOKUP(AQ$1,'Control Panel'!$B:$B,'Control Panel'!$H:$H)))</f>
        <v>0</v>
      </c>
      <c r="AT187" s="3">
        <f t="shared" si="88"/>
        <v>0</v>
      </c>
      <c r="AU187" s="3">
        <f t="shared" si="89"/>
        <v>-1.3387762010097504E-9</v>
      </c>
      <c r="AV187" s="10">
        <f>_xlfn.XLOOKUP(AQ$1,'Control Panel'!$B:$B,'Control Panel'!$D:$D)</f>
        <v>6.6250000000000003E-2</v>
      </c>
      <c r="AW187" s="2">
        <f>IF('Control Panel'!$D$26="ON",BA186*(1-'Control Panel'!$C$26),BA186)</f>
        <v>5446705.7813313175</v>
      </c>
      <c r="AX187" s="3">
        <f>IF(ROUND(BA186,2) = 0,0,-PMT(_xlfn.XLOOKUP(AW$1,'Control Panel'!$B:$B,'Control Panel'!$H:$H),_xlfn.XLOOKUP(AW$1,'Control Panel'!$B:$B,'Control Panel'!$E:$E),_xlfn.XLOOKUP(AW$1,'Control Panel'!$B:$B,'Control Panel'!$C:$C)))</f>
        <v>44797.69910066975</v>
      </c>
      <c r="AY187" s="3">
        <f>IF(AX187=0,0,AW187*(_xlfn.XLOOKUP(AW$1,'Control Panel'!$B:$B,'Control Panel'!$H:$H)))</f>
        <v>24396.702978879861</v>
      </c>
      <c r="AZ187" s="3">
        <f t="shared" si="90"/>
        <v>20400.996121789889</v>
      </c>
      <c r="BA187" s="3">
        <f t="shared" si="91"/>
        <v>5426304.7852095272</v>
      </c>
      <c r="BB187" s="10">
        <f>_xlfn.XLOOKUP(AW$1,'Control Panel'!$B:$B,'Control Panel'!$D:$D)</f>
        <v>5.3749999999999999E-2</v>
      </c>
      <c r="BC187" s="2">
        <f>IF('Control Panel'!$D$26="ON",BG186*(1-'Control Panel'!$C$26),BG186)</f>
        <v>9134569.7330462635</v>
      </c>
      <c r="BD187" s="3">
        <f>IF(ROUND(BG186,2) = 0,0,-PMT(_xlfn.XLOOKUP(BC$1,'Control Panel'!$B:$B,'Control Panel'!$H:$H),_xlfn.XLOOKUP(BC$1,'Control Panel'!$B:$B,'Control Panel'!$E:$E),_xlfn.XLOOKUP(BC$1,'Control Panel'!$B:$B,'Control Panel'!$C:$C)))</f>
        <v>83162.8118973979</v>
      </c>
      <c r="BE187" s="3">
        <f>IF(BD187=0,0,BC187*(_xlfn.XLOOKUP(BC$1,'Control Panel'!$B:$B,'Control Panel'!$H:$H)))</f>
        <v>53284.990109436541</v>
      </c>
      <c r="BF187" s="3">
        <f t="shared" si="92"/>
        <v>29877.821787961358</v>
      </c>
      <c r="BG187" s="3">
        <f t="shared" si="93"/>
        <v>9104691.9112583026</v>
      </c>
      <c r="BH187" s="10">
        <f>_xlfn.XLOOKUP(BC$1,'Control Panel'!$B:$B,'Control Panel'!$D:$D)</f>
        <v>7.0000000000000007E-2</v>
      </c>
      <c r="BI187" s="2">
        <f>IF('Control Panel'!$D$26="ON",BM186*(1-'Control Panel'!$C$26),BM186)</f>
        <v>4702995.2439318933</v>
      </c>
      <c r="BJ187" s="3">
        <f>IF(ROUND(BM186,2) = 0,0,-PMT(_xlfn.XLOOKUP(BI$1,'Control Panel'!$B:$B,'Control Panel'!$H:$H),_xlfn.XLOOKUP(BI$1,'Control Panel'!$B:$B,'Control Panel'!$E:$E),_xlfn.XLOOKUP(BI$1,'Control Panel'!$B:$B,'Control Panel'!$C:$C)))</f>
        <v>39928.799014207361</v>
      </c>
      <c r="BK187" s="3">
        <f>IF(BJ187=0,0,BI187*(_xlfn.XLOOKUP(BI$1,'Control Panel'!$B:$B,'Control Panel'!$H:$H)))</f>
        <v>23025.080881749891</v>
      </c>
      <c r="BL187" s="3">
        <f t="shared" si="94"/>
        <v>16903.71813245747</v>
      </c>
      <c r="BM187" s="3">
        <f t="shared" si="95"/>
        <v>4686091.5257994356</v>
      </c>
      <c r="BN187" s="10">
        <f>_xlfn.XLOOKUP(BI$1,'Control Panel'!$B:$B,'Control Panel'!$D:$D)</f>
        <v>5.8749999999999997E-2</v>
      </c>
      <c r="BO187" s="2">
        <f>IF('Control Panel'!$D$26="ON",BS186*(1-'Control Panel'!$C$26),BS186)</f>
        <v>6260324.0131055508</v>
      </c>
      <c r="BP187" s="3">
        <f>IF(ROUND(BS186,2) = 0,0,-PMT(_xlfn.XLOOKUP(BO$1,'Control Panel'!$B:$B,'Control Panel'!$H:$H),_xlfn.XLOOKUP(BO$1,'Control Panel'!$B:$B,'Control Panel'!$E:$E),_xlfn.XLOOKUP(BO$1,'Control Panel'!$B:$B,'Control Panel'!$C:$C)))</f>
        <v>51078.842448125593</v>
      </c>
      <c r="BQ187" s="3">
        <f>IF(BP187=0,0,BO187*(_xlfn.XLOOKUP(BO$1,'Control Panel'!$B:$B,'Control Panel'!$H:$H)))</f>
        <v>27388.917557336783</v>
      </c>
      <c r="BR187" s="3">
        <f t="shared" si="96"/>
        <v>23689.92489078881</v>
      </c>
      <c r="BS187" s="3">
        <f t="shared" si="97"/>
        <v>6236634.0882147616</v>
      </c>
      <c r="BT187" s="10">
        <f>_xlfn.XLOOKUP(BO$1,'Control Panel'!$B:$B,'Control Panel'!$D:$D)</f>
        <v>5.2499999999999998E-2</v>
      </c>
      <c r="BU187" s="2">
        <f>IF('Control Panel'!$D$26="ON",BY186*(1-'Control Panel'!$C$26),BY186)</f>
        <v>-1.0259100235998631E-9</v>
      </c>
      <c r="BV187" s="3">
        <f>IF(ROUND(BY186,2) = 0,0,-PMT(_xlfn.XLOOKUP(BU$1,'Control Panel'!$B:$B,'Control Panel'!$H:$H),_xlfn.XLOOKUP(BU$1,'Control Panel'!$B:$B,'Control Panel'!$E:$E),_xlfn.XLOOKUP(BU$1,'Control Panel'!$B:$B,'Control Panel'!$C:$C)))</f>
        <v>0</v>
      </c>
      <c r="BW187" s="3">
        <f>IF(BV187=0,0,BU187*(_xlfn.XLOOKUP(BU$1,'Control Panel'!$B:$B,'Control Panel'!$H:$H)))</f>
        <v>0</v>
      </c>
      <c r="BX187" s="3">
        <f t="shared" si="98"/>
        <v>0</v>
      </c>
      <c r="BY187" s="3">
        <f t="shared" si="99"/>
        <v>-1.0259100235998631E-9</v>
      </c>
      <c r="BZ187" s="10">
        <f>_xlfn.XLOOKUP(BU$1,'Control Panel'!$B:$B,'Control Panel'!$D:$D)</f>
        <v>6.3750000000000001E-2</v>
      </c>
      <c r="CA187" s="2">
        <f>IF('Control Panel'!$D$26="ON",CE186*(1-'Control Panel'!$C$26),CE186)</f>
        <v>-8.3746272139251232E-9</v>
      </c>
      <c r="CB187" s="3">
        <f>IF(ROUND(CE186,2) = 0,0,-PMT(_xlfn.XLOOKUP(CA$1,'Control Panel'!$B:$B,'Control Panel'!$H:$H),_xlfn.XLOOKUP(CA$1,'Control Panel'!$B:$B,'Control Panel'!$E:$E),_xlfn.XLOOKUP(CA$1,'Control Panel'!$B:$B,'Control Panel'!$C:$C)))</f>
        <v>0</v>
      </c>
      <c r="CC187" s="3">
        <f>IF(CB187=0,0,CA187*(_xlfn.XLOOKUP(CA$1,'Control Panel'!$B:$B,'Control Panel'!$H:$H)))</f>
        <v>0</v>
      </c>
      <c r="CD187" s="3">
        <f t="shared" si="100"/>
        <v>0</v>
      </c>
      <c r="CE187" s="3">
        <f t="shared" si="101"/>
        <v>-8.3746272139251232E-9</v>
      </c>
      <c r="CF187" s="10">
        <f>_xlfn.XLOOKUP(CA$1,'Control Panel'!$B:$B,'Control Panel'!$D:$D)</f>
        <v>5.7500000000000002E-2</v>
      </c>
      <c r="CG187" s="2">
        <f>IF('Control Panel'!$D$26="ON",CK186*(1-'Control Panel'!$C$26),CK186)</f>
        <v>2.066371962428093E-9</v>
      </c>
      <c r="CH187" s="3">
        <f>IF(ROUND(CK186,2) = 0,0,-PMT(_xlfn.XLOOKUP(CG$1,'Control Panel'!$B:$B,'Control Panel'!$H:$H),_xlfn.XLOOKUP(CG$1,'Control Panel'!$B:$B,'Control Panel'!$E:$E),_xlfn.XLOOKUP(CG$1,'Control Panel'!$B:$B,'Control Panel'!$C:$C)))</f>
        <v>0</v>
      </c>
      <c r="CI187" s="3">
        <f>IF(CH187=0,0,CG187*(_xlfn.XLOOKUP(CG$1,'Control Panel'!$B:$B,'Control Panel'!$H:$H)))</f>
        <v>0</v>
      </c>
      <c r="CJ187" s="3">
        <f t="shared" si="102"/>
        <v>0</v>
      </c>
      <c r="CK187" s="3">
        <f t="shared" si="103"/>
        <v>2.066371962428093E-9</v>
      </c>
      <c r="CL187" s="10">
        <f>_xlfn.XLOOKUP(CG$1,'Control Panel'!$B:$B,'Control Panel'!$D:$D)</f>
        <v>5.5E-2</v>
      </c>
      <c r="CM187" s="2">
        <f>IF('Control Panel'!$D$26="ON",CQ186*(1-'Control Panel'!$C$26),CQ186)</f>
        <v>1353583.5704011987</v>
      </c>
      <c r="CN187" s="3">
        <f>IF(ROUND(CQ186,2) = 0,0,-PMT(_xlfn.XLOOKUP(CM$1,'Control Panel'!$B:$B,'Control Panel'!$H:$H),_xlfn.XLOOKUP(CM$1,'Control Panel'!$B:$B,'Control Panel'!$E:$E),_xlfn.XLOOKUP(CM$1,'Control Panel'!$B:$B,'Control Panel'!$C:$C)))</f>
        <v>11044.074042837967</v>
      </c>
      <c r="CO187" s="3">
        <f>IF(CN187=0,0,CM187*(_xlfn.XLOOKUP(CM$1,'Control Panel'!$B:$B,'Control Panel'!$H:$H)))</f>
        <v>5921.9281205052439</v>
      </c>
      <c r="CP187" s="3">
        <f t="shared" si="104"/>
        <v>5122.1459223327229</v>
      </c>
      <c r="CQ187" s="3">
        <f t="shared" si="105"/>
        <v>1348461.4244788659</v>
      </c>
      <c r="CR187" s="10">
        <f>_xlfn.XLOOKUP(CM$1,'Control Panel'!$B:$B,'Control Panel'!$D:$D)</f>
        <v>5.2499999999999998E-2</v>
      </c>
    </row>
    <row r="188" spans="1:96" ht="11.15" thickBot="1" x14ac:dyDescent="0.35">
      <c r="A188" s="86">
        <f t="shared" si="74"/>
        <v>146024.28996867753</v>
      </c>
      <c r="B188" s="3">
        <f t="shared" si="75"/>
        <v>218658.34333804142</v>
      </c>
      <c r="C188" s="88">
        <f>SUM($A$3:A187)</f>
        <v>58341344.810402453</v>
      </c>
      <c r="D188" s="87">
        <f>IF('Control Panel'!$D$27= "ON",A188+B188*(1-'Control Panel'!$C$27),A188+B188)</f>
        <v>364682.63330671896</v>
      </c>
      <c r="F188" s="11">
        <v>186</v>
      </c>
      <c r="G188" s="2">
        <f>IF('Control Panel'!$D$26="ON",K187*(1-'Control Panel'!$C$26),K187)</f>
        <v>2.5611370801925659E-9</v>
      </c>
      <c r="H188" s="3">
        <f>IF(ROUND(K187,2) = 0,0,-PMT(_xlfn.XLOOKUP(G$1,'Control Panel'!$B:$B,'Control Panel'!$H:$H),_xlfn.XLOOKUP(G$1,'Control Panel'!$B:$B,'Control Panel'!$E:$E),_xlfn.XLOOKUP(G$1,'Control Panel'!$B:$B,'Control Panel'!$C:$C)))</f>
        <v>0</v>
      </c>
      <c r="I188" s="3">
        <f>IF(H188=0,0,G188*(_xlfn.XLOOKUP(G$1,'Control Panel'!$B:$B,'Control Panel'!$H:$H)))</f>
        <v>0</v>
      </c>
      <c r="J188" s="3">
        <f t="shared" si="76"/>
        <v>0</v>
      </c>
      <c r="K188" s="3">
        <f t="shared" si="77"/>
        <v>2.5611370801925659E-9</v>
      </c>
      <c r="L188" s="10">
        <f>_xlfn.XLOOKUP(G$1,'Control Panel'!$B:$B,'Control Panel'!$D:$D)</f>
        <v>5.5E-2</v>
      </c>
      <c r="M188" s="2">
        <f>IF('Control Panel'!$D$26="ON",Q187*(1-'Control Panel'!$C$26),Q187)</f>
        <v>2898823.6984656937</v>
      </c>
      <c r="N188" s="3">
        <f>IF(ROUND(Q187,2) = 0,0,-PMT(_xlfn.XLOOKUP(M$1,'Control Panel'!$B:$B,'Control Panel'!$H:$H),_xlfn.XLOOKUP(M$1,'Control Panel'!$B:$B,'Control Panel'!$E:$E),_xlfn.XLOOKUP(M$1,'Control Panel'!$B:$B,'Control Panel'!$C:$C)))</f>
        <v>26277.152547020552</v>
      </c>
      <c r="O188" s="3">
        <f>IF(N188=0,0,M188*(_xlfn.XLOOKUP(M$1,'Control Panel'!$B:$B,'Control Panel'!$H:$H)))</f>
        <v>16607.844105793039</v>
      </c>
      <c r="P188" s="3">
        <f t="shared" si="78"/>
        <v>9669.308441227513</v>
      </c>
      <c r="Q188" s="3">
        <f t="shared" si="79"/>
        <v>2889154.3900244664</v>
      </c>
      <c r="R188" s="10">
        <f>_xlfn.XLOOKUP(M$1,'Control Panel'!$B:$B,'Control Panel'!$D:$D)</f>
        <v>6.8750000000000006E-2</v>
      </c>
      <c r="S188" s="2">
        <f>IF('Control Panel'!$D$26="ON",W187*(1-'Control Panel'!$C$26),W187)</f>
        <v>4710588.5100067351</v>
      </c>
      <c r="T188" s="3">
        <f>IF(ROUND(W187,2) = 0,0,-PMT(_xlfn.XLOOKUP(S$1,'Control Panel'!$B:$B,'Control Panel'!$H:$H),_xlfn.XLOOKUP(S$1,'Control Panel'!$B:$B,'Control Panel'!$E:$E),_xlfn.XLOOKUP(S$1,'Control Panel'!$B:$B,'Control Panel'!$C:$C)))</f>
        <v>42700.372888908401</v>
      </c>
      <c r="U188" s="3">
        <f>IF(T188=0,0,S188*(_xlfn.XLOOKUP(S$1,'Control Panel'!$B:$B,'Control Panel'!$H:$H)))</f>
        <v>26987.746671913588</v>
      </c>
      <c r="V188" s="3">
        <f t="shared" si="80"/>
        <v>15712.626216994813</v>
      </c>
      <c r="W188" s="3">
        <f t="shared" si="81"/>
        <v>4694875.8837897405</v>
      </c>
      <c r="X188" s="10">
        <f>_xlfn.XLOOKUP(S$1,'Control Panel'!$B:$B,'Control Panel'!$D:$D)</f>
        <v>6.8750000000000006E-2</v>
      </c>
      <c r="Y188" s="2">
        <f>IF('Control Panel'!$D$26="ON",AC187*(1-'Control Panel'!$C$26),AC187)</f>
        <v>-6.7957444116473198E-9</v>
      </c>
      <c r="Z188" s="3">
        <f>IF(ROUND(AC187,2) = 0,0,-PMT(_xlfn.XLOOKUP(Y$1,'Control Panel'!$B:$B,'Control Panel'!$H:$H),_xlfn.XLOOKUP(Y$1,'Control Panel'!$B:$B,'Control Panel'!$E:$E),_xlfn.XLOOKUP(Y$1,'Control Panel'!$B:$B,'Control Panel'!$C:$C)))</f>
        <v>0</v>
      </c>
      <c r="AA188" s="3">
        <f>IF(Z188=0,0,Y188*(_xlfn.XLOOKUP(Y$1,'Control Panel'!$B:$B,'Control Panel'!$H:$H)))</f>
        <v>0</v>
      </c>
      <c r="AB188" s="3">
        <f t="shared" si="82"/>
        <v>0</v>
      </c>
      <c r="AC188" s="3">
        <f t="shared" si="83"/>
        <v>-6.7957444116473198E-9</v>
      </c>
      <c r="AD188" s="10">
        <f>_xlfn.XLOOKUP(Y$1,'Control Panel'!$B:$B,'Control Panel'!$D:$D)</f>
        <v>5.1249999999999997E-2</v>
      </c>
      <c r="AE188" s="2">
        <f>IF('Control Panel'!$D$26="ON",AI187*(1-'Control Panel'!$C$26),AI187)</f>
        <v>7247059.2461642418</v>
      </c>
      <c r="AF188" s="3">
        <f>IF(ROUND(AI187,2) = 0,0,-PMT(_xlfn.XLOOKUP(AE$1,'Control Panel'!$B:$B,'Control Panel'!$H:$H),_xlfn.XLOOKUP(AE$1,'Control Panel'!$B:$B,'Control Panel'!$E:$E),_xlfn.XLOOKUP(AE$1,'Control Panel'!$B:$B,'Control Panel'!$C:$C)))</f>
        <v>65692.881367551381</v>
      </c>
      <c r="AG188" s="3">
        <f>IF(AF188=0,0,AE188*(_xlfn.XLOOKUP(AE$1,'Control Panel'!$B:$B,'Control Panel'!$H:$H)))</f>
        <v>41519.610264482639</v>
      </c>
      <c r="AH188" s="3">
        <f t="shared" si="84"/>
        <v>24173.271103068742</v>
      </c>
      <c r="AI188" s="3">
        <f t="shared" si="85"/>
        <v>7222885.9750611726</v>
      </c>
      <c r="AJ188" s="10">
        <f>_xlfn.XLOOKUP(AE$1,'Control Panel'!$B:$B,'Control Panel'!$D:$D)</f>
        <v>6.8750000000000006E-2</v>
      </c>
      <c r="AK188" s="2">
        <f>IF('Control Panel'!$D$26="ON",AO187*(1-'Control Panel'!$C$26),AO187)</f>
        <v>-5.056790541857481E-10</v>
      </c>
      <c r="AL188" s="3">
        <f>IF(ROUND(AO187,2) = 0,0,-PMT(_xlfn.XLOOKUP(AK$1,'Control Panel'!$B:$B,'Control Panel'!$H:$H),_xlfn.XLOOKUP(AK$1,'Control Panel'!$B:$B,'Control Panel'!$E:$E),_xlfn.XLOOKUP(AK$1,'Control Panel'!$B:$B,'Control Panel'!$C:$C)))</f>
        <v>0</v>
      </c>
      <c r="AM188" s="3">
        <f>IF(AL188=0,0,AK188*(_xlfn.XLOOKUP(AK$1,'Control Panel'!$B:$B,'Control Panel'!$H:$H)))</f>
        <v>0</v>
      </c>
      <c r="AN188" s="3">
        <f t="shared" si="86"/>
        <v>0</v>
      </c>
      <c r="AO188" s="3">
        <f t="shared" si="87"/>
        <v>-5.056790541857481E-10</v>
      </c>
      <c r="AP188" s="10">
        <f>_xlfn.XLOOKUP(AK$1,'Control Panel'!$B:$B,'Control Panel'!$D:$D)</f>
        <v>6.25E-2</v>
      </c>
      <c r="AQ188" s="2">
        <f>IF('Control Panel'!$D$26="ON",AU187*(1-'Control Panel'!$C$26),AU187)</f>
        <v>-1.3387762010097504E-9</v>
      </c>
      <c r="AR188" s="3">
        <f>IF(ROUND(AU187,2) = 0,0,-PMT(_xlfn.XLOOKUP(AQ$1,'Control Panel'!$B:$B,'Control Panel'!$H:$H),_xlfn.XLOOKUP(AQ$1,'Control Panel'!$B:$B,'Control Panel'!$E:$E),_xlfn.XLOOKUP(AQ$1,'Control Panel'!$B:$B,'Control Panel'!$C:$C)))</f>
        <v>0</v>
      </c>
      <c r="AS188" s="3">
        <f>IF(AR188=0,0,AQ188*(_xlfn.XLOOKUP(AQ$1,'Control Panel'!$B:$B,'Control Panel'!$H:$H)))</f>
        <v>0</v>
      </c>
      <c r="AT188" s="3">
        <f t="shared" si="88"/>
        <v>0</v>
      </c>
      <c r="AU188" s="3">
        <f t="shared" si="89"/>
        <v>-1.3387762010097504E-9</v>
      </c>
      <c r="AV188" s="10">
        <f>_xlfn.XLOOKUP(AQ$1,'Control Panel'!$B:$B,'Control Panel'!$D:$D)</f>
        <v>6.6250000000000003E-2</v>
      </c>
      <c r="AW188" s="2">
        <f>IF('Control Panel'!$D$26="ON",BA187*(1-'Control Panel'!$C$26),BA187)</f>
        <v>5426304.7852095272</v>
      </c>
      <c r="AX188" s="3">
        <f>IF(ROUND(BA187,2) = 0,0,-PMT(_xlfn.XLOOKUP(AW$1,'Control Panel'!$B:$B,'Control Panel'!$H:$H),_xlfn.XLOOKUP(AW$1,'Control Panel'!$B:$B,'Control Panel'!$E:$E),_xlfn.XLOOKUP(AW$1,'Control Panel'!$B:$B,'Control Panel'!$C:$C)))</f>
        <v>44797.69910066975</v>
      </c>
      <c r="AY188" s="3">
        <f>IF(AX188=0,0,AW188*(_xlfn.XLOOKUP(AW$1,'Control Panel'!$B:$B,'Control Panel'!$H:$H)))</f>
        <v>24305.323517084344</v>
      </c>
      <c r="AZ188" s="3">
        <f t="shared" si="90"/>
        <v>20492.375583585406</v>
      </c>
      <c r="BA188" s="3">
        <f t="shared" si="91"/>
        <v>5405812.4096259419</v>
      </c>
      <c r="BB188" s="10">
        <f>_xlfn.XLOOKUP(AW$1,'Control Panel'!$B:$B,'Control Panel'!$D:$D)</f>
        <v>5.3749999999999999E-2</v>
      </c>
      <c r="BC188" s="2">
        <f>IF('Control Panel'!$D$26="ON",BG187*(1-'Control Panel'!$C$26),BG187)</f>
        <v>9104691.9112583026</v>
      </c>
      <c r="BD188" s="3">
        <f>IF(ROUND(BG187,2) = 0,0,-PMT(_xlfn.XLOOKUP(BC$1,'Control Panel'!$B:$B,'Control Panel'!$H:$H),_xlfn.XLOOKUP(BC$1,'Control Panel'!$B:$B,'Control Panel'!$E:$E),_xlfn.XLOOKUP(BC$1,'Control Panel'!$B:$B,'Control Panel'!$C:$C)))</f>
        <v>83162.8118973979</v>
      </c>
      <c r="BE188" s="3">
        <f>IF(BD188=0,0,BC188*(_xlfn.XLOOKUP(BC$1,'Control Panel'!$B:$B,'Control Panel'!$H:$H)))</f>
        <v>53110.702815673438</v>
      </c>
      <c r="BF188" s="3">
        <f t="shared" si="92"/>
        <v>30052.109081724462</v>
      </c>
      <c r="BG188" s="3">
        <f t="shared" si="93"/>
        <v>9074639.802176578</v>
      </c>
      <c r="BH188" s="10">
        <f>_xlfn.XLOOKUP(BC$1,'Control Panel'!$B:$B,'Control Panel'!$D:$D)</f>
        <v>7.0000000000000007E-2</v>
      </c>
      <c r="BI188" s="2">
        <f>IF('Control Panel'!$D$26="ON",BM187*(1-'Control Panel'!$C$26),BM187)</f>
        <v>4686091.5257994356</v>
      </c>
      <c r="BJ188" s="3">
        <f>IF(ROUND(BM187,2) = 0,0,-PMT(_xlfn.XLOOKUP(BI$1,'Control Panel'!$B:$B,'Control Panel'!$H:$H),_xlfn.XLOOKUP(BI$1,'Control Panel'!$B:$B,'Control Panel'!$E:$E),_xlfn.XLOOKUP(BI$1,'Control Panel'!$B:$B,'Control Panel'!$C:$C)))</f>
        <v>39928.799014207361</v>
      </c>
      <c r="BK188" s="3">
        <f>IF(BJ188=0,0,BI188*(_xlfn.XLOOKUP(BI$1,'Control Panel'!$B:$B,'Control Panel'!$H:$H)))</f>
        <v>22942.323095059735</v>
      </c>
      <c r="BL188" s="3">
        <f t="shared" si="94"/>
        <v>16986.475919147626</v>
      </c>
      <c r="BM188" s="3">
        <f t="shared" si="95"/>
        <v>4669105.0498802876</v>
      </c>
      <c r="BN188" s="10">
        <f>_xlfn.XLOOKUP(BI$1,'Control Panel'!$B:$B,'Control Panel'!$D:$D)</f>
        <v>5.8749999999999997E-2</v>
      </c>
      <c r="BO188" s="2">
        <f>IF('Control Panel'!$D$26="ON",BS187*(1-'Control Panel'!$C$26),BS187)</f>
        <v>6236634.0882147616</v>
      </c>
      <c r="BP188" s="3">
        <f>IF(ROUND(BS187,2) = 0,0,-PMT(_xlfn.XLOOKUP(BO$1,'Control Panel'!$B:$B,'Control Panel'!$H:$H),_xlfn.XLOOKUP(BO$1,'Control Panel'!$B:$B,'Control Panel'!$E:$E),_xlfn.XLOOKUP(BO$1,'Control Panel'!$B:$B,'Control Panel'!$C:$C)))</f>
        <v>51078.842448125593</v>
      </c>
      <c r="BQ188" s="3">
        <f>IF(BP188=0,0,BO188*(_xlfn.XLOOKUP(BO$1,'Control Panel'!$B:$B,'Control Panel'!$H:$H)))</f>
        <v>27285.27413593958</v>
      </c>
      <c r="BR188" s="3">
        <f t="shared" si="96"/>
        <v>23793.568312186013</v>
      </c>
      <c r="BS188" s="3">
        <f t="shared" si="97"/>
        <v>6212840.5199025758</v>
      </c>
      <c r="BT188" s="10">
        <f>_xlfn.XLOOKUP(BO$1,'Control Panel'!$B:$B,'Control Panel'!$D:$D)</f>
        <v>5.2499999999999998E-2</v>
      </c>
      <c r="BU188" s="2">
        <f>IF('Control Panel'!$D$26="ON",BY187*(1-'Control Panel'!$C$26),BY187)</f>
        <v>-1.0259100235998631E-9</v>
      </c>
      <c r="BV188" s="3">
        <f>IF(ROUND(BY187,2) = 0,0,-PMT(_xlfn.XLOOKUP(BU$1,'Control Panel'!$B:$B,'Control Panel'!$H:$H),_xlfn.XLOOKUP(BU$1,'Control Panel'!$B:$B,'Control Panel'!$E:$E),_xlfn.XLOOKUP(BU$1,'Control Panel'!$B:$B,'Control Panel'!$C:$C)))</f>
        <v>0</v>
      </c>
      <c r="BW188" s="3">
        <f>IF(BV188=0,0,BU188*(_xlfn.XLOOKUP(BU$1,'Control Panel'!$B:$B,'Control Panel'!$H:$H)))</f>
        <v>0</v>
      </c>
      <c r="BX188" s="3">
        <f t="shared" si="98"/>
        <v>0</v>
      </c>
      <c r="BY188" s="3">
        <f t="shared" si="99"/>
        <v>-1.0259100235998631E-9</v>
      </c>
      <c r="BZ188" s="10">
        <f>_xlfn.XLOOKUP(BU$1,'Control Panel'!$B:$B,'Control Panel'!$D:$D)</f>
        <v>6.3750000000000001E-2</v>
      </c>
      <c r="CA188" s="2">
        <f>IF('Control Panel'!$D$26="ON",CE187*(1-'Control Panel'!$C$26),CE187)</f>
        <v>-8.3746272139251232E-9</v>
      </c>
      <c r="CB188" s="3">
        <f>IF(ROUND(CE187,2) = 0,0,-PMT(_xlfn.XLOOKUP(CA$1,'Control Panel'!$B:$B,'Control Panel'!$H:$H),_xlfn.XLOOKUP(CA$1,'Control Panel'!$B:$B,'Control Panel'!$E:$E),_xlfn.XLOOKUP(CA$1,'Control Panel'!$B:$B,'Control Panel'!$C:$C)))</f>
        <v>0</v>
      </c>
      <c r="CC188" s="3">
        <f>IF(CB188=0,0,CA188*(_xlfn.XLOOKUP(CA$1,'Control Panel'!$B:$B,'Control Panel'!$H:$H)))</f>
        <v>0</v>
      </c>
      <c r="CD188" s="3">
        <f t="shared" si="100"/>
        <v>0</v>
      </c>
      <c r="CE188" s="3">
        <f t="shared" si="101"/>
        <v>-8.3746272139251232E-9</v>
      </c>
      <c r="CF188" s="10">
        <f>_xlfn.XLOOKUP(CA$1,'Control Panel'!$B:$B,'Control Panel'!$D:$D)</f>
        <v>5.7500000000000002E-2</v>
      </c>
      <c r="CG188" s="2">
        <f>IF('Control Panel'!$D$26="ON",CK187*(1-'Control Panel'!$C$26),CK187)</f>
        <v>2.066371962428093E-9</v>
      </c>
      <c r="CH188" s="3">
        <f>IF(ROUND(CK187,2) = 0,0,-PMT(_xlfn.XLOOKUP(CG$1,'Control Panel'!$B:$B,'Control Panel'!$H:$H),_xlfn.XLOOKUP(CG$1,'Control Panel'!$B:$B,'Control Panel'!$E:$E),_xlfn.XLOOKUP(CG$1,'Control Panel'!$B:$B,'Control Panel'!$C:$C)))</f>
        <v>0</v>
      </c>
      <c r="CI188" s="3">
        <f>IF(CH188=0,0,CG188*(_xlfn.XLOOKUP(CG$1,'Control Panel'!$B:$B,'Control Panel'!$H:$H)))</f>
        <v>0</v>
      </c>
      <c r="CJ188" s="3">
        <f t="shared" si="102"/>
        <v>0</v>
      </c>
      <c r="CK188" s="3">
        <f t="shared" si="103"/>
        <v>2.066371962428093E-9</v>
      </c>
      <c r="CL188" s="10">
        <f>_xlfn.XLOOKUP(CG$1,'Control Panel'!$B:$B,'Control Panel'!$D:$D)</f>
        <v>5.5E-2</v>
      </c>
      <c r="CM188" s="2">
        <f>IF('Control Panel'!$D$26="ON",CQ187*(1-'Control Panel'!$C$26),CQ187)</f>
        <v>1348461.4244788659</v>
      </c>
      <c r="CN188" s="3">
        <f>IF(ROUND(CQ187,2) = 0,0,-PMT(_xlfn.XLOOKUP(CM$1,'Control Panel'!$B:$B,'Control Panel'!$H:$H),_xlfn.XLOOKUP(CM$1,'Control Panel'!$B:$B,'Control Panel'!$E:$E),_xlfn.XLOOKUP(CM$1,'Control Panel'!$B:$B,'Control Panel'!$C:$C)))</f>
        <v>11044.074042837967</v>
      </c>
      <c r="CO188" s="3">
        <f>IF(CN188=0,0,CM188*(_xlfn.XLOOKUP(CM$1,'Control Panel'!$B:$B,'Control Panel'!$H:$H)))</f>
        <v>5899.5187320950381</v>
      </c>
      <c r="CP188" s="3">
        <f t="shared" si="104"/>
        <v>5144.5553107429287</v>
      </c>
      <c r="CQ188" s="3">
        <f t="shared" si="105"/>
        <v>1343316.869168123</v>
      </c>
      <c r="CR188" s="10">
        <f>_xlfn.XLOOKUP(CM$1,'Control Panel'!$B:$B,'Control Panel'!$D:$D)</f>
        <v>5.2499999999999998E-2</v>
      </c>
    </row>
    <row r="189" spans="1:96" ht="11.15" thickBot="1" x14ac:dyDescent="0.35">
      <c r="A189" s="86">
        <f t="shared" si="74"/>
        <v>146785.05998283427</v>
      </c>
      <c r="B189" s="3">
        <f t="shared" si="75"/>
        <v>217897.57332388469</v>
      </c>
      <c r="C189" s="88">
        <f>SUM($A$3:A188)</f>
        <v>58487369.10037113</v>
      </c>
      <c r="D189" s="87">
        <f>IF('Control Panel'!$D$27= "ON",A189+B189*(1-'Control Panel'!$C$27),A189+B189)</f>
        <v>364682.63330671896</v>
      </c>
      <c r="F189" s="11">
        <v>187</v>
      </c>
      <c r="G189" s="2">
        <f>IF('Control Panel'!$D$26="ON",K188*(1-'Control Panel'!$C$26),K188)</f>
        <v>2.5611370801925659E-9</v>
      </c>
      <c r="H189" s="3">
        <f>IF(ROUND(K188,2) = 0,0,-PMT(_xlfn.XLOOKUP(G$1,'Control Panel'!$B:$B,'Control Panel'!$H:$H),_xlfn.XLOOKUP(G$1,'Control Panel'!$B:$B,'Control Panel'!$E:$E),_xlfn.XLOOKUP(G$1,'Control Panel'!$B:$B,'Control Panel'!$C:$C)))</f>
        <v>0</v>
      </c>
      <c r="I189" s="3">
        <f>IF(H189=0,0,G189*(_xlfn.XLOOKUP(G$1,'Control Panel'!$B:$B,'Control Panel'!$H:$H)))</f>
        <v>0</v>
      </c>
      <c r="J189" s="3">
        <f t="shared" si="76"/>
        <v>0</v>
      </c>
      <c r="K189" s="3">
        <f t="shared" si="77"/>
        <v>2.5611370801925659E-9</v>
      </c>
      <c r="L189" s="10">
        <f>_xlfn.XLOOKUP(G$1,'Control Panel'!$B:$B,'Control Panel'!$D:$D)</f>
        <v>5.5E-2</v>
      </c>
      <c r="M189" s="2">
        <f>IF('Control Panel'!$D$26="ON",Q188*(1-'Control Panel'!$C$26),Q188)</f>
        <v>2889154.3900244664</v>
      </c>
      <c r="N189" s="3">
        <f>IF(ROUND(Q188,2) = 0,0,-PMT(_xlfn.XLOOKUP(M$1,'Control Panel'!$B:$B,'Control Panel'!$H:$H),_xlfn.XLOOKUP(M$1,'Control Panel'!$B:$B,'Control Panel'!$E:$E),_xlfn.XLOOKUP(M$1,'Control Panel'!$B:$B,'Control Panel'!$C:$C)))</f>
        <v>26277.152547020552</v>
      </c>
      <c r="O189" s="3">
        <f>IF(N189=0,0,M189*(_xlfn.XLOOKUP(M$1,'Control Panel'!$B:$B,'Control Panel'!$H:$H)))</f>
        <v>16552.447026181839</v>
      </c>
      <c r="P189" s="3">
        <f t="shared" si="78"/>
        <v>9724.7055208387137</v>
      </c>
      <c r="Q189" s="3">
        <f t="shared" si="79"/>
        <v>2879429.6845036279</v>
      </c>
      <c r="R189" s="10">
        <f>_xlfn.XLOOKUP(M$1,'Control Panel'!$B:$B,'Control Panel'!$D:$D)</f>
        <v>6.8750000000000006E-2</v>
      </c>
      <c r="S189" s="2">
        <f>IF('Control Panel'!$D$26="ON",W188*(1-'Control Panel'!$C$26),W188)</f>
        <v>4694875.8837897405</v>
      </c>
      <c r="T189" s="3">
        <f>IF(ROUND(W188,2) = 0,0,-PMT(_xlfn.XLOOKUP(S$1,'Control Panel'!$B:$B,'Control Panel'!$H:$H),_xlfn.XLOOKUP(S$1,'Control Panel'!$B:$B,'Control Panel'!$E:$E),_xlfn.XLOOKUP(S$1,'Control Panel'!$B:$B,'Control Panel'!$C:$C)))</f>
        <v>42700.372888908401</v>
      </c>
      <c r="U189" s="3">
        <f>IF(T189=0,0,S189*(_xlfn.XLOOKUP(S$1,'Control Panel'!$B:$B,'Control Panel'!$H:$H)))</f>
        <v>26897.726417545389</v>
      </c>
      <c r="V189" s="3">
        <f t="shared" si="80"/>
        <v>15802.646471363012</v>
      </c>
      <c r="W189" s="3">
        <f t="shared" si="81"/>
        <v>4679073.2373183779</v>
      </c>
      <c r="X189" s="10">
        <f>_xlfn.XLOOKUP(S$1,'Control Panel'!$B:$B,'Control Panel'!$D:$D)</f>
        <v>6.8750000000000006E-2</v>
      </c>
      <c r="Y189" s="2">
        <f>IF('Control Panel'!$D$26="ON",AC188*(1-'Control Panel'!$C$26),AC188)</f>
        <v>-6.7957444116473198E-9</v>
      </c>
      <c r="Z189" s="3">
        <f>IF(ROUND(AC188,2) = 0,0,-PMT(_xlfn.XLOOKUP(Y$1,'Control Panel'!$B:$B,'Control Panel'!$H:$H),_xlfn.XLOOKUP(Y$1,'Control Panel'!$B:$B,'Control Panel'!$E:$E),_xlfn.XLOOKUP(Y$1,'Control Panel'!$B:$B,'Control Panel'!$C:$C)))</f>
        <v>0</v>
      </c>
      <c r="AA189" s="3">
        <f>IF(Z189=0,0,Y189*(_xlfn.XLOOKUP(Y$1,'Control Panel'!$B:$B,'Control Panel'!$H:$H)))</f>
        <v>0</v>
      </c>
      <c r="AB189" s="3">
        <f t="shared" si="82"/>
        <v>0</v>
      </c>
      <c r="AC189" s="3">
        <f t="shared" si="83"/>
        <v>-6.7957444116473198E-9</v>
      </c>
      <c r="AD189" s="10">
        <f>_xlfn.XLOOKUP(Y$1,'Control Panel'!$B:$B,'Control Panel'!$D:$D)</f>
        <v>5.1249999999999997E-2</v>
      </c>
      <c r="AE189" s="2">
        <f>IF('Control Panel'!$D$26="ON",AI188*(1-'Control Panel'!$C$26),AI188)</f>
        <v>7222885.9750611726</v>
      </c>
      <c r="AF189" s="3">
        <f>IF(ROUND(AI188,2) = 0,0,-PMT(_xlfn.XLOOKUP(AE$1,'Control Panel'!$B:$B,'Control Panel'!$H:$H),_xlfn.XLOOKUP(AE$1,'Control Panel'!$B:$B,'Control Panel'!$E:$E),_xlfn.XLOOKUP(AE$1,'Control Panel'!$B:$B,'Control Panel'!$C:$C)))</f>
        <v>65692.881367551381</v>
      </c>
      <c r="AG189" s="3">
        <f>IF(AF189=0,0,AE189*(_xlfn.XLOOKUP(AE$1,'Control Panel'!$B:$B,'Control Panel'!$H:$H)))</f>
        <v>41381.117565454639</v>
      </c>
      <c r="AH189" s="3">
        <f t="shared" si="84"/>
        <v>24311.763802096742</v>
      </c>
      <c r="AI189" s="3">
        <f t="shared" si="85"/>
        <v>7198574.2112590754</v>
      </c>
      <c r="AJ189" s="10">
        <f>_xlfn.XLOOKUP(AE$1,'Control Panel'!$B:$B,'Control Panel'!$D:$D)</f>
        <v>6.8750000000000006E-2</v>
      </c>
      <c r="AK189" s="2">
        <f>IF('Control Panel'!$D$26="ON",AO188*(1-'Control Panel'!$C$26),AO188)</f>
        <v>-5.056790541857481E-10</v>
      </c>
      <c r="AL189" s="3">
        <f>IF(ROUND(AO188,2) = 0,0,-PMT(_xlfn.XLOOKUP(AK$1,'Control Panel'!$B:$B,'Control Panel'!$H:$H),_xlfn.XLOOKUP(AK$1,'Control Panel'!$B:$B,'Control Panel'!$E:$E),_xlfn.XLOOKUP(AK$1,'Control Panel'!$B:$B,'Control Panel'!$C:$C)))</f>
        <v>0</v>
      </c>
      <c r="AM189" s="3">
        <f>IF(AL189=0,0,AK189*(_xlfn.XLOOKUP(AK$1,'Control Panel'!$B:$B,'Control Panel'!$H:$H)))</f>
        <v>0</v>
      </c>
      <c r="AN189" s="3">
        <f t="shared" si="86"/>
        <v>0</v>
      </c>
      <c r="AO189" s="3">
        <f t="shared" si="87"/>
        <v>-5.056790541857481E-10</v>
      </c>
      <c r="AP189" s="10">
        <f>_xlfn.XLOOKUP(AK$1,'Control Panel'!$B:$B,'Control Panel'!$D:$D)</f>
        <v>6.25E-2</v>
      </c>
      <c r="AQ189" s="2">
        <f>IF('Control Panel'!$D$26="ON",AU188*(1-'Control Panel'!$C$26),AU188)</f>
        <v>-1.3387762010097504E-9</v>
      </c>
      <c r="AR189" s="3">
        <f>IF(ROUND(AU188,2) = 0,0,-PMT(_xlfn.XLOOKUP(AQ$1,'Control Panel'!$B:$B,'Control Panel'!$H:$H),_xlfn.XLOOKUP(AQ$1,'Control Panel'!$B:$B,'Control Panel'!$E:$E),_xlfn.XLOOKUP(AQ$1,'Control Panel'!$B:$B,'Control Panel'!$C:$C)))</f>
        <v>0</v>
      </c>
      <c r="AS189" s="3">
        <f>IF(AR189=0,0,AQ189*(_xlfn.XLOOKUP(AQ$1,'Control Panel'!$B:$B,'Control Panel'!$H:$H)))</f>
        <v>0</v>
      </c>
      <c r="AT189" s="3">
        <f t="shared" si="88"/>
        <v>0</v>
      </c>
      <c r="AU189" s="3">
        <f t="shared" si="89"/>
        <v>-1.3387762010097504E-9</v>
      </c>
      <c r="AV189" s="10">
        <f>_xlfn.XLOOKUP(AQ$1,'Control Panel'!$B:$B,'Control Panel'!$D:$D)</f>
        <v>6.6250000000000003E-2</v>
      </c>
      <c r="AW189" s="2">
        <f>IF('Control Panel'!$D$26="ON",BA188*(1-'Control Panel'!$C$26),BA188)</f>
        <v>5405812.4096259419</v>
      </c>
      <c r="AX189" s="3">
        <f>IF(ROUND(BA188,2) = 0,0,-PMT(_xlfn.XLOOKUP(AW$1,'Control Panel'!$B:$B,'Control Panel'!$H:$H),_xlfn.XLOOKUP(AW$1,'Control Panel'!$B:$B,'Control Panel'!$E:$E),_xlfn.XLOOKUP(AW$1,'Control Panel'!$B:$B,'Control Panel'!$C:$C)))</f>
        <v>44797.69910066975</v>
      </c>
      <c r="AY189" s="3">
        <f>IF(AX189=0,0,AW189*(_xlfn.XLOOKUP(AW$1,'Control Panel'!$B:$B,'Control Panel'!$H:$H)))</f>
        <v>24213.534751449533</v>
      </c>
      <c r="AZ189" s="3">
        <f t="shared" si="90"/>
        <v>20584.164349220217</v>
      </c>
      <c r="BA189" s="3">
        <f t="shared" si="91"/>
        <v>5385228.2452767221</v>
      </c>
      <c r="BB189" s="10">
        <f>_xlfn.XLOOKUP(AW$1,'Control Panel'!$B:$B,'Control Panel'!$D:$D)</f>
        <v>5.3749999999999999E-2</v>
      </c>
      <c r="BC189" s="2">
        <f>IF('Control Panel'!$D$26="ON",BG188*(1-'Control Panel'!$C$26),BG188)</f>
        <v>9074639.802176578</v>
      </c>
      <c r="BD189" s="3">
        <f>IF(ROUND(BG188,2) = 0,0,-PMT(_xlfn.XLOOKUP(BC$1,'Control Panel'!$B:$B,'Control Panel'!$H:$H),_xlfn.XLOOKUP(BC$1,'Control Panel'!$B:$B,'Control Panel'!$E:$E),_xlfn.XLOOKUP(BC$1,'Control Panel'!$B:$B,'Control Panel'!$C:$C)))</f>
        <v>83162.8118973979</v>
      </c>
      <c r="BE189" s="3">
        <f>IF(BD189=0,0,BC189*(_xlfn.XLOOKUP(BC$1,'Control Panel'!$B:$B,'Control Panel'!$H:$H)))</f>
        <v>52935.398846030039</v>
      </c>
      <c r="BF189" s="3">
        <f t="shared" si="92"/>
        <v>30227.413051367861</v>
      </c>
      <c r="BG189" s="3">
        <f t="shared" si="93"/>
        <v>9044412.3891252093</v>
      </c>
      <c r="BH189" s="10">
        <f>_xlfn.XLOOKUP(BC$1,'Control Panel'!$B:$B,'Control Panel'!$D:$D)</f>
        <v>7.0000000000000007E-2</v>
      </c>
      <c r="BI189" s="2">
        <f>IF('Control Panel'!$D$26="ON",BM188*(1-'Control Panel'!$C$26),BM188)</f>
        <v>4669105.0498802876</v>
      </c>
      <c r="BJ189" s="3">
        <f>IF(ROUND(BM188,2) = 0,0,-PMT(_xlfn.XLOOKUP(BI$1,'Control Panel'!$B:$B,'Control Panel'!$H:$H),_xlfn.XLOOKUP(BI$1,'Control Panel'!$B:$B,'Control Panel'!$E:$E),_xlfn.XLOOKUP(BI$1,'Control Panel'!$B:$B,'Control Panel'!$C:$C)))</f>
        <v>39928.799014207361</v>
      </c>
      <c r="BK189" s="3">
        <f>IF(BJ189=0,0,BI189*(_xlfn.XLOOKUP(BI$1,'Control Panel'!$B:$B,'Control Panel'!$H:$H)))</f>
        <v>22859.160140038905</v>
      </c>
      <c r="BL189" s="3">
        <f t="shared" si="94"/>
        <v>17069.638874168457</v>
      </c>
      <c r="BM189" s="3">
        <f t="shared" si="95"/>
        <v>4652035.4110061191</v>
      </c>
      <c r="BN189" s="10">
        <f>_xlfn.XLOOKUP(BI$1,'Control Panel'!$B:$B,'Control Panel'!$D:$D)</f>
        <v>5.8749999999999997E-2</v>
      </c>
      <c r="BO189" s="2">
        <f>IF('Control Panel'!$D$26="ON",BS188*(1-'Control Panel'!$C$26),BS188)</f>
        <v>6212840.5199025758</v>
      </c>
      <c r="BP189" s="3">
        <f>IF(ROUND(BS188,2) = 0,0,-PMT(_xlfn.XLOOKUP(BO$1,'Control Panel'!$B:$B,'Control Panel'!$H:$H),_xlfn.XLOOKUP(BO$1,'Control Panel'!$B:$B,'Control Panel'!$E:$E),_xlfn.XLOOKUP(BO$1,'Control Panel'!$B:$B,'Control Panel'!$C:$C)))</f>
        <v>51078.842448125593</v>
      </c>
      <c r="BQ189" s="3">
        <f>IF(BP189=0,0,BO189*(_xlfn.XLOOKUP(BO$1,'Control Panel'!$B:$B,'Control Panel'!$H:$H)))</f>
        <v>27181.177274573765</v>
      </c>
      <c r="BR189" s="3">
        <f t="shared" si="96"/>
        <v>23897.665173551828</v>
      </c>
      <c r="BS189" s="3">
        <f t="shared" si="97"/>
        <v>6188942.8547290238</v>
      </c>
      <c r="BT189" s="10">
        <f>_xlfn.XLOOKUP(BO$1,'Control Panel'!$B:$B,'Control Panel'!$D:$D)</f>
        <v>5.2499999999999998E-2</v>
      </c>
      <c r="BU189" s="2">
        <f>IF('Control Panel'!$D$26="ON",BY188*(1-'Control Panel'!$C$26),BY188)</f>
        <v>-1.0259100235998631E-9</v>
      </c>
      <c r="BV189" s="3">
        <f>IF(ROUND(BY188,2) = 0,0,-PMT(_xlfn.XLOOKUP(BU$1,'Control Panel'!$B:$B,'Control Panel'!$H:$H),_xlfn.XLOOKUP(BU$1,'Control Panel'!$B:$B,'Control Panel'!$E:$E),_xlfn.XLOOKUP(BU$1,'Control Panel'!$B:$B,'Control Panel'!$C:$C)))</f>
        <v>0</v>
      </c>
      <c r="BW189" s="3">
        <f>IF(BV189=0,0,BU189*(_xlfn.XLOOKUP(BU$1,'Control Panel'!$B:$B,'Control Panel'!$H:$H)))</f>
        <v>0</v>
      </c>
      <c r="BX189" s="3">
        <f t="shared" si="98"/>
        <v>0</v>
      </c>
      <c r="BY189" s="3">
        <f t="shared" si="99"/>
        <v>-1.0259100235998631E-9</v>
      </c>
      <c r="BZ189" s="10">
        <f>_xlfn.XLOOKUP(BU$1,'Control Panel'!$B:$B,'Control Panel'!$D:$D)</f>
        <v>6.3750000000000001E-2</v>
      </c>
      <c r="CA189" s="2">
        <f>IF('Control Panel'!$D$26="ON",CE188*(1-'Control Panel'!$C$26),CE188)</f>
        <v>-8.3746272139251232E-9</v>
      </c>
      <c r="CB189" s="3">
        <f>IF(ROUND(CE188,2) = 0,0,-PMT(_xlfn.XLOOKUP(CA$1,'Control Panel'!$B:$B,'Control Panel'!$H:$H),_xlfn.XLOOKUP(CA$1,'Control Panel'!$B:$B,'Control Panel'!$E:$E),_xlfn.XLOOKUP(CA$1,'Control Panel'!$B:$B,'Control Panel'!$C:$C)))</f>
        <v>0</v>
      </c>
      <c r="CC189" s="3">
        <f>IF(CB189=0,0,CA189*(_xlfn.XLOOKUP(CA$1,'Control Panel'!$B:$B,'Control Panel'!$H:$H)))</f>
        <v>0</v>
      </c>
      <c r="CD189" s="3">
        <f t="shared" si="100"/>
        <v>0</v>
      </c>
      <c r="CE189" s="3">
        <f t="shared" si="101"/>
        <v>-8.3746272139251232E-9</v>
      </c>
      <c r="CF189" s="10">
        <f>_xlfn.XLOOKUP(CA$1,'Control Panel'!$B:$B,'Control Panel'!$D:$D)</f>
        <v>5.7500000000000002E-2</v>
      </c>
      <c r="CG189" s="2">
        <f>IF('Control Panel'!$D$26="ON",CK188*(1-'Control Panel'!$C$26),CK188)</f>
        <v>2.066371962428093E-9</v>
      </c>
      <c r="CH189" s="3">
        <f>IF(ROUND(CK188,2) = 0,0,-PMT(_xlfn.XLOOKUP(CG$1,'Control Panel'!$B:$B,'Control Panel'!$H:$H),_xlfn.XLOOKUP(CG$1,'Control Panel'!$B:$B,'Control Panel'!$E:$E),_xlfn.XLOOKUP(CG$1,'Control Panel'!$B:$B,'Control Panel'!$C:$C)))</f>
        <v>0</v>
      </c>
      <c r="CI189" s="3">
        <f>IF(CH189=0,0,CG189*(_xlfn.XLOOKUP(CG$1,'Control Panel'!$B:$B,'Control Panel'!$H:$H)))</f>
        <v>0</v>
      </c>
      <c r="CJ189" s="3">
        <f t="shared" si="102"/>
        <v>0</v>
      </c>
      <c r="CK189" s="3">
        <f t="shared" si="103"/>
        <v>2.066371962428093E-9</v>
      </c>
      <c r="CL189" s="10">
        <f>_xlfn.XLOOKUP(CG$1,'Control Panel'!$B:$B,'Control Panel'!$D:$D)</f>
        <v>5.5E-2</v>
      </c>
      <c r="CM189" s="2">
        <f>IF('Control Panel'!$D$26="ON",CQ188*(1-'Control Panel'!$C$26),CQ188)</f>
        <v>1343316.869168123</v>
      </c>
      <c r="CN189" s="3">
        <f>IF(ROUND(CQ188,2) = 0,0,-PMT(_xlfn.XLOOKUP(CM$1,'Control Panel'!$B:$B,'Control Panel'!$H:$H),_xlfn.XLOOKUP(CM$1,'Control Panel'!$B:$B,'Control Panel'!$E:$E),_xlfn.XLOOKUP(CM$1,'Control Panel'!$B:$B,'Control Panel'!$C:$C)))</f>
        <v>11044.074042837967</v>
      </c>
      <c r="CO189" s="3">
        <f>IF(CN189=0,0,CM189*(_xlfn.XLOOKUP(CM$1,'Control Panel'!$B:$B,'Control Panel'!$H:$H)))</f>
        <v>5877.0113026105373</v>
      </c>
      <c r="CP189" s="3">
        <f t="shared" si="104"/>
        <v>5167.0627402274295</v>
      </c>
      <c r="CQ189" s="3">
        <f t="shared" si="105"/>
        <v>1338149.8064278956</v>
      </c>
      <c r="CR189" s="10">
        <f>_xlfn.XLOOKUP(CM$1,'Control Panel'!$B:$B,'Control Panel'!$D:$D)</f>
        <v>5.2499999999999998E-2</v>
      </c>
    </row>
    <row r="190" spans="1:96" ht="11.15" thickBot="1" x14ac:dyDescent="0.35">
      <c r="A190" s="86">
        <f t="shared" si="74"/>
        <v>147549.85135429719</v>
      </c>
      <c r="B190" s="3">
        <f t="shared" si="75"/>
        <v>217132.7819524217</v>
      </c>
      <c r="C190" s="88">
        <f>SUM($A$3:A189)</f>
        <v>58634154.160353966</v>
      </c>
      <c r="D190" s="87">
        <f>IF('Control Panel'!$D$27= "ON",A190+B190*(1-'Control Panel'!$C$27),A190+B190)</f>
        <v>364682.6333067189</v>
      </c>
      <c r="F190" s="11">
        <v>188</v>
      </c>
      <c r="G190" s="2">
        <f>IF('Control Panel'!$D$26="ON",K189*(1-'Control Panel'!$C$26),K189)</f>
        <v>2.5611370801925659E-9</v>
      </c>
      <c r="H190" s="3">
        <f>IF(ROUND(K189,2) = 0,0,-PMT(_xlfn.XLOOKUP(G$1,'Control Panel'!$B:$B,'Control Panel'!$H:$H),_xlfn.XLOOKUP(G$1,'Control Panel'!$B:$B,'Control Panel'!$E:$E),_xlfn.XLOOKUP(G$1,'Control Panel'!$B:$B,'Control Panel'!$C:$C)))</f>
        <v>0</v>
      </c>
      <c r="I190" s="3">
        <f>IF(H190=0,0,G190*(_xlfn.XLOOKUP(G$1,'Control Panel'!$B:$B,'Control Panel'!$H:$H)))</f>
        <v>0</v>
      </c>
      <c r="J190" s="3">
        <f t="shared" si="76"/>
        <v>0</v>
      </c>
      <c r="K190" s="3">
        <f t="shared" si="77"/>
        <v>2.5611370801925659E-9</v>
      </c>
      <c r="L190" s="10">
        <f>_xlfn.XLOOKUP(G$1,'Control Panel'!$B:$B,'Control Panel'!$D:$D)</f>
        <v>5.5E-2</v>
      </c>
      <c r="M190" s="2">
        <f>IF('Control Panel'!$D$26="ON",Q189*(1-'Control Panel'!$C$26),Q189)</f>
        <v>2879429.6845036279</v>
      </c>
      <c r="N190" s="3">
        <f>IF(ROUND(Q189,2) = 0,0,-PMT(_xlfn.XLOOKUP(M$1,'Control Panel'!$B:$B,'Control Panel'!$H:$H),_xlfn.XLOOKUP(M$1,'Control Panel'!$B:$B,'Control Panel'!$E:$E),_xlfn.XLOOKUP(M$1,'Control Panel'!$B:$B,'Control Panel'!$C:$C)))</f>
        <v>26277.152547020552</v>
      </c>
      <c r="O190" s="3">
        <f>IF(N190=0,0,M190*(_xlfn.XLOOKUP(M$1,'Control Panel'!$B:$B,'Control Panel'!$H:$H)))</f>
        <v>16496.732567468702</v>
      </c>
      <c r="P190" s="3">
        <f t="shared" si="78"/>
        <v>9780.4199795518507</v>
      </c>
      <c r="Q190" s="3">
        <f t="shared" si="79"/>
        <v>2869649.2645240761</v>
      </c>
      <c r="R190" s="10">
        <f>_xlfn.XLOOKUP(M$1,'Control Panel'!$B:$B,'Control Panel'!$D:$D)</f>
        <v>6.8750000000000006E-2</v>
      </c>
      <c r="S190" s="2">
        <f>IF('Control Panel'!$D$26="ON",W189*(1-'Control Panel'!$C$26),W189)</f>
        <v>4679073.2373183779</v>
      </c>
      <c r="T190" s="3">
        <f>IF(ROUND(W189,2) = 0,0,-PMT(_xlfn.XLOOKUP(S$1,'Control Panel'!$B:$B,'Control Panel'!$H:$H),_xlfn.XLOOKUP(S$1,'Control Panel'!$B:$B,'Control Panel'!$E:$E),_xlfn.XLOOKUP(S$1,'Control Panel'!$B:$B,'Control Panel'!$C:$C)))</f>
        <v>42700.372888908401</v>
      </c>
      <c r="U190" s="3">
        <f>IF(T190=0,0,S190*(_xlfn.XLOOKUP(S$1,'Control Panel'!$B:$B,'Control Panel'!$H:$H)))</f>
        <v>26807.190422136544</v>
      </c>
      <c r="V190" s="3">
        <f t="shared" si="80"/>
        <v>15893.182466771857</v>
      </c>
      <c r="W190" s="3">
        <f t="shared" si="81"/>
        <v>4663180.0548516065</v>
      </c>
      <c r="X190" s="10">
        <f>_xlfn.XLOOKUP(S$1,'Control Panel'!$B:$B,'Control Panel'!$D:$D)</f>
        <v>6.8750000000000006E-2</v>
      </c>
      <c r="Y190" s="2">
        <f>IF('Control Panel'!$D$26="ON",AC189*(1-'Control Panel'!$C$26),AC189)</f>
        <v>-6.7957444116473198E-9</v>
      </c>
      <c r="Z190" s="3">
        <f>IF(ROUND(AC189,2) = 0,0,-PMT(_xlfn.XLOOKUP(Y$1,'Control Panel'!$B:$B,'Control Panel'!$H:$H),_xlfn.XLOOKUP(Y$1,'Control Panel'!$B:$B,'Control Panel'!$E:$E),_xlfn.XLOOKUP(Y$1,'Control Panel'!$B:$B,'Control Panel'!$C:$C)))</f>
        <v>0</v>
      </c>
      <c r="AA190" s="3">
        <f>IF(Z190=0,0,Y190*(_xlfn.XLOOKUP(Y$1,'Control Panel'!$B:$B,'Control Panel'!$H:$H)))</f>
        <v>0</v>
      </c>
      <c r="AB190" s="3">
        <f t="shared" si="82"/>
        <v>0</v>
      </c>
      <c r="AC190" s="3">
        <f t="shared" si="83"/>
        <v>-6.7957444116473198E-9</v>
      </c>
      <c r="AD190" s="10">
        <f>_xlfn.XLOOKUP(Y$1,'Control Panel'!$B:$B,'Control Panel'!$D:$D)</f>
        <v>5.1249999999999997E-2</v>
      </c>
      <c r="AE190" s="2">
        <f>IF('Control Panel'!$D$26="ON",AI189*(1-'Control Panel'!$C$26),AI189)</f>
        <v>7198574.2112590754</v>
      </c>
      <c r="AF190" s="3">
        <f>IF(ROUND(AI189,2) = 0,0,-PMT(_xlfn.XLOOKUP(AE$1,'Control Panel'!$B:$B,'Control Panel'!$H:$H),_xlfn.XLOOKUP(AE$1,'Control Panel'!$B:$B,'Control Panel'!$E:$E),_xlfn.XLOOKUP(AE$1,'Control Panel'!$B:$B,'Control Panel'!$C:$C)))</f>
        <v>65692.881367551381</v>
      </c>
      <c r="AG190" s="3">
        <f>IF(AF190=0,0,AE190*(_xlfn.XLOOKUP(AE$1,'Control Panel'!$B:$B,'Control Panel'!$H:$H)))</f>
        <v>41241.831418671791</v>
      </c>
      <c r="AH190" s="3">
        <f t="shared" si="84"/>
        <v>24451.04994887959</v>
      </c>
      <c r="AI190" s="3">
        <f t="shared" si="85"/>
        <v>7174123.1613101959</v>
      </c>
      <c r="AJ190" s="10">
        <f>_xlfn.XLOOKUP(AE$1,'Control Panel'!$B:$B,'Control Panel'!$D:$D)</f>
        <v>6.8750000000000006E-2</v>
      </c>
      <c r="AK190" s="2">
        <f>IF('Control Panel'!$D$26="ON",AO189*(1-'Control Panel'!$C$26),AO189)</f>
        <v>-5.056790541857481E-10</v>
      </c>
      <c r="AL190" s="3">
        <f>IF(ROUND(AO189,2) = 0,0,-PMT(_xlfn.XLOOKUP(AK$1,'Control Panel'!$B:$B,'Control Panel'!$H:$H),_xlfn.XLOOKUP(AK$1,'Control Panel'!$B:$B,'Control Panel'!$E:$E),_xlfn.XLOOKUP(AK$1,'Control Panel'!$B:$B,'Control Panel'!$C:$C)))</f>
        <v>0</v>
      </c>
      <c r="AM190" s="3">
        <f>IF(AL190=0,0,AK190*(_xlfn.XLOOKUP(AK$1,'Control Panel'!$B:$B,'Control Panel'!$H:$H)))</f>
        <v>0</v>
      </c>
      <c r="AN190" s="3">
        <f t="shared" si="86"/>
        <v>0</v>
      </c>
      <c r="AO190" s="3">
        <f t="shared" si="87"/>
        <v>-5.056790541857481E-10</v>
      </c>
      <c r="AP190" s="10">
        <f>_xlfn.XLOOKUP(AK$1,'Control Panel'!$B:$B,'Control Panel'!$D:$D)</f>
        <v>6.25E-2</v>
      </c>
      <c r="AQ190" s="2">
        <f>IF('Control Panel'!$D$26="ON",AU189*(1-'Control Panel'!$C$26),AU189)</f>
        <v>-1.3387762010097504E-9</v>
      </c>
      <c r="AR190" s="3">
        <f>IF(ROUND(AU189,2) = 0,0,-PMT(_xlfn.XLOOKUP(AQ$1,'Control Panel'!$B:$B,'Control Panel'!$H:$H),_xlfn.XLOOKUP(AQ$1,'Control Panel'!$B:$B,'Control Panel'!$E:$E),_xlfn.XLOOKUP(AQ$1,'Control Panel'!$B:$B,'Control Panel'!$C:$C)))</f>
        <v>0</v>
      </c>
      <c r="AS190" s="3">
        <f>IF(AR190=0,0,AQ190*(_xlfn.XLOOKUP(AQ$1,'Control Panel'!$B:$B,'Control Panel'!$H:$H)))</f>
        <v>0</v>
      </c>
      <c r="AT190" s="3">
        <f t="shared" si="88"/>
        <v>0</v>
      </c>
      <c r="AU190" s="3">
        <f t="shared" si="89"/>
        <v>-1.3387762010097504E-9</v>
      </c>
      <c r="AV190" s="10">
        <f>_xlfn.XLOOKUP(AQ$1,'Control Panel'!$B:$B,'Control Panel'!$D:$D)</f>
        <v>6.6250000000000003E-2</v>
      </c>
      <c r="AW190" s="2">
        <f>IF('Control Panel'!$D$26="ON",BA189*(1-'Control Panel'!$C$26),BA189)</f>
        <v>5385228.2452767221</v>
      </c>
      <c r="AX190" s="3">
        <f>IF(ROUND(BA189,2) = 0,0,-PMT(_xlfn.XLOOKUP(AW$1,'Control Panel'!$B:$B,'Control Panel'!$H:$H),_xlfn.XLOOKUP(AW$1,'Control Panel'!$B:$B,'Control Panel'!$E:$E),_xlfn.XLOOKUP(AW$1,'Control Panel'!$B:$B,'Control Panel'!$C:$C)))</f>
        <v>44797.69910066975</v>
      </c>
      <c r="AY190" s="3">
        <f>IF(AX190=0,0,AW190*(_xlfn.XLOOKUP(AW$1,'Control Panel'!$B:$B,'Control Panel'!$H:$H)))</f>
        <v>24121.334848635321</v>
      </c>
      <c r="AZ190" s="3">
        <f t="shared" si="90"/>
        <v>20676.364252034429</v>
      </c>
      <c r="BA190" s="3">
        <f t="shared" si="91"/>
        <v>5364551.8810246876</v>
      </c>
      <c r="BB190" s="10">
        <f>_xlfn.XLOOKUP(AW$1,'Control Panel'!$B:$B,'Control Panel'!$D:$D)</f>
        <v>5.3749999999999999E-2</v>
      </c>
      <c r="BC190" s="2">
        <f>IF('Control Panel'!$D$26="ON",BG189*(1-'Control Panel'!$C$26),BG189)</f>
        <v>9044412.3891252093</v>
      </c>
      <c r="BD190" s="3">
        <f>IF(ROUND(BG189,2) = 0,0,-PMT(_xlfn.XLOOKUP(BC$1,'Control Panel'!$B:$B,'Control Panel'!$H:$H),_xlfn.XLOOKUP(BC$1,'Control Panel'!$B:$B,'Control Panel'!$E:$E),_xlfn.XLOOKUP(BC$1,'Control Panel'!$B:$B,'Control Panel'!$C:$C)))</f>
        <v>83162.8118973979</v>
      </c>
      <c r="BE190" s="3">
        <f>IF(BD190=0,0,BC190*(_xlfn.XLOOKUP(BC$1,'Control Panel'!$B:$B,'Control Panel'!$H:$H)))</f>
        <v>52759.072269897057</v>
      </c>
      <c r="BF190" s="3">
        <f t="shared" si="92"/>
        <v>30403.739627500843</v>
      </c>
      <c r="BG190" s="3">
        <f t="shared" si="93"/>
        <v>9014008.6494977083</v>
      </c>
      <c r="BH190" s="10">
        <f>_xlfn.XLOOKUP(BC$1,'Control Panel'!$B:$B,'Control Panel'!$D:$D)</f>
        <v>7.0000000000000007E-2</v>
      </c>
      <c r="BI190" s="2">
        <f>IF('Control Panel'!$D$26="ON",BM189*(1-'Control Panel'!$C$26),BM189)</f>
        <v>4652035.4110061191</v>
      </c>
      <c r="BJ190" s="3">
        <f>IF(ROUND(BM189,2) = 0,0,-PMT(_xlfn.XLOOKUP(BI$1,'Control Panel'!$B:$B,'Control Panel'!$H:$H),_xlfn.XLOOKUP(BI$1,'Control Panel'!$B:$B,'Control Panel'!$E:$E),_xlfn.XLOOKUP(BI$1,'Control Panel'!$B:$B,'Control Panel'!$C:$C)))</f>
        <v>39928.799014207361</v>
      </c>
      <c r="BK190" s="3">
        <f>IF(BJ190=0,0,BI190*(_xlfn.XLOOKUP(BI$1,'Control Panel'!$B:$B,'Control Panel'!$H:$H)))</f>
        <v>22775.59003305079</v>
      </c>
      <c r="BL190" s="3">
        <f t="shared" si="94"/>
        <v>17153.208981156571</v>
      </c>
      <c r="BM190" s="3">
        <f t="shared" si="95"/>
        <v>4634882.2020249628</v>
      </c>
      <c r="BN190" s="10">
        <f>_xlfn.XLOOKUP(BI$1,'Control Panel'!$B:$B,'Control Panel'!$D:$D)</f>
        <v>5.8749999999999997E-2</v>
      </c>
      <c r="BO190" s="2">
        <f>IF('Control Panel'!$D$26="ON",BS189*(1-'Control Panel'!$C$26),BS189)</f>
        <v>6188942.8547290238</v>
      </c>
      <c r="BP190" s="3">
        <f>IF(ROUND(BS189,2) = 0,0,-PMT(_xlfn.XLOOKUP(BO$1,'Control Panel'!$B:$B,'Control Panel'!$H:$H),_xlfn.XLOOKUP(BO$1,'Control Panel'!$B:$B,'Control Panel'!$E:$E),_xlfn.XLOOKUP(BO$1,'Control Panel'!$B:$B,'Control Panel'!$C:$C)))</f>
        <v>51078.842448125593</v>
      </c>
      <c r="BQ190" s="3">
        <f>IF(BP190=0,0,BO190*(_xlfn.XLOOKUP(BO$1,'Control Panel'!$B:$B,'Control Panel'!$H:$H)))</f>
        <v>27076.624989439475</v>
      </c>
      <c r="BR190" s="3">
        <f t="shared" si="96"/>
        <v>24002.217458686118</v>
      </c>
      <c r="BS190" s="3">
        <f t="shared" si="97"/>
        <v>6164940.6372703379</v>
      </c>
      <c r="BT190" s="10">
        <f>_xlfn.XLOOKUP(BO$1,'Control Panel'!$B:$B,'Control Panel'!$D:$D)</f>
        <v>5.2499999999999998E-2</v>
      </c>
      <c r="BU190" s="2">
        <f>IF('Control Panel'!$D$26="ON",BY189*(1-'Control Panel'!$C$26),BY189)</f>
        <v>-1.0259100235998631E-9</v>
      </c>
      <c r="BV190" s="3">
        <f>IF(ROUND(BY189,2) = 0,0,-PMT(_xlfn.XLOOKUP(BU$1,'Control Panel'!$B:$B,'Control Panel'!$H:$H),_xlfn.XLOOKUP(BU$1,'Control Panel'!$B:$B,'Control Panel'!$E:$E),_xlfn.XLOOKUP(BU$1,'Control Panel'!$B:$B,'Control Panel'!$C:$C)))</f>
        <v>0</v>
      </c>
      <c r="BW190" s="3">
        <f>IF(BV190=0,0,BU190*(_xlfn.XLOOKUP(BU$1,'Control Panel'!$B:$B,'Control Panel'!$H:$H)))</f>
        <v>0</v>
      </c>
      <c r="BX190" s="3">
        <f t="shared" si="98"/>
        <v>0</v>
      </c>
      <c r="BY190" s="3">
        <f t="shared" si="99"/>
        <v>-1.0259100235998631E-9</v>
      </c>
      <c r="BZ190" s="10">
        <f>_xlfn.XLOOKUP(BU$1,'Control Panel'!$B:$B,'Control Panel'!$D:$D)</f>
        <v>6.3750000000000001E-2</v>
      </c>
      <c r="CA190" s="2">
        <f>IF('Control Panel'!$D$26="ON",CE189*(1-'Control Panel'!$C$26),CE189)</f>
        <v>-8.3746272139251232E-9</v>
      </c>
      <c r="CB190" s="3">
        <f>IF(ROUND(CE189,2) = 0,0,-PMT(_xlfn.XLOOKUP(CA$1,'Control Panel'!$B:$B,'Control Panel'!$H:$H),_xlfn.XLOOKUP(CA$1,'Control Panel'!$B:$B,'Control Panel'!$E:$E),_xlfn.XLOOKUP(CA$1,'Control Panel'!$B:$B,'Control Panel'!$C:$C)))</f>
        <v>0</v>
      </c>
      <c r="CC190" s="3">
        <f>IF(CB190=0,0,CA190*(_xlfn.XLOOKUP(CA$1,'Control Panel'!$B:$B,'Control Panel'!$H:$H)))</f>
        <v>0</v>
      </c>
      <c r="CD190" s="3">
        <f t="shared" si="100"/>
        <v>0</v>
      </c>
      <c r="CE190" s="3">
        <f t="shared" si="101"/>
        <v>-8.3746272139251232E-9</v>
      </c>
      <c r="CF190" s="10">
        <f>_xlfn.XLOOKUP(CA$1,'Control Panel'!$B:$B,'Control Panel'!$D:$D)</f>
        <v>5.7500000000000002E-2</v>
      </c>
      <c r="CG190" s="2">
        <f>IF('Control Panel'!$D$26="ON",CK189*(1-'Control Panel'!$C$26),CK189)</f>
        <v>2.066371962428093E-9</v>
      </c>
      <c r="CH190" s="3">
        <f>IF(ROUND(CK189,2) = 0,0,-PMT(_xlfn.XLOOKUP(CG$1,'Control Panel'!$B:$B,'Control Panel'!$H:$H),_xlfn.XLOOKUP(CG$1,'Control Panel'!$B:$B,'Control Panel'!$E:$E),_xlfn.XLOOKUP(CG$1,'Control Panel'!$B:$B,'Control Panel'!$C:$C)))</f>
        <v>0</v>
      </c>
      <c r="CI190" s="3">
        <f>IF(CH190=0,0,CG190*(_xlfn.XLOOKUP(CG$1,'Control Panel'!$B:$B,'Control Panel'!$H:$H)))</f>
        <v>0</v>
      </c>
      <c r="CJ190" s="3">
        <f t="shared" si="102"/>
        <v>0</v>
      </c>
      <c r="CK190" s="3">
        <f t="shared" si="103"/>
        <v>2.066371962428093E-9</v>
      </c>
      <c r="CL190" s="10">
        <f>_xlfn.XLOOKUP(CG$1,'Control Panel'!$B:$B,'Control Panel'!$D:$D)</f>
        <v>5.5E-2</v>
      </c>
      <c r="CM190" s="2">
        <f>IF('Control Panel'!$D$26="ON",CQ189*(1-'Control Panel'!$C$26),CQ189)</f>
        <v>1338149.8064278956</v>
      </c>
      <c r="CN190" s="3">
        <f>IF(ROUND(CQ189,2) = 0,0,-PMT(_xlfn.XLOOKUP(CM$1,'Control Panel'!$B:$B,'Control Panel'!$H:$H),_xlfn.XLOOKUP(CM$1,'Control Panel'!$B:$B,'Control Panel'!$E:$E),_xlfn.XLOOKUP(CM$1,'Control Panel'!$B:$B,'Control Panel'!$C:$C)))</f>
        <v>11044.074042837967</v>
      </c>
      <c r="CO190" s="3">
        <f>IF(CN190=0,0,CM190*(_xlfn.XLOOKUP(CM$1,'Control Panel'!$B:$B,'Control Panel'!$H:$H)))</f>
        <v>5854.4054031220421</v>
      </c>
      <c r="CP190" s="3">
        <f t="shared" si="104"/>
        <v>5189.6686397159247</v>
      </c>
      <c r="CQ190" s="3">
        <f t="shared" si="105"/>
        <v>1332960.1377881796</v>
      </c>
      <c r="CR190" s="10">
        <f>_xlfn.XLOOKUP(CM$1,'Control Panel'!$B:$B,'Control Panel'!$D:$D)</f>
        <v>5.2499999999999998E-2</v>
      </c>
    </row>
    <row r="191" spans="1:96" ht="11.15" thickBot="1" x14ac:dyDescent="0.35">
      <c r="A191" s="86">
        <f t="shared" si="74"/>
        <v>148318.68562533479</v>
      </c>
      <c r="B191" s="3">
        <f t="shared" si="75"/>
        <v>216363.9476813841</v>
      </c>
      <c r="C191" s="88">
        <f>SUM($A$3:A190)</f>
        <v>58781704.01170826</v>
      </c>
      <c r="D191" s="87">
        <f>IF('Control Panel'!$D$27= "ON",A191+B191*(1-'Control Panel'!$C$27),A191+B191)</f>
        <v>364682.6333067189</v>
      </c>
      <c r="F191" s="11">
        <v>189</v>
      </c>
      <c r="G191" s="2">
        <f>IF('Control Panel'!$D$26="ON",K190*(1-'Control Panel'!$C$26),K190)</f>
        <v>2.5611370801925659E-9</v>
      </c>
      <c r="H191" s="3">
        <f>IF(ROUND(K190,2) = 0,0,-PMT(_xlfn.XLOOKUP(G$1,'Control Panel'!$B:$B,'Control Panel'!$H:$H),_xlfn.XLOOKUP(G$1,'Control Panel'!$B:$B,'Control Panel'!$E:$E),_xlfn.XLOOKUP(G$1,'Control Panel'!$B:$B,'Control Panel'!$C:$C)))</f>
        <v>0</v>
      </c>
      <c r="I191" s="3">
        <f>IF(H191=0,0,G191*(_xlfn.XLOOKUP(G$1,'Control Panel'!$B:$B,'Control Panel'!$H:$H)))</f>
        <v>0</v>
      </c>
      <c r="J191" s="3">
        <f t="shared" si="76"/>
        <v>0</v>
      </c>
      <c r="K191" s="3">
        <f t="shared" si="77"/>
        <v>2.5611370801925659E-9</v>
      </c>
      <c r="L191" s="10">
        <f>_xlfn.XLOOKUP(G$1,'Control Panel'!$B:$B,'Control Panel'!$D:$D)</f>
        <v>5.5E-2</v>
      </c>
      <c r="M191" s="2">
        <f>IF('Control Panel'!$D$26="ON",Q190*(1-'Control Panel'!$C$26),Q190)</f>
        <v>2869649.2645240761</v>
      </c>
      <c r="N191" s="3">
        <f>IF(ROUND(Q190,2) = 0,0,-PMT(_xlfn.XLOOKUP(M$1,'Control Panel'!$B:$B,'Control Panel'!$H:$H),_xlfn.XLOOKUP(M$1,'Control Panel'!$B:$B,'Control Panel'!$E:$E),_xlfn.XLOOKUP(M$1,'Control Panel'!$B:$B,'Control Panel'!$C:$C)))</f>
        <v>26277.152547020552</v>
      </c>
      <c r="O191" s="3">
        <f>IF(N191=0,0,M191*(_xlfn.XLOOKUP(M$1,'Control Panel'!$B:$B,'Control Panel'!$H:$H)))</f>
        <v>16440.698911335854</v>
      </c>
      <c r="P191" s="3">
        <f t="shared" si="78"/>
        <v>9836.4536356846984</v>
      </c>
      <c r="Q191" s="3">
        <f t="shared" si="79"/>
        <v>2859812.8108883915</v>
      </c>
      <c r="R191" s="10">
        <f>_xlfn.XLOOKUP(M$1,'Control Panel'!$B:$B,'Control Panel'!$D:$D)</f>
        <v>6.8750000000000006E-2</v>
      </c>
      <c r="S191" s="2">
        <f>IF('Control Panel'!$D$26="ON",W190*(1-'Control Panel'!$C$26),W190)</f>
        <v>4663180.0548516065</v>
      </c>
      <c r="T191" s="3">
        <f>IF(ROUND(W190,2) = 0,0,-PMT(_xlfn.XLOOKUP(S$1,'Control Panel'!$B:$B,'Control Panel'!$H:$H),_xlfn.XLOOKUP(S$1,'Control Panel'!$B:$B,'Control Panel'!$E:$E),_xlfn.XLOOKUP(S$1,'Control Panel'!$B:$B,'Control Panel'!$C:$C)))</f>
        <v>42700.372888908401</v>
      </c>
      <c r="U191" s="3">
        <f>IF(T191=0,0,S191*(_xlfn.XLOOKUP(S$1,'Control Panel'!$B:$B,'Control Panel'!$H:$H)))</f>
        <v>26716.135730920665</v>
      </c>
      <c r="V191" s="3">
        <f t="shared" si="80"/>
        <v>15984.237157987736</v>
      </c>
      <c r="W191" s="3">
        <f t="shared" si="81"/>
        <v>4647195.8176936191</v>
      </c>
      <c r="X191" s="10">
        <f>_xlfn.XLOOKUP(S$1,'Control Panel'!$B:$B,'Control Panel'!$D:$D)</f>
        <v>6.8750000000000006E-2</v>
      </c>
      <c r="Y191" s="2">
        <f>IF('Control Panel'!$D$26="ON",AC190*(1-'Control Panel'!$C$26),AC190)</f>
        <v>-6.7957444116473198E-9</v>
      </c>
      <c r="Z191" s="3">
        <f>IF(ROUND(AC190,2) = 0,0,-PMT(_xlfn.XLOOKUP(Y$1,'Control Panel'!$B:$B,'Control Panel'!$H:$H),_xlfn.XLOOKUP(Y$1,'Control Panel'!$B:$B,'Control Panel'!$E:$E),_xlfn.XLOOKUP(Y$1,'Control Panel'!$B:$B,'Control Panel'!$C:$C)))</f>
        <v>0</v>
      </c>
      <c r="AA191" s="3">
        <f>IF(Z191=0,0,Y191*(_xlfn.XLOOKUP(Y$1,'Control Panel'!$B:$B,'Control Panel'!$H:$H)))</f>
        <v>0</v>
      </c>
      <c r="AB191" s="3">
        <f t="shared" si="82"/>
        <v>0</v>
      </c>
      <c r="AC191" s="3">
        <f t="shared" si="83"/>
        <v>-6.7957444116473198E-9</v>
      </c>
      <c r="AD191" s="10">
        <f>_xlfn.XLOOKUP(Y$1,'Control Panel'!$B:$B,'Control Panel'!$D:$D)</f>
        <v>5.1249999999999997E-2</v>
      </c>
      <c r="AE191" s="2">
        <f>IF('Control Panel'!$D$26="ON",AI190*(1-'Control Panel'!$C$26),AI190)</f>
        <v>7174123.1613101959</v>
      </c>
      <c r="AF191" s="3">
        <f>IF(ROUND(AI190,2) = 0,0,-PMT(_xlfn.XLOOKUP(AE$1,'Control Panel'!$B:$B,'Control Panel'!$H:$H),_xlfn.XLOOKUP(AE$1,'Control Panel'!$B:$B,'Control Panel'!$E:$E),_xlfn.XLOOKUP(AE$1,'Control Panel'!$B:$B,'Control Panel'!$C:$C)))</f>
        <v>65692.881367551381</v>
      </c>
      <c r="AG191" s="3">
        <f>IF(AF191=0,0,AE191*(_xlfn.XLOOKUP(AE$1,'Control Panel'!$B:$B,'Control Panel'!$H:$H)))</f>
        <v>41101.747278339666</v>
      </c>
      <c r="AH191" s="3">
        <f t="shared" si="84"/>
        <v>24591.134089211715</v>
      </c>
      <c r="AI191" s="3">
        <f t="shared" si="85"/>
        <v>7149532.027220984</v>
      </c>
      <c r="AJ191" s="10">
        <f>_xlfn.XLOOKUP(AE$1,'Control Panel'!$B:$B,'Control Panel'!$D:$D)</f>
        <v>6.8750000000000006E-2</v>
      </c>
      <c r="AK191" s="2">
        <f>IF('Control Panel'!$D$26="ON",AO190*(1-'Control Panel'!$C$26),AO190)</f>
        <v>-5.056790541857481E-10</v>
      </c>
      <c r="AL191" s="3">
        <f>IF(ROUND(AO190,2) = 0,0,-PMT(_xlfn.XLOOKUP(AK$1,'Control Panel'!$B:$B,'Control Panel'!$H:$H),_xlfn.XLOOKUP(AK$1,'Control Panel'!$B:$B,'Control Panel'!$E:$E),_xlfn.XLOOKUP(AK$1,'Control Panel'!$B:$B,'Control Panel'!$C:$C)))</f>
        <v>0</v>
      </c>
      <c r="AM191" s="3">
        <f>IF(AL191=0,0,AK191*(_xlfn.XLOOKUP(AK$1,'Control Panel'!$B:$B,'Control Panel'!$H:$H)))</f>
        <v>0</v>
      </c>
      <c r="AN191" s="3">
        <f t="shared" si="86"/>
        <v>0</v>
      </c>
      <c r="AO191" s="3">
        <f t="shared" si="87"/>
        <v>-5.056790541857481E-10</v>
      </c>
      <c r="AP191" s="10">
        <f>_xlfn.XLOOKUP(AK$1,'Control Panel'!$B:$B,'Control Panel'!$D:$D)</f>
        <v>6.25E-2</v>
      </c>
      <c r="AQ191" s="2">
        <f>IF('Control Panel'!$D$26="ON",AU190*(1-'Control Panel'!$C$26),AU190)</f>
        <v>-1.3387762010097504E-9</v>
      </c>
      <c r="AR191" s="3">
        <f>IF(ROUND(AU190,2) = 0,0,-PMT(_xlfn.XLOOKUP(AQ$1,'Control Panel'!$B:$B,'Control Panel'!$H:$H),_xlfn.XLOOKUP(AQ$1,'Control Panel'!$B:$B,'Control Panel'!$E:$E),_xlfn.XLOOKUP(AQ$1,'Control Panel'!$B:$B,'Control Panel'!$C:$C)))</f>
        <v>0</v>
      </c>
      <c r="AS191" s="3">
        <f>IF(AR191=0,0,AQ191*(_xlfn.XLOOKUP(AQ$1,'Control Panel'!$B:$B,'Control Panel'!$H:$H)))</f>
        <v>0</v>
      </c>
      <c r="AT191" s="3">
        <f t="shared" si="88"/>
        <v>0</v>
      </c>
      <c r="AU191" s="3">
        <f t="shared" si="89"/>
        <v>-1.3387762010097504E-9</v>
      </c>
      <c r="AV191" s="10">
        <f>_xlfn.XLOOKUP(AQ$1,'Control Panel'!$B:$B,'Control Panel'!$D:$D)</f>
        <v>6.6250000000000003E-2</v>
      </c>
      <c r="AW191" s="2">
        <f>IF('Control Panel'!$D$26="ON",BA190*(1-'Control Panel'!$C$26),BA190)</f>
        <v>5364551.8810246876</v>
      </c>
      <c r="AX191" s="3">
        <f>IF(ROUND(BA190,2) = 0,0,-PMT(_xlfn.XLOOKUP(AW$1,'Control Panel'!$B:$B,'Control Panel'!$H:$H),_xlfn.XLOOKUP(AW$1,'Control Panel'!$B:$B,'Control Panel'!$E:$E),_xlfn.XLOOKUP(AW$1,'Control Panel'!$B:$B,'Control Panel'!$C:$C)))</f>
        <v>44797.69910066975</v>
      </c>
      <c r="AY191" s="3">
        <f>IF(AX191=0,0,AW191*(_xlfn.XLOOKUP(AW$1,'Control Panel'!$B:$B,'Control Panel'!$H:$H)))</f>
        <v>24028.721967089747</v>
      </c>
      <c r="AZ191" s="3">
        <f t="shared" si="90"/>
        <v>20768.977133580003</v>
      </c>
      <c r="BA191" s="3">
        <f t="shared" si="91"/>
        <v>5343782.903891108</v>
      </c>
      <c r="BB191" s="10">
        <f>_xlfn.XLOOKUP(AW$1,'Control Panel'!$B:$B,'Control Panel'!$D:$D)</f>
        <v>5.3749999999999999E-2</v>
      </c>
      <c r="BC191" s="2">
        <f>IF('Control Panel'!$D$26="ON",BG190*(1-'Control Panel'!$C$26),BG190)</f>
        <v>9014008.6494977083</v>
      </c>
      <c r="BD191" s="3">
        <f>IF(ROUND(BG190,2) = 0,0,-PMT(_xlfn.XLOOKUP(BC$1,'Control Panel'!$B:$B,'Control Panel'!$H:$H),_xlfn.XLOOKUP(BC$1,'Control Panel'!$B:$B,'Control Panel'!$E:$E),_xlfn.XLOOKUP(BC$1,'Control Panel'!$B:$B,'Control Panel'!$C:$C)))</f>
        <v>83162.8118973979</v>
      </c>
      <c r="BE191" s="3">
        <f>IF(BD191=0,0,BC191*(_xlfn.XLOOKUP(BC$1,'Control Panel'!$B:$B,'Control Panel'!$H:$H)))</f>
        <v>52581.717122069967</v>
      </c>
      <c r="BF191" s="3">
        <f t="shared" si="92"/>
        <v>30581.094775327932</v>
      </c>
      <c r="BG191" s="3">
        <f t="shared" si="93"/>
        <v>8983427.5547223799</v>
      </c>
      <c r="BH191" s="10">
        <f>_xlfn.XLOOKUP(BC$1,'Control Panel'!$B:$B,'Control Panel'!$D:$D)</f>
        <v>7.0000000000000007E-2</v>
      </c>
      <c r="BI191" s="2">
        <f>IF('Control Panel'!$D$26="ON",BM190*(1-'Control Panel'!$C$26),BM190)</f>
        <v>4634882.2020249628</v>
      </c>
      <c r="BJ191" s="3">
        <f>IF(ROUND(BM190,2) = 0,0,-PMT(_xlfn.XLOOKUP(BI$1,'Control Panel'!$B:$B,'Control Panel'!$H:$H),_xlfn.XLOOKUP(BI$1,'Control Panel'!$B:$B,'Control Panel'!$E:$E),_xlfn.XLOOKUP(BI$1,'Control Panel'!$B:$B,'Control Panel'!$C:$C)))</f>
        <v>39928.799014207361</v>
      </c>
      <c r="BK191" s="3">
        <f>IF(BJ191=0,0,BI191*(_xlfn.XLOOKUP(BI$1,'Control Panel'!$B:$B,'Control Panel'!$H:$H)))</f>
        <v>22691.610780747211</v>
      </c>
      <c r="BL191" s="3">
        <f t="shared" si="94"/>
        <v>17237.188233460151</v>
      </c>
      <c r="BM191" s="3">
        <f t="shared" si="95"/>
        <v>4617645.0137915025</v>
      </c>
      <c r="BN191" s="10">
        <f>_xlfn.XLOOKUP(BI$1,'Control Panel'!$B:$B,'Control Panel'!$D:$D)</f>
        <v>5.8749999999999997E-2</v>
      </c>
      <c r="BO191" s="2">
        <f>IF('Control Panel'!$D$26="ON",BS190*(1-'Control Panel'!$C$26),BS190)</f>
        <v>6164940.6372703379</v>
      </c>
      <c r="BP191" s="3">
        <f>IF(ROUND(BS190,2) = 0,0,-PMT(_xlfn.XLOOKUP(BO$1,'Control Panel'!$B:$B,'Control Panel'!$H:$H),_xlfn.XLOOKUP(BO$1,'Control Panel'!$B:$B,'Control Panel'!$E:$E),_xlfn.XLOOKUP(BO$1,'Control Panel'!$B:$B,'Control Panel'!$C:$C)))</f>
        <v>51078.842448125593</v>
      </c>
      <c r="BQ191" s="3">
        <f>IF(BP191=0,0,BO191*(_xlfn.XLOOKUP(BO$1,'Control Panel'!$B:$B,'Control Panel'!$H:$H)))</f>
        <v>26971.615288057725</v>
      </c>
      <c r="BR191" s="3">
        <f t="shared" si="96"/>
        <v>24107.227160067869</v>
      </c>
      <c r="BS191" s="3">
        <f t="shared" si="97"/>
        <v>6140833.4101102697</v>
      </c>
      <c r="BT191" s="10">
        <f>_xlfn.XLOOKUP(BO$1,'Control Panel'!$B:$B,'Control Panel'!$D:$D)</f>
        <v>5.2499999999999998E-2</v>
      </c>
      <c r="BU191" s="2">
        <f>IF('Control Panel'!$D$26="ON",BY190*(1-'Control Panel'!$C$26),BY190)</f>
        <v>-1.0259100235998631E-9</v>
      </c>
      <c r="BV191" s="3">
        <f>IF(ROUND(BY190,2) = 0,0,-PMT(_xlfn.XLOOKUP(BU$1,'Control Panel'!$B:$B,'Control Panel'!$H:$H),_xlfn.XLOOKUP(BU$1,'Control Panel'!$B:$B,'Control Panel'!$E:$E),_xlfn.XLOOKUP(BU$1,'Control Panel'!$B:$B,'Control Panel'!$C:$C)))</f>
        <v>0</v>
      </c>
      <c r="BW191" s="3">
        <f>IF(BV191=0,0,BU191*(_xlfn.XLOOKUP(BU$1,'Control Panel'!$B:$B,'Control Panel'!$H:$H)))</f>
        <v>0</v>
      </c>
      <c r="BX191" s="3">
        <f t="shared" si="98"/>
        <v>0</v>
      </c>
      <c r="BY191" s="3">
        <f t="shared" si="99"/>
        <v>-1.0259100235998631E-9</v>
      </c>
      <c r="BZ191" s="10">
        <f>_xlfn.XLOOKUP(BU$1,'Control Panel'!$B:$B,'Control Panel'!$D:$D)</f>
        <v>6.3750000000000001E-2</v>
      </c>
      <c r="CA191" s="2">
        <f>IF('Control Panel'!$D$26="ON",CE190*(1-'Control Panel'!$C$26),CE190)</f>
        <v>-8.3746272139251232E-9</v>
      </c>
      <c r="CB191" s="3">
        <f>IF(ROUND(CE190,2) = 0,0,-PMT(_xlfn.XLOOKUP(CA$1,'Control Panel'!$B:$B,'Control Panel'!$H:$H),_xlfn.XLOOKUP(CA$1,'Control Panel'!$B:$B,'Control Panel'!$E:$E),_xlfn.XLOOKUP(CA$1,'Control Panel'!$B:$B,'Control Panel'!$C:$C)))</f>
        <v>0</v>
      </c>
      <c r="CC191" s="3">
        <f>IF(CB191=0,0,CA191*(_xlfn.XLOOKUP(CA$1,'Control Panel'!$B:$B,'Control Panel'!$H:$H)))</f>
        <v>0</v>
      </c>
      <c r="CD191" s="3">
        <f t="shared" si="100"/>
        <v>0</v>
      </c>
      <c r="CE191" s="3">
        <f t="shared" si="101"/>
        <v>-8.3746272139251232E-9</v>
      </c>
      <c r="CF191" s="10">
        <f>_xlfn.XLOOKUP(CA$1,'Control Panel'!$B:$B,'Control Panel'!$D:$D)</f>
        <v>5.7500000000000002E-2</v>
      </c>
      <c r="CG191" s="2">
        <f>IF('Control Panel'!$D$26="ON",CK190*(1-'Control Panel'!$C$26),CK190)</f>
        <v>2.066371962428093E-9</v>
      </c>
      <c r="CH191" s="3">
        <f>IF(ROUND(CK190,2) = 0,0,-PMT(_xlfn.XLOOKUP(CG$1,'Control Panel'!$B:$B,'Control Panel'!$H:$H),_xlfn.XLOOKUP(CG$1,'Control Panel'!$B:$B,'Control Panel'!$E:$E),_xlfn.XLOOKUP(CG$1,'Control Panel'!$B:$B,'Control Panel'!$C:$C)))</f>
        <v>0</v>
      </c>
      <c r="CI191" s="3">
        <f>IF(CH191=0,0,CG191*(_xlfn.XLOOKUP(CG$1,'Control Panel'!$B:$B,'Control Panel'!$H:$H)))</f>
        <v>0</v>
      </c>
      <c r="CJ191" s="3">
        <f t="shared" si="102"/>
        <v>0</v>
      </c>
      <c r="CK191" s="3">
        <f t="shared" si="103"/>
        <v>2.066371962428093E-9</v>
      </c>
      <c r="CL191" s="10">
        <f>_xlfn.XLOOKUP(CG$1,'Control Panel'!$B:$B,'Control Panel'!$D:$D)</f>
        <v>5.5E-2</v>
      </c>
      <c r="CM191" s="2">
        <f>IF('Control Panel'!$D$26="ON",CQ190*(1-'Control Panel'!$C$26),CQ190)</f>
        <v>1332960.1377881796</v>
      </c>
      <c r="CN191" s="3">
        <f>IF(ROUND(CQ190,2) = 0,0,-PMT(_xlfn.XLOOKUP(CM$1,'Control Panel'!$B:$B,'Control Panel'!$H:$H),_xlfn.XLOOKUP(CM$1,'Control Panel'!$B:$B,'Control Panel'!$E:$E),_xlfn.XLOOKUP(CM$1,'Control Panel'!$B:$B,'Control Panel'!$C:$C)))</f>
        <v>11044.074042837967</v>
      </c>
      <c r="CO191" s="3">
        <f>IF(CN191=0,0,CM191*(_xlfn.XLOOKUP(CM$1,'Control Panel'!$B:$B,'Control Panel'!$H:$H)))</f>
        <v>5831.7006028232854</v>
      </c>
      <c r="CP191" s="3">
        <f t="shared" si="104"/>
        <v>5212.3734400146814</v>
      </c>
      <c r="CQ191" s="3">
        <f t="shared" si="105"/>
        <v>1327747.7643481649</v>
      </c>
      <c r="CR191" s="10">
        <f>_xlfn.XLOOKUP(CM$1,'Control Panel'!$B:$B,'Control Panel'!$D:$D)</f>
        <v>5.2499999999999998E-2</v>
      </c>
    </row>
    <row r="192" spans="1:96" ht="11.15" thickBot="1" x14ac:dyDescent="0.35">
      <c r="A192" s="86">
        <f t="shared" si="74"/>
        <v>149091.58445501156</v>
      </c>
      <c r="B192" s="3">
        <f t="shared" si="75"/>
        <v>215591.04885170734</v>
      </c>
      <c r="C192" s="88">
        <f>SUM($A$3:A191)</f>
        <v>58930022.697333597</v>
      </c>
      <c r="D192" s="87">
        <f>IF('Control Panel'!$D$27= "ON",A192+B192*(1-'Control Panel'!$C$27),A192+B192)</f>
        <v>364682.6333067189</v>
      </c>
      <c r="F192" s="11">
        <v>190</v>
      </c>
      <c r="G192" s="2">
        <f>IF('Control Panel'!$D$26="ON",K191*(1-'Control Panel'!$C$26),K191)</f>
        <v>2.5611370801925659E-9</v>
      </c>
      <c r="H192" s="3">
        <f>IF(ROUND(K191,2) = 0,0,-PMT(_xlfn.XLOOKUP(G$1,'Control Panel'!$B:$B,'Control Panel'!$H:$H),_xlfn.XLOOKUP(G$1,'Control Panel'!$B:$B,'Control Panel'!$E:$E),_xlfn.XLOOKUP(G$1,'Control Panel'!$B:$B,'Control Panel'!$C:$C)))</f>
        <v>0</v>
      </c>
      <c r="I192" s="3">
        <f>IF(H192=0,0,G192*(_xlfn.XLOOKUP(G$1,'Control Panel'!$B:$B,'Control Panel'!$H:$H)))</f>
        <v>0</v>
      </c>
      <c r="J192" s="3">
        <f t="shared" si="76"/>
        <v>0</v>
      </c>
      <c r="K192" s="3">
        <f t="shared" si="77"/>
        <v>2.5611370801925659E-9</v>
      </c>
      <c r="L192" s="10">
        <f>_xlfn.XLOOKUP(G$1,'Control Panel'!$B:$B,'Control Panel'!$D:$D)</f>
        <v>5.5E-2</v>
      </c>
      <c r="M192" s="2">
        <f>IF('Control Panel'!$D$26="ON",Q191*(1-'Control Panel'!$C$26),Q191)</f>
        <v>2859812.8108883915</v>
      </c>
      <c r="N192" s="3">
        <f>IF(ROUND(Q191,2) = 0,0,-PMT(_xlfn.XLOOKUP(M$1,'Control Panel'!$B:$B,'Control Panel'!$H:$H),_xlfn.XLOOKUP(M$1,'Control Panel'!$B:$B,'Control Panel'!$E:$E),_xlfn.XLOOKUP(M$1,'Control Panel'!$B:$B,'Control Panel'!$C:$C)))</f>
        <v>26277.152547020552</v>
      </c>
      <c r="O192" s="3">
        <f>IF(N192=0,0,M192*(_xlfn.XLOOKUP(M$1,'Control Panel'!$B:$B,'Control Panel'!$H:$H)))</f>
        <v>16384.344229048078</v>
      </c>
      <c r="P192" s="3">
        <f t="shared" si="78"/>
        <v>9892.8083179724745</v>
      </c>
      <c r="Q192" s="3">
        <f t="shared" si="79"/>
        <v>2849920.0025704191</v>
      </c>
      <c r="R192" s="10">
        <f>_xlfn.XLOOKUP(M$1,'Control Panel'!$B:$B,'Control Panel'!$D:$D)</f>
        <v>6.8750000000000006E-2</v>
      </c>
      <c r="S192" s="2">
        <f>IF('Control Panel'!$D$26="ON",W191*(1-'Control Panel'!$C$26),W191)</f>
        <v>4647195.8176936191</v>
      </c>
      <c r="T192" s="3">
        <f>IF(ROUND(W191,2) = 0,0,-PMT(_xlfn.XLOOKUP(S$1,'Control Panel'!$B:$B,'Control Panel'!$H:$H),_xlfn.XLOOKUP(S$1,'Control Panel'!$B:$B,'Control Panel'!$E:$E),_xlfn.XLOOKUP(S$1,'Control Panel'!$B:$B,'Control Panel'!$C:$C)))</f>
        <v>42700.372888908401</v>
      </c>
      <c r="U192" s="3">
        <f>IF(T192=0,0,S192*(_xlfn.XLOOKUP(S$1,'Control Panel'!$B:$B,'Control Panel'!$H:$H)))</f>
        <v>26624.559372203028</v>
      </c>
      <c r="V192" s="3">
        <f t="shared" si="80"/>
        <v>16075.813516705373</v>
      </c>
      <c r="W192" s="3">
        <f t="shared" si="81"/>
        <v>4631120.0041769138</v>
      </c>
      <c r="X192" s="10">
        <f>_xlfn.XLOOKUP(S$1,'Control Panel'!$B:$B,'Control Panel'!$D:$D)</f>
        <v>6.8750000000000006E-2</v>
      </c>
      <c r="Y192" s="2">
        <f>IF('Control Panel'!$D$26="ON",AC191*(1-'Control Panel'!$C$26),AC191)</f>
        <v>-6.7957444116473198E-9</v>
      </c>
      <c r="Z192" s="3">
        <f>IF(ROUND(AC191,2) = 0,0,-PMT(_xlfn.XLOOKUP(Y$1,'Control Panel'!$B:$B,'Control Panel'!$H:$H),_xlfn.XLOOKUP(Y$1,'Control Panel'!$B:$B,'Control Panel'!$E:$E),_xlfn.XLOOKUP(Y$1,'Control Panel'!$B:$B,'Control Panel'!$C:$C)))</f>
        <v>0</v>
      </c>
      <c r="AA192" s="3">
        <f>IF(Z192=0,0,Y192*(_xlfn.XLOOKUP(Y$1,'Control Panel'!$B:$B,'Control Panel'!$H:$H)))</f>
        <v>0</v>
      </c>
      <c r="AB192" s="3">
        <f t="shared" si="82"/>
        <v>0</v>
      </c>
      <c r="AC192" s="3">
        <f t="shared" si="83"/>
        <v>-6.7957444116473198E-9</v>
      </c>
      <c r="AD192" s="10">
        <f>_xlfn.XLOOKUP(Y$1,'Control Panel'!$B:$B,'Control Panel'!$D:$D)</f>
        <v>5.1249999999999997E-2</v>
      </c>
      <c r="AE192" s="2">
        <f>IF('Control Panel'!$D$26="ON",AI191*(1-'Control Panel'!$C$26),AI191)</f>
        <v>7149532.027220984</v>
      </c>
      <c r="AF192" s="3">
        <f>IF(ROUND(AI191,2) = 0,0,-PMT(_xlfn.XLOOKUP(AE$1,'Control Panel'!$B:$B,'Control Panel'!$H:$H),_xlfn.XLOOKUP(AE$1,'Control Panel'!$B:$B,'Control Panel'!$E:$E),_xlfn.XLOOKUP(AE$1,'Control Panel'!$B:$B,'Control Panel'!$C:$C)))</f>
        <v>65692.881367551381</v>
      </c>
      <c r="AG192" s="3">
        <f>IF(AF192=0,0,AE192*(_xlfn.XLOOKUP(AE$1,'Control Panel'!$B:$B,'Control Panel'!$H:$H)))</f>
        <v>40960.860572620222</v>
      </c>
      <c r="AH192" s="3">
        <f t="shared" si="84"/>
        <v>24732.020794931159</v>
      </c>
      <c r="AI192" s="3">
        <f t="shared" si="85"/>
        <v>7124800.0064260531</v>
      </c>
      <c r="AJ192" s="10">
        <f>_xlfn.XLOOKUP(AE$1,'Control Panel'!$B:$B,'Control Panel'!$D:$D)</f>
        <v>6.8750000000000006E-2</v>
      </c>
      <c r="AK192" s="2">
        <f>IF('Control Panel'!$D$26="ON",AO191*(1-'Control Panel'!$C$26),AO191)</f>
        <v>-5.056790541857481E-10</v>
      </c>
      <c r="AL192" s="3">
        <f>IF(ROUND(AO191,2) = 0,0,-PMT(_xlfn.XLOOKUP(AK$1,'Control Panel'!$B:$B,'Control Panel'!$H:$H),_xlfn.XLOOKUP(AK$1,'Control Panel'!$B:$B,'Control Panel'!$E:$E),_xlfn.XLOOKUP(AK$1,'Control Panel'!$B:$B,'Control Panel'!$C:$C)))</f>
        <v>0</v>
      </c>
      <c r="AM192" s="3">
        <f>IF(AL192=0,0,AK192*(_xlfn.XLOOKUP(AK$1,'Control Panel'!$B:$B,'Control Panel'!$H:$H)))</f>
        <v>0</v>
      </c>
      <c r="AN192" s="3">
        <f t="shared" si="86"/>
        <v>0</v>
      </c>
      <c r="AO192" s="3">
        <f t="shared" si="87"/>
        <v>-5.056790541857481E-10</v>
      </c>
      <c r="AP192" s="10">
        <f>_xlfn.XLOOKUP(AK$1,'Control Panel'!$B:$B,'Control Panel'!$D:$D)</f>
        <v>6.25E-2</v>
      </c>
      <c r="AQ192" s="2">
        <f>IF('Control Panel'!$D$26="ON",AU191*(1-'Control Panel'!$C$26),AU191)</f>
        <v>-1.3387762010097504E-9</v>
      </c>
      <c r="AR192" s="3">
        <f>IF(ROUND(AU191,2) = 0,0,-PMT(_xlfn.XLOOKUP(AQ$1,'Control Panel'!$B:$B,'Control Panel'!$H:$H),_xlfn.XLOOKUP(AQ$1,'Control Panel'!$B:$B,'Control Panel'!$E:$E),_xlfn.XLOOKUP(AQ$1,'Control Panel'!$B:$B,'Control Panel'!$C:$C)))</f>
        <v>0</v>
      </c>
      <c r="AS192" s="3">
        <f>IF(AR192=0,0,AQ192*(_xlfn.XLOOKUP(AQ$1,'Control Panel'!$B:$B,'Control Panel'!$H:$H)))</f>
        <v>0</v>
      </c>
      <c r="AT192" s="3">
        <f t="shared" si="88"/>
        <v>0</v>
      </c>
      <c r="AU192" s="3">
        <f t="shared" si="89"/>
        <v>-1.3387762010097504E-9</v>
      </c>
      <c r="AV192" s="10">
        <f>_xlfn.XLOOKUP(AQ$1,'Control Panel'!$B:$B,'Control Panel'!$D:$D)</f>
        <v>6.6250000000000003E-2</v>
      </c>
      <c r="AW192" s="2">
        <f>IF('Control Panel'!$D$26="ON",BA191*(1-'Control Panel'!$C$26),BA191)</f>
        <v>5343782.903891108</v>
      </c>
      <c r="AX192" s="3">
        <f>IF(ROUND(BA191,2) = 0,0,-PMT(_xlfn.XLOOKUP(AW$1,'Control Panel'!$B:$B,'Control Panel'!$H:$H),_xlfn.XLOOKUP(AW$1,'Control Panel'!$B:$B,'Control Panel'!$E:$E),_xlfn.XLOOKUP(AW$1,'Control Panel'!$B:$B,'Control Panel'!$C:$C)))</f>
        <v>44797.69910066975</v>
      </c>
      <c r="AY192" s="3">
        <f>IF(AX192=0,0,AW192*(_xlfn.XLOOKUP(AW$1,'Control Panel'!$B:$B,'Control Panel'!$H:$H)))</f>
        <v>23935.694257012256</v>
      </c>
      <c r="AZ192" s="3">
        <f t="shared" si="90"/>
        <v>20862.004843657494</v>
      </c>
      <c r="BA192" s="3">
        <f t="shared" si="91"/>
        <v>5322920.8990474502</v>
      </c>
      <c r="BB192" s="10">
        <f>_xlfn.XLOOKUP(AW$1,'Control Panel'!$B:$B,'Control Panel'!$D:$D)</f>
        <v>5.3749999999999999E-2</v>
      </c>
      <c r="BC192" s="2">
        <f>IF('Control Panel'!$D$26="ON",BG191*(1-'Control Panel'!$C$26),BG191)</f>
        <v>8983427.5547223799</v>
      </c>
      <c r="BD192" s="3">
        <f>IF(ROUND(BG191,2) = 0,0,-PMT(_xlfn.XLOOKUP(BC$1,'Control Panel'!$B:$B,'Control Panel'!$H:$H),_xlfn.XLOOKUP(BC$1,'Control Panel'!$B:$B,'Control Panel'!$E:$E),_xlfn.XLOOKUP(BC$1,'Control Panel'!$B:$B,'Control Panel'!$C:$C)))</f>
        <v>83162.8118973979</v>
      </c>
      <c r="BE192" s="3">
        <f>IF(BD192=0,0,BC192*(_xlfn.XLOOKUP(BC$1,'Control Panel'!$B:$B,'Control Panel'!$H:$H)))</f>
        <v>52403.32740254722</v>
      </c>
      <c r="BF192" s="3">
        <f t="shared" si="92"/>
        <v>30759.48449485068</v>
      </c>
      <c r="BG192" s="3">
        <f t="shared" si="93"/>
        <v>8952668.0702275299</v>
      </c>
      <c r="BH192" s="10">
        <f>_xlfn.XLOOKUP(BC$1,'Control Panel'!$B:$B,'Control Panel'!$D:$D)</f>
        <v>7.0000000000000007E-2</v>
      </c>
      <c r="BI192" s="2">
        <f>IF('Control Panel'!$D$26="ON",BM191*(1-'Control Panel'!$C$26),BM191)</f>
        <v>4617645.0137915025</v>
      </c>
      <c r="BJ192" s="3">
        <f>IF(ROUND(BM191,2) = 0,0,-PMT(_xlfn.XLOOKUP(BI$1,'Control Panel'!$B:$B,'Control Panel'!$H:$H),_xlfn.XLOOKUP(BI$1,'Control Panel'!$B:$B,'Control Panel'!$E:$E),_xlfn.XLOOKUP(BI$1,'Control Panel'!$B:$B,'Control Panel'!$C:$C)))</f>
        <v>39928.799014207361</v>
      </c>
      <c r="BK192" s="3">
        <f>IF(BJ192=0,0,BI192*(_xlfn.XLOOKUP(BI$1,'Control Panel'!$B:$B,'Control Panel'!$H:$H)))</f>
        <v>22607.220380020895</v>
      </c>
      <c r="BL192" s="3">
        <f t="shared" si="94"/>
        <v>17321.578634186466</v>
      </c>
      <c r="BM192" s="3">
        <f t="shared" si="95"/>
        <v>4600323.4351573158</v>
      </c>
      <c r="BN192" s="10">
        <f>_xlfn.XLOOKUP(BI$1,'Control Panel'!$B:$B,'Control Panel'!$D:$D)</f>
        <v>5.8749999999999997E-2</v>
      </c>
      <c r="BO192" s="2">
        <f>IF('Control Panel'!$D$26="ON",BS191*(1-'Control Panel'!$C$26),BS191)</f>
        <v>6140833.4101102697</v>
      </c>
      <c r="BP192" s="3">
        <f>IF(ROUND(BS191,2) = 0,0,-PMT(_xlfn.XLOOKUP(BO$1,'Control Panel'!$B:$B,'Control Panel'!$H:$H),_xlfn.XLOOKUP(BO$1,'Control Panel'!$B:$B,'Control Panel'!$E:$E),_xlfn.XLOOKUP(BO$1,'Control Panel'!$B:$B,'Control Panel'!$C:$C)))</f>
        <v>51078.842448125593</v>
      </c>
      <c r="BQ192" s="3">
        <f>IF(BP192=0,0,BO192*(_xlfn.XLOOKUP(BO$1,'Control Panel'!$B:$B,'Control Panel'!$H:$H)))</f>
        <v>26866.146169232426</v>
      </c>
      <c r="BR192" s="3">
        <f t="shared" si="96"/>
        <v>24212.696278893167</v>
      </c>
      <c r="BS192" s="3">
        <f t="shared" si="97"/>
        <v>6116620.7138313763</v>
      </c>
      <c r="BT192" s="10">
        <f>_xlfn.XLOOKUP(BO$1,'Control Panel'!$B:$B,'Control Panel'!$D:$D)</f>
        <v>5.2499999999999998E-2</v>
      </c>
      <c r="BU192" s="2">
        <f>IF('Control Panel'!$D$26="ON",BY191*(1-'Control Panel'!$C$26),BY191)</f>
        <v>-1.0259100235998631E-9</v>
      </c>
      <c r="BV192" s="3">
        <f>IF(ROUND(BY191,2) = 0,0,-PMT(_xlfn.XLOOKUP(BU$1,'Control Panel'!$B:$B,'Control Panel'!$H:$H),_xlfn.XLOOKUP(BU$1,'Control Panel'!$B:$B,'Control Panel'!$E:$E),_xlfn.XLOOKUP(BU$1,'Control Panel'!$B:$B,'Control Panel'!$C:$C)))</f>
        <v>0</v>
      </c>
      <c r="BW192" s="3">
        <f>IF(BV192=0,0,BU192*(_xlfn.XLOOKUP(BU$1,'Control Panel'!$B:$B,'Control Panel'!$H:$H)))</f>
        <v>0</v>
      </c>
      <c r="BX192" s="3">
        <f t="shared" si="98"/>
        <v>0</v>
      </c>
      <c r="BY192" s="3">
        <f t="shared" si="99"/>
        <v>-1.0259100235998631E-9</v>
      </c>
      <c r="BZ192" s="10">
        <f>_xlfn.XLOOKUP(BU$1,'Control Panel'!$B:$B,'Control Panel'!$D:$D)</f>
        <v>6.3750000000000001E-2</v>
      </c>
      <c r="CA192" s="2">
        <f>IF('Control Panel'!$D$26="ON",CE191*(1-'Control Panel'!$C$26),CE191)</f>
        <v>-8.3746272139251232E-9</v>
      </c>
      <c r="CB192" s="3">
        <f>IF(ROUND(CE191,2) = 0,0,-PMT(_xlfn.XLOOKUP(CA$1,'Control Panel'!$B:$B,'Control Panel'!$H:$H),_xlfn.XLOOKUP(CA$1,'Control Panel'!$B:$B,'Control Panel'!$E:$E),_xlfn.XLOOKUP(CA$1,'Control Panel'!$B:$B,'Control Panel'!$C:$C)))</f>
        <v>0</v>
      </c>
      <c r="CC192" s="3">
        <f>IF(CB192=0,0,CA192*(_xlfn.XLOOKUP(CA$1,'Control Panel'!$B:$B,'Control Panel'!$H:$H)))</f>
        <v>0</v>
      </c>
      <c r="CD192" s="3">
        <f t="shared" si="100"/>
        <v>0</v>
      </c>
      <c r="CE192" s="3">
        <f t="shared" si="101"/>
        <v>-8.3746272139251232E-9</v>
      </c>
      <c r="CF192" s="10">
        <f>_xlfn.XLOOKUP(CA$1,'Control Panel'!$B:$B,'Control Panel'!$D:$D)</f>
        <v>5.7500000000000002E-2</v>
      </c>
      <c r="CG192" s="2">
        <f>IF('Control Panel'!$D$26="ON",CK191*(1-'Control Panel'!$C$26),CK191)</f>
        <v>2.066371962428093E-9</v>
      </c>
      <c r="CH192" s="3">
        <f>IF(ROUND(CK191,2) = 0,0,-PMT(_xlfn.XLOOKUP(CG$1,'Control Panel'!$B:$B,'Control Panel'!$H:$H),_xlfn.XLOOKUP(CG$1,'Control Panel'!$B:$B,'Control Panel'!$E:$E),_xlfn.XLOOKUP(CG$1,'Control Panel'!$B:$B,'Control Panel'!$C:$C)))</f>
        <v>0</v>
      </c>
      <c r="CI192" s="3">
        <f>IF(CH192=0,0,CG192*(_xlfn.XLOOKUP(CG$1,'Control Panel'!$B:$B,'Control Panel'!$H:$H)))</f>
        <v>0</v>
      </c>
      <c r="CJ192" s="3">
        <f t="shared" si="102"/>
        <v>0</v>
      </c>
      <c r="CK192" s="3">
        <f t="shared" si="103"/>
        <v>2.066371962428093E-9</v>
      </c>
      <c r="CL192" s="10">
        <f>_xlfn.XLOOKUP(CG$1,'Control Panel'!$B:$B,'Control Panel'!$D:$D)</f>
        <v>5.5E-2</v>
      </c>
      <c r="CM192" s="2">
        <f>IF('Control Panel'!$D$26="ON",CQ191*(1-'Control Panel'!$C$26),CQ191)</f>
        <v>1327747.7643481649</v>
      </c>
      <c r="CN192" s="3">
        <f>IF(ROUND(CQ191,2) = 0,0,-PMT(_xlfn.XLOOKUP(CM$1,'Control Panel'!$B:$B,'Control Panel'!$H:$H),_xlfn.XLOOKUP(CM$1,'Control Panel'!$B:$B,'Control Panel'!$E:$E),_xlfn.XLOOKUP(CM$1,'Control Panel'!$B:$B,'Control Panel'!$C:$C)))</f>
        <v>11044.074042837967</v>
      </c>
      <c r="CO192" s="3">
        <f>IF(CN192=0,0,CM192*(_xlfn.XLOOKUP(CM$1,'Control Panel'!$B:$B,'Control Panel'!$H:$H)))</f>
        <v>5808.8964690232206</v>
      </c>
      <c r="CP192" s="3">
        <f t="shared" si="104"/>
        <v>5235.1775738147462</v>
      </c>
      <c r="CQ192" s="3">
        <f t="shared" si="105"/>
        <v>1322512.5867743501</v>
      </c>
      <c r="CR192" s="10">
        <f>_xlfn.XLOOKUP(CM$1,'Control Panel'!$B:$B,'Control Panel'!$D:$D)</f>
        <v>5.2499999999999998E-2</v>
      </c>
    </row>
    <row r="193" spans="1:96" ht="11.15" thickBot="1" x14ac:dyDescent="0.35">
      <c r="A193" s="86">
        <f t="shared" si="74"/>
        <v>149868.56961982799</v>
      </c>
      <c r="B193" s="3">
        <f t="shared" si="75"/>
        <v>214814.06368689088</v>
      </c>
      <c r="C193" s="88">
        <f>SUM($A$3:A192)</f>
        <v>59079114.28178861</v>
      </c>
      <c r="D193" s="87">
        <f>IF('Control Panel'!$D$27= "ON",A193+B193*(1-'Control Panel'!$C$27),A193+B193)</f>
        <v>364682.6333067189</v>
      </c>
      <c r="F193" s="11">
        <v>191</v>
      </c>
      <c r="G193" s="2">
        <f>IF('Control Panel'!$D$26="ON",K192*(1-'Control Panel'!$C$26),K192)</f>
        <v>2.5611370801925659E-9</v>
      </c>
      <c r="H193" s="3">
        <f>IF(ROUND(K192,2) = 0,0,-PMT(_xlfn.XLOOKUP(G$1,'Control Panel'!$B:$B,'Control Panel'!$H:$H),_xlfn.XLOOKUP(G$1,'Control Panel'!$B:$B,'Control Panel'!$E:$E),_xlfn.XLOOKUP(G$1,'Control Panel'!$B:$B,'Control Panel'!$C:$C)))</f>
        <v>0</v>
      </c>
      <c r="I193" s="3">
        <f>IF(H193=0,0,G193*(_xlfn.XLOOKUP(G$1,'Control Panel'!$B:$B,'Control Panel'!$H:$H)))</f>
        <v>0</v>
      </c>
      <c r="J193" s="3">
        <f t="shared" si="76"/>
        <v>0</v>
      </c>
      <c r="K193" s="3">
        <f t="shared" si="77"/>
        <v>2.5611370801925659E-9</v>
      </c>
      <c r="L193" s="10">
        <f>_xlfn.XLOOKUP(G$1,'Control Panel'!$B:$B,'Control Panel'!$D:$D)</f>
        <v>5.5E-2</v>
      </c>
      <c r="M193" s="2">
        <f>IF('Control Panel'!$D$26="ON",Q192*(1-'Control Panel'!$C$26),Q192)</f>
        <v>2849920.0025704191</v>
      </c>
      <c r="N193" s="3">
        <f>IF(ROUND(Q192,2) = 0,0,-PMT(_xlfn.XLOOKUP(M$1,'Control Panel'!$B:$B,'Control Panel'!$H:$H),_xlfn.XLOOKUP(M$1,'Control Panel'!$B:$B,'Control Panel'!$E:$E),_xlfn.XLOOKUP(M$1,'Control Panel'!$B:$B,'Control Panel'!$C:$C)))</f>
        <v>26277.152547020552</v>
      </c>
      <c r="O193" s="3">
        <f>IF(N193=0,0,M193*(_xlfn.XLOOKUP(M$1,'Control Panel'!$B:$B,'Control Panel'!$H:$H)))</f>
        <v>16327.666681393028</v>
      </c>
      <c r="P193" s="3">
        <f t="shared" si="78"/>
        <v>9949.4858656275246</v>
      </c>
      <c r="Q193" s="3">
        <f t="shared" si="79"/>
        <v>2839970.5167047917</v>
      </c>
      <c r="R193" s="10">
        <f>_xlfn.XLOOKUP(M$1,'Control Panel'!$B:$B,'Control Panel'!$D:$D)</f>
        <v>6.8750000000000006E-2</v>
      </c>
      <c r="S193" s="2">
        <f>IF('Control Panel'!$D$26="ON",W192*(1-'Control Panel'!$C$26),W192)</f>
        <v>4631120.0041769138</v>
      </c>
      <c r="T193" s="3">
        <f>IF(ROUND(W192,2) = 0,0,-PMT(_xlfn.XLOOKUP(S$1,'Control Panel'!$B:$B,'Control Panel'!$H:$H),_xlfn.XLOOKUP(S$1,'Control Panel'!$B:$B,'Control Panel'!$E:$E),_xlfn.XLOOKUP(S$1,'Control Panel'!$B:$B,'Control Panel'!$C:$C)))</f>
        <v>42700.372888908401</v>
      </c>
      <c r="U193" s="3">
        <f>IF(T193=0,0,S193*(_xlfn.XLOOKUP(S$1,'Control Panel'!$B:$B,'Control Panel'!$H:$H)))</f>
        <v>26532.458357263571</v>
      </c>
      <c r="V193" s="3">
        <f t="shared" si="80"/>
        <v>16167.91453164483</v>
      </c>
      <c r="W193" s="3">
        <f t="shared" si="81"/>
        <v>4614952.0896452693</v>
      </c>
      <c r="X193" s="10">
        <f>_xlfn.XLOOKUP(S$1,'Control Panel'!$B:$B,'Control Panel'!$D:$D)</f>
        <v>6.8750000000000006E-2</v>
      </c>
      <c r="Y193" s="2">
        <f>IF('Control Panel'!$D$26="ON",AC192*(1-'Control Panel'!$C$26),AC192)</f>
        <v>-6.7957444116473198E-9</v>
      </c>
      <c r="Z193" s="3">
        <f>IF(ROUND(AC192,2) = 0,0,-PMT(_xlfn.XLOOKUP(Y$1,'Control Panel'!$B:$B,'Control Panel'!$H:$H),_xlfn.XLOOKUP(Y$1,'Control Panel'!$B:$B,'Control Panel'!$E:$E),_xlfn.XLOOKUP(Y$1,'Control Panel'!$B:$B,'Control Panel'!$C:$C)))</f>
        <v>0</v>
      </c>
      <c r="AA193" s="3">
        <f>IF(Z193=0,0,Y193*(_xlfn.XLOOKUP(Y$1,'Control Panel'!$B:$B,'Control Panel'!$H:$H)))</f>
        <v>0</v>
      </c>
      <c r="AB193" s="3">
        <f t="shared" si="82"/>
        <v>0</v>
      </c>
      <c r="AC193" s="3">
        <f t="shared" si="83"/>
        <v>-6.7957444116473198E-9</v>
      </c>
      <c r="AD193" s="10">
        <f>_xlfn.XLOOKUP(Y$1,'Control Panel'!$B:$B,'Control Panel'!$D:$D)</f>
        <v>5.1249999999999997E-2</v>
      </c>
      <c r="AE193" s="2">
        <f>IF('Control Panel'!$D$26="ON",AI192*(1-'Control Panel'!$C$26),AI192)</f>
        <v>7124800.0064260531</v>
      </c>
      <c r="AF193" s="3">
        <f>IF(ROUND(AI192,2) = 0,0,-PMT(_xlfn.XLOOKUP(AE$1,'Control Panel'!$B:$B,'Control Panel'!$H:$H),_xlfn.XLOOKUP(AE$1,'Control Panel'!$B:$B,'Control Panel'!$E:$E),_xlfn.XLOOKUP(AE$1,'Control Panel'!$B:$B,'Control Panel'!$C:$C)))</f>
        <v>65692.881367551381</v>
      </c>
      <c r="AG193" s="3">
        <f>IF(AF193=0,0,AE193*(_xlfn.XLOOKUP(AE$1,'Control Panel'!$B:$B,'Control Panel'!$H:$H)))</f>
        <v>40819.166703482602</v>
      </c>
      <c r="AH193" s="3">
        <f t="shared" si="84"/>
        <v>24873.714664068779</v>
      </c>
      <c r="AI193" s="3">
        <f t="shared" si="85"/>
        <v>7099926.2917619841</v>
      </c>
      <c r="AJ193" s="10">
        <f>_xlfn.XLOOKUP(AE$1,'Control Panel'!$B:$B,'Control Panel'!$D:$D)</f>
        <v>6.8750000000000006E-2</v>
      </c>
      <c r="AK193" s="2">
        <f>IF('Control Panel'!$D$26="ON",AO192*(1-'Control Panel'!$C$26),AO192)</f>
        <v>-5.056790541857481E-10</v>
      </c>
      <c r="AL193" s="3">
        <f>IF(ROUND(AO192,2) = 0,0,-PMT(_xlfn.XLOOKUP(AK$1,'Control Panel'!$B:$B,'Control Panel'!$H:$H),_xlfn.XLOOKUP(AK$1,'Control Panel'!$B:$B,'Control Panel'!$E:$E),_xlfn.XLOOKUP(AK$1,'Control Panel'!$B:$B,'Control Panel'!$C:$C)))</f>
        <v>0</v>
      </c>
      <c r="AM193" s="3">
        <f>IF(AL193=0,0,AK193*(_xlfn.XLOOKUP(AK$1,'Control Panel'!$B:$B,'Control Panel'!$H:$H)))</f>
        <v>0</v>
      </c>
      <c r="AN193" s="3">
        <f t="shared" si="86"/>
        <v>0</v>
      </c>
      <c r="AO193" s="3">
        <f t="shared" si="87"/>
        <v>-5.056790541857481E-10</v>
      </c>
      <c r="AP193" s="10">
        <f>_xlfn.XLOOKUP(AK$1,'Control Panel'!$B:$B,'Control Panel'!$D:$D)</f>
        <v>6.25E-2</v>
      </c>
      <c r="AQ193" s="2">
        <f>IF('Control Panel'!$D$26="ON",AU192*(1-'Control Panel'!$C$26),AU192)</f>
        <v>-1.3387762010097504E-9</v>
      </c>
      <c r="AR193" s="3">
        <f>IF(ROUND(AU192,2) = 0,0,-PMT(_xlfn.XLOOKUP(AQ$1,'Control Panel'!$B:$B,'Control Panel'!$H:$H),_xlfn.XLOOKUP(AQ$1,'Control Panel'!$B:$B,'Control Panel'!$E:$E),_xlfn.XLOOKUP(AQ$1,'Control Panel'!$B:$B,'Control Panel'!$C:$C)))</f>
        <v>0</v>
      </c>
      <c r="AS193" s="3">
        <f>IF(AR193=0,0,AQ193*(_xlfn.XLOOKUP(AQ$1,'Control Panel'!$B:$B,'Control Panel'!$H:$H)))</f>
        <v>0</v>
      </c>
      <c r="AT193" s="3">
        <f t="shared" si="88"/>
        <v>0</v>
      </c>
      <c r="AU193" s="3">
        <f t="shared" si="89"/>
        <v>-1.3387762010097504E-9</v>
      </c>
      <c r="AV193" s="10">
        <f>_xlfn.XLOOKUP(AQ$1,'Control Panel'!$B:$B,'Control Panel'!$D:$D)</f>
        <v>6.6250000000000003E-2</v>
      </c>
      <c r="AW193" s="2">
        <f>IF('Control Panel'!$D$26="ON",BA192*(1-'Control Panel'!$C$26),BA192)</f>
        <v>5322920.8990474502</v>
      </c>
      <c r="AX193" s="3">
        <f>IF(ROUND(BA192,2) = 0,0,-PMT(_xlfn.XLOOKUP(AW$1,'Control Panel'!$B:$B,'Control Panel'!$H:$H),_xlfn.XLOOKUP(AW$1,'Control Panel'!$B:$B,'Control Panel'!$E:$E),_xlfn.XLOOKUP(AW$1,'Control Panel'!$B:$B,'Control Panel'!$C:$C)))</f>
        <v>44797.69910066975</v>
      </c>
      <c r="AY193" s="3">
        <f>IF(AX193=0,0,AW193*(_xlfn.XLOOKUP(AW$1,'Control Panel'!$B:$B,'Control Panel'!$H:$H)))</f>
        <v>23842.249860316704</v>
      </c>
      <c r="AZ193" s="3">
        <f t="shared" si="90"/>
        <v>20955.449240353046</v>
      </c>
      <c r="BA193" s="3">
        <f t="shared" si="91"/>
        <v>5301965.4498070972</v>
      </c>
      <c r="BB193" s="10">
        <f>_xlfn.XLOOKUP(AW$1,'Control Panel'!$B:$B,'Control Panel'!$D:$D)</f>
        <v>5.3749999999999999E-2</v>
      </c>
      <c r="BC193" s="2">
        <f>IF('Control Panel'!$D$26="ON",BG192*(1-'Control Panel'!$C$26),BG192)</f>
        <v>8952668.0702275299</v>
      </c>
      <c r="BD193" s="3">
        <f>IF(ROUND(BG192,2) = 0,0,-PMT(_xlfn.XLOOKUP(BC$1,'Control Panel'!$B:$B,'Control Panel'!$H:$H),_xlfn.XLOOKUP(BC$1,'Control Panel'!$B:$B,'Control Panel'!$E:$E),_xlfn.XLOOKUP(BC$1,'Control Panel'!$B:$B,'Control Panel'!$C:$C)))</f>
        <v>83162.8118973979</v>
      </c>
      <c r="BE193" s="3">
        <f>IF(BD193=0,0,BC193*(_xlfn.XLOOKUP(BC$1,'Control Panel'!$B:$B,'Control Panel'!$H:$H)))</f>
        <v>52223.897076327259</v>
      </c>
      <c r="BF193" s="3">
        <f t="shared" si="92"/>
        <v>30938.914821070641</v>
      </c>
      <c r="BG193" s="3">
        <f t="shared" si="93"/>
        <v>8921729.1554064583</v>
      </c>
      <c r="BH193" s="10">
        <f>_xlfn.XLOOKUP(BC$1,'Control Panel'!$B:$B,'Control Panel'!$D:$D)</f>
        <v>7.0000000000000007E-2</v>
      </c>
      <c r="BI193" s="2">
        <f>IF('Control Panel'!$D$26="ON",BM192*(1-'Control Panel'!$C$26),BM192)</f>
        <v>4600323.4351573158</v>
      </c>
      <c r="BJ193" s="3">
        <f>IF(ROUND(BM192,2) = 0,0,-PMT(_xlfn.XLOOKUP(BI$1,'Control Panel'!$B:$B,'Control Panel'!$H:$H),_xlfn.XLOOKUP(BI$1,'Control Panel'!$B:$B,'Control Panel'!$E:$E),_xlfn.XLOOKUP(BI$1,'Control Panel'!$B:$B,'Control Panel'!$C:$C)))</f>
        <v>39928.799014207361</v>
      </c>
      <c r="BK193" s="3">
        <f>IF(BJ193=0,0,BI193*(_xlfn.XLOOKUP(BI$1,'Control Panel'!$B:$B,'Control Panel'!$H:$H)))</f>
        <v>22522.416817957688</v>
      </c>
      <c r="BL193" s="3">
        <f t="shared" si="94"/>
        <v>17406.382196249673</v>
      </c>
      <c r="BM193" s="3">
        <f t="shared" si="95"/>
        <v>4582917.0529610664</v>
      </c>
      <c r="BN193" s="10">
        <f>_xlfn.XLOOKUP(BI$1,'Control Panel'!$B:$B,'Control Panel'!$D:$D)</f>
        <v>5.8749999999999997E-2</v>
      </c>
      <c r="BO193" s="2">
        <f>IF('Control Panel'!$D$26="ON",BS192*(1-'Control Panel'!$C$26),BS192)</f>
        <v>6116620.7138313763</v>
      </c>
      <c r="BP193" s="3">
        <f>IF(ROUND(BS192,2) = 0,0,-PMT(_xlfn.XLOOKUP(BO$1,'Control Panel'!$B:$B,'Control Panel'!$H:$H),_xlfn.XLOOKUP(BO$1,'Control Panel'!$B:$B,'Control Panel'!$E:$E),_xlfn.XLOOKUP(BO$1,'Control Panel'!$B:$B,'Control Panel'!$C:$C)))</f>
        <v>51078.842448125593</v>
      </c>
      <c r="BQ193" s="3">
        <f>IF(BP193=0,0,BO193*(_xlfn.XLOOKUP(BO$1,'Control Panel'!$B:$B,'Control Panel'!$H:$H)))</f>
        <v>26760.215623012267</v>
      </c>
      <c r="BR193" s="3">
        <f t="shared" si="96"/>
        <v>24318.626825113326</v>
      </c>
      <c r="BS193" s="3">
        <f t="shared" si="97"/>
        <v>6092302.0870062625</v>
      </c>
      <c r="BT193" s="10">
        <f>_xlfn.XLOOKUP(BO$1,'Control Panel'!$B:$B,'Control Panel'!$D:$D)</f>
        <v>5.2499999999999998E-2</v>
      </c>
      <c r="BU193" s="2">
        <f>IF('Control Panel'!$D$26="ON",BY192*(1-'Control Panel'!$C$26),BY192)</f>
        <v>-1.0259100235998631E-9</v>
      </c>
      <c r="BV193" s="3">
        <f>IF(ROUND(BY192,2) = 0,0,-PMT(_xlfn.XLOOKUP(BU$1,'Control Panel'!$B:$B,'Control Panel'!$H:$H),_xlfn.XLOOKUP(BU$1,'Control Panel'!$B:$B,'Control Panel'!$E:$E),_xlfn.XLOOKUP(BU$1,'Control Panel'!$B:$B,'Control Panel'!$C:$C)))</f>
        <v>0</v>
      </c>
      <c r="BW193" s="3">
        <f>IF(BV193=0,0,BU193*(_xlfn.XLOOKUP(BU$1,'Control Panel'!$B:$B,'Control Panel'!$H:$H)))</f>
        <v>0</v>
      </c>
      <c r="BX193" s="3">
        <f t="shared" si="98"/>
        <v>0</v>
      </c>
      <c r="BY193" s="3">
        <f t="shared" si="99"/>
        <v>-1.0259100235998631E-9</v>
      </c>
      <c r="BZ193" s="10">
        <f>_xlfn.XLOOKUP(BU$1,'Control Panel'!$B:$B,'Control Panel'!$D:$D)</f>
        <v>6.3750000000000001E-2</v>
      </c>
      <c r="CA193" s="2">
        <f>IF('Control Panel'!$D$26="ON",CE192*(1-'Control Panel'!$C$26),CE192)</f>
        <v>-8.3746272139251232E-9</v>
      </c>
      <c r="CB193" s="3">
        <f>IF(ROUND(CE192,2) = 0,0,-PMT(_xlfn.XLOOKUP(CA$1,'Control Panel'!$B:$B,'Control Panel'!$H:$H),_xlfn.XLOOKUP(CA$1,'Control Panel'!$B:$B,'Control Panel'!$E:$E),_xlfn.XLOOKUP(CA$1,'Control Panel'!$B:$B,'Control Panel'!$C:$C)))</f>
        <v>0</v>
      </c>
      <c r="CC193" s="3">
        <f>IF(CB193=0,0,CA193*(_xlfn.XLOOKUP(CA$1,'Control Panel'!$B:$B,'Control Panel'!$H:$H)))</f>
        <v>0</v>
      </c>
      <c r="CD193" s="3">
        <f t="shared" si="100"/>
        <v>0</v>
      </c>
      <c r="CE193" s="3">
        <f t="shared" si="101"/>
        <v>-8.3746272139251232E-9</v>
      </c>
      <c r="CF193" s="10">
        <f>_xlfn.XLOOKUP(CA$1,'Control Panel'!$B:$B,'Control Panel'!$D:$D)</f>
        <v>5.7500000000000002E-2</v>
      </c>
      <c r="CG193" s="2">
        <f>IF('Control Panel'!$D$26="ON",CK192*(1-'Control Panel'!$C$26),CK192)</f>
        <v>2.066371962428093E-9</v>
      </c>
      <c r="CH193" s="3">
        <f>IF(ROUND(CK192,2) = 0,0,-PMT(_xlfn.XLOOKUP(CG$1,'Control Panel'!$B:$B,'Control Panel'!$H:$H),_xlfn.XLOOKUP(CG$1,'Control Panel'!$B:$B,'Control Panel'!$E:$E),_xlfn.XLOOKUP(CG$1,'Control Panel'!$B:$B,'Control Panel'!$C:$C)))</f>
        <v>0</v>
      </c>
      <c r="CI193" s="3">
        <f>IF(CH193=0,0,CG193*(_xlfn.XLOOKUP(CG$1,'Control Panel'!$B:$B,'Control Panel'!$H:$H)))</f>
        <v>0</v>
      </c>
      <c r="CJ193" s="3">
        <f t="shared" si="102"/>
        <v>0</v>
      </c>
      <c r="CK193" s="3">
        <f t="shared" si="103"/>
        <v>2.066371962428093E-9</v>
      </c>
      <c r="CL193" s="10">
        <f>_xlfn.XLOOKUP(CG$1,'Control Panel'!$B:$B,'Control Panel'!$D:$D)</f>
        <v>5.5E-2</v>
      </c>
      <c r="CM193" s="2">
        <f>IF('Control Panel'!$D$26="ON",CQ192*(1-'Control Panel'!$C$26),CQ192)</f>
        <v>1322512.5867743501</v>
      </c>
      <c r="CN193" s="3">
        <f>IF(ROUND(CQ192,2) = 0,0,-PMT(_xlfn.XLOOKUP(CM$1,'Control Panel'!$B:$B,'Control Panel'!$H:$H),_xlfn.XLOOKUP(CM$1,'Control Panel'!$B:$B,'Control Panel'!$E:$E),_xlfn.XLOOKUP(CM$1,'Control Panel'!$B:$B,'Control Panel'!$C:$C)))</f>
        <v>11044.074042837967</v>
      </c>
      <c r="CO193" s="3">
        <f>IF(CN193=0,0,CM193*(_xlfn.XLOOKUP(CM$1,'Control Panel'!$B:$B,'Control Panel'!$H:$H)))</f>
        <v>5785.9925671377814</v>
      </c>
      <c r="CP193" s="3">
        <f t="shared" si="104"/>
        <v>5258.0814757001854</v>
      </c>
      <c r="CQ193" s="3">
        <f t="shared" si="105"/>
        <v>1317254.5052986499</v>
      </c>
      <c r="CR193" s="10">
        <f>_xlfn.XLOOKUP(CM$1,'Control Panel'!$B:$B,'Control Panel'!$D:$D)</f>
        <v>5.2499999999999998E-2</v>
      </c>
    </row>
    <row r="194" spans="1:96" ht="11.15" thickBot="1" x14ac:dyDescent="0.35">
      <c r="A194" s="86">
        <f t="shared" si="74"/>
        <v>150649.66301436414</v>
      </c>
      <c r="B194" s="3">
        <f t="shared" si="75"/>
        <v>214032.97029235476</v>
      </c>
      <c r="C194" s="88">
        <f>SUM($A$3:A193)</f>
        <v>59228982.851408437</v>
      </c>
      <c r="D194" s="87">
        <f>IF('Control Panel'!$D$27= "ON",A194+B194*(1-'Control Panel'!$C$27),A194+B194)</f>
        <v>364682.6333067189</v>
      </c>
      <c r="E194" s="1">
        <f t="shared" ref="E194" si="111">F194/12</f>
        <v>16</v>
      </c>
      <c r="F194" s="11">
        <v>192</v>
      </c>
      <c r="G194" s="2">
        <f>IF('Control Panel'!$D$26="ON",K193*(1-'Control Panel'!$C$26),K193)</f>
        <v>2.5611370801925659E-9</v>
      </c>
      <c r="H194" s="3">
        <f>IF(ROUND(K193,2) = 0,0,-PMT(_xlfn.XLOOKUP(G$1,'Control Panel'!$B:$B,'Control Panel'!$H:$H),_xlfn.XLOOKUP(G$1,'Control Panel'!$B:$B,'Control Panel'!$E:$E),_xlfn.XLOOKUP(G$1,'Control Panel'!$B:$B,'Control Panel'!$C:$C)))</f>
        <v>0</v>
      </c>
      <c r="I194" s="3">
        <f>IF(H194=0,0,G194*(_xlfn.XLOOKUP(G$1,'Control Panel'!$B:$B,'Control Panel'!$H:$H)))</f>
        <v>0</v>
      </c>
      <c r="J194" s="3">
        <f t="shared" si="76"/>
        <v>0</v>
      </c>
      <c r="K194" s="3">
        <f t="shared" si="77"/>
        <v>2.5611370801925659E-9</v>
      </c>
      <c r="L194" s="10">
        <f>_xlfn.XLOOKUP(G$1,'Control Panel'!$B:$B,'Control Panel'!$D:$D)</f>
        <v>5.5E-2</v>
      </c>
      <c r="M194" s="2">
        <f>IF('Control Panel'!$D$26="ON",Q193*(1-'Control Panel'!$C$26),Q193)</f>
        <v>2839970.5167047917</v>
      </c>
      <c r="N194" s="3">
        <f>IF(ROUND(Q193,2) = 0,0,-PMT(_xlfn.XLOOKUP(M$1,'Control Panel'!$B:$B,'Control Panel'!$H:$H),_xlfn.XLOOKUP(M$1,'Control Panel'!$B:$B,'Control Panel'!$E:$E),_xlfn.XLOOKUP(M$1,'Control Panel'!$B:$B,'Control Panel'!$C:$C)))</f>
        <v>26277.152547020552</v>
      </c>
      <c r="O194" s="3">
        <f>IF(N194=0,0,M194*(_xlfn.XLOOKUP(M$1,'Control Panel'!$B:$B,'Control Panel'!$H:$H)))</f>
        <v>16270.664418621203</v>
      </c>
      <c r="P194" s="3">
        <f t="shared" si="78"/>
        <v>10006.488128399349</v>
      </c>
      <c r="Q194" s="3">
        <f t="shared" si="79"/>
        <v>2829964.0285763922</v>
      </c>
      <c r="R194" s="10">
        <f>_xlfn.XLOOKUP(M$1,'Control Panel'!$B:$B,'Control Panel'!$D:$D)</f>
        <v>6.8750000000000006E-2</v>
      </c>
      <c r="S194" s="2">
        <f>IF('Control Panel'!$D$26="ON",W193*(1-'Control Panel'!$C$26),W193)</f>
        <v>4614952.0896452693</v>
      </c>
      <c r="T194" s="3">
        <f>IF(ROUND(W193,2) = 0,0,-PMT(_xlfn.XLOOKUP(S$1,'Control Panel'!$B:$B,'Control Panel'!$H:$H),_xlfn.XLOOKUP(S$1,'Control Panel'!$B:$B,'Control Panel'!$E:$E),_xlfn.XLOOKUP(S$1,'Control Panel'!$B:$B,'Control Panel'!$C:$C)))</f>
        <v>42700.372888908401</v>
      </c>
      <c r="U194" s="3">
        <f>IF(T194=0,0,S194*(_xlfn.XLOOKUP(S$1,'Control Panel'!$B:$B,'Control Panel'!$H:$H)))</f>
        <v>26439.829680259358</v>
      </c>
      <c r="V194" s="3">
        <f t="shared" si="80"/>
        <v>16260.543208649044</v>
      </c>
      <c r="W194" s="3">
        <f t="shared" si="81"/>
        <v>4598691.5464366199</v>
      </c>
      <c r="X194" s="10">
        <f>_xlfn.XLOOKUP(S$1,'Control Panel'!$B:$B,'Control Panel'!$D:$D)</f>
        <v>6.8750000000000006E-2</v>
      </c>
      <c r="Y194" s="2">
        <f>IF('Control Panel'!$D$26="ON",AC193*(1-'Control Panel'!$C$26),AC193)</f>
        <v>-6.7957444116473198E-9</v>
      </c>
      <c r="Z194" s="3">
        <f>IF(ROUND(AC193,2) = 0,0,-PMT(_xlfn.XLOOKUP(Y$1,'Control Panel'!$B:$B,'Control Panel'!$H:$H),_xlfn.XLOOKUP(Y$1,'Control Panel'!$B:$B,'Control Panel'!$E:$E),_xlfn.XLOOKUP(Y$1,'Control Panel'!$B:$B,'Control Panel'!$C:$C)))</f>
        <v>0</v>
      </c>
      <c r="AA194" s="3">
        <f>IF(Z194=0,0,Y194*(_xlfn.XLOOKUP(Y$1,'Control Panel'!$B:$B,'Control Panel'!$H:$H)))</f>
        <v>0</v>
      </c>
      <c r="AB194" s="3">
        <f t="shared" si="82"/>
        <v>0</v>
      </c>
      <c r="AC194" s="3">
        <f t="shared" si="83"/>
        <v>-6.7957444116473198E-9</v>
      </c>
      <c r="AD194" s="10">
        <f>_xlfn.XLOOKUP(Y$1,'Control Panel'!$B:$B,'Control Panel'!$D:$D)</f>
        <v>5.1249999999999997E-2</v>
      </c>
      <c r="AE194" s="2">
        <f>IF('Control Panel'!$D$26="ON",AI193*(1-'Control Panel'!$C$26),AI193)</f>
        <v>7099926.2917619841</v>
      </c>
      <c r="AF194" s="3">
        <f>IF(ROUND(AI193,2) = 0,0,-PMT(_xlfn.XLOOKUP(AE$1,'Control Panel'!$B:$B,'Control Panel'!$H:$H),_xlfn.XLOOKUP(AE$1,'Control Panel'!$B:$B,'Control Panel'!$E:$E),_xlfn.XLOOKUP(AE$1,'Control Panel'!$B:$B,'Control Panel'!$C:$C)))</f>
        <v>65692.881367551381</v>
      </c>
      <c r="AG194" s="3">
        <f>IF(AF194=0,0,AE194*(_xlfn.XLOOKUP(AE$1,'Control Panel'!$B:$B,'Control Panel'!$H:$H)))</f>
        <v>40676.661046553039</v>
      </c>
      <c r="AH194" s="3">
        <f t="shared" si="84"/>
        <v>25016.220320998342</v>
      </c>
      <c r="AI194" s="3">
        <f t="shared" si="85"/>
        <v>7074910.0714409854</v>
      </c>
      <c r="AJ194" s="10">
        <f>_xlfn.XLOOKUP(AE$1,'Control Panel'!$B:$B,'Control Panel'!$D:$D)</f>
        <v>6.8750000000000006E-2</v>
      </c>
      <c r="AK194" s="2">
        <f>IF('Control Panel'!$D$26="ON",AO193*(1-'Control Panel'!$C$26),AO193)</f>
        <v>-5.056790541857481E-10</v>
      </c>
      <c r="AL194" s="3">
        <f>IF(ROUND(AO193,2) = 0,0,-PMT(_xlfn.XLOOKUP(AK$1,'Control Panel'!$B:$B,'Control Panel'!$H:$H),_xlfn.XLOOKUP(AK$1,'Control Panel'!$B:$B,'Control Panel'!$E:$E),_xlfn.XLOOKUP(AK$1,'Control Panel'!$B:$B,'Control Panel'!$C:$C)))</f>
        <v>0</v>
      </c>
      <c r="AM194" s="3">
        <f>IF(AL194=0,0,AK194*(_xlfn.XLOOKUP(AK$1,'Control Panel'!$B:$B,'Control Panel'!$H:$H)))</f>
        <v>0</v>
      </c>
      <c r="AN194" s="3">
        <f t="shared" si="86"/>
        <v>0</v>
      </c>
      <c r="AO194" s="3">
        <f t="shared" si="87"/>
        <v>-5.056790541857481E-10</v>
      </c>
      <c r="AP194" s="10">
        <f>_xlfn.XLOOKUP(AK$1,'Control Panel'!$B:$B,'Control Panel'!$D:$D)</f>
        <v>6.25E-2</v>
      </c>
      <c r="AQ194" s="2">
        <f>IF('Control Panel'!$D$26="ON",AU193*(1-'Control Panel'!$C$26),AU193)</f>
        <v>-1.3387762010097504E-9</v>
      </c>
      <c r="AR194" s="3">
        <f>IF(ROUND(AU193,2) = 0,0,-PMT(_xlfn.XLOOKUP(AQ$1,'Control Panel'!$B:$B,'Control Panel'!$H:$H),_xlfn.XLOOKUP(AQ$1,'Control Panel'!$B:$B,'Control Panel'!$E:$E),_xlfn.XLOOKUP(AQ$1,'Control Panel'!$B:$B,'Control Panel'!$C:$C)))</f>
        <v>0</v>
      </c>
      <c r="AS194" s="3">
        <f>IF(AR194=0,0,AQ194*(_xlfn.XLOOKUP(AQ$1,'Control Panel'!$B:$B,'Control Panel'!$H:$H)))</f>
        <v>0</v>
      </c>
      <c r="AT194" s="3">
        <f t="shared" si="88"/>
        <v>0</v>
      </c>
      <c r="AU194" s="3">
        <f t="shared" si="89"/>
        <v>-1.3387762010097504E-9</v>
      </c>
      <c r="AV194" s="10">
        <f>_xlfn.XLOOKUP(AQ$1,'Control Panel'!$B:$B,'Control Panel'!$D:$D)</f>
        <v>6.6250000000000003E-2</v>
      </c>
      <c r="AW194" s="2">
        <f>IF('Control Panel'!$D$26="ON",BA193*(1-'Control Panel'!$C$26),BA193)</f>
        <v>5301965.4498070972</v>
      </c>
      <c r="AX194" s="3">
        <f>IF(ROUND(BA193,2) = 0,0,-PMT(_xlfn.XLOOKUP(AW$1,'Control Panel'!$B:$B,'Control Panel'!$H:$H),_xlfn.XLOOKUP(AW$1,'Control Panel'!$B:$B,'Control Panel'!$E:$E),_xlfn.XLOOKUP(AW$1,'Control Panel'!$B:$B,'Control Panel'!$C:$C)))</f>
        <v>44797.69910066975</v>
      </c>
      <c r="AY194" s="3">
        <f>IF(AX194=0,0,AW194*(_xlfn.XLOOKUP(AW$1,'Control Panel'!$B:$B,'Control Panel'!$H:$H)))</f>
        <v>23748.38691059429</v>
      </c>
      <c r="AZ194" s="3">
        <f t="shared" si="90"/>
        <v>21049.31219007546</v>
      </c>
      <c r="BA194" s="3">
        <f t="shared" si="91"/>
        <v>5280916.1376170218</v>
      </c>
      <c r="BB194" s="10">
        <f>_xlfn.XLOOKUP(AW$1,'Control Panel'!$B:$B,'Control Panel'!$D:$D)</f>
        <v>5.3749999999999999E-2</v>
      </c>
      <c r="BC194" s="2">
        <f>IF('Control Panel'!$D$26="ON",BG193*(1-'Control Panel'!$C$26),BG193)</f>
        <v>8921729.1554064583</v>
      </c>
      <c r="BD194" s="3">
        <f>IF(ROUND(BG193,2) = 0,0,-PMT(_xlfn.XLOOKUP(BC$1,'Control Panel'!$B:$B,'Control Panel'!$H:$H),_xlfn.XLOOKUP(BC$1,'Control Panel'!$B:$B,'Control Panel'!$E:$E),_xlfn.XLOOKUP(BC$1,'Control Panel'!$B:$B,'Control Panel'!$C:$C)))</f>
        <v>83162.8118973979</v>
      </c>
      <c r="BE194" s="3">
        <f>IF(BD194=0,0,BC194*(_xlfn.XLOOKUP(BC$1,'Control Panel'!$B:$B,'Control Panel'!$H:$H)))</f>
        <v>52043.420073204339</v>
      </c>
      <c r="BF194" s="3">
        <f t="shared" si="92"/>
        <v>31119.391824193561</v>
      </c>
      <c r="BG194" s="3">
        <f t="shared" si="93"/>
        <v>8890609.763582265</v>
      </c>
      <c r="BH194" s="10">
        <f>_xlfn.XLOOKUP(BC$1,'Control Panel'!$B:$B,'Control Panel'!$D:$D)</f>
        <v>7.0000000000000007E-2</v>
      </c>
      <c r="BI194" s="2">
        <f>IF('Control Panel'!$D$26="ON",BM193*(1-'Control Panel'!$C$26),BM193)</f>
        <v>4582917.0529610664</v>
      </c>
      <c r="BJ194" s="3">
        <f>IF(ROUND(BM193,2) = 0,0,-PMT(_xlfn.XLOOKUP(BI$1,'Control Panel'!$B:$B,'Control Panel'!$H:$H),_xlfn.XLOOKUP(BI$1,'Control Panel'!$B:$B,'Control Panel'!$E:$E),_xlfn.XLOOKUP(BI$1,'Control Panel'!$B:$B,'Control Panel'!$C:$C)))</f>
        <v>39928.799014207361</v>
      </c>
      <c r="BK194" s="3">
        <f>IF(BJ194=0,0,BI194*(_xlfn.XLOOKUP(BI$1,'Control Panel'!$B:$B,'Control Panel'!$H:$H)))</f>
        <v>22437.198071788553</v>
      </c>
      <c r="BL194" s="3">
        <f t="shared" si="94"/>
        <v>17491.600942418809</v>
      </c>
      <c r="BM194" s="3">
        <f t="shared" si="95"/>
        <v>4565425.4520186475</v>
      </c>
      <c r="BN194" s="10">
        <f>_xlfn.XLOOKUP(BI$1,'Control Panel'!$B:$B,'Control Panel'!$D:$D)</f>
        <v>5.8749999999999997E-2</v>
      </c>
      <c r="BO194" s="2">
        <f>IF('Control Panel'!$D$26="ON",BS193*(1-'Control Panel'!$C$26),BS193)</f>
        <v>6092302.0870062625</v>
      </c>
      <c r="BP194" s="3">
        <f>IF(ROUND(BS193,2) = 0,0,-PMT(_xlfn.XLOOKUP(BO$1,'Control Panel'!$B:$B,'Control Panel'!$H:$H),_xlfn.XLOOKUP(BO$1,'Control Panel'!$B:$B,'Control Panel'!$E:$E),_xlfn.XLOOKUP(BO$1,'Control Panel'!$B:$B,'Control Panel'!$C:$C)))</f>
        <v>51078.842448125593</v>
      </c>
      <c r="BQ194" s="3">
        <f>IF(BP194=0,0,BO194*(_xlfn.XLOOKUP(BO$1,'Control Panel'!$B:$B,'Control Panel'!$H:$H)))</f>
        <v>26653.821630652397</v>
      </c>
      <c r="BR194" s="3">
        <f t="shared" si="96"/>
        <v>24425.020817473196</v>
      </c>
      <c r="BS194" s="3">
        <f t="shared" si="97"/>
        <v>6067877.066188789</v>
      </c>
      <c r="BT194" s="10">
        <f>_xlfn.XLOOKUP(BO$1,'Control Panel'!$B:$B,'Control Panel'!$D:$D)</f>
        <v>5.2499999999999998E-2</v>
      </c>
      <c r="BU194" s="2">
        <f>IF('Control Panel'!$D$26="ON",BY193*(1-'Control Panel'!$C$26),BY193)</f>
        <v>-1.0259100235998631E-9</v>
      </c>
      <c r="BV194" s="3">
        <f>IF(ROUND(BY193,2) = 0,0,-PMT(_xlfn.XLOOKUP(BU$1,'Control Panel'!$B:$B,'Control Panel'!$H:$H),_xlfn.XLOOKUP(BU$1,'Control Panel'!$B:$B,'Control Panel'!$E:$E),_xlfn.XLOOKUP(BU$1,'Control Panel'!$B:$B,'Control Panel'!$C:$C)))</f>
        <v>0</v>
      </c>
      <c r="BW194" s="3">
        <f>IF(BV194=0,0,BU194*(_xlfn.XLOOKUP(BU$1,'Control Panel'!$B:$B,'Control Panel'!$H:$H)))</f>
        <v>0</v>
      </c>
      <c r="BX194" s="3">
        <f t="shared" si="98"/>
        <v>0</v>
      </c>
      <c r="BY194" s="3">
        <f t="shared" si="99"/>
        <v>-1.0259100235998631E-9</v>
      </c>
      <c r="BZ194" s="10">
        <f>_xlfn.XLOOKUP(BU$1,'Control Panel'!$B:$B,'Control Panel'!$D:$D)</f>
        <v>6.3750000000000001E-2</v>
      </c>
      <c r="CA194" s="2">
        <f>IF('Control Panel'!$D$26="ON",CE193*(1-'Control Panel'!$C$26),CE193)</f>
        <v>-8.3746272139251232E-9</v>
      </c>
      <c r="CB194" s="3">
        <f>IF(ROUND(CE193,2) = 0,0,-PMT(_xlfn.XLOOKUP(CA$1,'Control Panel'!$B:$B,'Control Panel'!$H:$H),_xlfn.XLOOKUP(CA$1,'Control Panel'!$B:$B,'Control Panel'!$E:$E),_xlfn.XLOOKUP(CA$1,'Control Panel'!$B:$B,'Control Panel'!$C:$C)))</f>
        <v>0</v>
      </c>
      <c r="CC194" s="3">
        <f>IF(CB194=0,0,CA194*(_xlfn.XLOOKUP(CA$1,'Control Panel'!$B:$B,'Control Panel'!$H:$H)))</f>
        <v>0</v>
      </c>
      <c r="CD194" s="3">
        <f t="shared" si="100"/>
        <v>0</v>
      </c>
      <c r="CE194" s="3">
        <f t="shared" si="101"/>
        <v>-8.3746272139251232E-9</v>
      </c>
      <c r="CF194" s="10">
        <f>_xlfn.XLOOKUP(CA$1,'Control Panel'!$B:$B,'Control Panel'!$D:$D)</f>
        <v>5.7500000000000002E-2</v>
      </c>
      <c r="CG194" s="2">
        <f>IF('Control Panel'!$D$26="ON",CK193*(1-'Control Panel'!$C$26),CK193)</f>
        <v>2.066371962428093E-9</v>
      </c>
      <c r="CH194" s="3">
        <f>IF(ROUND(CK193,2) = 0,0,-PMT(_xlfn.XLOOKUP(CG$1,'Control Panel'!$B:$B,'Control Panel'!$H:$H),_xlfn.XLOOKUP(CG$1,'Control Panel'!$B:$B,'Control Panel'!$E:$E),_xlfn.XLOOKUP(CG$1,'Control Panel'!$B:$B,'Control Panel'!$C:$C)))</f>
        <v>0</v>
      </c>
      <c r="CI194" s="3">
        <f>IF(CH194=0,0,CG194*(_xlfn.XLOOKUP(CG$1,'Control Panel'!$B:$B,'Control Panel'!$H:$H)))</f>
        <v>0</v>
      </c>
      <c r="CJ194" s="3">
        <f t="shared" si="102"/>
        <v>0</v>
      </c>
      <c r="CK194" s="3">
        <f t="shared" si="103"/>
        <v>2.066371962428093E-9</v>
      </c>
      <c r="CL194" s="10">
        <f>_xlfn.XLOOKUP(CG$1,'Control Panel'!$B:$B,'Control Panel'!$D:$D)</f>
        <v>5.5E-2</v>
      </c>
      <c r="CM194" s="2">
        <f>IF('Control Panel'!$D$26="ON",CQ193*(1-'Control Panel'!$C$26),CQ193)</f>
        <v>1317254.5052986499</v>
      </c>
      <c r="CN194" s="3">
        <f>IF(ROUND(CQ193,2) = 0,0,-PMT(_xlfn.XLOOKUP(CM$1,'Control Panel'!$B:$B,'Control Panel'!$H:$H),_xlfn.XLOOKUP(CM$1,'Control Panel'!$B:$B,'Control Panel'!$E:$E),_xlfn.XLOOKUP(CM$1,'Control Panel'!$B:$B,'Control Panel'!$C:$C)))</f>
        <v>11044.074042837967</v>
      </c>
      <c r="CO194" s="3">
        <f>IF(CN194=0,0,CM194*(_xlfn.XLOOKUP(CM$1,'Control Panel'!$B:$B,'Control Panel'!$H:$H)))</f>
        <v>5762.9884606815931</v>
      </c>
      <c r="CP194" s="3">
        <f t="shared" si="104"/>
        <v>5281.0855821563737</v>
      </c>
      <c r="CQ194" s="3">
        <f t="shared" si="105"/>
        <v>1311973.4197164935</v>
      </c>
      <c r="CR194" s="10">
        <f>_xlfn.XLOOKUP(CM$1,'Control Panel'!$B:$B,'Control Panel'!$D:$D)</f>
        <v>5.2499999999999998E-2</v>
      </c>
    </row>
    <row r="195" spans="1:96" ht="11.15" thickBot="1" x14ac:dyDescent="0.35">
      <c r="A195" s="86">
        <f t="shared" ref="A195:A258" si="112">SUM(J195,P195,V195,AB195,AH195,AN195,AT195,AZ195,BF195,BL195,BR195,BX195,CD195,CJ195,CP195)</f>
        <v>151434.8866519265</v>
      </c>
      <c r="B195" s="3">
        <f t="shared" ref="B195:B258" si="113">SUM(CO195,CI195,CC195,BW195,BQ195,BK195,BE195,AY195,AS195,AM195,AG195,AA195,U195,O195,I195)</f>
        <v>213247.7466547924</v>
      </c>
      <c r="C195" s="88">
        <f>SUM($A$3:A194)</f>
        <v>59379632.514422804</v>
      </c>
      <c r="D195" s="87">
        <f>IF('Control Panel'!$D$27= "ON",A195+B195*(1-'Control Panel'!$C$27),A195+B195)</f>
        <v>364682.6333067189</v>
      </c>
      <c r="F195" s="11">
        <v>193</v>
      </c>
      <c r="G195" s="2">
        <f>IF('Control Panel'!$D$26="ON",K194*(1-'Control Panel'!$C$26),K194)</f>
        <v>2.5611370801925659E-9</v>
      </c>
      <c r="H195" s="3">
        <f>IF(ROUND(K194,2) = 0,0,-PMT(_xlfn.XLOOKUP(G$1,'Control Panel'!$B:$B,'Control Panel'!$H:$H),_xlfn.XLOOKUP(G$1,'Control Panel'!$B:$B,'Control Panel'!$E:$E),_xlfn.XLOOKUP(G$1,'Control Panel'!$B:$B,'Control Panel'!$C:$C)))</f>
        <v>0</v>
      </c>
      <c r="I195" s="3">
        <f>IF(H195=0,0,G195*(_xlfn.XLOOKUP(G$1,'Control Panel'!$B:$B,'Control Panel'!$H:$H)))</f>
        <v>0</v>
      </c>
      <c r="J195" s="3">
        <f t="shared" ref="J195:J258" si="114">H195-I195</f>
        <v>0</v>
      </c>
      <c r="K195" s="3">
        <f t="shared" ref="K195:K258" si="115">G195-J195</f>
        <v>2.5611370801925659E-9</v>
      </c>
      <c r="L195" s="10">
        <f>_xlfn.XLOOKUP(G$1,'Control Panel'!$B:$B,'Control Panel'!$D:$D)</f>
        <v>5.5E-2</v>
      </c>
      <c r="M195" s="2">
        <f>IF('Control Panel'!$D$26="ON",Q194*(1-'Control Panel'!$C$26),Q194)</f>
        <v>2829964.0285763922</v>
      </c>
      <c r="N195" s="3">
        <f>IF(ROUND(Q194,2) = 0,0,-PMT(_xlfn.XLOOKUP(M$1,'Control Panel'!$B:$B,'Control Panel'!$H:$H),_xlfn.XLOOKUP(M$1,'Control Panel'!$B:$B,'Control Panel'!$E:$E),_xlfn.XLOOKUP(M$1,'Control Panel'!$B:$B,'Control Panel'!$C:$C)))</f>
        <v>26277.152547020552</v>
      </c>
      <c r="O195" s="3">
        <f>IF(N195=0,0,M195*(_xlfn.XLOOKUP(M$1,'Control Panel'!$B:$B,'Control Panel'!$H:$H)))</f>
        <v>16213.335580385581</v>
      </c>
      <c r="P195" s="3">
        <f t="shared" ref="P195:P258" si="116">N195-O195</f>
        <v>10063.816966634971</v>
      </c>
      <c r="Q195" s="3">
        <f t="shared" ref="Q195:Q258" si="117">M195-P195</f>
        <v>2819900.211609757</v>
      </c>
      <c r="R195" s="10">
        <f>_xlfn.XLOOKUP(M$1,'Control Panel'!$B:$B,'Control Panel'!$D:$D)</f>
        <v>6.8750000000000006E-2</v>
      </c>
      <c r="S195" s="2">
        <f>IF('Control Panel'!$D$26="ON",W194*(1-'Control Panel'!$C$26),W194)</f>
        <v>4598691.5464366199</v>
      </c>
      <c r="T195" s="3">
        <f>IF(ROUND(W194,2) = 0,0,-PMT(_xlfn.XLOOKUP(S$1,'Control Panel'!$B:$B,'Control Panel'!$H:$H),_xlfn.XLOOKUP(S$1,'Control Panel'!$B:$B,'Control Panel'!$E:$E),_xlfn.XLOOKUP(S$1,'Control Panel'!$B:$B,'Control Panel'!$C:$C)))</f>
        <v>42700.372888908401</v>
      </c>
      <c r="U195" s="3">
        <f>IF(T195=0,0,S195*(_xlfn.XLOOKUP(S$1,'Control Panel'!$B:$B,'Control Panel'!$H:$H)))</f>
        <v>26346.670318126471</v>
      </c>
      <c r="V195" s="3">
        <f t="shared" ref="V195:V258" si="118">T195-U195</f>
        <v>16353.70257078193</v>
      </c>
      <c r="W195" s="3">
        <f t="shared" ref="W195:W258" si="119">S195-V195</f>
        <v>4582337.8438658379</v>
      </c>
      <c r="X195" s="10">
        <f>_xlfn.XLOOKUP(S$1,'Control Panel'!$B:$B,'Control Panel'!$D:$D)</f>
        <v>6.8750000000000006E-2</v>
      </c>
      <c r="Y195" s="2">
        <f>IF('Control Panel'!$D$26="ON",AC194*(1-'Control Panel'!$C$26),AC194)</f>
        <v>-6.7957444116473198E-9</v>
      </c>
      <c r="Z195" s="3">
        <f>IF(ROUND(AC194,2) = 0,0,-PMT(_xlfn.XLOOKUP(Y$1,'Control Panel'!$B:$B,'Control Panel'!$H:$H),_xlfn.XLOOKUP(Y$1,'Control Panel'!$B:$B,'Control Panel'!$E:$E),_xlfn.XLOOKUP(Y$1,'Control Panel'!$B:$B,'Control Panel'!$C:$C)))</f>
        <v>0</v>
      </c>
      <c r="AA195" s="3">
        <f>IF(Z195=0,0,Y195*(_xlfn.XLOOKUP(Y$1,'Control Panel'!$B:$B,'Control Panel'!$H:$H)))</f>
        <v>0</v>
      </c>
      <c r="AB195" s="3">
        <f t="shared" ref="AB195:AB258" si="120">Z195-AA195</f>
        <v>0</v>
      </c>
      <c r="AC195" s="3">
        <f t="shared" ref="AC195:AC258" si="121">Y195-AB195</f>
        <v>-6.7957444116473198E-9</v>
      </c>
      <c r="AD195" s="10">
        <f>_xlfn.XLOOKUP(Y$1,'Control Panel'!$B:$B,'Control Panel'!$D:$D)</f>
        <v>5.1249999999999997E-2</v>
      </c>
      <c r="AE195" s="2">
        <f>IF('Control Panel'!$D$26="ON",AI194*(1-'Control Panel'!$C$26),AI194)</f>
        <v>7074910.0714409854</v>
      </c>
      <c r="AF195" s="3">
        <f>IF(ROUND(AI194,2) = 0,0,-PMT(_xlfn.XLOOKUP(AE$1,'Control Panel'!$B:$B,'Control Panel'!$H:$H),_xlfn.XLOOKUP(AE$1,'Control Panel'!$B:$B,'Control Panel'!$E:$E),_xlfn.XLOOKUP(AE$1,'Control Panel'!$B:$B,'Control Panel'!$C:$C)))</f>
        <v>65692.881367551381</v>
      </c>
      <c r="AG195" s="3">
        <f>IF(AF195=0,0,AE195*(_xlfn.XLOOKUP(AE$1,'Control Panel'!$B:$B,'Control Panel'!$H:$H)))</f>
        <v>40533.338950963982</v>
      </c>
      <c r="AH195" s="3">
        <f t="shared" ref="AH195:AH258" si="122">AF195-AG195</f>
        <v>25159.542416587399</v>
      </c>
      <c r="AI195" s="3">
        <f t="shared" ref="AI195:AI258" si="123">AE195-AH195</f>
        <v>7049750.529024398</v>
      </c>
      <c r="AJ195" s="10">
        <f>_xlfn.XLOOKUP(AE$1,'Control Panel'!$B:$B,'Control Panel'!$D:$D)</f>
        <v>6.8750000000000006E-2</v>
      </c>
      <c r="AK195" s="2">
        <f>IF('Control Panel'!$D$26="ON",AO194*(1-'Control Panel'!$C$26),AO194)</f>
        <v>-5.056790541857481E-10</v>
      </c>
      <c r="AL195" s="3">
        <f>IF(ROUND(AO194,2) = 0,0,-PMT(_xlfn.XLOOKUP(AK$1,'Control Panel'!$B:$B,'Control Panel'!$H:$H),_xlfn.XLOOKUP(AK$1,'Control Panel'!$B:$B,'Control Panel'!$E:$E),_xlfn.XLOOKUP(AK$1,'Control Panel'!$B:$B,'Control Panel'!$C:$C)))</f>
        <v>0</v>
      </c>
      <c r="AM195" s="3">
        <f>IF(AL195=0,0,AK195*(_xlfn.XLOOKUP(AK$1,'Control Panel'!$B:$B,'Control Panel'!$H:$H)))</f>
        <v>0</v>
      </c>
      <c r="AN195" s="3">
        <f t="shared" ref="AN195:AN258" si="124">AL195-AM195</f>
        <v>0</v>
      </c>
      <c r="AO195" s="3">
        <f t="shared" ref="AO195:AO258" si="125">AK195-AN195</f>
        <v>-5.056790541857481E-10</v>
      </c>
      <c r="AP195" s="10">
        <f>_xlfn.XLOOKUP(AK$1,'Control Panel'!$B:$B,'Control Panel'!$D:$D)</f>
        <v>6.25E-2</v>
      </c>
      <c r="AQ195" s="2">
        <f>IF('Control Panel'!$D$26="ON",AU194*(1-'Control Panel'!$C$26),AU194)</f>
        <v>-1.3387762010097504E-9</v>
      </c>
      <c r="AR195" s="3">
        <f>IF(ROUND(AU194,2) = 0,0,-PMT(_xlfn.XLOOKUP(AQ$1,'Control Panel'!$B:$B,'Control Panel'!$H:$H),_xlfn.XLOOKUP(AQ$1,'Control Panel'!$B:$B,'Control Panel'!$E:$E),_xlfn.XLOOKUP(AQ$1,'Control Panel'!$B:$B,'Control Panel'!$C:$C)))</f>
        <v>0</v>
      </c>
      <c r="AS195" s="3">
        <f>IF(AR195=0,0,AQ195*(_xlfn.XLOOKUP(AQ$1,'Control Panel'!$B:$B,'Control Panel'!$H:$H)))</f>
        <v>0</v>
      </c>
      <c r="AT195" s="3">
        <f t="shared" ref="AT195:AT258" si="126">AR195-AS195</f>
        <v>0</v>
      </c>
      <c r="AU195" s="3">
        <f t="shared" ref="AU195:AU258" si="127">AQ195-AT195</f>
        <v>-1.3387762010097504E-9</v>
      </c>
      <c r="AV195" s="10">
        <f>_xlfn.XLOOKUP(AQ$1,'Control Panel'!$B:$B,'Control Panel'!$D:$D)</f>
        <v>6.6250000000000003E-2</v>
      </c>
      <c r="AW195" s="2">
        <f>IF('Control Panel'!$D$26="ON",BA194*(1-'Control Panel'!$C$26),BA194)</f>
        <v>5280916.1376170218</v>
      </c>
      <c r="AX195" s="3">
        <f>IF(ROUND(BA194,2) = 0,0,-PMT(_xlfn.XLOOKUP(AW$1,'Control Panel'!$B:$B,'Control Panel'!$H:$H),_xlfn.XLOOKUP(AW$1,'Control Panel'!$B:$B,'Control Panel'!$E:$E),_xlfn.XLOOKUP(AW$1,'Control Panel'!$B:$B,'Control Panel'!$C:$C)))</f>
        <v>44797.69910066975</v>
      </c>
      <c r="AY195" s="3">
        <f>IF(AX195=0,0,AW195*(_xlfn.XLOOKUP(AW$1,'Control Panel'!$B:$B,'Control Panel'!$H:$H)))</f>
        <v>23654.103533076246</v>
      </c>
      <c r="AZ195" s="3">
        <f t="shared" ref="AZ195:AZ258" si="128">AX195-AY195</f>
        <v>21143.595567593504</v>
      </c>
      <c r="BA195" s="3">
        <f t="shared" ref="BA195:BA258" si="129">AW195-AZ195</f>
        <v>5259772.5420494284</v>
      </c>
      <c r="BB195" s="10">
        <f>_xlfn.XLOOKUP(AW$1,'Control Panel'!$B:$B,'Control Panel'!$D:$D)</f>
        <v>5.3749999999999999E-2</v>
      </c>
      <c r="BC195" s="2">
        <f>IF('Control Panel'!$D$26="ON",BG194*(1-'Control Panel'!$C$26),BG194)</f>
        <v>8890609.763582265</v>
      </c>
      <c r="BD195" s="3">
        <f>IF(ROUND(BG194,2) = 0,0,-PMT(_xlfn.XLOOKUP(BC$1,'Control Panel'!$B:$B,'Control Panel'!$H:$H),_xlfn.XLOOKUP(BC$1,'Control Panel'!$B:$B,'Control Panel'!$E:$E),_xlfn.XLOOKUP(BC$1,'Control Panel'!$B:$B,'Control Panel'!$C:$C)))</f>
        <v>83162.8118973979</v>
      </c>
      <c r="BE195" s="3">
        <f>IF(BD195=0,0,BC195*(_xlfn.XLOOKUP(BC$1,'Control Panel'!$B:$B,'Control Panel'!$H:$H)))</f>
        <v>51861.890287563212</v>
      </c>
      <c r="BF195" s="3">
        <f t="shared" ref="BF195:BF258" si="130">BD195-BE195</f>
        <v>31300.921609834688</v>
      </c>
      <c r="BG195" s="3">
        <f t="shared" ref="BG195:BG258" si="131">BC195-BF195</f>
        <v>8859308.8419724312</v>
      </c>
      <c r="BH195" s="10">
        <f>_xlfn.XLOOKUP(BC$1,'Control Panel'!$B:$B,'Control Panel'!$D:$D)</f>
        <v>7.0000000000000007E-2</v>
      </c>
      <c r="BI195" s="2">
        <f>IF('Control Panel'!$D$26="ON",BM194*(1-'Control Panel'!$C$26),BM194)</f>
        <v>4565425.4520186475</v>
      </c>
      <c r="BJ195" s="3">
        <f>IF(ROUND(BM194,2) = 0,0,-PMT(_xlfn.XLOOKUP(BI$1,'Control Panel'!$B:$B,'Control Panel'!$H:$H),_xlfn.XLOOKUP(BI$1,'Control Panel'!$B:$B,'Control Panel'!$E:$E),_xlfn.XLOOKUP(BI$1,'Control Panel'!$B:$B,'Control Panel'!$C:$C)))</f>
        <v>39928.799014207361</v>
      </c>
      <c r="BK195" s="3">
        <f>IF(BJ195=0,0,BI195*(_xlfn.XLOOKUP(BI$1,'Control Panel'!$B:$B,'Control Panel'!$H:$H)))</f>
        <v>22351.562108841292</v>
      </c>
      <c r="BL195" s="3">
        <f t="shared" ref="BL195:BL258" si="132">BJ195-BK195</f>
        <v>17577.23690536607</v>
      </c>
      <c r="BM195" s="3">
        <f t="shared" ref="BM195:BM258" si="133">BI195-BL195</f>
        <v>4547848.2151132813</v>
      </c>
      <c r="BN195" s="10">
        <f>_xlfn.XLOOKUP(BI$1,'Control Panel'!$B:$B,'Control Panel'!$D:$D)</f>
        <v>5.8749999999999997E-2</v>
      </c>
      <c r="BO195" s="2">
        <f>IF('Control Panel'!$D$26="ON",BS194*(1-'Control Panel'!$C$26),BS194)</f>
        <v>6067877.066188789</v>
      </c>
      <c r="BP195" s="3">
        <f>IF(ROUND(BS194,2) = 0,0,-PMT(_xlfn.XLOOKUP(BO$1,'Control Panel'!$B:$B,'Control Panel'!$H:$H),_xlfn.XLOOKUP(BO$1,'Control Panel'!$B:$B,'Control Panel'!$E:$E),_xlfn.XLOOKUP(BO$1,'Control Panel'!$B:$B,'Control Panel'!$C:$C)))</f>
        <v>51078.842448125593</v>
      </c>
      <c r="BQ195" s="3">
        <f>IF(BP195=0,0,BO195*(_xlfn.XLOOKUP(BO$1,'Control Panel'!$B:$B,'Control Panel'!$H:$H)))</f>
        <v>26546.962164575951</v>
      </c>
      <c r="BR195" s="3">
        <f t="shared" ref="BR195:BR258" si="134">BP195-BQ195</f>
        <v>24531.880283549643</v>
      </c>
      <c r="BS195" s="3">
        <f t="shared" ref="BS195:BS258" si="135">BO195-BR195</f>
        <v>6043345.1859052395</v>
      </c>
      <c r="BT195" s="10">
        <f>_xlfn.XLOOKUP(BO$1,'Control Panel'!$B:$B,'Control Panel'!$D:$D)</f>
        <v>5.2499999999999998E-2</v>
      </c>
      <c r="BU195" s="2">
        <f>IF('Control Panel'!$D$26="ON",BY194*(1-'Control Panel'!$C$26),BY194)</f>
        <v>-1.0259100235998631E-9</v>
      </c>
      <c r="BV195" s="3">
        <f>IF(ROUND(BY194,2) = 0,0,-PMT(_xlfn.XLOOKUP(BU$1,'Control Panel'!$B:$B,'Control Panel'!$H:$H),_xlfn.XLOOKUP(BU$1,'Control Panel'!$B:$B,'Control Panel'!$E:$E),_xlfn.XLOOKUP(BU$1,'Control Panel'!$B:$B,'Control Panel'!$C:$C)))</f>
        <v>0</v>
      </c>
      <c r="BW195" s="3">
        <f>IF(BV195=0,0,BU195*(_xlfn.XLOOKUP(BU$1,'Control Panel'!$B:$B,'Control Panel'!$H:$H)))</f>
        <v>0</v>
      </c>
      <c r="BX195" s="3">
        <f t="shared" ref="BX195:BX258" si="136">BV195-BW195</f>
        <v>0</v>
      </c>
      <c r="BY195" s="3">
        <f t="shared" ref="BY195:BY258" si="137">BU195-BX195</f>
        <v>-1.0259100235998631E-9</v>
      </c>
      <c r="BZ195" s="10">
        <f>_xlfn.XLOOKUP(BU$1,'Control Panel'!$B:$B,'Control Panel'!$D:$D)</f>
        <v>6.3750000000000001E-2</v>
      </c>
      <c r="CA195" s="2">
        <f>IF('Control Panel'!$D$26="ON",CE194*(1-'Control Panel'!$C$26),CE194)</f>
        <v>-8.3746272139251232E-9</v>
      </c>
      <c r="CB195" s="3">
        <f>IF(ROUND(CE194,2) = 0,0,-PMT(_xlfn.XLOOKUP(CA$1,'Control Panel'!$B:$B,'Control Panel'!$H:$H),_xlfn.XLOOKUP(CA$1,'Control Panel'!$B:$B,'Control Panel'!$E:$E),_xlfn.XLOOKUP(CA$1,'Control Panel'!$B:$B,'Control Panel'!$C:$C)))</f>
        <v>0</v>
      </c>
      <c r="CC195" s="3">
        <f>IF(CB195=0,0,CA195*(_xlfn.XLOOKUP(CA$1,'Control Panel'!$B:$B,'Control Panel'!$H:$H)))</f>
        <v>0</v>
      </c>
      <c r="CD195" s="3">
        <f t="shared" ref="CD195:CD258" si="138">CB195-CC195</f>
        <v>0</v>
      </c>
      <c r="CE195" s="3">
        <f t="shared" ref="CE195:CE258" si="139">CA195-CD195</f>
        <v>-8.3746272139251232E-9</v>
      </c>
      <c r="CF195" s="10">
        <f>_xlfn.XLOOKUP(CA$1,'Control Panel'!$B:$B,'Control Panel'!$D:$D)</f>
        <v>5.7500000000000002E-2</v>
      </c>
      <c r="CG195" s="2">
        <f>IF('Control Panel'!$D$26="ON",CK194*(1-'Control Panel'!$C$26),CK194)</f>
        <v>2.066371962428093E-9</v>
      </c>
      <c r="CH195" s="3">
        <f>IF(ROUND(CK194,2) = 0,0,-PMT(_xlfn.XLOOKUP(CG$1,'Control Panel'!$B:$B,'Control Panel'!$H:$H),_xlfn.XLOOKUP(CG$1,'Control Panel'!$B:$B,'Control Panel'!$E:$E),_xlfn.XLOOKUP(CG$1,'Control Panel'!$B:$B,'Control Panel'!$C:$C)))</f>
        <v>0</v>
      </c>
      <c r="CI195" s="3">
        <f>IF(CH195=0,0,CG195*(_xlfn.XLOOKUP(CG$1,'Control Panel'!$B:$B,'Control Panel'!$H:$H)))</f>
        <v>0</v>
      </c>
      <c r="CJ195" s="3">
        <f t="shared" ref="CJ195:CJ258" si="140">CH195-CI195</f>
        <v>0</v>
      </c>
      <c r="CK195" s="3">
        <f t="shared" ref="CK195:CK258" si="141">CG195-CJ195</f>
        <v>2.066371962428093E-9</v>
      </c>
      <c r="CL195" s="10">
        <f>_xlfn.XLOOKUP(CG$1,'Control Panel'!$B:$B,'Control Panel'!$D:$D)</f>
        <v>5.5E-2</v>
      </c>
      <c r="CM195" s="2">
        <f>IF('Control Panel'!$D$26="ON",CQ194*(1-'Control Panel'!$C$26),CQ194)</f>
        <v>1311973.4197164935</v>
      </c>
      <c r="CN195" s="3">
        <f>IF(ROUND(CQ194,2) = 0,0,-PMT(_xlfn.XLOOKUP(CM$1,'Control Panel'!$B:$B,'Control Panel'!$H:$H),_xlfn.XLOOKUP(CM$1,'Control Panel'!$B:$B,'Control Panel'!$E:$E),_xlfn.XLOOKUP(CM$1,'Control Panel'!$B:$B,'Control Panel'!$C:$C)))</f>
        <v>11044.074042837967</v>
      </c>
      <c r="CO195" s="3">
        <f>IF(CN195=0,0,CM195*(_xlfn.XLOOKUP(CM$1,'Control Panel'!$B:$B,'Control Panel'!$H:$H)))</f>
        <v>5739.8837112596584</v>
      </c>
      <c r="CP195" s="3">
        <f t="shared" ref="CP195:CP258" si="142">CN195-CO195</f>
        <v>5304.1903315783084</v>
      </c>
      <c r="CQ195" s="3">
        <f t="shared" ref="CQ195:CQ258" si="143">CM195-CP195</f>
        <v>1306669.2293849152</v>
      </c>
      <c r="CR195" s="10">
        <f>_xlfn.XLOOKUP(CM$1,'Control Panel'!$B:$B,'Control Panel'!$D:$D)</f>
        <v>5.2499999999999998E-2</v>
      </c>
    </row>
    <row r="196" spans="1:96" ht="11.15" thickBot="1" x14ac:dyDescent="0.35">
      <c r="A196" s="86">
        <f t="shared" si="112"/>
        <v>152224.26266519888</v>
      </c>
      <c r="B196" s="3">
        <f t="shared" si="113"/>
        <v>212458.37064151998</v>
      </c>
      <c r="C196" s="88">
        <f>SUM($A$3:A195)</f>
        <v>59531067.40107473</v>
      </c>
      <c r="D196" s="87">
        <f>IF('Control Panel'!$D$27= "ON",A196+B196*(1-'Control Panel'!$C$27),A196+B196)</f>
        <v>364682.6333067189</v>
      </c>
      <c r="F196" s="11">
        <v>194</v>
      </c>
      <c r="G196" s="2">
        <f>IF('Control Panel'!$D$26="ON",K195*(1-'Control Panel'!$C$26),K195)</f>
        <v>2.5611370801925659E-9</v>
      </c>
      <c r="H196" s="3">
        <f>IF(ROUND(K195,2) = 0,0,-PMT(_xlfn.XLOOKUP(G$1,'Control Panel'!$B:$B,'Control Panel'!$H:$H),_xlfn.XLOOKUP(G$1,'Control Panel'!$B:$B,'Control Panel'!$E:$E),_xlfn.XLOOKUP(G$1,'Control Panel'!$B:$B,'Control Panel'!$C:$C)))</f>
        <v>0</v>
      </c>
      <c r="I196" s="3">
        <f>IF(H196=0,0,G196*(_xlfn.XLOOKUP(G$1,'Control Panel'!$B:$B,'Control Panel'!$H:$H)))</f>
        <v>0</v>
      </c>
      <c r="J196" s="3">
        <f t="shared" si="114"/>
        <v>0</v>
      </c>
      <c r="K196" s="3">
        <f t="shared" si="115"/>
        <v>2.5611370801925659E-9</v>
      </c>
      <c r="L196" s="10">
        <f>_xlfn.XLOOKUP(G$1,'Control Panel'!$B:$B,'Control Panel'!$D:$D)</f>
        <v>5.5E-2</v>
      </c>
      <c r="M196" s="2">
        <f>IF('Control Panel'!$D$26="ON",Q195*(1-'Control Panel'!$C$26),Q195)</f>
        <v>2819900.211609757</v>
      </c>
      <c r="N196" s="3">
        <f>IF(ROUND(Q195,2) = 0,0,-PMT(_xlfn.XLOOKUP(M$1,'Control Panel'!$B:$B,'Control Panel'!$H:$H),_xlfn.XLOOKUP(M$1,'Control Panel'!$B:$B,'Control Panel'!$E:$E),_xlfn.XLOOKUP(M$1,'Control Panel'!$B:$B,'Control Panel'!$C:$C)))</f>
        <v>26277.152547020552</v>
      </c>
      <c r="O196" s="3">
        <f>IF(N196=0,0,M196*(_xlfn.XLOOKUP(M$1,'Control Panel'!$B:$B,'Control Panel'!$H:$H)))</f>
        <v>16155.6782956809</v>
      </c>
      <c r="P196" s="3">
        <f t="shared" si="116"/>
        <v>10121.474251339652</v>
      </c>
      <c r="Q196" s="3">
        <f t="shared" si="117"/>
        <v>2809778.7373584174</v>
      </c>
      <c r="R196" s="10">
        <f>_xlfn.XLOOKUP(M$1,'Control Panel'!$B:$B,'Control Panel'!$D:$D)</f>
        <v>6.8750000000000006E-2</v>
      </c>
      <c r="S196" s="2">
        <f>IF('Control Panel'!$D$26="ON",W195*(1-'Control Panel'!$C$26),W195)</f>
        <v>4582337.8438658379</v>
      </c>
      <c r="T196" s="3">
        <f>IF(ROUND(W195,2) = 0,0,-PMT(_xlfn.XLOOKUP(S$1,'Control Panel'!$B:$B,'Control Panel'!$H:$H),_xlfn.XLOOKUP(S$1,'Control Panel'!$B:$B,'Control Panel'!$E:$E),_xlfn.XLOOKUP(S$1,'Control Panel'!$B:$B,'Control Panel'!$C:$C)))</f>
        <v>42700.372888908401</v>
      </c>
      <c r="U196" s="3">
        <f>IF(T196=0,0,S196*(_xlfn.XLOOKUP(S$1,'Control Panel'!$B:$B,'Control Panel'!$H:$H)))</f>
        <v>26252.977230481367</v>
      </c>
      <c r="V196" s="3">
        <f t="shared" si="118"/>
        <v>16447.395658427035</v>
      </c>
      <c r="W196" s="3">
        <f t="shared" si="119"/>
        <v>4565890.448207411</v>
      </c>
      <c r="X196" s="10">
        <f>_xlfn.XLOOKUP(S$1,'Control Panel'!$B:$B,'Control Panel'!$D:$D)</f>
        <v>6.8750000000000006E-2</v>
      </c>
      <c r="Y196" s="2">
        <f>IF('Control Panel'!$D$26="ON",AC195*(1-'Control Panel'!$C$26),AC195)</f>
        <v>-6.7957444116473198E-9</v>
      </c>
      <c r="Z196" s="3">
        <f>IF(ROUND(AC195,2) = 0,0,-PMT(_xlfn.XLOOKUP(Y$1,'Control Panel'!$B:$B,'Control Panel'!$H:$H),_xlfn.XLOOKUP(Y$1,'Control Panel'!$B:$B,'Control Panel'!$E:$E),_xlfn.XLOOKUP(Y$1,'Control Panel'!$B:$B,'Control Panel'!$C:$C)))</f>
        <v>0</v>
      </c>
      <c r="AA196" s="3">
        <f>IF(Z196=0,0,Y196*(_xlfn.XLOOKUP(Y$1,'Control Panel'!$B:$B,'Control Panel'!$H:$H)))</f>
        <v>0</v>
      </c>
      <c r="AB196" s="3">
        <f t="shared" si="120"/>
        <v>0</v>
      </c>
      <c r="AC196" s="3">
        <f t="shared" si="121"/>
        <v>-6.7957444116473198E-9</v>
      </c>
      <c r="AD196" s="10">
        <f>_xlfn.XLOOKUP(Y$1,'Control Panel'!$B:$B,'Control Panel'!$D:$D)</f>
        <v>5.1249999999999997E-2</v>
      </c>
      <c r="AE196" s="2">
        <f>IF('Control Panel'!$D$26="ON",AI195*(1-'Control Panel'!$C$26),AI195)</f>
        <v>7049750.529024398</v>
      </c>
      <c r="AF196" s="3">
        <f>IF(ROUND(AI195,2) = 0,0,-PMT(_xlfn.XLOOKUP(AE$1,'Control Panel'!$B:$B,'Control Panel'!$H:$H),_xlfn.XLOOKUP(AE$1,'Control Panel'!$B:$B,'Control Panel'!$E:$E),_xlfn.XLOOKUP(AE$1,'Control Panel'!$B:$B,'Control Panel'!$C:$C)))</f>
        <v>65692.881367551381</v>
      </c>
      <c r="AG196" s="3">
        <f>IF(AF196=0,0,AE196*(_xlfn.XLOOKUP(AE$1,'Control Panel'!$B:$B,'Control Panel'!$H:$H)))</f>
        <v>40389.195739202281</v>
      </c>
      <c r="AH196" s="3">
        <f t="shared" si="122"/>
        <v>25303.6856283491</v>
      </c>
      <c r="AI196" s="3">
        <f t="shared" si="123"/>
        <v>7024446.843396049</v>
      </c>
      <c r="AJ196" s="10">
        <f>_xlfn.XLOOKUP(AE$1,'Control Panel'!$B:$B,'Control Panel'!$D:$D)</f>
        <v>6.8750000000000006E-2</v>
      </c>
      <c r="AK196" s="2">
        <f>IF('Control Panel'!$D$26="ON",AO195*(1-'Control Panel'!$C$26),AO195)</f>
        <v>-5.056790541857481E-10</v>
      </c>
      <c r="AL196" s="3">
        <f>IF(ROUND(AO195,2) = 0,0,-PMT(_xlfn.XLOOKUP(AK$1,'Control Panel'!$B:$B,'Control Panel'!$H:$H),_xlfn.XLOOKUP(AK$1,'Control Panel'!$B:$B,'Control Panel'!$E:$E),_xlfn.XLOOKUP(AK$1,'Control Panel'!$B:$B,'Control Panel'!$C:$C)))</f>
        <v>0</v>
      </c>
      <c r="AM196" s="3">
        <f>IF(AL196=0,0,AK196*(_xlfn.XLOOKUP(AK$1,'Control Panel'!$B:$B,'Control Panel'!$H:$H)))</f>
        <v>0</v>
      </c>
      <c r="AN196" s="3">
        <f t="shared" si="124"/>
        <v>0</v>
      </c>
      <c r="AO196" s="3">
        <f t="shared" si="125"/>
        <v>-5.056790541857481E-10</v>
      </c>
      <c r="AP196" s="10">
        <f>_xlfn.XLOOKUP(AK$1,'Control Panel'!$B:$B,'Control Panel'!$D:$D)</f>
        <v>6.25E-2</v>
      </c>
      <c r="AQ196" s="2">
        <f>IF('Control Panel'!$D$26="ON",AU195*(1-'Control Panel'!$C$26),AU195)</f>
        <v>-1.3387762010097504E-9</v>
      </c>
      <c r="AR196" s="3">
        <f>IF(ROUND(AU195,2) = 0,0,-PMT(_xlfn.XLOOKUP(AQ$1,'Control Panel'!$B:$B,'Control Panel'!$H:$H),_xlfn.XLOOKUP(AQ$1,'Control Panel'!$B:$B,'Control Panel'!$E:$E),_xlfn.XLOOKUP(AQ$1,'Control Panel'!$B:$B,'Control Panel'!$C:$C)))</f>
        <v>0</v>
      </c>
      <c r="AS196" s="3">
        <f>IF(AR196=0,0,AQ196*(_xlfn.XLOOKUP(AQ$1,'Control Panel'!$B:$B,'Control Panel'!$H:$H)))</f>
        <v>0</v>
      </c>
      <c r="AT196" s="3">
        <f t="shared" si="126"/>
        <v>0</v>
      </c>
      <c r="AU196" s="3">
        <f t="shared" si="127"/>
        <v>-1.3387762010097504E-9</v>
      </c>
      <c r="AV196" s="10">
        <f>_xlfn.XLOOKUP(AQ$1,'Control Panel'!$B:$B,'Control Panel'!$D:$D)</f>
        <v>6.6250000000000003E-2</v>
      </c>
      <c r="AW196" s="2">
        <f>IF('Control Panel'!$D$26="ON",BA195*(1-'Control Panel'!$C$26),BA195)</f>
        <v>5259772.5420494284</v>
      </c>
      <c r="AX196" s="3">
        <f>IF(ROUND(BA195,2) = 0,0,-PMT(_xlfn.XLOOKUP(AW$1,'Control Panel'!$B:$B,'Control Panel'!$H:$H),_xlfn.XLOOKUP(AW$1,'Control Panel'!$B:$B,'Control Panel'!$E:$E),_xlfn.XLOOKUP(AW$1,'Control Panel'!$B:$B,'Control Panel'!$C:$C)))</f>
        <v>44797.69910066975</v>
      </c>
      <c r="AY196" s="3">
        <f>IF(AX196=0,0,AW196*(_xlfn.XLOOKUP(AW$1,'Control Panel'!$B:$B,'Control Panel'!$H:$H)))</f>
        <v>23559.397844596398</v>
      </c>
      <c r="AZ196" s="3">
        <f t="shared" si="128"/>
        <v>21238.301256073351</v>
      </c>
      <c r="BA196" s="3">
        <f t="shared" si="129"/>
        <v>5238534.2407933548</v>
      </c>
      <c r="BB196" s="10">
        <f>_xlfn.XLOOKUP(AW$1,'Control Panel'!$B:$B,'Control Panel'!$D:$D)</f>
        <v>5.3749999999999999E-2</v>
      </c>
      <c r="BC196" s="2">
        <f>IF('Control Panel'!$D$26="ON",BG195*(1-'Control Panel'!$C$26),BG195)</f>
        <v>8859308.8419724312</v>
      </c>
      <c r="BD196" s="3">
        <f>IF(ROUND(BG195,2) = 0,0,-PMT(_xlfn.XLOOKUP(BC$1,'Control Panel'!$B:$B,'Control Panel'!$H:$H),_xlfn.XLOOKUP(BC$1,'Control Panel'!$B:$B,'Control Panel'!$E:$E),_xlfn.XLOOKUP(BC$1,'Control Panel'!$B:$B,'Control Panel'!$C:$C)))</f>
        <v>83162.8118973979</v>
      </c>
      <c r="BE196" s="3">
        <f>IF(BD196=0,0,BC196*(_xlfn.XLOOKUP(BC$1,'Control Panel'!$B:$B,'Control Panel'!$H:$H)))</f>
        <v>51679.301578172519</v>
      </c>
      <c r="BF196" s="3">
        <f t="shared" si="130"/>
        <v>31483.510319225381</v>
      </c>
      <c r="BG196" s="3">
        <f t="shared" si="131"/>
        <v>8827825.3316532057</v>
      </c>
      <c r="BH196" s="10">
        <f>_xlfn.XLOOKUP(BC$1,'Control Panel'!$B:$B,'Control Panel'!$D:$D)</f>
        <v>7.0000000000000007E-2</v>
      </c>
      <c r="BI196" s="2">
        <f>IF('Control Panel'!$D$26="ON",BM195*(1-'Control Panel'!$C$26),BM195)</f>
        <v>4547848.2151132813</v>
      </c>
      <c r="BJ196" s="3">
        <f>IF(ROUND(BM195,2) = 0,0,-PMT(_xlfn.XLOOKUP(BI$1,'Control Panel'!$B:$B,'Control Panel'!$H:$H),_xlfn.XLOOKUP(BI$1,'Control Panel'!$B:$B,'Control Panel'!$E:$E),_xlfn.XLOOKUP(BI$1,'Control Panel'!$B:$B,'Control Panel'!$C:$C)))</f>
        <v>39928.799014207361</v>
      </c>
      <c r="BK196" s="3">
        <f>IF(BJ196=0,0,BI196*(_xlfn.XLOOKUP(BI$1,'Control Panel'!$B:$B,'Control Panel'!$H:$H)))</f>
        <v>22265.506886492105</v>
      </c>
      <c r="BL196" s="3">
        <f t="shared" si="132"/>
        <v>17663.292127715256</v>
      </c>
      <c r="BM196" s="3">
        <f t="shared" si="133"/>
        <v>4530184.9229855658</v>
      </c>
      <c r="BN196" s="10">
        <f>_xlfn.XLOOKUP(BI$1,'Control Panel'!$B:$B,'Control Panel'!$D:$D)</f>
        <v>5.8749999999999997E-2</v>
      </c>
      <c r="BO196" s="2">
        <f>IF('Control Panel'!$D$26="ON",BS195*(1-'Control Panel'!$C$26),BS195)</f>
        <v>6043345.1859052395</v>
      </c>
      <c r="BP196" s="3">
        <f>IF(ROUND(BS195,2) = 0,0,-PMT(_xlfn.XLOOKUP(BO$1,'Control Panel'!$B:$B,'Control Panel'!$H:$H),_xlfn.XLOOKUP(BO$1,'Control Panel'!$B:$B,'Control Panel'!$E:$E),_xlfn.XLOOKUP(BO$1,'Control Panel'!$B:$B,'Control Panel'!$C:$C)))</f>
        <v>51078.842448125593</v>
      </c>
      <c r="BQ196" s="3">
        <f>IF(BP196=0,0,BO196*(_xlfn.XLOOKUP(BO$1,'Control Panel'!$B:$B,'Control Panel'!$H:$H)))</f>
        <v>26439.635188335422</v>
      </c>
      <c r="BR196" s="3">
        <f t="shared" si="134"/>
        <v>24639.207259790172</v>
      </c>
      <c r="BS196" s="3">
        <f t="shared" si="135"/>
        <v>6018705.9786454495</v>
      </c>
      <c r="BT196" s="10">
        <f>_xlfn.XLOOKUP(BO$1,'Control Panel'!$B:$B,'Control Panel'!$D:$D)</f>
        <v>5.2499999999999998E-2</v>
      </c>
      <c r="BU196" s="2">
        <f>IF('Control Panel'!$D$26="ON",BY195*(1-'Control Panel'!$C$26),BY195)</f>
        <v>-1.0259100235998631E-9</v>
      </c>
      <c r="BV196" s="3">
        <f>IF(ROUND(BY195,2) = 0,0,-PMT(_xlfn.XLOOKUP(BU$1,'Control Panel'!$B:$B,'Control Panel'!$H:$H),_xlfn.XLOOKUP(BU$1,'Control Panel'!$B:$B,'Control Panel'!$E:$E),_xlfn.XLOOKUP(BU$1,'Control Panel'!$B:$B,'Control Panel'!$C:$C)))</f>
        <v>0</v>
      </c>
      <c r="BW196" s="3">
        <f>IF(BV196=0,0,BU196*(_xlfn.XLOOKUP(BU$1,'Control Panel'!$B:$B,'Control Panel'!$H:$H)))</f>
        <v>0</v>
      </c>
      <c r="BX196" s="3">
        <f t="shared" si="136"/>
        <v>0</v>
      </c>
      <c r="BY196" s="3">
        <f t="shared" si="137"/>
        <v>-1.0259100235998631E-9</v>
      </c>
      <c r="BZ196" s="10">
        <f>_xlfn.XLOOKUP(BU$1,'Control Panel'!$B:$B,'Control Panel'!$D:$D)</f>
        <v>6.3750000000000001E-2</v>
      </c>
      <c r="CA196" s="2">
        <f>IF('Control Panel'!$D$26="ON",CE195*(1-'Control Panel'!$C$26),CE195)</f>
        <v>-8.3746272139251232E-9</v>
      </c>
      <c r="CB196" s="3">
        <f>IF(ROUND(CE195,2) = 0,0,-PMT(_xlfn.XLOOKUP(CA$1,'Control Panel'!$B:$B,'Control Panel'!$H:$H),_xlfn.XLOOKUP(CA$1,'Control Panel'!$B:$B,'Control Panel'!$E:$E),_xlfn.XLOOKUP(CA$1,'Control Panel'!$B:$B,'Control Panel'!$C:$C)))</f>
        <v>0</v>
      </c>
      <c r="CC196" s="3">
        <f>IF(CB196=0,0,CA196*(_xlfn.XLOOKUP(CA$1,'Control Panel'!$B:$B,'Control Panel'!$H:$H)))</f>
        <v>0</v>
      </c>
      <c r="CD196" s="3">
        <f t="shared" si="138"/>
        <v>0</v>
      </c>
      <c r="CE196" s="3">
        <f t="shared" si="139"/>
        <v>-8.3746272139251232E-9</v>
      </c>
      <c r="CF196" s="10">
        <f>_xlfn.XLOOKUP(CA$1,'Control Panel'!$B:$B,'Control Panel'!$D:$D)</f>
        <v>5.7500000000000002E-2</v>
      </c>
      <c r="CG196" s="2">
        <f>IF('Control Panel'!$D$26="ON",CK195*(1-'Control Panel'!$C$26),CK195)</f>
        <v>2.066371962428093E-9</v>
      </c>
      <c r="CH196" s="3">
        <f>IF(ROUND(CK195,2) = 0,0,-PMT(_xlfn.XLOOKUP(CG$1,'Control Panel'!$B:$B,'Control Panel'!$H:$H),_xlfn.XLOOKUP(CG$1,'Control Panel'!$B:$B,'Control Panel'!$E:$E),_xlfn.XLOOKUP(CG$1,'Control Panel'!$B:$B,'Control Panel'!$C:$C)))</f>
        <v>0</v>
      </c>
      <c r="CI196" s="3">
        <f>IF(CH196=0,0,CG196*(_xlfn.XLOOKUP(CG$1,'Control Panel'!$B:$B,'Control Panel'!$H:$H)))</f>
        <v>0</v>
      </c>
      <c r="CJ196" s="3">
        <f t="shared" si="140"/>
        <v>0</v>
      </c>
      <c r="CK196" s="3">
        <f t="shared" si="141"/>
        <v>2.066371962428093E-9</v>
      </c>
      <c r="CL196" s="10">
        <f>_xlfn.XLOOKUP(CG$1,'Control Panel'!$B:$B,'Control Panel'!$D:$D)</f>
        <v>5.5E-2</v>
      </c>
      <c r="CM196" s="2">
        <f>IF('Control Panel'!$D$26="ON",CQ195*(1-'Control Panel'!$C$26),CQ195)</f>
        <v>1306669.2293849152</v>
      </c>
      <c r="CN196" s="3">
        <f>IF(ROUND(CQ195,2) = 0,0,-PMT(_xlfn.XLOOKUP(CM$1,'Control Panel'!$B:$B,'Control Panel'!$H:$H),_xlfn.XLOOKUP(CM$1,'Control Panel'!$B:$B,'Control Panel'!$E:$E),_xlfn.XLOOKUP(CM$1,'Control Panel'!$B:$B,'Control Panel'!$C:$C)))</f>
        <v>11044.074042837967</v>
      </c>
      <c r="CO196" s="3">
        <f>IF(CN196=0,0,CM196*(_xlfn.XLOOKUP(CM$1,'Control Panel'!$B:$B,'Control Panel'!$H:$H)))</f>
        <v>5716.6778785590031</v>
      </c>
      <c r="CP196" s="3">
        <f t="shared" si="142"/>
        <v>5327.3961642789636</v>
      </c>
      <c r="CQ196" s="3">
        <f t="shared" si="143"/>
        <v>1301341.8332206362</v>
      </c>
      <c r="CR196" s="10">
        <f>_xlfn.XLOOKUP(CM$1,'Control Panel'!$B:$B,'Control Panel'!$D:$D)</f>
        <v>5.2499999999999998E-2</v>
      </c>
    </row>
    <row r="197" spans="1:96" ht="11.15" thickBot="1" x14ac:dyDescent="0.35">
      <c r="A197" s="86">
        <f t="shared" si="112"/>
        <v>153017.81330689657</v>
      </c>
      <c r="B197" s="3">
        <f t="shared" si="113"/>
        <v>211664.8199998223</v>
      </c>
      <c r="C197" s="88">
        <f>SUM($A$3:A196)</f>
        <v>59683291.663739927</v>
      </c>
      <c r="D197" s="87">
        <f>IF('Control Panel'!$D$27= "ON",A197+B197*(1-'Control Panel'!$C$27),A197+B197)</f>
        <v>364682.6333067189</v>
      </c>
      <c r="F197" s="11">
        <v>195</v>
      </c>
      <c r="G197" s="2">
        <f>IF('Control Panel'!$D$26="ON",K196*(1-'Control Panel'!$C$26),K196)</f>
        <v>2.5611370801925659E-9</v>
      </c>
      <c r="H197" s="3">
        <f>IF(ROUND(K196,2) = 0,0,-PMT(_xlfn.XLOOKUP(G$1,'Control Panel'!$B:$B,'Control Panel'!$H:$H),_xlfn.XLOOKUP(G$1,'Control Panel'!$B:$B,'Control Panel'!$E:$E),_xlfn.XLOOKUP(G$1,'Control Panel'!$B:$B,'Control Panel'!$C:$C)))</f>
        <v>0</v>
      </c>
      <c r="I197" s="3">
        <f>IF(H197=0,0,G197*(_xlfn.XLOOKUP(G$1,'Control Panel'!$B:$B,'Control Panel'!$H:$H)))</f>
        <v>0</v>
      </c>
      <c r="J197" s="3">
        <f t="shared" si="114"/>
        <v>0</v>
      </c>
      <c r="K197" s="3">
        <f t="shared" si="115"/>
        <v>2.5611370801925659E-9</v>
      </c>
      <c r="L197" s="10">
        <f>_xlfn.XLOOKUP(G$1,'Control Panel'!$B:$B,'Control Panel'!$D:$D)</f>
        <v>5.5E-2</v>
      </c>
      <c r="M197" s="2">
        <f>IF('Control Panel'!$D$26="ON",Q196*(1-'Control Panel'!$C$26),Q196)</f>
        <v>2809778.7373584174</v>
      </c>
      <c r="N197" s="3">
        <f>IF(ROUND(Q196,2) = 0,0,-PMT(_xlfn.XLOOKUP(M$1,'Control Panel'!$B:$B,'Control Panel'!$H:$H),_xlfn.XLOOKUP(M$1,'Control Panel'!$B:$B,'Control Panel'!$E:$E),_xlfn.XLOOKUP(M$1,'Control Panel'!$B:$B,'Control Panel'!$C:$C)))</f>
        <v>26277.152547020552</v>
      </c>
      <c r="O197" s="3">
        <f>IF(N197=0,0,M197*(_xlfn.XLOOKUP(M$1,'Control Panel'!$B:$B,'Control Panel'!$H:$H)))</f>
        <v>16097.690682782601</v>
      </c>
      <c r="P197" s="3">
        <f t="shared" si="116"/>
        <v>10179.461864237952</v>
      </c>
      <c r="Q197" s="3">
        <f t="shared" si="117"/>
        <v>2799599.2754941792</v>
      </c>
      <c r="R197" s="10">
        <f>_xlfn.XLOOKUP(M$1,'Control Panel'!$B:$B,'Control Panel'!$D:$D)</f>
        <v>6.8750000000000006E-2</v>
      </c>
      <c r="S197" s="2">
        <f>IF('Control Panel'!$D$26="ON",W196*(1-'Control Panel'!$C$26),W196)</f>
        <v>4565890.448207411</v>
      </c>
      <c r="T197" s="3">
        <f>IF(ROUND(W196,2) = 0,0,-PMT(_xlfn.XLOOKUP(S$1,'Control Panel'!$B:$B,'Control Panel'!$H:$H),_xlfn.XLOOKUP(S$1,'Control Panel'!$B:$B,'Control Panel'!$E:$E),_xlfn.XLOOKUP(S$1,'Control Panel'!$B:$B,'Control Panel'!$C:$C)))</f>
        <v>42700.372888908401</v>
      </c>
      <c r="U197" s="3">
        <f>IF(T197=0,0,S197*(_xlfn.XLOOKUP(S$1,'Control Panel'!$B:$B,'Control Panel'!$H:$H)))</f>
        <v>26158.747359521629</v>
      </c>
      <c r="V197" s="3">
        <f t="shared" si="118"/>
        <v>16541.625529386773</v>
      </c>
      <c r="W197" s="3">
        <f t="shared" si="119"/>
        <v>4549348.8226780239</v>
      </c>
      <c r="X197" s="10">
        <f>_xlfn.XLOOKUP(S$1,'Control Panel'!$B:$B,'Control Panel'!$D:$D)</f>
        <v>6.8750000000000006E-2</v>
      </c>
      <c r="Y197" s="2">
        <f>IF('Control Panel'!$D$26="ON",AC196*(1-'Control Panel'!$C$26),AC196)</f>
        <v>-6.7957444116473198E-9</v>
      </c>
      <c r="Z197" s="3">
        <f>IF(ROUND(AC196,2) = 0,0,-PMT(_xlfn.XLOOKUP(Y$1,'Control Panel'!$B:$B,'Control Panel'!$H:$H),_xlfn.XLOOKUP(Y$1,'Control Panel'!$B:$B,'Control Panel'!$E:$E),_xlfn.XLOOKUP(Y$1,'Control Panel'!$B:$B,'Control Panel'!$C:$C)))</f>
        <v>0</v>
      </c>
      <c r="AA197" s="3">
        <f>IF(Z197=0,0,Y197*(_xlfn.XLOOKUP(Y$1,'Control Panel'!$B:$B,'Control Panel'!$H:$H)))</f>
        <v>0</v>
      </c>
      <c r="AB197" s="3">
        <f t="shared" si="120"/>
        <v>0</v>
      </c>
      <c r="AC197" s="3">
        <f t="shared" si="121"/>
        <v>-6.7957444116473198E-9</v>
      </c>
      <c r="AD197" s="10">
        <f>_xlfn.XLOOKUP(Y$1,'Control Panel'!$B:$B,'Control Panel'!$D:$D)</f>
        <v>5.1249999999999997E-2</v>
      </c>
      <c r="AE197" s="2">
        <f>IF('Control Panel'!$D$26="ON",AI196*(1-'Control Panel'!$C$26),AI196)</f>
        <v>7024446.843396049</v>
      </c>
      <c r="AF197" s="3">
        <f>IF(ROUND(AI196,2) = 0,0,-PMT(_xlfn.XLOOKUP(AE$1,'Control Panel'!$B:$B,'Control Panel'!$H:$H),_xlfn.XLOOKUP(AE$1,'Control Panel'!$B:$B,'Control Panel'!$E:$E),_xlfn.XLOOKUP(AE$1,'Control Panel'!$B:$B,'Control Panel'!$C:$C)))</f>
        <v>65692.881367551381</v>
      </c>
      <c r="AG197" s="3">
        <f>IF(AF197=0,0,AE197*(_xlfn.XLOOKUP(AE$1,'Control Panel'!$B:$B,'Control Panel'!$H:$H)))</f>
        <v>40244.226706956535</v>
      </c>
      <c r="AH197" s="3">
        <f t="shared" si="122"/>
        <v>25448.654660594846</v>
      </c>
      <c r="AI197" s="3">
        <f t="shared" si="123"/>
        <v>6998998.1887354543</v>
      </c>
      <c r="AJ197" s="10">
        <f>_xlfn.XLOOKUP(AE$1,'Control Panel'!$B:$B,'Control Panel'!$D:$D)</f>
        <v>6.8750000000000006E-2</v>
      </c>
      <c r="AK197" s="2">
        <f>IF('Control Panel'!$D$26="ON",AO196*(1-'Control Panel'!$C$26),AO196)</f>
        <v>-5.056790541857481E-10</v>
      </c>
      <c r="AL197" s="3">
        <f>IF(ROUND(AO196,2) = 0,0,-PMT(_xlfn.XLOOKUP(AK$1,'Control Panel'!$B:$B,'Control Panel'!$H:$H),_xlfn.XLOOKUP(AK$1,'Control Panel'!$B:$B,'Control Panel'!$E:$E),_xlfn.XLOOKUP(AK$1,'Control Panel'!$B:$B,'Control Panel'!$C:$C)))</f>
        <v>0</v>
      </c>
      <c r="AM197" s="3">
        <f>IF(AL197=0,0,AK197*(_xlfn.XLOOKUP(AK$1,'Control Panel'!$B:$B,'Control Panel'!$H:$H)))</f>
        <v>0</v>
      </c>
      <c r="AN197" s="3">
        <f t="shared" si="124"/>
        <v>0</v>
      </c>
      <c r="AO197" s="3">
        <f t="shared" si="125"/>
        <v>-5.056790541857481E-10</v>
      </c>
      <c r="AP197" s="10">
        <f>_xlfn.XLOOKUP(AK$1,'Control Panel'!$B:$B,'Control Panel'!$D:$D)</f>
        <v>6.25E-2</v>
      </c>
      <c r="AQ197" s="2">
        <f>IF('Control Panel'!$D$26="ON",AU196*(1-'Control Panel'!$C$26),AU196)</f>
        <v>-1.3387762010097504E-9</v>
      </c>
      <c r="AR197" s="3">
        <f>IF(ROUND(AU196,2) = 0,0,-PMT(_xlfn.XLOOKUP(AQ$1,'Control Panel'!$B:$B,'Control Panel'!$H:$H),_xlfn.XLOOKUP(AQ$1,'Control Panel'!$B:$B,'Control Panel'!$E:$E),_xlfn.XLOOKUP(AQ$1,'Control Panel'!$B:$B,'Control Panel'!$C:$C)))</f>
        <v>0</v>
      </c>
      <c r="AS197" s="3">
        <f>IF(AR197=0,0,AQ197*(_xlfn.XLOOKUP(AQ$1,'Control Panel'!$B:$B,'Control Panel'!$H:$H)))</f>
        <v>0</v>
      </c>
      <c r="AT197" s="3">
        <f t="shared" si="126"/>
        <v>0</v>
      </c>
      <c r="AU197" s="3">
        <f t="shared" si="127"/>
        <v>-1.3387762010097504E-9</v>
      </c>
      <c r="AV197" s="10">
        <f>_xlfn.XLOOKUP(AQ$1,'Control Panel'!$B:$B,'Control Panel'!$D:$D)</f>
        <v>6.6250000000000003E-2</v>
      </c>
      <c r="AW197" s="2">
        <f>IF('Control Panel'!$D$26="ON",BA196*(1-'Control Panel'!$C$26),BA196)</f>
        <v>5238534.2407933548</v>
      </c>
      <c r="AX197" s="3">
        <f>IF(ROUND(BA196,2) = 0,0,-PMT(_xlfn.XLOOKUP(AW$1,'Control Panel'!$B:$B,'Control Panel'!$H:$H),_xlfn.XLOOKUP(AW$1,'Control Panel'!$B:$B,'Control Panel'!$E:$E),_xlfn.XLOOKUP(AW$1,'Control Panel'!$B:$B,'Control Panel'!$C:$C)))</f>
        <v>44797.69910066975</v>
      </c>
      <c r="AY197" s="3">
        <f>IF(AX197=0,0,AW197*(_xlfn.XLOOKUP(AW$1,'Control Panel'!$B:$B,'Control Panel'!$H:$H)))</f>
        <v>23464.267953553568</v>
      </c>
      <c r="AZ197" s="3">
        <f t="shared" si="128"/>
        <v>21333.431147116182</v>
      </c>
      <c r="BA197" s="3">
        <f t="shared" si="129"/>
        <v>5217200.8096462386</v>
      </c>
      <c r="BB197" s="10">
        <f>_xlfn.XLOOKUP(AW$1,'Control Panel'!$B:$B,'Control Panel'!$D:$D)</f>
        <v>5.3749999999999999E-2</v>
      </c>
      <c r="BC197" s="2">
        <f>IF('Control Panel'!$D$26="ON",BG196*(1-'Control Panel'!$C$26),BG196)</f>
        <v>8827825.3316532057</v>
      </c>
      <c r="BD197" s="3">
        <f>IF(ROUND(BG196,2) = 0,0,-PMT(_xlfn.XLOOKUP(BC$1,'Control Panel'!$B:$B,'Control Panel'!$H:$H),_xlfn.XLOOKUP(BC$1,'Control Panel'!$B:$B,'Control Panel'!$E:$E),_xlfn.XLOOKUP(BC$1,'Control Panel'!$B:$B,'Control Panel'!$C:$C)))</f>
        <v>83162.8118973979</v>
      </c>
      <c r="BE197" s="3">
        <f>IF(BD197=0,0,BC197*(_xlfn.XLOOKUP(BC$1,'Control Panel'!$B:$B,'Control Panel'!$H:$H)))</f>
        <v>51495.647767977032</v>
      </c>
      <c r="BF197" s="3">
        <f t="shared" si="130"/>
        <v>31667.164129420868</v>
      </c>
      <c r="BG197" s="3">
        <f t="shared" si="131"/>
        <v>8796158.1675237846</v>
      </c>
      <c r="BH197" s="10">
        <f>_xlfn.XLOOKUP(BC$1,'Control Panel'!$B:$B,'Control Panel'!$D:$D)</f>
        <v>7.0000000000000007E-2</v>
      </c>
      <c r="BI197" s="2">
        <f>IF('Control Panel'!$D$26="ON",BM196*(1-'Control Panel'!$C$26),BM196)</f>
        <v>4530184.9229855658</v>
      </c>
      <c r="BJ197" s="3">
        <f>IF(ROUND(BM196,2) = 0,0,-PMT(_xlfn.XLOOKUP(BI$1,'Control Panel'!$B:$B,'Control Panel'!$H:$H),_xlfn.XLOOKUP(BI$1,'Control Panel'!$B:$B,'Control Panel'!$E:$E),_xlfn.XLOOKUP(BI$1,'Control Panel'!$B:$B,'Control Panel'!$C:$C)))</f>
        <v>39928.799014207361</v>
      </c>
      <c r="BK197" s="3">
        <f>IF(BJ197=0,0,BI197*(_xlfn.XLOOKUP(BI$1,'Control Panel'!$B:$B,'Control Panel'!$H:$H)))</f>
        <v>22179.030352116832</v>
      </c>
      <c r="BL197" s="3">
        <f t="shared" si="132"/>
        <v>17749.76866209053</v>
      </c>
      <c r="BM197" s="3">
        <f t="shared" si="133"/>
        <v>4512435.1543234754</v>
      </c>
      <c r="BN197" s="10">
        <f>_xlfn.XLOOKUP(BI$1,'Control Panel'!$B:$B,'Control Panel'!$D:$D)</f>
        <v>5.8749999999999997E-2</v>
      </c>
      <c r="BO197" s="2">
        <f>IF('Control Panel'!$D$26="ON",BS196*(1-'Control Panel'!$C$26),BS196)</f>
        <v>6018705.9786454495</v>
      </c>
      <c r="BP197" s="3">
        <f>IF(ROUND(BS196,2) = 0,0,-PMT(_xlfn.XLOOKUP(BO$1,'Control Panel'!$B:$B,'Control Panel'!$H:$H),_xlfn.XLOOKUP(BO$1,'Control Panel'!$B:$B,'Control Panel'!$E:$E),_xlfn.XLOOKUP(BO$1,'Control Panel'!$B:$B,'Control Panel'!$C:$C)))</f>
        <v>51078.842448125593</v>
      </c>
      <c r="BQ197" s="3">
        <f>IF(BP197=0,0,BO197*(_xlfn.XLOOKUP(BO$1,'Control Panel'!$B:$B,'Control Panel'!$H:$H)))</f>
        <v>26331.83865657384</v>
      </c>
      <c r="BR197" s="3">
        <f t="shared" si="134"/>
        <v>24747.003791551753</v>
      </c>
      <c r="BS197" s="3">
        <f t="shared" si="135"/>
        <v>5993958.9748538975</v>
      </c>
      <c r="BT197" s="10">
        <f>_xlfn.XLOOKUP(BO$1,'Control Panel'!$B:$B,'Control Panel'!$D:$D)</f>
        <v>5.2499999999999998E-2</v>
      </c>
      <c r="BU197" s="2">
        <f>IF('Control Panel'!$D$26="ON",BY196*(1-'Control Panel'!$C$26),BY196)</f>
        <v>-1.0259100235998631E-9</v>
      </c>
      <c r="BV197" s="3">
        <f>IF(ROUND(BY196,2) = 0,0,-PMT(_xlfn.XLOOKUP(BU$1,'Control Panel'!$B:$B,'Control Panel'!$H:$H),_xlfn.XLOOKUP(BU$1,'Control Panel'!$B:$B,'Control Panel'!$E:$E),_xlfn.XLOOKUP(BU$1,'Control Panel'!$B:$B,'Control Panel'!$C:$C)))</f>
        <v>0</v>
      </c>
      <c r="BW197" s="3">
        <f>IF(BV197=0,0,BU197*(_xlfn.XLOOKUP(BU$1,'Control Panel'!$B:$B,'Control Panel'!$H:$H)))</f>
        <v>0</v>
      </c>
      <c r="BX197" s="3">
        <f t="shared" si="136"/>
        <v>0</v>
      </c>
      <c r="BY197" s="3">
        <f t="shared" si="137"/>
        <v>-1.0259100235998631E-9</v>
      </c>
      <c r="BZ197" s="10">
        <f>_xlfn.XLOOKUP(BU$1,'Control Panel'!$B:$B,'Control Panel'!$D:$D)</f>
        <v>6.3750000000000001E-2</v>
      </c>
      <c r="CA197" s="2">
        <f>IF('Control Panel'!$D$26="ON",CE196*(1-'Control Panel'!$C$26),CE196)</f>
        <v>-8.3746272139251232E-9</v>
      </c>
      <c r="CB197" s="3">
        <f>IF(ROUND(CE196,2) = 0,0,-PMT(_xlfn.XLOOKUP(CA$1,'Control Panel'!$B:$B,'Control Panel'!$H:$H),_xlfn.XLOOKUP(CA$1,'Control Panel'!$B:$B,'Control Panel'!$E:$E),_xlfn.XLOOKUP(CA$1,'Control Panel'!$B:$B,'Control Panel'!$C:$C)))</f>
        <v>0</v>
      </c>
      <c r="CC197" s="3">
        <f>IF(CB197=0,0,CA197*(_xlfn.XLOOKUP(CA$1,'Control Panel'!$B:$B,'Control Panel'!$H:$H)))</f>
        <v>0</v>
      </c>
      <c r="CD197" s="3">
        <f t="shared" si="138"/>
        <v>0</v>
      </c>
      <c r="CE197" s="3">
        <f t="shared" si="139"/>
        <v>-8.3746272139251232E-9</v>
      </c>
      <c r="CF197" s="10">
        <f>_xlfn.XLOOKUP(CA$1,'Control Panel'!$B:$B,'Control Panel'!$D:$D)</f>
        <v>5.7500000000000002E-2</v>
      </c>
      <c r="CG197" s="2">
        <f>IF('Control Panel'!$D$26="ON",CK196*(1-'Control Panel'!$C$26),CK196)</f>
        <v>2.066371962428093E-9</v>
      </c>
      <c r="CH197" s="3">
        <f>IF(ROUND(CK196,2) = 0,0,-PMT(_xlfn.XLOOKUP(CG$1,'Control Panel'!$B:$B,'Control Panel'!$H:$H),_xlfn.XLOOKUP(CG$1,'Control Panel'!$B:$B,'Control Panel'!$E:$E),_xlfn.XLOOKUP(CG$1,'Control Panel'!$B:$B,'Control Panel'!$C:$C)))</f>
        <v>0</v>
      </c>
      <c r="CI197" s="3">
        <f>IF(CH197=0,0,CG197*(_xlfn.XLOOKUP(CG$1,'Control Panel'!$B:$B,'Control Panel'!$H:$H)))</f>
        <v>0</v>
      </c>
      <c r="CJ197" s="3">
        <f t="shared" si="140"/>
        <v>0</v>
      </c>
      <c r="CK197" s="3">
        <f t="shared" si="141"/>
        <v>2.066371962428093E-9</v>
      </c>
      <c r="CL197" s="10">
        <f>_xlfn.XLOOKUP(CG$1,'Control Panel'!$B:$B,'Control Panel'!$D:$D)</f>
        <v>5.5E-2</v>
      </c>
      <c r="CM197" s="2">
        <f>IF('Control Panel'!$D$26="ON",CQ196*(1-'Control Panel'!$C$26),CQ196)</f>
        <v>1301341.8332206362</v>
      </c>
      <c r="CN197" s="3">
        <f>IF(ROUND(CQ196,2) = 0,0,-PMT(_xlfn.XLOOKUP(CM$1,'Control Panel'!$B:$B,'Control Panel'!$H:$H),_xlfn.XLOOKUP(CM$1,'Control Panel'!$B:$B,'Control Panel'!$E:$E),_xlfn.XLOOKUP(CM$1,'Control Panel'!$B:$B,'Control Panel'!$C:$C)))</f>
        <v>11044.074042837967</v>
      </c>
      <c r="CO197" s="3">
        <f>IF(CN197=0,0,CM197*(_xlfn.XLOOKUP(CM$1,'Control Panel'!$B:$B,'Control Panel'!$H:$H)))</f>
        <v>5693.3705203402833</v>
      </c>
      <c r="CP197" s="3">
        <f t="shared" si="142"/>
        <v>5350.7035224976835</v>
      </c>
      <c r="CQ197" s="3">
        <f t="shared" si="143"/>
        <v>1295991.1296981385</v>
      </c>
      <c r="CR197" s="10">
        <f>_xlfn.XLOOKUP(CM$1,'Control Panel'!$B:$B,'Control Panel'!$D:$D)</f>
        <v>5.2499999999999998E-2</v>
      </c>
    </row>
    <row r="198" spans="1:96" ht="11.15" thickBot="1" x14ac:dyDescent="0.35">
      <c r="A198" s="86">
        <f t="shared" si="112"/>
        <v>153815.56095042411</v>
      </c>
      <c r="B198" s="3">
        <f t="shared" si="113"/>
        <v>210867.07235629481</v>
      </c>
      <c r="C198" s="88">
        <f>SUM($A$3:A197)</f>
        <v>59836309.477046825</v>
      </c>
      <c r="D198" s="87">
        <f>IF('Control Panel'!$D$27= "ON",A198+B198*(1-'Control Panel'!$C$27),A198+B198)</f>
        <v>364682.6333067189</v>
      </c>
      <c r="F198" s="11">
        <v>196</v>
      </c>
      <c r="G198" s="2">
        <f>IF('Control Panel'!$D$26="ON",K197*(1-'Control Panel'!$C$26),K197)</f>
        <v>2.5611370801925659E-9</v>
      </c>
      <c r="H198" s="3">
        <f>IF(ROUND(K197,2) = 0,0,-PMT(_xlfn.XLOOKUP(G$1,'Control Panel'!$B:$B,'Control Panel'!$H:$H),_xlfn.XLOOKUP(G$1,'Control Panel'!$B:$B,'Control Panel'!$E:$E),_xlfn.XLOOKUP(G$1,'Control Panel'!$B:$B,'Control Panel'!$C:$C)))</f>
        <v>0</v>
      </c>
      <c r="I198" s="3">
        <f>IF(H198=0,0,G198*(_xlfn.XLOOKUP(G$1,'Control Panel'!$B:$B,'Control Panel'!$H:$H)))</f>
        <v>0</v>
      </c>
      <c r="J198" s="3">
        <f t="shared" si="114"/>
        <v>0</v>
      </c>
      <c r="K198" s="3">
        <f t="shared" si="115"/>
        <v>2.5611370801925659E-9</v>
      </c>
      <c r="L198" s="10">
        <f>_xlfn.XLOOKUP(G$1,'Control Panel'!$B:$B,'Control Panel'!$D:$D)</f>
        <v>5.5E-2</v>
      </c>
      <c r="M198" s="2">
        <f>IF('Control Panel'!$D$26="ON",Q197*(1-'Control Panel'!$C$26),Q197)</f>
        <v>2799599.2754941792</v>
      </c>
      <c r="N198" s="3">
        <f>IF(ROUND(Q197,2) = 0,0,-PMT(_xlfn.XLOOKUP(M$1,'Control Panel'!$B:$B,'Control Panel'!$H:$H),_xlfn.XLOOKUP(M$1,'Control Panel'!$B:$B,'Control Panel'!$E:$E),_xlfn.XLOOKUP(M$1,'Control Panel'!$B:$B,'Control Panel'!$C:$C)))</f>
        <v>26277.152547020552</v>
      </c>
      <c r="O198" s="3">
        <f>IF(N198=0,0,M198*(_xlfn.XLOOKUP(M$1,'Control Panel'!$B:$B,'Control Panel'!$H:$H)))</f>
        <v>16039.370849185403</v>
      </c>
      <c r="P198" s="3">
        <f t="shared" si="116"/>
        <v>10237.781697835149</v>
      </c>
      <c r="Q198" s="3">
        <f t="shared" si="117"/>
        <v>2789361.4937963439</v>
      </c>
      <c r="R198" s="10">
        <f>_xlfn.XLOOKUP(M$1,'Control Panel'!$B:$B,'Control Panel'!$D:$D)</f>
        <v>6.8750000000000006E-2</v>
      </c>
      <c r="S198" s="2">
        <f>IF('Control Panel'!$D$26="ON",W197*(1-'Control Panel'!$C$26),W197)</f>
        <v>4549348.8226780239</v>
      </c>
      <c r="T198" s="3">
        <f>IF(ROUND(W197,2) = 0,0,-PMT(_xlfn.XLOOKUP(S$1,'Control Panel'!$B:$B,'Control Panel'!$H:$H),_xlfn.XLOOKUP(S$1,'Control Panel'!$B:$B,'Control Panel'!$E:$E),_xlfn.XLOOKUP(S$1,'Control Panel'!$B:$B,'Control Panel'!$C:$C)))</f>
        <v>42700.372888908401</v>
      </c>
      <c r="U198" s="3">
        <f>IF(T198=0,0,S198*(_xlfn.XLOOKUP(S$1,'Control Panel'!$B:$B,'Control Panel'!$H:$H)))</f>
        <v>26063.977629926179</v>
      </c>
      <c r="V198" s="3">
        <f t="shared" si="118"/>
        <v>16636.395258982222</v>
      </c>
      <c r="W198" s="3">
        <f t="shared" si="119"/>
        <v>4532712.4274190413</v>
      </c>
      <c r="X198" s="10">
        <f>_xlfn.XLOOKUP(S$1,'Control Panel'!$B:$B,'Control Panel'!$D:$D)</f>
        <v>6.8750000000000006E-2</v>
      </c>
      <c r="Y198" s="2">
        <f>IF('Control Panel'!$D$26="ON",AC197*(1-'Control Panel'!$C$26),AC197)</f>
        <v>-6.7957444116473198E-9</v>
      </c>
      <c r="Z198" s="3">
        <f>IF(ROUND(AC197,2) = 0,0,-PMT(_xlfn.XLOOKUP(Y$1,'Control Panel'!$B:$B,'Control Panel'!$H:$H),_xlfn.XLOOKUP(Y$1,'Control Panel'!$B:$B,'Control Panel'!$E:$E),_xlfn.XLOOKUP(Y$1,'Control Panel'!$B:$B,'Control Panel'!$C:$C)))</f>
        <v>0</v>
      </c>
      <c r="AA198" s="3">
        <f>IF(Z198=0,0,Y198*(_xlfn.XLOOKUP(Y$1,'Control Panel'!$B:$B,'Control Panel'!$H:$H)))</f>
        <v>0</v>
      </c>
      <c r="AB198" s="3">
        <f t="shared" si="120"/>
        <v>0</v>
      </c>
      <c r="AC198" s="3">
        <f t="shared" si="121"/>
        <v>-6.7957444116473198E-9</v>
      </c>
      <c r="AD198" s="10">
        <f>_xlfn.XLOOKUP(Y$1,'Control Panel'!$B:$B,'Control Panel'!$D:$D)</f>
        <v>5.1249999999999997E-2</v>
      </c>
      <c r="AE198" s="2">
        <f>IF('Control Panel'!$D$26="ON",AI197*(1-'Control Panel'!$C$26),AI197)</f>
        <v>6998998.1887354543</v>
      </c>
      <c r="AF198" s="3">
        <f>IF(ROUND(AI197,2) = 0,0,-PMT(_xlfn.XLOOKUP(AE$1,'Control Panel'!$B:$B,'Control Panel'!$H:$H),_xlfn.XLOOKUP(AE$1,'Control Panel'!$B:$B,'Control Panel'!$E:$E),_xlfn.XLOOKUP(AE$1,'Control Panel'!$B:$B,'Control Panel'!$C:$C)))</f>
        <v>65692.881367551381</v>
      </c>
      <c r="AG198" s="3">
        <f>IF(AF198=0,0,AE198*(_xlfn.XLOOKUP(AE$1,'Control Panel'!$B:$B,'Control Panel'!$H:$H)))</f>
        <v>40098.427122963541</v>
      </c>
      <c r="AH198" s="3">
        <f t="shared" si="122"/>
        <v>25594.45424458784</v>
      </c>
      <c r="AI198" s="3">
        <f t="shared" si="123"/>
        <v>6973403.7344908668</v>
      </c>
      <c r="AJ198" s="10">
        <f>_xlfn.XLOOKUP(AE$1,'Control Panel'!$B:$B,'Control Panel'!$D:$D)</f>
        <v>6.8750000000000006E-2</v>
      </c>
      <c r="AK198" s="2">
        <f>IF('Control Panel'!$D$26="ON",AO197*(1-'Control Panel'!$C$26),AO197)</f>
        <v>-5.056790541857481E-10</v>
      </c>
      <c r="AL198" s="3">
        <f>IF(ROUND(AO197,2) = 0,0,-PMT(_xlfn.XLOOKUP(AK$1,'Control Panel'!$B:$B,'Control Panel'!$H:$H),_xlfn.XLOOKUP(AK$1,'Control Panel'!$B:$B,'Control Panel'!$E:$E),_xlfn.XLOOKUP(AK$1,'Control Panel'!$B:$B,'Control Panel'!$C:$C)))</f>
        <v>0</v>
      </c>
      <c r="AM198" s="3">
        <f>IF(AL198=0,0,AK198*(_xlfn.XLOOKUP(AK$1,'Control Panel'!$B:$B,'Control Panel'!$H:$H)))</f>
        <v>0</v>
      </c>
      <c r="AN198" s="3">
        <f t="shared" si="124"/>
        <v>0</v>
      </c>
      <c r="AO198" s="3">
        <f t="shared" si="125"/>
        <v>-5.056790541857481E-10</v>
      </c>
      <c r="AP198" s="10">
        <f>_xlfn.XLOOKUP(AK$1,'Control Panel'!$B:$B,'Control Panel'!$D:$D)</f>
        <v>6.25E-2</v>
      </c>
      <c r="AQ198" s="2">
        <f>IF('Control Panel'!$D$26="ON",AU197*(1-'Control Panel'!$C$26),AU197)</f>
        <v>-1.3387762010097504E-9</v>
      </c>
      <c r="AR198" s="3">
        <f>IF(ROUND(AU197,2) = 0,0,-PMT(_xlfn.XLOOKUP(AQ$1,'Control Panel'!$B:$B,'Control Panel'!$H:$H),_xlfn.XLOOKUP(AQ$1,'Control Panel'!$B:$B,'Control Panel'!$E:$E),_xlfn.XLOOKUP(AQ$1,'Control Panel'!$B:$B,'Control Panel'!$C:$C)))</f>
        <v>0</v>
      </c>
      <c r="AS198" s="3">
        <f>IF(AR198=0,0,AQ198*(_xlfn.XLOOKUP(AQ$1,'Control Panel'!$B:$B,'Control Panel'!$H:$H)))</f>
        <v>0</v>
      </c>
      <c r="AT198" s="3">
        <f t="shared" si="126"/>
        <v>0</v>
      </c>
      <c r="AU198" s="3">
        <f t="shared" si="127"/>
        <v>-1.3387762010097504E-9</v>
      </c>
      <c r="AV198" s="10">
        <f>_xlfn.XLOOKUP(AQ$1,'Control Panel'!$B:$B,'Control Panel'!$D:$D)</f>
        <v>6.6250000000000003E-2</v>
      </c>
      <c r="AW198" s="2">
        <f>IF('Control Panel'!$D$26="ON",BA197*(1-'Control Panel'!$C$26),BA197)</f>
        <v>5217200.8096462386</v>
      </c>
      <c r="AX198" s="3">
        <f>IF(ROUND(BA197,2) = 0,0,-PMT(_xlfn.XLOOKUP(AW$1,'Control Panel'!$B:$B,'Control Panel'!$H:$H),_xlfn.XLOOKUP(AW$1,'Control Panel'!$B:$B,'Control Panel'!$E:$E),_xlfn.XLOOKUP(AW$1,'Control Panel'!$B:$B,'Control Panel'!$C:$C)))</f>
        <v>44797.69910066975</v>
      </c>
      <c r="AY198" s="3">
        <f>IF(AX198=0,0,AW198*(_xlfn.XLOOKUP(AW$1,'Control Panel'!$B:$B,'Control Panel'!$H:$H)))</f>
        <v>23368.711959873777</v>
      </c>
      <c r="AZ198" s="3">
        <f t="shared" si="128"/>
        <v>21428.987140795973</v>
      </c>
      <c r="BA198" s="3">
        <f t="shared" si="129"/>
        <v>5195771.8225054424</v>
      </c>
      <c r="BB198" s="10">
        <f>_xlfn.XLOOKUP(AW$1,'Control Panel'!$B:$B,'Control Panel'!$D:$D)</f>
        <v>5.3749999999999999E-2</v>
      </c>
      <c r="BC198" s="2">
        <f>IF('Control Panel'!$D$26="ON",BG197*(1-'Control Panel'!$C$26),BG197)</f>
        <v>8796158.1675237846</v>
      </c>
      <c r="BD198" s="3">
        <f>IF(ROUND(BG197,2) = 0,0,-PMT(_xlfn.XLOOKUP(BC$1,'Control Panel'!$B:$B,'Control Panel'!$H:$H),_xlfn.XLOOKUP(BC$1,'Control Panel'!$B:$B,'Control Panel'!$E:$E),_xlfn.XLOOKUP(BC$1,'Control Panel'!$B:$B,'Control Panel'!$C:$C)))</f>
        <v>83162.8118973979</v>
      </c>
      <c r="BE198" s="3">
        <f>IF(BD198=0,0,BC198*(_xlfn.XLOOKUP(BC$1,'Control Panel'!$B:$B,'Control Panel'!$H:$H)))</f>
        <v>51310.922643888749</v>
      </c>
      <c r="BF198" s="3">
        <f t="shared" si="130"/>
        <v>31851.889253509151</v>
      </c>
      <c r="BG198" s="3">
        <f t="shared" si="131"/>
        <v>8764306.2782702763</v>
      </c>
      <c r="BH198" s="10">
        <f>_xlfn.XLOOKUP(BC$1,'Control Panel'!$B:$B,'Control Panel'!$D:$D)</f>
        <v>7.0000000000000007E-2</v>
      </c>
      <c r="BI198" s="2">
        <f>IF('Control Panel'!$D$26="ON",BM197*(1-'Control Panel'!$C$26),BM197)</f>
        <v>4512435.1543234754</v>
      </c>
      <c r="BJ198" s="3">
        <f>IF(ROUND(BM197,2) = 0,0,-PMT(_xlfn.XLOOKUP(BI$1,'Control Panel'!$B:$B,'Control Panel'!$H:$H),_xlfn.XLOOKUP(BI$1,'Control Panel'!$B:$B,'Control Panel'!$E:$E),_xlfn.XLOOKUP(BI$1,'Control Panel'!$B:$B,'Control Panel'!$C:$C)))</f>
        <v>39928.799014207361</v>
      </c>
      <c r="BK198" s="3">
        <f>IF(BJ198=0,0,BI198*(_xlfn.XLOOKUP(BI$1,'Control Panel'!$B:$B,'Control Panel'!$H:$H)))</f>
        <v>22092.130443042013</v>
      </c>
      <c r="BL198" s="3">
        <f t="shared" si="132"/>
        <v>17836.668571165348</v>
      </c>
      <c r="BM198" s="3">
        <f t="shared" si="133"/>
        <v>4494598.4857523097</v>
      </c>
      <c r="BN198" s="10">
        <f>_xlfn.XLOOKUP(BI$1,'Control Panel'!$B:$B,'Control Panel'!$D:$D)</f>
        <v>5.8749999999999997E-2</v>
      </c>
      <c r="BO198" s="2">
        <f>IF('Control Panel'!$D$26="ON",BS197*(1-'Control Panel'!$C$26),BS197)</f>
        <v>5993958.9748538975</v>
      </c>
      <c r="BP198" s="3">
        <f>IF(ROUND(BS197,2) = 0,0,-PMT(_xlfn.XLOOKUP(BO$1,'Control Panel'!$B:$B,'Control Panel'!$H:$H),_xlfn.XLOOKUP(BO$1,'Control Panel'!$B:$B,'Control Panel'!$E:$E),_xlfn.XLOOKUP(BO$1,'Control Panel'!$B:$B,'Control Panel'!$C:$C)))</f>
        <v>51078.842448125593</v>
      </c>
      <c r="BQ198" s="3">
        <f>IF(BP198=0,0,BO198*(_xlfn.XLOOKUP(BO$1,'Control Panel'!$B:$B,'Control Panel'!$H:$H)))</f>
        <v>26223.5705149858</v>
      </c>
      <c r="BR198" s="3">
        <f t="shared" si="134"/>
        <v>24855.271933139793</v>
      </c>
      <c r="BS198" s="3">
        <f t="shared" si="135"/>
        <v>5969103.7029207572</v>
      </c>
      <c r="BT198" s="10">
        <f>_xlfn.XLOOKUP(BO$1,'Control Panel'!$B:$B,'Control Panel'!$D:$D)</f>
        <v>5.2499999999999998E-2</v>
      </c>
      <c r="BU198" s="2">
        <f>IF('Control Panel'!$D$26="ON",BY197*(1-'Control Panel'!$C$26),BY197)</f>
        <v>-1.0259100235998631E-9</v>
      </c>
      <c r="BV198" s="3">
        <f>IF(ROUND(BY197,2) = 0,0,-PMT(_xlfn.XLOOKUP(BU$1,'Control Panel'!$B:$B,'Control Panel'!$H:$H),_xlfn.XLOOKUP(BU$1,'Control Panel'!$B:$B,'Control Panel'!$E:$E),_xlfn.XLOOKUP(BU$1,'Control Panel'!$B:$B,'Control Panel'!$C:$C)))</f>
        <v>0</v>
      </c>
      <c r="BW198" s="3">
        <f>IF(BV198=0,0,BU198*(_xlfn.XLOOKUP(BU$1,'Control Panel'!$B:$B,'Control Panel'!$H:$H)))</f>
        <v>0</v>
      </c>
      <c r="BX198" s="3">
        <f t="shared" si="136"/>
        <v>0</v>
      </c>
      <c r="BY198" s="3">
        <f t="shared" si="137"/>
        <v>-1.0259100235998631E-9</v>
      </c>
      <c r="BZ198" s="10">
        <f>_xlfn.XLOOKUP(BU$1,'Control Panel'!$B:$B,'Control Panel'!$D:$D)</f>
        <v>6.3750000000000001E-2</v>
      </c>
      <c r="CA198" s="2">
        <f>IF('Control Panel'!$D$26="ON",CE197*(1-'Control Panel'!$C$26),CE197)</f>
        <v>-8.3746272139251232E-9</v>
      </c>
      <c r="CB198" s="3">
        <f>IF(ROUND(CE197,2) = 0,0,-PMT(_xlfn.XLOOKUP(CA$1,'Control Panel'!$B:$B,'Control Panel'!$H:$H),_xlfn.XLOOKUP(CA$1,'Control Panel'!$B:$B,'Control Panel'!$E:$E),_xlfn.XLOOKUP(CA$1,'Control Panel'!$B:$B,'Control Panel'!$C:$C)))</f>
        <v>0</v>
      </c>
      <c r="CC198" s="3">
        <f>IF(CB198=0,0,CA198*(_xlfn.XLOOKUP(CA$1,'Control Panel'!$B:$B,'Control Panel'!$H:$H)))</f>
        <v>0</v>
      </c>
      <c r="CD198" s="3">
        <f t="shared" si="138"/>
        <v>0</v>
      </c>
      <c r="CE198" s="3">
        <f t="shared" si="139"/>
        <v>-8.3746272139251232E-9</v>
      </c>
      <c r="CF198" s="10">
        <f>_xlfn.XLOOKUP(CA$1,'Control Panel'!$B:$B,'Control Panel'!$D:$D)</f>
        <v>5.7500000000000002E-2</v>
      </c>
      <c r="CG198" s="2">
        <f>IF('Control Panel'!$D$26="ON",CK197*(1-'Control Panel'!$C$26),CK197)</f>
        <v>2.066371962428093E-9</v>
      </c>
      <c r="CH198" s="3">
        <f>IF(ROUND(CK197,2) = 0,0,-PMT(_xlfn.XLOOKUP(CG$1,'Control Panel'!$B:$B,'Control Panel'!$H:$H),_xlfn.XLOOKUP(CG$1,'Control Panel'!$B:$B,'Control Panel'!$E:$E),_xlfn.XLOOKUP(CG$1,'Control Panel'!$B:$B,'Control Panel'!$C:$C)))</f>
        <v>0</v>
      </c>
      <c r="CI198" s="3">
        <f>IF(CH198=0,0,CG198*(_xlfn.XLOOKUP(CG$1,'Control Panel'!$B:$B,'Control Panel'!$H:$H)))</f>
        <v>0</v>
      </c>
      <c r="CJ198" s="3">
        <f t="shared" si="140"/>
        <v>0</v>
      </c>
      <c r="CK198" s="3">
        <f t="shared" si="141"/>
        <v>2.066371962428093E-9</v>
      </c>
      <c r="CL198" s="10">
        <f>_xlfn.XLOOKUP(CG$1,'Control Panel'!$B:$B,'Control Panel'!$D:$D)</f>
        <v>5.5E-2</v>
      </c>
      <c r="CM198" s="2">
        <f>IF('Control Panel'!$D$26="ON",CQ197*(1-'Control Panel'!$C$26),CQ197)</f>
        <v>1295991.1296981385</v>
      </c>
      <c r="CN198" s="3">
        <f>IF(ROUND(CQ197,2) = 0,0,-PMT(_xlfn.XLOOKUP(CM$1,'Control Panel'!$B:$B,'Control Panel'!$H:$H),_xlfn.XLOOKUP(CM$1,'Control Panel'!$B:$B,'Control Panel'!$E:$E),_xlfn.XLOOKUP(CM$1,'Control Panel'!$B:$B,'Control Panel'!$C:$C)))</f>
        <v>11044.074042837967</v>
      </c>
      <c r="CO198" s="3">
        <f>IF(CN198=0,0,CM198*(_xlfn.XLOOKUP(CM$1,'Control Panel'!$B:$B,'Control Panel'!$H:$H)))</f>
        <v>5669.9611924293549</v>
      </c>
      <c r="CP198" s="3">
        <f t="shared" si="142"/>
        <v>5374.1128504086118</v>
      </c>
      <c r="CQ198" s="3">
        <f t="shared" si="143"/>
        <v>1290617.0168477299</v>
      </c>
      <c r="CR198" s="10">
        <f>_xlfn.XLOOKUP(CM$1,'Control Panel'!$B:$B,'Control Panel'!$D:$D)</f>
        <v>5.2499999999999998E-2</v>
      </c>
    </row>
    <row r="199" spans="1:96" ht="11.15" thickBot="1" x14ac:dyDescent="0.35">
      <c r="A199" s="86">
        <f t="shared" si="112"/>
        <v>154617.52809053677</v>
      </c>
      <c r="B199" s="3">
        <f t="shared" si="113"/>
        <v>210065.1052161821</v>
      </c>
      <c r="C199" s="88">
        <f>SUM($A$3:A198)</f>
        <v>59990125.037997246</v>
      </c>
      <c r="D199" s="87">
        <f>IF('Control Panel'!$D$27= "ON",A199+B199*(1-'Control Panel'!$C$27),A199+B199)</f>
        <v>364682.6333067189</v>
      </c>
      <c r="F199" s="11">
        <v>197</v>
      </c>
      <c r="G199" s="2">
        <f>IF('Control Panel'!$D$26="ON",K198*(1-'Control Panel'!$C$26),K198)</f>
        <v>2.5611370801925659E-9</v>
      </c>
      <c r="H199" s="3">
        <f>IF(ROUND(K198,2) = 0,0,-PMT(_xlfn.XLOOKUP(G$1,'Control Panel'!$B:$B,'Control Panel'!$H:$H),_xlfn.XLOOKUP(G$1,'Control Panel'!$B:$B,'Control Panel'!$E:$E),_xlfn.XLOOKUP(G$1,'Control Panel'!$B:$B,'Control Panel'!$C:$C)))</f>
        <v>0</v>
      </c>
      <c r="I199" s="3">
        <f>IF(H199=0,0,G199*(_xlfn.XLOOKUP(G$1,'Control Panel'!$B:$B,'Control Panel'!$H:$H)))</f>
        <v>0</v>
      </c>
      <c r="J199" s="3">
        <f t="shared" si="114"/>
        <v>0</v>
      </c>
      <c r="K199" s="3">
        <f t="shared" si="115"/>
        <v>2.5611370801925659E-9</v>
      </c>
      <c r="L199" s="10">
        <f>_xlfn.XLOOKUP(G$1,'Control Panel'!$B:$B,'Control Panel'!$D:$D)</f>
        <v>5.5E-2</v>
      </c>
      <c r="M199" s="2">
        <f>IF('Control Panel'!$D$26="ON",Q198*(1-'Control Panel'!$C$26),Q198)</f>
        <v>2789361.4937963439</v>
      </c>
      <c r="N199" s="3">
        <f>IF(ROUND(Q198,2) = 0,0,-PMT(_xlfn.XLOOKUP(M$1,'Control Panel'!$B:$B,'Control Panel'!$H:$H),_xlfn.XLOOKUP(M$1,'Control Panel'!$B:$B,'Control Panel'!$E:$E),_xlfn.XLOOKUP(M$1,'Control Panel'!$B:$B,'Control Panel'!$C:$C)))</f>
        <v>26277.152547020552</v>
      </c>
      <c r="O199" s="3">
        <f>IF(N199=0,0,M199*(_xlfn.XLOOKUP(M$1,'Control Panel'!$B:$B,'Control Panel'!$H:$H)))</f>
        <v>15980.716891541555</v>
      </c>
      <c r="P199" s="3">
        <f t="shared" si="116"/>
        <v>10296.435655478997</v>
      </c>
      <c r="Q199" s="3">
        <f t="shared" si="117"/>
        <v>2779065.0581408651</v>
      </c>
      <c r="R199" s="10">
        <f>_xlfn.XLOOKUP(M$1,'Control Panel'!$B:$B,'Control Panel'!$D:$D)</f>
        <v>6.8750000000000006E-2</v>
      </c>
      <c r="S199" s="2">
        <f>IF('Control Panel'!$D$26="ON",W198*(1-'Control Panel'!$C$26),W198)</f>
        <v>4532712.4274190413</v>
      </c>
      <c r="T199" s="3">
        <f>IF(ROUND(W198,2) = 0,0,-PMT(_xlfn.XLOOKUP(S$1,'Control Panel'!$B:$B,'Control Panel'!$H:$H),_xlfn.XLOOKUP(S$1,'Control Panel'!$B:$B,'Control Panel'!$E:$E),_xlfn.XLOOKUP(S$1,'Control Panel'!$B:$B,'Control Panel'!$C:$C)))</f>
        <v>42700.372888908401</v>
      </c>
      <c r="U199" s="3">
        <f>IF(T199=0,0,S199*(_xlfn.XLOOKUP(S$1,'Control Panel'!$B:$B,'Control Panel'!$H:$H)))</f>
        <v>25968.664948754926</v>
      </c>
      <c r="V199" s="3">
        <f t="shared" si="118"/>
        <v>16731.707940153476</v>
      </c>
      <c r="W199" s="3">
        <f t="shared" si="119"/>
        <v>4515980.7194788875</v>
      </c>
      <c r="X199" s="10">
        <f>_xlfn.XLOOKUP(S$1,'Control Panel'!$B:$B,'Control Panel'!$D:$D)</f>
        <v>6.8750000000000006E-2</v>
      </c>
      <c r="Y199" s="2">
        <f>IF('Control Panel'!$D$26="ON",AC198*(1-'Control Panel'!$C$26),AC198)</f>
        <v>-6.7957444116473198E-9</v>
      </c>
      <c r="Z199" s="3">
        <f>IF(ROUND(AC198,2) = 0,0,-PMT(_xlfn.XLOOKUP(Y$1,'Control Panel'!$B:$B,'Control Panel'!$H:$H),_xlfn.XLOOKUP(Y$1,'Control Panel'!$B:$B,'Control Panel'!$E:$E),_xlfn.XLOOKUP(Y$1,'Control Panel'!$B:$B,'Control Panel'!$C:$C)))</f>
        <v>0</v>
      </c>
      <c r="AA199" s="3">
        <f>IF(Z199=0,0,Y199*(_xlfn.XLOOKUP(Y$1,'Control Panel'!$B:$B,'Control Panel'!$H:$H)))</f>
        <v>0</v>
      </c>
      <c r="AB199" s="3">
        <f t="shared" si="120"/>
        <v>0</v>
      </c>
      <c r="AC199" s="3">
        <f t="shared" si="121"/>
        <v>-6.7957444116473198E-9</v>
      </c>
      <c r="AD199" s="10">
        <f>_xlfn.XLOOKUP(Y$1,'Control Panel'!$B:$B,'Control Panel'!$D:$D)</f>
        <v>5.1249999999999997E-2</v>
      </c>
      <c r="AE199" s="2">
        <f>IF('Control Panel'!$D$26="ON",AI198*(1-'Control Panel'!$C$26),AI198)</f>
        <v>6973403.7344908668</v>
      </c>
      <c r="AF199" s="3">
        <f>IF(ROUND(AI198,2) = 0,0,-PMT(_xlfn.XLOOKUP(AE$1,'Control Panel'!$B:$B,'Control Panel'!$H:$H),_xlfn.XLOOKUP(AE$1,'Control Panel'!$B:$B,'Control Panel'!$E:$E),_xlfn.XLOOKUP(AE$1,'Control Panel'!$B:$B,'Control Panel'!$C:$C)))</f>
        <v>65692.881367551381</v>
      </c>
      <c r="AG199" s="3">
        <f>IF(AF199=0,0,AE199*(_xlfn.XLOOKUP(AE$1,'Control Panel'!$B:$B,'Control Panel'!$H:$H)))</f>
        <v>39951.792228853927</v>
      </c>
      <c r="AH199" s="3">
        <f t="shared" si="122"/>
        <v>25741.089138697454</v>
      </c>
      <c r="AI199" s="3">
        <f t="shared" si="123"/>
        <v>6947662.6453521689</v>
      </c>
      <c r="AJ199" s="10">
        <f>_xlfn.XLOOKUP(AE$1,'Control Panel'!$B:$B,'Control Panel'!$D:$D)</f>
        <v>6.8750000000000006E-2</v>
      </c>
      <c r="AK199" s="2">
        <f>IF('Control Panel'!$D$26="ON",AO198*(1-'Control Panel'!$C$26),AO198)</f>
        <v>-5.056790541857481E-10</v>
      </c>
      <c r="AL199" s="3">
        <f>IF(ROUND(AO198,2) = 0,0,-PMT(_xlfn.XLOOKUP(AK$1,'Control Panel'!$B:$B,'Control Panel'!$H:$H),_xlfn.XLOOKUP(AK$1,'Control Panel'!$B:$B,'Control Panel'!$E:$E),_xlfn.XLOOKUP(AK$1,'Control Panel'!$B:$B,'Control Panel'!$C:$C)))</f>
        <v>0</v>
      </c>
      <c r="AM199" s="3">
        <f>IF(AL199=0,0,AK199*(_xlfn.XLOOKUP(AK$1,'Control Panel'!$B:$B,'Control Panel'!$H:$H)))</f>
        <v>0</v>
      </c>
      <c r="AN199" s="3">
        <f t="shared" si="124"/>
        <v>0</v>
      </c>
      <c r="AO199" s="3">
        <f t="shared" si="125"/>
        <v>-5.056790541857481E-10</v>
      </c>
      <c r="AP199" s="10">
        <f>_xlfn.XLOOKUP(AK$1,'Control Panel'!$B:$B,'Control Panel'!$D:$D)</f>
        <v>6.25E-2</v>
      </c>
      <c r="AQ199" s="2">
        <f>IF('Control Panel'!$D$26="ON",AU198*(1-'Control Panel'!$C$26),AU198)</f>
        <v>-1.3387762010097504E-9</v>
      </c>
      <c r="AR199" s="3">
        <f>IF(ROUND(AU198,2) = 0,0,-PMT(_xlfn.XLOOKUP(AQ$1,'Control Panel'!$B:$B,'Control Panel'!$H:$H),_xlfn.XLOOKUP(AQ$1,'Control Panel'!$B:$B,'Control Panel'!$E:$E),_xlfn.XLOOKUP(AQ$1,'Control Panel'!$B:$B,'Control Panel'!$C:$C)))</f>
        <v>0</v>
      </c>
      <c r="AS199" s="3">
        <f>IF(AR199=0,0,AQ199*(_xlfn.XLOOKUP(AQ$1,'Control Panel'!$B:$B,'Control Panel'!$H:$H)))</f>
        <v>0</v>
      </c>
      <c r="AT199" s="3">
        <f t="shared" si="126"/>
        <v>0</v>
      </c>
      <c r="AU199" s="3">
        <f t="shared" si="127"/>
        <v>-1.3387762010097504E-9</v>
      </c>
      <c r="AV199" s="10">
        <f>_xlfn.XLOOKUP(AQ$1,'Control Panel'!$B:$B,'Control Panel'!$D:$D)</f>
        <v>6.6250000000000003E-2</v>
      </c>
      <c r="AW199" s="2">
        <f>IF('Control Panel'!$D$26="ON",BA198*(1-'Control Panel'!$C$26),BA198)</f>
        <v>5195771.8225054424</v>
      </c>
      <c r="AX199" s="3">
        <f>IF(ROUND(BA198,2) = 0,0,-PMT(_xlfn.XLOOKUP(AW$1,'Control Panel'!$B:$B,'Control Panel'!$H:$H),_xlfn.XLOOKUP(AW$1,'Control Panel'!$B:$B,'Control Panel'!$E:$E),_xlfn.XLOOKUP(AW$1,'Control Panel'!$B:$B,'Control Panel'!$C:$C)))</f>
        <v>44797.69910066975</v>
      </c>
      <c r="AY199" s="3">
        <f>IF(AX199=0,0,AW199*(_xlfn.XLOOKUP(AW$1,'Control Panel'!$B:$B,'Control Panel'!$H:$H)))</f>
        <v>23272.727954972295</v>
      </c>
      <c r="AZ199" s="3">
        <f t="shared" si="128"/>
        <v>21524.971145697455</v>
      </c>
      <c r="BA199" s="3">
        <f t="shared" si="129"/>
        <v>5174246.8513597446</v>
      </c>
      <c r="BB199" s="10">
        <f>_xlfn.XLOOKUP(AW$1,'Control Panel'!$B:$B,'Control Panel'!$D:$D)</f>
        <v>5.3749999999999999E-2</v>
      </c>
      <c r="BC199" s="2">
        <f>IF('Control Panel'!$D$26="ON",BG198*(1-'Control Panel'!$C$26),BG198)</f>
        <v>8764306.2782702763</v>
      </c>
      <c r="BD199" s="3">
        <f>IF(ROUND(BG198,2) = 0,0,-PMT(_xlfn.XLOOKUP(BC$1,'Control Panel'!$B:$B,'Control Panel'!$H:$H),_xlfn.XLOOKUP(BC$1,'Control Panel'!$B:$B,'Control Panel'!$E:$E),_xlfn.XLOOKUP(BC$1,'Control Panel'!$B:$B,'Control Panel'!$C:$C)))</f>
        <v>83162.8118973979</v>
      </c>
      <c r="BE199" s="3">
        <f>IF(BD199=0,0,BC199*(_xlfn.XLOOKUP(BC$1,'Control Panel'!$B:$B,'Control Panel'!$H:$H)))</f>
        <v>51125.119956576615</v>
      </c>
      <c r="BF199" s="3">
        <f t="shared" si="130"/>
        <v>32037.691940821285</v>
      </c>
      <c r="BG199" s="3">
        <f t="shared" si="131"/>
        <v>8732268.5863294546</v>
      </c>
      <c r="BH199" s="10">
        <f>_xlfn.XLOOKUP(BC$1,'Control Panel'!$B:$B,'Control Panel'!$D:$D)</f>
        <v>7.0000000000000007E-2</v>
      </c>
      <c r="BI199" s="2">
        <f>IF('Control Panel'!$D$26="ON",BM198*(1-'Control Panel'!$C$26),BM198)</f>
        <v>4494598.4857523097</v>
      </c>
      <c r="BJ199" s="3">
        <f>IF(ROUND(BM198,2) = 0,0,-PMT(_xlfn.XLOOKUP(BI$1,'Control Panel'!$B:$B,'Control Panel'!$H:$H),_xlfn.XLOOKUP(BI$1,'Control Panel'!$B:$B,'Control Panel'!$E:$E),_xlfn.XLOOKUP(BI$1,'Control Panel'!$B:$B,'Control Panel'!$C:$C)))</f>
        <v>39928.799014207361</v>
      </c>
      <c r="BK199" s="3">
        <f>IF(BJ199=0,0,BI199*(_xlfn.XLOOKUP(BI$1,'Control Panel'!$B:$B,'Control Panel'!$H:$H)))</f>
        <v>22004.805086495679</v>
      </c>
      <c r="BL199" s="3">
        <f t="shared" si="132"/>
        <v>17923.993927711683</v>
      </c>
      <c r="BM199" s="3">
        <f t="shared" si="133"/>
        <v>4476674.4918245981</v>
      </c>
      <c r="BN199" s="10">
        <f>_xlfn.XLOOKUP(BI$1,'Control Panel'!$B:$B,'Control Panel'!$D:$D)</f>
        <v>5.8749999999999997E-2</v>
      </c>
      <c r="BO199" s="2">
        <f>IF('Control Panel'!$D$26="ON",BS198*(1-'Control Panel'!$C$26),BS198)</f>
        <v>5969103.7029207572</v>
      </c>
      <c r="BP199" s="3">
        <f>IF(ROUND(BS198,2) = 0,0,-PMT(_xlfn.XLOOKUP(BO$1,'Control Panel'!$B:$B,'Control Panel'!$H:$H),_xlfn.XLOOKUP(BO$1,'Control Panel'!$B:$B,'Control Panel'!$E:$E),_xlfn.XLOOKUP(BO$1,'Control Panel'!$B:$B,'Control Panel'!$C:$C)))</f>
        <v>51078.842448125593</v>
      </c>
      <c r="BQ199" s="3">
        <f>IF(BP199=0,0,BO199*(_xlfn.XLOOKUP(BO$1,'Control Panel'!$B:$B,'Control Panel'!$H:$H)))</f>
        <v>26114.828700278311</v>
      </c>
      <c r="BR199" s="3">
        <f t="shared" si="134"/>
        <v>24964.013747847283</v>
      </c>
      <c r="BS199" s="3">
        <f t="shared" si="135"/>
        <v>5944139.6891729096</v>
      </c>
      <c r="BT199" s="10">
        <f>_xlfn.XLOOKUP(BO$1,'Control Panel'!$B:$B,'Control Panel'!$D:$D)</f>
        <v>5.2499999999999998E-2</v>
      </c>
      <c r="BU199" s="2">
        <f>IF('Control Panel'!$D$26="ON",BY198*(1-'Control Panel'!$C$26),BY198)</f>
        <v>-1.0259100235998631E-9</v>
      </c>
      <c r="BV199" s="3">
        <f>IF(ROUND(BY198,2) = 0,0,-PMT(_xlfn.XLOOKUP(BU$1,'Control Panel'!$B:$B,'Control Panel'!$H:$H),_xlfn.XLOOKUP(BU$1,'Control Panel'!$B:$B,'Control Panel'!$E:$E),_xlfn.XLOOKUP(BU$1,'Control Panel'!$B:$B,'Control Panel'!$C:$C)))</f>
        <v>0</v>
      </c>
      <c r="BW199" s="3">
        <f>IF(BV199=0,0,BU199*(_xlfn.XLOOKUP(BU$1,'Control Panel'!$B:$B,'Control Panel'!$H:$H)))</f>
        <v>0</v>
      </c>
      <c r="BX199" s="3">
        <f t="shared" si="136"/>
        <v>0</v>
      </c>
      <c r="BY199" s="3">
        <f t="shared" si="137"/>
        <v>-1.0259100235998631E-9</v>
      </c>
      <c r="BZ199" s="10">
        <f>_xlfn.XLOOKUP(BU$1,'Control Panel'!$B:$B,'Control Panel'!$D:$D)</f>
        <v>6.3750000000000001E-2</v>
      </c>
      <c r="CA199" s="2">
        <f>IF('Control Panel'!$D$26="ON",CE198*(1-'Control Panel'!$C$26),CE198)</f>
        <v>-8.3746272139251232E-9</v>
      </c>
      <c r="CB199" s="3">
        <f>IF(ROUND(CE198,2) = 0,0,-PMT(_xlfn.XLOOKUP(CA$1,'Control Panel'!$B:$B,'Control Panel'!$H:$H),_xlfn.XLOOKUP(CA$1,'Control Panel'!$B:$B,'Control Panel'!$E:$E),_xlfn.XLOOKUP(CA$1,'Control Panel'!$B:$B,'Control Panel'!$C:$C)))</f>
        <v>0</v>
      </c>
      <c r="CC199" s="3">
        <f>IF(CB199=0,0,CA199*(_xlfn.XLOOKUP(CA$1,'Control Panel'!$B:$B,'Control Panel'!$H:$H)))</f>
        <v>0</v>
      </c>
      <c r="CD199" s="3">
        <f t="shared" si="138"/>
        <v>0</v>
      </c>
      <c r="CE199" s="3">
        <f t="shared" si="139"/>
        <v>-8.3746272139251232E-9</v>
      </c>
      <c r="CF199" s="10">
        <f>_xlfn.XLOOKUP(CA$1,'Control Panel'!$B:$B,'Control Panel'!$D:$D)</f>
        <v>5.7500000000000002E-2</v>
      </c>
      <c r="CG199" s="2">
        <f>IF('Control Panel'!$D$26="ON",CK198*(1-'Control Panel'!$C$26),CK198)</f>
        <v>2.066371962428093E-9</v>
      </c>
      <c r="CH199" s="3">
        <f>IF(ROUND(CK198,2) = 0,0,-PMT(_xlfn.XLOOKUP(CG$1,'Control Panel'!$B:$B,'Control Panel'!$H:$H),_xlfn.XLOOKUP(CG$1,'Control Panel'!$B:$B,'Control Panel'!$E:$E),_xlfn.XLOOKUP(CG$1,'Control Panel'!$B:$B,'Control Panel'!$C:$C)))</f>
        <v>0</v>
      </c>
      <c r="CI199" s="3">
        <f>IF(CH199=0,0,CG199*(_xlfn.XLOOKUP(CG$1,'Control Panel'!$B:$B,'Control Panel'!$H:$H)))</f>
        <v>0</v>
      </c>
      <c r="CJ199" s="3">
        <f t="shared" si="140"/>
        <v>0</v>
      </c>
      <c r="CK199" s="3">
        <f t="shared" si="141"/>
        <v>2.066371962428093E-9</v>
      </c>
      <c r="CL199" s="10">
        <f>_xlfn.XLOOKUP(CG$1,'Control Panel'!$B:$B,'Control Panel'!$D:$D)</f>
        <v>5.5E-2</v>
      </c>
      <c r="CM199" s="2">
        <f>IF('Control Panel'!$D$26="ON",CQ198*(1-'Control Panel'!$C$26),CQ198)</f>
        <v>1290617.0168477299</v>
      </c>
      <c r="CN199" s="3">
        <f>IF(ROUND(CQ198,2) = 0,0,-PMT(_xlfn.XLOOKUP(CM$1,'Control Panel'!$B:$B,'Control Panel'!$H:$H),_xlfn.XLOOKUP(CM$1,'Control Panel'!$B:$B,'Control Panel'!$E:$E),_xlfn.XLOOKUP(CM$1,'Control Panel'!$B:$B,'Control Panel'!$C:$C)))</f>
        <v>11044.074042837967</v>
      </c>
      <c r="CO199" s="3">
        <f>IF(CN199=0,0,CM199*(_xlfn.XLOOKUP(CM$1,'Control Panel'!$B:$B,'Control Panel'!$H:$H)))</f>
        <v>5646.4494487088177</v>
      </c>
      <c r="CP199" s="3">
        <f t="shared" si="142"/>
        <v>5397.624594129149</v>
      </c>
      <c r="CQ199" s="3">
        <f t="shared" si="143"/>
        <v>1285219.3922536008</v>
      </c>
      <c r="CR199" s="10">
        <f>_xlfn.XLOOKUP(CM$1,'Control Panel'!$B:$B,'Control Panel'!$D:$D)</f>
        <v>5.2499999999999998E-2</v>
      </c>
    </row>
    <row r="200" spans="1:96" ht="11.15" thickBot="1" x14ac:dyDescent="0.35">
      <c r="A200" s="86">
        <f t="shared" si="112"/>
        <v>155423.73734400602</v>
      </c>
      <c r="B200" s="3">
        <f t="shared" si="113"/>
        <v>209258.89596271288</v>
      </c>
      <c r="C200" s="88">
        <f>SUM($A$3:A199)</f>
        <v>60144742.566087782</v>
      </c>
      <c r="D200" s="87">
        <f>IF('Control Panel'!$D$27= "ON",A200+B200*(1-'Control Panel'!$C$27),A200+B200)</f>
        <v>364682.6333067189</v>
      </c>
      <c r="F200" s="11">
        <v>198</v>
      </c>
      <c r="G200" s="2">
        <f>IF('Control Panel'!$D$26="ON",K199*(1-'Control Panel'!$C$26),K199)</f>
        <v>2.5611370801925659E-9</v>
      </c>
      <c r="H200" s="3">
        <f>IF(ROUND(K199,2) = 0,0,-PMT(_xlfn.XLOOKUP(G$1,'Control Panel'!$B:$B,'Control Panel'!$H:$H),_xlfn.XLOOKUP(G$1,'Control Panel'!$B:$B,'Control Panel'!$E:$E),_xlfn.XLOOKUP(G$1,'Control Panel'!$B:$B,'Control Panel'!$C:$C)))</f>
        <v>0</v>
      </c>
      <c r="I200" s="3">
        <f>IF(H200=0,0,G200*(_xlfn.XLOOKUP(G$1,'Control Panel'!$B:$B,'Control Panel'!$H:$H)))</f>
        <v>0</v>
      </c>
      <c r="J200" s="3">
        <f t="shared" si="114"/>
        <v>0</v>
      </c>
      <c r="K200" s="3">
        <f t="shared" si="115"/>
        <v>2.5611370801925659E-9</v>
      </c>
      <c r="L200" s="10">
        <f>_xlfn.XLOOKUP(G$1,'Control Panel'!$B:$B,'Control Panel'!$D:$D)</f>
        <v>5.5E-2</v>
      </c>
      <c r="M200" s="2">
        <f>IF('Control Panel'!$D$26="ON",Q199*(1-'Control Panel'!$C$26),Q199)</f>
        <v>2779065.0581408651</v>
      </c>
      <c r="N200" s="3">
        <f>IF(ROUND(Q199,2) = 0,0,-PMT(_xlfn.XLOOKUP(M$1,'Control Panel'!$B:$B,'Control Panel'!$H:$H),_xlfn.XLOOKUP(M$1,'Control Panel'!$B:$B,'Control Panel'!$E:$E),_xlfn.XLOOKUP(M$1,'Control Panel'!$B:$B,'Control Panel'!$C:$C)))</f>
        <v>26277.152547020552</v>
      </c>
      <c r="O200" s="3">
        <f>IF(N200=0,0,M200*(_xlfn.XLOOKUP(M$1,'Control Panel'!$B:$B,'Control Panel'!$H:$H)))</f>
        <v>15921.726895598707</v>
      </c>
      <c r="P200" s="3">
        <f t="shared" si="116"/>
        <v>10355.425651421845</v>
      </c>
      <c r="Q200" s="3">
        <f t="shared" si="117"/>
        <v>2768709.6324894433</v>
      </c>
      <c r="R200" s="10">
        <f>_xlfn.XLOOKUP(M$1,'Control Panel'!$B:$B,'Control Panel'!$D:$D)</f>
        <v>6.8750000000000006E-2</v>
      </c>
      <c r="S200" s="2">
        <f>IF('Control Panel'!$D$26="ON",W199*(1-'Control Panel'!$C$26),W199)</f>
        <v>4515980.7194788875</v>
      </c>
      <c r="T200" s="3">
        <f>IF(ROUND(W199,2) = 0,0,-PMT(_xlfn.XLOOKUP(S$1,'Control Panel'!$B:$B,'Control Panel'!$H:$H),_xlfn.XLOOKUP(S$1,'Control Panel'!$B:$B,'Control Panel'!$E:$E),_xlfn.XLOOKUP(S$1,'Control Panel'!$B:$B,'Control Panel'!$C:$C)))</f>
        <v>42700.372888908401</v>
      </c>
      <c r="U200" s="3">
        <f>IF(T200=0,0,S200*(_xlfn.XLOOKUP(S$1,'Control Panel'!$B:$B,'Control Panel'!$H:$H)))</f>
        <v>25872.806205347795</v>
      </c>
      <c r="V200" s="3">
        <f t="shared" si="118"/>
        <v>16827.566683560606</v>
      </c>
      <c r="W200" s="3">
        <f t="shared" si="119"/>
        <v>4499153.1527953269</v>
      </c>
      <c r="X200" s="10">
        <f>_xlfn.XLOOKUP(S$1,'Control Panel'!$B:$B,'Control Panel'!$D:$D)</f>
        <v>6.8750000000000006E-2</v>
      </c>
      <c r="Y200" s="2">
        <f>IF('Control Panel'!$D$26="ON",AC199*(1-'Control Panel'!$C$26),AC199)</f>
        <v>-6.7957444116473198E-9</v>
      </c>
      <c r="Z200" s="3">
        <f>IF(ROUND(AC199,2) = 0,0,-PMT(_xlfn.XLOOKUP(Y$1,'Control Panel'!$B:$B,'Control Panel'!$H:$H),_xlfn.XLOOKUP(Y$1,'Control Panel'!$B:$B,'Control Panel'!$E:$E),_xlfn.XLOOKUP(Y$1,'Control Panel'!$B:$B,'Control Panel'!$C:$C)))</f>
        <v>0</v>
      </c>
      <c r="AA200" s="3">
        <f>IF(Z200=0,0,Y200*(_xlfn.XLOOKUP(Y$1,'Control Panel'!$B:$B,'Control Panel'!$H:$H)))</f>
        <v>0</v>
      </c>
      <c r="AB200" s="3">
        <f t="shared" si="120"/>
        <v>0</v>
      </c>
      <c r="AC200" s="3">
        <f t="shared" si="121"/>
        <v>-6.7957444116473198E-9</v>
      </c>
      <c r="AD200" s="10">
        <f>_xlfn.XLOOKUP(Y$1,'Control Panel'!$B:$B,'Control Panel'!$D:$D)</f>
        <v>5.1249999999999997E-2</v>
      </c>
      <c r="AE200" s="2">
        <f>IF('Control Panel'!$D$26="ON",AI199*(1-'Control Panel'!$C$26),AI199)</f>
        <v>6947662.6453521689</v>
      </c>
      <c r="AF200" s="3">
        <f>IF(ROUND(AI199,2) = 0,0,-PMT(_xlfn.XLOOKUP(AE$1,'Control Panel'!$B:$B,'Control Panel'!$H:$H),_xlfn.XLOOKUP(AE$1,'Control Panel'!$B:$B,'Control Panel'!$E:$E),_xlfn.XLOOKUP(AE$1,'Control Panel'!$B:$B,'Control Panel'!$C:$C)))</f>
        <v>65692.881367551381</v>
      </c>
      <c r="AG200" s="3">
        <f>IF(AF200=0,0,AE200*(_xlfn.XLOOKUP(AE$1,'Control Panel'!$B:$B,'Control Panel'!$H:$H)))</f>
        <v>39804.317238996802</v>
      </c>
      <c r="AH200" s="3">
        <f t="shared" si="122"/>
        <v>25888.564128554579</v>
      </c>
      <c r="AI200" s="3">
        <f t="shared" si="123"/>
        <v>6921774.0812236145</v>
      </c>
      <c r="AJ200" s="10">
        <f>_xlfn.XLOOKUP(AE$1,'Control Panel'!$B:$B,'Control Panel'!$D:$D)</f>
        <v>6.8750000000000006E-2</v>
      </c>
      <c r="AK200" s="2">
        <f>IF('Control Panel'!$D$26="ON",AO199*(1-'Control Panel'!$C$26),AO199)</f>
        <v>-5.056790541857481E-10</v>
      </c>
      <c r="AL200" s="3">
        <f>IF(ROUND(AO199,2) = 0,0,-PMT(_xlfn.XLOOKUP(AK$1,'Control Panel'!$B:$B,'Control Panel'!$H:$H),_xlfn.XLOOKUP(AK$1,'Control Panel'!$B:$B,'Control Panel'!$E:$E),_xlfn.XLOOKUP(AK$1,'Control Panel'!$B:$B,'Control Panel'!$C:$C)))</f>
        <v>0</v>
      </c>
      <c r="AM200" s="3">
        <f>IF(AL200=0,0,AK200*(_xlfn.XLOOKUP(AK$1,'Control Panel'!$B:$B,'Control Panel'!$H:$H)))</f>
        <v>0</v>
      </c>
      <c r="AN200" s="3">
        <f t="shared" si="124"/>
        <v>0</v>
      </c>
      <c r="AO200" s="3">
        <f t="shared" si="125"/>
        <v>-5.056790541857481E-10</v>
      </c>
      <c r="AP200" s="10">
        <f>_xlfn.XLOOKUP(AK$1,'Control Panel'!$B:$B,'Control Panel'!$D:$D)</f>
        <v>6.25E-2</v>
      </c>
      <c r="AQ200" s="2">
        <f>IF('Control Panel'!$D$26="ON",AU199*(1-'Control Panel'!$C$26),AU199)</f>
        <v>-1.3387762010097504E-9</v>
      </c>
      <c r="AR200" s="3">
        <f>IF(ROUND(AU199,2) = 0,0,-PMT(_xlfn.XLOOKUP(AQ$1,'Control Panel'!$B:$B,'Control Panel'!$H:$H),_xlfn.XLOOKUP(AQ$1,'Control Panel'!$B:$B,'Control Panel'!$E:$E),_xlfn.XLOOKUP(AQ$1,'Control Panel'!$B:$B,'Control Panel'!$C:$C)))</f>
        <v>0</v>
      </c>
      <c r="AS200" s="3">
        <f>IF(AR200=0,0,AQ200*(_xlfn.XLOOKUP(AQ$1,'Control Panel'!$B:$B,'Control Panel'!$H:$H)))</f>
        <v>0</v>
      </c>
      <c r="AT200" s="3">
        <f t="shared" si="126"/>
        <v>0</v>
      </c>
      <c r="AU200" s="3">
        <f t="shared" si="127"/>
        <v>-1.3387762010097504E-9</v>
      </c>
      <c r="AV200" s="10">
        <f>_xlfn.XLOOKUP(AQ$1,'Control Panel'!$B:$B,'Control Panel'!$D:$D)</f>
        <v>6.6250000000000003E-2</v>
      </c>
      <c r="AW200" s="2">
        <f>IF('Control Panel'!$D$26="ON",BA199*(1-'Control Panel'!$C$26),BA199)</f>
        <v>5174246.8513597446</v>
      </c>
      <c r="AX200" s="3">
        <f>IF(ROUND(BA199,2) = 0,0,-PMT(_xlfn.XLOOKUP(AW$1,'Control Panel'!$B:$B,'Control Panel'!$H:$H),_xlfn.XLOOKUP(AW$1,'Control Panel'!$B:$B,'Control Panel'!$E:$E),_xlfn.XLOOKUP(AW$1,'Control Panel'!$B:$B,'Control Panel'!$C:$C)))</f>
        <v>44797.69910066975</v>
      </c>
      <c r="AY200" s="3">
        <f>IF(AX200=0,0,AW200*(_xlfn.XLOOKUP(AW$1,'Control Panel'!$B:$B,'Control Panel'!$H:$H)))</f>
        <v>23176.314021715523</v>
      </c>
      <c r="AZ200" s="3">
        <f t="shared" si="128"/>
        <v>21621.385078954227</v>
      </c>
      <c r="BA200" s="3">
        <f t="shared" si="129"/>
        <v>5152625.46628079</v>
      </c>
      <c r="BB200" s="10">
        <f>_xlfn.XLOOKUP(AW$1,'Control Panel'!$B:$B,'Control Panel'!$D:$D)</f>
        <v>5.3749999999999999E-2</v>
      </c>
      <c r="BC200" s="2">
        <f>IF('Control Panel'!$D$26="ON",BG199*(1-'Control Panel'!$C$26),BG199)</f>
        <v>8732268.5863294546</v>
      </c>
      <c r="BD200" s="3">
        <f>IF(ROUND(BG199,2) = 0,0,-PMT(_xlfn.XLOOKUP(BC$1,'Control Panel'!$B:$B,'Control Panel'!$H:$H),_xlfn.XLOOKUP(BC$1,'Control Panel'!$B:$B,'Control Panel'!$E:$E),_xlfn.XLOOKUP(BC$1,'Control Panel'!$B:$B,'Control Panel'!$C:$C)))</f>
        <v>83162.8118973979</v>
      </c>
      <c r="BE200" s="3">
        <f>IF(BD200=0,0,BC200*(_xlfn.XLOOKUP(BC$1,'Control Panel'!$B:$B,'Control Panel'!$H:$H)))</f>
        <v>50938.233420255157</v>
      </c>
      <c r="BF200" s="3">
        <f t="shared" si="130"/>
        <v>32224.578477142742</v>
      </c>
      <c r="BG200" s="3">
        <f t="shared" si="131"/>
        <v>8700044.0078523122</v>
      </c>
      <c r="BH200" s="10">
        <f>_xlfn.XLOOKUP(BC$1,'Control Panel'!$B:$B,'Control Panel'!$D:$D)</f>
        <v>7.0000000000000007E-2</v>
      </c>
      <c r="BI200" s="2">
        <f>IF('Control Panel'!$D$26="ON",BM199*(1-'Control Panel'!$C$26),BM199)</f>
        <v>4476674.4918245981</v>
      </c>
      <c r="BJ200" s="3">
        <f>IF(ROUND(BM199,2) = 0,0,-PMT(_xlfn.XLOOKUP(BI$1,'Control Panel'!$B:$B,'Control Panel'!$H:$H),_xlfn.XLOOKUP(BI$1,'Control Panel'!$B:$B,'Control Panel'!$E:$E),_xlfn.XLOOKUP(BI$1,'Control Panel'!$B:$B,'Control Panel'!$C:$C)))</f>
        <v>39928.799014207361</v>
      </c>
      <c r="BK200" s="3">
        <f>IF(BJ200=0,0,BI200*(_xlfn.XLOOKUP(BI$1,'Control Panel'!$B:$B,'Control Panel'!$H:$H)))</f>
        <v>21917.052199557926</v>
      </c>
      <c r="BL200" s="3">
        <f t="shared" si="132"/>
        <v>18011.746814649436</v>
      </c>
      <c r="BM200" s="3">
        <f t="shared" si="133"/>
        <v>4458662.7450099485</v>
      </c>
      <c r="BN200" s="10">
        <f>_xlfn.XLOOKUP(BI$1,'Control Panel'!$B:$B,'Control Panel'!$D:$D)</f>
        <v>5.8749999999999997E-2</v>
      </c>
      <c r="BO200" s="2">
        <f>IF('Control Panel'!$D$26="ON",BS199*(1-'Control Panel'!$C$26),BS199)</f>
        <v>5944139.6891729096</v>
      </c>
      <c r="BP200" s="3">
        <f>IF(ROUND(BS199,2) = 0,0,-PMT(_xlfn.XLOOKUP(BO$1,'Control Panel'!$B:$B,'Control Panel'!$H:$H),_xlfn.XLOOKUP(BO$1,'Control Panel'!$B:$B,'Control Panel'!$E:$E),_xlfn.XLOOKUP(BO$1,'Control Panel'!$B:$B,'Control Panel'!$C:$C)))</f>
        <v>51078.842448125593</v>
      </c>
      <c r="BQ200" s="3">
        <f>IF(BP200=0,0,BO200*(_xlfn.XLOOKUP(BO$1,'Control Panel'!$B:$B,'Control Panel'!$H:$H)))</f>
        <v>26005.611140131477</v>
      </c>
      <c r="BR200" s="3">
        <f t="shared" si="134"/>
        <v>25073.231307994116</v>
      </c>
      <c r="BS200" s="3">
        <f t="shared" si="135"/>
        <v>5919066.457864915</v>
      </c>
      <c r="BT200" s="10">
        <f>_xlfn.XLOOKUP(BO$1,'Control Panel'!$B:$B,'Control Panel'!$D:$D)</f>
        <v>5.2499999999999998E-2</v>
      </c>
      <c r="BU200" s="2">
        <f>IF('Control Panel'!$D$26="ON",BY199*(1-'Control Panel'!$C$26),BY199)</f>
        <v>-1.0259100235998631E-9</v>
      </c>
      <c r="BV200" s="3">
        <f>IF(ROUND(BY199,2) = 0,0,-PMT(_xlfn.XLOOKUP(BU$1,'Control Panel'!$B:$B,'Control Panel'!$H:$H),_xlfn.XLOOKUP(BU$1,'Control Panel'!$B:$B,'Control Panel'!$E:$E),_xlfn.XLOOKUP(BU$1,'Control Panel'!$B:$B,'Control Panel'!$C:$C)))</f>
        <v>0</v>
      </c>
      <c r="BW200" s="3">
        <f>IF(BV200=0,0,BU200*(_xlfn.XLOOKUP(BU$1,'Control Panel'!$B:$B,'Control Panel'!$H:$H)))</f>
        <v>0</v>
      </c>
      <c r="BX200" s="3">
        <f t="shared" si="136"/>
        <v>0</v>
      </c>
      <c r="BY200" s="3">
        <f t="shared" si="137"/>
        <v>-1.0259100235998631E-9</v>
      </c>
      <c r="BZ200" s="10">
        <f>_xlfn.XLOOKUP(BU$1,'Control Panel'!$B:$B,'Control Panel'!$D:$D)</f>
        <v>6.3750000000000001E-2</v>
      </c>
      <c r="CA200" s="2">
        <f>IF('Control Panel'!$D$26="ON",CE199*(1-'Control Panel'!$C$26),CE199)</f>
        <v>-8.3746272139251232E-9</v>
      </c>
      <c r="CB200" s="3">
        <f>IF(ROUND(CE199,2) = 0,0,-PMT(_xlfn.XLOOKUP(CA$1,'Control Panel'!$B:$B,'Control Panel'!$H:$H),_xlfn.XLOOKUP(CA$1,'Control Panel'!$B:$B,'Control Panel'!$E:$E),_xlfn.XLOOKUP(CA$1,'Control Panel'!$B:$B,'Control Panel'!$C:$C)))</f>
        <v>0</v>
      </c>
      <c r="CC200" s="3">
        <f>IF(CB200=0,0,CA200*(_xlfn.XLOOKUP(CA$1,'Control Panel'!$B:$B,'Control Panel'!$H:$H)))</f>
        <v>0</v>
      </c>
      <c r="CD200" s="3">
        <f t="shared" si="138"/>
        <v>0</v>
      </c>
      <c r="CE200" s="3">
        <f t="shared" si="139"/>
        <v>-8.3746272139251232E-9</v>
      </c>
      <c r="CF200" s="10">
        <f>_xlfn.XLOOKUP(CA$1,'Control Panel'!$B:$B,'Control Panel'!$D:$D)</f>
        <v>5.7500000000000002E-2</v>
      </c>
      <c r="CG200" s="2">
        <f>IF('Control Panel'!$D$26="ON",CK199*(1-'Control Panel'!$C$26),CK199)</f>
        <v>2.066371962428093E-9</v>
      </c>
      <c r="CH200" s="3">
        <f>IF(ROUND(CK199,2) = 0,0,-PMT(_xlfn.XLOOKUP(CG$1,'Control Panel'!$B:$B,'Control Panel'!$H:$H),_xlfn.XLOOKUP(CG$1,'Control Panel'!$B:$B,'Control Panel'!$E:$E),_xlfn.XLOOKUP(CG$1,'Control Panel'!$B:$B,'Control Panel'!$C:$C)))</f>
        <v>0</v>
      </c>
      <c r="CI200" s="3">
        <f>IF(CH200=0,0,CG200*(_xlfn.XLOOKUP(CG$1,'Control Panel'!$B:$B,'Control Panel'!$H:$H)))</f>
        <v>0</v>
      </c>
      <c r="CJ200" s="3">
        <f t="shared" si="140"/>
        <v>0</v>
      </c>
      <c r="CK200" s="3">
        <f t="shared" si="141"/>
        <v>2.066371962428093E-9</v>
      </c>
      <c r="CL200" s="10">
        <f>_xlfn.XLOOKUP(CG$1,'Control Panel'!$B:$B,'Control Panel'!$D:$D)</f>
        <v>5.5E-2</v>
      </c>
      <c r="CM200" s="2">
        <f>IF('Control Panel'!$D$26="ON",CQ199*(1-'Control Panel'!$C$26),CQ199)</f>
        <v>1285219.3922536008</v>
      </c>
      <c r="CN200" s="3">
        <f>IF(ROUND(CQ199,2) = 0,0,-PMT(_xlfn.XLOOKUP(CM$1,'Control Panel'!$B:$B,'Control Panel'!$H:$H),_xlfn.XLOOKUP(CM$1,'Control Panel'!$B:$B,'Control Panel'!$E:$E),_xlfn.XLOOKUP(CM$1,'Control Panel'!$B:$B,'Control Panel'!$C:$C)))</f>
        <v>11044.074042837967</v>
      </c>
      <c r="CO200" s="3">
        <f>IF(CN200=0,0,CM200*(_xlfn.XLOOKUP(CM$1,'Control Panel'!$B:$B,'Control Panel'!$H:$H)))</f>
        <v>5622.834841109503</v>
      </c>
      <c r="CP200" s="3">
        <f t="shared" si="142"/>
        <v>5421.2392017284637</v>
      </c>
      <c r="CQ200" s="3">
        <f t="shared" si="143"/>
        <v>1279798.1530518723</v>
      </c>
      <c r="CR200" s="10">
        <f>_xlfn.XLOOKUP(CM$1,'Control Panel'!$B:$B,'Control Panel'!$D:$D)</f>
        <v>5.2499999999999998E-2</v>
      </c>
    </row>
    <row r="201" spans="1:96" ht="11.15" thickBot="1" x14ac:dyDescent="0.35">
      <c r="A201" s="86">
        <f t="shared" si="112"/>
        <v>156234.21145028796</v>
      </c>
      <c r="B201" s="3">
        <f t="shared" si="113"/>
        <v>208448.421856431</v>
      </c>
      <c r="C201" s="88">
        <f>SUM($A$3:A200)</f>
        <v>60300166.303431787</v>
      </c>
      <c r="D201" s="87">
        <f>IF('Control Panel'!$D$27= "ON",A201+B201*(1-'Control Panel'!$C$27),A201+B201)</f>
        <v>364682.63330671896</v>
      </c>
      <c r="F201" s="11">
        <v>199</v>
      </c>
      <c r="G201" s="2">
        <f>IF('Control Panel'!$D$26="ON",K200*(1-'Control Panel'!$C$26),K200)</f>
        <v>2.5611370801925659E-9</v>
      </c>
      <c r="H201" s="3">
        <f>IF(ROUND(K200,2) = 0,0,-PMT(_xlfn.XLOOKUP(G$1,'Control Panel'!$B:$B,'Control Panel'!$H:$H),_xlfn.XLOOKUP(G$1,'Control Panel'!$B:$B,'Control Panel'!$E:$E),_xlfn.XLOOKUP(G$1,'Control Panel'!$B:$B,'Control Panel'!$C:$C)))</f>
        <v>0</v>
      </c>
      <c r="I201" s="3">
        <f>IF(H201=0,0,G201*(_xlfn.XLOOKUP(G$1,'Control Panel'!$B:$B,'Control Panel'!$H:$H)))</f>
        <v>0</v>
      </c>
      <c r="J201" s="3">
        <f t="shared" si="114"/>
        <v>0</v>
      </c>
      <c r="K201" s="3">
        <f t="shared" si="115"/>
        <v>2.5611370801925659E-9</v>
      </c>
      <c r="L201" s="10">
        <f>_xlfn.XLOOKUP(G$1,'Control Panel'!$B:$B,'Control Panel'!$D:$D)</f>
        <v>5.5E-2</v>
      </c>
      <c r="M201" s="2">
        <f>IF('Control Panel'!$D$26="ON",Q200*(1-'Control Panel'!$C$26),Q200)</f>
        <v>2768709.6324894433</v>
      </c>
      <c r="N201" s="3">
        <f>IF(ROUND(Q200,2) = 0,0,-PMT(_xlfn.XLOOKUP(M$1,'Control Panel'!$B:$B,'Control Panel'!$H:$H),_xlfn.XLOOKUP(M$1,'Control Panel'!$B:$B,'Control Panel'!$E:$E),_xlfn.XLOOKUP(M$1,'Control Panel'!$B:$B,'Control Panel'!$C:$C)))</f>
        <v>26277.152547020552</v>
      </c>
      <c r="O201" s="3">
        <f>IF(N201=0,0,M201*(_xlfn.XLOOKUP(M$1,'Control Panel'!$B:$B,'Control Panel'!$H:$H)))</f>
        <v>15862.398936137437</v>
      </c>
      <c r="P201" s="3">
        <f t="shared" si="116"/>
        <v>10414.753610883115</v>
      </c>
      <c r="Q201" s="3">
        <f t="shared" si="117"/>
        <v>2758294.8788785604</v>
      </c>
      <c r="R201" s="10">
        <f>_xlfn.XLOOKUP(M$1,'Control Panel'!$B:$B,'Control Panel'!$D:$D)</f>
        <v>6.8750000000000006E-2</v>
      </c>
      <c r="S201" s="2">
        <f>IF('Control Panel'!$D$26="ON",W200*(1-'Control Panel'!$C$26),W200)</f>
        <v>4499153.1527953269</v>
      </c>
      <c r="T201" s="3">
        <f>IF(ROUND(W200,2) = 0,0,-PMT(_xlfn.XLOOKUP(S$1,'Control Panel'!$B:$B,'Control Panel'!$H:$H),_xlfn.XLOOKUP(S$1,'Control Panel'!$B:$B,'Control Panel'!$E:$E),_xlfn.XLOOKUP(S$1,'Control Panel'!$B:$B,'Control Panel'!$C:$C)))</f>
        <v>42700.372888908401</v>
      </c>
      <c r="U201" s="3">
        <f>IF(T201=0,0,S201*(_xlfn.XLOOKUP(S$1,'Control Panel'!$B:$B,'Control Panel'!$H:$H)))</f>
        <v>25776.398271223228</v>
      </c>
      <c r="V201" s="3">
        <f t="shared" si="118"/>
        <v>16923.974617685173</v>
      </c>
      <c r="W201" s="3">
        <f t="shared" si="119"/>
        <v>4482229.1781776417</v>
      </c>
      <c r="X201" s="10">
        <f>_xlfn.XLOOKUP(S$1,'Control Panel'!$B:$B,'Control Panel'!$D:$D)</f>
        <v>6.8750000000000006E-2</v>
      </c>
      <c r="Y201" s="2">
        <f>IF('Control Panel'!$D$26="ON",AC200*(1-'Control Panel'!$C$26),AC200)</f>
        <v>-6.7957444116473198E-9</v>
      </c>
      <c r="Z201" s="3">
        <f>IF(ROUND(AC200,2) = 0,0,-PMT(_xlfn.XLOOKUP(Y$1,'Control Panel'!$B:$B,'Control Panel'!$H:$H),_xlfn.XLOOKUP(Y$1,'Control Panel'!$B:$B,'Control Panel'!$E:$E),_xlfn.XLOOKUP(Y$1,'Control Panel'!$B:$B,'Control Panel'!$C:$C)))</f>
        <v>0</v>
      </c>
      <c r="AA201" s="3">
        <f>IF(Z201=0,0,Y201*(_xlfn.XLOOKUP(Y$1,'Control Panel'!$B:$B,'Control Panel'!$H:$H)))</f>
        <v>0</v>
      </c>
      <c r="AB201" s="3">
        <f t="shared" si="120"/>
        <v>0</v>
      </c>
      <c r="AC201" s="3">
        <f t="shared" si="121"/>
        <v>-6.7957444116473198E-9</v>
      </c>
      <c r="AD201" s="10">
        <f>_xlfn.XLOOKUP(Y$1,'Control Panel'!$B:$B,'Control Panel'!$D:$D)</f>
        <v>5.1249999999999997E-2</v>
      </c>
      <c r="AE201" s="2">
        <f>IF('Control Panel'!$D$26="ON",AI200*(1-'Control Panel'!$C$26),AI200)</f>
        <v>6921774.0812236145</v>
      </c>
      <c r="AF201" s="3">
        <f>IF(ROUND(AI200,2) = 0,0,-PMT(_xlfn.XLOOKUP(AE$1,'Control Panel'!$B:$B,'Control Panel'!$H:$H),_xlfn.XLOOKUP(AE$1,'Control Panel'!$B:$B,'Control Panel'!$E:$E),_xlfn.XLOOKUP(AE$1,'Control Panel'!$B:$B,'Control Panel'!$C:$C)))</f>
        <v>65692.881367551381</v>
      </c>
      <c r="AG201" s="3">
        <f>IF(AF201=0,0,AE201*(_xlfn.XLOOKUP(AE$1,'Control Panel'!$B:$B,'Control Panel'!$H:$H)))</f>
        <v>39655.997340343631</v>
      </c>
      <c r="AH201" s="3">
        <f t="shared" si="122"/>
        <v>26036.88402720775</v>
      </c>
      <c r="AI201" s="3">
        <f t="shared" si="123"/>
        <v>6895737.1971964063</v>
      </c>
      <c r="AJ201" s="10">
        <f>_xlfn.XLOOKUP(AE$1,'Control Panel'!$B:$B,'Control Panel'!$D:$D)</f>
        <v>6.8750000000000006E-2</v>
      </c>
      <c r="AK201" s="2">
        <f>IF('Control Panel'!$D$26="ON",AO200*(1-'Control Panel'!$C$26),AO200)</f>
        <v>-5.056790541857481E-10</v>
      </c>
      <c r="AL201" s="3">
        <f>IF(ROUND(AO200,2) = 0,0,-PMT(_xlfn.XLOOKUP(AK$1,'Control Panel'!$B:$B,'Control Panel'!$H:$H),_xlfn.XLOOKUP(AK$1,'Control Panel'!$B:$B,'Control Panel'!$E:$E),_xlfn.XLOOKUP(AK$1,'Control Panel'!$B:$B,'Control Panel'!$C:$C)))</f>
        <v>0</v>
      </c>
      <c r="AM201" s="3">
        <f>IF(AL201=0,0,AK201*(_xlfn.XLOOKUP(AK$1,'Control Panel'!$B:$B,'Control Panel'!$H:$H)))</f>
        <v>0</v>
      </c>
      <c r="AN201" s="3">
        <f t="shared" si="124"/>
        <v>0</v>
      </c>
      <c r="AO201" s="3">
        <f t="shared" si="125"/>
        <v>-5.056790541857481E-10</v>
      </c>
      <c r="AP201" s="10">
        <f>_xlfn.XLOOKUP(AK$1,'Control Panel'!$B:$B,'Control Panel'!$D:$D)</f>
        <v>6.25E-2</v>
      </c>
      <c r="AQ201" s="2">
        <f>IF('Control Panel'!$D$26="ON",AU200*(1-'Control Panel'!$C$26),AU200)</f>
        <v>-1.3387762010097504E-9</v>
      </c>
      <c r="AR201" s="3">
        <f>IF(ROUND(AU200,2) = 0,0,-PMT(_xlfn.XLOOKUP(AQ$1,'Control Panel'!$B:$B,'Control Panel'!$H:$H),_xlfn.XLOOKUP(AQ$1,'Control Panel'!$B:$B,'Control Panel'!$E:$E),_xlfn.XLOOKUP(AQ$1,'Control Panel'!$B:$B,'Control Panel'!$C:$C)))</f>
        <v>0</v>
      </c>
      <c r="AS201" s="3">
        <f>IF(AR201=0,0,AQ201*(_xlfn.XLOOKUP(AQ$1,'Control Panel'!$B:$B,'Control Panel'!$H:$H)))</f>
        <v>0</v>
      </c>
      <c r="AT201" s="3">
        <f t="shared" si="126"/>
        <v>0</v>
      </c>
      <c r="AU201" s="3">
        <f t="shared" si="127"/>
        <v>-1.3387762010097504E-9</v>
      </c>
      <c r="AV201" s="10">
        <f>_xlfn.XLOOKUP(AQ$1,'Control Panel'!$B:$B,'Control Panel'!$D:$D)</f>
        <v>6.6250000000000003E-2</v>
      </c>
      <c r="AW201" s="2">
        <f>IF('Control Panel'!$D$26="ON",BA200*(1-'Control Panel'!$C$26),BA200)</f>
        <v>5152625.46628079</v>
      </c>
      <c r="AX201" s="3">
        <f>IF(ROUND(BA200,2) = 0,0,-PMT(_xlfn.XLOOKUP(AW$1,'Control Panel'!$B:$B,'Control Panel'!$H:$H),_xlfn.XLOOKUP(AW$1,'Control Panel'!$B:$B,'Control Panel'!$E:$E),_xlfn.XLOOKUP(AW$1,'Control Panel'!$B:$B,'Control Panel'!$C:$C)))</f>
        <v>44797.69910066975</v>
      </c>
      <c r="AY201" s="3">
        <f>IF(AX201=0,0,AW201*(_xlfn.XLOOKUP(AW$1,'Control Panel'!$B:$B,'Control Panel'!$H:$H)))</f>
        <v>23079.468234382708</v>
      </c>
      <c r="AZ201" s="3">
        <f t="shared" si="128"/>
        <v>21718.230866287042</v>
      </c>
      <c r="BA201" s="3">
        <f t="shared" si="129"/>
        <v>5130907.2354145031</v>
      </c>
      <c r="BB201" s="10">
        <f>_xlfn.XLOOKUP(AW$1,'Control Panel'!$B:$B,'Control Panel'!$D:$D)</f>
        <v>5.3749999999999999E-2</v>
      </c>
      <c r="BC201" s="2">
        <f>IF('Control Panel'!$D$26="ON",BG200*(1-'Control Panel'!$C$26),BG200)</f>
        <v>8700044.0078523122</v>
      </c>
      <c r="BD201" s="3">
        <f>IF(ROUND(BG200,2) = 0,0,-PMT(_xlfn.XLOOKUP(BC$1,'Control Panel'!$B:$B,'Control Panel'!$H:$H),_xlfn.XLOOKUP(BC$1,'Control Panel'!$B:$B,'Control Panel'!$E:$E),_xlfn.XLOOKUP(BC$1,'Control Panel'!$B:$B,'Control Panel'!$C:$C)))</f>
        <v>83162.8118973979</v>
      </c>
      <c r="BE201" s="3">
        <f>IF(BD201=0,0,BC201*(_xlfn.XLOOKUP(BC$1,'Control Panel'!$B:$B,'Control Panel'!$H:$H)))</f>
        <v>50750.256712471826</v>
      </c>
      <c r="BF201" s="3">
        <f t="shared" si="130"/>
        <v>32412.555184926074</v>
      </c>
      <c r="BG201" s="3">
        <f t="shared" si="131"/>
        <v>8667631.4526673853</v>
      </c>
      <c r="BH201" s="10">
        <f>_xlfn.XLOOKUP(BC$1,'Control Panel'!$B:$B,'Control Panel'!$D:$D)</f>
        <v>7.0000000000000007E-2</v>
      </c>
      <c r="BI201" s="2">
        <f>IF('Control Panel'!$D$26="ON",BM200*(1-'Control Panel'!$C$26),BM200)</f>
        <v>4458662.7450099485</v>
      </c>
      <c r="BJ201" s="3">
        <f>IF(ROUND(BM200,2) = 0,0,-PMT(_xlfn.XLOOKUP(BI$1,'Control Panel'!$B:$B,'Control Panel'!$H:$H),_xlfn.XLOOKUP(BI$1,'Control Panel'!$B:$B,'Control Panel'!$E:$E),_xlfn.XLOOKUP(BI$1,'Control Panel'!$B:$B,'Control Panel'!$C:$C)))</f>
        <v>39928.799014207361</v>
      </c>
      <c r="BK201" s="3">
        <f>IF(BJ201=0,0,BI201*(_xlfn.XLOOKUP(BI$1,'Control Panel'!$B:$B,'Control Panel'!$H:$H)))</f>
        <v>21828.869689111205</v>
      </c>
      <c r="BL201" s="3">
        <f t="shared" si="132"/>
        <v>18099.929325096156</v>
      </c>
      <c r="BM201" s="3">
        <f t="shared" si="133"/>
        <v>4440562.8156848522</v>
      </c>
      <c r="BN201" s="10">
        <f>_xlfn.XLOOKUP(BI$1,'Control Panel'!$B:$B,'Control Panel'!$D:$D)</f>
        <v>5.8749999999999997E-2</v>
      </c>
      <c r="BO201" s="2">
        <f>IF('Control Panel'!$D$26="ON",BS200*(1-'Control Panel'!$C$26),BS200)</f>
        <v>5919066.457864915</v>
      </c>
      <c r="BP201" s="3">
        <f>IF(ROUND(BS200,2) = 0,0,-PMT(_xlfn.XLOOKUP(BO$1,'Control Panel'!$B:$B,'Control Panel'!$H:$H),_xlfn.XLOOKUP(BO$1,'Control Panel'!$B:$B,'Control Panel'!$E:$E),_xlfn.XLOOKUP(BO$1,'Control Panel'!$B:$B,'Control Panel'!$C:$C)))</f>
        <v>51078.842448125593</v>
      </c>
      <c r="BQ201" s="3">
        <f>IF(BP201=0,0,BO201*(_xlfn.XLOOKUP(BO$1,'Control Panel'!$B:$B,'Control Panel'!$H:$H)))</f>
        <v>25895.915753158999</v>
      </c>
      <c r="BR201" s="3">
        <f t="shared" si="134"/>
        <v>25182.926694966594</v>
      </c>
      <c r="BS201" s="3">
        <f t="shared" si="135"/>
        <v>5893883.5311699482</v>
      </c>
      <c r="BT201" s="10">
        <f>_xlfn.XLOOKUP(BO$1,'Control Panel'!$B:$B,'Control Panel'!$D:$D)</f>
        <v>5.2499999999999998E-2</v>
      </c>
      <c r="BU201" s="2">
        <f>IF('Control Panel'!$D$26="ON",BY200*(1-'Control Panel'!$C$26),BY200)</f>
        <v>-1.0259100235998631E-9</v>
      </c>
      <c r="BV201" s="3">
        <f>IF(ROUND(BY200,2) = 0,0,-PMT(_xlfn.XLOOKUP(BU$1,'Control Panel'!$B:$B,'Control Panel'!$H:$H),_xlfn.XLOOKUP(BU$1,'Control Panel'!$B:$B,'Control Panel'!$E:$E),_xlfn.XLOOKUP(BU$1,'Control Panel'!$B:$B,'Control Panel'!$C:$C)))</f>
        <v>0</v>
      </c>
      <c r="BW201" s="3">
        <f>IF(BV201=0,0,BU201*(_xlfn.XLOOKUP(BU$1,'Control Panel'!$B:$B,'Control Panel'!$H:$H)))</f>
        <v>0</v>
      </c>
      <c r="BX201" s="3">
        <f t="shared" si="136"/>
        <v>0</v>
      </c>
      <c r="BY201" s="3">
        <f t="shared" si="137"/>
        <v>-1.0259100235998631E-9</v>
      </c>
      <c r="BZ201" s="10">
        <f>_xlfn.XLOOKUP(BU$1,'Control Panel'!$B:$B,'Control Panel'!$D:$D)</f>
        <v>6.3750000000000001E-2</v>
      </c>
      <c r="CA201" s="2">
        <f>IF('Control Panel'!$D$26="ON",CE200*(1-'Control Panel'!$C$26),CE200)</f>
        <v>-8.3746272139251232E-9</v>
      </c>
      <c r="CB201" s="3">
        <f>IF(ROUND(CE200,2) = 0,0,-PMT(_xlfn.XLOOKUP(CA$1,'Control Panel'!$B:$B,'Control Panel'!$H:$H),_xlfn.XLOOKUP(CA$1,'Control Panel'!$B:$B,'Control Panel'!$E:$E),_xlfn.XLOOKUP(CA$1,'Control Panel'!$B:$B,'Control Panel'!$C:$C)))</f>
        <v>0</v>
      </c>
      <c r="CC201" s="3">
        <f>IF(CB201=0,0,CA201*(_xlfn.XLOOKUP(CA$1,'Control Panel'!$B:$B,'Control Panel'!$H:$H)))</f>
        <v>0</v>
      </c>
      <c r="CD201" s="3">
        <f t="shared" si="138"/>
        <v>0</v>
      </c>
      <c r="CE201" s="3">
        <f t="shared" si="139"/>
        <v>-8.3746272139251232E-9</v>
      </c>
      <c r="CF201" s="10">
        <f>_xlfn.XLOOKUP(CA$1,'Control Panel'!$B:$B,'Control Panel'!$D:$D)</f>
        <v>5.7500000000000002E-2</v>
      </c>
      <c r="CG201" s="2">
        <f>IF('Control Panel'!$D$26="ON",CK200*(1-'Control Panel'!$C$26),CK200)</f>
        <v>2.066371962428093E-9</v>
      </c>
      <c r="CH201" s="3">
        <f>IF(ROUND(CK200,2) = 0,0,-PMT(_xlfn.XLOOKUP(CG$1,'Control Panel'!$B:$B,'Control Panel'!$H:$H),_xlfn.XLOOKUP(CG$1,'Control Panel'!$B:$B,'Control Panel'!$E:$E),_xlfn.XLOOKUP(CG$1,'Control Panel'!$B:$B,'Control Panel'!$C:$C)))</f>
        <v>0</v>
      </c>
      <c r="CI201" s="3">
        <f>IF(CH201=0,0,CG201*(_xlfn.XLOOKUP(CG$1,'Control Panel'!$B:$B,'Control Panel'!$H:$H)))</f>
        <v>0</v>
      </c>
      <c r="CJ201" s="3">
        <f t="shared" si="140"/>
        <v>0</v>
      </c>
      <c r="CK201" s="3">
        <f t="shared" si="141"/>
        <v>2.066371962428093E-9</v>
      </c>
      <c r="CL201" s="10">
        <f>_xlfn.XLOOKUP(CG$1,'Control Panel'!$B:$B,'Control Panel'!$D:$D)</f>
        <v>5.5E-2</v>
      </c>
      <c r="CM201" s="2">
        <f>IF('Control Panel'!$D$26="ON",CQ200*(1-'Control Panel'!$C$26),CQ200)</f>
        <v>1279798.1530518723</v>
      </c>
      <c r="CN201" s="3">
        <f>IF(ROUND(CQ200,2) = 0,0,-PMT(_xlfn.XLOOKUP(CM$1,'Control Panel'!$B:$B,'Control Panel'!$H:$H),_xlfn.XLOOKUP(CM$1,'Control Panel'!$B:$B,'Control Panel'!$E:$E),_xlfn.XLOOKUP(CM$1,'Control Panel'!$B:$B,'Control Panel'!$C:$C)))</f>
        <v>11044.074042837967</v>
      </c>
      <c r="CO201" s="3">
        <f>IF(CN201=0,0,CM201*(_xlfn.XLOOKUP(CM$1,'Control Panel'!$B:$B,'Control Panel'!$H:$H)))</f>
        <v>5599.1169196019409</v>
      </c>
      <c r="CP201" s="3">
        <f t="shared" si="142"/>
        <v>5444.9571232360258</v>
      </c>
      <c r="CQ201" s="3">
        <f t="shared" si="143"/>
        <v>1274353.1959286362</v>
      </c>
      <c r="CR201" s="10">
        <f>_xlfn.XLOOKUP(CM$1,'Control Panel'!$B:$B,'Control Panel'!$D:$D)</f>
        <v>5.2499999999999998E-2</v>
      </c>
    </row>
    <row r="202" spans="1:96" ht="11.15" thickBot="1" x14ac:dyDescent="0.35">
      <c r="A202" s="86">
        <f t="shared" si="112"/>
        <v>157048.9732721961</v>
      </c>
      <c r="B202" s="3">
        <f t="shared" si="113"/>
        <v>207633.66003452285</v>
      </c>
      <c r="C202" s="88">
        <f>SUM($A$3:A201)</f>
        <v>60456400.514882073</v>
      </c>
      <c r="D202" s="87">
        <f>IF('Control Panel'!$D$27= "ON",A202+B202*(1-'Control Panel'!$C$27),A202+B202)</f>
        <v>364682.63330671896</v>
      </c>
      <c r="F202" s="11">
        <v>200</v>
      </c>
      <c r="G202" s="2">
        <f>IF('Control Panel'!$D$26="ON",K201*(1-'Control Panel'!$C$26),K201)</f>
        <v>2.5611370801925659E-9</v>
      </c>
      <c r="H202" s="3">
        <f>IF(ROUND(K201,2) = 0,0,-PMT(_xlfn.XLOOKUP(G$1,'Control Panel'!$B:$B,'Control Panel'!$H:$H),_xlfn.XLOOKUP(G$1,'Control Panel'!$B:$B,'Control Panel'!$E:$E),_xlfn.XLOOKUP(G$1,'Control Panel'!$B:$B,'Control Panel'!$C:$C)))</f>
        <v>0</v>
      </c>
      <c r="I202" s="3">
        <f>IF(H202=0,0,G202*(_xlfn.XLOOKUP(G$1,'Control Panel'!$B:$B,'Control Panel'!$H:$H)))</f>
        <v>0</v>
      </c>
      <c r="J202" s="3">
        <f t="shared" si="114"/>
        <v>0</v>
      </c>
      <c r="K202" s="3">
        <f t="shared" si="115"/>
        <v>2.5611370801925659E-9</v>
      </c>
      <c r="L202" s="10">
        <f>_xlfn.XLOOKUP(G$1,'Control Panel'!$B:$B,'Control Panel'!$D:$D)</f>
        <v>5.5E-2</v>
      </c>
      <c r="M202" s="2">
        <f>IF('Control Panel'!$D$26="ON",Q201*(1-'Control Panel'!$C$26),Q201)</f>
        <v>2758294.8788785604</v>
      </c>
      <c r="N202" s="3">
        <f>IF(ROUND(Q201,2) = 0,0,-PMT(_xlfn.XLOOKUP(M$1,'Control Panel'!$B:$B,'Control Panel'!$H:$H),_xlfn.XLOOKUP(M$1,'Control Panel'!$B:$B,'Control Panel'!$E:$E),_xlfn.XLOOKUP(M$1,'Control Panel'!$B:$B,'Control Panel'!$C:$C)))</f>
        <v>26277.152547020552</v>
      </c>
      <c r="O202" s="3">
        <f>IF(N202=0,0,M202*(_xlfn.XLOOKUP(M$1,'Control Panel'!$B:$B,'Control Panel'!$H:$H)))</f>
        <v>15802.73107690842</v>
      </c>
      <c r="P202" s="3">
        <f t="shared" si="116"/>
        <v>10474.421470112133</v>
      </c>
      <c r="Q202" s="3">
        <f t="shared" si="117"/>
        <v>2747820.4574084482</v>
      </c>
      <c r="R202" s="10">
        <f>_xlfn.XLOOKUP(M$1,'Control Panel'!$B:$B,'Control Panel'!$D:$D)</f>
        <v>6.8750000000000006E-2</v>
      </c>
      <c r="S202" s="2">
        <f>IF('Control Panel'!$D$26="ON",W201*(1-'Control Panel'!$C$26),W201)</f>
        <v>4482229.1781776417</v>
      </c>
      <c r="T202" s="3">
        <f>IF(ROUND(W201,2) = 0,0,-PMT(_xlfn.XLOOKUP(S$1,'Control Panel'!$B:$B,'Control Panel'!$H:$H),_xlfn.XLOOKUP(S$1,'Control Panel'!$B:$B,'Control Panel'!$E:$E),_xlfn.XLOOKUP(S$1,'Control Panel'!$B:$B,'Control Panel'!$C:$C)))</f>
        <v>42700.372888908401</v>
      </c>
      <c r="U202" s="3">
        <f>IF(T202=0,0,S202*(_xlfn.XLOOKUP(S$1,'Control Panel'!$B:$B,'Control Panel'!$H:$H)))</f>
        <v>25679.437999976075</v>
      </c>
      <c r="V202" s="3">
        <f t="shared" si="118"/>
        <v>17020.934888932326</v>
      </c>
      <c r="W202" s="3">
        <f t="shared" si="119"/>
        <v>4465208.2432887098</v>
      </c>
      <c r="X202" s="10">
        <f>_xlfn.XLOOKUP(S$1,'Control Panel'!$B:$B,'Control Panel'!$D:$D)</f>
        <v>6.8750000000000006E-2</v>
      </c>
      <c r="Y202" s="2">
        <f>IF('Control Panel'!$D$26="ON",AC201*(1-'Control Panel'!$C$26),AC201)</f>
        <v>-6.7957444116473198E-9</v>
      </c>
      <c r="Z202" s="3">
        <f>IF(ROUND(AC201,2) = 0,0,-PMT(_xlfn.XLOOKUP(Y$1,'Control Panel'!$B:$B,'Control Panel'!$H:$H),_xlfn.XLOOKUP(Y$1,'Control Panel'!$B:$B,'Control Panel'!$E:$E),_xlfn.XLOOKUP(Y$1,'Control Panel'!$B:$B,'Control Panel'!$C:$C)))</f>
        <v>0</v>
      </c>
      <c r="AA202" s="3">
        <f>IF(Z202=0,0,Y202*(_xlfn.XLOOKUP(Y$1,'Control Panel'!$B:$B,'Control Panel'!$H:$H)))</f>
        <v>0</v>
      </c>
      <c r="AB202" s="3">
        <f t="shared" si="120"/>
        <v>0</v>
      </c>
      <c r="AC202" s="3">
        <f t="shared" si="121"/>
        <v>-6.7957444116473198E-9</v>
      </c>
      <c r="AD202" s="10">
        <f>_xlfn.XLOOKUP(Y$1,'Control Panel'!$B:$B,'Control Panel'!$D:$D)</f>
        <v>5.1249999999999997E-2</v>
      </c>
      <c r="AE202" s="2">
        <f>IF('Control Panel'!$D$26="ON",AI201*(1-'Control Panel'!$C$26),AI201)</f>
        <v>6895737.1971964063</v>
      </c>
      <c r="AF202" s="3">
        <f>IF(ROUND(AI201,2) = 0,0,-PMT(_xlfn.XLOOKUP(AE$1,'Control Panel'!$B:$B,'Control Panel'!$H:$H),_xlfn.XLOOKUP(AE$1,'Control Panel'!$B:$B,'Control Panel'!$E:$E),_xlfn.XLOOKUP(AE$1,'Control Panel'!$B:$B,'Control Panel'!$C:$C)))</f>
        <v>65692.881367551381</v>
      </c>
      <c r="AG202" s="3">
        <f>IF(AF202=0,0,AE202*(_xlfn.XLOOKUP(AE$1,'Control Panel'!$B:$B,'Control Panel'!$H:$H)))</f>
        <v>39506.827692271079</v>
      </c>
      <c r="AH202" s="3">
        <f t="shared" si="122"/>
        <v>26186.053675280302</v>
      </c>
      <c r="AI202" s="3">
        <f t="shared" si="123"/>
        <v>6869551.1435211264</v>
      </c>
      <c r="AJ202" s="10">
        <f>_xlfn.XLOOKUP(AE$1,'Control Panel'!$B:$B,'Control Panel'!$D:$D)</f>
        <v>6.8750000000000006E-2</v>
      </c>
      <c r="AK202" s="2">
        <f>IF('Control Panel'!$D$26="ON",AO201*(1-'Control Panel'!$C$26),AO201)</f>
        <v>-5.056790541857481E-10</v>
      </c>
      <c r="AL202" s="3">
        <f>IF(ROUND(AO201,2) = 0,0,-PMT(_xlfn.XLOOKUP(AK$1,'Control Panel'!$B:$B,'Control Panel'!$H:$H),_xlfn.XLOOKUP(AK$1,'Control Panel'!$B:$B,'Control Panel'!$E:$E),_xlfn.XLOOKUP(AK$1,'Control Panel'!$B:$B,'Control Panel'!$C:$C)))</f>
        <v>0</v>
      </c>
      <c r="AM202" s="3">
        <f>IF(AL202=0,0,AK202*(_xlfn.XLOOKUP(AK$1,'Control Panel'!$B:$B,'Control Panel'!$H:$H)))</f>
        <v>0</v>
      </c>
      <c r="AN202" s="3">
        <f t="shared" si="124"/>
        <v>0</v>
      </c>
      <c r="AO202" s="3">
        <f t="shared" si="125"/>
        <v>-5.056790541857481E-10</v>
      </c>
      <c r="AP202" s="10">
        <f>_xlfn.XLOOKUP(AK$1,'Control Panel'!$B:$B,'Control Panel'!$D:$D)</f>
        <v>6.25E-2</v>
      </c>
      <c r="AQ202" s="2">
        <f>IF('Control Panel'!$D$26="ON",AU201*(1-'Control Panel'!$C$26),AU201)</f>
        <v>-1.3387762010097504E-9</v>
      </c>
      <c r="AR202" s="3">
        <f>IF(ROUND(AU201,2) = 0,0,-PMT(_xlfn.XLOOKUP(AQ$1,'Control Panel'!$B:$B,'Control Panel'!$H:$H),_xlfn.XLOOKUP(AQ$1,'Control Panel'!$B:$B,'Control Panel'!$E:$E),_xlfn.XLOOKUP(AQ$1,'Control Panel'!$B:$B,'Control Panel'!$C:$C)))</f>
        <v>0</v>
      </c>
      <c r="AS202" s="3">
        <f>IF(AR202=0,0,AQ202*(_xlfn.XLOOKUP(AQ$1,'Control Panel'!$B:$B,'Control Panel'!$H:$H)))</f>
        <v>0</v>
      </c>
      <c r="AT202" s="3">
        <f t="shared" si="126"/>
        <v>0</v>
      </c>
      <c r="AU202" s="3">
        <f t="shared" si="127"/>
        <v>-1.3387762010097504E-9</v>
      </c>
      <c r="AV202" s="10">
        <f>_xlfn.XLOOKUP(AQ$1,'Control Panel'!$B:$B,'Control Panel'!$D:$D)</f>
        <v>6.6250000000000003E-2</v>
      </c>
      <c r="AW202" s="2">
        <f>IF('Control Panel'!$D$26="ON",BA201*(1-'Control Panel'!$C$26),BA201)</f>
        <v>5130907.2354145031</v>
      </c>
      <c r="AX202" s="3">
        <f>IF(ROUND(BA201,2) = 0,0,-PMT(_xlfn.XLOOKUP(AW$1,'Control Panel'!$B:$B,'Control Panel'!$H:$H),_xlfn.XLOOKUP(AW$1,'Control Panel'!$B:$B,'Control Panel'!$E:$E),_xlfn.XLOOKUP(AW$1,'Control Panel'!$B:$B,'Control Panel'!$C:$C)))</f>
        <v>44797.69910066975</v>
      </c>
      <c r="AY202" s="3">
        <f>IF(AX202=0,0,AW202*(_xlfn.XLOOKUP(AW$1,'Control Panel'!$B:$B,'Control Panel'!$H:$H)))</f>
        <v>22982.188658627463</v>
      </c>
      <c r="AZ202" s="3">
        <f t="shared" si="128"/>
        <v>21815.510442042287</v>
      </c>
      <c r="BA202" s="3">
        <f t="shared" si="129"/>
        <v>5109091.7249724604</v>
      </c>
      <c r="BB202" s="10">
        <f>_xlfn.XLOOKUP(AW$1,'Control Panel'!$B:$B,'Control Panel'!$D:$D)</f>
        <v>5.3749999999999999E-2</v>
      </c>
      <c r="BC202" s="2">
        <f>IF('Control Panel'!$D$26="ON",BG201*(1-'Control Panel'!$C$26),BG201)</f>
        <v>8667631.4526673853</v>
      </c>
      <c r="BD202" s="3">
        <f>IF(ROUND(BG201,2) = 0,0,-PMT(_xlfn.XLOOKUP(BC$1,'Control Panel'!$B:$B,'Control Panel'!$H:$H),_xlfn.XLOOKUP(BC$1,'Control Panel'!$B:$B,'Control Panel'!$E:$E),_xlfn.XLOOKUP(BC$1,'Control Panel'!$B:$B,'Control Panel'!$C:$C)))</f>
        <v>83162.8118973979</v>
      </c>
      <c r="BE202" s="3">
        <f>IF(BD202=0,0,BC202*(_xlfn.XLOOKUP(BC$1,'Control Panel'!$B:$B,'Control Panel'!$H:$H)))</f>
        <v>50561.183473893085</v>
      </c>
      <c r="BF202" s="3">
        <f t="shared" si="130"/>
        <v>32601.628423504815</v>
      </c>
      <c r="BG202" s="3">
        <f t="shared" si="131"/>
        <v>8635029.8242438808</v>
      </c>
      <c r="BH202" s="10">
        <f>_xlfn.XLOOKUP(BC$1,'Control Panel'!$B:$B,'Control Panel'!$D:$D)</f>
        <v>7.0000000000000007E-2</v>
      </c>
      <c r="BI202" s="2">
        <f>IF('Control Panel'!$D$26="ON",BM201*(1-'Control Panel'!$C$26),BM201)</f>
        <v>4440562.8156848522</v>
      </c>
      <c r="BJ202" s="3">
        <f>IF(ROUND(BM201,2) = 0,0,-PMT(_xlfn.XLOOKUP(BI$1,'Control Panel'!$B:$B,'Control Panel'!$H:$H),_xlfn.XLOOKUP(BI$1,'Control Panel'!$B:$B,'Control Panel'!$E:$E),_xlfn.XLOOKUP(BI$1,'Control Panel'!$B:$B,'Control Panel'!$C:$C)))</f>
        <v>39928.799014207361</v>
      </c>
      <c r="BK202" s="3">
        <f>IF(BJ202=0,0,BI202*(_xlfn.XLOOKUP(BI$1,'Control Panel'!$B:$B,'Control Panel'!$H:$H)))</f>
        <v>21740.255451790421</v>
      </c>
      <c r="BL202" s="3">
        <f t="shared" si="132"/>
        <v>18188.54356241694</v>
      </c>
      <c r="BM202" s="3">
        <f t="shared" si="133"/>
        <v>4422374.2721224353</v>
      </c>
      <c r="BN202" s="10">
        <f>_xlfn.XLOOKUP(BI$1,'Control Panel'!$B:$B,'Control Panel'!$D:$D)</f>
        <v>5.8749999999999997E-2</v>
      </c>
      <c r="BO202" s="2">
        <f>IF('Control Panel'!$D$26="ON",BS201*(1-'Control Panel'!$C$26),BS201)</f>
        <v>5893883.5311699482</v>
      </c>
      <c r="BP202" s="3">
        <f>IF(ROUND(BS201,2) = 0,0,-PMT(_xlfn.XLOOKUP(BO$1,'Control Panel'!$B:$B,'Control Panel'!$H:$H),_xlfn.XLOOKUP(BO$1,'Control Panel'!$B:$B,'Control Panel'!$E:$E),_xlfn.XLOOKUP(BO$1,'Control Panel'!$B:$B,'Control Panel'!$C:$C)))</f>
        <v>51078.842448125593</v>
      </c>
      <c r="BQ202" s="3">
        <f>IF(BP202=0,0,BO202*(_xlfn.XLOOKUP(BO$1,'Control Panel'!$B:$B,'Control Panel'!$H:$H)))</f>
        <v>25785.740448868521</v>
      </c>
      <c r="BR202" s="3">
        <f t="shared" si="134"/>
        <v>25293.101999257073</v>
      </c>
      <c r="BS202" s="3">
        <f t="shared" si="135"/>
        <v>5868590.4291706914</v>
      </c>
      <c r="BT202" s="10">
        <f>_xlfn.XLOOKUP(BO$1,'Control Panel'!$B:$B,'Control Panel'!$D:$D)</f>
        <v>5.2499999999999998E-2</v>
      </c>
      <c r="BU202" s="2">
        <f>IF('Control Panel'!$D$26="ON",BY201*(1-'Control Panel'!$C$26),BY201)</f>
        <v>-1.0259100235998631E-9</v>
      </c>
      <c r="BV202" s="3">
        <f>IF(ROUND(BY201,2) = 0,0,-PMT(_xlfn.XLOOKUP(BU$1,'Control Panel'!$B:$B,'Control Panel'!$H:$H),_xlfn.XLOOKUP(BU$1,'Control Panel'!$B:$B,'Control Panel'!$E:$E),_xlfn.XLOOKUP(BU$1,'Control Panel'!$B:$B,'Control Panel'!$C:$C)))</f>
        <v>0</v>
      </c>
      <c r="BW202" s="3">
        <f>IF(BV202=0,0,BU202*(_xlfn.XLOOKUP(BU$1,'Control Panel'!$B:$B,'Control Panel'!$H:$H)))</f>
        <v>0</v>
      </c>
      <c r="BX202" s="3">
        <f t="shared" si="136"/>
        <v>0</v>
      </c>
      <c r="BY202" s="3">
        <f t="shared" si="137"/>
        <v>-1.0259100235998631E-9</v>
      </c>
      <c r="BZ202" s="10">
        <f>_xlfn.XLOOKUP(BU$1,'Control Panel'!$B:$B,'Control Panel'!$D:$D)</f>
        <v>6.3750000000000001E-2</v>
      </c>
      <c r="CA202" s="2">
        <f>IF('Control Panel'!$D$26="ON",CE201*(1-'Control Panel'!$C$26),CE201)</f>
        <v>-8.3746272139251232E-9</v>
      </c>
      <c r="CB202" s="3">
        <f>IF(ROUND(CE201,2) = 0,0,-PMT(_xlfn.XLOOKUP(CA$1,'Control Panel'!$B:$B,'Control Panel'!$H:$H),_xlfn.XLOOKUP(CA$1,'Control Panel'!$B:$B,'Control Panel'!$E:$E),_xlfn.XLOOKUP(CA$1,'Control Panel'!$B:$B,'Control Panel'!$C:$C)))</f>
        <v>0</v>
      </c>
      <c r="CC202" s="3">
        <f>IF(CB202=0,0,CA202*(_xlfn.XLOOKUP(CA$1,'Control Panel'!$B:$B,'Control Panel'!$H:$H)))</f>
        <v>0</v>
      </c>
      <c r="CD202" s="3">
        <f t="shared" si="138"/>
        <v>0</v>
      </c>
      <c r="CE202" s="3">
        <f t="shared" si="139"/>
        <v>-8.3746272139251232E-9</v>
      </c>
      <c r="CF202" s="10">
        <f>_xlfn.XLOOKUP(CA$1,'Control Panel'!$B:$B,'Control Panel'!$D:$D)</f>
        <v>5.7500000000000002E-2</v>
      </c>
      <c r="CG202" s="2">
        <f>IF('Control Panel'!$D$26="ON",CK201*(1-'Control Panel'!$C$26),CK201)</f>
        <v>2.066371962428093E-9</v>
      </c>
      <c r="CH202" s="3">
        <f>IF(ROUND(CK201,2) = 0,0,-PMT(_xlfn.XLOOKUP(CG$1,'Control Panel'!$B:$B,'Control Panel'!$H:$H),_xlfn.XLOOKUP(CG$1,'Control Panel'!$B:$B,'Control Panel'!$E:$E),_xlfn.XLOOKUP(CG$1,'Control Panel'!$B:$B,'Control Panel'!$C:$C)))</f>
        <v>0</v>
      </c>
      <c r="CI202" s="3">
        <f>IF(CH202=0,0,CG202*(_xlfn.XLOOKUP(CG$1,'Control Panel'!$B:$B,'Control Panel'!$H:$H)))</f>
        <v>0</v>
      </c>
      <c r="CJ202" s="3">
        <f t="shared" si="140"/>
        <v>0</v>
      </c>
      <c r="CK202" s="3">
        <f t="shared" si="141"/>
        <v>2.066371962428093E-9</v>
      </c>
      <c r="CL202" s="10">
        <f>_xlfn.XLOOKUP(CG$1,'Control Panel'!$B:$B,'Control Panel'!$D:$D)</f>
        <v>5.5E-2</v>
      </c>
      <c r="CM202" s="2">
        <f>IF('Control Panel'!$D$26="ON",CQ201*(1-'Control Panel'!$C$26),CQ201)</f>
        <v>1274353.1959286362</v>
      </c>
      <c r="CN202" s="3">
        <f>IF(ROUND(CQ201,2) = 0,0,-PMT(_xlfn.XLOOKUP(CM$1,'Control Panel'!$B:$B,'Control Panel'!$H:$H),_xlfn.XLOOKUP(CM$1,'Control Panel'!$B:$B,'Control Panel'!$E:$E),_xlfn.XLOOKUP(CM$1,'Control Panel'!$B:$B,'Control Panel'!$C:$C)))</f>
        <v>11044.074042837967</v>
      </c>
      <c r="CO202" s="3">
        <f>IF(CN202=0,0,CM202*(_xlfn.XLOOKUP(CM$1,'Control Panel'!$B:$B,'Control Panel'!$H:$H)))</f>
        <v>5575.2952321877829</v>
      </c>
      <c r="CP202" s="3">
        <f t="shared" si="142"/>
        <v>5468.7788106501839</v>
      </c>
      <c r="CQ202" s="3">
        <f t="shared" si="143"/>
        <v>1268884.4171179861</v>
      </c>
      <c r="CR202" s="10">
        <f>_xlfn.XLOOKUP(CM$1,'Control Panel'!$B:$B,'Control Panel'!$D:$D)</f>
        <v>5.2499999999999998E-2</v>
      </c>
    </row>
    <row r="203" spans="1:96" ht="11.15" thickBot="1" x14ac:dyDescent="0.35">
      <c r="A203" s="86">
        <f t="shared" si="112"/>
        <v>157868.0457965775</v>
      </c>
      <c r="B203" s="3">
        <f t="shared" si="113"/>
        <v>206814.58751014146</v>
      </c>
      <c r="C203" s="88">
        <f>SUM($A$3:A202)</f>
        <v>60613449.48815427</v>
      </c>
      <c r="D203" s="87">
        <f>IF('Control Panel'!$D$27= "ON",A203+B203*(1-'Control Panel'!$C$27),A203+B203)</f>
        <v>364682.63330671896</v>
      </c>
      <c r="F203" s="11">
        <v>201</v>
      </c>
      <c r="G203" s="2">
        <f>IF('Control Panel'!$D$26="ON",K202*(1-'Control Panel'!$C$26),K202)</f>
        <v>2.5611370801925659E-9</v>
      </c>
      <c r="H203" s="3">
        <f>IF(ROUND(K202,2) = 0,0,-PMT(_xlfn.XLOOKUP(G$1,'Control Panel'!$B:$B,'Control Panel'!$H:$H),_xlfn.XLOOKUP(G$1,'Control Panel'!$B:$B,'Control Panel'!$E:$E),_xlfn.XLOOKUP(G$1,'Control Panel'!$B:$B,'Control Panel'!$C:$C)))</f>
        <v>0</v>
      </c>
      <c r="I203" s="3">
        <f>IF(H203=0,0,G203*(_xlfn.XLOOKUP(G$1,'Control Panel'!$B:$B,'Control Panel'!$H:$H)))</f>
        <v>0</v>
      </c>
      <c r="J203" s="3">
        <f t="shared" si="114"/>
        <v>0</v>
      </c>
      <c r="K203" s="3">
        <f t="shared" si="115"/>
        <v>2.5611370801925659E-9</v>
      </c>
      <c r="L203" s="10">
        <f>_xlfn.XLOOKUP(G$1,'Control Panel'!$B:$B,'Control Panel'!$D:$D)</f>
        <v>5.5E-2</v>
      </c>
      <c r="M203" s="2">
        <f>IF('Control Panel'!$D$26="ON",Q202*(1-'Control Panel'!$C$26),Q202)</f>
        <v>2747820.4574084482</v>
      </c>
      <c r="N203" s="3">
        <f>IF(ROUND(Q202,2) = 0,0,-PMT(_xlfn.XLOOKUP(M$1,'Control Panel'!$B:$B,'Control Panel'!$H:$H),_xlfn.XLOOKUP(M$1,'Control Panel'!$B:$B,'Control Panel'!$E:$E),_xlfn.XLOOKUP(M$1,'Control Panel'!$B:$B,'Control Panel'!$C:$C)))</f>
        <v>26277.152547020552</v>
      </c>
      <c r="O203" s="3">
        <f>IF(N203=0,0,M203*(_xlfn.XLOOKUP(M$1,'Control Panel'!$B:$B,'Control Panel'!$H:$H)))</f>
        <v>15742.721370569236</v>
      </c>
      <c r="P203" s="3">
        <f t="shared" si="116"/>
        <v>10534.431176451317</v>
      </c>
      <c r="Q203" s="3">
        <f t="shared" si="117"/>
        <v>2737286.0262319967</v>
      </c>
      <c r="R203" s="10">
        <f>_xlfn.XLOOKUP(M$1,'Control Panel'!$B:$B,'Control Panel'!$D:$D)</f>
        <v>6.8750000000000006E-2</v>
      </c>
      <c r="S203" s="2">
        <f>IF('Control Panel'!$D$26="ON",W202*(1-'Control Panel'!$C$26),W202)</f>
        <v>4465208.2432887098</v>
      </c>
      <c r="T203" s="3">
        <f>IF(ROUND(W202,2) = 0,0,-PMT(_xlfn.XLOOKUP(S$1,'Control Panel'!$B:$B,'Control Panel'!$H:$H),_xlfn.XLOOKUP(S$1,'Control Panel'!$B:$B,'Control Panel'!$E:$E),_xlfn.XLOOKUP(S$1,'Control Panel'!$B:$B,'Control Panel'!$C:$C)))</f>
        <v>42700.372888908401</v>
      </c>
      <c r="U203" s="3">
        <f>IF(T203=0,0,S203*(_xlfn.XLOOKUP(S$1,'Control Panel'!$B:$B,'Control Panel'!$H:$H)))</f>
        <v>25581.922227174902</v>
      </c>
      <c r="V203" s="3">
        <f t="shared" si="118"/>
        <v>17118.450661733499</v>
      </c>
      <c r="W203" s="3">
        <f t="shared" si="119"/>
        <v>4448089.792626976</v>
      </c>
      <c r="X203" s="10">
        <f>_xlfn.XLOOKUP(S$1,'Control Panel'!$B:$B,'Control Panel'!$D:$D)</f>
        <v>6.8750000000000006E-2</v>
      </c>
      <c r="Y203" s="2">
        <f>IF('Control Panel'!$D$26="ON",AC202*(1-'Control Panel'!$C$26),AC202)</f>
        <v>-6.7957444116473198E-9</v>
      </c>
      <c r="Z203" s="3">
        <f>IF(ROUND(AC202,2) = 0,0,-PMT(_xlfn.XLOOKUP(Y$1,'Control Panel'!$B:$B,'Control Panel'!$H:$H),_xlfn.XLOOKUP(Y$1,'Control Panel'!$B:$B,'Control Panel'!$E:$E),_xlfn.XLOOKUP(Y$1,'Control Panel'!$B:$B,'Control Panel'!$C:$C)))</f>
        <v>0</v>
      </c>
      <c r="AA203" s="3">
        <f>IF(Z203=0,0,Y203*(_xlfn.XLOOKUP(Y$1,'Control Panel'!$B:$B,'Control Panel'!$H:$H)))</f>
        <v>0</v>
      </c>
      <c r="AB203" s="3">
        <f t="shared" si="120"/>
        <v>0</v>
      </c>
      <c r="AC203" s="3">
        <f t="shared" si="121"/>
        <v>-6.7957444116473198E-9</v>
      </c>
      <c r="AD203" s="10">
        <f>_xlfn.XLOOKUP(Y$1,'Control Panel'!$B:$B,'Control Panel'!$D:$D)</f>
        <v>5.1249999999999997E-2</v>
      </c>
      <c r="AE203" s="2">
        <f>IF('Control Panel'!$D$26="ON",AI202*(1-'Control Panel'!$C$26),AI202)</f>
        <v>6869551.1435211264</v>
      </c>
      <c r="AF203" s="3">
        <f>IF(ROUND(AI202,2) = 0,0,-PMT(_xlfn.XLOOKUP(AE$1,'Control Panel'!$B:$B,'Control Panel'!$H:$H),_xlfn.XLOOKUP(AE$1,'Control Panel'!$B:$B,'Control Panel'!$E:$E),_xlfn.XLOOKUP(AE$1,'Control Panel'!$B:$B,'Control Panel'!$C:$C)))</f>
        <v>65692.881367551381</v>
      </c>
      <c r="AG203" s="3">
        <f>IF(AF203=0,0,AE203*(_xlfn.XLOOKUP(AE$1,'Control Panel'!$B:$B,'Control Panel'!$H:$H)))</f>
        <v>39356.803426423125</v>
      </c>
      <c r="AH203" s="3">
        <f t="shared" si="122"/>
        <v>26336.077941128256</v>
      </c>
      <c r="AI203" s="3">
        <f t="shared" si="123"/>
        <v>6843215.0655799983</v>
      </c>
      <c r="AJ203" s="10">
        <f>_xlfn.XLOOKUP(AE$1,'Control Panel'!$B:$B,'Control Panel'!$D:$D)</f>
        <v>6.8750000000000006E-2</v>
      </c>
      <c r="AK203" s="2">
        <f>IF('Control Panel'!$D$26="ON",AO202*(1-'Control Panel'!$C$26),AO202)</f>
        <v>-5.056790541857481E-10</v>
      </c>
      <c r="AL203" s="3">
        <f>IF(ROUND(AO202,2) = 0,0,-PMT(_xlfn.XLOOKUP(AK$1,'Control Panel'!$B:$B,'Control Panel'!$H:$H),_xlfn.XLOOKUP(AK$1,'Control Panel'!$B:$B,'Control Panel'!$E:$E),_xlfn.XLOOKUP(AK$1,'Control Panel'!$B:$B,'Control Panel'!$C:$C)))</f>
        <v>0</v>
      </c>
      <c r="AM203" s="3">
        <f>IF(AL203=0,0,AK203*(_xlfn.XLOOKUP(AK$1,'Control Panel'!$B:$B,'Control Panel'!$H:$H)))</f>
        <v>0</v>
      </c>
      <c r="AN203" s="3">
        <f t="shared" si="124"/>
        <v>0</v>
      </c>
      <c r="AO203" s="3">
        <f t="shared" si="125"/>
        <v>-5.056790541857481E-10</v>
      </c>
      <c r="AP203" s="10">
        <f>_xlfn.XLOOKUP(AK$1,'Control Panel'!$B:$B,'Control Panel'!$D:$D)</f>
        <v>6.25E-2</v>
      </c>
      <c r="AQ203" s="2">
        <f>IF('Control Panel'!$D$26="ON",AU202*(1-'Control Panel'!$C$26),AU202)</f>
        <v>-1.3387762010097504E-9</v>
      </c>
      <c r="AR203" s="3">
        <f>IF(ROUND(AU202,2) = 0,0,-PMT(_xlfn.XLOOKUP(AQ$1,'Control Panel'!$B:$B,'Control Panel'!$H:$H),_xlfn.XLOOKUP(AQ$1,'Control Panel'!$B:$B,'Control Panel'!$E:$E),_xlfn.XLOOKUP(AQ$1,'Control Panel'!$B:$B,'Control Panel'!$C:$C)))</f>
        <v>0</v>
      </c>
      <c r="AS203" s="3">
        <f>IF(AR203=0,0,AQ203*(_xlfn.XLOOKUP(AQ$1,'Control Panel'!$B:$B,'Control Panel'!$H:$H)))</f>
        <v>0</v>
      </c>
      <c r="AT203" s="3">
        <f t="shared" si="126"/>
        <v>0</v>
      </c>
      <c r="AU203" s="3">
        <f t="shared" si="127"/>
        <v>-1.3387762010097504E-9</v>
      </c>
      <c r="AV203" s="10">
        <f>_xlfn.XLOOKUP(AQ$1,'Control Panel'!$B:$B,'Control Panel'!$D:$D)</f>
        <v>6.6250000000000003E-2</v>
      </c>
      <c r="AW203" s="2">
        <f>IF('Control Panel'!$D$26="ON",BA202*(1-'Control Panel'!$C$26),BA202)</f>
        <v>5109091.7249724604</v>
      </c>
      <c r="AX203" s="3">
        <f>IF(ROUND(BA202,2) = 0,0,-PMT(_xlfn.XLOOKUP(AW$1,'Control Panel'!$B:$B,'Control Panel'!$H:$H),_xlfn.XLOOKUP(AW$1,'Control Panel'!$B:$B,'Control Panel'!$E:$E),_xlfn.XLOOKUP(AW$1,'Control Panel'!$B:$B,'Control Panel'!$C:$C)))</f>
        <v>44797.69910066975</v>
      </c>
      <c r="AY203" s="3">
        <f>IF(AX203=0,0,AW203*(_xlfn.XLOOKUP(AW$1,'Control Panel'!$B:$B,'Control Panel'!$H:$H)))</f>
        <v>22884.473351439148</v>
      </c>
      <c r="AZ203" s="3">
        <f t="shared" si="128"/>
        <v>21913.225749230602</v>
      </c>
      <c r="BA203" s="3">
        <f t="shared" si="129"/>
        <v>5087178.4992232295</v>
      </c>
      <c r="BB203" s="10">
        <f>_xlfn.XLOOKUP(AW$1,'Control Panel'!$B:$B,'Control Panel'!$D:$D)</f>
        <v>5.3749999999999999E-2</v>
      </c>
      <c r="BC203" s="2">
        <f>IF('Control Panel'!$D$26="ON",BG202*(1-'Control Panel'!$C$26),BG202)</f>
        <v>8635029.8242438808</v>
      </c>
      <c r="BD203" s="3">
        <f>IF(ROUND(BG202,2) = 0,0,-PMT(_xlfn.XLOOKUP(BC$1,'Control Panel'!$B:$B,'Control Panel'!$H:$H),_xlfn.XLOOKUP(BC$1,'Control Panel'!$B:$B,'Control Panel'!$E:$E),_xlfn.XLOOKUP(BC$1,'Control Panel'!$B:$B,'Control Panel'!$C:$C)))</f>
        <v>83162.8118973979</v>
      </c>
      <c r="BE203" s="3">
        <f>IF(BD203=0,0,BC203*(_xlfn.XLOOKUP(BC$1,'Control Panel'!$B:$B,'Control Panel'!$H:$H)))</f>
        <v>50371.007308089305</v>
      </c>
      <c r="BF203" s="3">
        <f t="shared" si="130"/>
        <v>32791.804589308595</v>
      </c>
      <c r="BG203" s="3">
        <f t="shared" si="131"/>
        <v>8602238.019654572</v>
      </c>
      <c r="BH203" s="10">
        <f>_xlfn.XLOOKUP(BC$1,'Control Panel'!$B:$B,'Control Panel'!$D:$D)</f>
        <v>7.0000000000000007E-2</v>
      </c>
      <c r="BI203" s="2">
        <f>IF('Control Panel'!$D$26="ON",BM202*(1-'Control Panel'!$C$26),BM202)</f>
        <v>4422374.2721224353</v>
      </c>
      <c r="BJ203" s="3">
        <f>IF(ROUND(BM202,2) = 0,0,-PMT(_xlfn.XLOOKUP(BI$1,'Control Panel'!$B:$B,'Control Panel'!$H:$H),_xlfn.XLOOKUP(BI$1,'Control Panel'!$B:$B,'Control Panel'!$E:$E),_xlfn.XLOOKUP(BI$1,'Control Panel'!$B:$B,'Control Panel'!$C:$C)))</f>
        <v>39928.799014207361</v>
      </c>
      <c r="BK203" s="3">
        <f>IF(BJ203=0,0,BI203*(_xlfn.XLOOKUP(BI$1,'Control Panel'!$B:$B,'Control Panel'!$H:$H)))</f>
        <v>21651.207373932753</v>
      </c>
      <c r="BL203" s="3">
        <f t="shared" si="132"/>
        <v>18277.591640274608</v>
      </c>
      <c r="BM203" s="3">
        <f t="shared" si="133"/>
        <v>4404096.6804821603</v>
      </c>
      <c r="BN203" s="10">
        <f>_xlfn.XLOOKUP(BI$1,'Control Panel'!$B:$B,'Control Panel'!$D:$D)</f>
        <v>5.8749999999999997E-2</v>
      </c>
      <c r="BO203" s="2">
        <f>IF('Control Panel'!$D$26="ON",BS202*(1-'Control Panel'!$C$26),BS202)</f>
        <v>5868590.4291706914</v>
      </c>
      <c r="BP203" s="3">
        <f>IF(ROUND(BS202,2) = 0,0,-PMT(_xlfn.XLOOKUP(BO$1,'Control Panel'!$B:$B,'Control Panel'!$H:$H),_xlfn.XLOOKUP(BO$1,'Control Panel'!$B:$B,'Control Panel'!$E:$E),_xlfn.XLOOKUP(BO$1,'Control Panel'!$B:$B,'Control Panel'!$C:$C)))</f>
        <v>51078.842448125593</v>
      </c>
      <c r="BQ203" s="3">
        <f>IF(BP203=0,0,BO203*(_xlfn.XLOOKUP(BO$1,'Control Panel'!$B:$B,'Control Panel'!$H:$H)))</f>
        <v>25675.083127621772</v>
      </c>
      <c r="BR203" s="3">
        <f t="shared" si="134"/>
        <v>25403.759320503821</v>
      </c>
      <c r="BS203" s="3">
        <f t="shared" si="135"/>
        <v>5843186.6698501874</v>
      </c>
      <c r="BT203" s="10">
        <f>_xlfn.XLOOKUP(BO$1,'Control Panel'!$B:$B,'Control Panel'!$D:$D)</f>
        <v>5.2499999999999998E-2</v>
      </c>
      <c r="BU203" s="2">
        <f>IF('Control Panel'!$D$26="ON",BY202*(1-'Control Panel'!$C$26),BY202)</f>
        <v>-1.0259100235998631E-9</v>
      </c>
      <c r="BV203" s="3">
        <f>IF(ROUND(BY202,2) = 0,0,-PMT(_xlfn.XLOOKUP(BU$1,'Control Panel'!$B:$B,'Control Panel'!$H:$H),_xlfn.XLOOKUP(BU$1,'Control Panel'!$B:$B,'Control Panel'!$E:$E),_xlfn.XLOOKUP(BU$1,'Control Panel'!$B:$B,'Control Panel'!$C:$C)))</f>
        <v>0</v>
      </c>
      <c r="BW203" s="3">
        <f>IF(BV203=0,0,BU203*(_xlfn.XLOOKUP(BU$1,'Control Panel'!$B:$B,'Control Panel'!$H:$H)))</f>
        <v>0</v>
      </c>
      <c r="BX203" s="3">
        <f t="shared" si="136"/>
        <v>0</v>
      </c>
      <c r="BY203" s="3">
        <f t="shared" si="137"/>
        <v>-1.0259100235998631E-9</v>
      </c>
      <c r="BZ203" s="10">
        <f>_xlfn.XLOOKUP(BU$1,'Control Panel'!$B:$B,'Control Panel'!$D:$D)</f>
        <v>6.3750000000000001E-2</v>
      </c>
      <c r="CA203" s="2">
        <f>IF('Control Panel'!$D$26="ON",CE202*(1-'Control Panel'!$C$26),CE202)</f>
        <v>-8.3746272139251232E-9</v>
      </c>
      <c r="CB203" s="3">
        <f>IF(ROUND(CE202,2) = 0,0,-PMT(_xlfn.XLOOKUP(CA$1,'Control Panel'!$B:$B,'Control Panel'!$H:$H),_xlfn.XLOOKUP(CA$1,'Control Panel'!$B:$B,'Control Panel'!$E:$E),_xlfn.XLOOKUP(CA$1,'Control Panel'!$B:$B,'Control Panel'!$C:$C)))</f>
        <v>0</v>
      </c>
      <c r="CC203" s="3">
        <f>IF(CB203=0,0,CA203*(_xlfn.XLOOKUP(CA$1,'Control Panel'!$B:$B,'Control Panel'!$H:$H)))</f>
        <v>0</v>
      </c>
      <c r="CD203" s="3">
        <f t="shared" si="138"/>
        <v>0</v>
      </c>
      <c r="CE203" s="3">
        <f t="shared" si="139"/>
        <v>-8.3746272139251232E-9</v>
      </c>
      <c r="CF203" s="10">
        <f>_xlfn.XLOOKUP(CA$1,'Control Panel'!$B:$B,'Control Panel'!$D:$D)</f>
        <v>5.7500000000000002E-2</v>
      </c>
      <c r="CG203" s="2">
        <f>IF('Control Panel'!$D$26="ON",CK202*(1-'Control Panel'!$C$26),CK202)</f>
        <v>2.066371962428093E-9</v>
      </c>
      <c r="CH203" s="3">
        <f>IF(ROUND(CK202,2) = 0,0,-PMT(_xlfn.XLOOKUP(CG$1,'Control Panel'!$B:$B,'Control Panel'!$H:$H),_xlfn.XLOOKUP(CG$1,'Control Panel'!$B:$B,'Control Panel'!$E:$E),_xlfn.XLOOKUP(CG$1,'Control Panel'!$B:$B,'Control Panel'!$C:$C)))</f>
        <v>0</v>
      </c>
      <c r="CI203" s="3">
        <f>IF(CH203=0,0,CG203*(_xlfn.XLOOKUP(CG$1,'Control Panel'!$B:$B,'Control Panel'!$H:$H)))</f>
        <v>0</v>
      </c>
      <c r="CJ203" s="3">
        <f t="shared" si="140"/>
        <v>0</v>
      </c>
      <c r="CK203" s="3">
        <f t="shared" si="141"/>
        <v>2.066371962428093E-9</v>
      </c>
      <c r="CL203" s="10">
        <f>_xlfn.XLOOKUP(CG$1,'Control Panel'!$B:$B,'Control Panel'!$D:$D)</f>
        <v>5.5E-2</v>
      </c>
      <c r="CM203" s="2">
        <f>IF('Control Panel'!$D$26="ON",CQ202*(1-'Control Panel'!$C$26),CQ202)</f>
        <v>1268884.4171179861</v>
      </c>
      <c r="CN203" s="3">
        <f>IF(ROUND(CQ202,2) = 0,0,-PMT(_xlfn.XLOOKUP(CM$1,'Control Panel'!$B:$B,'Control Panel'!$H:$H),_xlfn.XLOOKUP(CM$1,'Control Panel'!$B:$B,'Control Panel'!$E:$E),_xlfn.XLOOKUP(CM$1,'Control Panel'!$B:$B,'Control Panel'!$C:$C)))</f>
        <v>11044.074042837967</v>
      </c>
      <c r="CO203" s="3">
        <f>IF(CN203=0,0,CM203*(_xlfn.XLOOKUP(CM$1,'Control Panel'!$B:$B,'Control Panel'!$H:$H)))</f>
        <v>5551.3693248911886</v>
      </c>
      <c r="CP203" s="3">
        <f t="shared" si="142"/>
        <v>5492.7047179467781</v>
      </c>
      <c r="CQ203" s="3">
        <f t="shared" si="143"/>
        <v>1263391.7124000394</v>
      </c>
      <c r="CR203" s="10">
        <f>_xlfn.XLOOKUP(CM$1,'Control Panel'!$B:$B,'Control Panel'!$D:$D)</f>
        <v>5.2499999999999998E-2</v>
      </c>
    </row>
    <row r="204" spans="1:96" ht="11.15" thickBot="1" x14ac:dyDescent="0.35">
      <c r="A204" s="86">
        <f t="shared" si="112"/>
        <v>158691.45213499293</v>
      </c>
      <c r="B204" s="3">
        <f t="shared" si="113"/>
        <v>205991.181171726</v>
      </c>
      <c r="C204" s="88">
        <f>SUM($A$3:A203)</f>
        <v>60771317.53395085</v>
      </c>
      <c r="D204" s="87">
        <f>IF('Control Panel'!$D$27= "ON",A204+B204*(1-'Control Panel'!$C$27),A204+B204)</f>
        <v>364682.6333067189</v>
      </c>
      <c r="F204" s="11">
        <v>202</v>
      </c>
      <c r="G204" s="2">
        <f>IF('Control Panel'!$D$26="ON",K203*(1-'Control Panel'!$C$26),K203)</f>
        <v>2.5611370801925659E-9</v>
      </c>
      <c r="H204" s="3">
        <f>IF(ROUND(K203,2) = 0,0,-PMT(_xlfn.XLOOKUP(G$1,'Control Panel'!$B:$B,'Control Panel'!$H:$H),_xlfn.XLOOKUP(G$1,'Control Panel'!$B:$B,'Control Panel'!$E:$E),_xlfn.XLOOKUP(G$1,'Control Panel'!$B:$B,'Control Panel'!$C:$C)))</f>
        <v>0</v>
      </c>
      <c r="I204" s="3">
        <f>IF(H204=0,0,G204*(_xlfn.XLOOKUP(G$1,'Control Panel'!$B:$B,'Control Panel'!$H:$H)))</f>
        <v>0</v>
      </c>
      <c r="J204" s="3">
        <f t="shared" si="114"/>
        <v>0</v>
      </c>
      <c r="K204" s="3">
        <f t="shared" si="115"/>
        <v>2.5611370801925659E-9</v>
      </c>
      <c r="L204" s="10">
        <f>_xlfn.XLOOKUP(G$1,'Control Panel'!$B:$B,'Control Panel'!$D:$D)</f>
        <v>5.5E-2</v>
      </c>
      <c r="M204" s="2">
        <f>IF('Control Panel'!$D$26="ON",Q203*(1-'Control Panel'!$C$26),Q203)</f>
        <v>2737286.0262319967</v>
      </c>
      <c r="N204" s="3">
        <f>IF(ROUND(Q203,2) = 0,0,-PMT(_xlfn.XLOOKUP(M$1,'Control Panel'!$B:$B,'Control Panel'!$H:$H),_xlfn.XLOOKUP(M$1,'Control Panel'!$B:$B,'Control Panel'!$E:$E),_xlfn.XLOOKUP(M$1,'Control Panel'!$B:$B,'Control Panel'!$C:$C)))</f>
        <v>26277.152547020552</v>
      </c>
      <c r="O204" s="3">
        <f>IF(N204=0,0,M204*(_xlfn.XLOOKUP(M$1,'Control Panel'!$B:$B,'Control Panel'!$H:$H)))</f>
        <v>15682.367858620815</v>
      </c>
      <c r="P204" s="3">
        <f t="shared" si="116"/>
        <v>10594.784688399737</v>
      </c>
      <c r="Q204" s="3">
        <f t="shared" si="117"/>
        <v>2726691.2415435971</v>
      </c>
      <c r="R204" s="10">
        <f>_xlfn.XLOOKUP(M$1,'Control Panel'!$B:$B,'Control Panel'!$D:$D)</f>
        <v>6.8750000000000006E-2</v>
      </c>
      <c r="S204" s="2">
        <f>IF('Control Panel'!$D$26="ON",W203*(1-'Control Panel'!$C$26),W203)</f>
        <v>4448089.792626976</v>
      </c>
      <c r="T204" s="3">
        <f>IF(ROUND(W203,2) = 0,0,-PMT(_xlfn.XLOOKUP(S$1,'Control Panel'!$B:$B,'Control Panel'!$H:$H),_xlfn.XLOOKUP(S$1,'Control Panel'!$B:$B,'Control Panel'!$E:$E),_xlfn.XLOOKUP(S$1,'Control Panel'!$B:$B,'Control Panel'!$C:$C)))</f>
        <v>42700.372888908401</v>
      </c>
      <c r="U204" s="3">
        <f>IF(T204=0,0,S204*(_xlfn.XLOOKUP(S$1,'Control Panel'!$B:$B,'Control Panel'!$H:$H)))</f>
        <v>25483.847770258719</v>
      </c>
      <c r="V204" s="3">
        <f t="shared" si="118"/>
        <v>17216.525118649683</v>
      </c>
      <c r="W204" s="3">
        <f t="shared" si="119"/>
        <v>4430873.2675083261</v>
      </c>
      <c r="X204" s="10">
        <f>_xlfn.XLOOKUP(S$1,'Control Panel'!$B:$B,'Control Panel'!$D:$D)</f>
        <v>6.8750000000000006E-2</v>
      </c>
      <c r="Y204" s="2">
        <f>IF('Control Panel'!$D$26="ON",AC203*(1-'Control Panel'!$C$26),AC203)</f>
        <v>-6.7957444116473198E-9</v>
      </c>
      <c r="Z204" s="3">
        <f>IF(ROUND(AC203,2) = 0,0,-PMT(_xlfn.XLOOKUP(Y$1,'Control Panel'!$B:$B,'Control Panel'!$H:$H),_xlfn.XLOOKUP(Y$1,'Control Panel'!$B:$B,'Control Panel'!$E:$E),_xlfn.XLOOKUP(Y$1,'Control Panel'!$B:$B,'Control Panel'!$C:$C)))</f>
        <v>0</v>
      </c>
      <c r="AA204" s="3">
        <f>IF(Z204=0,0,Y204*(_xlfn.XLOOKUP(Y$1,'Control Panel'!$B:$B,'Control Panel'!$H:$H)))</f>
        <v>0</v>
      </c>
      <c r="AB204" s="3">
        <f t="shared" si="120"/>
        <v>0</v>
      </c>
      <c r="AC204" s="3">
        <f t="shared" si="121"/>
        <v>-6.7957444116473198E-9</v>
      </c>
      <c r="AD204" s="10">
        <f>_xlfn.XLOOKUP(Y$1,'Control Panel'!$B:$B,'Control Panel'!$D:$D)</f>
        <v>5.1249999999999997E-2</v>
      </c>
      <c r="AE204" s="2">
        <f>IF('Control Panel'!$D$26="ON",AI203*(1-'Control Panel'!$C$26),AI203)</f>
        <v>6843215.0655799983</v>
      </c>
      <c r="AF204" s="3">
        <f>IF(ROUND(AI203,2) = 0,0,-PMT(_xlfn.XLOOKUP(AE$1,'Control Panel'!$B:$B,'Control Panel'!$H:$H),_xlfn.XLOOKUP(AE$1,'Control Panel'!$B:$B,'Control Panel'!$E:$E),_xlfn.XLOOKUP(AE$1,'Control Panel'!$B:$B,'Control Panel'!$C:$C)))</f>
        <v>65692.881367551381</v>
      </c>
      <c r="AG204" s="3">
        <f>IF(AF204=0,0,AE204*(_xlfn.XLOOKUP(AE$1,'Control Panel'!$B:$B,'Control Panel'!$H:$H)))</f>
        <v>39205.91964655208</v>
      </c>
      <c r="AH204" s="3">
        <f t="shared" si="122"/>
        <v>26486.961720999301</v>
      </c>
      <c r="AI204" s="3">
        <f t="shared" si="123"/>
        <v>6816728.103858999</v>
      </c>
      <c r="AJ204" s="10">
        <f>_xlfn.XLOOKUP(AE$1,'Control Panel'!$B:$B,'Control Panel'!$D:$D)</f>
        <v>6.8750000000000006E-2</v>
      </c>
      <c r="AK204" s="2">
        <f>IF('Control Panel'!$D$26="ON",AO203*(1-'Control Panel'!$C$26),AO203)</f>
        <v>-5.056790541857481E-10</v>
      </c>
      <c r="AL204" s="3">
        <f>IF(ROUND(AO203,2) = 0,0,-PMT(_xlfn.XLOOKUP(AK$1,'Control Panel'!$B:$B,'Control Panel'!$H:$H),_xlfn.XLOOKUP(AK$1,'Control Panel'!$B:$B,'Control Panel'!$E:$E),_xlfn.XLOOKUP(AK$1,'Control Panel'!$B:$B,'Control Panel'!$C:$C)))</f>
        <v>0</v>
      </c>
      <c r="AM204" s="3">
        <f>IF(AL204=0,0,AK204*(_xlfn.XLOOKUP(AK$1,'Control Panel'!$B:$B,'Control Panel'!$H:$H)))</f>
        <v>0</v>
      </c>
      <c r="AN204" s="3">
        <f t="shared" si="124"/>
        <v>0</v>
      </c>
      <c r="AO204" s="3">
        <f t="shared" si="125"/>
        <v>-5.056790541857481E-10</v>
      </c>
      <c r="AP204" s="10">
        <f>_xlfn.XLOOKUP(AK$1,'Control Panel'!$B:$B,'Control Panel'!$D:$D)</f>
        <v>6.25E-2</v>
      </c>
      <c r="AQ204" s="2">
        <f>IF('Control Panel'!$D$26="ON",AU203*(1-'Control Panel'!$C$26),AU203)</f>
        <v>-1.3387762010097504E-9</v>
      </c>
      <c r="AR204" s="3">
        <f>IF(ROUND(AU203,2) = 0,0,-PMT(_xlfn.XLOOKUP(AQ$1,'Control Panel'!$B:$B,'Control Panel'!$H:$H),_xlfn.XLOOKUP(AQ$1,'Control Panel'!$B:$B,'Control Panel'!$E:$E),_xlfn.XLOOKUP(AQ$1,'Control Panel'!$B:$B,'Control Panel'!$C:$C)))</f>
        <v>0</v>
      </c>
      <c r="AS204" s="3">
        <f>IF(AR204=0,0,AQ204*(_xlfn.XLOOKUP(AQ$1,'Control Panel'!$B:$B,'Control Panel'!$H:$H)))</f>
        <v>0</v>
      </c>
      <c r="AT204" s="3">
        <f t="shared" si="126"/>
        <v>0</v>
      </c>
      <c r="AU204" s="3">
        <f t="shared" si="127"/>
        <v>-1.3387762010097504E-9</v>
      </c>
      <c r="AV204" s="10">
        <f>_xlfn.XLOOKUP(AQ$1,'Control Panel'!$B:$B,'Control Panel'!$D:$D)</f>
        <v>6.6250000000000003E-2</v>
      </c>
      <c r="AW204" s="2">
        <f>IF('Control Panel'!$D$26="ON",BA203*(1-'Control Panel'!$C$26),BA203)</f>
        <v>5087178.4992232295</v>
      </c>
      <c r="AX204" s="3">
        <f>IF(ROUND(BA203,2) = 0,0,-PMT(_xlfn.XLOOKUP(AW$1,'Control Panel'!$B:$B,'Control Panel'!$H:$H),_xlfn.XLOOKUP(AW$1,'Control Panel'!$B:$B,'Control Panel'!$E:$E),_xlfn.XLOOKUP(AW$1,'Control Panel'!$B:$B,'Control Panel'!$C:$C)))</f>
        <v>44797.69910066975</v>
      </c>
      <c r="AY204" s="3">
        <f>IF(AX204=0,0,AW204*(_xlfn.XLOOKUP(AW$1,'Control Panel'!$B:$B,'Control Panel'!$H:$H)))</f>
        <v>22786.320361104048</v>
      </c>
      <c r="AZ204" s="3">
        <f t="shared" si="128"/>
        <v>22011.378739565702</v>
      </c>
      <c r="BA204" s="3">
        <f t="shared" si="129"/>
        <v>5065167.1204836639</v>
      </c>
      <c r="BB204" s="10">
        <f>_xlfn.XLOOKUP(AW$1,'Control Panel'!$B:$B,'Control Panel'!$D:$D)</f>
        <v>5.3749999999999999E-2</v>
      </c>
      <c r="BC204" s="2">
        <f>IF('Control Panel'!$D$26="ON",BG203*(1-'Control Panel'!$C$26),BG203)</f>
        <v>8602238.019654572</v>
      </c>
      <c r="BD204" s="3">
        <f>IF(ROUND(BG203,2) = 0,0,-PMT(_xlfn.XLOOKUP(BC$1,'Control Panel'!$B:$B,'Control Panel'!$H:$H),_xlfn.XLOOKUP(BC$1,'Control Panel'!$B:$B,'Control Panel'!$E:$E),_xlfn.XLOOKUP(BC$1,'Control Panel'!$B:$B,'Control Panel'!$C:$C)))</f>
        <v>83162.8118973979</v>
      </c>
      <c r="BE204" s="3">
        <f>IF(BD204=0,0,BC204*(_xlfn.XLOOKUP(BC$1,'Control Panel'!$B:$B,'Control Panel'!$H:$H)))</f>
        <v>50179.721781318338</v>
      </c>
      <c r="BF204" s="3">
        <f t="shared" si="130"/>
        <v>32983.090116079562</v>
      </c>
      <c r="BG204" s="3">
        <f t="shared" si="131"/>
        <v>8569254.9295384921</v>
      </c>
      <c r="BH204" s="10">
        <f>_xlfn.XLOOKUP(BC$1,'Control Panel'!$B:$B,'Control Panel'!$D:$D)</f>
        <v>7.0000000000000007E-2</v>
      </c>
      <c r="BI204" s="2">
        <f>IF('Control Panel'!$D$26="ON",BM203*(1-'Control Panel'!$C$26),BM203)</f>
        <v>4404096.6804821603</v>
      </c>
      <c r="BJ204" s="3">
        <f>IF(ROUND(BM203,2) = 0,0,-PMT(_xlfn.XLOOKUP(BI$1,'Control Panel'!$B:$B,'Control Panel'!$H:$H),_xlfn.XLOOKUP(BI$1,'Control Panel'!$B:$B,'Control Panel'!$E:$E),_xlfn.XLOOKUP(BI$1,'Control Panel'!$B:$B,'Control Panel'!$C:$C)))</f>
        <v>39928.799014207361</v>
      </c>
      <c r="BK204" s="3">
        <f>IF(BJ204=0,0,BI204*(_xlfn.XLOOKUP(BI$1,'Control Panel'!$B:$B,'Control Panel'!$H:$H)))</f>
        <v>21561.723331527242</v>
      </c>
      <c r="BL204" s="3">
        <f t="shared" si="132"/>
        <v>18367.075682680119</v>
      </c>
      <c r="BM204" s="3">
        <f t="shared" si="133"/>
        <v>4385729.6047994802</v>
      </c>
      <c r="BN204" s="10">
        <f>_xlfn.XLOOKUP(BI$1,'Control Panel'!$B:$B,'Control Panel'!$D:$D)</f>
        <v>5.8749999999999997E-2</v>
      </c>
      <c r="BO204" s="2">
        <f>IF('Control Panel'!$D$26="ON",BS203*(1-'Control Panel'!$C$26),BS203)</f>
        <v>5843186.6698501874</v>
      </c>
      <c r="BP204" s="3">
        <f>IF(ROUND(BS203,2) = 0,0,-PMT(_xlfn.XLOOKUP(BO$1,'Control Panel'!$B:$B,'Control Panel'!$H:$H),_xlfn.XLOOKUP(BO$1,'Control Panel'!$B:$B,'Control Panel'!$E:$E),_xlfn.XLOOKUP(BO$1,'Control Panel'!$B:$B,'Control Panel'!$C:$C)))</f>
        <v>51078.842448125593</v>
      </c>
      <c r="BQ204" s="3">
        <f>IF(BP204=0,0,BO204*(_xlfn.XLOOKUP(BO$1,'Control Panel'!$B:$B,'Control Panel'!$H:$H)))</f>
        <v>25563.941680594566</v>
      </c>
      <c r="BR204" s="3">
        <f t="shared" si="134"/>
        <v>25514.900767531028</v>
      </c>
      <c r="BS204" s="3">
        <f t="shared" si="135"/>
        <v>5817671.7690826561</v>
      </c>
      <c r="BT204" s="10">
        <f>_xlfn.XLOOKUP(BO$1,'Control Panel'!$B:$B,'Control Panel'!$D:$D)</f>
        <v>5.2499999999999998E-2</v>
      </c>
      <c r="BU204" s="2">
        <f>IF('Control Panel'!$D$26="ON",BY203*(1-'Control Panel'!$C$26),BY203)</f>
        <v>-1.0259100235998631E-9</v>
      </c>
      <c r="BV204" s="3">
        <f>IF(ROUND(BY203,2) = 0,0,-PMT(_xlfn.XLOOKUP(BU$1,'Control Panel'!$B:$B,'Control Panel'!$H:$H),_xlfn.XLOOKUP(BU$1,'Control Panel'!$B:$B,'Control Panel'!$E:$E),_xlfn.XLOOKUP(BU$1,'Control Panel'!$B:$B,'Control Panel'!$C:$C)))</f>
        <v>0</v>
      </c>
      <c r="BW204" s="3">
        <f>IF(BV204=0,0,BU204*(_xlfn.XLOOKUP(BU$1,'Control Panel'!$B:$B,'Control Panel'!$H:$H)))</f>
        <v>0</v>
      </c>
      <c r="BX204" s="3">
        <f t="shared" si="136"/>
        <v>0</v>
      </c>
      <c r="BY204" s="3">
        <f t="shared" si="137"/>
        <v>-1.0259100235998631E-9</v>
      </c>
      <c r="BZ204" s="10">
        <f>_xlfn.XLOOKUP(BU$1,'Control Panel'!$B:$B,'Control Panel'!$D:$D)</f>
        <v>6.3750000000000001E-2</v>
      </c>
      <c r="CA204" s="2">
        <f>IF('Control Panel'!$D$26="ON",CE203*(1-'Control Panel'!$C$26),CE203)</f>
        <v>-8.3746272139251232E-9</v>
      </c>
      <c r="CB204" s="3">
        <f>IF(ROUND(CE203,2) = 0,0,-PMT(_xlfn.XLOOKUP(CA$1,'Control Panel'!$B:$B,'Control Panel'!$H:$H),_xlfn.XLOOKUP(CA$1,'Control Panel'!$B:$B,'Control Panel'!$E:$E),_xlfn.XLOOKUP(CA$1,'Control Panel'!$B:$B,'Control Panel'!$C:$C)))</f>
        <v>0</v>
      </c>
      <c r="CC204" s="3">
        <f>IF(CB204=0,0,CA204*(_xlfn.XLOOKUP(CA$1,'Control Panel'!$B:$B,'Control Panel'!$H:$H)))</f>
        <v>0</v>
      </c>
      <c r="CD204" s="3">
        <f t="shared" si="138"/>
        <v>0</v>
      </c>
      <c r="CE204" s="3">
        <f t="shared" si="139"/>
        <v>-8.3746272139251232E-9</v>
      </c>
      <c r="CF204" s="10">
        <f>_xlfn.XLOOKUP(CA$1,'Control Panel'!$B:$B,'Control Panel'!$D:$D)</f>
        <v>5.7500000000000002E-2</v>
      </c>
      <c r="CG204" s="2">
        <f>IF('Control Panel'!$D$26="ON",CK203*(1-'Control Panel'!$C$26),CK203)</f>
        <v>2.066371962428093E-9</v>
      </c>
      <c r="CH204" s="3">
        <f>IF(ROUND(CK203,2) = 0,0,-PMT(_xlfn.XLOOKUP(CG$1,'Control Panel'!$B:$B,'Control Panel'!$H:$H),_xlfn.XLOOKUP(CG$1,'Control Panel'!$B:$B,'Control Panel'!$E:$E),_xlfn.XLOOKUP(CG$1,'Control Panel'!$B:$B,'Control Panel'!$C:$C)))</f>
        <v>0</v>
      </c>
      <c r="CI204" s="3">
        <f>IF(CH204=0,0,CG204*(_xlfn.XLOOKUP(CG$1,'Control Panel'!$B:$B,'Control Panel'!$H:$H)))</f>
        <v>0</v>
      </c>
      <c r="CJ204" s="3">
        <f t="shared" si="140"/>
        <v>0</v>
      </c>
      <c r="CK204" s="3">
        <f t="shared" si="141"/>
        <v>2.066371962428093E-9</v>
      </c>
      <c r="CL204" s="10">
        <f>_xlfn.XLOOKUP(CG$1,'Control Panel'!$B:$B,'Control Panel'!$D:$D)</f>
        <v>5.5E-2</v>
      </c>
      <c r="CM204" s="2">
        <f>IF('Control Panel'!$D$26="ON",CQ203*(1-'Control Panel'!$C$26),CQ203)</f>
        <v>1263391.7124000394</v>
      </c>
      <c r="CN204" s="3">
        <f>IF(ROUND(CQ203,2) = 0,0,-PMT(_xlfn.XLOOKUP(CM$1,'Control Panel'!$B:$B,'Control Panel'!$H:$H),_xlfn.XLOOKUP(CM$1,'Control Panel'!$B:$B,'Control Panel'!$E:$E),_xlfn.XLOOKUP(CM$1,'Control Panel'!$B:$B,'Control Panel'!$C:$C)))</f>
        <v>11044.074042837967</v>
      </c>
      <c r="CO204" s="3">
        <f>IF(CN204=0,0,CM204*(_xlfn.XLOOKUP(CM$1,'Control Panel'!$B:$B,'Control Panel'!$H:$H)))</f>
        <v>5527.3387417501717</v>
      </c>
      <c r="CP204" s="3">
        <f t="shared" si="142"/>
        <v>5516.7353010877951</v>
      </c>
      <c r="CQ204" s="3">
        <f t="shared" si="143"/>
        <v>1257874.9770989516</v>
      </c>
      <c r="CR204" s="10">
        <f>_xlfn.XLOOKUP(CM$1,'Control Panel'!$B:$B,'Control Panel'!$D:$D)</f>
        <v>5.2499999999999998E-2</v>
      </c>
    </row>
    <row r="205" spans="1:96" ht="11.15" thickBot="1" x14ac:dyDescent="0.35">
      <c r="A205" s="86">
        <f t="shared" si="112"/>
        <v>159519.21552440047</v>
      </c>
      <c r="B205" s="3">
        <f t="shared" si="113"/>
        <v>205163.41778231843</v>
      </c>
      <c r="C205" s="88">
        <f>SUM($A$3:A204)</f>
        <v>60930008.986085847</v>
      </c>
      <c r="D205" s="87">
        <f>IF('Control Panel'!$D$27= "ON",A205+B205*(1-'Control Panel'!$C$27),A205+B205)</f>
        <v>364682.6333067189</v>
      </c>
      <c r="F205" s="11">
        <v>203</v>
      </c>
      <c r="G205" s="2">
        <f>IF('Control Panel'!$D$26="ON",K204*(1-'Control Panel'!$C$26),K204)</f>
        <v>2.5611370801925659E-9</v>
      </c>
      <c r="H205" s="3">
        <f>IF(ROUND(K204,2) = 0,0,-PMT(_xlfn.XLOOKUP(G$1,'Control Panel'!$B:$B,'Control Panel'!$H:$H),_xlfn.XLOOKUP(G$1,'Control Panel'!$B:$B,'Control Panel'!$E:$E),_xlfn.XLOOKUP(G$1,'Control Panel'!$B:$B,'Control Panel'!$C:$C)))</f>
        <v>0</v>
      </c>
      <c r="I205" s="3">
        <f>IF(H205=0,0,G205*(_xlfn.XLOOKUP(G$1,'Control Panel'!$B:$B,'Control Panel'!$H:$H)))</f>
        <v>0</v>
      </c>
      <c r="J205" s="3">
        <f t="shared" si="114"/>
        <v>0</v>
      </c>
      <c r="K205" s="3">
        <f t="shared" si="115"/>
        <v>2.5611370801925659E-9</v>
      </c>
      <c r="L205" s="10">
        <f>_xlfn.XLOOKUP(G$1,'Control Panel'!$B:$B,'Control Panel'!$D:$D)</f>
        <v>5.5E-2</v>
      </c>
      <c r="M205" s="2">
        <f>IF('Control Panel'!$D$26="ON",Q204*(1-'Control Panel'!$C$26),Q204)</f>
        <v>2726691.2415435971</v>
      </c>
      <c r="N205" s="3">
        <f>IF(ROUND(Q204,2) = 0,0,-PMT(_xlfn.XLOOKUP(M$1,'Control Panel'!$B:$B,'Control Panel'!$H:$H),_xlfn.XLOOKUP(M$1,'Control Panel'!$B:$B,'Control Panel'!$E:$E),_xlfn.XLOOKUP(M$1,'Control Panel'!$B:$B,'Control Panel'!$C:$C)))</f>
        <v>26277.152547020552</v>
      </c>
      <c r="O205" s="3">
        <f>IF(N205=0,0,M205*(_xlfn.XLOOKUP(M$1,'Control Panel'!$B:$B,'Control Panel'!$H:$H)))</f>
        <v>15621.668571343525</v>
      </c>
      <c r="P205" s="3">
        <f t="shared" si="116"/>
        <v>10655.483975677027</v>
      </c>
      <c r="Q205" s="3">
        <f t="shared" si="117"/>
        <v>2716035.7575679203</v>
      </c>
      <c r="R205" s="10">
        <f>_xlfn.XLOOKUP(M$1,'Control Panel'!$B:$B,'Control Panel'!$D:$D)</f>
        <v>6.8750000000000006E-2</v>
      </c>
      <c r="S205" s="2">
        <f>IF('Control Panel'!$D$26="ON",W204*(1-'Control Panel'!$C$26),W204)</f>
        <v>4430873.2675083261</v>
      </c>
      <c r="T205" s="3">
        <f>IF(ROUND(W204,2) = 0,0,-PMT(_xlfn.XLOOKUP(S$1,'Control Panel'!$B:$B,'Control Panel'!$H:$H),_xlfn.XLOOKUP(S$1,'Control Panel'!$B:$B,'Control Panel'!$E:$E),_xlfn.XLOOKUP(S$1,'Control Panel'!$B:$B,'Control Panel'!$C:$C)))</f>
        <v>42700.372888908401</v>
      </c>
      <c r="U205" s="3">
        <f>IF(T205=0,0,S205*(_xlfn.XLOOKUP(S$1,'Control Panel'!$B:$B,'Control Panel'!$H:$H)))</f>
        <v>25385.211428433122</v>
      </c>
      <c r="V205" s="3">
        <f t="shared" si="118"/>
        <v>17315.161460475279</v>
      </c>
      <c r="W205" s="3">
        <f t="shared" si="119"/>
        <v>4413558.106047851</v>
      </c>
      <c r="X205" s="10">
        <f>_xlfn.XLOOKUP(S$1,'Control Panel'!$B:$B,'Control Panel'!$D:$D)</f>
        <v>6.8750000000000006E-2</v>
      </c>
      <c r="Y205" s="2">
        <f>IF('Control Panel'!$D$26="ON",AC204*(1-'Control Panel'!$C$26),AC204)</f>
        <v>-6.7957444116473198E-9</v>
      </c>
      <c r="Z205" s="3">
        <f>IF(ROUND(AC204,2) = 0,0,-PMT(_xlfn.XLOOKUP(Y$1,'Control Panel'!$B:$B,'Control Panel'!$H:$H),_xlfn.XLOOKUP(Y$1,'Control Panel'!$B:$B,'Control Panel'!$E:$E),_xlfn.XLOOKUP(Y$1,'Control Panel'!$B:$B,'Control Panel'!$C:$C)))</f>
        <v>0</v>
      </c>
      <c r="AA205" s="3">
        <f>IF(Z205=0,0,Y205*(_xlfn.XLOOKUP(Y$1,'Control Panel'!$B:$B,'Control Panel'!$H:$H)))</f>
        <v>0</v>
      </c>
      <c r="AB205" s="3">
        <f t="shared" si="120"/>
        <v>0</v>
      </c>
      <c r="AC205" s="3">
        <f t="shared" si="121"/>
        <v>-6.7957444116473198E-9</v>
      </c>
      <c r="AD205" s="10">
        <f>_xlfn.XLOOKUP(Y$1,'Control Panel'!$B:$B,'Control Panel'!$D:$D)</f>
        <v>5.1249999999999997E-2</v>
      </c>
      <c r="AE205" s="2">
        <f>IF('Control Panel'!$D$26="ON",AI204*(1-'Control Panel'!$C$26),AI204)</f>
        <v>6816728.103858999</v>
      </c>
      <c r="AF205" s="3">
        <f>IF(ROUND(AI204,2) = 0,0,-PMT(_xlfn.XLOOKUP(AE$1,'Control Panel'!$B:$B,'Control Panel'!$H:$H),_xlfn.XLOOKUP(AE$1,'Control Panel'!$B:$B,'Control Panel'!$E:$E),_xlfn.XLOOKUP(AE$1,'Control Panel'!$B:$B,'Control Panel'!$C:$C)))</f>
        <v>65692.881367551381</v>
      </c>
      <c r="AG205" s="3">
        <f>IF(AF205=0,0,AE205*(_xlfn.XLOOKUP(AE$1,'Control Panel'!$B:$B,'Control Panel'!$H:$H)))</f>
        <v>39054.171428358852</v>
      </c>
      <c r="AH205" s="3">
        <f t="shared" si="122"/>
        <v>26638.709939192529</v>
      </c>
      <c r="AI205" s="3">
        <f t="shared" si="123"/>
        <v>6790089.393919806</v>
      </c>
      <c r="AJ205" s="10">
        <f>_xlfn.XLOOKUP(AE$1,'Control Panel'!$B:$B,'Control Panel'!$D:$D)</f>
        <v>6.8750000000000006E-2</v>
      </c>
      <c r="AK205" s="2">
        <f>IF('Control Panel'!$D$26="ON",AO204*(1-'Control Panel'!$C$26),AO204)</f>
        <v>-5.056790541857481E-10</v>
      </c>
      <c r="AL205" s="3">
        <f>IF(ROUND(AO204,2) = 0,0,-PMT(_xlfn.XLOOKUP(AK$1,'Control Panel'!$B:$B,'Control Panel'!$H:$H),_xlfn.XLOOKUP(AK$1,'Control Panel'!$B:$B,'Control Panel'!$E:$E),_xlfn.XLOOKUP(AK$1,'Control Panel'!$B:$B,'Control Panel'!$C:$C)))</f>
        <v>0</v>
      </c>
      <c r="AM205" s="3">
        <f>IF(AL205=0,0,AK205*(_xlfn.XLOOKUP(AK$1,'Control Panel'!$B:$B,'Control Panel'!$H:$H)))</f>
        <v>0</v>
      </c>
      <c r="AN205" s="3">
        <f t="shared" si="124"/>
        <v>0</v>
      </c>
      <c r="AO205" s="3">
        <f t="shared" si="125"/>
        <v>-5.056790541857481E-10</v>
      </c>
      <c r="AP205" s="10">
        <f>_xlfn.XLOOKUP(AK$1,'Control Panel'!$B:$B,'Control Panel'!$D:$D)</f>
        <v>6.25E-2</v>
      </c>
      <c r="AQ205" s="2">
        <f>IF('Control Panel'!$D$26="ON",AU204*(1-'Control Panel'!$C$26),AU204)</f>
        <v>-1.3387762010097504E-9</v>
      </c>
      <c r="AR205" s="3">
        <f>IF(ROUND(AU204,2) = 0,0,-PMT(_xlfn.XLOOKUP(AQ$1,'Control Panel'!$B:$B,'Control Panel'!$H:$H),_xlfn.XLOOKUP(AQ$1,'Control Panel'!$B:$B,'Control Panel'!$E:$E),_xlfn.XLOOKUP(AQ$1,'Control Panel'!$B:$B,'Control Panel'!$C:$C)))</f>
        <v>0</v>
      </c>
      <c r="AS205" s="3">
        <f>IF(AR205=0,0,AQ205*(_xlfn.XLOOKUP(AQ$1,'Control Panel'!$B:$B,'Control Panel'!$H:$H)))</f>
        <v>0</v>
      </c>
      <c r="AT205" s="3">
        <f t="shared" si="126"/>
        <v>0</v>
      </c>
      <c r="AU205" s="3">
        <f t="shared" si="127"/>
        <v>-1.3387762010097504E-9</v>
      </c>
      <c r="AV205" s="10">
        <f>_xlfn.XLOOKUP(AQ$1,'Control Panel'!$B:$B,'Control Panel'!$D:$D)</f>
        <v>6.6250000000000003E-2</v>
      </c>
      <c r="AW205" s="2">
        <f>IF('Control Panel'!$D$26="ON",BA204*(1-'Control Panel'!$C$26),BA204)</f>
        <v>5065167.1204836639</v>
      </c>
      <c r="AX205" s="3">
        <f>IF(ROUND(BA204,2) = 0,0,-PMT(_xlfn.XLOOKUP(AW$1,'Control Panel'!$B:$B,'Control Panel'!$H:$H),_xlfn.XLOOKUP(AW$1,'Control Panel'!$B:$B,'Control Panel'!$E:$E),_xlfn.XLOOKUP(AW$1,'Control Panel'!$B:$B,'Control Panel'!$C:$C)))</f>
        <v>44797.69910066975</v>
      </c>
      <c r="AY205" s="3">
        <f>IF(AX205=0,0,AW205*(_xlfn.XLOOKUP(AW$1,'Control Panel'!$B:$B,'Control Panel'!$H:$H)))</f>
        <v>22687.727727166413</v>
      </c>
      <c r="AZ205" s="3">
        <f t="shared" si="128"/>
        <v>22109.971373503337</v>
      </c>
      <c r="BA205" s="3">
        <f t="shared" si="129"/>
        <v>5043057.1491101608</v>
      </c>
      <c r="BB205" s="10">
        <f>_xlfn.XLOOKUP(AW$1,'Control Panel'!$B:$B,'Control Panel'!$D:$D)</f>
        <v>5.3749999999999999E-2</v>
      </c>
      <c r="BC205" s="2">
        <f>IF('Control Panel'!$D$26="ON",BG204*(1-'Control Panel'!$C$26),BG204)</f>
        <v>8569254.9295384921</v>
      </c>
      <c r="BD205" s="3">
        <f>IF(ROUND(BG204,2) = 0,0,-PMT(_xlfn.XLOOKUP(BC$1,'Control Panel'!$B:$B,'Control Panel'!$H:$H),_xlfn.XLOOKUP(BC$1,'Control Panel'!$B:$B,'Control Panel'!$E:$E),_xlfn.XLOOKUP(BC$1,'Control Panel'!$B:$B,'Control Panel'!$C:$C)))</f>
        <v>83162.8118973979</v>
      </c>
      <c r="BE205" s="3">
        <f>IF(BD205=0,0,BC205*(_xlfn.XLOOKUP(BC$1,'Control Panel'!$B:$B,'Control Panel'!$H:$H)))</f>
        <v>49987.320422307872</v>
      </c>
      <c r="BF205" s="3">
        <f t="shared" si="130"/>
        <v>33175.491475090028</v>
      </c>
      <c r="BG205" s="3">
        <f t="shared" si="131"/>
        <v>8536079.4380634017</v>
      </c>
      <c r="BH205" s="10">
        <f>_xlfn.XLOOKUP(BC$1,'Control Panel'!$B:$B,'Control Panel'!$D:$D)</f>
        <v>7.0000000000000007E-2</v>
      </c>
      <c r="BI205" s="2">
        <f>IF('Control Panel'!$D$26="ON",BM204*(1-'Control Panel'!$C$26),BM204)</f>
        <v>4385729.6047994802</v>
      </c>
      <c r="BJ205" s="3">
        <f>IF(ROUND(BM204,2) = 0,0,-PMT(_xlfn.XLOOKUP(BI$1,'Control Panel'!$B:$B,'Control Panel'!$H:$H),_xlfn.XLOOKUP(BI$1,'Control Panel'!$B:$B,'Control Panel'!$E:$E),_xlfn.XLOOKUP(BI$1,'Control Panel'!$B:$B,'Control Panel'!$C:$C)))</f>
        <v>39928.799014207361</v>
      </c>
      <c r="BK205" s="3">
        <f>IF(BJ205=0,0,BI205*(_xlfn.XLOOKUP(BI$1,'Control Panel'!$B:$B,'Control Panel'!$H:$H)))</f>
        <v>21471.801190164118</v>
      </c>
      <c r="BL205" s="3">
        <f t="shared" si="132"/>
        <v>18456.997824043243</v>
      </c>
      <c r="BM205" s="3">
        <f t="shared" si="133"/>
        <v>4367272.6069754371</v>
      </c>
      <c r="BN205" s="10">
        <f>_xlfn.XLOOKUP(BI$1,'Control Panel'!$B:$B,'Control Panel'!$D:$D)</f>
        <v>5.8749999999999997E-2</v>
      </c>
      <c r="BO205" s="2">
        <f>IF('Control Panel'!$D$26="ON",BS204*(1-'Control Panel'!$C$26),BS204)</f>
        <v>5817671.7690826561</v>
      </c>
      <c r="BP205" s="3">
        <f>IF(ROUND(BS204,2) = 0,0,-PMT(_xlfn.XLOOKUP(BO$1,'Control Panel'!$B:$B,'Control Panel'!$H:$H),_xlfn.XLOOKUP(BO$1,'Control Panel'!$B:$B,'Control Panel'!$E:$E),_xlfn.XLOOKUP(BO$1,'Control Panel'!$B:$B,'Control Panel'!$C:$C)))</f>
        <v>51078.842448125593</v>
      </c>
      <c r="BQ205" s="3">
        <f>IF(BP205=0,0,BO205*(_xlfn.XLOOKUP(BO$1,'Control Panel'!$B:$B,'Control Panel'!$H:$H)))</f>
        <v>25452.313989736616</v>
      </c>
      <c r="BR205" s="3">
        <f t="shared" si="134"/>
        <v>25626.528458388977</v>
      </c>
      <c r="BS205" s="3">
        <f t="shared" si="135"/>
        <v>5792045.2406242676</v>
      </c>
      <c r="BT205" s="10">
        <f>_xlfn.XLOOKUP(BO$1,'Control Panel'!$B:$B,'Control Panel'!$D:$D)</f>
        <v>5.2499999999999998E-2</v>
      </c>
      <c r="BU205" s="2">
        <f>IF('Control Panel'!$D$26="ON",BY204*(1-'Control Panel'!$C$26),BY204)</f>
        <v>-1.0259100235998631E-9</v>
      </c>
      <c r="BV205" s="3">
        <f>IF(ROUND(BY204,2) = 0,0,-PMT(_xlfn.XLOOKUP(BU$1,'Control Panel'!$B:$B,'Control Panel'!$H:$H),_xlfn.XLOOKUP(BU$1,'Control Panel'!$B:$B,'Control Panel'!$E:$E),_xlfn.XLOOKUP(BU$1,'Control Panel'!$B:$B,'Control Panel'!$C:$C)))</f>
        <v>0</v>
      </c>
      <c r="BW205" s="3">
        <f>IF(BV205=0,0,BU205*(_xlfn.XLOOKUP(BU$1,'Control Panel'!$B:$B,'Control Panel'!$H:$H)))</f>
        <v>0</v>
      </c>
      <c r="BX205" s="3">
        <f t="shared" si="136"/>
        <v>0</v>
      </c>
      <c r="BY205" s="3">
        <f t="shared" si="137"/>
        <v>-1.0259100235998631E-9</v>
      </c>
      <c r="BZ205" s="10">
        <f>_xlfn.XLOOKUP(BU$1,'Control Panel'!$B:$B,'Control Panel'!$D:$D)</f>
        <v>6.3750000000000001E-2</v>
      </c>
      <c r="CA205" s="2">
        <f>IF('Control Panel'!$D$26="ON",CE204*(1-'Control Panel'!$C$26),CE204)</f>
        <v>-8.3746272139251232E-9</v>
      </c>
      <c r="CB205" s="3">
        <f>IF(ROUND(CE204,2) = 0,0,-PMT(_xlfn.XLOOKUP(CA$1,'Control Panel'!$B:$B,'Control Panel'!$H:$H),_xlfn.XLOOKUP(CA$1,'Control Panel'!$B:$B,'Control Panel'!$E:$E),_xlfn.XLOOKUP(CA$1,'Control Panel'!$B:$B,'Control Panel'!$C:$C)))</f>
        <v>0</v>
      </c>
      <c r="CC205" s="3">
        <f>IF(CB205=0,0,CA205*(_xlfn.XLOOKUP(CA$1,'Control Panel'!$B:$B,'Control Panel'!$H:$H)))</f>
        <v>0</v>
      </c>
      <c r="CD205" s="3">
        <f t="shared" si="138"/>
        <v>0</v>
      </c>
      <c r="CE205" s="3">
        <f t="shared" si="139"/>
        <v>-8.3746272139251232E-9</v>
      </c>
      <c r="CF205" s="10">
        <f>_xlfn.XLOOKUP(CA$1,'Control Panel'!$B:$B,'Control Panel'!$D:$D)</f>
        <v>5.7500000000000002E-2</v>
      </c>
      <c r="CG205" s="2">
        <f>IF('Control Panel'!$D$26="ON",CK204*(1-'Control Panel'!$C$26),CK204)</f>
        <v>2.066371962428093E-9</v>
      </c>
      <c r="CH205" s="3">
        <f>IF(ROUND(CK204,2) = 0,0,-PMT(_xlfn.XLOOKUP(CG$1,'Control Panel'!$B:$B,'Control Panel'!$H:$H),_xlfn.XLOOKUP(CG$1,'Control Panel'!$B:$B,'Control Panel'!$E:$E),_xlfn.XLOOKUP(CG$1,'Control Panel'!$B:$B,'Control Panel'!$C:$C)))</f>
        <v>0</v>
      </c>
      <c r="CI205" s="3">
        <f>IF(CH205=0,0,CG205*(_xlfn.XLOOKUP(CG$1,'Control Panel'!$B:$B,'Control Panel'!$H:$H)))</f>
        <v>0</v>
      </c>
      <c r="CJ205" s="3">
        <f t="shared" si="140"/>
        <v>0</v>
      </c>
      <c r="CK205" s="3">
        <f t="shared" si="141"/>
        <v>2.066371962428093E-9</v>
      </c>
      <c r="CL205" s="10">
        <f>_xlfn.XLOOKUP(CG$1,'Control Panel'!$B:$B,'Control Panel'!$D:$D)</f>
        <v>5.5E-2</v>
      </c>
      <c r="CM205" s="2">
        <f>IF('Control Panel'!$D$26="ON",CQ204*(1-'Control Panel'!$C$26),CQ204)</f>
        <v>1257874.9770989516</v>
      </c>
      <c r="CN205" s="3">
        <f>IF(ROUND(CQ204,2) = 0,0,-PMT(_xlfn.XLOOKUP(CM$1,'Control Panel'!$B:$B,'Control Panel'!$H:$H),_xlfn.XLOOKUP(CM$1,'Control Panel'!$B:$B,'Control Panel'!$E:$E),_xlfn.XLOOKUP(CM$1,'Control Panel'!$B:$B,'Control Panel'!$C:$C)))</f>
        <v>11044.074042837967</v>
      </c>
      <c r="CO205" s="3">
        <f>IF(CN205=0,0,CM205*(_xlfn.XLOOKUP(CM$1,'Control Panel'!$B:$B,'Control Panel'!$H:$H)))</f>
        <v>5503.2030248079127</v>
      </c>
      <c r="CP205" s="3">
        <f t="shared" si="142"/>
        <v>5540.8710180300541</v>
      </c>
      <c r="CQ205" s="3">
        <f t="shared" si="143"/>
        <v>1252334.1060809216</v>
      </c>
      <c r="CR205" s="10">
        <f>_xlfn.XLOOKUP(CM$1,'Control Panel'!$B:$B,'Control Panel'!$D:$D)</f>
        <v>5.2499999999999998E-2</v>
      </c>
    </row>
    <row r="206" spans="1:96" ht="11.15" thickBot="1" x14ac:dyDescent="0.35">
      <c r="A206" s="86">
        <f t="shared" si="112"/>
        <v>160351.35932784309</v>
      </c>
      <c r="B206" s="3">
        <f t="shared" si="113"/>
        <v>204331.2739788758</v>
      </c>
      <c r="C206" s="88">
        <f>SUM($A$3:A205)</f>
        <v>61089528.201610245</v>
      </c>
      <c r="D206" s="87">
        <f>IF('Control Panel'!$D$27= "ON",A206+B206*(1-'Control Panel'!$C$27),A206+B206)</f>
        <v>364682.6333067189</v>
      </c>
      <c r="E206" s="1">
        <f t="shared" ref="E206" si="144">F206/12</f>
        <v>17</v>
      </c>
      <c r="F206" s="11">
        <v>204</v>
      </c>
      <c r="G206" s="2">
        <f>IF('Control Panel'!$D$26="ON",K205*(1-'Control Panel'!$C$26),K205)</f>
        <v>2.5611370801925659E-9</v>
      </c>
      <c r="H206" s="3">
        <f>IF(ROUND(K205,2) = 0,0,-PMT(_xlfn.XLOOKUP(G$1,'Control Panel'!$B:$B,'Control Panel'!$H:$H),_xlfn.XLOOKUP(G$1,'Control Panel'!$B:$B,'Control Panel'!$E:$E),_xlfn.XLOOKUP(G$1,'Control Panel'!$B:$B,'Control Panel'!$C:$C)))</f>
        <v>0</v>
      </c>
      <c r="I206" s="3">
        <f>IF(H206=0,0,G206*(_xlfn.XLOOKUP(G$1,'Control Panel'!$B:$B,'Control Panel'!$H:$H)))</f>
        <v>0</v>
      </c>
      <c r="J206" s="3">
        <f t="shared" si="114"/>
        <v>0</v>
      </c>
      <c r="K206" s="3">
        <f t="shared" si="115"/>
        <v>2.5611370801925659E-9</v>
      </c>
      <c r="L206" s="10">
        <f>_xlfn.XLOOKUP(G$1,'Control Panel'!$B:$B,'Control Panel'!$D:$D)</f>
        <v>5.5E-2</v>
      </c>
      <c r="M206" s="2">
        <f>IF('Control Panel'!$D$26="ON",Q205*(1-'Control Panel'!$C$26),Q205)</f>
        <v>2716035.7575679203</v>
      </c>
      <c r="N206" s="3">
        <f>IF(ROUND(Q205,2) = 0,0,-PMT(_xlfn.XLOOKUP(M$1,'Control Panel'!$B:$B,'Control Panel'!$H:$H),_xlfn.XLOOKUP(M$1,'Control Panel'!$B:$B,'Control Panel'!$E:$E),_xlfn.XLOOKUP(M$1,'Control Panel'!$B:$B,'Control Panel'!$C:$C)))</f>
        <v>26277.152547020552</v>
      </c>
      <c r="O206" s="3">
        <f>IF(N206=0,0,M206*(_xlfn.XLOOKUP(M$1,'Control Panel'!$B:$B,'Control Panel'!$H:$H)))</f>
        <v>15560.621527732877</v>
      </c>
      <c r="P206" s="3">
        <f t="shared" si="116"/>
        <v>10716.531019287675</v>
      </c>
      <c r="Q206" s="3">
        <f t="shared" si="117"/>
        <v>2705319.2265486326</v>
      </c>
      <c r="R206" s="10">
        <f>_xlfn.XLOOKUP(M$1,'Control Panel'!$B:$B,'Control Panel'!$D:$D)</f>
        <v>6.8750000000000006E-2</v>
      </c>
      <c r="S206" s="2">
        <f>IF('Control Panel'!$D$26="ON",W205*(1-'Control Panel'!$C$26),W205)</f>
        <v>4413558.106047851</v>
      </c>
      <c r="T206" s="3">
        <f>IF(ROUND(W205,2) = 0,0,-PMT(_xlfn.XLOOKUP(S$1,'Control Panel'!$B:$B,'Control Panel'!$H:$H),_xlfn.XLOOKUP(S$1,'Control Panel'!$B:$B,'Control Panel'!$E:$E),_xlfn.XLOOKUP(S$1,'Control Panel'!$B:$B,'Control Panel'!$C:$C)))</f>
        <v>42700.372888908401</v>
      </c>
      <c r="U206" s="3">
        <f>IF(T206=0,0,S206*(_xlfn.XLOOKUP(S$1,'Control Panel'!$B:$B,'Control Panel'!$H:$H)))</f>
        <v>25286.009982565814</v>
      </c>
      <c r="V206" s="3">
        <f t="shared" si="118"/>
        <v>17414.362906342587</v>
      </c>
      <c r="W206" s="3">
        <f t="shared" si="119"/>
        <v>4396143.7431415087</v>
      </c>
      <c r="X206" s="10">
        <f>_xlfn.XLOOKUP(S$1,'Control Panel'!$B:$B,'Control Panel'!$D:$D)</f>
        <v>6.8750000000000006E-2</v>
      </c>
      <c r="Y206" s="2">
        <f>IF('Control Panel'!$D$26="ON",AC205*(1-'Control Panel'!$C$26),AC205)</f>
        <v>-6.7957444116473198E-9</v>
      </c>
      <c r="Z206" s="3">
        <f>IF(ROUND(AC205,2) = 0,0,-PMT(_xlfn.XLOOKUP(Y$1,'Control Panel'!$B:$B,'Control Panel'!$H:$H),_xlfn.XLOOKUP(Y$1,'Control Panel'!$B:$B,'Control Panel'!$E:$E),_xlfn.XLOOKUP(Y$1,'Control Panel'!$B:$B,'Control Panel'!$C:$C)))</f>
        <v>0</v>
      </c>
      <c r="AA206" s="3">
        <f>IF(Z206=0,0,Y206*(_xlfn.XLOOKUP(Y$1,'Control Panel'!$B:$B,'Control Panel'!$H:$H)))</f>
        <v>0</v>
      </c>
      <c r="AB206" s="3">
        <f t="shared" si="120"/>
        <v>0</v>
      </c>
      <c r="AC206" s="3">
        <f t="shared" si="121"/>
        <v>-6.7957444116473198E-9</v>
      </c>
      <c r="AD206" s="10">
        <f>_xlfn.XLOOKUP(Y$1,'Control Panel'!$B:$B,'Control Panel'!$D:$D)</f>
        <v>5.1249999999999997E-2</v>
      </c>
      <c r="AE206" s="2">
        <f>IF('Control Panel'!$D$26="ON",AI205*(1-'Control Panel'!$C$26),AI205)</f>
        <v>6790089.393919806</v>
      </c>
      <c r="AF206" s="3">
        <f>IF(ROUND(AI205,2) = 0,0,-PMT(_xlfn.XLOOKUP(AE$1,'Control Panel'!$B:$B,'Control Panel'!$H:$H),_xlfn.XLOOKUP(AE$1,'Control Panel'!$B:$B,'Control Panel'!$E:$E),_xlfn.XLOOKUP(AE$1,'Control Panel'!$B:$B,'Control Panel'!$C:$C)))</f>
        <v>65692.881367551381</v>
      </c>
      <c r="AG206" s="3">
        <f>IF(AF206=0,0,AE206*(_xlfn.XLOOKUP(AE$1,'Control Panel'!$B:$B,'Control Panel'!$H:$H)))</f>
        <v>38901.553819332228</v>
      </c>
      <c r="AH206" s="3">
        <f t="shared" si="122"/>
        <v>26791.327548219153</v>
      </c>
      <c r="AI206" s="3">
        <f t="shared" si="123"/>
        <v>6763298.0663715871</v>
      </c>
      <c r="AJ206" s="10">
        <f>_xlfn.XLOOKUP(AE$1,'Control Panel'!$B:$B,'Control Panel'!$D:$D)</f>
        <v>6.8750000000000006E-2</v>
      </c>
      <c r="AK206" s="2">
        <f>IF('Control Panel'!$D$26="ON",AO205*(1-'Control Panel'!$C$26),AO205)</f>
        <v>-5.056790541857481E-10</v>
      </c>
      <c r="AL206" s="3">
        <f>IF(ROUND(AO205,2) = 0,0,-PMT(_xlfn.XLOOKUP(AK$1,'Control Panel'!$B:$B,'Control Panel'!$H:$H),_xlfn.XLOOKUP(AK$1,'Control Panel'!$B:$B,'Control Panel'!$E:$E),_xlfn.XLOOKUP(AK$1,'Control Panel'!$B:$B,'Control Panel'!$C:$C)))</f>
        <v>0</v>
      </c>
      <c r="AM206" s="3">
        <f>IF(AL206=0,0,AK206*(_xlfn.XLOOKUP(AK$1,'Control Panel'!$B:$B,'Control Panel'!$H:$H)))</f>
        <v>0</v>
      </c>
      <c r="AN206" s="3">
        <f t="shared" si="124"/>
        <v>0</v>
      </c>
      <c r="AO206" s="3">
        <f t="shared" si="125"/>
        <v>-5.056790541857481E-10</v>
      </c>
      <c r="AP206" s="10">
        <f>_xlfn.XLOOKUP(AK$1,'Control Panel'!$B:$B,'Control Panel'!$D:$D)</f>
        <v>6.25E-2</v>
      </c>
      <c r="AQ206" s="2">
        <f>IF('Control Panel'!$D$26="ON",AU205*(1-'Control Panel'!$C$26),AU205)</f>
        <v>-1.3387762010097504E-9</v>
      </c>
      <c r="AR206" s="3">
        <f>IF(ROUND(AU205,2) = 0,0,-PMT(_xlfn.XLOOKUP(AQ$1,'Control Panel'!$B:$B,'Control Panel'!$H:$H),_xlfn.XLOOKUP(AQ$1,'Control Panel'!$B:$B,'Control Panel'!$E:$E),_xlfn.XLOOKUP(AQ$1,'Control Panel'!$B:$B,'Control Panel'!$C:$C)))</f>
        <v>0</v>
      </c>
      <c r="AS206" s="3">
        <f>IF(AR206=0,0,AQ206*(_xlfn.XLOOKUP(AQ$1,'Control Panel'!$B:$B,'Control Panel'!$H:$H)))</f>
        <v>0</v>
      </c>
      <c r="AT206" s="3">
        <f t="shared" si="126"/>
        <v>0</v>
      </c>
      <c r="AU206" s="3">
        <f t="shared" si="127"/>
        <v>-1.3387762010097504E-9</v>
      </c>
      <c r="AV206" s="10">
        <f>_xlfn.XLOOKUP(AQ$1,'Control Panel'!$B:$B,'Control Panel'!$D:$D)</f>
        <v>6.6250000000000003E-2</v>
      </c>
      <c r="AW206" s="2">
        <f>IF('Control Panel'!$D$26="ON",BA205*(1-'Control Panel'!$C$26),BA205)</f>
        <v>5043057.1491101608</v>
      </c>
      <c r="AX206" s="3">
        <f>IF(ROUND(BA205,2) = 0,0,-PMT(_xlfn.XLOOKUP(AW$1,'Control Panel'!$B:$B,'Control Panel'!$H:$H),_xlfn.XLOOKUP(AW$1,'Control Panel'!$B:$B,'Control Panel'!$E:$E),_xlfn.XLOOKUP(AW$1,'Control Panel'!$B:$B,'Control Panel'!$C:$C)))</f>
        <v>44797.69910066975</v>
      </c>
      <c r="AY206" s="3">
        <f>IF(AX206=0,0,AW206*(_xlfn.XLOOKUP(AW$1,'Control Panel'!$B:$B,'Control Panel'!$H:$H)))</f>
        <v>22588.693480389262</v>
      </c>
      <c r="AZ206" s="3">
        <f t="shared" si="128"/>
        <v>22209.005620280488</v>
      </c>
      <c r="BA206" s="3">
        <f t="shared" si="129"/>
        <v>5020848.1434898805</v>
      </c>
      <c r="BB206" s="10">
        <f>_xlfn.XLOOKUP(AW$1,'Control Panel'!$B:$B,'Control Panel'!$D:$D)</f>
        <v>5.3749999999999999E-2</v>
      </c>
      <c r="BC206" s="2">
        <f>IF('Control Panel'!$D$26="ON",BG205*(1-'Control Panel'!$C$26),BG205)</f>
        <v>8536079.4380634017</v>
      </c>
      <c r="BD206" s="3">
        <f>IF(ROUND(BG205,2) = 0,0,-PMT(_xlfn.XLOOKUP(BC$1,'Control Panel'!$B:$B,'Control Panel'!$H:$H),_xlfn.XLOOKUP(BC$1,'Control Panel'!$B:$B,'Control Panel'!$E:$E),_xlfn.XLOOKUP(BC$1,'Control Panel'!$B:$B,'Control Panel'!$C:$C)))</f>
        <v>83162.8118973979</v>
      </c>
      <c r="BE206" s="3">
        <f>IF(BD206=0,0,BC206*(_xlfn.XLOOKUP(BC$1,'Control Panel'!$B:$B,'Control Panel'!$H:$H)))</f>
        <v>49793.79672203651</v>
      </c>
      <c r="BF206" s="3">
        <f t="shared" si="130"/>
        <v>33369.01517536139</v>
      </c>
      <c r="BG206" s="3">
        <f t="shared" si="131"/>
        <v>8502710.4228880405</v>
      </c>
      <c r="BH206" s="10">
        <f>_xlfn.XLOOKUP(BC$1,'Control Panel'!$B:$B,'Control Panel'!$D:$D)</f>
        <v>7.0000000000000007E-2</v>
      </c>
      <c r="BI206" s="2">
        <f>IF('Control Panel'!$D$26="ON",BM205*(1-'Control Panel'!$C$26),BM205)</f>
        <v>4367272.6069754371</v>
      </c>
      <c r="BJ206" s="3">
        <f>IF(ROUND(BM205,2) = 0,0,-PMT(_xlfn.XLOOKUP(BI$1,'Control Panel'!$B:$B,'Control Panel'!$H:$H),_xlfn.XLOOKUP(BI$1,'Control Panel'!$B:$B,'Control Panel'!$E:$E),_xlfn.XLOOKUP(BI$1,'Control Panel'!$B:$B,'Control Panel'!$C:$C)))</f>
        <v>39928.799014207361</v>
      </c>
      <c r="BK206" s="3">
        <f>IF(BJ206=0,0,BI206*(_xlfn.XLOOKUP(BI$1,'Control Panel'!$B:$B,'Control Panel'!$H:$H)))</f>
        <v>21381.438804983907</v>
      </c>
      <c r="BL206" s="3">
        <f t="shared" si="132"/>
        <v>18547.360209223454</v>
      </c>
      <c r="BM206" s="3">
        <f t="shared" si="133"/>
        <v>4348725.2467662133</v>
      </c>
      <c r="BN206" s="10">
        <f>_xlfn.XLOOKUP(BI$1,'Control Panel'!$B:$B,'Control Panel'!$D:$D)</f>
        <v>5.8749999999999997E-2</v>
      </c>
      <c r="BO206" s="2">
        <f>IF('Control Panel'!$D$26="ON",BS205*(1-'Control Panel'!$C$26),BS205)</f>
        <v>5792045.2406242676</v>
      </c>
      <c r="BP206" s="3">
        <f>IF(ROUND(BS205,2) = 0,0,-PMT(_xlfn.XLOOKUP(BO$1,'Control Panel'!$B:$B,'Control Panel'!$H:$H),_xlfn.XLOOKUP(BO$1,'Control Panel'!$B:$B,'Control Panel'!$E:$E),_xlfn.XLOOKUP(BO$1,'Control Panel'!$B:$B,'Control Panel'!$C:$C)))</f>
        <v>51078.842448125593</v>
      </c>
      <c r="BQ206" s="3">
        <f>IF(BP206=0,0,BO206*(_xlfn.XLOOKUP(BO$1,'Control Panel'!$B:$B,'Control Panel'!$H:$H)))</f>
        <v>25340.197927731169</v>
      </c>
      <c r="BR206" s="3">
        <f t="shared" si="134"/>
        <v>25738.644520394424</v>
      </c>
      <c r="BS206" s="3">
        <f t="shared" si="135"/>
        <v>5766306.5961038731</v>
      </c>
      <c r="BT206" s="10">
        <f>_xlfn.XLOOKUP(BO$1,'Control Panel'!$B:$B,'Control Panel'!$D:$D)</f>
        <v>5.2499999999999998E-2</v>
      </c>
      <c r="BU206" s="2">
        <f>IF('Control Panel'!$D$26="ON",BY205*(1-'Control Panel'!$C$26),BY205)</f>
        <v>-1.0259100235998631E-9</v>
      </c>
      <c r="BV206" s="3">
        <f>IF(ROUND(BY205,2) = 0,0,-PMT(_xlfn.XLOOKUP(BU$1,'Control Panel'!$B:$B,'Control Panel'!$H:$H),_xlfn.XLOOKUP(BU$1,'Control Panel'!$B:$B,'Control Panel'!$E:$E),_xlfn.XLOOKUP(BU$1,'Control Panel'!$B:$B,'Control Panel'!$C:$C)))</f>
        <v>0</v>
      </c>
      <c r="BW206" s="3">
        <f>IF(BV206=0,0,BU206*(_xlfn.XLOOKUP(BU$1,'Control Panel'!$B:$B,'Control Panel'!$H:$H)))</f>
        <v>0</v>
      </c>
      <c r="BX206" s="3">
        <f t="shared" si="136"/>
        <v>0</v>
      </c>
      <c r="BY206" s="3">
        <f t="shared" si="137"/>
        <v>-1.0259100235998631E-9</v>
      </c>
      <c r="BZ206" s="10">
        <f>_xlfn.XLOOKUP(BU$1,'Control Panel'!$B:$B,'Control Panel'!$D:$D)</f>
        <v>6.3750000000000001E-2</v>
      </c>
      <c r="CA206" s="2">
        <f>IF('Control Panel'!$D$26="ON",CE205*(1-'Control Panel'!$C$26),CE205)</f>
        <v>-8.3746272139251232E-9</v>
      </c>
      <c r="CB206" s="3">
        <f>IF(ROUND(CE205,2) = 0,0,-PMT(_xlfn.XLOOKUP(CA$1,'Control Panel'!$B:$B,'Control Panel'!$H:$H),_xlfn.XLOOKUP(CA$1,'Control Panel'!$B:$B,'Control Panel'!$E:$E),_xlfn.XLOOKUP(CA$1,'Control Panel'!$B:$B,'Control Panel'!$C:$C)))</f>
        <v>0</v>
      </c>
      <c r="CC206" s="3">
        <f>IF(CB206=0,0,CA206*(_xlfn.XLOOKUP(CA$1,'Control Panel'!$B:$B,'Control Panel'!$H:$H)))</f>
        <v>0</v>
      </c>
      <c r="CD206" s="3">
        <f t="shared" si="138"/>
        <v>0</v>
      </c>
      <c r="CE206" s="3">
        <f t="shared" si="139"/>
        <v>-8.3746272139251232E-9</v>
      </c>
      <c r="CF206" s="10">
        <f>_xlfn.XLOOKUP(CA$1,'Control Panel'!$B:$B,'Control Panel'!$D:$D)</f>
        <v>5.7500000000000002E-2</v>
      </c>
      <c r="CG206" s="2">
        <f>IF('Control Panel'!$D$26="ON",CK205*(1-'Control Panel'!$C$26),CK205)</f>
        <v>2.066371962428093E-9</v>
      </c>
      <c r="CH206" s="3">
        <f>IF(ROUND(CK205,2) = 0,0,-PMT(_xlfn.XLOOKUP(CG$1,'Control Panel'!$B:$B,'Control Panel'!$H:$H),_xlfn.XLOOKUP(CG$1,'Control Panel'!$B:$B,'Control Panel'!$E:$E),_xlfn.XLOOKUP(CG$1,'Control Panel'!$B:$B,'Control Panel'!$C:$C)))</f>
        <v>0</v>
      </c>
      <c r="CI206" s="3">
        <f>IF(CH206=0,0,CG206*(_xlfn.XLOOKUP(CG$1,'Control Panel'!$B:$B,'Control Panel'!$H:$H)))</f>
        <v>0</v>
      </c>
      <c r="CJ206" s="3">
        <f t="shared" si="140"/>
        <v>0</v>
      </c>
      <c r="CK206" s="3">
        <f t="shared" si="141"/>
        <v>2.066371962428093E-9</v>
      </c>
      <c r="CL206" s="10">
        <f>_xlfn.XLOOKUP(CG$1,'Control Panel'!$B:$B,'Control Panel'!$D:$D)</f>
        <v>5.5E-2</v>
      </c>
      <c r="CM206" s="2">
        <f>IF('Control Panel'!$D$26="ON",CQ205*(1-'Control Panel'!$C$26),CQ205)</f>
        <v>1252334.1060809216</v>
      </c>
      <c r="CN206" s="3">
        <f>IF(ROUND(CQ205,2) = 0,0,-PMT(_xlfn.XLOOKUP(CM$1,'Control Panel'!$B:$B,'Control Panel'!$H:$H),_xlfn.XLOOKUP(CM$1,'Control Panel'!$B:$B,'Control Panel'!$E:$E),_xlfn.XLOOKUP(CM$1,'Control Panel'!$B:$B,'Control Panel'!$C:$C)))</f>
        <v>11044.074042837967</v>
      </c>
      <c r="CO206" s="3">
        <f>IF(CN206=0,0,CM206*(_xlfn.XLOOKUP(CM$1,'Control Panel'!$B:$B,'Control Panel'!$H:$H)))</f>
        <v>5478.9617141040317</v>
      </c>
      <c r="CP206" s="3">
        <f t="shared" si="142"/>
        <v>5565.1123287339351</v>
      </c>
      <c r="CQ206" s="3">
        <f t="shared" si="143"/>
        <v>1246768.9937521876</v>
      </c>
      <c r="CR206" s="10">
        <f>_xlfn.XLOOKUP(CM$1,'Control Panel'!$B:$B,'Control Panel'!$D:$D)</f>
        <v>5.2499999999999998E-2</v>
      </c>
    </row>
    <row r="207" spans="1:96" ht="11.15" thickBot="1" x14ac:dyDescent="0.35">
      <c r="A207" s="86">
        <f t="shared" si="112"/>
        <v>161187.90703514009</v>
      </c>
      <c r="B207" s="3">
        <f t="shared" si="113"/>
        <v>203494.72627157884</v>
      </c>
      <c r="C207" s="88">
        <f>SUM($A$3:A206)</f>
        <v>61249879.56093809</v>
      </c>
      <c r="D207" s="87">
        <f>IF('Control Panel'!$D$27= "ON",A207+B207*(1-'Control Panel'!$C$27),A207+B207)</f>
        <v>364682.6333067189</v>
      </c>
      <c r="F207" s="11">
        <v>205</v>
      </c>
      <c r="G207" s="2">
        <f>IF('Control Panel'!$D$26="ON",K206*(1-'Control Panel'!$C$26),K206)</f>
        <v>2.5611370801925659E-9</v>
      </c>
      <c r="H207" s="3">
        <f>IF(ROUND(K206,2) = 0,0,-PMT(_xlfn.XLOOKUP(G$1,'Control Panel'!$B:$B,'Control Panel'!$H:$H),_xlfn.XLOOKUP(G$1,'Control Panel'!$B:$B,'Control Panel'!$E:$E),_xlfn.XLOOKUP(G$1,'Control Panel'!$B:$B,'Control Panel'!$C:$C)))</f>
        <v>0</v>
      </c>
      <c r="I207" s="3">
        <f>IF(H207=0,0,G207*(_xlfn.XLOOKUP(G$1,'Control Panel'!$B:$B,'Control Panel'!$H:$H)))</f>
        <v>0</v>
      </c>
      <c r="J207" s="3">
        <f t="shared" si="114"/>
        <v>0</v>
      </c>
      <c r="K207" s="3">
        <f t="shared" si="115"/>
        <v>2.5611370801925659E-9</v>
      </c>
      <c r="L207" s="10">
        <f>_xlfn.XLOOKUP(G$1,'Control Panel'!$B:$B,'Control Panel'!$D:$D)</f>
        <v>5.5E-2</v>
      </c>
      <c r="M207" s="2">
        <f>IF('Control Panel'!$D$26="ON",Q206*(1-'Control Panel'!$C$26),Q206)</f>
        <v>2705319.2265486326</v>
      </c>
      <c r="N207" s="3">
        <f>IF(ROUND(Q206,2) = 0,0,-PMT(_xlfn.XLOOKUP(M$1,'Control Panel'!$B:$B,'Control Panel'!$H:$H),_xlfn.XLOOKUP(M$1,'Control Panel'!$B:$B,'Control Panel'!$E:$E),_xlfn.XLOOKUP(M$1,'Control Panel'!$B:$B,'Control Panel'!$C:$C)))</f>
        <v>26277.152547020552</v>
      </c>
      <c r="O207" s="3">
        <f>IF(N207=0,0,M207*(_xlfn.XLOOKUP(M$1,'Control Panel'!$B:$B,'Control Panel'!$H:$H)))</f>
        <v>15499.224735434875</v>
      </c>
      <c r="P207" s="3">
        <f t="shared" si="116"/>
        <v>10777.927811585678</v>
      </c>
      <c r="Q207" s="3">
        <f t="shared" si="117"/>
        <v>2694541.2987370468</v>
      </c>
      <c r="R207" s="10">
        <f>_xlfn.XLOOKUP(M$1,'Control Panel'!$B:$B,'Control Panel'!$D:$D)</f>
        <v>6.8750000000000006E-2</v>
      </c>
      <c r="S207" s="2">
        <f>IF('Control Panel'!$D$26="ON",W206*(1-'Control Panel'!$C$26),W206)</f>
        <v>4396143.7431415087</v>
      </c>
      <c r="T207" s="3">
        <f>IF(ROUND(W206,2) = 0,0,-PMT(_xlfn.XLOOKUP(S$1,'Control Panel'!$B:$B,'Control Panel'!$H:$H),_xlfn.XLOOKUP(S$1,'Control Panel'!$B:$B,'Control Panel'!$E:$E),_xlfn.XLOOKUP(S$1,'Control Panel'!$B:$B,'Control Panel'!$C:$C)))</f>
        <v>42700.372888908401</v>
      </c>
      <c r="U207" s="3">
        <f>IF(T207=0,0,S207*(_xlfn.XLOOKUP(S$1,'Control Panel'!$B:$B,'Control Panel'!$H:$H)))</f>
        <v>25186.240195081562</v>
      </c>
      <c r="V207" s="3">
        <f t="shared" si="118"/>
        <v>17514.132693826839</v>
      </c>
      <c r="W207" s="3">
        <f t="shared" si="119"/>
        <v>4378629.6104476815</v>
      </c>
      <c r="X207" s="10">
        <f>_xlfn.XLOOKUP(S$1,'Control Panel'!$B:$B,'Control Panel'!$D:$D)</f>
        <v>6.8750000000000006E-2</v>
      </c>
      <c r="Y207" s="2">
        <f>IF('Control Panel'!$D$26="ON",AC206*(1-'Control Panel'!$C$26),AC206)</f>
        <v>-6.7957444116473198E-9</v>
      </c>
      <c r="Z207" s="3">
        <f>IF(ROUND(AC206,2) = 0,0,-PMT(_xlfn.XLOOKUP(Y$1,'Control Panel'!$B:$B,'Control Panel'!$H:$H),_xlfn.XLOOKUP(Y$1,'Control Panel'!$B:$B,'Control Panel'!$E:$E),_xlfn.XLOOKUP(Y$1,'Control Panel'!$B:$B,'Control Panel'!$C:$C)))</f>
        <v>0</v>
      </c>
      <c r="AA207" s="3">
        <f>IF(Z207=0,0,Y207*(_xlfn.XLOOKUP(Y$1,'Control Panel'!$B:$B,'Control Panel'!$H:$H)))</f>
        <v>0</v>
      </c>
      <c r="AB207" s="3">
        <f t="shared" si="120"/>
        <v>0</v>
      </c>
      <c r="AC207" s="3">
        <f t="shared" si="121"/>
        <v>-6.7957444116473198E-9</v>
      </c>
      <c r="AD207" s="10">
        <f>_xlfn.XLOOKUP(Y$1,'Control Panel'!$B:$B,'Control Panel'!$D:$D)</f>
        <v>5.1249999999999997E-2</v>
      </c>
      <c r="AE207" s="2">
        <f>IF('Control Panel'!$D$26="ON",AI206*(1-'Control Panel'!$C$26),AI206)</f>
        <v>6763298.0663715871</v>
      </c>
      <c r="AF207" s="3">
        <f>IF(ROUND(AI206,2) = 0,0,-PMT(_xlfn.XLOOKUP(AE$1,'Control Panel'!$B:$B,'Control Panel'!$H:$H),_xlfn.XLOOKUP(AE$1,'Control Panel'!$B:$B,'Control Panel'!$E:$E),_xlfn.XLOOKUP(AE$1,'Control Panel'!$B:$B,'Control Panel'!$C:$C)))</f>
        <v>65692.881367551381</v>
      </c>
      <c r="AG207" s="3">
        <f>IF(AF207=0,0,AE207*(_xlfn.XLOOKUP(AE$1,'Control Panel'!$B:$B,'Control Panel'!$H:$H)))</f>
        <v>38748.061838587222</v>
      </c>
      <c r="AH207" s="3">
        <f t="shared" si="122"/>
        <v>26944.819528964159</v>
      </c>
      <c r="AI207" s="3">
        <f t="shared" si="123"/>
        <v>6736353.2468426228</v>
      </c>
      <c r="AJ207" s="10">
        <f>_xlfn.XLOOKUP(AE$1,'Control Panel'!$B:$B,'Control Panel'!$D:$D)</f>
        <v>6.8750000000000006E-2</v>
      </c>
      <c r="AK207" s="2">
        <f>IF('Control Panel'!$D$26="ON",AO206*(1-'Control Panel'!$C$26),AO206)</f>
        <v>-5.056790541857481E-10</v>
      </c>
      <c r="AL207" s="3">
        <f>IF(ROUND(AO206,2) = 0,0,-PMT(_xlfn.XLOOKUP(AK$1,'Control Panel'!$B:$B,'Control Panel'!$H:$H),_xlfn.XLOOKUP(AK$1,'Control Panel'!$B:$B,'Control Panel'!$E:$E),_xlfn.XLOOKUP(AK$1,'Control Panel'!$B:$B,'Control Panel'!$C:$C)))</f>
        <v>0</v>
      </c>
      <c r="AM207" s="3">
        <f>IF(AL207=0,0,AK207*(_xlfn.XLOOKUP(AK$1,'Control Panel'!$B:$B,'Control Panel'!$H:$H)))</f>
        <v>0</v>
      </c>
      <c r="AN207" s="3">
        <f t="shared" si="124"/>
        <v>0</v>
      </c>
      <c r="AO207" s="3">
        <f t="shared" si="125"/>
        <v>-5.056790541857481E-10</v>
      </c>
      <c r="AP207" s="10">
        <f>_xlfn.XLOOKUP(AK$1,'Control Panel'!$B:$B,'Control Panel'!$D:$D)</f>
        <v>6.25E-2</v>
      </c>
      <c r="AQ207" s="2">
        <f>IF('Control Panel'!$D$26="ON",AU206*(1-'Control Panel'!$C$26),AU206)</f>
        <v>-1.3387762010097504E-9</v>
      </c>
      <c r="AR207" s="3">
        <f>IF(ROUND(AU206,2) = 0,0,-PMT(_xlfn.XLOOKUP(AQ$1,'Control Panel'!$B:$B,'Control Panel'!$H:$H),_xlfn.XLOOKUP(AQ$1,'Control Panel'!$B:$B,'Control Panel'!$E:$E),_xlfn.XLOOKUP(AQ$1,'Control Panel'!$B:$B,'Control Panel'!$C:$C)))</f>
        <v>0</v>
      </c>
      <c r="AS207" s="3">
        <f>IF(AR207=0,0,AQ207*(_xlfn.XLOOKUP(AQ$1,'Control Panel'!$B:$B,'Control Panel'!$H:$H)))</f>
        <v>0</v>
      </c>
      <c r="AT207" s="3">
        <f t="shared" si="126"/>
        <v>0</v>
      </c>
      <c r="AU207" s="3">
        <f t="shared" si="127"/>
        <v>-1.3387762010097504E-9</v>
      </c>
      <c r="AV207" s="10">
        <f>_xlfn.XLOOKUP(AQ$1,'Control Panel'!$B:$B,'Control Panel'!$D:$D)</f>
        <v>6.6250000000000003E-2</v>
      </c>
      <c r="AW207" s="2">
        <f>IF('Control Panel'!$D$26="ON",BA206*(1-'Control Panel'!$C$26),BA206)</f>
        <v>5020848.1434898805</v>
      </c>
      <c r="AX207" s="3">
        <f>IF(ROUND(BA206,2) = 0,0,-PMT(_xlfn.XLOOKUP(AW$1,'Control Panel'!$B:$B,'Control Panel'!$H:$H),_xlfn.XLOOKUP(AW$1,'Control Panel'!$B:$B,'Control Panel'!$E:$E),_xlfn.XLOOKUP(AW$1,'Control Panel'!$B:$B,'Control Panel'!$C:$C)))</f>
        <v>44797.69910066975</v>
      </c>
      <c r="AY207" s="3">
        <f>IF(AX207=0,0,AW207*(_xlfn.XLOOKUP(AW$1,'Control Panel'!$B:$B,'Control Panel'!$H:$H)))</f>
        <v>22489.215642715091</v>
      </c>
      <c r="AZ207" s="3">
        <f t="shared" si="128"/>
        <v>22308.483457954659</v>
      </c>
      <c r="BA207" s="3">
        <f t="shared" si="129"/>
        <v>4998539.6600319259</v>
      </c>
      <c r="BB207" s="10">
        <f>_xlfn.XLOOKUP(AW$1,'Control Panel'!$B:$B,'Control Panel'!$D:$D)</f>
        <v>5.3749999999999999E-2</v>
      </c>
      <c r="BC207" s="2">
        <f>IF('Control Panel'!$D$26="ON",BG206*(1-'Control Panel'!$C$26),BG206)</f>
        <v>8502710.4228880405</v>
      </c>
      <c r="BD207" s="3">
        <f>IF(ROUND(BG206,2) = 0,0,-PMT(_xlfn.XLOOKUP(BC$1,'Control Panel'!$B:$B,'Control Panel'!$H:$H),_xlfn.XLOOKUP(BC$1,'Control Panel'!$B:$B,'Control Panel'!$E:$E),_xlfn.XLOOKUP(BC$1,'Control Panel'!$B:$B,'Control Panel'!$C:$C)))</f>
        <v>83162.8118973979</v>
      </c>
      <c r="BE207" s="3">
        <f>IF(BD207=0,0,BC207*(_xlfn.XLOOKUP(BC$1,'Control Panel'!$B:$B,'Control Panel'!$H:$H)))</f>
        <v>49599.144133513575</v>
      </c>
      <c r="BF207" s="3">
        <f t="shared" si="130"/>
        <v>33563.667763884325</v>
      </c>
      <c r="BG207" s="3">
        <f t="shared" si="131"/>
        <v>8469146.7551241554</v>
      </c>
      <c r="BH207" s="10">
        <f>_xlfn.XLOOKUP(BC$1,'Control Panel'!$B:$B,'Control Panel'!$D:$D)</f>
        <v>7.0000000000000007E-2</v>
      </c>
      <c r="BI207" s="2">
        <f>IF('Control Panel'!$D$26="ON",BM206*(1-'Control Panel'!$C$26),BM206)</f>
        <v>4348725.2467662133</v>
      </c>
      <c r="BJ207" s="3">
        <f>IF(ROUND(BM206,2) = 0,0,-PMT(_xlfn.XLOOKUP(BI$1,'Control Panel'!$B:$B,'Control Panel'!$H:$H),_xlfn.XLOOKUP(BI$1,'Control Panel'!$B:$B,'Control Panel'!$E:$E),_xlfn.XLOOKUP(BI$1,'Control Panel'!$B:$B,'Control Panel'!$C:$C)))</f>
        <v>39928.799014207361</v>
      </c>
      <c r="BK207" s="3">
        <f>IF(BJ207=0,0,BI207*(_xlfn.XLOOKUP(BI$1,'Control Panel'!$B:$B,'Control Panel'!$H:$H)))</f>
        <v>21290.63402062625</v>
      </c>
      <c r="BL207" s="3">
        <f t="shared" si="132"/>
        <v>18638.164993581111</v>
      </c>
      <c r="BM207" s="3">
        <f t="shared" si="133"/>
        <v>4330087.081772632</v>
      </c>
      <c r="BN207" s="10">
        <f>_xlfn.XLOOKUP(BI$1,'Control Panel'!$B:$B,'Control Panel'!$D:$D)</f>
        <v>5.8749999999999997E-2</v>
      </c>
      <c r="BO207" s="2">
        <f>IF('Control Panel'!$D$26="ON",BS206*(1-'Control Panel'!$C$26),BS206)</f>
        <v>5766306.5961038731</v>
      </c>
      <c r="BP207" s="3">
        <f>IF(ROUND(BS206,2) = 0,0,-PMT(_xlfn.XLOOKUP(BO$1,'Control Panel'!$B:$B,'Control Panel'!$H:$H),_xlfn.XLOOKUP(BO$1,'Control Panel'!$B:$B,'Control Panel'!$E:$E),_xlfn.XLOOKUP(BO$1,'Control Panel'!$B:$B,'Control Panel'!$C:$C)))</f>
        <v>51078.842448125593</v>
      </c>
      <c r="BQ207" s="3">
        <f>IF(BP207=0,0,BO207*(_xlfn.XLOOKUP(BO$1,'Control Panel'!$B:$B,'Control Panel'!$H:$H)))</f>
        <v>25227.591357954443</v>
      </c>
      <c r="BR207" s="3">
        <f t="shared" si="134"/>
        <v>25851.25109017115</v>
      </c>
      <c r="BS207" s="3">
        <f t="shared" si="135"/>
        <v>5740455.3450137023</v>
      </c>
      <c r="BT207" s="10">
        <f>_xlfn.XLOOKUP(BO$1,'Control Panel'!$B:$B,'Control Panel'!$D:$D)</f>
        <v>5.2499999999999998E-2</v>
      </c>
      <c r="BU207" s="2">
        <f>IF('Control Panel'!$D$26="ON",BY206*(1-'Control Panel'!$C$26),BY206)</f>
        <v>-1.0259100235998631E-9</v>
      </c>
      <c r="BV207" s="3">
        <f>IF(ROUND(BY206,2) = 0,0,-PMT(_xlfn.XLOOKUP(BU$1,'Control Panel'!$B:$B,'Control Panel'!$H:$H),_xlfn.XLOOKUP(BU$1,'Control Panel'!$B:$B,'Control Panel'!$E:$E),_xlfn.XLOOKUP(BU$1,'Control Panel'!$B:$B,'Control Panel'!$C:$C)))</f>
        <v>0</v>
      </c>
      <c r="BW207" s="3">
        <f>IF(BV207=0,0,BU207*(_xlfn.XLOOKUP(BU$1,'Control Panel'!$B:$B,'Control Panel'!$H:$H)))</f>
        <v>0</v>
      </c>
      <c r="BX207" s="3">
        <f t="shared" si="136"/>
        <v>0</v>
      </c>
      <c r="BY207" s="3">
        <f t="shared" si="137"/>
        <v>-1.0259100235998631E-9</v>
      </c>
      <c r="BZ207" s="10">
        <f>_xlfn.XLOOKUP(BU$1,'Control Panel'!$B:$B,'Control Panel'!$D:$D)</f>
        <v>6.3750000000000001E-2</v>
      </c>
      <c r="CA207" s="2">
        <f>IF('Control Panel'!$D$26="ON",CE206*(1-'Control Panel'!$C$26),CE206)</f>
        <v>-8.3746272139251232E-9</v>
      </c>
      <c r="CB207" s="3">
        <f>IF(ROUND(CE206,2) = 0,0,-PMT(_xlfn.XLOOKUP(CA$1,'Control Panel'!$B:$B,'Control Panel'!$H:$H),_xlfn.XLOOKUP(CA$1,'Control Panel'!$B:$B,'Control Panel'!$E:$E),_xlfn.XLOOKUP(CA$1,'Control Panel'!$B:$B,'Control Panel'!$C:$C)))</f>
        <v>0</v>
      </c>
      <c r="CC207" s="3">
        <f>IF(CB207=0,0,CA207*(_xlfn.XLOOKUP(CA$1,'Control Panel'!$B:$B,'Control Panel'!$H:$H)))</f>
        <v>0</v>
      </c>
      <c r="CD207" s="3">
        <f t="shared" si="138"/>
        <v>0</v>
      </c>
      <c r="CE207" s="3">
        <f t="shared" si="139"/>
        <v>-8.3746272139251232E-9</v>
      </c>
      <c r="CF207" s="10">
        <f>_xlfn.XLOOKUP(CA$1,'Control Panel'!$B:$B,'Control Panel'!$D:$D)</f>
        <v>5.7500000000000002E-2</v>
      </c>
      <c r="CG207" s="2">
        <f>IF('Control Panel'!$D$26="ON",CK206*(1-'Control Panel'!$C$26),CK206)</f>
        <v>2.066371962428093E-9</v>
      </c>
      <c r="CH207" s="3">
        <f>IF(ROUND(CK206,2) = 0,0,-PMT(_xlfn.XLOOKUP(CG$1,'Control Panel'!$B:$B,'Control Panel'!$H:$H),_xlfn.XLOOKUP(CG$1,'Control Panel'!$B:$B,'Control Panel'!$E:$E),_xlfn.XLOOKUP(CG$1,'Control Panel'!$B:$B,'Control Panel'!$C:$C)))</f>
        <v>0</v>
      </c>
      <c r="CI207" s="3">
        <f>IF(CH207=0,0,CG207*(_xlfn.XLOOKUP(CG$1,'Control Panel'!$B:$B,'Control Panel'!$H:$H)))</f>
        <v>0</v>
      </c>
      <c r="CJ207" s="3">
        <f t="shared" si="140"/>
        <v>0</v>
      </c>
      <c r="CK207" s="3">
        <f t="shared" si="141"/>
        <v>2.066371962428093E-9</v>
      </c>
      <c r="CL207" s="10">
        <f>_xlfn.XLOOKUP(CG$1,'Control Panel'!$B:$B,'Control Panel'!$D:$D)</f>
        <v>5.5E-2</v>
      </c>
      <c r="CM207" s="2">
        <f>IF('Control Panel'!$D$26="ON",CQ206*(1-'Control Panel'!$C$26),CQ206)</f>
        <v>1246768.9937521876</v>
      </c>
      <c r="CN207" s="3">
        <f>IF(ROUND(CQ206,2) = 0,0,-PMT(_xlfn.XLOOKUP(CM$1,'Control Panel'!$B:$B,'Control Panel'!$H:$H),_xlfn.XLOOKUP(CM$1,'Control Panel'!$B:$B,'Control Panel'!$E:$E),_xlfn.XLOOKUP(CM$1,'Control Panel'!$B:$B,'Control Panel'!$C:$C)))</f>
        <v>11044.074042837967</v>
      </c>
      <c r="CO207" s="3">
        <f>IF(CN207=0,0,CM207*(_xlfn.XLOOKUP(CM$1,'Control Panel'!$B:$B,'Control Panel'!$H:$H)))</f>
        <v>5454.6143476658199</v>
      </c>
      <c r="CP207" s="3">
        <f t="shared" si="142"/>
        <v>5589.4596951721469</v>
      </c>
      <c r="CQ207" s="3">
        <f t="shared" si="143"/>
        <v>1241179.5340570156</v>
      </c>
      <c r="CR207" s="10">
        <f>_xlfn.XLOOKUP(CM$1,'Control Panel'!$B:$B,'Control Panel'!$D:$D)</f>
        <v>5.2499999999999998E-2</v>
      </c>
    </row>
    <row r="208" spans="1:96" ht="11.15" thickBot="1" x14ac:dyDescent="0.35">
      <c r="A208" s="86">
        <f t="shared" si="112"/>
        <v>162028.88226358208</v>
      </c>
      <c r="B208" s="3">
        <f t="shared" si="113"/>
        <v>202653.75104313681</v>
      </c>
      <c r="C208" s="88">
        <f>SUM($A$3:A207)</f>
        <v>61411067.467973232</v>
      </c>
      <c r="D208" s="87">
        <f>IF('Control Panel'!$D$27= "ON",A208+B208*(1-'Control Panel'!$C$27),A208+B208)</f>
        <v>364682.6333067189</v>
      </c>
      <c r="F208" s="11">
        <v>206</v>
      </c>
      <c r="G208" s="2">
        <f>IF('Control Panel'!$D$26="ON",K207*(1-'Control Panel'!$C$26),K207)</f>
        <v>2.5611370801925659E-9</v>
      </c>
      <c r="H208" s="3">
        <f>IF(ROUND(K207,2) = 0,0,-PMT(_xlfn.XLOOKUP(G$1,'Control Panel'!$B:$B,'Control Panel'!$H:$H),_xlfn.XLOOKUP(G$1,'Control Panel'!$B:$B,'Control Panel'!$E:$E),_xlfn.XLOOKUP(G$1,'Control Panel'!$B:$B,'Control Panel'!$C:$C)))</f>
        <v>0</v>
      </c>
      <c r="I208" s="3">
        <f>IF(H208=0,0,G208*(_xlfn.XLOOKUP(G$1,'Control Panel'!$B:$B,'Control Panel'!$H:$H)))</f>
        <v>0</v>
      </c>
      <c r="J208" s="3">
        <f t="shared" si="114"/>
        <v>0</v>
      </c>
      <c r="K208" s="3">
        <f t="shared" si="115"/>
        <v>2.5611370801925659E-9</v>
      </c>
      <c r="L208" s="10">
        <f>_xlfn.XLOOKUP(G$1,'Control Panel'!$B:$B,'Control Panel'!$D:$D)</f>
        <v>5.5E-2</v>
      </c>
      <c r="M208" s="2">
        <f>IF('Control Panel'!$D$26="ON",Q207*(1-'Control Panel'!$C$26),Q207)</f>
        <v>2694541.2987370468</v>
      </c>
      <c r="N208" s="3">
        <f>IF(ROUND(Q207,2) = 0,0,-PMT(_xlfn.XLOOKUP(M$1,'Control Panel'!$B:$B,'Control Panel'!$H:$H),_xlfn.XLOOKUP(M$1,'Control Panel'!$B:$B,'Control Panel'!$E:$E),_xlfn.XLOOKUP(M$1,'Control Panel'!$B:$B,'Control Panel'!$C:$C)))</f>
        <v>26277.152547020552</v>
      </c>
      <c r="O208" s="3">
        <f>IF(N208=0,0,M208*(_xlfn.XLOOKUP(M$1,'Control Panel'!$B:$B,'Control Panel'!$H:$H)))</f>
        <v>15437.476190680998</v>
      </c>
      <c r="P208" s="3">
        <f t="shared" si="116"/>
        <v>10839.676356339554</v>
      </c>
      <c r="Q208" s="3">
        <f t="shared" si="117"/>
        <v>2683701.6223807074</v>
      </c>
      <c r="R208" s="10">
        <f>_xlfn.XLOOKUP(M$1,'Control Panel'!$B:$B,'Control Panel'!$D:$D)</f>
        <v>6.8750000000000006E-2</v>
      </c>
      <c r="S208" s="2">
        <f>IF('Control Panel'!$D$26="ON",W207*(1-'Control Panel'!$C$26),W207)</f>
        <v>4378629.6104476815</v>
      </c>
      <c r="T208" s="3">
        <f>IF(ROUND(W207,2) = 0,0,-PMT(_xlfn.XLOOKUP(S$1,'Control Panel'!$B:$B,'Control Panel'!$H:$H),_xlfn.XLOOKUP(S$1,'Control Panel'!$B:$B,'Control Panel'!$E:$E),_xlfn.XLOOKUP(S$1,'Control Panel'!$B:$B,'Control Panel'!$C:$C)))</f>
        <v>42700.372888908401</v>
      </c>
      <c r="U208" s="3">
        <f>IF(T208=0,0,S208*(_xlfn.XLOOKUP(S$1,'Control Panel'!$B:$B,'Control Panel'!$H:$H)))</f>
        <v>25085.89880985651</v>
      </c>
      <c r="V208" s="3">
        <f t="shared" si="118"/>
        <v>17614.474079051892</v>
      </c>
      <c r="W208" s="3">
        <f t="shared" si="119"/>
        <v>4361015.1363686295</v>
      </c>
      <c r="X208" s="10">
        <f>_xlfn.XLOOKUP(S$1,'Control Panel'!$B:$B,'Control Panel'!$D:$D)</f>
        <v>6.8750000000000006E-2</v>
      </c>
      <c r="Y208" s="2">
        <f>IF('Control Panel'!$D$26="ON",AC207*(1-'Control Panel'!$C$26),AC207)</f>
        <v>-6.7957444116473198E-9</v>
      </c>
      <c r="Z208" s="3">
        <f>IF(ROUND(AC207,2) = 0,0,-PMT(_xlfn.XLOOKUP(Y$1,'Control Panel'!$B:$B,'Control Panel'!$H:$H),_xlfn.XLOOKUP(Y$1,'Control Panel'!$B:$B,'Control Panel'!$E:$E),_xlfn.XLOOKUP(Y$1,'Control Panel'!$B:$B,'Control Panel'!$C:$C)))</f>
        <v>0</v>
      </c>
      <c r="AA208" s="3">
        <f>IF(Z208=0,0,Y208*(_xlfn.XLOOKUP(Y$1,'Control Panel'!$B:$B,'Control Panel'!$H:$H)))</f>
        <v>0</v>
      </c>
      <c r="AB208" s="3">
        <f t="shared" si="120"/>
        <v>0</v>
      </c>
      <c r="AC208" s="3">
        <f t="shared" si="121"/>
        <v>-6.7957444116473198E-9</v>
      </c>
      <c r="AD208" s="10">
        <f>_xlfn.XLOOKUP(Y$1,'Control Panel'!$B:$B,'Control Panel'!$D:$D)</f>
        <v>5.1249999999999997E-2</v>
      </c>
      <c r="AE208" s="2">
        <f>IF('Control Panel'!$D$26="ON",AI207*(1-'Control Panel'!$C$26),AI207)</f>
        <v>6736353.2468426228</v>
      </c>
      <c r="AF208" s="3">
        <f>IF(ROUND(AI207,2) = 0,0,-PMT(_xlfn.XLOOKUP(AE$1,'Control Panel'!$B:$B,'Control Panel'!$H:$H),_xlfn.XLOOKUP(AE$1,'Control Panel'!$B:$B,'Control Panel'!$E:$E),_xlfn.XLOOKUP(AE$1,'Control Panel'!$B:$B,'Control Panel'!$C:$C)))</f>
        <v>65692.881367551381</v>
      </c>
      <c r="AG208" s="3">
        <f>IF(AF208=0,0,AE208*(_xlfn.XLOOKUP(AE$1,'Control Panel'!$B:$B,'Control Panel'!$H:$H)))</f>
        <v>38593.690476702526</v>
      </c>
      <c r="AH208" s="3">
        <f t="shared" si="122"/>
        <v>27099.190890848855</v>
      </c>
      <c r="AI208" s="3">
        <f t="shared" si="123"/>
        <v>6709254.0559517741</v>
      </c>
      <c r="AJ208" s="10">
        <f>_xlfn.XLOOKUP(AE$1,'Control Panel'!$B:$B,'Control Panel'!$D:$D)</f>
        <v>6.8750000000000006E-2</v>
      </c>
      <c r="AK208" s="2">
        <f>IF('Control Panel'!$D$26="ON",AO207*(1-'Control Panel'!$C$26),AO207)</f>
        <v>-5.056790541857481E-10</v>
      </c>
      <c r="AL208" s="3">
        <f>IF(ROUND(AO207,2) = 0,0,-PMT(_xlfn.XLOOKUP(AK$1,'Control Panel'!$B:$B,'Control Panel'!$H:$H),_xlfn.XLOOKUP(AK$1,'Control Panel'!$B:$B,'Control Panel'!$E:$E),_xlfn.XLOOKUP(AK$1,'Control Panel'!$B:$B,'Control Panel'!$C:$C)))</f>
        <v>0</v>
      </c>
      <c r="AM208" s="3">
        <f>IF(AL208=0,0,AK208*(_xlfn.XLOOKUP(AK$1,'Control Panel'!$B:$B,'Control Panel'!$H:$H)))</f>
        <v>0</v>
      </c>
      <c r="AN208" s="3">
        <f t="shared" si="124"/>
        <v>0</v>
      </c>
      <c r="AO208" s="3">
        <f t="shared" si="125"/>
        <v>-5.056790541857481E-10</v>
      </c>
      <c r="AP208" s="10">
        <f>_xlfn.XLOOKUP(AK$1,'Control Panel'!$B:$B,'Control Panel'!$D:$D)</f>
        <v>6.25E-2</v>
      </c>
      <c r="AQ208" s="2">
        <f>IF('Control Panel'!$D$26="ON",AU207*(1-'Control Panel'!$C$26),AU207)</f>
        <v>-1.3387762010097504E-9</v>
      </c>
      <c r="AR208" s="3">
        <f>IF(ROUND(AU207,2) = 0,0,-PMT(_xlfn.XLOOKUP(AQ$1,'Control Panel'!$B:$B,'Control Panel'!$H:$H),_xlfn.XLOOKUP(AQ$1,'Control Panel'!$B:$B,'Control Panel'!$E:$E),_xlfn.XLOOKUP(AQ$1,'Control Panel'!$B:$B,'Control Panel'!$C:$C)))</f>
        <v>0</v>
      </c>
      <c r="AS208" s="3">
        <f>IF(AR208=0,0,AQ208*(_xlfn.XLOOKUP(AQ$1,'Control Panel'!$B:$B,'Control Panel'!$H:$H)))</f>
        <v>0</v>
      </c>
      <c r="AT208" s="3">
        <f t="shared" si="126"/>
        <v>0</v>
      </c>
      <c r="AU208" s="3">
        <f t="shared" si="127"/>
        <v>-1.3387762010097504E-9</v>
      </c>
      <c r="AV208" s="10">
        <f>_xlfn.XLOOKUP(AQ$1,'Control Panel'!$B:$B,'Control Panel'!$D:$D)</f>
        <v>6.6250000000000003E-2</v>
      </c>
      <c r="AW208" s="2">
        <f>IF('Control Panel'!$D$26="ON",BA207*(1-'Control Panel'!$C$26),BA207)</f>
        <v>4998539.6600319259</v>
      </c>
      <c r="AX208" s="3">
        <f>IF(ROUND(BA207,2) = 0,0,-PMT(_xlfn.XLOOKUP(AW$1,'Control Panel'!$B:$B,'Control Panel'!$H:$H),_xlfn.XLOOKUP(AW$1,'Control Panel'!$B:$B,'Control Panel'!$E:$E),_xlfn.XLOOKUP(AW$1,'Control Panel'!$B:$B,'Control Panel'!$C:$C)))</f>
        <v>44797.69910066975</v>
      </c>
      <c r="AY208" s="3">
        <f>IF(AX208=0,0,AW208*(_xlfn.XLOOKUP(AW$1,'Control Panel'!$B:$B,'Control Panel'!$H:$H)))</f>
        <v>22389.292227226335</v>
      </c>
      <c r="AZ208" s="3">
        <f t="shared" si="128"/>
        <v>22408.406873443415</v>
      </c>
      <c r="BA208" s="3">
        <f t="shared" si="129"/>
        <v>4976131.2531584827</v>
      </c>
      <c r="BB208" s="10">
        <f>_xlfn.XLOOKUP(AW$1,'Control Panel'!$B:$B,'Control Panel'!$D:$D)</f>
        <v>5.3749999999999999E-2</v>
      </c>
      <c r="BC208" s="2">
        <f>IF('Control Panel'!$D$26="ON",BG207*(1-'Control Panel'!$C$26),BG207)</f>
        <v>8469146.7551241554</v>
      </c>
      <c r="BD208" s="3">
        <f>IF(ROUND(BG207,2) = 0,0,-PMT(_xlfn.XLOOKUP(BC$1,'Control Panel'!$B:$B,'Control Panel'!$H:$H),_xlfn.XLOOKUP(BC$1,'Control Panel'!$B:$B,'Control Panel'!$E:$E),_xlfn.XLOOKUP(BC$1,'Control Panel'!$B:$B,'Control Panel'!$C:$C)))</f>
        <v>83162.8118973979</v>
      </c>
      <c r="BE208" s="3">
        <f>IF(BD208=0,0,BC208*(_xlfn.XLOOKUP(BC$1,'Control Panel'!$B:$B,'Control Panel'!$H:$H)))</f>
        <v>49403.356071557573</v>
      </c>
      <c r="BF208" s="3">
        <f t="shared" si="130"/>
        <v>33759.455825840327</v>
      </c>
      <c r="BG208" s="3">
        <f t="shared" si="131"/>
        <v>8435387.2992983144</v>
      </c>
      <c r="BH208" s="10">
        <f>_xlfn.XLOOKUP(BC$1,'Control Panel'!$B:$B,'Control Panel'!$D:$D)</f>
        <v>7.0000000000000007E-2</v>
      </c>
      <c r="BI208" s="2">
        <f>IF('Control Panel'!$D$26="ON",BM207*(1-'Control Panel'!$C$26),BM207)</f>
        <v>4330087.081772632</v>
      </c>
      <c r="BJ208" s="3">
        <f>IF(ROUND(BM207,2) = 0,0,-PMT(_xlfn.XLOOKUP(BI$1,'Control Panel'!$B:$B,'Control Panel'!$H:$H),_xlfn.XLOOKUP(BI$1,'Control Panel'!$B:$B,'Control Panel'!$E:$E),_xlfn.XLOOKUP(BI$1,'Control Panel'!$B:$B,'Control Panel'!$C:$C)))</f>
        <v>39928.799014207361</v>
      </c>
      <c r="BK208" s="3">
        <f>IF(BJ208=0,0,BI208*(_xlfn.XLOOKUP(BI$1,'Control Panel'!$B:$B,'Control Panel'!$H:$H)))</f>
        <v>21199.384671178508</v>
      </c>
      <c r="BL208" s="3">
        <f t="shared" si="132"/>
        <v>18729.414343028853</v>
      </c>
      <c r="BM208" s="3">
        <f t="shared" si="133"/>
        <v>4311357.6674296027</v>
      </c>
      <c r="BN208" s="10">
        <f>_xlfn.XLOOKUP(BI$1,'Control Panel'!$B:$B,'Control Panel'!$D:$D)</f>
        <v>5.8749999999999997E-2</v>
      </c>
      <c r="BO208" s="2">
        <f>IF('Control Panel'!$D$26="ON",BS207*(1-'Control Panel'!$C$26),BS207)</f>
        <v>5740455.3450137023</v>
      </c>
      <c r="BP208" s="3">
        <f>IF(ROUND(BS207,2) = 0,0,-PMT(_xlfn.XLOOKUP(BO$1,'Control Panel'!$B:$B,'Control Panel'!$H:$H),_xlfn.XLOOKUP(BO$1,'Control Panel'!$B:$B,'Control Panel'!$E:$E),_xlfn.XLOOKUP(BO$1,'Control Panel'!$B:$B,'Control Panel'!$C:$C)))</f>
        <v>51078.842448125593</v>
      </c>
      <c r="BQ208" s="3">
        <f>IF(BP208=0,0,BO208*(_xlfn.XLOOKUP(BO$1,'Control Panel'!$B:$B,'Control Panel'!$H:$H)))</f>
        <v>25114.492134434946</v>
      </c>
      <c r="BR208" s="3">
        <f t="shared" si="134"/>
        <v>25964.350313690647</v>
      </c>
      <c r="BS208" s="3">
        <f t="shared" si="135"/>
        <v>5714490.9947000118</v>
      </c>
      <c r="BT208" s="10">
        <f>_xlfn.XLOOKUP(BO$1,'Control Panel'!$B:$B,'Control Panel'!$D:$D)</f>
        <v>5.2499999999999998E-2</v>
      </c>
      <c r="BU208" s="2">
        <f>IF('Control Panel'!$D$26="ON",BY207*(1-'Control Panel'!$C$26),BY207)</f>
        <v>-1.0259100235998631E-9</v>
      </c>
      <c r="BV208" s="3">
        <f>IF(ROUND(BY207,2) = 0,0,-PMT(_xlfn.XLOOKUP(BU$1,'Control Panel'!$B:$B,'Control Panel'!$H:$H),_xlfn.XLOOKUP(BU$1,'Control Panel'!$B:$B,'Control Panel'!$E:$E),_xlfn.XLOOKUP(BU$1,'Control Panel'!$B:$B,'Control Panel'!$C:$C)))</f>
        <v>0</v>
      </c>
      <c r="BW208" s="3">
        <f>IF(BV208=0,0,BU208*(_xlfn.XLOOKUP(BU$1,'Control Panel'!$B:$B,'Control Panel'!$H:$H)))</f>
        <v>0</v>
      </c>
      <c r="BX208" s="3">
        <f t="shared" si="136"/>
        <v>0</v>
      </c>
      <c r="BY208" s="3">
        <f t="shared" si="137"/>
        <v>-1.0259100235998631E-9</v>
      </c>
      <c r="BZ208" s="10">
        <f>_xlfn.XLOOKUP(BU$1,'Control Panel'!$B:$B,'Control Panel'!$D:$D)</f>
        <v>6.3750000000000001E-2</v>
      </c>
      <c r="CA208" s="2">
        <f>IF('Control Panel'!$D$26="ON",CE207*(1-'Control Panel'!$C$26),CE207)</f>
        <v>-8.3746272139251232E-9</v>
      </c>
      <c r="CB208" s="3">
        <f>IF(ROUND(CE207,2) = 0,0,-PMT(_xlfn.XLOOKUP(CA$1,'Control Panel'!$B:$B,'Control Panel'!$H:$H),_xlfn.XLOOKUP(CA$1,'Control Panel'!$B:$B,'Control Panel'!$E:$E),_xlfn.XLOOKUP(CA$1,'Control Panel'!$B:$B,'Control Panel'!$C:$C)))</f>
        <v>0</v>
      </c>
      <c r="CC208" s="3">
        <f>IF(CB208=0,0,CA208*(_xlfn.XLOOKUP(CA$1,'Control Panel'!$B:$B,'Control Panel'!$H:$H)))</f>
        <v>0</v>
      </c>
      <c r="CD208" s="3">
        <f t="shared" si="138"/>
        <v>0</v>
      </c>
      <c r="CE208" s="3">
        <f t="shared" si="139"/>
        <v>-8.3746272139251232E-9</v>
      </c>
      <c r="CF208" s="10">
        <f>_xlfn.XLOOKUP(CA$1,'Control Panel'!$B:$B,'Control Panel'!$D:$D)</f>
        <v>5.7500000000000002E-2</v>
      </c>
      <c r="CG208" s="2">
        <f>IF('Control Panel'!$D$26="ON",CK207*(1-'Control Panel'!$C$26),CK207)</f>
        <v>2.066371962428093E-9</v>
      </c>
      <c r="CH208" s="3">
        <f>IF(ROUND(CK207,2) = 0,0,-PMT(_xlfn.XLOOKUP(CG$1,'Control Panel'!$B:$B,'Control Panel'!$H:$H),_xlfn.XLOOKUP(CG$1,'Control Panel'!$B:$B,'Control Panel'!$E:$E),_xlfn.XLOOKUP(CG$1,'Control Panel'!$B:$B,'Control Panel'!$C:$C)))</f>
        <v>0</v>
      </c>
      <c r="CI208" s="3">
        <f>IF(CH208=0,0,CG208*(_xlfn.XLOOKUP(CG$1,'Control Panel'!$B:$B,'Control Panel'!$H:$H)))</f>
        <v>0</v>
      </c>
      <c r="CJ208" s="3">
        <f t="shared" si="140"/>
        <v>0</v>
      </c>
      <c r="CK208" s="3">
        <f t="shared" si="141"/>
        <v>2.066371962428093E-9</v>
      </c>
      <c r="CL208" s="10">
        <f>_xlfn.XLOOKUP(CG$1,'Control Panel'!$B:$B,'Control Panel'!$D:$D)</f>
        <v>5.5E-2</v>
      </c>
      <c r="CM208" s="2">
        <f>IF('Control Panel'!$D$26="ON",CQ207*(1-'Control Panel'!$C$26),CQ207)</f>
        <v>1241179.5340570156</v>
      </c>
      <c r="CN208" s="3">
        <f>IF(ROUND(CQ207,2) = 0,0,-PMT(_xlfn.XLOOKUP(CM$1,'Control Panel'!$B:$B,'Control Panel'!$H:$H),_xlfn.XLOOKUP(CM$1,'Control Panel'!$B:$B,'Control Panel'!$E:$E),_xlfn.XLOOKUP(CM$1,'Control Panel'!$B:$B,'Control Panel'!$C:$C)))</f>
        <v>11044.074042837967</v>
      </c>
      <c r="CO208" s="3">
        <f>IF(CN208=0,0,CM208*(_xlfn.XLOOKUP(CM$1,'Control Panel'!$B:$B,'Control Panel'!$H:$H)))</f>
        <v>5430.1604614994421</v>
      </c>
      <c r="CP208" s="3">
        <f t="shared" si="142"/>
        <v>5613.9135813385246</v>
      </c>
      <c r="CQ208" s="3">
        <f t="shared" si="143"/>
        <v>1235565.6204756771</v>
      </c>
      <c r="CR208" s="10">
        <f>_xlfn.XLOOKUP(CM$1,'Control Panel'!$B:$B,'Control Panel'!$D:$D)</f>
        <v>5.2499999999999998E-2</v>
      </c>
    </row>
    <row r="209" spans="1:96" ht="11.15" thickBot="1" x14ac:dyDescent="0.35">
      <c r="A209" s="86">
        <f t="shared" si="112"/>
        <v>162874.30875863018</v>
      </c>
      <c r="B209" s="3">
        <f t="shared" si="113"/>
        <v>201808.32454808871</v>
      </c>
      <c r="C209" s="88">
        <f>SUM($A$3:A208)</f>
        <v>61573096.350236811</v>
      </c>
      <c r="D209" s="87">
        <f>IF('Control Panel'!$D$27= "ON",A209+B209*(1-'Control Panel'!$C$27),A209+B209)</f>
        <v>364682.6333067189</v>
      </c>
      <c r="F209" s="11">
        <v>207</v>
      </c>
      <c r="G209" s="2">
        <f>IF('Control Panel'!$D$26="ON",K208*(1-'Control Panel'!$C$26),K208)</f>
        <v>2.5611370801925659E-9</v>
      </c>
      <c r="H209" s="3">
        <f>IF(ROUND(K208,2) = 0,0,-PMT(_xlfn.XLOOKUP(G$1,'Control Panel'!$B:$B,'Control Panel'!$H:$H),_xlfn.XLOOKUP(G$1,'Control Panel'!$B:$B,'Control Panel'!$E:$E),_xlfn.XLOOKUP(G$1,'Control Panel'!$B:$B,'Control Panel'!$C:$C)))</f>
        <v>0</v>
      </c>
      <c r="I209" s="3">
        <f>IF(H209=0,0,G209*(_xlfn.XLOOKUP(G$1,'Control Panel'!$B:$B,'Control Panel'!$H:$H)))</f>
        <v>0</v>
      </c>
      <c r="J209" s="3">
        <f t="shared" si="114"/>
        <v>0</v>
      </c>
      <c r="K209" s="3">
        <f t="shared" si="115"/>
        <v>2.5611370801925659E-9</v>
      </c>
      <c r="L209" s="10">
        <f>_xlfn.XLOOKUP(G$1,'Control Panel'!$B:$B,'Control Panel'!$D:$D)</f>
        <v>5.5E-2</v>
      </c>
      <c r="M209" s="2">
        <f>IF('Control Panel'!$D$26="ON",Q208*(1-'Control Panel'!$C$26),Q208)</f>
        <v>2683701.6223807074</v>
      </c>
      <c r="N209" s="3">
        <f>IF(ROUND(Q208,2) = 0,0,-PMT(_xlfn.XLOOKUP(M$1,'Control Panel'!$B:$B,'Control Panel'!$H:$H),_xlfn.XLOOKUP(M$1,'Control Panel'!$B:$B,'Control Panel'!$E:$E),_xlfn.XLOOKUP(M$1,'Control Panel'!$B:$B,'Control Panel'!$C:$C)))</f>
        <v>26277.152547020552</v>
      </c>
      <c r="O209" s="3">
        <f>IF(N209=0,0,M209*(_xlfn.XLOOKUP(M$1,'Control Panel'!$B:$B,'Control Panel'!$H:$H)))</f>
        <v>15375.373878222805</v>
      </c>
      <c r="P209" s="3">
        <f t="shared" si="116"/>
        <v>10901.778668797748</v>
      </c>
      <c r="Q209" s="3">
        <f t="shared" si="117"/>
        <v>2672799.8437119098</v>
      </c>
      <c r="R209" s="10">
        <f>_xlfn.XLOOKUP(M$1,'Control Panel'!$B:$B,'Control Panel'!$D:$D)</f>
        <v>6.8750000000000006E-2</v>
      </c>
      <c r="S209" s="2">
        <f>IF('Control Panel'!$D$26="ON",W208*(1-'Control Panel'!$C$26),W208)</f>
        <v>4361015.1363686295</v>
      </c>
      <c r="T209" s="3">
        <f>IF(ROUND(W208,2) = 0,0,-PMT(_xlfn.XLOOKUP(S$1,'Control Panel'!$B:$B,'Control Panel'!$H:$H),_xlfn.XLOOKUP(S$1,'Control Panel'!$B:$B,'Control Panel'!$E:$E),_xlfn.XLOOKUP(S$1,'Control Panel'!$B:$B,'Control Panel'!$C:$C)))</f>
        <v>42700.372888908401</v>
      </c>
      <c r="U209" s="3">
        <f>IF(T209=0,0,S209*(_xlfn.XLOOKUP(S$1,'Control Panel'!$B:$B,'Control Panel'!$H:$H)))</f>
        <v>24984.982552111942</v>
      </c>
      <c r="V209" s="3">
        <f t="shared" si="118"/>
        <v>17715.390336796459</v>
      </c>
      <c r="W209" s="3">
        <f t="shared" si="119"/>
        <v>4343299.7460318329</v>
      </c>
      <c r="X209" s="10">
        <f>_xlfn.XLOOKUP(S$1,'Control Panel'!$B:$B,'Control Panel'!$D:$D)</f>
        <v>6.8750000000000006E-2</v>
      </c>
      <c r="Y209" s="2">
        <f>IF('Control Panel'!$D$26="ON",AC208*(1-'Control Panel'!$C$26),AC208)</f>
        <v>-6.7957444116473198E-9</v>
      </c>
      <c r="Z209" s="3">
        <f>IF(ROUND(AC208,2) = 0,0,-PMT(_xlfn.XLOOKUP(Y$1,'Control Panel'!$B:$B,'Control Panel'!$H:$H),_xlfn.XLOOKUP(Y$1,'Control Panel'!$B:$B,'Control Panel'!$E:$E),_xlfn.XLOOKUP(Y$1,'Control Panel'!$B:$B,'Control Panel'!$C:$C)))</f>
        <v>0</v>
      </c>
      <c r="AA209" s="3">
        <f>IF(Z209=0,0,Y209*(_xlfn.XLOOKUP(Y$1,'Control Panel'!$B:$B,'Control Panel'!$H:$H)))</f>
        <v>0</v>
      </c>
      <c r="AB209" s="3">
        <f t="shared" si="120"/>
        <v>0</v>
      </c>
      <c r="AC209" s="3">
        <f t="shared" si="121"/>
        <v>-6.7957444116473198E-9</v>
      </c>
      <c r="AD209" s="10">
        <f>_xlfn.XLOOKUP(Y$1,'Control Panel'!$B:$B,'Control Panel'!$D:$D)</f>
        <v>5.1249999999999997E-2</v>
      </c>
      <c r="AE209" s="2">
        <f>IF('Control Panel'!$D$26="ON",AI208*(1-'Control Panel'!$C$26),AI208)</f>
        <v>6709254.0559517741</v>
      </c>
      <c r="AF209" s="3">
        <f>IF(ROUND(AI208,2) = 0,0,-PMT(_xlfn.XLOOKUP(AE$1,'Control Panel'!$B:$B,'Control Panel'!$H:$H),_xlfn.XLOOKUP(AE$1,'Control Panel'!$B:$B,'Control Panel'!$E:$E),_xlfn.XLOOKUP(AE$1,'Control Panel'!$B:$B,'Control Panel'!$C:$C)))</f>
        <v>65692.881367551381</v>
      </c>
      <c r="AG209" s="3">
        <f>IF(AF209=0,0,AE209*(_xlfn.XLOOKUP(AE$1,'Control Panel'!$B:$B,'Control Panel'!$H:$H)))</f>
        <v>38438.434695557044</v>
      </c>
      <c r="AH209" s="3">
        <f t="shared" si="122"/>
        <v>27254.446671994338</v>
      </c>
      <c r="AI209" s="3">
        <f t="shared" si="123"/>
        <v>6681999.6092797797</v>
      </c>
      <c r="AJ209" s="10">
        <f>_xlfn.XLOOKUP(AE$1,'Control Panel'!$B:$B,'Control Panel'!$D:$D)</f>
        <v>6.8750000000000006E-2</v>
      </c>
      <c r="AK209" s="2">
        <f>IF('Control Panel'!$D$26="ON",AO208*(1-'Control Panel'!$C$26),AO208)</f>
        <v>-5.056790541857481E-10</v>
      </c>
      <c r="AL209" s="3">
        <f>IF(ROUND(AO208,2) = 0,0,-PMT(_xlfn.XLOOKUP(AK$1,'Control Panel'!$B:$B,'Control Panel'!$H:$H),_xlfn.XLOOKUP(AK$1,'Control Panel'!$B:$B,'Control Panel'!$E:$E),_xlfn.XLOOKUP(AK$1,'Control Panel'!$B:$B,'Control Panel'!$C:$C)))</f>
        <v>0</v>
      </c>
      <c r="AM209" s="3">
        <f>IF(AL209=0,0,AK209*(_xlfn.XLOOKUP(AK$1,'Control Panel'!$B:$B,'Control Panel'!$H:$H)))</f>
        <v>0</v>
      </c>
      <c r="AN209" s="3">
        <f t="shared" si="124"/>
        <v>0</v>
      </c>
      <c r="AO209" s="3">
        <f t="shared" si="125"/>
        <v>-5.056790541857481E-10</v>
      </c>
      <c r="AP209" s="10">
        <f>_xlfn.XLOOKUP(AK$1,'Control Panel'!$B:$B,'Control Panel'!$D:$D)</f>
        <v>6.25E-2</v>
      </c>
      <c r="AQ209" s="2">
        <f>IF('Control Panel'!$D$26="ON",AU208*(1-'Control Panel'!$C$26),AU208)</f>
        <v>-1.3387762010097504E-9</v>
      </c>
      <c r="AR209" s="3">
        <f>IF(ROUND(AU208,2) = 0,0,-PMT(_xlfn.XLOOKUP(AQ$1,'Control Panel'!$B:$B,'Control Panel'!$H:$H),_xlfn.XLOOKUP(AQ$1,'Control Panel'!$B:$B,'Control Panel'!$E:$E),_xlfn.XLOOKUP(AQ$1,'Control Panel'!$B:$B,'Control Panel'!$C:$C)))</f>
        <v>0</v>
      </c>
      <c r="AS209" s="3">
        <f>IF(AR209=0,0,AQ209*(_xlfn.XLOOKUP(AQ$1,'Control Panel'!$B:$B,'Control Panel'!$H:$H)))</f>
        <v>0</v>
      </c>
      <c r="AT209" s="3">
        <f t="shared" si="126"/>
        <v>0</v>
      </c>
      <c r="AU209" s="3">
        <f t="shared" si="127"/>
        <v>-1.3387762010097504E-9</v>
      </c>
      <c r="AV209" s="10">
        <f>_xlfn.XLOOKUP(AQ$1,'Control Panel'!$B:$B,'Control Panel'!$D:$D)</f>
        <v>6.6250000000000003E-2</v>
      </c>
      <c r="AW209" s="2">
        <f>IF('Control Panel'!$D$26="ON",BA208*(1-'Control Panel'!$C$26),BA208)</f>
        <v>4976131.2531584827</v>
      </c>
      <c r="AX209" s="3">
        <f>IF(ROUND(BA208,2) = 0,0,-PMT(_xlfn.XLOOKUP(AW$1,'Control Panel'!$B:$B,'Control Panel'!$H:$H),_xlfn.XLOOKUP(AW$1,'Control Panel'!$B:$B,'Control Panel'!$E:$E),_xlfn.XLOOKUP(AW$1,'Control Panel'!$B:$B,'Control Panel'!$C:$C)))</f>
        <v>44797.69910066975</v>
      </c>
      <c r="AY209" s="3">
        <f>IF(AX209=0,0,AW209*(_xlfn.XLOOKUP(AW$1,'Control Panel'!$B:$B,'Control Panel'!$H:$H)))</f>
        <v>22288.921238105704</v>
      </c>
      <c r="AZ209" s="3">
        <f t="shared" si="128"/>
        <v>22508.777862564046</v>
      </c>
      <c r="BA209" s="3">
        <f t="shared" si="129"/>
        <v>4953622.475295919</v>
      </c>
      <c r="BB209" s="10">
        <f>_xlfn.XLOOKUP(AW$1,'Control Panel'!$B:$B,'Control Panel'!$D:$D)</f>
        <v>5.3749999999999999E-2</v>
      </c>
      <c r="BC209" s="2">
        <f>IF('Control Panel'!$D$26="ON",BG208*(1-'Control Panel'!$C$26),BG208)</f>
        <v>8435387.2992983144</v>
      </c>
      <c r="BD209" s="3">
        <f>IF(ROUND(BG208,2) = 0,0,-PMT(_xlfn.XLOOKUP(BC$1,'Control Panel'!$B:$B,'Control Panel'!$H:$H),_xlfn.XLOOKUP(BC$1,'Control Panel'!$B:$B,'Control Panel'!$E:$E),_xlfn.XLOOKUP(BC$1,'Control Panel'!$B:$B,'Control Panel'!$C:$C)))</f>
        <v>83162.8118973979</v>
      </c>
      <c r="BE209" s="3">
        <f>IF(BD209=0,0,BC209*(_xlfn.XLOOKUP(BC$1,'Control Panel'!$B:$B,'Control Panel'!$H:$H)))</f>
        <v>49206.425912573504</v>
      </c>
      <c r="BF209" s="3">
        <f t="shared" si="130"/>
        <v>33956.385984824396</v>
      </c>
      <c r="BG209" s="3">
        <f t="shared" si="131"/>
        <v>8401430.9133134894</v>
      </c>
      <c r="BH209" s="10">
        <f>_xlfn.XLOOKUP(BC$1,'Control Panel'!$B:$B,'Control Panel'!$D:$D)</f>
        <v>7.0000000000000007E-2</v>
      </c>
      <c r="BI209" s="2">
        <f>IF('Control Panel'!$D$26="ON",BM208*(1-'Control Panel'!$C$26),BM208)</f>
        <v>4311357.6674296027</v>
      </c>
      <c r="BJ209" s="3">
        <f>IF(ROUND(BM208,2) = 0,0,-PMT(_xlfn.XLOOKUP(BI$1,'Control Panel'!$B:$B,'Control Panel'!$H:$H),_xlfn.XLOOKUP(BI$1,'Control Panel'!$B:$B,'Control Panel'!$E:$E),_xlfn.XLOOKUP(BI$1,'Control Panel'!$B:$B,'Control Panel'!$C:$C)))</f>
        <v>39928.799014207361</v>
      </c>
      <c r="BK209" s="3">
        <f>IF(BJ209=0,0,BI209*(_xlfn.XLOOKUP(BI$1,'Control Panel'!$B:$B,'Control Panel'!$H:$H)))</f>
        <v>21107.688580124093</v>
      </c>
      <c r="BL209" s="3">
        <f t="shared" si="132"/>
        <v>18821.110434083268</v>
      </c>
      <c r="BM209" s="3">
        <f t="shared" si="133"/>
        <v>4292536.5569955194</v>
      </c>
      <c r="BN209" s="10">
        <f>_xlfn.XLOOKUP(BI$1,'Control Panel'!$B:$B,'Control Panel'!$D:$D)</f>
        <v>5.8749999999999997E-2</v>
      </c>
      <c r="BO209" s="2">
        <f>IF('Control Panel'!$D$26="ON",BS208*(1-'Control Panel'!$C$26),BS208)</f>
        <v>5714490.9947000118</v>
      </c>
      <c r="BP209" s="3">
        <f>IF(ROUND(BS208,2) = 0,0,-PMT(_xlfn.XLOOKUP(BO$1,'Control Panel'!$B:$B,'Control Panel'!$H:$H),_xlfn.XLOOKUP(BO$1,'Control Panel'!$B:$B,'Control Panel'!$E:$E),_xlfn.XLOOKUP(BO$1,'Control Panel'!$B:$B,'Control Panel'!$C:$C)))</f>
        <v>51078.842448125593</v>
      </c>
      <c r="BQ209" s="3">
        <f>IF(BP209=0,0,BO209*(_xlfn.XLOOKUP(BO$1,'Control Panel'!$B:$B,'Control Panel'!$H:$H)))</f>
        <v>25000.898101812549</v>
      </c>
      <c r="BR209" s="3">
        <f t="shared" si="134"/>
        <v>26077.944346313045</v>
      </c>
      <c r="BS209" s="3">
        <f t="shared" si="135"/>
        <v>5688413.0503536984</v>
      </c>
      <c r="BT209" s="10">
        <f>_xlfn.XLOOKUP(BO$1,'Control Panel'!$B:$B,'Control Panel'!$D:$D)</f>
        <v>5.2499999999999998E-2</v>
      </c>
      <c r="BU209" s="2">
        <f>IF('Control Panel'!$D$26="ON",BY208*(1-'Control Panel'!$C$26),BY208)</f>
        <v>-1.0259100235998631E-9</v>
      </c>
      <c r="BV209" s="3">
        <f>IF(ROUND(BY208,2) = 0,0,-PMT(_xlfn.XLOOKUP(BU$1,'Control Panel'!$B:$B,'Control Panel'!$H:$H),_xlfn.XLOOKUP(BU$1,'Control Panel'!$B:$B,'Control Panel'!$E:$E),_xlfn.XLOOKUP(BU$1,'Control Panel'!$B:$B,'Control Panel'!$C:$C)))</f>
        <v>0</v>
      </c>
      <c r="BW209" s="3">
        <f>IF(BV209=0,0,BU209*(_xlfn.XLOOKUP(BU$1,'Control Panel'!$B:$B,'Control Panel'!$H:$H)))</f>
        <v>0</v>
      </c>
      <c r="BX209" s="3">
        <f t="shared" si="136"/>
        <v>0</v>
      </c>
      <c r="BY209" s="3">
        <f t="shared" si="137"/>
        <v>-1.0259100235998631E-9</v>
      </c>
      <c r="BZ209" s="10">
        <f>_xlfn.XLOOKUP(BU$1,'Control Panel'!$B:$B,'Control Panel'!$D:$D)</f>
        <v>6.3750000000000001E-2</v>
      </c>
      <c r="CA209" s="2">
        <f>IF('Control Panel'!$D$26="ON",CE208*(1-'Control Panel'!$C$26),CE208)</f>
        <v>-8.3746272139251232E-9</v>
      </c>
      <c r="CB209" s="3">
        <f>IF(ROUND(CE208,2) = 0,0,-PMT(_xlfn.XLOOKUP(CA$1,'Control Panel'!$B:$B,'Control Panel'!$H:$H),_xlfn.XLOOKUP(CA$1,'Control Panel'!$B:$B,'Control Panel'!$E:$E),_xlfn.XLOOKUP(CA$1,'Control Panel'!$B:$B,'Control Panel'!$C:$C)))</f>
        <v>0</v>
      </c>
      <c r="CC209" s="3">
        <f>IF(CB209=0,0,CA209*(_xlfn.XLOOKUP(CA$1,'Control Panel'!$B:$B,'Control Panel'!$H:$H)))</f>
        <v>0</v>
      </c>
      <c r="CD209" s="3">
        <f t="shared" si="138"/>
        <v>0</v>
      </c>
      <c r="CE209" s="3">
        <f t="shared" si="139"/>
        <v>-8.3746272139251232E-9</v>
      </c>
      <c r="CF209" s="10">
        <f>_xlfn.XLOOKUP(CA$1,'Control Panel'!$B:$B,'Control Panel'!$D:$D)</f>
        <v>5.7500000000000002E-2</v>
      </c>
      <c r="CG209" s="2">
        <f>IF('Control Panel'!$D$26="ON",CK208*(1-'Control Panel'!$C$26),CK208)</f>
        <v>2.066371962428093E-9</v>
      </c>
      <c r="CH209" s="3">
        <f>IF(ROUND(CK208,2) = 0,0,-PMT(_xlfn.XLOOKUP(CG$1,'Control Panel'!$B:$B,'Control Panel'!$H:$H),_xlfn.XLOOKUP(CG$1,'Control Panel'!$B:$B,'Control Panel'!$E:$E),_xlfn.XLOOKUP(CG$1,'Control Panel'!$B:$B,'Control Panel'!$C:$C)))</f>
        <v>0</v>
      </c>
      <c r="CI209" s="3">
        <f>IF(CH209=0,0,CG209*(_xlfn.XLOOKUP(CG$1,'Control Panel'!$B:$B,'Control Panel'!$H:$H)))</f>
        <v>0</v>
      </c>
      <c r="CJ209" s="3">
        <f t="shared" si="140"/>
        <v>0</v>
      </c>
      <c r="CK209" s="3">
        <f t="shared" si="141"/>
        <v>2.066371962428093E-9</v>
      </c>
      <c r="CL209" s="10">
        <f>_xlfn.XLOOKUP(CG$1,'Control Panel'!$B:$B,'Control Panel'!$D:$D)</f>
        <v>5.5E-2</v>
      </c>
      <c r="CM209" s="2">
        <f>IF('Control Panel'!$D$26="ON",CQ208*(1-'Control Panel'!$C$26),CQ208)</f>
        <v>1235565.6204756771</v>
      </c>
      <c r="CN209" s="3">
        <f>IF(ROUND(CQ208,2) = 0,0,-PMT(_xlfn.XLOOKUP(CM$1,'Control Panel'!$B:$B,'Control Panel'!$H:$H),_xlfn.XLOOKUP(CM$1,'Control Panel'!$B:$B,'Control Panel'!$E:$E),_xlfn.XLOOKUP(CM$1,'Control Panel'!$B:$B,'Control Panel'!$C:$C)))</f>
        <v>11044.074042837967</v>
      </c>
      <c r="CO209" s="3">
        <f>IF(CN209=0,0,CM209*(_xlfn.XLOOKUP(CM$1,'Control Panel'!$B:$B,'Control Panel'!$H:$H)))</f>
        <v>5405.5995895810865</v>
      </c>
      <c r="CP209" s="3">
        <f t="shared" si="142"/>
        <v>5638.4744532568802</v>
      </c>
      <c r="CQ209" s="3">
        <f t="shared" si="143"/>
        <v>1229927.1460224201</v>
      </c>
      <c r="CR209" s="10">
        <f>_xlfn.XLOOKUP(CM$1,'Control Panel'!$B:$B,'Control Panel'!$D:$D)</f>
        <v>5.2499999999999998E-2</v>
      </c>
    </row>
    <row r="210" spans="1:96" ht="11.15" thickBot="1" x14ac:dyDescent="0.35">
      <c r="A210" s="86">
        <f t="shared" si="112"/>
        <v>163724.21039461889</v>
      </c>
      <c r="B210" s="3">
        <f t="shared" si="113"/>
        <v>200958.42291210004</v>
      </c>
      <c r="C210" s="88">
        <f>SUM($A$3:A209)</f>
        <v>61735970.658995442</v>
      </c>
      <c r="D210" s="87">
        <f>IF('Control Panel'!$D$27= "ON",A210+B210*(1-'Control Panel'!$C$27),A210+B210)</f>
        <v>364682.6333067189</v>
      </c>
      <c r="F210" s="11">
        <v>208</v>
      </c>
      <c r="G210" s="2">
        <f>IF('Control Panel'!$D$26="ON",K209*(1-'Control Panel'!$C$26),K209)</f>
        <v>2.5611370801925659E-9</v>
      </c>
      <c r="H210" s="3">
        <f>IF(ROUND(K209,2) = 0,0,-PMT(_xlfn.XLOOKUP(G$1,'Control Panel'!$B:$B,'Control Panel'!$H:$H),_xlfn.XLOOKUP(G$1,'Control Panel'!$B:$B,'Control Panel'!$E:$E),_xlfn.XLOOKUP(G$1,'Control Panel'!$B:$B,'Control Panel'!$C:$C)))</f>
        <v>0</v>
      </c>
      <c r="I210" s="3">
        <f>IF(H210=0,0,G210*(_xlfn.XLOOKUP(G$1,'Control Panel'!$B:$B,'Control Panel'!$H:$H)))</f>
        <v>0</v>
      </c>
      <c r="J210" s="3">
        <f t="shared" si="114"/>
        <v>0</v>
      </c>
      <c r="K210" s="3">
        <f t="shared" si="115"/>
        <v>2.5611370801925659E-9</v>
      </c>
      <c r="L210" s="10">
        <f>_xlfn.XLOOKUP(G$1,'Control Panel'!$B:$B,'Control Panel'!$D:$D)</f>
        <v>5.5E-2</v>
      </c>
      <c r="M210" s="2">
        <f>IF('Control Panel'!$D$26="ON",Q209*(1-'Control Panel'!$C$26),Q209)</f>
        <v>2672799.8437119098</v>
      </c>
      <c r="N210" s="3">
        <f>IF(ROUND(Q209,2) = 0,0,-PMT(_xlfn.XLOOKUP(M$1,'Control Panel'!$B:$B,'Control Panel'!$H:$H),_xlfn.XLOOKUP(M$1,'Control Panel'!$B:$B,'Control Panel'!$E:$E),_xlfn.XLOOKUP(M$1,'Control Panel'!$B:$B,'Control Panel'!$C:$C)))</f>
        <v>26277.152547020552</v>
      </c>
      <c r="O210" s="3">
        <f>IF(N210=0,0,M210*(_xlfn.XLOOKUP(M$1,'Control Panel'!$B:$B,'Control Panel'!$H:$H)))</f>
        <v>15312.915771266151</v>
      </c>
      <c r="P210" s="3">
        <f t="shared" si="116"/>
        <v>10964.236775754402</v>
      </c>
      <c r="Q210" s="3">
        <f t="shared" si="117"/>
        <v>2661835.6069361554</v>
      </c>
      <c r="R210" s="10">
        <f>_xlfn.XLOOKUP(M$1,'Control Panel'!$B:$B,'Control Panel'!$D:$D)</f>
        <v>6.8750000000000006E-2</v>
      </c>
      <c r="S210" s="2">
        <f>IF('Control Panel'!$D$26="ON",W209*(1-'Control Panel'!$C$26),W209)</f>
        <v>4343299.7460318329</v>
      </c>
      <c r="T210" s="3">
        <f>IF(ROUND(W209,2) = 0,0,-PMT(_xlfn.XLOOKUP(S$1,'Control Panel'!$B:$B,'Control Panel'!$H:$H),_xlfn.XLOOKUP(S$1,'Control Panel'!$B:$B,'Control Panel'!$E:$E),_xlfn.XLOOKUP(S$1,'Control Panel'!$B:$B,'Control Panel'!$C:$C)))</f>
        <v>42700.372888908401</v>
      </c>
      <c r="U210" s="3">
        <f>IF(T210=0,0,S210*(_xlfn.XLOOKUP(S$1,'Control Panel'!$B:$B,'Control Panel'!$H:$H)))</f>
        <v>24883.488128307377</v>
      </c>
      <c r="V210" s="3">
        <f t="shared" si="118"/>
        <v>17816.884760601024</v>
      </c>
      <c r="W210" s="3">
        <f t="shared" si="119"/>
        <v>4325482.8612712314</v>
      </c>
      <c r="X210" s="10">
        <f>_xlfn.XLOOKUP(S$1,'Control Panel'!$B:$B,'Control Panel'!$D:$D)</f>
        <v>6.8750000000000006E-2</v>
      </c>
      <c r="Y210" s="2">
        <f>IF('Control Panel'!$D$26="ON",AC209*(1-'Control Panel'!$C$26),AC209)</f>
        <v>-6.7957444116473198E-9</v>
      </c>
      <c r="Z210" s="3">
        <f>IF(ROUND(AC209,2) = 0,0,-PMT(_xlfn.XLOOKUP(Y$1,'Control Panel'!$B:$B,'Control Panel'!$H:$H),_xlfn.XLOOKUP(Y$1,'Control Panel'!$B:$B,'Control Panel'!$E:$E),_xlfn.XLOOKUP(Y$1,'Control Panel'!$B:$B,'Control Panel'!$C:$C)))</f>
        <v>0</v>
      </c>
      <c r="AA210" s="3">
        <f>IF(Z210=0,0,Y210*(_xlfn.XLOOKUP(Y$1,'Control Panel'!$B:$B,'Control Panel'!$H:$H)))</f>
        <v>0</v>
      </c>
      <c r="AB210" s="3">
        <f t="shared" si="120"/>
        <v>0</v>
      </c>
      <c r="AC210" s="3">
        <f t="shared" si="121"/>
        <v>-6.7957444116473198E-9</v>
      </c>
      <c r="AD210" s="10">
        <f>_xlfn.XLOOKUP(Y$1,'Control Panel'!$B:$B,'Control Panel'!$D:$D)</f>
        <v>5.1249999999999997E-2</v>
      </c>
      <c r="AE210" s="2">
        <f>IF('Control Panel'!$D$26="ON",AI209*(1-'Control Panel'!$C$26),AI209)</f>
        <v>6681999.6092797797</v>
      </c>
      <c r="AF210" s="3">
        <f>IF(ROUND(AI209,2) = 0,0,-PMT(_xlfn.XLOOKUP(AE$1,'Control Panel'!$B:$B,'Control Panel'!$H:$H),_xlfn.XLOOKUP(AE$1,'Control Panel'!$B:$B,'Control Panel'!$E:$E),_xlfn.XLOOKUP(AE$1,'Control Panel'!$B:$B,'Control Panel'!$C:$C)))</f>
        <v>65692.881367551381</v>
      </c>
      <c r="AG210" s="3">
        <f>IF(AF210=0,0,AE210*(_xlfn.XLOOKUP(AE$1,'Control Panel'!$B:$B,'Control Panel'!$H:$H)))</f>
        <v>38282.289428165408</v>
      </c>
      <c r="AH210" s="3">
        <f t="shared" si="122"/>
        <v>27410.591939385973</v>
      </c>
      <c r="AI210" s="3">
        <f t="shared" si="123"/>
        <v>6654589.0173403937</v>
      </c>
      <c r="AJ210" s="10">
        <f>_xlfn.XLOOKUP(AE$1,'Control Panel'!$B:$B,'Control Panel'!$D:$D)</f>
        <v>6.8750000000000006E-2</v>
      </c>
      <c r="AK210" s="2">
        <f>IF('Control Panel'!$D$26="ON",AO209*(1-'Control Panel'!$C$26),AO209)</f>
        <v>-5.056790541857481E-10</v>
      </c>
      <c r="AL210" s="3">
        <f>IF(ROUND(AO209,2) = 0,0,-PMT(_xlfn.XLOOKUP(AK$1,'Control Panel'!$B:$B,'Control Panel'!$H:$H),_xlfn.XLOOKUP(AK$1,'Control Panel'!$B:$B,'Control Panel'!$E:$E),_xlfn.XLOOKUP(AK$1,'Control Panel'!$B:$B,'Control Panel'!$C:$C)))</f>
        <v>0</v>
      </c>
      <c r="AM210" s="3">
        <f>IF(AL210=0,0,AK210*(_xlfn.XLOOKUP(AK$1,'Control Panel'!$B:$B,'Control Panel'!$H:$H)))</f>
        <v>0</v>
      </c>
      <c r="AN210" s="3">
        <f t="shared" si="124"/>
        <v>0</v>
      </c>
      <c r="AO210" s="3">
        <f t="shared" si="125"/>
        <v>-5.056790541857481E-10</v>
      </c>
      <c r="AP210" s="10">
        <f>_xlfn.XLOOKUP(AK$1,'Control Panel'!$B:$B,'Control Panel'!$D:$D)</f>
        <v>6.25E-2</v>
      </c>
      <c r="AQ210" s="2">
        <f>IF('Control Panel'!$D$26="ON",AU209*(1-'Control Panel'!$C$26),AU209)</f>
        <v>-1.3387762010097504E-9</v>
      </c>
      <c r="AR210" s="3">
        <f>IF(ROUND(AU209,2) = 0,0,-PMT(_xlfn.XLOOKUP(AQ$1,'Control Panel'!$B:$B,'Control Panel'!$H:$H),_xlfn.XLOOKUP(AQ$1,'Control Panel'!$B:$B,'Control Panel'!$E:$E),_xlfn.XLOOKUP(AQ$1,'Control Panel'!$B:$B,'Control Panel'!$C:$C)))</f>
        <v>0</v>
      </c>
      <c r="AS210" s="3">
        <f>IF(AR210=0,0,AQ210*(_xlfn.XLOOKUP(AQ$1,'Control Panel'!$B:$B,'Control Panel'!$H:$H)))</f>
        <v>0</v>
      </c>
      <c r="AT210" s="3">
        <f t="shared" si="126"/>
        <v>0</v>
      </c>
      <c r="AU210" s="3">
        <f t="shared" si="127"/>
        <v>-1.3387762010097504E-9</v>
      </c>
      <c r="AV210" s="10">
        <f>_xlfn.XLOOKUP(AQ$1,'Control Panel'!$B:$B,'Control Panel'!$D:$D)</f>
        <v>6.6250000000000003E-2</v>
      </c>
      <c r="AW210" s="2">
        <f>IF('Control Panel'!$D$26="ON",BA209*(1-'Control Panel'!$C$26),BA209)</f>
        <v>4953622.475295919</v>
      </c>
      <c r="AX210" s="3">
        <f>IF(ROUND(BA209,2) = 0,0,-PMT(_xlfn.XLOOKUP(AW$1,'Control Panel'!$B:$B,'Control Panel'!$H:$H),_xlfn.XLOOKUP(AW$1,'Control Panel'!$B:$B,'Control Panel'!$E:$E),_xlfn.XLOOKUP(AW$1,'Control Panel'!$B:$B,'Control Panel'!$C:$C)))</f>
        <v>44797.69910066975</v>
      </c>
      <c r="AY210" s="3">
        <f>IF(AX210=0,0,AW210*(_xlfn.XLOOKUP(AW$1,'Control Panel'!$B:$B,'Control Panel'!$H:$H)))</f>
        <v>22188.100670596305</v>
      </c>
      <c r="AZ210" s="3">
        <f t="shared" si="128"/>
        <v>22609.598430073445</v>
      </c>
      <c r="BA210" s="3">
        <f t="shared" si="129"/>
        <v>4931012.8768658452</v>
      </c>
      <c r="BB210" s="10">
        <f>_xlfn.XLOOKUP(AW$1,'Control Panel'!$B:$B,'Control Panel'!$D:$D)</f>
        <v>5.3749999999999999E-2</v>
      </c>
      <c r="BC210" s="2">
        <f>IF('Control Panel'!$D$26="ON",BG209*(1-'Control Panel'!$C$26),BG209)</f>
        <v>8401430.9133134894</v>
      </c>
      <c r="BD210" s="3">
        <f>IF(ROUND(BG209,2) = 0,0,-PMT(_xlfn.XLOOKUP(BC$1,'Control Panel'!$B:$B,'Control Panel'!$H:$H),_xlfn.XLOOKUP(BC$1,'Control Panel'!$B:$B,'Control Panel'!$E:$E),_xlfn.XLOOKUP(BC$1,'Control Panel'!$B:$B,'Control Panel'!$C:$C)))</f>
        <v>83162.8118973979</v>
      </c>
      <c r="BE210" s="3">
        <f>IF(BD210=0,0,BC210*(_xlfn.XLOOKUP(BC$1,'Control Panel'!$B:$B,'Control Panel'!$H:$H)))</f>
        <v>49008.346994328691</v>
      </c>
      <c r="BF210" s="3">
        <f t="shared" si="130"/>
        <v>34154.464903069209</v>
      </c>
      <c r="BG210" s="3">
        <f t="shared" si="131"/>
        <v>8367276.4484104197</v>
      </c>
      <c r="BH210" s="10">
        <f>_xlfn.XLOOKUP(BC$1,'Control Panel'!$B:$B,'Control Panel'!$D:$D)</f>
        <v>7.0000000000000007E-2</v>
      </c>
      <c r="BI210" s="2">
        <f>IF('Control Panel'!$D$26="ON",BM209*(1-'Control Panel'!$C$26),BM209)</f>
        <v>4292536.5569955194</v>
      </c>
      <c r="BJ210" s="3">
        <f>IF(ROUND(BM209,2) = 0,0,-PMT(_xlfn.XLOOKUP(BI$1,'Control Panel'!$B:$B,'Control Panel'!$H:$H),_xlfn.XLOOKUP(BI$1,'Control Panel'!$B:$B,'Control Panel'!$E:$E),_xlfn.XLOOKUP(BI$1,'Control Panel'!$B:$B,'Control Panel'!$C:$C)))</f>
        <v>39928.799014207361</v>
      </c>
      <c r="BK210" s="3">
        <f>IF(BJ210=0,0,BI210*(_xlfn.XLOOKUP(BI$1,'Control Panel'!$B:$B,'Control Panel'!$H:$H)))</f>
        <v>21015.54356029056</v>
      </c>
      <c r="BL210" s="3">
        <f t="shared" si="132"/>
        <v>18913.255453916801</v>
      </c>
      <c r="BM210" s="3">
        <f t="shared" si="133"/>
        <v>4273623.3015416022</v>
      </c>
      <c r="BN210" s="10">
        <f>_xlfn.XLOOKUP(BI$1,'Control Panel'!$B:$B,'Control Panel'!$D:$D)</f>
        <v>5.8749999999999997E-2</v>
      </c>
      <c r="BO210" s="2">
        <f>IF('Control Panel'!$D$26="ON",BS209*(1-'Control Panel'!$C$26),BS209)</f>
        <v>5688413.0503536984</v>
      </c>
      <c r="BP210" s="3">
        <f>IF(ROUND(BS209,2) = 0,0,-PMT(_xlfn.XLOOKUP(BO$1,'Control Panel'!$B:$B,'Control Panel'!$H:$H),_xlfn.XLOOKUP(BO$1,'Control Panel'!$B:$B,'Control Panel'!$E:$E),_xlfn.XLOOKUP(BO$1,'Control Panel'!$B:$B,'Control Panel'!$C:$C)))</f>
        <v>51078.842448125593</v>
      </c>
      <c r="BQ210" s="3">
        <f>IF(BP210=0,0,BO210*(_xlfn.XLOOKUP(BO$1,'Control Panel'!$B:$B,'Control Panel'!$H:$H)))</f>
        <v>24886.807095297427</v>
      </c>
      <c r="BR210" s="3">
        <f t="shared" si="134"/>
        <v>26192.035352828167</v>
      </c>
      <c r="BS210" s="3">
        <f t="shared" si="135"/>
        <v>5662221.0150008705</v>
      </c>
      <c r="BT210" s="10">
        <f>_xlfn.XLOOKUP(BO$1,'Control Panel'!$B:$B,'Control Panel'!$D:$D)</f>
        <v>5.2499999999999998E-2</v>
      </c>
      <c r="BU210" s="2">
        <f>IF('Control Panel'!$D$26="ON",BY209*(1-'Control Panel'!$C$26),BY209)</f>
        <v>-1.0259100235998631E-9</v>
      </c>
      <c r="BV210" s="3">
        <f>IF(ROUND(BY209,2) = 0,0,-PMT(_xlfn.XLOOKUP(BU$1,'Control Panel'!$B:$B,'Control Panel'!$H:$H),_xlfn.XLOOKUP(BU$1,'Control Panel'!$B:$B,'Control Panel'!$E:$E),_xlfn.XLOOKUP(BU$1,'Control Panel'!$B:$B,'Control Panel'!$C:$C)))</f>
        <v>0</v>
      </c>
      <c r="BW210" s="3">
        <f>IF(BV210=0,0,BU210*(_xlfn.XLOOKUP(BU$1,'Control Panel'!$B:$B,'Control Panel'!$H:$H)))</f>
        <v>0</v>
      </c>
      <c r="BX210" s="3">
        <f t="shared" si="136"/>
        <v>0</v>
      </c>
      <c r="BY210" s="3">
        <f t="shared" si="137"/>
        <v>-1.0259100235998631E-9</v>
      </c>
      <c r="BZ210" s="10">
        <f>_xlfn.XLOOKUP(BU$1,'Control Panel'!$B:$B,'Control Panel'!$D:$D)</f>
        <v>6.3750000000000001E-2</v>
      </c>
      <c r="CA210" s="2">
        <f>IF('Control Panel'!$D$26="ON",CE209*(1-'Control Panel'!$C$26),CE209)</f>
        <v>-8.3746272139251232E-9</v>
      </c>
      <c r="CB210" s="3">
        <f>IF(ROUND(CE209,2) = 0,0,-PMT(_xlfn.XLOOKUP(CA$1,'Control Panel'!$B:$B,'Control Panel'!$H:$H),_xlfn.XLOOKUP(CA$1,'Control Panel'!$B:$B,'Control Panel'!$E:$E),_xlfn.XLOOKUP(CA$1,'Control Panel'!$B:$B,'Control Panel'!$C:$C)))</f>
        <v>0</v>
      </c>
      <c r="CC210" s="3">
        <f>IF(CB210=0,0,CA210*(_xlfn.XLOOKUP(CA$1,'Control Panel'!$B:$B,'Control Panel'!$H:$H)))</f>
        <v>0</v>
      </c>
      <c r="CD210" s="3">
        <f t="shared" si="138"/>
        <v>0</v>
      </c>
      <c r="CE210" s="3">
        <f t="shared" si="139"/>
        <v>-8.3746272139251232E-9</v>
      </c>
      <c r="CF210" s="10">
        <f>_xlfn.XLOOKUP(CA$1,'Control Panel'!$B:$B,'Control Panel'!$D:$D)</f>
        <v>5.7500000000000002E-2</v>
      </c>
      <c r="CG210" s="2">
        <f>IF('Control Panel'!$D$26="ON",CK209*(1-'Control Panel'!$C$26),CK209)</f>
        <v>2.066371962428093E-9</v>
      </c>
      <c r="CH210" s="3">
        <f>IF(ROUND(CK209,2) = 0,0,-PMT(_xlfn.XLOOKUP(CG$1,'Control Panel'!$B:$B,'Control Panel'!$H:$H),_xlfn.XLOOKUP(CG$1,'Control Panel'!$B:$B,'Control Panel'!$E:$E),_xlfn.XLOOKUP(CG$1,'Control Panel'!$B:$B,'Control Panel'!$C:$C)))</f>
        <v>0</v>
      </c>
      <c r="CI210" s="3">
        <f>IF(CH210=0,0,CG210*(_xlfn.XLOOKUP(CG$1,'Control Panel'!$B:$B,'Control Panel'!$H:$H)))</f>
        <v>0</v>
      </c>
      <c r="CJ210" s="3">
        <f t="shared" si="140"/>
        <v>0</v>
      </c>
      <c r="CK210" s="3">
        <f t="shared" si="141"/>
        <v>2.066371962428093E-9</v>
      </c>
      <c r="CL210" s="10">
        <f>_xlfn.XLOOKUP(CG$1,'Control Panel'!$B:$B,'Control Panel'!$D:$D)</f>
        <v>5.5E-2</v>
      </c>
      <c r="CM210" s="2">
        <f>IF('Control Panel'!$D$26="ON",CQ209*(1-'Control Panel'!$C$26),CQ209)</f>
        <v>1229927.1460224201</v>
      </c>
      <c r="CN210" s="3">
        <f>IF(ROUND(CQ209,2) = 0,0,-PMT(_xlfn.XLOOKUP(CM$1,'Control Panel'!$B:$B,'Control Panel'!$H:$H),_xlfn.XLOOKUP(CM$1,'Control Panel'!$B:$B,'Control Panel'!$E:$E),_xlfn.XLOOKUP(CM$1,'Control Panel'!$B:$B,'Control Panel'!$C:$C)))</f>
        <v>11044.074042837967</v>
      </c>
      <c r="CO210" s="3">
        <f>IF(CN210=0,0,CM210*(_xlfn.XLOOKUP(CM$1,'Control Panel'!$B:$B,'Control Panel'!$H:$H)))</f>
        <v>5380.9312638480878</v>
      </c>
      <c r="CP210" s="3">
        <f t="shared" si="142"/>
        <v>5663.1427789898789</v>
      </c>
      <c r="CQ210" s="3">
        <f t="shared" si="143"/>
        <v>1224264.0032434303</v>
      </c>
      <c r="CR210" s="10">
        <f>_xlfn.XLOOKUP(CM$1,'Control Panel'!$B:$B,'Control Panel'!$D:$D)</f>
        <v>5.2499999999999998E-2</v>
      </c>
    </row>
    <row r="211" spans="1:96" ht="11.15" thickBot="1" x14ac:dyDescent="0.35">
      <c r="A211" s="86">
        <f t="shared" si="112"/>
        <v>164578.61117546278</v>
      </c>
      <c r="B211" s="3">
        <f t="shared" si="113"/>
        <v>200104.02213125612</v>
      </c>
      <c r="C211" s="88">
        <f>SUM($A$3:A210)</f>
        <v>61899694.869390063</v>
      </c>
      <c r="D211" s="87">
        <f>IF('Control Panel'!$D$27= "ON",A211+B211*(1-'Control Panel'!$C$27),A211+B211)</f>
        <v>364682.6333067189</v>
      </c>
      <c r="F211" s="11">
        <v>209</v>
      </c>
      <c r="G211" s="2">
        <f>IF('Control Panel'!$D$26="ON",K210*(1-'Control Panel'!$C$26),K210)</f>
        <v>2.5611370801925659E-9</v>
      </c>
      <c r="H211" s="3">
        <f>IF(ROUND(K210,2) = 0,0,-PMT(_xlfn.XLOOKUP(G$1,'Control Panel'!$B:$B,'Control Panel'!$H:$H),_xlfn.XLOOKUP(G$1,'Control Panel'!$B:$B,'Control Panel'!$E:$E),_xlfn.XLOOKUP(G$1,'Control Panel'!$B:$B,'Control Panel'!$C:$C)))</f>
        <v>0</v>
      </c>
      <c r="I211" s="3">
        <f>IF(H211=0,0,G211*(_xlfn.XLOOKUP(G$1,'Control Panel'!$B:$B,'Control Panel'!$H:$H)))</f>
        <v>0</v>
      </c>
      <c r="J211" s="3">
        <f t="shared" si="114"/>
        <v>0</v>
      </c>
      <c r="K211" s="3">
        <f t="shared" si="115"/>
        <v>2.5611370801925659E-9</v>
      </c>
      <c r="L211" s="10">
        <f>_xlfn.XLOOKUP(G$1,'Control Panel'!$B:$B,'Control Panel'!$D:$D)</f>
        <v>5.5E-2</v>
      </c>
      <c r="M211" s="2">
        <f>IF('Control Panel'!$D$26="ON",Q210*(1-'Control Panel'!$C$26),Q210)</f>
        <v>2661835.6069361554</v>
      </c>
      <c r="N211" s="3">
        <f>IF(ROUND(Q210,2) = 0,0,-PMT(_xlfn.XLOOKUP(M$1,'Control Panel'!$B:$B,'Control Panel'!$H:$H),_xlfn.XLOOKUP(M$1,'Control Panel'!$B:$B,'Control Panel'!$E:$E),_xlfn.XLOOKUP(M$1,'Control Panel'!$B:$B,'Control Panel'!$C:$C)))</f>
        <v>26277.152547020552</v>
      </c>
      <c r="O211" s="3">
        <f>IF(N211=0,0,M211*(_xlfn.XLOOKUP(M$1,'Control Panel'!$B:$B,'Control Panel'!$H:$H)))</f>
        <v>15250.099831405058</v>
      </c>
      <c r="P211" s="3">
        <f t="shared" si="116"/>
        <v>11027.052715615495</v>
      </c>
      <c r="Q211" s="3">
        <f t="shared" si="117"/>
        <v>2650808.55422054</v>
      </c>
      <c r="R211" s="10">
        <f>_xlfn.XLOOKUP(M$1,'Control Panel'!$B:$B,'Control Panel'!$D:$D)</f>
        <v>6.8750000000000006E-2</v>
      </c>
      <c r="S211" s="2">
        <f>IF('Control Panel'!$D$26="ON",W210*(1-'Control Panel'!$C$26),W210)</f>
        <v>4325482.8612712314</v>
      </c>
      <c r="T211" s="3">
        <f>IF(ROUND(W210,2) = 0,0,-PMT(_xlfn.XLOOKUP(S$1,'Control Panel'!$B:$B,'Control Panel'!$H:$H),_xlfn.XLOOKUP(S$1,'Control Panel'!$B:$B,'Control Panel'!$E:$E),_xlfn.XLOOKUP(S$1,'Control Panel'!$B:$B,'Control Panel'!$C:$C)))</f>
        <v>42700.372888908401</v>
      </c>
      <c r="U211" s="3">
        <f>IF(T211=0,0,S211*(_xlfn.XLOOKUP(S$1,'Control Panel'!$B:$B,'Control Panel'!$H:$H)))</f>
        <v>24781.412226033099</v>
      </c>
      <c r="V211" s="3">
        <f t="shared" si="118"/>
        <v>17918.960662875303</v>
      </c>
      <c r="W211" s="3">
        <f t="shared" si="119"/>
        <v>4307563.9006083561</v>
      </c>
      <c r="X211" s="10">
        <f>_xlfn.XLOOKUP(S$1,'Control Panel'!$B:$B,'Control Panel'!$D:$D)</f>
        <v>6.8750000000000006E-2</v>
      </c>
      <c r="Y211" s="2">
        <f>IF('Control Panel'!$D$26="ON",AC210*(1-'Control Panel'!$C$26),AC210)</f>
        <v>-6.7957444116473198E-9</v>
      </c>
      <c r="Z211" s="3">
        <f>IF(ROUND(AC210,2) = 0,0,-PMT(_xlfn.XLOOKUP(Y$1,'Control Panel'!$B:$B,'Control Panel'!$H:$H),_xlfn.XLOOKUP(Y$1,'Control Panel'!$B:$B,'Control Panel'!$E:$E),_xlfn.XLOOKUP(Y$1,'Control Panel'!$B:$B,'Control Panel'!$C:$C)))</f>
        <v>0</v>
      </c>
      <c r="AA211" s="3">
        <f>IF(Z211=0,0,Y211*(_xlfn.XLOOKUP(Y$1,'Control Panel'!$B:$B,'Control Panel'!$H:$H)))</f>
        <v>0</v>
      </c>
      <c r="AB211" s="3">
        <f t="shared" si="120"/>
        <v>0</v>
      </c>
      <c r="AC211" s="3">
        <f t="shared" si="121"/>
        <v>-6.7957444116473198E-9</v>
      </c>
      <c r="AD211" s="10">
        <f>_xlfn.XLOOKUP(Y$1,'Control Panel'!$B:$B,'Control Panel'!$D:$D)</f>
        <v>5.1249999999999997E-2</v>
      </c>
      <c r="AE211" s="2">
        <f>IF('Control Panel'!$D$26="ON",AI210*(1-'Control Panel'!$C$26),AI210)</f>
        <v>6654589.0173403937</v>
      </c>
      <c r="AF211" s="3">
        <f>IF(ROUND(AI210,2) = 0,0,-PMT(_xlfn.XLOOKUP(AE$1,'Control Panel'!$B:$B,'Control Panel'!$H:$H),_xlfn.XLOOKUP(AE$1,'Control Panel'!$B:$B,'Control Panel'!$E:$E),_xlfn.XLOOKUP(AE$1,'Control Panel'!$B:$B,'Control Panel'!$C:$C)))</f>
        <v>65692.881367551381</v>
      </c>
      <c r="AG211" s="3">
        <f>IF(AF211=0,0,AE211*(_xlfn.XLOOKUP(AE$1,'Control Panel'!$B:$B,'Control Panel'!$H:$H)))</f>
        <v>38125.249578512674</v>
      </c>
      <c r="AH211" s="3">
        <f t="shared" si="122"/>
        <v>27567.631789038707</v>
      </c>
      <c r="AI211" s="3">
        <f t="shared" si="123"/>
        <v>6627021.3855513548</v>
      </c>
      <c r="AJ211" s="10">
        <f>_xlfn.XLOOKUP(AE$1,'Control Panel'!$B:$B,'Control Panel'!$D:$D)</f>
        <v>6.8750000000000006E-2</v>
      </c>
      <c r="AK211" s="2">
        <f>IF('Control Panel'!$D$26="ON",AO210*(1-'Control Panel'!$C$26),AO210)</f>
        <v>-5.056790541857481E-10</v>
      </c>
      <c r="AL211" s="3">
        <f>IF(ROUND(AO210,2) = 0,0,-PMT(_xlfn.XLOOKUP(AK$1,'Control Panel'!$B:$B,'Control Panel'!$H:$H),_xlfn.XLOOKUP(AK$1,'Control Panel'!$B:$B,'Control Panel'!$E:$E),_xlfn.XLOOKUP(AK$1,'Control Panel'!$B:$B,'Control Panel'!$C:$C)))</f>
        <v>0</v>
      </c>
      <c r="AM211" s="3">
        <f>IF(AL211=0,0,AK211*(_xlfn.XLOOKUP(AK$1,'Control Panel'!$B:$B,'Control Panel'!$H:$H)))</f>
        <v>0</v>
      </c>
      <c r="AN211" s="3">
        <f t="shared" si="124"/>
        <v>0</v>
      </c>
      <c r="AO211" s="3">
        <f t="shared" si="125"/>
        <v>-5.056790541857481E-10</v>
      </c>
      <c r="AP211" s="10">
        <f>_xlfn.XLOOKUP(AK$1,'Control Panel'!$B:$B,'Control Panel'!$D:$D)</f>
        <v>6.25E-2</v>
      </c>
      <c r="AQ211" s="2">
        <f>IF('Control Panel'!$D$26="ON",AU210*(1-'Control Panel'!$C$26),AU210)</f>
        <v>-1.3387762010097504E-9</v>
      </c>
      <c r="AR211" s="3">
        <f>IF(ROUND(AU210,2) = 0,0,-PMT(_xlfn.XLOOKUP(AQ$1,'Control Panel'!$B:$B,'Control Panel'!$H:$H),_xlfn.XLOOKUP(AQ$1,'Control Panel'!$B:$B,'Control Panel'!$E:$E),_xlfn.XLOOKUP(AQ$1,'Control Panel'!$B:$B,'Control Panel'!$C:$C)))</f>
        <v>0</v>
      </c>
      <c r="AS211" s="3">
        <f>IF(AR211=0,0,AQ211*(_xlfn.XLOOKUP(AQ$1,'Control Panel'!$B:$B,'Control Panel'!$H:$H)))</f>
        <v>0</v>
      </c>
      <c r="AT211" s="3">
        <f t="shared" si="126"/>
        <v>0</v>
      </c>
      <c r="AU211" s="3">
        <f t="shared" si="127"/>
        <v>-1.3387762010097504E-9</v>
      </c>
      <c r="AV211" s="10">
        <f>_xlfn.XLOOKUP(AQ$1,'Control Panel'!$B:$B,'Control Panel'!$D:$D)</f>
        <v>6.6250000000000003E-2</v>
      </c>
      <c r="AW211" s="2">
        <f>IF('Control Panel'!$D$26="ON",BA210*(1-'Control Panel'!$C$26),BA210)</f>
        <v>4931012.8768658452</v>
      </c>
      <c r="AX211" s="3">
        <f>IF(ROUND(BA210,2) = 0,0,-PMT(_xlfn.XLOOKUP(AW$1,'Control Panel'!$B:$B,'Control Panel'!$H:$H),_xlfn.XLOOKUP(AW$1,'Control Panel'!$B:$B,'Control Panel'!$E:$E),_xlfn.XLOOKUP(AW$1,'Control Panel'!$B:$B,'Control Panel'!$C:$C)))</f>
        <v>44797.69910066975</v>
      </c>
      <c r="AY211" s="3">
        <f>IF(AX211=0,0,AW211*(_xlfn.XLOOKUP(AW$1,'Control Panel'!$B:$B,'Control Panel'!$H:$H)))</f>
        <v>22086.828510961601</v>
      </c>
      <c r="AZ211" s="3">
        <f t="shared" si="128"/>
        <v>22710.870589708149</v>
      </c>
      <c r="BA211" s="3">
        <f t="shared" si="129"/>
        <v>4908302.0062761372</v>
      </c>
      <c r="BB211" s="10">
        <f>_xlfn.XLOOKUP(AW$1,'Control Panel'!$B:$B,'Control Panel'!$D:$D)</f>
        <v>5.3749999999999999E-2</v>
      </c>
      <c r="BC211" s="2">
        <f>IF('Control Panel'!$D$26="ON",BG210*(1-'Control Panel'!$C$26),BG210)</f>
        <v>8367276.4484104197</v>
      </c>
      <c r="BD211" s="3">
        <f>IF(ROUND(BG210,2) = 0,0,-PMT(_xlfn.XLOOKUP(BC$1,'Control Panel'!$B:$B,'Control Panel'!$H:$H),_xlfn.XLOOKUP(BC$1,'Control Panel'!$B:$B,'Control Panel'!$E:$E),_xlfn.XLOOKUP(BC$1,'Control Panel'!$B:$B,'Control Panel'!$C:$C)))</f>
        <v>83162.8118973979</v>
      </c>
      <c r="BE211" s="3">
        <f>IF(BD211=0,0,BC211*(_xlfn.XLOOKUP(BC$1,'Control Panel'!$B:$B,'Control Panel'!$H:$H)))</f>
        <v>48809.112615727448</v>
      </c>
      <c r="BF211" s="3">
        <f t="shared" si="130"/>
        <v>34353.699281670451</v>
      </c>
      <c r="BG211" s="3">
        <f t="shared" si="131"/>
        <v>8332922.7491287496</v>
      </c>
      <c r="BH211" s="10">
        <f>_xlfn.XLOOKUP(BC$1,'Control Panel'!$B:$B,'Control Panel'!$D:$D)</f>
        <v>7.0000000000000007E-2</v>
      </c>
      <c r="BI211" s="2">
        <f>IF('Control Panel'!$D$26="ON",BM210*(1-'Control Panel'!$C$26),BM210)</f>
        <v>4273623.3015416022</v>
      </c>
      <c r="BJ211" s="3">
        <f>IF(ROUND(BM210,2) = 0,0,-PMT(_xlfn.XLOOKUP(BI$1,'Control Panel'!$B:$B,'Control Panel'!$H:$H),_xlfn.XLOOKUP(BI$1,'Control Panel'!$B:$B,'Control Panel'!$E:$E),_xlfn.XLOOKUP(BI$1,'Control Panel'!$B:$B,'Control Panel'!$C:$C)))</f>
        <v>39928.799014207361</v>
      </c>
      <c r="BK211" s="3">
        <f>IF(BJ211=0,0,BI211*(_xlfn.XLOOKUP(BI$1,'Control Panel'!$B:$B,'Control Panel'!$H:$H)))</f>
        <v>20922.947413797425</v>
      </c>
      <c r="BL211" s="3">
        <f t="shared" si="132"/>
        <v>19005.851600409937</v>
      </c>
      <c r="BM211" s="3">
        <f t="shared" si="133"/>
        <v>4254617.4499411928</v>
      </c>
      <c r="BN211" s="10">
        <f>_xlfn.XLOOKUP(BI$1,'Control Panel'!$B:$B,'Control Panel'!$D:$D)</f>
        <v>5.8749999999999997E-2</v>
      </c>
      <c r="BO211" s="2">
        <f>IF('Control Panel'!$D$26="ON",BS210*(1-'Control Panel'!$C$26),BS210)</f>
        <v>5662221.0150008705</v>
      </c>
      <c r="BP211" s="3">
        <f>IF(ROUND(BS210,2) = 0,0,-PMT(_xlfn.XLOOKUP(BO$1,'Control Panel'!$B:$B,'Control Panel'!$H:$H),_xlfn.XLOOKUP(BO$1,'Control Panel'!$B:$B,'Control Panel'!$E:$E),_xlfn.XLOOKUP(BO$1,'Control Panel'!$B:$B,'Control Panel'!$C:$C)))</f>
        <v>51078.842448125593</v>
      </c>
      <c r="BQ211" s="3">
        <f>IF(BP211=0,0,BO211*(_xlfn.XLOOKUP(BO$1,'Control Panel'!$B:$B,'Control Panel'!$H:$H)))</f>
        <v>24772.216940628805</v>
      </c>
      <c r="BR211" s="3">
        <f t="shared" si="134"/>
        <v>26306.625507496788</v>
      </c>
      <c r="BS211" s="3">
        <f t="shared" si="135"/>
        <v>5635914.3894933732</v>
      </c>
      <c r="BT211" s="10">
        <f>_xlfn.XLOOKUP(BO$1,'Control Panel'!$B:$B,'Control Panel'!$D:$D)</f>
        <v>5.2499999999999998E-2</v>
      </c>
      <c r="BU211" s="2">
        <f>IF('Control Panel'!$D$26="ON",BY210*(1-'Control Panel'!$C$26),BY210)</f>
        <v>-1.0259100235998631E-9</v>
      </c>
      <c r="BV211" s="3">
        <f>IF(ROUND(BY210,2) = 0,0,-PMT(_xlfn.XLOOKUP(BU$1,'Control Panel'!$B:$B,'Control Panel'!$H:$H),_xlfn.XLOOKUP(BU$1,'Control Panel'!$B:$B,'Control Panel'!$E:$E),_xlfn.XLOOKUP(BU$1,'Control Panel'!$B:$B,'Control Panel'!$C:$C)))</f>
        <v>0</v>
      </c>
      <c r="BW211" s="3">
        <f>IF(BV211=0,0,BU211*(_xlfn.XLOOKUP(BU$1,'Control Panel'!$B:$B,'Control Panel'!$H:$H)))</f>
        <v>0</v>
      </c>
      <c r="BX211" s="3">
        <f t="shared" si="136"/>
        <v>0</v>
      </c>
      <c r="BY211" s="3">
        <f t="shared" si="137"/>
        <v>-1.0259100235998631E-9</v>
      </c>
      <c r="BZ211" s="10">
        <f>_xlfn.XLOOKUP(BU$1,'Control Panel'!$B:$B,'Control Panel'!$D:$D)</f>
        <v>6.3750000000000001E-2</v>
      </c>
      <c r="CA211" s="2">
        <f>IF('Control Panel'!$D$26="ON",CE210*(1-'Control Panel'!$C$26),CE210)</f>
        <v>-8.3746272139251232E-9</v>
      </c>
      <c r="CB211" s="3">
        <f>IF(ROUND(CE210,2) = 0,0,-PMT(_xlfn.XLOOKUP(CA$1,'Control Panel'!$B:$B,'Control Panel'!$H:$H),_xlfn.XLOOKUP(CA$1,'Control Panel'!$B:$B,'Control Panel'!$E:$E),_xlfn.XLOOKUP(CA$1,'Control Panel'!$B:$B,'Control Panel'!$C:$C)))</f>
        <v>0</v>
      </c>
      <c r="CC211" s="3">
        <f>IF(CB211=0,0,CA211*(_xlfn.XLOOKUP(CA$1,'Control Panel'!$B:$B,'Control Panel'!$H:$H)))</f>
        <v>0</v>
      </c>
      <c r="CD211" s="3">
        <f t="shared" si="138"/>
        <v>0</v>
      </c>
      <c r="CE211" s="3">
        <f t="shared" si="139"/>
        <v>-8.3746272139251232E-9</v>
      </c>
      <c r="CF211" s="10">
        <f>_xlfn.XLOOKUP(CA$1,'Control Panel'!$B:$B,'Control Panel'!$D:$D)</f>
        <v>5.7500000000000002E-2</v>
      </c>
      <c r="CG211" s="2">
        <f>IF('Control Panel'!$D$26="ON",CK210*(1-'Control Panel'!$C$26),CK210)</f>
        <v>2.066371962428093E-9</v>
      </c>
      <c r="CH211" s="3">
        <f>IF(ROUND(CK210,2) = 0,0,-PMT(_xlfn.XLOOKUP(CG$1,'Control Panel'!$B:$B,'Control Panel'!$H:$H),_xlfn.XLOOKUP(CG$1,'Control Panel'!$B:$B,'Control Panel'!$E:$E),_xlfn.XLOOKUP(CG$1,'Control Panel'!$B:$B,'Control Panel'!$C:$C)))</f>
        <v>0</v>
      </c>
      <c r="CI211" s="3">
        <f>IF(CH211=0,0,CG211*(_xlfn.XLOOKUP(CG$1,'Control Panel'!$B:$B,'Control Panel'!$H:$H)))</f>
        <v>0</v>
      </c>
      <c r="CJ211" s="3">
        <f t="shared" si="140"/>
        <v>0</v>
      </c>
      <c r="CK211" s="3">
        <f t="shared" si="141"/>
        <v>2.066371962428093E-9</v>
      </c>
      <c r="CL211" s="10">
        <f>_xlfn.XLOOKUP(CG$1,'Control Panel'!$B:$B,'Control Panel'!$D:$D)</f>
        <v>5.5E-2</v>
      </c>
      <c r="CM211" s="2">
        <f>IF('Control Panel'!$D$26="ON",CQ210*(1-'Control Panel'!$C$26),CQ210)</f>
        <v>1224264.0032434303</v>
      </c>
      <c r="CN211" s="3">
        <f>IF(ROUND(CQ210,2) = 0,0,-PMT(_xlfn.XLOOKUP(CM$1,'Control Panel'!$B:$B,'Control Panel'!$H:$H),_xlfn.XLOOKUP(CM$1,'Control Panel'!$B:$B,'Control Panel'!$E:$E),_xlfn.XLOOKUP(CM$1,'Control Panel'!$B:$B,'Control Panel'!$C:$C)))</f>
        <v>11044.074042837967</v>
      </c>
      <c r="CO211" s="3">
        <f>IF(CN211=0,0,CM211*(_xlfn.XLOOKUP(CM$1,'Control Panel'!$B:$B,'Control Panel'!$H:$H)))</f>
        <v>5356.155014190007</v>
      </c>
      <c r="CP211" s="3">
        <f t="shared" si="142"/>
        <v>5687.9190286479597</v>
      </c>
      <c r="CQ211" s="3">
        <f t="shared" si="143"/>
        <v>1218576.0842147823</v>
      </c>
      <c r="CR211" s="10">
        <f>_xlfn.XLOOKUP(CM$1,'Control Panel'!$B:$B,'Control Panel'!$D:$D)</f>
        <v>5.2499999999999998E-2</v>
      </c>
    </row>
    <row r="212" spans="1:96" ht="11.15" thickBot="1" x14ac:dyDescent="0.35">
      <c r="A212" s="86">
        <f t="shared" si="112"/>
        <v>165437.53523536719</v>
      </c>
      <c r="B212" s="3">
        <f t="shared" si="113"/>
        <v>199245.09807135171</v>
      </c>
      <c r="C212" s="88">
        <f>SUM($A$3:A211)</f>
        <v>62064273.480565526</v>
      </c>
      <c r="D212" s="87">
        <f>IF('Control Panel'!$D$27= "ON",A212+B212*(1-'Control Panel'!$C$27),A212+B212)</f>
        <v>364682.6333067189</v>
      </c>
      <c r="F212" s="11">
        <v>210</v>
      </c>
      <c r="G212" s="2">
        <f>IF('Control Panel'!$D$26="ON",K211*(1-'Control Panel'!$C$26),K211)</f>
        <v>2.5611370801925659E-9</v>
      </c>
      <c r="H212" s="3">
        <f>IF(ROUND(K211,2) = 0,0,-PMT(_xlfn.XLOOKUP(G$1,'Control Panel'!$B:$B,'Control Panel'!$H:$H),_xlfn.XLOOKUP(G$1,'Control Panel'!$B:$B,'Control Panel'!$E:$E),_xlfn.XLOOKUP(G$1,'Control Panel'!$B:$B,'Control Panel'!$C:$C)))</f>
        <v>0</v>
      </c>
      <c r="I212" s="3">
        <f>IF(H212=0,0,G212*(_xlfn.XLOOKUP(G$1,'Control Panel'!$B:$B,'Control Panel'!$H:$H)))</f>
        <v>0</v>
      </c>
      <c r="J212" s="3">
        <f t="shared" si="114"/>
        <v>0</v>
      </c>
      <c r="K212" s="3">
        <f t="shared" si="115"/>
        <v>2.5611370801925659E-9</v>
      </c>
      <c r="L212" s="10">
        <f>_xlfn.XLOOKUP(G$1,'Control Panel'!$B:$B,'Control Panel'!$D:$D)</f>
        <v>5.5E-2</v>
      </c>
      <c r="M212" s="2">
        <f>IF('Control Panel'!$D$26="ON",Q211*(1-'Control Panel'!$C$26),Q211)</f>
        <v>2650808.55422054</v>
      </c>
      <c r="N212" s="3">
        <f>IF(ROUND(Q211,2) = 0,0,-PMT(_xlfn.XLOOKUP(M$1,'Control Panel'!$B:$B,'Control Panel'!$H:$H),_xlfn.XLOOKUP(M$1,'Control Panel'!$B:$B,'Control Panel'!$E:$E),_xlfn.XLOOKUP(M$1,'Control Panel'!$B:$B,'Control Panel'!$C:$C)))</f>
        <v>26277.152547020552</v>
      </c>
      <c r="O212" s="3">
        <f>IF(N212=0,0,M212*(_xlfn.XLOOKUP(M$1,'Control Panel'!$B:$B,'Control Panel'!$H:$H)))</f>
        <v>15186.924008555177</v>
      </c>
      <c r="P212" s="3">
        <f t="shared" si="116"/>
        <v>11090.228538465375</v>
      </c>
      <c r="Q212" s="3">
        <f t="shared" si="117"/>
        <v>2639718.3256820748</v>
      </c>
      <c r="R212" s="10">
        <f>_xlfn.XLOOKUP(M$1,'Control Panel'!$B:$B,'Control Panel'!$D:$D)</f>
        <v>6.8750000000000006E-2</v>
      </c>
      <c r="S212" s="2">
        <f>IF('Control Panel'!$D$26="ON",W211*(1-'Control Panel'!$C$26),W211)</f>
        <v>4307563.9006083561</v>
      </c>
      <c r="T212" s="3">
        <f>IF(ROUND(W211,2) = 0,0,-PMT(_xlfn.XLOOKUP(S$1,'Control Panel'!$B:$B,'Control Panel'!$H:$H),_xlfn.XLOOKUP(S$1,'Control Panel'!$B:$B,'Control Panel'!$E:$E),_xlfn.XLOOKUP(S$1,'Control Panel'!$B:$B,'Control Panel'!$C:$C)))</f>
        <v>42700.372888908401</v>
      </c>
      <c r="U212" s="3">
        <f>IF(T212=0,0,S212*(_xlfn.XLOOKUP(S$1,'Control Panel'!$B:$B,'Control Panel'!$H:$H)))</f>
        <v>24678.751513902043</v>
      </c>
      <c r="V212" s="3">
        <f t="shared" si="118"/>
        <v>18021.621375006358</v>
      </c>
      <c r="W212" s="3">
        <f t="shared" si="119"/>
        <v>4289542.2792333495</v>
      </c>
      <c r="X212" s="10">
        <f>_xlfn.XLOOKUP(S$1,'Control Panel'!$B:$B,'Control Panel'!$D:$D)</f>
        <v>6.8750000000000006E-2</v>
      </c>
      <c r="Y212" s="2">
        <f>IF('Control Panel'!$D$26="ON",AC211*(1-'Control Panel'!$C$26),AC211)</f>
        <v>-6.7957444116473198E-9</v>
      </c>
      <c r="Z212" s="3">
        <f>IF(ROUND(AC211,2) = 0,0,-PMT(_xlfn.XLOOKUP(Y$1,'Control Panel'!$B:$B,'Control Panel'!$H:$H),_xlfn.XLOOKUP(Y$1,'Control Panel'!$B:$B,'Control Panel'!$E:$E),_xlfn.XLOOKUP(Y$1,'Control Panel'!$B:$B,'Control Panel'!$C:$C)))</f>
        <v>0</v>
      </c>
      <c r="AA212" s="3">
        <f>IF(Z212=0,0,Y212*(_xlfn.XLOOKUP(Y$1,'Control Panel'!$B:$B,'Control Panel'!$H:$H)))</f>
        <v>0</v>
      </c>
      <c r="AB212" s="3">
        <f t="shared" si="120"/>
        <v>0</v>
      </c>
      <c r="AC212" s="3">
        <f t="shared" si="121"/>
        <v>-6.7957444116473198E-9</v>
      </c>
      <c r="AD212" s="10">
        <f>_xlfn.XLOOKUP(Y$1,'Control Panel'!$B:$B,'Control Panel'!$D:$D)</f>
        <v>5.1249999999999997E-2</v>
      </c>
      <c r="AE212" s="2">
        <f>IF('Control Panel'!$D$26="ON",AI211*(1-'Control Panel'!$C$26),AI211)</f>
        <v>6627021.3855513548</v>
      </c>
      <c r="AF212" s="3">
        <f>IF(ROUND(AI211,2) = 0,0,-PMT(_xlfn.XLOOKUP(AE$1,'Control Panel'!$B:$B,'Control Panel'!$H:$H),_xlfn.XLOOKUP(AE$1,'Control Panel'!$B:$B,'Control Panel'!$E:$E),_xlfn.XLOOKUP(AE$1,'Control Panel'!$B:$B,'Control Panel'!$C:$C)))</f>
        <v>65692.881367551381</v>
      </c>
      <c r="AG212" s="3">
        <f>IF(AF212=0,0,AE212*(_xlfn.XLOOKUP(AE$1,'Control Panel'!$B:$B,'Control Panel'!$H:$H)))</f>
        <v>37967.310021387973</v>
      </c>
      <c r="AH212" s="3">
        <f t="shared" si="122"/>
        <v>27725.571346163408</v>
      </c>
      <c r="AI212" s="3">
        <f t="shared" si="123"/>
        <v>6599295.8142051911</v>
      </c>
      <c r="AJ212" s="10">
        <f>_xlfn.XLOOKUP(AE$1,'Control Panel'!$B:$B,'Control Panel'!$D:$D)</f>
        <v>6.8750000000000006E-2</v>
      </c>
      <c r="AK212" s="2">
        <f>IF('Control Panel'!$D$26="ON",AO211*(1-'Control Panel'!$C$26),AO211)</f>
        <v>-5.056790541857481E-10</v>
      </c>
      <c r="AL212" s="3">
        <f>IF(ROUND(AO211,2) = 0,0,-PMT(_xlfn.XLOOKUP(AK$1,'Control Panel'!$B:$B,'Control Panel'!$H:$H),_xlfn.XLOOKUP(AK$1,'Control Panel'!$B:$B,'Control Panel'!$E:$E),_xlfn.XLOOKUP(AK$1,'Control Panel'!$B:$B,'Control Panel'!$C:$C)))</f>
        <v>0</v>
      </c>
      <c r="AM212" s="3">
        <f>IF(AL212=0,0,AK212*(_xlfn.XLOOKUP(AK$1,'Control Panel'!$B:$B,'Control Panel'!$H:$H)))</f>
        <v>0</v>
      </c>
      <c r="AN212" s="3">
        <f t="shared" si="124"/>
        <v>0</v>
      </c>
      <c r="AO212" s="3">
        <f t="shared" si="125"/>
        <v>-5.056790541857481E-10</v>
      </c>
      <c r="AP212" s="10">
        <f>_xlfn.XLOOKUP(AK$1,'Control Panel'!$B:$B,'Control Panel'!$D:$D)</f>
        <v>6.25E-2</v>
      </c>
      <c r="AQ212" s="2">
        <f>IF('Control Panel'!$D$26="ON",AU211*(1-'Control Panel'!$C$26),AU211)</f>
        <v>-1.3387762010097504E-9</v>
      </c>
      <c r="AR212" s="3">
        <f>IF(ROUND(AU211,2) = 0,0,-PMT(_xlfn.XLOOKUP(AQ$1,'Control Panel'!$B:$B,'Control Panel'!$H:$H),_xlfn.XLOOKUP(AQ$1,'Control Panel'!$B:$B,'Control Panel'!$E:$E),_xlfn.XLOOKUP(AQ$1,'Control Panel'!$B:$B,'Control Panel'!$C:$C)))</f>
        <v>0</v>
      </c>
      <c r="AS212" s="3">
        <f>IF(AR212=0,0,AQ212*(_xlfn.XLOOKUP(AQ$1,'Control Panel'!$B:$B,'Control Panel'!$H:$H)))</f>
        <v>0</v>
      </c>
      <c r="AT212" s="3">
        <f t="shared" si="126"/>
        <v>0</v>
      </c>
      <c r="AU212" s="3">
        <f t="shared" si="127"/>
        <v>-1.3387762010097504E-9</v>
      </c>
      <c r="AV212" s="10">
        <f>_xlfn.XLOOKUP(AQ$1,'Control Panel'!$B:$B,'Control Panel'!$D:$D)</f>
        <v>6.6250000000000003E-2</v>
      </c>
      <c r="AW212" s="2">
        <f>IF('Control Panel'!$D$26="ON",BA211*(1-'Control Panel'!$C$26),BA211)</f>
        <v>4908302.0062761372</v>
      </c>
      <c r="AX212" s="3">
        <f>IF(ROUND(BA211,2) = 0,0,-PMT(_xlfn.XLOOKUP(AW$1,'Control Panel'!$B:$B,'Control Panel'!$H:$H),_xlfn.XLOOKUP(AW$1,'Control Panel'!$B:$B,'Control Panel'!$E:$E),_xlfn.XLOOKUP(AW$1,'Control Panel'!$B:$B,'Control Panel'!$C:$C)))</f>
        <v>44797.69910066975</v>
      </c>
      <c r="AY212" s="3">
        <f>IF(AX212=0,0,AW212*(_xlfn.XLOOKUP(AW$1,'Control Panel'!$B:$B,'Control Panel'!$H:$H)))</f>
        <v>21985.102736445198</v>
      </c>
      <c r="AZ212" s="3">
        <f t="shared" si="128"/>
        <v>22812.596364224552</v>
      </c>
      <c r="BA212" s="3">
        <f t="shared" si="129"/>
        <v>4885489.4099119129</v>
      </c>
      <c r="BB212" s="10">
        <f>_xlfn.XLOOKUP(AW$1,'Control Panel'!$B:$B,'Control Panel'!$D:$D)</f>
        <v>5.3749999999999999E-2</v>
      </c>
      <c r="BC212" s="2">
        <f>IF('Control Panel'!$D$26="ON",BG211*(1-'Control Panel'!$C$26),BG211)</f>
        <v>8332922.7491287496</v>
      </c>
      <c r="BD212" s="3">
        <f>IF(ROUND(BG211,2) = 0,0,-PMT(_xlfn.XLOOKUP(BC$1,'Control Panel'!$B:$B,'Control Panel'!$H:$H),_xlfn.XLOOKUP(BC$1,'Control Panel'!$B:$B,'Control Panel'!$E:$E),_xlfn.XLOOKUP(BC$1,'Control Panel'!$B:$B,'Control Panel'!$C:$C)))</f>
        <v>83162.8118973979</v>
      </c>
      <c r="BE212" s="3">
        <f>IF(BD212=0,0,BC212*(_xlfn.XLOOKUP(BC$1,'Control Panel'!$B:$B,'Control Panel'!$H:$H)))</f>
        <v>48608.716036584374</v>
      </c>
      <c r="BF212" s="3">
        <f t="shared" si="130"/>
        <v>34554.095860813526</v>
      </c>
      <c r="BG212" s="3">
        <f t="shared" si="131"/>
        <v>8298368.6532679358</v>
      </c>
      <c r="BH212" s="10">
        <f>_xlfn.XLOOKUP(BC$1,'Control Panel'!$B:$B,'Control Panel'!$D:$D)</f>
        <v>7.0000000000000007E-2</v>
      </c>
      <c r="BI212" s="2">
        <f>IF('Control Panel'!$D$26="ON",BM211*(1-'Control Panel'!$C$26),BM211)</f>
        <v>4254617.4499411928</v>
      </c>
      <c r="BJ212" s="3">
        <f>IF(ROUND(BM211,2) = 0,0,-PMT(_xlfn.XLOOKUP(BI$1,'Control Panel'!$B:$B,'Control Panel'!$H:$H),_xlfn.XLOOKUP(BI$1,'Control Panel'!$B:$B,'Control Panel'!$E:$E),_xlfn.XLOOKUP(BI$1,'Control Panel'!$B:$B,'Control Panel'!$C:$C)))</f>
        <v>39928.799014207361</v>
      </c>
      <c r="BK212" s="3">
        <f>IF(BJ212=0,0,BI212*(_xlfn.XLOOKUP(BI$1,'Control Panel'!$B:$B,'Control Panel'!$H:$H)))</f>
        <v>20829.897932003754</v>
      </c>
      <c r="BL212" s="3">
        <f t="shared" si="132"/>
        <v>19098.901082203607</v>
      </c>
      <c r="BM212" s="3">
        <f t="shared" si="133"/>
        <v>4235518.548858989</v>
      </c>
      <c r="BN212" s="10">
        <f>_xlfn.XLOOKUP(BI$1,'Control Panel'!$B:$B,'Control Panel'!$D:$D)</f>
        <v>5.8749999999999997E-2</v>
      </c>
      <c r="BO212" s="2">
        <f>IF('Control Panel'!$D$26="ON",BS211*(1-'Control Panel'!$C$26),BS211)</f>
        <v>5635914.3894933732</v>
      </c>
      <c r="BP212" s="3">
        <f>IF(ROUND(BS211,2) = 0,0,-PMT(_xlfn.XLOOKUP(BO$1,'Control Panel'!$B:$B,'Control Panel'!$H:$H),_xlfn.XLOOKUP(BO$1,'Control Panel'!$B:$B,'Control Panel'!$E:$E),_xlfn.XLOOKUP(BO$1,'Control Panel'!$B:$B,'Control Panel'!$C:$C)))</f>
        <v>51078.842448125593</v>
      </c>
      <c r="BQ212" s="3">
        <f>IF(BP212=0,0,BO212*(_xlfn.XLOOKUP(BO$1,'Control Panel'!$B:$B,'Control Panel'!$H:$H)))</f>
        <v>24657.125454033507</v>
      </c>
      <c r="BR212" s="3">
        <f t="shared" si="134"/>
        <v>26421.716994092087</v>
      </c>
      <c r="BS212" s="3">
        <f t="shared" si="135"/>
        <v>5609492.6724992814</v>
      </c>
      <c r="BT212" s="10">
        <f>_xlfn.XLOOKUP(BO$1,'Control Panel'!$B:$B,'Control Panel'!$D:$D)</f>
        <v>5.2499999999999998E-2</v>
      </c>
      <c r="BU212" s="2">
        <f>IF('Control Panel'!$D$26="ON",BY211*(1-'Control Panel'!$C$26),BY211)</f>
        <v>-1.0259100235998631E-9</v>
      </c>
      <c r="BV212" s="3">
        <f>IF(ROUND(BY211,2) = 0,0,-PMT(_xlfn.XLOOKUP(BU$1,'Control Panel'!$B:$B,'Control Panel'!$H:$H),_xlfn.XLOOKUP(BU$1,'Control Panel'!$B:$B,'Control Panel'!$E:$E),_xlfn.XLOOKUP(BU$1,'Control Panel'!$B:$B,'Control Panel'!$C:$C)))</f>
        <v>0</v>
      </c>
      <c r="BW212" s="3">
        <f>IF(BV212=0,0,BU212*(_xlfn.XLOOKUP(BU$1,'Control Panel'!$B:$B,'Control Panel'!$H:$H)))</f>
        <v>0</v>
      </c>
      <c r="BX212" s="3">
        <f t="shared" si="136"/>
        <v>0</v>
      </c>
      <c r="BY212" s="3">
        <f t="shared" si="137"/>
        <v>-1.0259100235998631E-9</v>
      </c>
      <c r="BZ212" s="10">
        <f>_xlfn.XLOOKUP(BU$1,'Control Panel'!$B:$B,'Control Panel'!$D:$D)</f>
        <v>6.3750000000000001E-2</v>
      </c>
      <c r="CA212" s="2">
        <f>IF('Control Panel'!$D$26="ON",CE211*(1-'Control Panel'!$C$26),CE211)</f>
        <v>-8.3746272139251232E-9</v>
      </c>
      <c r="CB212" s="3">
        <f>IF(ROUND(CE211,2) = 0,0,-PMT(_xlfn.XLOOKUP(CA$1,'Control Panel'!$B:$B,'Control Panel'!$H:$H),_xlfn.XLOOKUP(CA$1,'Control Panel'!$B:$B,'Control Panel'!$E:$E),_xlfn.XLOOKUP(CA$1,'Control Panel'!$B:$B,'Control Panel'!$C:$C)))</f>
        <v>0</v>
      </c>
      <c r="CC212" s="3">
        <f>IF(CB212=0,0,CA212*(_xlfn.XLOOKUP(CA$1,'Control Panel'!$B:$B,'Control Panel'!$H:$H)))</f>
        <v>0</v>
      </c>
      <c r="CD212" s="3">
        <f t="shared" si="138"/>
        <v>0</v>
      </c>
      <c r="CE212" s="3">
        <f t="shared" si="139"/>
        <v>-8.3746272139251232E-9</v>
      </c>
      <c r="CF212" s="10">
        <f>_xlfn.XLOOKUP(CA$1,'Control Panel'!$B:$B,'Control Panel'!$D:$D)</f>
        <v>5.7500000000000002E-2</v>
      </c>
      <c r="CG212" s="2">
        <f>IF('Control Panel'!$D$26="ON",CK211*(1-'Control Panel'!$C$26),CK211)</f>
        <v>2.066371962428093E-9</v>
      </c>
      <c r="CH212" s="3">
        <f>IF(ROUND(CK211,2) = 0,0,-PMT(_xlfn.XLOOKUP(CG$1,'Control Panel'!$B:$B,'Control Panel'!$H:$H),_xlfn.XLOOKUP(CG$1,'Control Panel'!$B:$B,'Control Panel'!$E:$E),_xlfn.XLOOKUP(CG$1,'Control Panel'!$B:$B,'Control Panel'!$C:$C)))</f>
        <v>0</v>
      </c>
      <c r="CI212" s="3">
        <f>IF(CH212=0,0,CG212*(_xlfn.XLOOKUP(CG$1,'Control Panel'!$B:$B,'Control Panel'!$H:$H)))</f>
        <v>0</v>
      </c>
      <c r="CJ212" s="3">
        <f t="shared" si="140"/>
        <v>0</v>
      </c>
      <c r="CK212" s="3">
        <f t="shared" si="141"/>
        <v>2.066371962428093E-9</v>
      </c>
      <c r="CL212" s="10">
        <f>_xlfn.XLOOKUP(CG$1,'Control Panel'!$B:$B,'Control Panel'!$D:$D)</f>
        <v>5.5E-2</v>
      </c>
      <c r="CM212" s="2">
        <f>IF('Control Panel'!$D$26="ON",CQ211*(1-'Control Panel'!$C$26),CQ211)</f>
        <v>1218576.0842147823</v>
      </c>
      <c r="CN212" s="3">
        <f>IF(ROUND(CQ211,2) = 0,0,-PMT(_xlfn.XLOOKUP(CM$1,'Control Panel'!$B:$B,'Control Panel'!$H:$H),_xlfn.XLOOKUP(CM$1,'Control Panel'!$B:$B,'Control Panel'!$E:$E),_xlfn.XLOOKUP(CM$1,'Control Panel'!$B:$B,'Control Panel'!$C:$C)))</f>
        <v>11044.074042837967</v>
      </c>
      <c r="CO212" s="3">
        <f>IF(CN212=0,0,CM212*(_xlfn.XLOOKUP(CM$1,'Control Panel'!$B:$B,'Control Panel'!$H:$H)))</f>
        <v>5331.270368439672</v>
      </c>
      <c r="CP212" s="3">
        <f t="shared" si="142"/>
        <v>5712.8036743982948</v>
      </c>
      <c r="CQ212" s="3">
        <f t="shared" si="143"/>
        <v>1212863.2805403841</v>
      </c>
      <c r="CR212" s="10">
        <f>_xlfn.XLOOKUP(CM$1,'Control Panel'!$B:$B,'Control Panel'!$D:$D)</f>
        <v>5.2499999999999998E-2</v>
      </c>
    </row>
    <row r="213" spans="1:96" ht="11.15" thickBot="1" x14ac:dyDescent="0.35">
      <c r="A213" s="86">
        <f t="shared" si="112"/>
        <v>166301.00683954297</v>
      </c>
      <c r="B213" s="3">
        <f t="shared" si="113"/>
        <v>198381.6264671759</v>
      </c>
      <c r="C213" s="88">
        <f>SUM($A$3:A212)</f>
        <v>62229711.015800893</v>
      </c>
      <c r="D213" s="87">
        <f>IF('Control Panel'!$D$27= "ON",A213+B213*(1-'Control Panel'!$C$27),A213+B213)</f>
        <v>364682.6333067189</v>
      </c>
      <c r="F213" s="11">
        <v>211</v>
      </c>
      <c r="G213" s="2">
        <f>IF('Control Panel'!$D$26="ON",K212*(1-'Control Panel'!$C$26),K212)</f>
        <v>2.5611370801925659E-9</v>
      </c>
      <c r="H213" s="3">
        <f>IF(ROUND(K212,2) = 0,0,-PMT(_xlfn.XLOOKUP(G$1,'Control Panel'!$B:$B,'Control Panel'!$H:$H),_xlfn.XLOOKUP(G$1,'Control Panel'!$B:$B,'Control Panel'!$E:$E),_xlfn.XLOOKUP(G$1,'Control Panel'!$B:$B,'Control Panel'!$C:$C)))</f>
        <v>0</v>
      </c>
      <c r="I213" s="3">
        <f>IF(H213=0,0,G213*(_xlfn.XLOOKUP(G$1,'Control Panel'!$B:$B,'Control Panel'!$H:$H)))</f>
        <v>0</v>
      </c>
      <c r="J213" s="3">
        <f t="shared" si="114"/>
        <v>0</v>
      </c>
      <c r="K213" s="3">
        <f t="shared" si="115"/>
        <v>2.5611370801925659E-9</v>
      </c>
      <c r="L213" s="10">
        <f>_xlfn.XLOOKUP(G$1,'Control Panel'!$B:$B,'Control Panel'!$D:$D)</f>
        <v>5.5E-2</v>
      </c>
      <c r="M213" s="2">
        <f>IF('Control Panel'!$D$26="ON",Q212*(1-'Control Panel'!$C$26),Q212)</f>
        <v>2639718.3256820748</v>
      </c>
      <c r="N213" s="3">
        <f>IF(ROUND(Q212,2) = 0,0,-PMT(_xlfn.XLOOKUP(M$1,'Control Panel'!$B:$B,'Control Panel'!$H:$H),_xlfn.XLOOKUP(M$1,'Control Panel'!$B:$B,'Control Panel'!$E:$E),_xlfn.XLOOKUP(M$1,'Control Panel'!$B:$B,'Control Panel'!$C:$C)))</f>
        <v>26277.152547020552</v>
      </c>
      <c r="O213" s="3">
        <f>IF(N213=0,0,M213*(_xlfn.XLOOKUP(M$1,'Control Panel'!$B:$B,'Control Panel'!$H:$H)))</f>
        <v>15123.386240886888</v>
      </c>
      <c r="P213" s="3">
        <f t="shared" si="116"/>
        <v>11153.766306133664</v>
      </c>
      <c r="Q213" s="3">
        <f t="shared" si="117"/>
        <v>2628564.5593759413</v>
      </c>
      <c r="R213" s="10">
        <f>_xlfn.XLOOKUP(M$1,'Control Panel'!$B:$B,'Control Panel'!$D:$D)</f>
        <v>6.8750000000000006E-2</v>
      </c>
      <c r="S213" s="2">
        <f>IF('Control Panel'!$D$26="ON",W212*(1-'Control Panel'!$C$26),W212)</f>
        <v>4289542.2792333495</v>
      </c>
      <c r="T213" s="3">
        <f>IF(ROUND(W212,2) = 0,0,-PMT(_xlfn.XLOOKUP(S$1,'Control Panel'!$B:$B,'Control Panel'!$H:$H),_xlfn.XLOOKUP(S$1,'Control Panel'!$B:$B,'Control Panel'!$E:$E),_xlfn.XLOOKUP(S$1,'Control Panel'!$B:$B,'Control Panel'!$C:$C)))</f>
        <v>42700.372888908401</v>
      </c>
      <c r="U213" s="3">
        <f>IF(T213=0,0,S213*(_xlfn.XLOOKUP(S$1,'Control Panel'!$B:$B,'Control Panel'!$H:$H)))</f>
        <v>24575.502641441068</v>
      </c>
      <c r="V213" s="3">
        <f t="shared" si="118"/>
        <v>18124.870247467334</v>
      </c>
      <c r="W213" s="3">
        <f t="shared" si="119"/>
        <v>4271417.4089858821</v>
      </c>
      <c r="X213" s="10">
        <f>_xlfn.XLOOKUP(S$1,'Control Panel'!$B:$B,'Control Panel'!$D:$D)</f>
        <v>6.8750000000000006E-2</v>
      </c>
      <c r="Y213" s="2">
        <f>IF('Control Panel'!$D$26="ON",AC212*(1-'Control Panel'!$C$26),AC212)</f>
        <v>-6.7957444116473198E-9</v>
      </c>
      <c r="Z213" s="3">
        <f>IF(ROUND(AC212,2) = 0,0,-PMT(_xlfn.XLOOKUP(Y$1,'Control Panel'!$B:$B,'Control Panel'!$H:$H),_xlfn.XLOOKUP(Y$1,'Control Panel'!$B:$B,'Control Panel'!$E:$E),_xlfn.XLOOKUP(Y$1,'Control Panel'!$B:$B,'Control Panel'!$C:$C)))</f>
        <v>0</v>
      </c>
      <c r="AA213" s="3">
        <f>IF(Z213=0,0,Y213*(_xlfn.XLOOKUP(Y$1,'Control Panel'!$B:$B,'Control Panel'!$H:$H)))</f>
        <v>0</v>
      </c>
      <c r="AB213" s="3">
        <f t="shared" si="120"/>
        <v>0</v>
      </c>
      <c r="AC213" s="3">
        <f t="shared" si="121"/>
        <v>-6.7957444116473198E-9</v>
      </c>
      <c r="AD213" s="10">
        <f>_xlfn.XLOOKUP(Y$1,'Control Panel'!$B:$B,'Control Panel'!$D:$D)</f>
        <v>5.1249999999999997E-2</v>
      </c>
      <c r="AE213" s="2">
        <f>IF('Control Panel'!$D$26="ON",AI212*(1-'Control Panel'!$C$26),AI212)</f>
        <v>6599295.8142051911</v>
      </c>
      <c r="AF213" s="3">
        <f>IF(ROUND(AI212,2) = 0,0,-PMT(_xlfn.XLOOKUP(AE$1,'Control Panel'!$B:$B,'Control Panel'!$H:$H),_xlfn.XLOOKUP(AE$1,'Control Panel'!$B:$B,'Control Panel'!$E:$E),_xlfn.XLOOKUP(AE$1,'Control Panel'!$B:$B,'Control Panel'!$C:$C)))</f>
        <v>65692.881367551381</v>
      </c>
      <c r="AG213" s="3">
        <f>IF(AF213=0,0,AE213*(_xlfn.XLOOKUP(AE$1,'Control Panel'!$B:$B,'Control Panel'!$H:$H)))</f>
        <v>37808.465602217242</v>
      </c>
      <c r="AH213" s="3">
        <f t="shared" si="122"/>
        <v>27884.415765334139</v>
      </c>
      <c r="AI213" s="3">
        <f t="shared" si="123"/>
        <v>6571411.3984398572</v>
      </c>
      <c r="AJ213" s="10">
        <f>_xlfn.XLOOKUP(AE$1,'Control Panel'!$B:$B,'Control Panel'!$D:$D)</f>
        <v>6.8750000000000006E-2</v>
      </c>
      <c r="AK213" s="2">
        <f>IF('Control Panel'!$D$26="ON",AO212*(1-'Control Panel'!$C$26),AO212)</f>
        <v>-5.056790541857481E-10</v>
      </c>
      <c r="AL213" s="3">
        <f>IF(ROUND(AO212,2) = 0,0,-PMT(_xlfn.XLOOKUP(AK$1,'Control Panel'!$B:$B,'Control Panel'!$H:$H),_xlfn.XLOOKUP(AK$1,'Control Panel'!$B:$B,'Control Panel'!$E:$E),_xlfn.XLOOKUP(AK$1,'Control Panel'!$B:$B,'Control Panel'!$C:$C)))</f>
        <v>0</v>
      </c>
      <c r="AM213" s="3">
        <f>IF(AL213=0,0,AK213*(_xlfn.XLOOKUP(AK$1,'Control Panel'!$B:$B,'Control Panel'!$H:$H)))</f>
        <v>0</v>
      </c>
      <c r="AN213" s="3">
        <f t="shared" si="124"/>
        <v>0</v>
      </c>
      <c r="AO213" s="3">
        <f t="shared" si="125"/>
        <v>-5.056790541857481E-10</v>
      </c>
      <c r="AP213" s="10">
        <f>_xlfn.XLOOKUP(AK$1,'Control Panel'!$B:$B,'Control Panel'!$D:$D)</f>
        <v>6.25E-2</v>
      </c>
      <c r="AQ213" s="2">
        <f>IF('Control Panel'!$D$26="ON",AU212*(1-'Control Panel'!$C$26),AU212)</f>
        <v>-1.3387762010097504E-9</v>
      </c>
      <c r="AR213" s="3">
        <f>IF(ROUND(AU212,2) = 0,0,-PMT(_xlfn.XLOOKUP(AQ$1,'Control Panel'!$B:$B,'Control Panel'!$H:$H),_xlfn.XLOOKUP(AQ$1,'Control Panel'!$B:$B,'Control Panel'!$E:$E),_xlfn.XLOOKUP(AQ$1,'Control Panel'!$B:$B,'Control Panel'!$C:$C)))</f>
        <v>0</v>
      </c>
      <c r="AS213" s="3">
        <f>IF(AR213=0,0,AQ213*(_xlfn.XLOOKUP(AQ$1,'Control Panel'!$B:$B,'Control Panel'!$H:$H)))</f>
        <v>0</v>
      </c>
      <c r="AT213" s="3">
        <f t="shared" si="126"/>
        <v>0</v>
      </c>
      <c r="AU213" s="3">
        <f t="shared" si="127"/>
        <v>-1.3387762010097504E-9</v>
      </c>
      <c r="AV213" s="10">
        <f>_xlfn.XLOOKUP(AQ$1,'Control Panel'!$B:$B,'Control Panel'!$D:$D)</f>
        <v>6.6250000000000003E-2</v>
      </c>
      <c r="AW213" s="2">
        <f>IF('Control Panel'!$D$26="ON",BA212*(1-'Control Panel'!$C$26),BA212)</f>
        <v>4885489.4099119129</v>
      </c>
      <c r="AX213" s="3">
        <f>IF(ROUND(BA212,2) = 0,0,-PMT(_xlfn.XLOOKUP(AW$1,'Control Panel'!$B:$B,'Control Panel'!$H:$H),_xlfn.XLOOKUP(AW$1,'Control Panel'!$B:$B,'Control Panel'!$E:$E),_xlfn.XLOOKUP(AW$1,'Control Panel'!$B:$B,'Control Panel'!$C:$C)))</f>
        <v>44797.69910066975</v>
      </c>
      <c r="AY213" s="3">
        <f>IF(AX213=0,0,AW213*(_xlfn.XLOOKUP(AW$1,'Control Panel'!$B:$B,'Control Panel'!$H:$H)))</f>
        <v>21882.921315230444</v>
      </c>
      <c r="AZ213" s="3">
        <f t="shared" si="128"/>
        <v>22914.777785439306</v>
      </c>
      <c r="BA213" s="3">
        <f t="shared" si="129"/>
        <v>4862574.6321264738</v>
      </c>
      <c r="BB213" s="10">
        <f>_xlfn.XLOOKUP(AW$1,'Control Panel'!$B:$B,'Control Panel'!$D:$D)</f>
        <v>5.3749999999999999E-2</v>
      </c>
      <c r="BC213" s="2">
        <f>IF('Control Panel'!$D$26="ON",BG212*(1-'Control Panel'!$C$26),BG212)</f>
        <v>8298368.6532679358</v>
      </c>
      <c r="BD213" s="3">
        <f>IF(ROUND(BG212,2) = 0,0,-PMT(_xlfn.XLOOKUP(BC$1,'Control Panel'!$B:$B,'Control Panel'!$H:$H),_xlfn.XLOOKUP(BC$1,'Control Panel'!$B:$B,'Control Panel'!$E:$E),_xlfn.XLOOKUP(BC$1,'Control Panel'!$B:$B,'Control Panel'!$C:$C)))</f>
        <v>83162.8118973979</v>
      </c>
      <c r="BE213" s="3">
        <f>IF(BD213=0,0,BC213*(_xlfn.XLOOKUP(BC$1,'Control Panel'!$B:$B,'Control Panel'!$H:$H)))</f>
        <v>48407.150477396295</v>
      </c>
      <c r="BF213" s="3">
        <f t="shared" si="130"/>
        <v>34755.661420001605</v>
      </c>
      <c r="BG213" s="3">
        <f t="shared" si="131"/>
        <v>8263612.9918479342</v>
      </c>
      <c r="BH213" s="10">
        <f>_xlfn.XLOOKUP(BC$1,'Control Panel'!$B:$B,'Control Panel'!$D:$D)</f>
        <v>7.0000000000000007E-2</v>
      </c>
      <c r="BI213" s="2">
        <f>IF('Control Panel'!$D$26="ON",BM212*(1-'Control Panel'!$C$26),BM212)</f>
        <v>4235518.548858989</v>
      </c>
      <c r="BJ213" s="3">
        <f>IF(ROUND(BM212,2) = 0,0,-PMT(_xlfn.XLOOKUP(BI$1,'Control Panel'!$B:$B,'Control Panel'!$H:$H),_xlfn.XLOOKUP(BI$1,'Control Panel'!$B:$B,'Control Panel'!$E:$E),_xlfn.XLOOKUP(BI$1,'Control Panel'!$B:$B,'Control Panel'!$C:$C)))</f>
        <v>39928.799014207361</v>
      </c>
      <c r="BK213" s="3">
        <f>IF(BJ213=0,0,BI213*(_xlfn.XLOOKUP(BI$1,'Control Panel'!$B:$B,'Control Panel'!$H:$H)))</f>
        <v>20736.392895455465</v>
      </c>
      <c r="BL213" s="3">
        <f t="shared" si="132"/>
        <v>19192.406118751896</v>
      </c>
      <c r="BM213" s="3">
        <f t="shared" si="133"/>
        <v>4216326.1427402375</v>
      </c>
      <c r="BN213" s="10">
        <f>_xlfn.XLOOKUP(BI$1,'Control Panel'!$B:$B,'Control Panel'!$D:$D)</f>
        <v>5.8749999999999997E-2</v>
      </c>
      <c r="BO213" s="2">
        <f>IF('Control Panel'!$D$26="ON",BS212*(1-'Control Panel'!$C$26),BS212)</f>
        <v>5609492.6724992814</v>
      </c>
      <c r="BP213" s="3">
        <f>IF(ROUND(BS212,2) = 0,0,-PMT(_xlfn.XLOOKUP(BO$1,'Control Panel'!$B:$B,'Control Panel'!$H:$H),_xlfn.XLOOKUP(BO$1,'Control Panel'!$B:$B,'Control Panel'!$E:$E),_xlfn.XLOOKUP(BO$1,'Control Panel'!$B:$B,'Control Panel'!$C:$C)))</f>
        <v>51078.842448125593</v>
      </c>
      <c r="BQ213" s="3">
        <f>IF(BP213=0,0,BO213*(_xlfn.XLOOKUP(BO$1,'Control Panel'!$B:$B,'Control Panel'!$H:$H)))</f>
        <v>24541.530442184354</v>
      </c>
      <c r="BR213" s="3">
        <f t="shared" si="134"/>
        <v>26537.312005941239</v>
      </c>
      <c r="BS213" s="3">
        <f t="shared" si="135"/>
        <v>5582955.3604933405</v>
      </c>
      <c r="BT213" s="10">
        <f>_xlfn.XLOOKUP(BO$1,'Control Panel'!$B:$B,'Control Panel'!$D:$D)</f>
        <v>5.2499999999999998E-2</v>
      </c>
      <c r="BU213" s="2">
        <f>IF('Control Panel'!$D$26="ON",BY212*(1-'Control Panel'!$C$26),BY212)</f>
        <v>-1.0259100235998631E-9</v>
      </c>
      <c r="BV213" s="3">
        <f>IF(ROUND(BY212,2) = 0,0,-PMT(_xlfn.XLOOKUP(BU$1,'Control Panel'!$B:$B,'Control Panel'!$H:$H),_xlfn.XLOOKUP(BU$1,'Control Panel'!$B:$B,'Control Panel'!$E:$E),_xlfn.XLOOKUP(BU$1,'Control Panel'!$B:$B,'Control Panel'!$C:$C)))</f>
        <v>0</v>
      </c>
      <c r="BW213" s="3">
        <f>IF(BV213=0,0,BU213*(_xlfn.XLOOKUP(BU$1,'Control Panel'!$B:$B,'Control Panel'!$H:$H)))</f>
        <v>0</v>
      </c>
      <c r="BX213" s="3">
        <f t="shared" si="136"/>
        <v>0</v>
      </c>
      <c r="BY213" s="3">
        <f t="shared" si="137"/>
        <v>-1.0259100235998631E-9</v>
      </c>
      <c r="BZ213" s="10">
        <f>_xlfn.XLOOKUP(BU$1,'Control Panel'!$B:$B,'Control Panel'!$D:$D)</f>
        <v>6.3750000000000001E-2</v>
      </c>
      <c r="CA213" s="2">
        <f>IF('Control Panel'!$D$26="ON",CE212*(1-'Control Panel'!$C$26),CE212)</f>
        <v>-8.3746272139251232E-9</v>
      </c>
      <c r="CB213" s="3">
        <f>IF(ROUND(CE212,2) = 0,0,-PMT(_xlfn.XLOOKUP(CA$1,'Control Panel'!$B:$B,'Control Panel'!$H:$H),_xlfn.XLOOKUP(CA$1,'Control Panel'!$B:$B,'Control Panel'!$E:$E),_xlfn.XLOOKUP(CA$1,'Control Panel'!$B:$B,'Control Panel'!$C:$C)))</f>
        <v>0</v>
      </c>
      <c r="CC213" s="3">
        <f>IF(CB213=0,0,CA213*(_xlfn.XLOOKUP(CA$1,'Control Panel'!$B:$B,'Control Panel'!$H:$H)))</f>
        <v>0</v>
      </c>
      <c r="CD213" s="3">
        <f t="shared" si="138"/>
        <v>0</v>
      </c>
      <c r="CE213" s="3">
        <f t="shared" si="139"/>
        <v>-8.3746272139251232E-9</v>
      </c>
      <c r="CF213" s="10">
        <f>_xlfn.XLOOKUP(CA$1,'Control Panel'!$B:$B,'Control Panel'!$D:$D)</f>
        <v>5.7500000000000002E-2</v>
      </c>
      <c r="CG213" s="2">
        <f>IF('Control Panel'!$D$26="ON",CK212*(1-'Control Panel'!$C$26),CK212)</f>
        <v>2.066371962428093E-9</v>
      </c>
      <c r="CH213" s="3">
        <f>IF(ROUND(CK212,2) = 0,0,-PMT(_xlfn.XLOOKUP(CG$1,'Control Panel'!$B:$B,'Control Panel'!$H:$H),_xlfn.XLOOKUP(CG$1,'Control Panel'!$B:$B,'Control Panel'!$E:$E),_xlfn.XLOOKUP(CG$1,'Control Panel'!$B:$B,'Control Panel'!$C:$C)))</f>
        <v>0</v>
      </c>
      <c r="CI213" s="3">
        <f>IF(CH213=0,0,CG213*(_xlfn.XLOOKUP(CG$1,'Control Panel'!$B:$B,'Control Panel'!$H:$H)))</f>
        <v>0</v>
      </c>
      <c r="CJ213" s="3">
        <f t="shared" si="140"/>
        <v>0</v>
      </c>
      <c r="CK213" s="3">
        <f t="shared" si="141"/>
        <v>2.066371962428093E-9</v>
      </c>
      <c r="CL213" s="10">
        <f>_xlfn.XLOOKUP(CG$1,'Control Panel'!$B:$B,'Control Panel'!$D:$D)</f>
        <v>5.5E-2</v>
      </c>
      <c r="CM213" s="2">
        <f>IF('Control Panel'!$D$26="ON",CQ212*(1-'Control Panel'!$C$26),CQ212)</f>
        <v>1212863.2805403841</v>
      </c>
      <c r="CN213" s="3">
        <f>IF(ROUND(CQ212,2) = 0,0,-PMT(_xlfn.XLOOKUP(CM$1,'Control Panel'!$B:$B,'Control Panel'!$H:$H),_xlfn.XLOOKUP(CM$1,'Control Panel'!$B:$B,'Control Panel'!$E:$E),_xlfn.XLOOKUP(CM$1,'Control Panel'!$B:$B,'Control Panel'!$C:$C)))</f>
        <v>11044.074042837967</v>
      </c>
      <c r="CO213" s="3">
        <f>IF(CN213=0,0,CM213*(_xlfn.XLOOKUP(CM$1,'Control Panel'!$B:$B,'Control Panel'!$H:$H)))</f>
        <v>5306.2768523641798</v>
      </c>
      <c r="CP213" s="3">
        <f t="shared" si="142"/>
        <v>5737.7971904737869</v>
      </c>
      <c r="CQ213" s="3">
        <f t="shared" si="143"/>
        <v>1207125.4833499102</v>
      </c>
      <c r="CR213" s="10">
        <f>_xlfn.XLOOKUP(CM$1,'Control Panel'!$B:$B,'Control Panel'!$D:$D)</f>
        <v>5.2499999999999998E-2</v>
      </c>
    </row>
    <row r="214" spans="1:96" ht="11.15" thickBot="1" x14ac:dyDescent="0.35">
      <c r="A214" s="86">
        <f t="shared" si="112"/>
        <v>167169.05038492489</v>
      </c>
      <c r="B214" s="3">
        <f t="shared" si="113"/>
        <v>197513.58292179403</v>
      </c>
      <c r="C214" s="88">
        <f>SUM($A$3:A213)</f>
        <v>62396012.022640437</v>
      </c>
      <c r="D214" s="87">
        <f>IF('Control Panel'!$D$27= "ON",A214+B214*(1-'Control Panel'!$C$27),A214+B214)</f>
        <v>364682.6333067189</v>
      </c>
      <c r="F214" s="11">
        <v>212</v>
      </c>
      <c r="G214" s="2">
        <f>IF('Control Panel'!$D$26="ON",K213*(1-'Control Panel'!$C$26),K213)</f>
        <v>2.5611370801925659E-9</v>
      </c>
      <c r="H214" s="3">
        <f>IF(ROUND(K213,2) = 0,0,-PMT(_xlfn.XLOOKUP(G$1,'Control Panel'!$B:$B,'Control Panel'!$H:$H),_xlfn.XLOOKUP(G$1,'Control Panel'!$B:$B,'Control Panel'!$E:$E),_xlfn.XLOOKUP(G$1,'Control Panel'!$B:$B,'Control Panel'!$C:$C)))</f>
        <v>0</v>
      </c>
      <c r="I214" s="3">
        <f>IF(H214=0,0,G214*(_xlfn.XLOOKUP(G$1,'Control Panel'!$B:$B,'Control Panel'!$H:$H)))</f>
        <v>0</v>
      </c>
      <c r="J214" s="3">
        <f t="shared" si="114"/>
        <v>0</v>
      </c>
      <c r="K214" s="3">
        <f t="shared" si="115"/>
        <v>2.5611370801925659E-9</v>
      </c>
      <c r="L214" s="10">
        <f>_xlfn.XLOOKUP(G$1,'Control Panel'!$B:$B,'Control Panel'!$D:$D)</f>
        <v>5.5E-2</v>
      </c>
      <c r="M214" s="2">
        <f>IF('Control Panel'!$D$26="ON",Q213*(1-'Control Panel'!$C$26),Q213)</f>
        <v>2628564.5593759413</v>
      </c>
      <c r="N214" s="3">
        <f>IF(ROUND(Q213,2) = 0,0,-PMT(_xlfn.XLOOKUP(M$1,'Control Panel'!$B:$B,'Control Panel'!$H:$H),_xlfn.XLOOKUP(M$1,'Control Panel'!$B:$B,'Control Panel'!$E:$E),_xlfn.XLOOKUP(M$1,'Control Panel'!$B:$B,'Control Panel'!$C:$C)))</f>
        <v>26277.152547020552</v>
      </c>
      <c r="O214" s="3">
        <f>IF(N214=0,0,M214*(_xlfn.XLOOKUP(M$1,'Control Panel'!$B:$B,'Control Panel'!$H:$H)))</f>
        <v>15059.484454757998</v>
      </c>
      <c r="P214" s="3">
        <f t="shared" si="116"/>
        <v>11217.668092262555</v>
      </c>
      <c r="Q214" s="3">
        <f t="shared" si="117"/>
        <v>2617346.8912836788</v>
      </c>
      <c r="R214" s="10">
        <f>_xlfn.XLOOKUP(M$1,'Control Panel'!$B:$B,'Control Panel'!$D:$D)</f>
        <v>6.8750000000000006E-2</v>
      </c>
      <c r="S214" s="2">
        <f>IF('Control Panel'!$D$26="ON",W213*(1-'Control Panel'!$C$26),W213)</f>
        <v>4271417.4089858821</v>
      </c>
      <c r="T214" s="3">
        <f>IF(ROUND(W213,2) = 0,0,-PMT(_xlfn.XLOOKUP(S$1,'Control Panel'!$B:$B,'Control Panel'!$H:$H),_xlfn.XLOOKUP(S$1,'Control Panel'!$B:$B,'Control Panel'!$E:$E),_xlfn.XLOOKUP(S$1,'Control Panel'!$B:$B,'Control Panel'!$C:$C)))</f>
        <v>42700.372888908401</v>
      </c>
      <c r="U214" s="3">
        <f>IF(T214=0,0,S214*(_xlfn.XLOOKUP(S$1,'Control Panel'!$B:$B,'Control Panel'!$H:$H)))</f>
        <v>24471.662238981618</v>
      </c>
      <c r="V214" s="3">
        <f t="shared" si="118"/>
        <v>18228.710649926783</v>
      </c>
      <c r="W214" s="3">
        <f t="shared" si="119"/>
        <v>4253188.6983359549</v>
      </c>
      <c r="X214" s="10">
        <f>_xlfn.XLOOKUP(S$1,'Control Panel'!$B:$B,'Control Panel'!$D:$D)</f>
        <v>6.8750000000000006E-2</v>
      </c>
      <c r="Y214" s="2">
        <f>IF('Control Panel'!$D$26="ON",AC213*(1-'Control Panel'!$C$26),AC213)</f>
        <v>-6.7957444116473198E-9</v>
      </c>
      <c r="Z214" s="3">
        <f>IF(ROUND(AC213,2) = 0,0,-PMT(_xlfn.XLOOKUP(Y$1,'Control Panel'!$B:$B,'Control Panel'!$H:$H),_xlfn.XLOOKUP(Y$1,'Control Panel'!$B:$B,'Control Panel'!$E:$E),_xlfn.XLOOKUP(Y$1,'Control Panel'!$B:$B,'Control Panel'!$C:$C)))</f>
        <v>0</v>
      </c>
      <c r="AA214" s="3">
        <f>IF(Z214=0,0,Y214*(_xlfn.XLOOKUP(Y$1,'Control Panel'!$B:$B,'Control Panel'!$H:$H)))</f>
        <v>0</v>
      </c>
      <c r="AB214" s="3">
        <f t="shared" si="120"/>
        <v>0</v>
      </c>
      <c r="AC214" s="3">
        <f t="shared" si="121"/>
        <v>-6.7957444116473198E-9</v>
      </c>
      <c r="AD214" s="10">
        <f>_xlfn.XLOOKUP(Y$1,'Control Panel'!$B:$B,'Control Panel'!$D:$D)</f>
        <v>5.1249999999999997E-2</v>
      </c>
      <c r="AE214" s="2">
        <f>IF('Control Panel'!$D$26="ON",AI213*(1-'Control Panel'!$C$26),AI213)</f>
        <v>6571411.3984398572</v>
      </c>
      <c r="AF214" s="3">
        <f>IF(ROUND(AI213,2) = 0,0,-PMT(_xlfn.XLOOKUP(AE$1,'Control Panel'!$B:$B,'Control Panel'!$H:$H),_xlfn.XLOOKUP(AE$1,'Control Panel'!$B:$B,'Control Panel'!$E:$E),_xlfn.XLOOKUP(AE$1,'Control Panel'!$B:$B,'Control Panel'!$C:$C)))</f>
        <v>65692.881367551381</v>
      </c>
      <c r="AG214" s="3">
        <f>IF(AF214=0,0,AE214*(_xlfn.XLOOKUP(AE$1,'Control Panel'!$B:$B,'Control Panel'!$H:$H)))</f>
        <v>37648.711136895021</v>
      </c>
      <c r="AH214" s="3">
        <f t="shared" si="122"/>
        <v>28044.17023065636</v>
      </c>
      <c r="AI214" s="3">
        <f t="shared" si="123"/>
        <v>6543367.2282092012</v>
      </c>
      <c r="AJ214" s="10">
        <f>_xlfn.XLOOKUP(AE$1,'Control Panel'!$B:$B,'Control Panel'!$D:$D)</f>
        <v>6.8750000000000006E-2</v>
      </c>
      <c r="AK214" s="2">
        <f>IF('Control Panel'!$D$26="ON",AO213*(1-'Control Panel'!$C$26),AO213)</f>
        <v>-5.056790541857481E-10</v>
      </c>
      <c r="AL214" s="3">
        <f>IF(ROUND(AO213,2) = 0,0,-PMT(_xlfn.XLOOKUP(AK$1,'Control Panel'!$B:$B,'Control Panel'!$H:$H),_xlfn.XLOOKUP(AK$1,'Control Panel'!$B:$B,'Control Panel'!$E:$E),_xlfn.XLOOKUP(AK$1,'Control Panel'!$B:$B,'Control Panel'!$C:$C)))</f>
        <v>0</v>
      </c>
      <c r="AM214" s="3">
        <f>IF(AL214=0,0,AK214*(_xlfn.XLOOKUP(AK$1,'Control Panel'!$B:$B,'Control Panel'!$H:$H)))</f>
        <v>0</v>
      </c>
      <c r="AN214" s="3">
        <f t="shared" si="124"/>
        <v>0</v>
      </c>
      <c r="AO214" s="3">
        <f t="shared" si="125"/>
        <v>-5.056790541857481E-10</v>
      </c>
      <c r="AP214" s="10">
        <f>_xlfn.XLOOKUP(AK$1,'Control Panel'!$B:$B,'Control Panel'!$D:$D)</f>
        <v>6.25E-2</v>
      </c>
      <c r="AQ214" s="2">
        <f>IF('Control Panel'!$D$26="ON",AU213*(1-'Control Panel'!$C$26),AU213)</f>
        <v>-1.3387762010097504E-9</v>
      </c>
      <c r="AR214" s="3">
        <f>IF(ROUND(AU213,2) = 0,0,-PMT(_xlfn.XLOOKUP(AQ$1,'Control Panel'!$B:$B,'Control Panel'!$H:$H),_xlfn.XLOOKUP(AQ$1,'Control Panel'!$B:$B,'Control Panel'!$E:$E),_xlfn.XLOOKUP(AQ$1,'Control Panel'!$B:$B,'Control Panel'!$C:$C)))</f>
        <v>0</v>
      </c>
      <c r="AS214" s="3">
        <f>IF(AR214=0,0,AQ214*(_xlfn.XLOOKUP(AQ$1,'Control Panel'!$B:$B,'Control Panel'!$H:$H)))</f>
        <v>0</v>
      </c>
      <c r="AT214" s="3">
        <f t="shared" si="126"/>
        <v>0</v>
      </c>
      <c r="AU214" s="3">
        <f t="shared" si="127"/>
        <v>-1.3387762010097504E-9</v>
      </c>
      <c r="AV214" s="10">
        <f>_xlfn.XLOOKUP(AQ$1,'Control Panel'!$B:$B,'Control Panel'!$D:$D)</f>
        <v>6.6250000000000003E-2</v>
      </c>
      <c r="AW214" s="2">
        <f>IF('Control Panel'!$D$26="ON",BA213*(1-'Control Panel'!$C$26),BA213)</f>
        <v>4862574.6321264738</v>
      </c>
      <c r="AX214" s="3">
        <f>IF(ROUND(BA213,2) = 0,0,-PMT(_xlfn.XLOOKUP(AW$1,'Control Panel'!$B:$B,'Control Panel'!$H:$H),_xlfn.XLOOKUP(AW$1,'Control Panel'!$B:$B,'Control Panel'!$E:$E),_xlfn.XLOOKUP(AW$1,'Control Panel'!$B:$B,'Control Panel'!$C:$C)))</f>
        <v>44797.69910066975</v>
      </c>
      <c r="AY214" s="3">
        <f>IF(AX214=0,0,AW214*(_xlfn.XLOOKUP(AW$1,'Control Panel'!$B:$B,'Control Panel'!$H:$H)))</f>
        <v>21780.282206399832</v>
      </c>
      <c r="AZ214" s="3">
        <f t="shared" si="128"/>
        <v>23017.416894269918</v>
      </c>
      <c r="BA214" s="3">
        <f t="shared" si="129"/>
        <v>4839557.2152322037</v>
      </c>
      <c r="BB214" s="10">
        <f>_xlfn.XLOOKUP(AW$1,'Control Panel'!$B:$B,'Control Panel'!$D:$D)</f>
        <v>5.3749999999999999E-2</v>
      </c>
      <c r="BC214" s="2">
        <f>IF('Control Panel'!$D$26="ON",BG213*(1-'Control Panel'!$C$26),BG213)</f>
        <v>8263612.9918479342</v>
      </c>
      <c r="BD214" s="3">
        <f>IF(ROUND(BG213,2) = 0,0,-PMT(_xlfn.XLOOKUP(BC$1,'Control Panel'!$B:$B,'Control Panel'!$H:$H),_xlfn.XLOOKUP(BC$1,'Control Panel'!$B:$B,'Control Panel'!$E:$E),_xlfn.XLOOKUP(BC$1,'Control Panel'!$B:$B,'Control Panel'!$C:$C)))</f>
        <v>83162.8118973979</v>
      </c>
      <c r="BE214" s="3">
        <f>IF(BD214=0,0,BC214*(_xlfn.XLOOKUP(BC$1,'Control Panel'!$B:$B,'Control Panel'!$H:$H)))</f>
        <v>48204.409119112948</v>
      </c>
      <c r="BF214" s="3">
        <f t="shared" si="130"/>
        <v>34958.402778284952</v>
      </c>
      <c r="BG214" s="3">
        <f t="shared" si="131"/>
        <v>8228654.5890696496</v>
      </c>
      <c r="BH214" s="10">
        <f>_xlfn.XLOOKUP(BC$1,'Control Panel'!$B:$B,'Control Panel'!$D:$D)</f>
        <v>7.0000000000000007E-2</v>
      </c>
      <c r="BI214" s="2">
        <f>IF('Control Panel'!$D$26="ON",BM213*(1-'Control Panel'!$C$26),BM213)</f>
        <v>4216326.1427402375</v>
      </c>
      <c r="BJ214" s="3">
        <f>IF(ROUND(BM213,2) = 0,0,-PMT(_xlfn.XLOOKUP(BI$1,'Control Panel'!$B:$B,'Control Panel'!$H:$H),_xlfn.XLOOKUP(BI$1,'Control Panel'!$B:$B,'Control Panel'!$E:$E),_xlfn.XLOOKUP(BI$1,'Control Panel'!$B:$B,'Control Panel'!$C:$C)))</f>
        <v>39928.799014207361</v>
      </c>
      <c r="BK214" s="3">
        <f>IF(BJ214=0,0,BI214*(_xlfn.XLOOKUP(BI$1,'Control Panel'!$B:$B,'Control Panel'!$H:$H)))</f>
        <v>20642.430073832409</v>
      </c>
      <c r="BL214" s="3">
        <f t="shared" si="132"/>
        <v>19286.368940374952</v>
      </c>
      <c r="BM214" s="3">
        <f t="shared" si="133"/>
        <v>4197039.7737998627</v>
      </c>
      <c r="BN214" s="10">
        <f>_xlfn.XLOOKUP(BI$1,'Control Panel'!$B:$B,'Control Panel'!$D:$D)</f>
        <v>5.8749999999999997E-2</v>
      </c>
      <c r="BO214" s="2">
        <f>IF('Control Panel'!$D$26="ON",BS213*(1-'Control Panel'!$C$26),BS213)</f>
        <v>5582955.3604933405</v>
      </c>
      <c r="BP214" s="3">
        <f>IF(ROUND(BS213,2) = 0,0,-PMT(_xlfn.XLOOKUP(BO$1,'Control Panel'!$B:$B,'Control Panel'!$H:$H),_xlfn.XLOOKUP(BO$1,'Control Panel'!$B:$B,'Control Panel'!$E:$E),_xlfn.XLOOKUP(BO$1,'Control Panel'!$B:$B,'Control Panel'!$C:$C)))</f>
        <v>51078.842448125593</v>
      </c>
      <c r="BQ214" s="3">
        <f>IF(BP214=0,0,BO214*(_xlfn.XLOOKUP(BO$1,'Control Panel'!$B:$B,'Control Panel'!$H:$H)))</f>
        <v>24425.429702158362</v>
      </c>
      <c r="BR214" s="3">
        <f t="shared" si="134"/>
        <v>26653.412745967231</v>
      </c>
      <c r="BS214" s="3">
        <f t="shared" si="135"/>
        <v>5556301.947747373</v>
      </c>
      <c r="BT214" s="10">
        <f>_xlfn.XLOOKUP(BO$1,'Control Panel'!$B:$B,'Control Panel'!$D:$D)</f>
        <v>5.2499999999999998E-2</v>
      </c>
      <c r="BU214" s="2">
        <f>IF('Control Panel'!$D$26="ON",BY213*(1-'Control Panel'!$C$26),BY213)</f>
        <v>-1.0259100235998631E-9</v>
      </c>
      <c r="BV214" s="3">
        <f>IF(ROUND(BY213,2) = 0,0,-PMT(_xlfn.XLOOKUP(BU$1,'Control Panel'!$B:$B,'Control Panel'!$H:$H),_xlfn.XLOOKUP(BU$1,'Control Panel'!$B:$B,'Control Panel'!$E:$E),_xlfn.XLOOKUP(BU$1,'Control Panel'!$B:$B,'Control Panel'!$C:$C)))</f>
        <v>0</v>
      </c>
      <c r="BW214" s="3">
        <f>IF(BV214=0,0,BU214*(_xlfn.XLOOKUP(BU$1,'Control Panel'!$B:$B,'Control Panel'!$H:$H)))</f>
        <v>0</v>
      </c>
      <c r="BX214" s="3">
        <f t="shared" si="136"/>
        <v>0</v>
      </c>
      <c r="BY214" s="3">
        <f t="shared" si="137"/>
        <v>-1.0259100235998631E-9</v>
      </c>
      <c r="BZ214" s="10">
        <f>_xlfn.XLOOKUP(BU$1,'Control Panel'!$B:$B,'Control Panel'!$D:$D)</f>
        <v>6.3750000000000001E-2</v>
      </c>
      <c r="CA214" s="2">
        <f>IF('Control Panel'!$D$26="ON",CE213*(1-'Control Panel'!$C$26),CE213)</f>
        <v>-8.3746272139251232E-9</v>
      </c>
      <c r="CB214" s="3">
        <f>IF(ROUND(CE213,2) = 0,0,-PMT(_xlfn.XLOOKUP(CA$1,'Control Panel'!$B:$B,'Control Panel'!$H:$H),_xlfn.XLOOKUP(CA$1,'Control Panel'!$B:$B,'Control Panel'!$E:$E),_xlfn.XLOOKUP(CA$1,'Control Panel'!$B:$B,'Control Panel'!$C:$C)))</f>
        <v>0</v>
      </c>
      <c r="CC214" s="3">
        <f>IF(CB214=0,0,CA214*(_xlfn.XLOOKUP(CA$1,'Control Panel'!$B:$B,'Control Panel'!$H:$H)))</f>
        <v>0</v>
      </c>
      <c r="CD214" s="3">
        <f t="shared" si="138"/>
        <v>0</v>
      </c>
      <c r="CE214" s="3">
        <f t="shared" si="139"/>
        <v>-8.3746272139251232E-9</v>
      </c>
      <c r="CF214" s="10">
        <f>_xlfn.XLOOKUP(CA$1,'Control Panel'!$B:$B,'Control Panel'!$D:$D)</f>
        <v>5.7500000000000002E-2</v>
      </c>
      <c r="CG214" s="2">
        <f>IF('Control Panel'!$D$26="ON",CK213*(1-'Control Panel'!$C$26),CK213)</f>
        <v>2.066371962428093E-9</v>
      </c>
      <c r="CH214" s="3">
        <f>IF(ROUND(CK213,2) = 0,0,-PMT(_xlfn.XLOOKUP(CG$1,'Control Panel'!$B:$B,'Control Panel'!$H:$H),_xlfn.XLOOKUP(CG$1,'Control Panel'!$B:$B,'Control Panel'!$E:$E),_xlfn.XLOOKUP(CG$1,'Control Panel'!$B:$B,'Control Panel'!$C:$C)))</f>
        <v>0</v>
      </c>
      <c r="CI214" s="3">
        <f>IF(CH214=0,0,CG214*(_xlfn.XLOOKUP(CG$1,'Control Panel'!$B:$B,'Control Panel'!$H:$H)))</f>
        <v>0</v>
      </c>
      <c r="CJ214" s="3">
        <f t="shared" si="140"/>
        <v>0</v>
      </c>
      <c r="CK214" s="3">
        <f t="shared" si="141"/>
        <v>2.066371962428093E-9</v>
      </c>
      <c r="CL214" s="10">
        <f>_xlfn.XLOOKUP(CG$1,'Control Panel'!$B:$B,'Control Panel'!$D:$D)</f>
        <v>5.5E-2</v>
      </c>
      <c r="CM214" s="2">
        <f>IF('Control Panel'!$D$26="ON",CQ213*(1-'Control Panel'!$C$26),CQ213)</f>
        <v>1207125.4833499102</v>
      </c>
      <c r="CN214" s="3">
        <f>IF(ROUND(CQ213,2) = 0,0,-PMT(_xlfn.XLOOKUP(CM$1,'Control Panel'!$B:$B,'Control Panel'!$H:$H),_xlfn.XLOOKUP(CM$1,'Control Panel'!$B:$B,'Control Panel'!$E:$E),_xlfn.XLOOKUP(CM$1,'Control Panel'!$B:$B,'Control Panel'!$C:$C)))</f>
        <v>11044.074042837967</v>
      </c>
      <c r="CO214" s="3">
        <f>IF(CN214=0,0,CM214*(_xlfn.XLOOKUP(CM$1,'Control Panel'!$B:$B,'Control Panel'!$H:$H)))</f>
        <v>5281.1739896558565</v>
      </c>
      <c r="CP214" s="3">
        <f t="shared" si="142"/>
        <v>5762.9000531821102</v>
      </c>
      <c r="CQ214" s="3">
        <f t="shared" si="143"/>
        <v>1201362.5832967281</v>
      </c>
      <c r="CR214" s="10">
        <f>_xlfn.XLOOKUP(CM$1,'Control Panel'!$B:$B,'Control Panel'!$D:$D)</f>
        <v>5.2499999999999998E-2</v>
      </c>
    </row>
    <row r="215" spans="1:96" ht="11.15" thickBot="1" x14ac:dyDescent="0.35">
      <c r="A215" s="86">
        <f t="shared" si="112"/>
        <v>168041.69040089424</v>
      </c>
      <c r="B215" s="3">
        <f t="shared" si="113"/>
        <v>196640.94290582466</v>
      </c>
      <c r="C215" s="88">
        <f>SUM($A$3:A214)</f>
        <v>62563181.073025361</v>
      </c>
      <c r="D215" s="87">
        <f>IF('Control Panel'!$D$27= "ON",A215+B215*(1-'Control Panel'!$C$27),A215+B215)</f>
        <v>364682.6333067189</v>
      </c>
      <c r="F215" s="11">
        <v>213</v>
      </c>
      <c r="G215" s="2">
        <f>IF('Control Panel'!$D$26="ON",K214*(1-'Control Panel'!$C$26),K214)</f>
        <v>2.5611370801925659E-9</v>
      </c>
      <c r="H215" s="3">
        <f>IF(ROUND(K214,2) = 0,0,-PMT(_xlfn.XLOOKUP(G$1,'Control Panel'!$B:$B,'Control Panel'!$H:$H),_xlfn.XLOOKUP(G$1,'Control Panel'!$B:$B,'Control Panel'!$E:$E),_xlfn.XLOOKUP(G$1,'Control Panel'!$B:$B,'Control Panel'!$C:$C)))</f>
        <v>0</v>
      </c>
      <c r="I215" s="3">
        <f>IF(H215=0,0,G215*(_xlfn.XLOOKUP(G$1,'Control Panel'!$B:$B,'Control Panel'!$H:$H)))</f>
        <v>0</v>
      </c>
      <c r="J215" s="3">
        <f t="shared" si="114"/>
        <v>0</v>
      </c>
      <c r="K215" s="3">
        <f t="shared" si="115"/>
        <v>2.5611370801925659E-9</v>
      </c>
      <c r="L215" s="10">
        <f>_xlfn.XLOOKUP(G$1,'Control Panel'!$B:$B,'Control Panel'!$D:$D)</f>
        <v>5.5E-2</v>
      </c>
      <c r="M215" s="2">
        <f>IF('Control Panel'!$D$26="ON",Q214*(1-'Control Panel'!$C$26),Q214)</f>
        <v>2617346.8912836788</v>
      </c>
      <c r="N215" s="3">
        <f>IF(ROUND(Q214,2) = 0,0,-PMT(_xlfn.XLOOKUP(M$1,'Control Panel'!$B:$B,'Control Panel'!$H:$H),_xlfn.XLOOKUP(M$1,'Control Panel'!$B:$B,'Control Panel'!$E:$E),_xlfn.XLOOKUP(M$1,'Control Panel'!$B:$B,'Control Panel'!$C:$C)))</f>
        <v>26277.152547020552</v>
      </c>
      <c r="O215" s="3">
        <f>IF(N215=0,0,M215*(_xlfn.XLOOKUP(M$1,'Control Panel'!$B:$B,'Control Panel'!$H:$H)))</f>
        <v>14995.216564646078</v>
      </c>
      <c r="P215" s="3">
        <f t="shared" si="116"/>
        <v>11281.935982374474</v>
      </c>
      <c r="Q215" s="3">
        <f t="shared" si="117"/>
        <v>2606064.9553013043</v>
      </c>
      <c r="R215" s="10">
        <f>_xlfn.XLOOKUP(M$1,'Control Panel'!$B:$B,'Control Panel'!$D:$D)</f>
        <v>6.8750000000000006E-2</v>
      </c>
      <c r="S215" s="2">
        <f>IF('Control Panel'!$D$26="ON",W214*(1-'Control Panel'!$C$26),W214)</f>
        <v>4253188.6983359549</v>
      </c>
      <c r="T215" s="3">
        <f>IF(ROUND(W214,2) = 0,0,-PMT(_xlfn.XLOOKUP(S$1,'Control Panel'!$B:$B,'Control Panel'!$H:$H),_xlfn.XLOOKUP(S$1,'Control Panel'!$B:$B,'Control Panel'!$E:$E),_xlfn.XLOOKUP(S$1,'Control Panel'!$B:$B,'Control Panel'!$C:$C)))</f>
        <v>42700.372888908401</v>
      </c>
      <c r="U215" s="3">
        <f>IF(T215=0,0,S215*(_xlfn.XLOOKUP(S$1,'Control Panel'!$B:$B,'Control Panel'!$H:$H)))</f>
        <v>24367.226917549742</v>
      </c>
      <c r="V215" s="3">
        <f t="shared" si="118"/>
        <v>18333.145971358659</v>
      </c>
      <c r="W215" s="3">
        <f t="shared" si="119"/>
        <v>4234855.5523645962</v>
      </c>
      <c r="X215" s="10">
        <f>_xlfn.XLOOKUP(S$1,'Control Panel'!$B:$B,'Control Panel'!$D:$D)</f>
        <v>6.8750000000000006E-2</v>
      </c>
      <c r="Y215" s="2">
        <f>IF('Control Panel'!$D$26="ON",AC214*(1-'Control Panel'!$C$26),AC214)</f>
        <v>-6.7957444116473198E-9</v>
      </c>
      <c r="Z215" s="3">
        <f>IF(ROUND(AC214,2) = 0,0,-PMT(_xlfn.XLOOKUP(Y$1,'Control Panel'!$B:$B,'Control Panel'!$H:$H),_xlfn.XLOOKUP(Y$1,'Control Panel'!$B:$B,'Control Panel'!$E:$E),_xlfn.XLOOKUP(Y$1,'Control Panel'!$B:$B,'Control Panel'!$C:$C)))</f>
        <v>0</v>
      </c>
      <c r="AA215" s="3">
        <f>IF(Z215=0,0,Y215*(_xlfn.XLOOKUP(Y$1,'Control Panel'!$B:$B,'Control Panel'!$H:$H)))</f>
        <v>0</v>
      </c>
      <c r="AB215" s="3">
        <f t="shared" si="120"/>
        <v>0</v>
      </c>
      <c r="AC215" s="3">
        <f t="shared" si="121"/>
        <v>-6.7957444116473198E-9</v>
      </c>
      <c r="AD215" s="10">
        <f>_xlfn.XLOOKUP(Y$1,'Control Panel'!$B:$B,'Control Panel'!$D:$D)</f>
        <v>5.1249999999999997E-2</v>
      </c>
      <c r="AE215" s="2">
        <f>IF('Control Panel'!$D$26="ON",AI214*(1-'Control Panel'!$C$26),AI214)</f>
        <v>6543367.2282092012</v>
      </c>
      <c r="AF215" s="3">
        <f>IF(ROUND(AI214,2) = 0,0,-PMT(_xlfn.XLOOKUP(AE$1,'Control Panel'!$B:$B,'Control Panel'!$H:$H),_xlfn.XLOOKUP(AE$1,'Control Panel'!$B:$B,'Control Panel'!$E:$E),_xlfn.XLOOKUP(AE$1,'Control Panel'!$B:$B,'Control Panel'!$C:$C)))</f>
        <v>65692.881367551381</v>
      </c>
      <c r="AG215" s="3">
        <f>IF(AF215=0,0,AE215*(_xlfn.XLOOKUP(AE$1,'Control Panel'!$B:$B,'Control Panel'!$H:$H)))</f>
        <v>37488.041411615217</v>
      </c>
      <c r="AH215" s="3">
        <f t="shared" si="122"/>
        <v>28204.839955936164</v>
      </c>
      <c r="AI215" s="3">
        <f t="shared" si="123"/>
        <v>6515162.3882532651</v>
      </c>
      <c r="AJ215" s="10">
        <f>_xlfn.XLOOKUP(AE$1,'Control Panel'!$B:$B,'Control Panel'!$D:$D)</f>
        <v>6.8750000000000006E-2</v>
      </c>
      <c r="AK215" s="2">
        <f>IF('Control Panel'!$D$26="ON",AO214*(1-'Control Panel'!$C$26),AO214)</f>
        <v>-5.056790541857481E-10</v>
      </c>
      <c r="AL215" s="3">
        <f>IF(ROUND(AO214,2) = 0,0,-PMT(_xlfn.XLOOKUP(AK$1,'Control Panel'!$B:$B,'Control Panel'!$H:$H),_xlfn.XLOOKUP(AK$1,'Control Panel'!$B:$B,'Control Panel'!$E:$E),_xlfn.XLOOKUP(AK$1,'Control Panel'!$B:$B,'Control Panel'!$C:$C)))</f>
        <v>0</v>
      </c>
      <c r="AM215" s="3">
        <f>IF(AL215=0,0,AK215*(_xlfn.XLOOKUP(AK$1,'Control Panel'!$B:$B,'Control Panel'!$H:$H)))</f>
        <v>0</v>
      </c>
      <c r="AN215" s="3">
        <f t="shared" si="124"/>
        <v>0</v>
      </c>
      <c r="AO215" s="3">
        <f t="shared" si="125"/>
        <v>-5.056790541857481E-10</v>
      </c>
      <c r="AP215" s="10">
        <f>_xlfn.XLOOKUP(AK$1,'Control Panel'!$B:$B,'Control Panel'!$D:$D)</f>
        <v>6.25E-2</v>
      </c>
      <c r="AQ215" s="2">
        <f>IF('Control Panel'!$D$26="ON",AU214*(1-'Control Panel'!$C$26),AU214)</f>
        <v>-1.3387762010097504E-9</v>
      </c>
      <c r="AR215" s="3">
        <f>IF(ROUND(AU214,2) = 0,0,-PMT(_xlfn.XLOOKUP(AQ$1,'Control Panel'!$B:$B,'Control Panel'!$H:$H),_xlfn.XLOOKUP(AQ$1,'Control Panel'!$B:$B,'Control Panel'!$E:$E),_xlfn.XLOOKUP(AQ$1,'Control Panel'!$B:$B,'Control Panel'!$C:$C)))</f>
        <v>0</v>
      </c>
      <c r="AS215" s="3">
        <f>IF(AR215=0,0,AQ215*(_xlfn.XLOOKUP(AQ$1,'Control Panel'!$B:$B,'Control Panel'!$H:$H)))</f>
        <v>0</v>
      </c>
      <c r="AT215" s="3">
        <f t="shared" si="126"/>
        <v>0</v>
      </c>
      <c r="AU215" s="3">
        <f t="shared" si="127"/>
        <v>-1.3387762010097504E-9</v>
      </c>
      <c r="AV215" s="10">
        <f>_xlfn.XLOOKUP(AQ$1,'Control Panel'!$B:$B,'Control Panel'!$D:$D)</f>
        <v>6.6250000000000003E-2</v>
      </c>
      <c r="AW215" s="2">
        <f>IF('Control Panel'!$D$26="ON",BA214*(1-'Control Panel'!$C$26),BA214)</f>
        <v>4839557.2152322037</v>
      </c>
      <c r="AX215" s="3">
        <f>IF(ROUND(BA214,2) = 0,0,-PMT(_xlfn.XLOOKUP(AW$1,'Control Panel'!$B:$B,'Control Panel'!$H:$H),_xlfn.XLOOKUP(AW$1,'Control Panel'!$B:$B,'Control Panel'!$E:$E),_xlfn.XLOOKUP(AW$1,'Control Panel'!$B:$B,'Control Panel'!$C:$C)))</f>
        <v>44797.69910066975</v>
      </c>
      <c r="AY215" s="3">
        <f>IF(AX215=0,0,AW215*(_xlfn.XLOOKUP(AW$1,'Control Panel'!$B:$B,'Control Panel'!$H:$H)))</f>
        <v>21677.183359894247</v>
      </c>
      <c r="AZ215" s="3">
        <f t="shared" si="128"/>
        <v>23120.515740775503</v>
      </c>
      <c r="BA215" s="3">
        <f t="shared" si="129"/>
        <v>4816436.6994914282</v>
      </c>
      <c r="BB215" s="10">
        <f>_xlfn.XLOOKUP(AW$1,'Control Panel'!$B:$B,'Control Panel'!$D:$D)</f>
        <v>5.3749999999999999E-2</v>
      </c>
      <c r="BC215" s="2">
        <f>IF('Control Panel'!$D$26="ON",BG214*(1-'Control Panel'!$C$26),BG214)</f>
        <v>8228654.5890696496</v>
      </c>
      <c r="BD215" s="3">
        <f>IF(ROUND(BG214,2) = 0,0,-PMT(_xlfn.XLOOKUP(BC$1,'Control Panel'!$B:$B,'Control Panel'!$H:$H),_xlfn.XLOOKUP(BC$1,'Control Panel'!$B:$B,'Control Panel'!$E:$E),_xlfn.XLOOKUP(BC$1,'Control Panel'!$B:$B,'Control Panel'!$C:$C)))</f>
        <v>83162.8118973979</v>
      </c>
      <c r="BE215" s="3">
        <f>IF(BD215=0,0,BC215*(_xlfn.XLOOKUP(BC$1,'Control Panel'!$B:$B,'Control Panel'!$H:$H)))</f>
        <v>48000.485102906292</v>
      </c>
      <c r="BF215" s="3">
        <f t="shared" si="130"/>
        <v>35162.326794491608</v>
      </c>
      <c r="BG215" s="3">
        <f t="shared" si="131"/>
        <v>8193492.2622751584</v>
      </c>
      <c r="BH215" s="10">
        <f>_xlfn.XLOOKUP(BC$1,'Control Panel'!$B:$B,'Control Panel'!$D:$D)</f>
        <v>7.0000000000000007E-2</v>
      </c>
      <c r="BI215" s="2">
        <f>IF('Control Panel'!$D$26="ON",BM214*(1-'Control Panel'!$C$26),BM214)</f>
        <v>4197039.7737998627</v>
      </c>
      <c r="BJ215" s="3">
        <f>IF(ROUND(BM214,2) = 0,0,-PMT(_xlfn.XLOOKUP(BI$1,'Control Panel'!$B:$B,'Control Panel'!$H:$H),_xlfn.XLOOKUP(BI$1,'Control Panel'!$B:$B,'Control Panel'!$E:$E),_xlfn.XLOOKUP(BI$1,'Control Panel'!$B:$B,'Control Panel'!$C:$C)))</f>
        <v>39928.799014207361</v>
      </c>
      <c r="BK215" s="3">
        <f>IF(BJ215=0,0,BI215*(_xlfn.XLOOKUP(BI$1,'Control Panel'!$B:$B,'Control Panel'!$H:$H)))</f>
        <v>20548.007225895159</v>
      </c>
      <c r="BL215" s="3">
        <f t="shared" si="132"/>
        <v>19380.791788312203</v>
      </c>
      <c r="BM215" s="3">
        <f t="shared" si="133"/>
        <v>4177658.9820115506</v>
      </c>
      <c r="BN215" s="10">
        <f>_xlfn.XLOOKUP(BI$1,'Control Panel'!$B:$B,'Control Panel'!$D:$D)</f>
        <v>5.8749999999999997E-2</v>
      </c>
      <c r="BO215" s="2">
        <f>IF('Control Panel'!$D$26="ON",BS214*(1-'Control Panel'!$C$26),BS214)</f>
        <v>5556301.947747373</v>
      </c>
      <c r="BP215" s="3">
        <f>IF(ROUND(BS214,2) = 0,0,-PMT(_xlfn.XLOOKUP(BO$1,'Control Panel'!$B:$B,'Control Panel'!$H:$H),_xlfn.XLOOKUP(BO$1,'Control Panel'!$B:$B,'Control Panel'!$E:$E),_xlfn.XLOOKUP(BO$1,'Control Panel'!$B:$B,'Control Panel'!$C:$C)))</f>
        <v>51078.842448125593</v>
      </c>
      <c r="BQ215" s="3">
        <f>IF(BP215=0,0,BO215*(_xlfn.XLOOKUP(BO$1,'Control Panel'!$B:$B,'Control Panel'!$H:$H)))</f>
        <v>24308.821021394753</v>
      </c>
      <c r="BR215" s="3">
        <f t="shared" si="134"/>
        <v>26770.02142673084</v>
      </c>
      <c r="BS215" s="3">
        <f t="shared" si="135"/>
        <v>5529531.9263206422</v>
      </c>
      <c r="BT215" s="10">
        <f>_xlfn.XLOOKUP(BO$1,'Control Panel'!$B:$B,'Control Panel'!$D:$D)</f>
        <v>5.2499999999999998E-2</v>
      </c>
      <c r="BU215" s="2">
        <f>IF('Control Panel'!$D$26="ON",BY214*(1-'Control Panel'!$C$26),BY214)</f>
        <v>-1.0259100235998631E-9</v>
      </c>
      <c r="BV215" s="3">
        <f>IF(ROUND(BY214,2) = 0,0,-PMT(_xlfn.XLOOKUP(BU$1,'Control Panel'!$B:$B,'Control Panel'!$H:$H),_xlfn.XLOOKUP(BU$1,'Control Panel'!$B:$B,'Control Panel'!$E:$E),_xlfn.XLOOKUP(BU$1,'Control Panel'!$B:$B,'Control Panel'!$C:$C)))</f>
        <v>0</v>
      </c>
      <c r="BW215" s="3">
        <f>IF(BV215=0,0,BU215*(_xlfn.XLOOKUP(BU$1,'Control Panel'!$B:$B,'Control Panel'!$H:$H)))</f>
        <v>0</v>
      </c>
      <c r="BX215" s="3">
        <f t="shared" si="136"/>
        <v>0</v>
      </c>
      <c r="BY215" s="3">
        <f t="shared" si="137"/>
        <v>-1.0259100235998631E-9</v>
      </c>
      <c r="BZ215" s="10">
        <f>_xlfn.XLOOKUP(BU$1,'Control Panel'!$B:$B,'Control Panel'!$D:$D)</f>
        <v>6.3750000000000001E-2</v>
      </c>
      <c r="CA215" s="2">
        <f>IF('Control Panel'!$D$26="ON",CE214*(1-'Control Panel'!$C$26),CE214)</f>
        <v>-8.3746272139251232E-9</v>
      </c>
      <c r="CB215" s="3">
        <f>IF(ROUND(CE214,2) = 0,0,-PMT(_xlfn.XLOOKUP(CA$1,'Control Panel'!$B:$B,'Control Panel'!$H:$H),_xlfn.XLOOKUP(CA$1,'Control Panel'!$B:$B,'Control Panel'!$E:$E),_xlfn.XLOOKUP(CA$1,'Control Panel'!$B:$B,'Control Panel'!$C:$C)))</f>
        <v>0</v>
      </c>
      <c r="CC215" s="3">
        <f>IF(CB215=0,0,CA215*(_xlfn.XLOOKUP(CA$1,'Control Panel'!$B:$B,'Control Panel'!$H:$H)))</f>
        <v>0</v>
      </c>
      <c r="CD215" s="3">
        <f t="shared" si="138"/>
        <v>0</v>
      </c>
      <c r="CE215" s="3">
        <f t="shared" si="139"/>
        <v>-8.3746272139251232E-9</v>
      </c>
      <c r="CF215" s="10">
        <f>_xlfn.XLOOKUP(CA$1,'Control Panel'!$B:$B,'Control Panel'!$D:$D)</f>
        <v>5.7500000000000002E-2</v>
      </c>
      <c r="CG215" s="2">
        <f>IF('Control Panel'!$D$26="ON",CK214*(1-'Control Panel'!$C$26),CK214)</f>
        <v>2.066371962428093E-9</v>
      </c>
      <c r="CH215" s="3">
        <f>IF(ROUND(CK214,2) = 0,0,-PMT(_xlfn.XLOOKUP(CG$1,'Control Panel'!$B:$B,'Control Panel'!$H:$H),_xlfn.XLOOKUP(CG$1,'Control Panel'!$B:$B,'Control Panel'!$E:$E),_xlfn.XLOOKUP(CG$1,'Control Panel'!$B:$B,'Control Panel'!$C:$C)))</f>
        <v>0</v>
      </c>
      <c r="CI215" s="3">
        <f>IF(CH215=0,0,CG215*(_xlfn.XLOOKUP(CG$1,'Control Panel'!$B:$B,'Control Panel'!$H:$H)))</f>
        <v>0</v>
      </c>
      <c r="CJ215" s="3">
        <f t="shared" si="140"/>
        <v>0</v>
      </c>
      <c r="CK215" s="3">
        <f t="shared" si="141"/>
        <v>2.066371962428093E-9</v>
      </c>
      <c r="CL215" s="10">
        <f>_xlfn.XLOOKUP(CG$1,'Control Panel'!$B:$B,'Control Panel'!$D:$D)</f>
        <v>5.5E-2</v>
      </c>
      <c r="CM215" s="2">
        <f>IF('Control Panel'!$D$26="ON",CQ214*(1-'Control Panel'!$C$26),CQ214)</f>
        <v>1201362.5832967281</v>
      </c>
      <c r="CN215" s="3">
        <f>IF(ROUND(CQ214,2) = 0,0,-PMT(_xlfn.XLOOKUP(CM$1,'Control Panel'!$B:$B,'Control Panel'!$H:$H),_xlfn.XLOOKUP(CM$1,'Control Panel'!$B:$B,'Control Panel'!$E:$E),_xlfn.XLOOKUP(CM$1,'Control Panel'!$B:$B,'Control Panel'!$C:$C)))</f>
        <v>11044.074042837967</v>
      </c>
      <c r="CO215" s="3">
        <f>IF(CN215=0,0,CM215*(_xlfn.XLOOKUP(CM$1,'Control Panel'!$B:$B,'Control Panel'!$H:$H)))</f>
        <v>5255.9613019231847</v>
      </c>
      <c r="CP215" s="3">
        <f t="shared" si="142"/>
        <v>5788.1127409147821</v>
      </c>
      <c r="CQ215" s="3">
        <f t="shared" si="143"/>
        <v>1195574.4705558133</v>
      </c>
      <c r="CR215" s="10">
        <f>_xlfn.XLOOKUP(CM$1,'Control Panel'!$B:$B,'Control Panel'!$D:$D)</f>
        <v>5.2499999999999998E-2</v>
      </c>
    </row>
    <row r="216" spans="1:96" ht="11.15" thickBot="1" x14ac:dyDescent="0.35">
      <c r="A216" s="86">
        <f t="shared" si="112"/>
        <v>168918.95155000553</v>
      </c>
      <c r="B216" s="3">
        <f t="shared" si="113"/>
        <v>195763.68175671337</v>
      </c>
      <c r="C216" s="88">
        <f>SUM($A$3:A215)</f>
        <v>62731222.763426252</v>
      </c>
      <c r="D216" s="87">
        <f>IF('Control Panel'!$D$27= "ON",A216+B216*(1-'Control Panel'!$C$27),A216+B216)</f>
        <v>364682.6333067189</v>
      </c>
      <c r="F216" s="11">
        <v>214</v>
      </c>
      <c r="G216" s="2">
        <f>IF('Control Panel'!$D$26="ON",K215*(1-'Control Panel'!$C$26),K215)</f>
        <v>2.5611370801925659E-9</v>
      </c>
      <c r="H216" s="3">
        <f>IF(ROUND(K215,2) = 0,0,-PMT(_xlfn.XLOOKUP(G$1,'Control Panel'!$B:$B,'Control Panel'!$H:$H),_xlfn.XLOOKUP(G$1,'Control Panel'!$B:$B,'Control Panel'!$E:$E),_xlfn.XLOOKUP(G$1,'Control Panel'!$B:$B,'Control Panel'!$C:$C)))</f>
        <v>0</v>
      </c>
      <c r="I216" s="3">
        <f>IF(H216=0,0,G216*(_xlfn.XLOOKUP(G$1,'Control Panel'!$B:$B,'Control Panel'!$H:$H)))</f>
        <v>0</v>
      </c>
      <c r="J216" s="3">
        <f t="shared" si="114"/>
        <v>0</v>
      </c>
      <c r="K216" s="3">
        <f t="shared" si="115"/>
        <v>2.5611370801925659E-9</v>
      </c>
      <c r="L216" s="10">
        <f>_xlfn.XLOOKUP(G$1,'Control Panel'!$B:$B,'Control Panel'!$D:$D)</f>
        <v>5.5E-2</v>
      </c>
      <c r="M216" s="2">
        <f>IF('Control Panel'!$D$26="ON",Q215*(1-'Control Panel'!$C$26),Q215)</f>
        <v>2606064.9553013043</v>
      </c>
      <c r="N216" s="3">
        <f>IF(ROUND(Q215,2) = 0,0,-PMT(_xlfn.XLOOKUP(M$1,'Control Panel'!$B:$B,'Control Panel'!$H:$H),_xlfn.XLOOKUP(M$1,'Control Panel'!$B:$B,'Control Panel'!$E:$E),_xlfn.XLOOKUP(M$1,'Control Panel'!$B:$B,'Control Panel'!$C:$C)))</f>
        <v>26277.152547020552</v>
      </c>
      <c r="O216" s="3">
        <f>IF(N216=0,0,M216*(_xlfn.XLOOKUP(M$1,'Control Panel'!$B:$B,'Control Panel'!$H:$H)))</f>
        <v>14930.58047308039</v>
      </c>
      <c r="P216" s="3">
        <f t="shared" si="116"/>
        <v>11346.572073940162</v>
      </c>
      <c r="Q216" s="3">
        <f t="shared" si="117"/>
        <v>2594718.3832273642</v>
      </c>
      <c r="R216" s="10">
        <f>_xlfn.XLOOKUP(M$1,'Control Panel'!$B:$B,'Control Panel'!$D:$D)</f>
        <v>6.8750000000000006E-2</v>
      </c>
      <c r="S216" s="2">
        <f>IF('Control Panel'!$D$26="ON",W215*(1-'Control Panel'!$C$26),W215)</f>
        <v>4234855.5523645962</v>
      </c>
      <c r="T216" s="3">
        <f>IF(ROUND(W215,2) = 0,0,-PMT(_xlfn.XLOOKUP(S$1,'Control Panel'!$B:$B,'Control Panel'!$H:$H),_xlfn.XLOOKUP(S$1,'Control Panel'!$B:$B,'Control Panel'!$E:$E),_xlfn.XLOOKUP(S$1,'Control Panel'!$B:$B,'Control Panel'!$C:$C)))</f>
        <v>42700.372888908401</v>
      </c>
      <c r="U216" s="3">
        <f>IF(T216=0,0,S216*(_xlfn.XLOOKUP(S$1,'Control Panel'!$B:$B,'Control Panel'!$H:$H)))</f>
        <v>24262.193268755502</v>
      </c>
      <c r="V216" s="3">
        <f t="shared" si="118"/>
        <v>18438.1796201529</v>
      </c>
      <c r="W216" s="3">
        <f t="shared" si="119"/>
        <v>4216417.3727444429</v>
      </c>
      <c r="X216" s="10">
        <f>_xlfn.XLOOKUP(S$1,'Control Panel'!$B:$B,'Control Panel'!$D:$D)</f>
        <v>6.8750000000000006E-2</v>
      </c>
      <c r="Y216" s="2">
        <f>IF('Control Panel'!$D$26="ON",AC215*(1-'Control Panel'!$C$26),AC215)</f>
        <v>-6.7957444116473198E-9</v>
      </c>
      <c r="Z216" s="3">
        <f>IF(ROUND(AC215,2) = 0,0,-PMT(_xlfn.XLOOKUP(Y$1,'Control Panel'!$B:$B,'Control Panel'!$H:$H),_xlfn.XLOOKUP(Y$1,'Control Panel'!$B:$B,'Control Panel'!$E:$E),_xlfn.XLOOKUP(Y$1,'Control Panel'!$B:$B,'Control Panel'!$C:$C)))</f>
        <v>0</v>
      </c>
      <c r="AA216" s="3">
        <f>IF(Z216=0,0,Y216*(_xlfn.XLOOKUP(Y$1,'Control Panel'!$B:$B,'Control Panel'!$H:$H)))</f>
        <v>0</v>
      </c>
      <c r="AB216" s="3">
        <f t="shared" si="120"/>
        <v>0</v>
      </c>
      <c r="AC216" s="3">
        <f t="shared" si="121"/>
        <v>-6.7957444116473198E-9</v>
      </c>
      <c r="AD216" s="10">
        <f>_xlfn.XLOOKUP(Y$1,'Control Panel'!$B:$B,'Control Panel'!$D:$D)</f>
        <v>5.1249999999999997E-2</v>
      </c>
      <c r="AE216" s="2">
        <f>IF('Control Panel'!$D$26="ON",AI215*(1-'Control Panel'!$C$26),AI215)</f>
        <v>6515162.3882532651</v>
      </c>
      <c r="AF216" s="3">
        <f>IF(ROUND(AI215,2) = 0,0,-PMT(_xlfn.XLOOKUP(AE$1,'Control Panel'!$B:$B,'Control Panel'!$H:$H),_xlfn.XLOOKUP(AE$1,'Control Panel'!$B:$B,'Control Panel'!$E:$E),_xlfn.XLOOKUP(AE$1,'Control Panel'!$B:$B,'Control Panel'!$C:$C)))</f>
        <v>65692.881367551381</v>
      </c>
      <c r="AG216" s="3">
        <f>IF(AF216=0,0,AE216*(_xlfn.XLOOKUP(AE$1,'Control Panel'!$B:$B,'Control Panel'!$H:$H)))</f>
        <v>37326.451182700999</v>
      </c>
      <c r="AH216" s="3">
        <f t="shared" si="122"/>
        <v>28366.430184850382</v>
      </c>
      <c r="AI216" s="3">
        <f t="shared" si="123"/>
        <v>6486795.9580684146</v>
      </c>
      <c r="AJ216" s="10">
        <f>_xlfn.XLOOKUP(AE$1,'Control Panel'!$B:$B,'Control Panel'!$D:$D)</f>
        <v>6.8750000000000006E-2</v>
      </c>
      <c r="AK216" s="2">
        <f>IF('Control Panel'!$D$26="ON",AO215*(1-'Control Panel'!$C$26),AO215)</f>
        <v>-5.056790541857481E-10</v>
      </c>
      <c r="AL216" s="3">
        <f>IF(ROUND(AO215,2) = 0,0,-PMT(_xlfn.XLOOKUP(AK$1,'Control Panel'!$B:$B,'Control Panel'!$H:$H),_xlfn.XLOOKUP(AK$1,'Control Panel'!$B:$B,'Control Panel'!$E:$E),_xlfn.XLOOKUP(AK$1,'Control Panel'!$B:$B,'Control Panel'!$C:$C)))</f>
        <v>0</v>
      </c>
      <c r="AM216" s="3">
        <f>IF(AL216=0,0,AK216*(_xlfn.XLOOKUP(AK$1,'Control Panel'!$B:$B,'Control Panel'!$H:$H)))</f>
        <v>0</v>
      </c>
      <c r="AN216" s="3">
        <f t="shared" si="124"/>
        <v>0</v>
      </c>
      <c r="AO216" s="3">
        <f t="shared" si="125"/>
        <v>-5.056790541857481E-10</v>
      </c>
      <c r="AP216" s="10">
        <f>_xlfn.XLOOKUP(AK$1,'Control Panel'!$B:$B,'Control Panel'!$D:$D)</f>
        <v>6.25E-2</v>
      </c>
      <c r="AQ216" s="2">
        <f>IF('Control Panel'!$D$26="ON",AU215*(1-'Control Panel'!$C$26),AU215)</f>
        <v>-1.3387762010097504E-9</v>
      </c>
      <c r="AR216" s="3">
        <f>IF(ROUND(AU215,2) = 0,0,-PMT(_xlfn.XLOOKUP(AQ$1,'Control Panel'!$B:$B,'Control Panel'!$H:$H),_xlfn.XLOOKUP(AQ$1,'Control Panel'!$B:$B,'Control Panel'!$E:$E),_xlfn.XLOOKUP(AQ$1,'Control Panel'!$B:$B,'Control Panel'!$C:$C)))</f>
        <v>0</v>
      </c>
      <c r="AS216" s="3">
        <f>IF(AR216=0,0,AQ216*(_xlfn.XLOOKUP(AQ$1,'Control Panel'!$B:$B,'Control Panel'!$H:$H)))</f>
        <v>0</v>
      </c>
      <c r="AT216" s="3">
        <f t="shared" si="126"/>
        <v>0</v>
      </c>
      <c r="AU216" s="3">
        <f t="shared" si="127"/>
        <v>-1.3387762010097504E-9</v>
      </c>
      <c r="AV216" s="10">
        <f>_xlfn.XLOOKUP(AQ$1,'Control Panel'!$B:$B,'Control Panel'!$D:$D)</f>
        <v>6.6250000000000003E-2</v>
      </c>
      <c r="AW216" s="2">
        <f>IF('Control Panel'!$D$26="ON",BA215*(1-'Control Panel'!$C$26),BA215)</f>
        <v>4816436.6994914282</v>
      </c>
      <c r="AX216" s="3">
        <f>IF(ROUND(BA215,2) = 0,0,-PMT(_xlfn.XLOOKUP(AW$1,'Control Panel'!$B:$B,'Control Panel'!$H:$H),_xlfn.XLOOKUP(AW$1,'Control Panel'!$B:$B,'Control Panel'!$E:$E),_xlfn.XLOOKUP(AW$1,'Control Panel'!$B:$B,'Control Panel'!$C:$C)))</f>
        <v>44797.69910066975</v>
      </c>
      <c r="AY216" s="3">
        <f>IF(AX216=0,0,AW216*(_xlfn.XLOOKUP(AW$1,'Control Panel'!$B:$B,'Control Panel'!$H:$H)))</f>
        <v>21573.622716472022</v>
      </c>
      <c r="AZ216" s="3">
        <f t="shared" si="128"/>
        <v>23224.076384197728</v>
      </c>
      <c r="BA216" s="3">
        <f t="shared" si="129"/>
        <v>4793212.6231072303</v>
      </c>
      <c r="BB216" s="10">
        <f>_xlfn.XLOOKUP(AW$1,'Control Panel'!$B:$B,'Control Panel'!$D:$D)</f>
        <v>5.3749999999999999E-2</v>
      </c>
      <c r="BC216" s="2">
        <f>IF('Control Panel'!$D$26="ON",BG215*(1-'Control Panel'!$C$26),BG215)</f>
        <v>8193492.2622751584</v>
      </c>
      <c r="BD216" s="3">
        <f>IF(ROUND(BG215,2) = 0,0,-PMT(_xlfn.XLOOKUP(BC$1,'Control Panel'!$B:$B,'Control Panel'!$H:$H),_xlfn.XLOOKUP(BC$1,'Control Panel'!$B:$B,'Control Panel'!$E:$E),_xlfn.XLOOKUP(BC$1,'Control Panel'!$B:$B,'Control Panel'!$C:$C)))</f>
        <v>83162.8118973979</v>
      </c>
      <c r="BE216" s="3">
        <f>IF(BD216=0,0,BC216*(_xlfn.XLOOKUP(BC$1,'Control Panel'!$B:$B,'Control Panel'!$H:$H)))</f>
        <v>47795.371529938428</v>
      </c>
      <c r="BF216" s="3">
        <f t="shared" si="130"/>
        <v>35367.440367459472</v>
      </c>
      <c r="BG216" s="3">
        <f t="shared" si="131"/>
        <v>8158124.8219076991</v>
      </c>
      <c r="BH216" s="10">
        <f>_xlfn.XLOOKUP(BC$1,'Control Panel'!$B:$B,'Control Panel'!$D:$D)</f>
        <v>7.0000000000000007E-2</v>
      </c>
      <c r="BI216" s="2">
        <f>IF('Control Panel'!$D$26="ON",BM215*(1-'Control Panel'!$C$26),BM215)</f>
        <v>4177658.9820115506</v>
      </c>
      <c r="BJ216" s="3">
        <f>IF(ROUND(BM215,2) = 0,0,-PMT(_xlfn.XLOOKUP(BI$1,'Control Panel'!$B:$B,'Control Panel'!$H:$H),_xlfn.XLOOKUP(BI$1,'Control Panel'!$B:$B,'Control Panel'!$E:$E),_xlfn.XLOOKUP(BI$1,'Control Panel'!$B:$B,'Control Panel'!$C:$C)))</f>
        <v>39928.799014207361</v>
      </c>
      <c r="BK216" s="3">
        <f>IF(BJ216=0,0,BI216*(_xlfn.XLOOKUP(BI$1,'Control Panel'!$B:$B,'Control Panel'!$H:$H)))</f>
        <v>20453.122099431548</v>
      </c>
      <c r="BL216" s="3">
        <f t="shared" si="132"/>
        <v>19475.676914775813</v>
      </c>
      <c r="BM216" s="3">
        <f t="shared" si="133"/>
        <v>4158183.3050967748</v>
      </c>
      <c r="BN216" s="10">
        <f>_xlfn.XLOOKUP(BI$1,'Control Panel'!$B:$B,'Control Panel'!$D:$D)</f>
        <v>5.8749999999999997E-2</v>
      </c>
      <c r="BO216" s="2">
        <f>IF('Control Panel'!$D$26="ON",BS215*(1-'Control Panel'!$C$26),BS215)</f>
        <v>5529531.9263206422</v>
      </c>
      <c r="BP216" s="3">
        <f>IF(ROUND(BS215,2) = 0,0,-PMT(_xlfn.XLOOKUP(BO$1,'Control Panel'!$B:$B,'Control Panel'!$H:$H),_xlfn.XLOOKUP(BO$1,'Control Panel'!$B:$B,'Control Panel'!$E:$E),_xlfn.XLOOKUP(BO$1,'Control Panel'!$B:$B,'Control Panel'!$C:$C)))</f>
        <v>51078.842448125593</v>
      </c>
      <c r="BQ216" s="3">
        <f>IF(BP216=0,0,BO216*(_xlfn.XLOOKUP(BO$1,'Control Panel'!$B:$B,'Control Panel'!$H:$H)))</f>
        <v>24191.702177652809</v>
      </c>
      <c r="BR216" s="3">
        <f t="shared" si="134"/>
        <v>26887.140270472784</v>
      </c>
      <c r="BS216" s="3">
        <f t="shared" si="135"/>
        <v>5502644.7860501697</v>
      </c>
      <c r="BT216" s="10">
        <f>_xlfn.XLOOKUP(BO$1,'Control Panel'!$B:$B,'Control Panel'!$D:$D)</f>
        <v>5.2499999999999998E-2</v>
      </c>
      <c r="BU216" s="2">
        <f>IF('Control Panel'!$D$26="ON",BY215*(1-'Control Panel'!$C$26),BY215)</f>
        <v>-1.0259100235998631E-9</v>
      </c>
      <c r="BV216" s="3">
        <f>IF(ROUND(BY215,2) = 0,0,-PMT(_xlfn.XLOOKUP(BU$1,'Control Panel'!$B:$B,'Control Panel'!$H:$H),_xlfn.XLOOKUP(BU$1,'Control Panel'!$B:$B,'Control Panel'!$E:$E),_xlfn.XLOOKUP(BU$1,'Control Panel'!$B:$B,'Control Panel'!$C:$C)))</f>
        <v>0</v>
      </c>
      <c r="BW216" s="3">
        <f>IF(BV216=0,0,BU216*(_xlfn.XLOOKUP(BU$1,'Control Panel'!$B:$B,'Control Panel'!$H:$H)))</f>
        <v>0</v>
      </c>
      <c r="BX216" s="3">
        <f t="shared" si="136"/>
        <v>0</v>
      </c>
      <c r="BY216" s="3">
        <f t="shared" si="137"/>
        <v>-1.0259100235998631E-9</v>
      </c>
      <c r="BZ216" s="10">
        <f>_xlfn.XLOOKUP(BU$1,'Control Panel'!$B:$B,'Control Panel'!$D:$D)</f>
        <v>6.3750000000000001E-2</v>
      </c>
      <c r="CA216" s="2">
        <f>IF('Control Panel'!$D$26="ON",CE215*(1-'Control Panel'!$C$26),CE215)</f>
        <v>-8.3746272139251232E-9</v>
      </c>
      <c r="CB216" s="3">
        <f>IF(ROUND(CE215,2) = 0,0,-PMT(_xlfn.XLOOKUP(CA$1,'Control Panel'!$B:$B,'Control Panel'!$H:$H),_xlfn.XLOOKUP(CA$1,'Control Panel'!$B:$B,'Control Panel'!$E:$E),_xlfn.XLOOKUP(CA$1,'Control Panel'!$B:$B,'Control Panel'!$C:$C)))</f>
        <v>0</v>
      </c>
      <c r="CC216" s="3">
        <f>IF(CB216=0,0,CA216*(_xlfn.XLOOKUP(CA$1,'Control Panel'!$B:$B,'Control Panel'!$H:$H)))</f>
        <v>0</v>
      </c>
      <c r="CD216" s="3">
        <f t="shared" si="138"/>
        <v>0</v>
      </c>
      <c r="CE216" s="3">
        <f t="shared" si="139"/>
        <v>-8.3746272139251232E-9</v>
      </c>
      <c r="CF216" s="10">
        <f>_xlfn.XLOOKUP(CA$1,'Control Panel'!$B:$B,'Control Panel'!$D:$D)</f>
        <v>5.7500000000000002E-2</v>
      </c>
      <c r="CG216" s="2">
        <f>IF('Control Panel'!$D$26="ON",CK215*(1-'Control Panel'!$C$26),CK215)</f>
        <v>2.066371962428093E-9</v>
      </c>
      <c r="CH216" s="3">
        <f>IF(ROUND(CK215,2) = 0,0,-PMT(_xlfn.XLOOKUP(CG$1,'Control Panel'!$B:$B,'Control Panel'!$H:$H),_xlfn.XLOOKUP(CG$1,'Control Panel'!$B:$B,'Control Panel'!$E:$E),_xlfn.XLOOKUP(CG$1,'Control Panel'!$B:$B,'Control Panel'!$C:$C)))</f>
        <v>0</v>
      </c>
      <c r="CI216" s="3">
        <f>IF(CH216=0,0,CG216*(_xlfn.XLOOKUP(CG$1,'Control Panel'!$B:$B,'Control Panel'!$H:$H)))</f>
        <v>0</v>
      </c>
      <c r="CJ216" s="3">
        <f t="shared" si="140"/>
        <v>0</v>
      </c>
      <c r="CK216" s="3">
        <f t="shared" si="141"/>
        <v>2.066371962428093E-9</v>
      </c>
      <c r="CL216" s="10">
        <f>_xlfn.XLOOKUP(CG$1,'Control Panel'!$B:$B,'Control Panel'!$D:$D)</f>
        <v>5.5E-2</v>
      </c>
      <c r="CM216" s="2">
        <f>IF('Control Panel'!$D$26="ON",CQ215*(1-'Control Panel'!$C$26),CQ215)</f>
        <v>1195574.4705558133</v>
      </c>
      <c r="CN216" s="3">
        <f>IF(ROUND(CQ215,2) = 0,0,-PMT(_xlfn.XLOOKUP(CM$1,'Control Panel'!$B:$B,'Control Panel'!$H:$H),_xlfn.XLOOKUP(CM$1,'Control Panel'!$B:$B,'Control Panel'!$E:$E),_xlfn.XLOOKUP(CM$1,'Control Panel'!$B:$B,'Control Panel'!$C:$C)))</f>
        <v>11044.074042837967</v>
      </c>
      <c r="CO216" s="3">
        <f>IF(CN216=0,0,CM216*(_xlfn.XLOOKUP(CM$1,'Control Panel'!$B:$B,'Control Panel'!$H:$H)))</f>
        <v>5230.6383086816822</v>
      </c>
      <c r="CP216" s="3">
        <f t="shared" si="142"/>
        <v>5813.4357341562845</v>
      </c>
      <c r="CQ216" s="3">
        <f t="shared" si="143"/>
        <v>1189761.034821657</v>
      </c>
      <c r="CR216" s="10">
        <f>_xlfn.XLOOKUP(CM$1,'Control Panel'!$B:$B,'Control Panel'!$D:$D)</f>
        <v>5.2499999999999998E-2</v>
      </c>
    </row>
    <row r="217" spans="1:96" ht="11.15" thickBot="1" x14ac:dyDescent="0.35">
      <c r="A217" s="86">
        <f t="shared" si="112"/>
        <v>169800.85862871687</v>
      </c>
      <c r="B217" s="3">
        <f t="shared" si="113"/>
        <v>194881.774678002</v>
      </c>
      <c r="C217" s="88">
        <f>SUM($A$3:A216)</f>
        <v>62900141.714976259</v>
      </c>
      <c r="D217" s="87">
        <f>IF('Control Panel'!$D$27= "ON",A217+B217*(1-'Control Panel'!$C$27),A217+B217)</f>
        <v>364682.6333067189</v>
      </c>
      <c r="F217" s="11">
        <v>215</v>
      </c>
      <c r="G217" s="2">
        <f>IF('Control Panel'!$D$26="ON",K216*(1-'Control Panel'!$C$26),K216)</f>
        <v>2.5611370801925659E-9</v>
      </c>
      <c r="H217" s="3">
        <f>IF(ROUND(K216,2) = 0,0,-PMT(_xlfn.XLOOKUP(G$1,'Control Panel'!$B:$B,'Control Panel'!$H:$H),_xlfn.XLOOKUP(G$1,'Control Panel'!$B:$B,'Control Panel'!$E:$E),_xlfn.XLOOKUP(G$1,'Control Panel'!$B:$B,'Control Panel'!$C:$C)))</f>
        <v>0</v>
      </c>
      <c r="I217" s="3">
        <f>IF(H217=0,0,G217*(_xlfn.XLOOKUP(G$1,'Control Panel'!$B:$B,'Control Panel'!$H:$H)))</f>
        <v>0</v>
      </c>
      <c r="J217" s="3">
        <f t="shared" si="114"/>
        <v>0</v>
      </c>
      <c r="K217" s="3">
        <f t="shared" si="115"/>
        <v>2.5611370801925659E-9</v>
      </c>
      <c r="L217" s="10">
        <f>_xlfn.XLOOKUP(G$1,'Control Panel'!$B:$B,'Control Panel'!$D:$D)</f>
        <v>5.5E-2</v>
      </c>
      <c r="M217" s="2">
        <f>IF('Control Panel'!$D$26="ON",Q216*(1-'Control Panel'!$C$26),Q216)</f>
        <v>2594718.3832273642</v>
      </c>
      <c r="N217" s="3">
        <f>IF(ROUND(Q216,2) = 0,0,-PMT(_xlfn.XLOOKUP(M$1,'Control Panel'!$B:$B,'Control Panel'!$H:$H),_xlfn.XLOOKUP(M$1,'Control Panel'!$B:$B,'Control Panel'!$E:$E),_xlfn.XLOOKUP(M$1,'Control Panel'!$B:$B,'Control Panel'!$C:$C)))</f>
        <v>26277.152547020552</v>
      </c>
      <c r="O217" s="3">
        <f>IF(N217=0,0,M217*(_xlfn.XLOOKUP(M$1,'Control Panel'!$B:$B,'Control Panel'!$H:$H)))</f>
        <v>14865.574070573442</v>
      </c>
      <c r="P217" s="3">
        <f t="shared" si="116"/>
        <v>11411.57847644711</v>
      </c>
      <c r="Q217" s="3">
        <f t="shared" si="117"/>
        <v>2583306.804750917</v>
      </c>
      <c r="R217" s="10">
        <f>_xlfn.XLOOKUP(M$1,'Control Panel'!$B:$B,'Control Panel'!$D:$D)</f>
        <v>6.8750000000000006E-2</v>
      </c>
      <c r="S217" s="2">
        <f>IF('Control Panel'!$D$26="ON",W216*(1-'Control Panel'!$C$26),W216)</f>
        <v>4216417.3727444429</v>
      </c>
      <c r="T217" s="3">
        <f>IF(ROUND(W216,2) = 0,0,-PMT(_xlfn.XLOOKUP(S$1,'Control Panel'!$B:$B,'Control Panel'!$H:$H),_xlfn.XLOOKUP(S$1,'Control Panel'!$B:$B,'Control Panel'!$E:$E),_xlfn.XLOOKUP(S$1,'Control Panel'!$B:$B,'Control Panel'!$C:$C)))</f>
        <v>42700.372888908401</v>
      </c>
      <c r="U217" s="3">
        <f>IF(T217=0,0,S217*(_xlfn.XLOOKUP(S$1,'Control Panel'!$B:$B,'Control Panel'!$H:$H)))</f>
        <v>24156.557864681705</v>
      </c>
      <c r="V217" s="3">
        <f t="shared" si="118"/>
        <v>18543.815024226697</v>
      </c>
      <c r="W217" s="3">
        <f t="shared" si="119"/>
        <v>4197873.557720216</v>
      </c>
      <c r="X217" s="10">
        <f>_xlfn.XLOOKUP(S$1,'Control Panel'!$B:$B,'Control Panel'!$D:$D)</f>
        <v>6.8750000000000006E-2</v>
      </c>
      <c r="Y217" s="2">
        <f>IF('Control Panel'!$D$26="ON",AC216*(1-'Control Panel'!$C$26),AC216)</f>
        <v>-6.7957444116473198E-9</v>
      </c>
      <c r="Z217" s="3">
        <f>IF(ROUND(AC216,2) = 0,0,-PMT(_xlfn.XLOOKUP(Y$1,'Control Panel'!$B:$B,'Control Panel'!$H:$H),_xlfn.XLOOKUP(Y$1,'Control Panel'!$B:$B,'Control Panel'!$E:$E),_xlfn.XLOOKUP(Y$1,'Control Panel'!$B:$B,'Control Panel'!$C:$C)))</f>
        <v>0</v>
      </c>
      <c r="AA217" s="3">
        <f>IF(Z217=0,0,Y217*(_xlfn.XLOOKUP(Y$1,'Control Panel'!$B:$B,'Control Panel'!$H:$H)))</f>
        <v>0</v>
      </c>
      <c r="AB217" s="3">
        <f t="shared" si="120"/>
        <v>0</v>
      </c>
      <c r="AC217" s="3">
        <f t="shared" si="121"/>
        <v>-6.7957444116473198E-9</v>
      </c>
      <c r="AD217" s="10">
        <f>_xlfn.XLOOKUP(Y$1,'Control Panel'!$B:$B,'Control Panel'!$D:$D)</f>
        <v>5.1249999999999997E-2</v>
      </c>
      <c r="AE217" s="2">
        <f>IF('Control Panel'!$D$26="ON",AI216*(1-'Control Panel'!$C$26),AI216)</f>
        <v>6486795.9580684146</v>
      </c>
      <c r="AF217" s="3">
        <f>IF(ROUND(AI216,2) = 0,0,-PMT(_xlfn.XLOOKUP(AE$1,'Control Panel'!$B:$B,'Control Panel'!$H:$H),_xlfn.XLOOKUP(AE$1,'Control Panel'!$B:$B,'Control Panel'!$E:$E),_xlfn.XLOOKUP(AE$1,'Control Panel'!$B:$B,'Control Panel'!$C:$C)))</f>
        <v>65692.881367551381</v>
      </c>
      <c r="AG217" s="3">
        <f>IF(AF217=0,0,AE217*(_xlfn.XLOOKUP(AE$1,'Control Panel'!$B:$B,'Control Panel'!$H:$H)))</f>
        <v>37163.935176433632</v>
      </c>
      <c r="AH217" s="3">
        <f t="shared" si="122"/>
        <v>28528.94619111775</v>
      </c>
      <c r="AI217" s="3">
        <f t="shared" si="123"/>
        <v>6458267.0118772965</v>
      </c>
      <c r="AJ217" s="10">
        <f>_xlfn.XLOOKUP(AE$1,'Control Panel'!$B:$B,'Control Panel'!$D:$D)</f>
        <v>6.8750000000000006E-2</v>
      </c>
      <c r="AK217" s="2">
        <f>IF('Control Panel'!$D$26="ON",AO216*(1-'Control Panel'!$C$26),AO216)</f>
        <v>-5.056790541857481E-10</v>
      </c>
      <c r="AL217" s="3">
        <f>IF(ROUND(AO216,2) = 0,0,-PMT(_xlfn.XLOOKUP(AK$1,'Control Panel'!$B:$B,'Control Panel'!$H:$H),_xlfn.XLOOKUP(AK$1,'Control Panel'!$B:$B,'Control Panel'!$E:$E),_xlfn.XLOOKUP(AK$1,'Control Panel'!$B:$B,'Control Panel'!$C:$C)))</f>
        <v>0</v>
      </c>
      <c r="AM217" s="3">
        <f>IF(AL217=0,0,AK217*(_xlfn.XLOOKUP(AK$1,'Control Panel'!$B:$B,'Control Panel'!$H:$H)))</f>
        <v>0</v>
      </c>
      <c r="AN217" s="3">
        <f t="shared" si="124"/>
        <v>0</v>
      </c>
      <c r="AO217" s="3">
        <f t="shared" si="125"/>
        <v>-5.056790541857481E-10</v>
      </c>
      <c r="AP217" s="10">
        <f>_xlfn.XLOOKUP(AK$1,'Control Panel'!$B:$B,'Control Panel'!$D:$D)</f>
        <v>6.25E-2</v>
      </c>
      <c r="AQ217" s="2">
        <f>IF('Control Panel'!$D$26="ON",AU216*(1-'Control Panel'!$C$26),AU216)</f>
        <v>-1.3387762010097504E-9</v>
      </c>
      <c r="AR217" s="3">
        <f>IF(ROUND(AU216,2) = 0,0,-PMT(_xlfn.XLOOKUP(AQ$1,'Control Panel'!$B:$B,'Control Panel'!$H:$H),_xlfn.XLOOKUP(AQ$1,'Control Panel'!$B:$B,'Control Panel'!$E:$E),_xlfn.XLOOKUP(AQ$1,'Control Panel'!$B:$B,'Control Panel'!$C:$C)))</f>
        <v>0</v>
      </c>
      <c r="AS217" s="3">
        <f>IF(AR217=0,0,AQ217*(_xlfn.XLOOKUP(AQ$1,'Control Panel'!$B:$B,'Control Panel'!$H:$H)))</f>
        <v>0</v>
      </c>
      <c r="AT217" s="3">
        <f t="shared" si="126"/>
        <v>0</v>
      </c>
      <c r="AU217" s="3">
        <f t="shared" si="127"/>
        <v>-1.3387762010097504E-9</v>
      </c>
      <c r="AV217" s="10">
        <f>_xlfn.XLOOKUP(AQ$1,'Control Panel'!$B:$B,'Control Panel'!$D:$D)</f>
        <v>6.6250000000000003E-2</v>
      </c>
      <c r="AW217" s="2">
        <f>IF('Control Panel'!$D$26="ON",BA216*(1-'Control Panel'!$C$26),BA216)</f>
        <v>4793212.6231072303</v>
      </c>
      <c r="AX217" s="3">
        <f>IF(ROUND(BA216,2) = 0,0,-PMT(_xlfn.XLOOKUP(AW$1,'Control Panel'!$B:$B,'Control Panel'!$H:$H),_xlfn.XLOOKUP(AW$1,'Control Panel'!$B:$B,'Control Panel'!$E:$E),_xlfn.XLOOKUP(AW$1,'Control Panel'!$B:$B,'Control Panel'!$C:$C)))</f>
        <v>44797.69910066975</v>
      </c>
      <c r="AY217" s="3">
        <f>IF(AX217=0,0,AW217*(_xlfn.XLOOKUP(AW$1,'Control Panel'!$B:$B,'Control Panel'!$H:$H)))</f>
        <v>21469.598207667805</v>
      </c>
      <c r="AZ217" s="3">
        <f t="shared" si="128"/>
        <v>23328.100893001945</v>
      </c>
      <c r="BA217" s="3">
        <f t="shared" si="129"/>
        <v>4769884.5222142283</v>
      </c>
      <c r="BB217" s="10">
        <f>_xlfn.XLOOKUP(AW$1,'Control Panel'!$B:$B,'Control Panel'!$D:$D)</f>
        <v>5.3749999999999999E-2</v>
      </c>
      <c r="BC217" s="2">
        <f>IF('Control Panel'!$D$26="ON",BG216*(1-'Control Panel'!$C$26),BG216)</f>
        <v>8158124.8219076991</v>
      </c>
      <c r="BD217" s="3">
        <f>IF(ROUND(BG216,2) = 0,0,-PMT(_xlfn.XLOOKUP(BC$1,'Control Panel'!$B:$B,'Control Panel'!$H:$H),_xlfn.XLOOKUP(BC$1,'Control Panel'!$B:$B,'Control Panel'!$E:$E),_xlfn.XLOOKUP(BC$1,'Control Panel'!$B:$B,'Control Panel'!$C:$C)))</f>
        <v>83162.8118973979</v>
      </c>
      <c r="BE217" s="3">
        <f>IF(BD217=0,0,BC217*(_xlfn.XLOOKUP(BC$1,'Control Panel'!$B:$B,'Control Panel'!$H:$H)))</f>
        <v>47589.061461128244</v>
      </c>
      <c r="BF217" s="3">
        <f t="shared" si="130"/>
        <v>35573.750436269656</v>
      </c>
      <c r="BG217" s="3">
        <f t="shared" si="131"/>
        <v>8122551.0714714294</v>
      </c>
      <c r="BH217" s="10">
        <f>_xlfn.XLOOKUP(BC$1,'Control Panel'!$B:$B,'Control Panel'!$D:$D)</f>
        <v>7.0000000000000007E-2</v>
      </c>
      <c r="BI217" s="2">
        <f>IF('Control Panel'!$D$26="ON",BM216*(1-'Control Panel'!$C$26),BM216)</f>
        <v>4158183.3050967748</v>
      </c>
      <c r="BJ217" s="3">
        <f>IF(ROUND(BM216,2) = 0,0,-PMT(_xlfn.XLOOKUP(BI$1,'Control Panel'!$B:$B,'Control Panel'!$H:$H),_xlfn.XLOOKUP(BI$1,'Control Panel'!$B:$B,'Control Panel'!$E:$E),_xlfn.XLOOKUP(BI$1,'Control Panel'!$B:$B,'Control Panel'!$C:$C)))</f>
        <v>39928.799014207361</v>
      </c>
      <c r="BK217" s="3">
        <f>IF(BJ217=0,0,BI217*(_xlfn.XLOOKUP(BI$1,'Control Panel'!$B:$B,'Control Panel'!$H:$H)))</f>
        <v>20357.772431202957</v>
      </c>
      <c r="BL217" s="3">
        <f t="shared" si="132"/>
        <v>19571.026583004405</v>
      </c>
      <c r="BM217" s="3">
        <f t="shared" si="133"/>
        <v>4138612.2785137706</v>
      </c>
      <c r="BN217" s="10">
        <f>_xlfn.XLOOKUP(BI$1,'Control Panel'!$B:$B,'Control Panel'!$D:$D)</f>
        <v>5.8749999999999997E-2</v>
      </c>
      <c r="BO217" s="2">
        <f>IF('Control Panel'!$D$26="ON",BS216*(1-'Control Panel'!$C$26),BS216)</f>
        <v>5502644.7860501697</v>
      </c>
      <c r="BP217" s="3">
        <f>IF(ROUND(BS216,2) = 0,0,-PMT(_xlfn.XLOOKUP(BO$1,'Control Panel'!$B:$B,'Control Panel'!$H:$H),_xlfn.XLOOKUP(BO$1,'Control Panel'!$B:$B,'Control Panel'!$E:$E),_xlfn.XLOOKUP(BO$1,'Control Panel'!$B:$B,'Control Panel'!$C:$C)))</f>
        <v>51078.842448125593</v>
      </c>
      <c r="BQ217" s="3">
        <f>IF(BP217=0,0,BO217*(_xlfn.XLOOKUP(BO$1,'Control Panel'!$B:$B,'Control Panel'!$H:$H)))</f>
        <v>24074.070938969489</v>
      </c>
      <c r="BR217" s="3">
        <f t="shared" si="134"/>
        <v>27004.771509156104</v>
      </c>
      <c r="BS217" s="3">
        <f t="shared" si="135"/>
        <v>5475640.0145410132</v>
      </c>
      <c r="BT217" s="10">
        <f>_xlfn.XLOOKUP(BO$1,'Control Panel'!$B:$B,'Control Panel'!$D:$D)</f>
        <v>5.2499999999999998E-2</v>
      </c>
      <c r="BU217" s="2">
        <f>IF('Control Panel'!$D$26="ON",BY216*(1-'Control Panel'!$C$26),BY216)</f>
        <v>-1.0259100235998631E-9</v>
      </c>
      <c r="BV217" s="3">
        <f>IF(ROUND(BY216,2) = 0,0,-PMT(_xlfn.XLOOKUP(BU$1,'Control Panel'!$B:$B,'Control Panel'!$H:$H),_xlfn.XLOOKUP(BU$1,'Control Panel'!$B:$B,'Control Panel'!$E:$E),_xlfn.XLOOKUP(BU$1,'Control Panel'!$B:$B,'Control Panel'!$C:$C)))</f>
        <v>0</v>
      </c>
      <c r="BW217" s="3">
        <f>IF(BV217=0,0,BU217*(_xlfn.XLOOKUP(BU$1,'Control Panel'!$B:$B,'Control Panel'!$H:$H)))</f>
        <v>0</v>
      </c>
      <c r="BX217" s="3">
        <f t="shared" si="136"/>
        <v>0</v>
      </c>
      <c r="BY217" s="3">
        <f t="shared" si="137"/>
        <v>-1.0259100235998631E-9</v>
      </c>
      <c r="BZ217" s="10">
        <f>_xlfn.XLOOKUP(BU$1,'Control Panel'!$B:$B,'Control Panel'!$D:$D)</f>
        <v>6.3750000000000001E-2</v>
      </c>
      <c r="CA217" s="2">
        <f>IF('Control Panel'!$D$26="ON",CE216*(1-'Control Panel'!$C$26),CE216)</f>
        <v>-8.3746272139251232E-9</v>
      </c>
      <c r="CB217" s="3">
        <f>IF(ROUND(CE216,2) = 0,0,-PMT(_xlfn.XLOOKUP(CA$1,'Control Panel'!$B:$B,'Control Panel'!$H:$H),_xlfn.XLOOKUP(CA$1,'Control Panel'!$B:$B,'Control Panel'!$E:$E),_xlfn.XLOOKUP(CA$1,'Control Panel'!$B:$B,'Control Panel'!$C:$C)))</f>
        <v>0</v>
      </c>
      <c r="CC217" s="3">
        <f>IF(CB217=0,0,CA217*(_xlfn.XLOOKUP(CA$1,'Control Panel'!$B:$B,'Control Panel'!$H:$H)))</f>
        <v>0</v>
      </c>
      <c r="CD217" s="3">
        <f t="shared" si="138"/>
        <v>0</v>
      </c>
      <c r="CE217" s="3">
        <f t="shared" si="139"/>
        <v>-8.3746272139251232E-9</v>
      </c>
      <c r="CF217" s="10">
        <f>_xlfn.XLOOKUP(CA$1,'Control Panel'!$B:$B,'Control Panel'!$D:$D)</f>
        <v>5.7500000000000002E-2</v>
      </c>
      <c r="CG217" s="2">
        <f>IF('Control Panel'!$D$26="ON",CK216*(1-'Control Panel'!$C$26),CK216)</f>
        <v>2.066371962428093E-9</v>
      </c>
      <c r="CH217" s="3">
        <f>IF(ROUND(CK216,2) = 0,0,-PMT(_xlfn.XLOOKUP(CG$1,'Control Panel'!$B:$B,'Control Panel'!$H:$H),_xlfn.XLOOKUP(CG$1,'Control Panel'!$B:$B,'Control Panel'!$E:$E),_xlfn.XLOOKUP(CG$1,'Control Panel'!$B:$B,'Control Panel'!$C:$C)))</f>
        <v>0</v>
      </c>
      <c r="CI217" s="3">
        <f>IF(CH217=0,0,CG217*(_xlfn.XLOOKUP(CG$1,'Control Panel'!$B:$B,'Control Panel'!$H:$H)))</f>
        <v>0</v>
      </c>
      <c r="CJ217" s="3">
        <f t="shared" si="140"/>
        <v>0</v>
      </c>
      <c r="CK217" s="3">
        <f t="shared" si="141"/>
        <v>2.066371962428093E-9</v>
      </c>
      <c r="CL217" s="10">
        <f>_xlfn.XLOOKUP(CG$1,'Control Panel'!$B:$B,'Control Panel'!$D:$D)</f>
        <v>5.5E-2</v>
      </c>
      <c r="CM217" s="2">
        <f>IF('Control Panel'!$D$26="ON",CQ216*(1-'Control Panel'!$C$26),CQ216)</f>
        <v>1189761.034821657</v>
      </c>
      <c r="CN217" s="3">
        <f>IF(ROUND(CQ216,2) = 0,0,-PMT(_xlfn.XLOOKUP(CM$1,'Control Panel'!$B:$B,'Control Panel'!$H:$H),_xlfn.XLOOKUP(CM$1,'Control Panel'!$B:$B,'Control Panel'!$E:$E),_xlfn.XLOOKUP(CM$1,'Control Panel'!$B:$B,'Control Panel'!$C:$C)))</f>
        <v>11044.074042837967</v>
      </c>
      <c r="CO217" s="3">
        <f>IF(CN217=0,0,CM217*(_xlfn.XLOOKUP(CM$1,'Control Panel'!$B:$B,'Control Panel'!$H:$H)))</f>
        <v>5205.2045273447484</v>
      </c>
      <c r="CP217" s="3">
        <f t="shared" si="142"/>
        <v>5838.8695154932184</v>
      </c>
      <c r="CQ217" s="3">
        <f t="shared" si="143"/>
        <v>1183922.1653061637</v>
      </c>
      <c r="CR217" s="10">
        <f>_xlfn.XLOOKUP(CM$1,'Control Panel'!$B:$B,'Control Panel'!$D:$D)</f>
        <v>5.2499999999999998E-2</v>
      </c>
    </row>
    <row r="218" spans="1:96" ht="11.15" thickBot="1" x14ac:dyDescent="0.35">
      <c r="A218" s="86">
        <f t="shared" si="112"/>
        <v>170687.43656812471</v>
      </c>
      <c r="B218" s="3">
        <f t="shared" si="113"/>
        <v>193995.19673859418</v>
      </c>
      <c r="C218" s="88">
        <f>SUM($A$3:A217)</f>
        <v>63069942.573604979</v>
      </c>
      <c r="D218" s="87">
        <f>IF('Control Panel'!$D$27= "ON",A218+B218*(1-'Control Panel'!$C$27),A218+B218)</f>
        <v>364682.6333067189</v>
      </c>
      <c r="E218" s="1">
        <f t="shared" ref="E218" si="145">F218/12</f>
        <v>18</v>
      </c>
      <c r="F218" s="11">
        <v>216</v>
      </c>
      <c r="G218" s="2">
        <f>IF('Control Panel'!$D$26="ON",K217*(1-'Control Panel'!$C$26),K217)</f>
        <v>2.5611370801925659E-9</v>
      </c>
      <c r="H218" s="3">
        <f>IF(ROUND(K217,2) = 0,0,-PMT(_xlfn.XLOOKUP(G$1,'Control Panel'!$B:$B,'Control Panel'!$H:$H),_xlfn.XLOOKUP(G$1,'Control Panel'!$B:$B,'Control Panel'!$E:$E),_xlfn.XLOOKUP(G$1,'Control Panel'!$B:$B,'Control Panel'!$C:$C)))</f>
        <v>0</v>
      </c>
      <c r="I218" s="3">
        <f>IF(H218=0,0,G218*(_xlfn.XLOOKUP(G$1,'Control Panel'!$B:$B,'Control Panel'!$H:$H)))</f>
        <v>0</v>
      </c>
      <c r="J218" s="3">
        <f t="shared" si="114"/>
        <v>0</v>
      </c>
      <c r="K218" s="3">
        <f t="shared" si="115"/>
        <v>2.5611370801925659E-9</v>
      </c>
      <c r="L218" s="10">
        <f>_xlfn.XLOOKUP(G$1,'Control Panel'!$B:$B,'Control Panel'!$D:$D)</f>
        <v>5.5E-2</v>
      </c>
      <c r="M218" s="2">
        <f>IF('Control Panel'!$D$26="ON",Q217*(1-'Control Panel'!$C$26),Q217)</f>
        <v>2583306.804750917</v>
      </c>
      <c r="N218" s="3">
        <f>IF(ROUND(Q217,2) = 0,0,-PMT(_xlfn.XLOOKUP(M$1,'Control Panel'!$B:$B,'Control Panel'!$H:$H),_xlfn.XLOOKUP(M$1,'Control Panel'!$B:$B,'Control Panel'!$E:$E),_xlfn.XLOOKUP(M$1,'Control Panel'!$B:$B,'Control Panel'!$C:$C)))</f>
        <v>26277.152547020552</v>
      </c>
      <c r="O218" s="3">
        <f>IF(N218=0,0,M218*(_xlfn.XLOOKUP(M$1,'Control Panel'!$B:$B,'Control Panel'!$H:$H)))</f>
        <v>14800.19523555213</v>
      </c>
      <c r="P218" s="3">
        <f t="shared" si="116"/>
        <v>11476.957311468423</v>
      </c>
      <c r="Q218" s="3">
        <f t="shared" si="117"/>
        <v>2571829.8474394488</v>
      </c>
      <c r="R218" s="10">
        <f>_xlfn.XLOOKUP(M$1,'Control Panel'!$B:$B,'Control Panel'!$D:$D)</f>
        <v>6.8750000000000006E-2</v>
      </c>
      <c r="S218" s="2">
        <f>IF('Control Panel'!$D$26="ON",W217*(1-'Control Panel'!$C$26),W217)</f>
        <v>4197873.557720216</v>
      </c>
      <c r="T218" s="3">
        <f>IF(ROUND(W217,2) = 0,0,-PMT(_xlfn.XLOOKUP(S$1,'Control Panel'!$B:$B,'Control Panel'!$H:$H),_xlfn.XLOOKUP(S$1,'Control Panel'!$B:$B,'Control Panel'!$E:$E),_xlfn.XLOOKUP(S$1,'Control Panel'!$B:$B,'Control Panel'!$C:$C)))</f>
        <v>42700.372888908401</v>
      </c>
      <c r="U218" s="3">
        <f>IF(T218=0,0,S218*(_xlfn.XLOOKUP(S$1,'Control Panel'!$B:$B,'Control Panel'!$H:$H)))</f>
        <v>24050.317257772072</v>
      </c>
      <c r="V218" s="3">
        <f t="shared" si="118"/>
        <v>18650.055631136329</v>
      </c>
      <c r="W218" s="3">
        <f t="shared" si="119"/>
        <v>4179223.5020890795</v>
      </c>
      <c r="X218" s="10">
        <f>_xlfn.XLOOKUP(S$1,'Control Panel'!$B:$B,'Control Panel'!$D:$D)</f>
        <v>6.8750000000000006E-2</v>
      </c>
      <c r="Y218" s="2">
        <f>IF('Control Panel'!$D$26="ON",AC217*(1-'Control Panel'!$C$26),AC217)</f>
        <v>-6.7957444116473198E-9</v>
      </c>
      <c r="Z218" s="3">
        <f>IF(ROUND(AC217,2) = 0,0,-PMT(_xlfn.XLOOKUP(Y$1,'Control Panel'!$B:$B,'Control Panel'!$H:$H),_xlfn.XLOOKUP(Y$1,'Control Panel'!$B:$B,'Control Panel'!$E:$E),_xlfn.XLOOKUP(Y$1,'Control Panel'!$B:$B,'Control Panel'!$C:$C)))</f>
        <v>0</v>
      </c>
      <c r="AA218" s="3">
        <f>IF(Z218=0,0,Y218*(_xlfn.XLOOKUP(Y$1,'Control Panel'!$B:$B,'Control Panel'!$H:$H)))</f>
        <v>0</v>
      </c>
      <c r="AB218" s="3">
        <f t="shared" si="120"/>
        <v>0</v>
      </c>
      <c r="AC218" s="3">
        <f t="shared" si="121"/>
        <v>-6.7957444116473198E-9</v>
      </c>
      <c r="AD218" s="10">
        <f>_xlfn.XLOOKUP(Y$1,'Control Panel'!$B:$B,'Control Panel'!$D:$D)</f>
        <v>5.1249999999999997E-2</v>
      </c>
      <c r="AE218" s="2">
        <f>IF('Control Panel'!$D$26="ON",AI217*(1-'Control Panel'!$C$26),AI217)</f>
        <v>6458267.0118772965</v>
      </c>
      <c r="AF218" s="3">
        <f>IF(ROUND(AI217,2) = 0,0,-PMT(_xlfn.XLOOKUP(AE$1,'Control Panel'!$B:$B,'Control Panel'!$H:$H),_xlfn.XLOOKUP(AE$1,'Control Panel'!$B:$B,'Control Panel'!$E:$E),_xlfn.XLOOKUP(AE$1,'Control Panel'!$B:$B,'Control Panel'!$C:$C)))</f>
        <v>65692.881367551381</v>
      </c>
      <c r="AG218" s="3">
        <f>IF(AF218=0,0,AE218*(_xlfn.XLOOKUP(AE$1,'Control Panel'!$B:$B,'Control Panel'!$H:$H)))</f>
        <v>37000.488088880345</v>
      </c>
      <c r="AH218" s="3">
        <f t="shared" si="122"/>
        <v>28692.393278671036</v>
      </c>
      <c r="AI218" s="3">
        <f t="shared" si="123"/>
        <v>6429574.6185986251</v>
      </c>
      <c r="AJ218" s="10">
        <f>_xlfn.XLOOKUP(AE$1,'Control Panel'!$B:$B,'Control Panel'!$D:$D)</f>
        <v>6.8750000000000006E-2</v>
      </c>
      <c r="AK218" s="2">
        <f>IF('Control Panel'!$D$26="ON",AO217*(1-'Control Panel'!$C$26),AO217)</f>
        <v>-5.056790541857481E-10</v>
      </c>
      <c r="AL218" s="3">
        <f>IF(ROUND(AO217,2) = 0,0,-PMT(_xlfn.XLOOKUP(AK$1,'Control Panel'!$B:$B,'Control Panel'!$H:$H),_xlfn.XLOOKUP(AK$1,'Control Panel'!$B:$B,'Control Panel'!$E:$E),_xlfn.XLOOKUP(AK$1,'Control Panel'!$B:$B,'Control Panel'!$C:$C)))</f>
        <v>0</v>
      </c>
      <c r="AM218" s="3">
        <f>IF(AL218=0,0,AK218*(_xlfn.XLOOKUP(AK$1,'Control Panel'!$B:$B,'Control Panel'!$H:$H)))</f>
        <v>0</v>
      </c>
      <c r="AN218" s="3">
        <f t="shared" si="124"/>
        <v>0</v>
      </c>
      <c r="AO218" s="3">
        <f t="shared" si="125"/>
        <v>-5.056790541857481E-10</v>
      </c>
      <c r="AP218" s="10">
        <f>_xlfn.XLOOKUP(AK$1,'Control Panel'!$B:$B,'Control Panel'!$D:$D)</f>
        <v>6.25E-2</v>
      </c>
      <c r="AQ218" s="2">
        <f>IF('Control Panel'!$D$26="ON",AU217*(1-'Control Panel'!$C$26),AU217)</f>
        <v>-1.3387762010097504E-9</v>
      </c>
      <c r="AR218" s="3">
        <f>IF(ROUND(AU217,2) = 0,0,-PMT(_xlfn.XLOOKUP(AQ$1,'Control Panel'!$B:$B,'Control Panel'!$H:$H),_xlfn.XLOOKUP(AQ$1,'Control Panel'!$B:$B,'Control Panel'!$E:$E),_xlfn.XLOOKUP(AQ$1,'Control Panel'!$B:$B,'Control Panel'!$C:$C)))</f>
        <v>0</v>
      </c>
      <c r="AS218" s="3">
        <f>IF(AR218=0,0,AQ218*(_xlfn.XLOOKUP(AQ$1,'Control Panel'!$B:$B,'Control Panel'!$H:$H)))</f>
        <v>0</v>
      </c>
      <c r="AT218" s="3">
        <f t="shared" si="126"/>
        <v>0</v>
      </c>
      <c r="AU218" s="3">
        <f t="shared" si="127"/>
        <v>-1.3387762010097504E-9</v>
      </c>
      <c r="AV218" s="10">
        <f>_xlfn.XLOOKUP(AQ$1,'Control Panel'!$B:$B,'Control Panel'!$D:$D)</f>
        <v>6.6250000000000003E-2</v>
      </c>
      <c r="AW218" s="2">
        <f>IF('Control Panel'!$D$26="ON",BA217*(1-'Control Panel'!$C$26),BA217)</f>
        <v>4769884.5222142283</v>
      </c>
      <c r="AX218" s="3">
        <f>IF(ROUND(BA217,2) = 0,0,-PMT(_xlfn.XLOOKUP(AW$1,'Control Panel'!$B:$B,'Control Panel'!$H:$H),_xlfn.XLOOKUP(AW$1,'Control Panel'!$B:$B,'Control Panel'!$E:$E),_xlfn.XLOOKUP(AW$1,'Control Panel'!$B:$B,'Control Panel'!$C:$C)))</f>
        <v>44797.69910066975</v>
      </c>
      <c r="AY218" s="3">
        <f>IF(AX218=0,0,AW218*(_xlfn.XLOOKUP(AW$1,'Control Panel'!$B:$B,'Control Panel'!$H:$H)))</f>
        <v>21365.107755751233</v>
      </c>
      <c r="AZ218" s="3">
        <f t="shared" si="128"/>
        <v>23432.591344918517</v>
      </c>
      <c r="BA218" s="3">
        <f t="shared" si="129"/>
        <v>4746451.9308693102</v>
      </c>
      <c r="BB218" s="10">
        <f>_xlfn.XLOOKUP(AW$1,'Control Panel'!$B:$B,'Control Panel'!$D:$D)</f>
        <v>5.3749999999999999E-2</v>
      </c>
      <c r="BC218" s="2">
        <f>IF('Control Panel'!$D$26="ON",BG217*(1-'Control Panel'!$C$26),BG217)</f>
        <v>8122551.0714714294</v>
      </c>
      <c r="BD218" s="3">
        <f>IF(ROUND(BG217,2) = 0,0,-PMT(_xlfn.XLOOKUP(BC$1,'Control Panel'!$B:$B,'Control Panel'!$H:$H),_xlfn.XLOOKUP(BC$1,'Control Panel'!$B:$B,'Control Panel'!$E:$E),_xlfn.XLOOKUP(BC$1,'Control Panel'!$B:$B,'Control Panel'!$C:$C)))</f>
        <v>83162.8118973979</v>
      </c>
      <c r="BE218" s="3">
        <f>IF(BD218=0,0,BC218*(_xlfn.XLOOKUP(BC$1,'Control Panel'!$B:$B,'Control Panel'!$H:$H)))</f>
        <v>47381.547916916672</v>
      </c>
      <c r="BF218" s="3">
        <f t="shared" si="130"/>
        <v>35781.263980481228</v>
      </c>
      <c r="BG218" s="3">
        <f t="shared" si="131"/>
        <v>8086769.8074909486</v>
      </c>
      <c r="BH218" s="10">
        <f>_xlfn.XLOOKUP(BC$1,'Control Panel'!$B:$B,'Control Panel'!$D:$D)</f>
        <v>7.0000000000000007E-2</v>
      </c>
      <c r="BI218" s="2">
        <f>IF('Control Panel'!$D$26="ON",BM217*(1-'Control Panel'!$C$26),BM217)</f>
        <v>4138612.2785137706</v>
      </c>
      <c r="BJ218" s="3">
        <f>IF(ROUND(BM217,2) = 0,0,-PMT(_xlfn.XLOOKUP(BI$1,'Control Panel'!$B:$B,'Control Panel'!$H:$H),_xlfn.XLOOKUP(BI$1,'Control Panel'!$B:$B,'Control Panel'!$E:$E),_xlfn.XLOOKUP(BI$1,'Control Panel'!$B:$B,'Control Panel'!$C:$C)))</f>
        <v>39928.799014207361</v>
      </c>
      <c r="BK218" s="3">
        <f>IF(BJ218=0,0,BI218*(_xlfn.XLOOKUP(BI$1,'Control Panel'!$B:$B,'Control Panel'!$H:$H)))</f>
        <v>20261.955946890332</v>
      </c>
      <c r="BL218" s="3">
        <f t="shared" si="132"/>
        <v>19666.84306731703</v>
      </c>
      <c r="BM218" s="3">
        <f t="shared" si="133"/>
        <v>4118945.4354464537</v>
      </c>
      <c r="BN218" s="10">
        <f>_xlfn.XLOOKUP(BI$1,'Control Panel'!$B:$B,'Control Panel'!$D:$D)</f>
        <v>5.8749999999999997E-2</v>
      </c>
      <c r="BO218" s="2">
        <f>IF('Control Panel'!$D$26="ON",BS217*(1-'Control Panel'!$C$26),BS217)</f>
        <v>5475640.0145410132</v>
      </c>
      <c r="BP218" s="3">
        <f>IF(ROUND(BS217,2) = 0,0,-PMT(_xlfn.XLOOKUP(BO$1,'Control Panel'!$B:$B,'Control Panel'!$H:$H),_xlfn.XLOOKUP(BO$1,'Control Panel'!$B:$B,'Control Panel'!$E:$E),_xlfn.XLOOKUP(BO$1,'Control Panel'!$B:$B,'Control Panel'!$C:$C)))</f>
        <v>51078.842448125593</v>
      </c>
      <c r="BQ218" s="3">
        <f>IF(BP218=0,0,BO218*(_xlfn.XLOOKUP(BO$1,'Control Panel'!$B:$B,'Control Panel'!$H:$H)))</f>
        <v>23955.925063616931</v>
      </c>
      <c r="BR218" s="3">
        <f t="shared" si="134"/>
        <v>27122.917384508663</v>
      </c>
      <c r="BS218" s="3">
        <f t="shared" si="135"/>
        <v>5448517.0971565042</v>
      </c>
      <c r="BT218" s="10">
        <f>_xlfn.XLOOKUP(BO$1,'Control Panel'!$B:$B,'Control Panel'!$D:$D)</f>
        <v>5.2499999999999998E-2</v>
      </c>
      <c r="BU218" s="2">
        <f>IF('Control Panel'!$D$26="ON",BY217*(1-'Control Panel'!$C$26),BY217)</f>
        <v>-1.0259100235998631E-9</v>
      </c>
      <c r="BV218" s="3">
        <f>IF(ROUND(BY217,2) = 0,0,-PMT(_xlfn.XLOOKUP(BU$1,'Control Panel'!$B:$B,'Control Panel'!$H:$H),_xlfn.XLOOKUP(BU$1,'Control Panel'!$B:$B,'Control Panel'!$E:$E),_xlfn.XLOOKUP(BU$1,'Control Panel'!$B:$B,'Control Panel'!$C:$C)))</f>
        <v>0</v>
      </c>
      <c r="BW218" s="3">
        <f>IF(BV218=0,0,BU218*(_xlfn.XLOOKUP(BU$1,'Control Panel'!$B:$B,'Control Panel'!$H:$H)))</f>
        <v>0</v>
      </c>
      <c r="BX218" s="3">
        <f t="shared" si="136"/>
        <v>0</v>
      </c>
      <c r="BY218" s="3">
        <f t="shared" si="137"/>
        <v>-1.0259100235998631E-9</v>
      </c>
      <c r="BZ218" s="10">
        <f>_xlfn.XLOOKUP(BU$1,'Control Panel'!$B:$B,'Control Panel'!$D:$D)</f>
        <v>6.3750000000000001E-2</v>
      </c>
      <c r="CA218" s="2">
        <f>IF('Control Panel'!$D$26="ON",CE217*(1-'Control Panel'!$C$26),CE217)</f>
        <v>-8.3746272139251232E-9</v>
      </c>
      <c r="CB218" s="3">
        <f>IF(ROUND(CE217,2) = 0,0,-PMT(_xlfn.XLOOKUP(CA$1,'Control Panel'!$B:$B,'Control Panel'!$H:$H),_xlfn.XLOOKUP(CA$1,'Control Panel'!$B:$B,'Control Panel'!$E:$E),_xlfn.XLOOKUP(CA$1,'Control Panel'!$B:$B,'Control Panel'!$C:$C)))</f>
        <v>0</v>
      </c>
      <c r="CC218" s="3">
        <f>IF(CB218=0,0,CA218*(_xlfn.XLOOKUP(CA$1,'Control Panel'!$B:$B,'Control Panel'!$H:$H)))</f>
        <v>0</v>
      </c>
      <c r="CD218" s="3">
        <f t="shared" si="138"/>
        <v>0</v>
      </c>
      <c r="CE218" s="3">
        <f t="shared" si="139"/>
        <v>-8.3746272139251232E-9</v>
      </c>
      <c r="CF218" s="10">
        <f>_xlfn.XLOOKUP(CA$1,'Control Panel'!$B:$B,'Control Panel'!$D:$D)</f>
        <v>5.7500000000000002E-2</v>
      </c>
      <c r="CG218" s="2">
        <f>IF('Control Panel'!$D$26="ON",CK217*(1-'Control Panel'!$C$26),CK217)</f>
        <v>2.066371962428093E-9</v>
      </c>
      <c r="CH218" s="3">
        <f>IF(ROUND(CK217,2) = 0,0,-PMT(_xlfn.XLOOKUP(CG$1,'Control Panel'!$B:$B,'Control Panel'!$H:$H),_xlfn.XLOOKUP(CG$1,'Control Panel'!$B:$B,'Control Panel'!$E:$E),_xlfn.XLOOKUP(CG$1,'Control Panel'!$B:$B,'Control Panel'!$C:$C)))</f>
        <v>0</v>
      </c>
      <c r="CI218" s="3">
        <f>IF(CH218=0,0,CG218*(_xlfn.XLOOKUP(CG$1,'Control Panel'!$B:$B,'Control Panel'!$H:$H)))</f>
        <v>0</v>
      </c>
      <c r="CJ218" s="3">
        <f t="shared" si="140"/>
        <v>0</v>
      </c>
      <c r="CK218" s="3">
        <f t="shared" si="141"/>
        <v>2.066371962428093E-9</v>
      </c>
      <c r="CL218" s="10">
        <f>_xlfn.XLOOKUP(CG$1,'Control Panel'!$B:$B,'Control Panel'!$D:$D)</f>
        <v>5.5E-2</v>
      </c>
      <c r="CM218" s="2">
        <f>IF('Control Panel'!$D$26="ON",CQ217*(1-'Control Panel'!$C$26),CQ217)</f>
        <v>1183922.1653061637</v>
      </c>
      <c r="CN218" s="3">
        <f>IF(ROUND(CQ217,2) = 0,0,-PMT(_xlfn.XLOOKUP(CM$1,'Control Panel'!$B:$B,'Control Panel'!$H:$H),_xlfn.XLOOKUP(CM$1,'Control Panel'!$B:$B,'Control Panel'!$E:$E),_xlfn.XLOOKUP(CM$1,'Control Panel'!$B:$B,'Control Panel'!$C:$C)))</f>
        <v>11044.074042837967</v>
      </c>
      <c r="CO218" s="3">
        <f>IF(CN218=0,0,CM218*(_xlfn.XLOOKUP(CM$1,'Control Panel'!$B:$B,'Control Panel'!$H:$H)))</f>
        <v>5179.6594732144658</v>
      </c>
      <c r="CP218" s="3">
        <f t="shared" si="142"/>
        <v>5864.4145696235009</v>
      </c>
      <c r="CQ218" s="3">
        <f t="shared" si="143"/>
        <v>1178057.7507365402</v>
      </c>
      <c r="CR218" s="10">
        <f>_xlfn.XLOOKUP(CM$1,'Control Panel'!$B:$B,'Control Panel'!$D:$D)</f>
        <v>5.2499999999999998E-2</v>
      </c>
    </row>
    <row r="219" spans="1:96" ht="11.15" thickBot="1" x14ac:dyDescent="0.35">
      <c r="A219" s="86">
        <f t="shared" si="112"/>
        <v>171578.71043470246</v>
      </c>
      <c r="B219" s="3">
        <f t="shared" si="113"/>
        <v>193103.92287201647</v>
      </c>
      <c r="C219" s="88">
        <f>SUM($A$3:A218)</f>
        <v>63240630.010173105</v>
      </c>
      <c r="D219" s="87">
        <f>IF('Control Panel'!$D$27= "ON",A219+B219*(1-'Control Panel'!$C$27),A219+B219)</f>
        <v>364682.6333067189</v>
      </c>
      <c r="F219" s="11">
        <v>217</v>
      </c>
      <c r="G219" s="2">
        <f>IF('Control Panel'!$D$26="ON",K218*(1-'Control Panel'!$C$26),K218)</f>
        <v>2.5611370801925659E-9</v>
      </c>
      <c r="H219" s="3">
        <f>IF(ROUND(K218,2) = 0,0,-PMT(_xlfn.XLOOKUP(G$1,'Control Panel'!$B:$B,'Control Panel'!$H:$H),_xlfn.XLOOKUP(G$1,'Control Panel'!$B:$B,'Control Panel'!$E:$E),_xlfn.XLOOKUP(G$1,'Control Panel'!$B:$B,'Control Panel'!$C:$C)))</f>
        <v>0</v>
      </c>
      <c r="I219" s="3">
        <f>IF(H219=0,0,G219*(_xlfn.XLOOKUP(G$1,'Control Panel'!$B:$B,'Control Panel'!$H:$H)))</f>
        <v>0</v>
      </c>
      <c r="J219" s="3">
        <f t="shared" si="114"/>
        <v>0</v>
      </c>
      <c r="K219" s="3">
        <f t="shared" si="115"/>
        <v>2.5611370801925659E-9</v>
      </c>
      <c r="L219" s="10">
        <f>_xlfn.XLOOKUP(G$1,'Control Panel'!$B:$B,'Control Panel'!$D:$D)</f>
        <v>5.5E-2</v>
      </c>
      <c r="M219" s="2">
        <f>IF('Control Panel'!$D$26="ON",Q218*(1-'Control Panel'!$C$26),Q218)</f>
        <v>2571829.8474394488</v>
      </c>
      <c r="N219" s="3">
        <f>IF(ROUND(Q218,2) = 0,0,-PMT(_xlfn.XLOOKUP(M$1,'Control Panel'!$B:$B,'Control Panel'!$H:$H),_xlfn.XLOOKUP(M$1,'Control Panel'!$B:$B,'Control Panel'!$E:$E),_xlfn.XLOOKUP(M$1,'Control Panel'!$B:$B,'Control Panel'!$C:$C)))</f>
        <v>26277.152547020552</v>
      </c>
      <c r="O219" s="3">
        <f>IF(N219=0,0,M219*(_xlfn.XLOOKUP(M$1,'Control Panel'!$B:$B,'Control Panel'!$H:$H)))</f>
        <v>14734.441834288509</v>
      </c>
      <c r="P219" s="3">
        <f t="shared" si="116"/>
        <v>11542.710712732043</v>
      </c>
      <c r="Q219" s="3">
        <f t="shared" si="117"/>
        <v>2560287.136726717</v>
      </c>
      <c r="R219" s="10">
        <f>_xlfn.XLOOKUP(M$1,'Control Panel'!$B:$B,'Control Panel'!$D:$D)</f>
        <v>6.8750000000000006E-2</v>
      </c>
      <c r="S219" s="2">
        <f>IF('Control Panel'!$D$26="ON",W218*(1-'Control Panel'!$C$26),W218)</f>
        <v>4179223.5020890795</v>
      </c>
      <c r="T219" s="3">
        <f>IF(ROUND(W218,2) = 0,0,-PMT(_xlfn.XLOOKUP(S$1,'Control Panel'!$B:$B,'Control Panel'!$H:$H),_xlfn.XLOOKUP(S$1,'Control Panel'!$B:$B,'Control Panel'!$E:$E),_xlfn.XLOOKUP(S$1,'Control Panel'!$B:$B,'Control Panel'!$C:$C)))</f>
        <v>42700.372888908401</v>
      </c>
      <c r="U219" s="3">
        <f>IF(T219=0,0,S219*(_xlfn.XLOOKUP(S$1,'Control Panel'!$B:$B,'Control Panel'!$H:$H)))</f>
        <v>23943.467980718688</v>
      </c>
      <c r="V219" s="3">
        <f t="shared" si="118"/>
        <v>18756.904908189714</v>
      </c>
      <c r="W219" s="3">
        <f t="shared" si="119"/>
        <v>4160466.5971808899</v>
      </c>
      <c r="X219" s="10">
        <f>_xlfn.XLOOKUP(S$1,'Control Panel'!$B:$B,'Control Panel'!$D:$D)</f>
        <v>6.8750000000000006E-2</v>
      </c>
      <c r="Y219" s="2">
        <f>IF('Control Panel'!$D$26="ON",AC218*(1-'Control Panel'!$C$26),AC218)</f>
        <v>-6.7957444116473198E-9</v>
      </c>
      <c r="Z219" s="3">
        <f>IF(ROUND(AC218,2) = 0,0,-PMT(_xlfn.XLOOKUP(Y$1,'Control Panel'!$B:$B,'Control Panel'!$H:$H),_xlfn.XLOOKUP(Y$1,'Control Panel'!$B:$B,'Control Panel'!$E:$E),_xlfn.XLOOKUP(Y$1,'Control Panel'!$B:$B,'Control Panel'!$C:$C)))</f>
        <v>0</v>
      </c>
      <c r="AA219" s="3">
        <f>IF(Z219=0,0,Y219*(_xlfn.XLOOKUP(Y$1,'Control Panel'!$B:$B,'Control Panel'!$H:$H)))</f>
        <v>0</v>
      </c>
      <c r="AB219" s="3">
        <f t="shared" si="120"/>
        <v>0</v>
      </c>
      <c r="AC219" s="3">
        <f t="shared" si="121"/>
        <v>-6.7957444116473198E-9</v>
      </c>
      <c r="AD219" s="10">
        <f>_xlfn.XLOOKUP(Y$1,'Control Panel'!$B:$B,'Control Panel'!$D:$D)</f>
        <v>5.1249999999999997E-2</v>
      </c>
      <c r="AE219" s="2">
        <f>IF('Control Panel'!$D$26="ON",AI218*(1-'Control Panel'!$C$26),AI218)</f>
        <v>6429574.6185986251</v>
      </c>
      <c r="AF219" s="3">
        <f>IF(ROUND(AI218,2) = 0,0,-PMT(_xlfn.XLOOKUP(AE$1,'Control Panel'!$B:$B,'Control Panel'!$H:$H),_xlfn.XLOOKUP(AE$1,'Control Panel'!$B:$B,'Control Panel'!$E:$E),_xlfn.XLOOKUP(AE$1,'Control Panel'!$B:$B,'Control Panel'!$C:$C)))</f>
        <v>65692.881367551381</v>
      </c>
      <c r="AG219" s="3">
        <f>IF(AF219=0,0,AE219*(_xlfn.XLOOKUP(AE$1,'Control Panel'!$B:$B,'Control Panel'!$H:$H)))</f>
        <v>36836.104585721296</v>
      </c>
      <c r="AH219" s="3">
        <f t="shared" si="122"/>
        <v>28856.776781830085</v>
      </c>
      <c r="AI219" s="3">
        <f t="shared" si="123"/>
        <v>6400717.8418167951</v>
      </c>
      <c r="AJ219" s="10">
        <f>_xlfn.XLOOKUP(AE$1,'Control Panel'!$B:$B,'Control Panel'!$D:$D)</f>
        <v>6.8750000000000006E-2</v>
      </c>
      <c r="AK219" s="2">
        <f>IF('Control Panel'!$D$26="ON",AO218*(1-'Control Panel'!$C$26),AO218)</f>
        <v>-5.056790541857481E-10</v>
      </c>
      <c r="AL219" s="3">
        <f>IF(ROUND(AO218,2) = 0,0,-PMT(_xlfn.XLOOKUP(AK$1,'Control Panel'!$B:$B,'Control Panel'!$H:$H),_xlfn.XLOOKUP(AK$1,'Control Panel'!$B:$B,'Control Panel'!$E:$E),_xlfn.XLOOKUP(AK$1,'Control Panel'!$B:$B,'Control Panel'!$C:$C)))</f>
        <v>0</v>
      </c>
      <c r="AM219" s="3">
        <f>IF(AL219=0,0,AK219*(_xlfn.XLOOKUP(AK$1,'Control Panel'!$B:$B,'Control Panel'!$H:$H)))</f>
        <v>0</v>
      </c>
      <c r="AN219" s="3">
        <f t="shared" si="124"/>
        <v>0</v>
      </c>
      <c r="AO219" s="3">
        <f t="shared" si="125"/>
        <v>-5.056790541857481E-10</v>
      </c>
      <c r="AP219" s="10">
        <f>_xlfn.XLOOKUP(AK$1,'Control Panel'!$B:$B,'Control Panel'!$D:$D)</f>
        <v>6.25E-2</v>
      </c>
      <c r="AQ219" s="2">
        <f>IF('Control Panel'!$D$26="ON",AU218*(1-'Control Panel'!$C$26),AU218)</f>
        <v>-1.3387762010097504E-9</v>
      </c>
      <c r="AR219" s="3">
        <f>IF(ROUND(AU218,2) = 0,0,-PMT(_xlfn.XLOOKUP(AQ$1,'Control Panel'!$B:$B,'Control Panel'!$H:$H),_xlfn.XLOOKUP(AQ$1,'Control Panel'!$B:$B,'Control Panel'!$E:$E),_xlfn.XLOOKUP(AQ$1,'Control Panel'!$B:$B,'Control Panel'!$C:$C)))</f>
        <v>0</v>
      </c>
      <c r="AS219" s="3">
        <f>IF(AR219=0,0,AQ219*(_xlfn.XLOOKUP(AQ$1,'Control Panel'!$B:$B,'Control Panel'!$H:$H)))</f>
        <v>0</v>
      </c>
      <c r="AT219" s="3">
        <f t="shared" si="126"/>
        <v>0</v>
      </c>
      <c r="AU219" s="3">
        <f t="shared" si="127"/>
        <v>-1.3387762010097504E-9</v>
      </c>
      <c r="AV219" s="10">
        <f>_xlfn.XLOOKUP(AQ$1,'Control Panel'!$B:$B,'Control Panel'!$D:$D)</f>
        <v>6.6250000000000003E-2</v>
      </c>
      <c r="AW219" s="2">
        <f>IF('Control Panel'!$D$26="ON",BA218*(1-'Control Panel'!$C$26),BA218)</f>
        <v>4746451.9308693102</v>
      </c>
      <c r="AX219" s="3">
        <f>IF(ROUND(BA218,2) = 0,0,-PMT(_xlfn.XLOOKUP(AW$1,'Control Panel'!$B:$B,'Control Panel'!$H:$H),_xlfn.XLOOKUP(AW$1,'Control Panel'!$B:$B,'Control Panel'!$E:$E),_xlfn.XLOOKUP(AW$1,'Control Panel'!$B:$B,'Control Panel'!$C:$C)))</f>
        <v>44797.69910066975</v>
      </c>
      <c r="AY219" s="3">
        <f>IF(AX219=0,0,AW219*(_xlfn.XLOOKUP(AW$1,'Control Panel'!$B:$B,'Control Panel'!$H:$H)))</f>
        <v>21260.149273685452</v>
      </c>
      <c r="AZ219" s="3">
        <f t="shared" si="128"/>
        <v>23537.549826984297</v>
      </c>
      <c r="BA219" s="3">
        <f t="shared" si="129"/>
        <v>4722914.3810423259</v>
      </c>
      <c r="BB219" s="10">
        <f>_xlfn.XLOOKUP(AW$1,'Control Panel'!$B:$B,'Control Panel'!$D:$D)</f>
        <v>5.3749999999999999E-2</v>
      </c>
      <c r="BC219" s="2">
        <f>IF('Control Panel'!$D$26="ON",BG218*(1-'Control Panel'!$C$26),BG218)</f>
        <v>8086769.8074909486</v>
      </c>
      <c r="BD219" s="3">
        <f>IF(ROUND(BG218,2) = 0,0,-PMT(_xlfn.XLOOKUP(BC$1,'Control Panel'!$B:$B,'Control Panel'!$H:$H),_xlfn.XLOOKUP(BC$1,'Control Panel'!$B:$B,'Control Panel'!$E:$E),_xlfn.XLOOKUP(BC$1,'Control Panel'!$B:$B,'Control Panel'!$C:$C)))</f>
        <v>83162.8118973979</v>
      </c>
      <c r="BE219" s="3">
        <f>IF(BD219=0,0,BC219*(_xlfn.XLOOKUP(BC$1,'Control Panel'!$B:$B,'Control Panel'!$H:$H)))</f>
        <v>47172.823877030532</v>
      </c>
      <c r="BF219" s="3">
        <f t="shared" si="130"/>
        <v>35989.988020367367</v>
      </c>
      <c r="BG219" s="3">
        <f t="shared" si="131"/>
        <v>8050779.8194705816</v>
      </c>
      <c r="BH219" s="10">
        <f>_xlfn.XLOOKUP(BC$1,'Control Panel'!$B:$B,'Control Panel'!$D:$D)</f>
        <v>7.0000000000000007E-2</v>
      </c>
      <c r="BI219" s="2">
        <f>IF('Control Panel'!$D$26="ON",BM218*(1-'Control Panel'!$C$26),BM218)</f>
        <v>4118945.4354464537</v>
      </c>
      <c r="BJ219" s="3">
        <f>IF(ROUND(BM218,2) = 0,0,-PMT(_xlfn.XLOOKUP(BI$1,'Control Panel'!$B:$B,'Control Panel'!$H:$H),_xlfn.XLOOKUP(BI$1,'Control Panel'!$B:$B,'Control Panel'!$E:$E),_xlfn.XLOOKUP(BI$1,'Control Panel'!$B:$B,'Control Panel'!$C:$C)))</f>
        <v>39928.799014207361</v>
      </c>
      <c r="BK219" s="3">
        <f>IF(BJ219=0,0,BI219*(_xlfn.XLOOKUP(BI$1,'Control Panel'!$B:$B,'Control Panel'!$H:$H)))</f>
        <v>20165.670361039927</v>
      </c>
      <c r="BL219" s="3">
        <f t="shared" si="132"/>
        <v>19763.128653167434</v>
      </c>
      <c r="BM219" s="3">
        <f t="shared" si="133"/>
        <v>4099182.3067932865</v>
      </c>
      <c r="BN219" s="10">
        <f>_xlfn.XLOOKUP(BI$1,'Control Panel'!$B:$B,'Control Panel'!$D:$D)</f>
        <v>5.8749999999999997E-2</v>
      </c>
      <c r="BO219" s="2">
        <f>IF('Control Panel'!$D$26="ON",BS218*(1-'Control Panel'!$C$26),BS218)</f>
        <v>5448517.0971565042</v>
      </c>
      <c r="BP219" s="3">
        <f>IF(ROUND(BS218,2) = 0,0,-PMT(_xlfn.XLOOKUP(BO$1,'Control Panel'!$B:$B,'Control Panel'!$H:$H),_xlfn.XLOOKUP(BO$1,'Control Panel'!$B:$B,'Control Panel'!$E:$E),_xlfn.XLOOKUP(BO$1,'Control Panel'!$B:$B,'Control Panel'!$C:$C)))</f>
        <v>51078.842448125593</v>
      </c>
      <c r="BQ219" s="3">
        <f>IF(BP219=0,0,BO219*(_xlfn.XLOOKUP(BO$1,'Control Panel'!$B:$B,'Control Panel'!$H:$H)))</f>
        <v>23837.262300059705</v>
      </c>
      <c r="BR219" s="3">
        <f t="shared" si="134"/>
        <v>27241.580148065888</v>
      </c>
      <c r="BS219" s="3">
        <f t="shared" si="135"/>
        <v>5421275.5170084387</v>
      </c>
      <c r="BT219" s="10">
        <f>_xlfn.XLOOKUP(BO$1,'Control Panel'!$B:$B,'Control Panel'!$D:$D)</f>
        <v>5.2499999999999998E-2</v>
      </c>
      <c r="BU219" s="2">
        <f>IF('Control Panel'!$D$26="ON",BY218*(1-'Control Panel'!$C$26),BY218)</f>
        <v>-1.0259100235998631E-9</v>
      </c>
      <c r="BV219" s="3">
        <f>IF(ROUND(BY218,2) = 0,0,-PMT(_xlfn.XLOOKUP(BU$1,'Control Panel'!$B:$B,'Control Panel'!$H:$H),_xlfn.XLOOKUP(BU$1,'Control Panel'!$B:$B,'Control Panel'!$E:$E),_xlfn.XLOOKUP(BU$1,'Control Panel'!$B:$B,'Control Panel'!$C:$C)))</f>
        <v>0</v>
      </c>
      <c r="BW219" s="3">
        <f>IF(BV219=0,0,BU219*(_xlfn.XLOOKUP(BU$1,'Control Panel'!$B:$B,'Control Panel'!$H:$H)))</f>
        <v>0</v>
      </c>
      <c r="BX219" s="3">
        <f t="shared" si="136"/>
        <v>0</v>
      </c>
      <c r="BY219" s="3">
        <f t="shared" si="137"/>
        <v>-1.0259100235998631E-9</v>
      </c>
      <c r="BZ219" s="10">
        <f>_xlfn.XLOOKUP(BU$1,'Control Panel'!$B:$B,'Control Panel'!$D:$D)</f>
        <v>6.3750000000000001E-2</v>
      </c>
      <c r="CA219" s="2">
        <f>IF('Control Panel'!$D$26="ON",CE218*(1-'Control Panel'!$C$26),CE218)</f>
        <v>-8.3746272139251232E-9</v>
      </c>
      <c r="CB219" s="3">
        <f>IF(ROUND(CE218,2) = 0,0,-PMT(_xlfn.XLOOKUP(CA$1,'Control Panel'!$B:$B,'Control Panel'!$H:$H),_xlfn.XLOOKUP(CA$1,'Control Panel'!$B:$B,'Control Panel'!$E:$E),_xlfn.XLOOKUP(CA$1,'Control Panel'!$B:$B,'Control Panel'!$C:$C)))</f>
        <v>0</v>
      </c>
      <c r="CC219" s="3">
        <f>IF(CB219=0,0,CA219*(_xlfn.XLOOKUP(CA$1,'Control Panel'!$B:$B,'Control Panel'!$H:$H)))</f>
        <v>0</v>
      </c>
      <c r="CD219" s="3">
        <f t="shared" si="138"/>
        <v>0</v>
      </c>
      <c r="CE219" s="3">
        <f t="shared" si="139"/>
        <v>-8.3746272139251232E-9</v>
      </c>
      <c r="CF219" s="10">
        <f>_xlfn.XLOOKUP(CA$1,'Control Panel'!$B:$B,'Control Panel'!$D:$D)</f>
        <v>5.7500000000000002E-2</v>
      </c>
      <c r="CG219" s="2">
        <f>IF('Control Panel'!$D$26="ON",CK218*(1-'Control Panel'!$C$26),CK218)</f>
        <v>2.066371962428093E-9</v>
      </c>
      <c r="CH219" s="3">
        <f>IF(ROUND(CK218,2) = 0,0,-PMT(_xlfn.XLOOKUP(CG$1,'Control Panel'!$B:$B,'Control Panel'!$H:$H),_xlfn.XLOOKUP(CG$1,'Control Panel'!$B:$B,'Control Panel'!$E:$E),_xlfn.XLOOKUP(CG$1,'Control Panel'!$B:$B,'Control Panel'!$C:$C)))</f>
        <v>0</v>
      </c>
      <c r="CI219" s="3">
        <f>IF(CH219=0,0,CG219*(_xlfn.XLOOKUP(CG$1,'Control Panel'!$B:$B,'Control Panel'!$H:$H)))</f>
        <v>0</v>
      </c>
      <c r="CJ219" s="3">
        <f t="shared" si="140"/>
        <v>0</v>
      </c>
      <c r="CK219" s="3">
        <f t="shared" si="141"/>
        <v>2.066371962428093E-9</v>
      </c>
      <c r="CL219" s="10">
        <f>_xlfn.XLOOKUP(CG$1,'Control Panel'!$B:$B,'Control Panel'!$D:$D)</f>
        <v>5.5E-2</v>
      </c>
      <c r="CM219" s="2">
        <f>IF('Control Panel'!$D$26="ON",CQ218*(1-'Control Panel'!$C$26),CQ218)</f>
        <v>1178057.7507365402</v>
      </c>
      <c r="CN219" s="3">
        <f>IF(ROUND(CQ218,2) = 0,0,-PMT(_xlfn.XLOOKUP(CM$1,'Control Panel'!$B:$B,'Control Panel'!$H:$H),_xlfn.XLOOKUP(CM$1,'Control Panel'!$B:$B,'Control Panel'!$E:$E),_xlfn.XLOOKUP(CM$1,'Control Panel'!$B:$B,'Control Panel'!$C:$C)))</f>
        <v>11044.074042837967</v>
      </c>
      <c r="CO219" s="3">
        <f>IF(CN219=0,0,CM219*(_xlfn.XLOOKUP(CM$1,'Control Panel'!$B:$B,'Control Panel'!$H:$H)))</f>
        <v>5154.0026594723631</v>
      </c>
      <c r="CP219" s="3">
        <f t="shared" si="142"/>
        <v>5890.0713833656037</v>
      </c>
      <c r="CQ219" s="3">
        <f t="shared" si="143"/>
        <v>1172167.6793531745</v>
      </c>
      <c r="CR219" s="10">
        <f>_xlfn.XLOOKUP(CM$1,'Control Panel'!$B:$B,'Control Panel'!$D:$D)</f>
        <v>5.2499999999999998E-2</v>
      </c>
    </row>
    <row r="220" spans="1:96" ht="11.15" thickBot="1" x14ac:dyDescent="0.35">
      <c r="A220" s="86">
        <f t="shared" si="112"/>
        <v>172474.70543104317</v>
      </c>
      <c r="B220" s="3">
        <f t="shared" si="113"/>
        <v>192207.92787567573</v>
      </c>
      <c r="C220" s="88">
        <f>SUM($A$3:A219)</f>
        <v>63412208.72060781</v>
      </c>
      <c r="D220" s="87">
        <f>IF('Control Panel'!$D$27= "ON",A220+B220*(1-'Control Panel'!$C$27),A220+B220)</f>
        <v>364682.6333067189</v>
      </c>
      <c r="F220" s="11">
        <v>218</v>
      </c>
      <c r="G220" s="2">
        <f>IF('Control Panel'!$D$26="ON",K219*(1-'Control Panel'!$C$26),K219)</f>
        <v>2.5611370801925659E-9</v>
      </c>
      <c r="H220" s="3">
        <f>IF(ROUND(K219,2) = 0,0,-PMT(_xlfn.XLOOKUP(G$1,'Control Panel'!$B:$B,'Control Panel'!$H:$H),_xlfn.XLOOKUP(G$1,'Control Panel'!$B:$B,'Control Panel'!$E:$E),_xlfn.XLOOKUP(G$1,'Control Panel'!$B:$B,'Control Panel'!$C:$C)))</f>
        <v>0</v>
      </c>
      <c r="I220" s="3">
        <f>IF(H220=0,0,G220*(_xlfn.XLOOKUP(G$1,'Control Panel'!$B:$B,'Control Panel'!$H:$H)))</f>
        <v>0</v>
      </c>
      <c r="J220" s="3">
        <f t="shared" si="114"/>
        <v>0</v>
      </c>
      <c r="K220" s="3">
        <f t="shared" si="115"/>
        <v>2.5611370801925659E-9</v>
      </c>
      <c r="L220" s="10">
        <f>_xlfn.XLOOKUP(G$1,'Control Panel'!$B:$B,'Control Panel'!$D:$D)</f>
        <v>5.5E-2</v>
      </c>
      <c r="M220" s="2">
        <f>IF('Control Panel'!$D$26="ON",Q219*(1-'Control Panel'!$C$26),Q219)</f>
        <v>2560287.136726717</v>
      </c>
      <c r="N220" s="3">
        <f>IF(ROUND(Q219,2) = 0,0,-PMT(_xlfn.XLOOKUP(M$1,'Control Panel'!$B:$B,'Control Panel'!$H:$H),_xlfn.XLOOKUP(M$1,'Control Panel'!$B:$B,'Control Panel'!$E:$E),_xlfn.XLOOKUP(M$1,'Control Panel'!$B:$B,'Control Panel'!$C:$C)))</f>
        <v>26277.152547020552</v>
      </c>
      <c r="O220" s="3">
        <f>IF(N220=0,0,M220*(_xlfn.XLOOKUP(M$1,'Control Panel'!$B:$B,'Control Panel'!$H:$H)))</f>
        <v>14668.31172083015</v>
      </c>
      <c r="P220" s="3">
        <f t="shared" si="116"/>
        <v>11608.840826190402</v>
      </c>
      <c r="Q220" s="3">
        <f t="shared" si="117"/>
        <v>2548678.2959005265</v>
      </c>
      <c r="R220" s="10">
        <f>_xlfn.XLOOKUP(M$1,'Control Panel'!$B:$B,'Control Panel'!$D:$D)</f>
        <v>6.8750000000000006E-2</v>
      </c>
      <c r="S220" s="2">
        <f>IF('Control Panel'!$D$26="ON",W219*(1-'Control Panel'!$C$26),W219)</f>
        <v>4160466.5971808899</v>
      </c>
      <c r="T220" s="3">
        <f>IF(ROUND(W219,2) = 0,0,-PMT(_xlfn.XLOOKUP(S$1,'Control Panel'!$B:$B,'Control Panel'!$H:$H),_xlfn.XLOOKUP(S$1,'Control Panel'!$B:$B,'Control Panel'!$E:$E),_xlfn.XLOOKUP(S$1,'Control Panel'!$B:$B,'Control Panel'!$C:$C)))</f>
        <v>42700.372888908401</v>
      </c>
      <c r="U220" s="3">
        <f>IF(T220=0,0,S220*(_xlfn.XLOOKUP(S$1,'Control Panel'!$B:$B,'Control Panel'!$H:$H)))</f>
        <v>23836.00654634885</v>
      </c>
      <c r="V220" s="3">
        <f t="shared" si="118"/>
        <v>18864.366342559551</v>
      </c>
      <c r="W220" s="3">
        <f t="shared" si="119"/>
        <v>4141602.2308383305</v>
      </c>
      <c r="X220" s="10">
        <f>_xlfn.XLOOKUP(S$1,'Control Panel'!$B:$B,'Control Panel'!$D:$D)</f>
        <v>6.8750000000000006E-2</v>
      </c>
      <c r="Y220" s="2">
        <f>IF('Control Panel'!$D$26="ON",AC219*(1-'Control Panel'!$C$26),AC219)</f>
        <v>-6.7957444116473198E-9</v>
      </c>
      <c r="Z220" s="3">
        <f>IF(ROUND(AC219,2) = 0,0,-PMT(_xlfn.XLOOKUP(Y$1,'Control Panel'!$B:$B,'Control Panel'!$H:$H),_xlfn.XLOOKUP(Y$1,'Control Panel'!$B:$B,'Control Panel'!$E:$E),_xlfn.XLOOKUP(Y$1,'Control Panel'!$B:$B,'Control Panel'!$C:$C)))</f>
        <v>0</v>
      </c>
      <c r="AA220" s="3">
        <f>IF(Z220=0,0,Y220*(_xlfn.XLOOKUP(Y$1,'Control Panel'!$B:$B,'Control Panel'!$H:$H)))</f>
        <v>0</v>
      </c>
      <c r="AB220" s="3">
        <f t="shared" si="120"/>
        <v>0</v>
      </c>
      <c r="AC220" s="3">
        <f t="shared" si="121"/>
        <v>-6.7957444116473198E-9</v>
      </c>
      <c r="AD220" s="10">
        <f>_xlfn.XLOOKUP(Y$1,'Control Panel'!$B:$B,'Control Panel'!$D:$D)</f>
        <v>5.1249999999999997E-2</v>
      </c>
      <c r="AE220" s="2">
        <f>IF('Control Panel'!$D$26="ON",AI219*(1-'Control Panel'!$C$26),AI219)</f>
        <v>6400717.8418167951</v>
      </c>
      <c r="AF220" s="3">
        <f>IF(ROUND(AI219,2) = 0,0,-PMT(_xlfn.XLOOKUP(AE$1,'Control Panel'!$B:$B,'Control Panel'!$H:$H),_xlfn.XLOOKUP(AE$1,'Control Panel'!$B:$B,'Control Panel'!$E:$E),_xlfn.XLOOKUP(AE$1,'Control Panel'!$B:$B,'Control Panel'!$C:$C)))</f>
        <v>65692.881367551381</v>
      </c>
      <c r="AG220" s="3">
        <f>IF(AF220=0,0,AE220*(_xlfn.XLOOKUP(AE$1,'Control Panel'!$B:$B,'Control Panel'!$H:$H)))</f>
        <v>36670.779302075389</v>
      </c>
      <c r="AH220" s="3">
        <f t="shared" si="122"/>
        <v>29022.102065475992</v>
      </c>
      <c r="AI220" s="3">
        <f t="shared" si="123"/>
        <v>6371695.7397513194</v>
      </c>
      <c r="AJ220" s="10">
        <f>_xlfn.XLOOKUP(AE$1,'Control Panel'!$B:$B,'Control Panel'!$D:$D)</f>
        <v>6.8750000000000006E-2</v>
      </c>
      <c r="AK220" s="2">
        <f>IF('Control Panel'!$D$26="ON",AO219*(1-'Control Panel'!$C$26),AO219)</f>
        <v>-5.056790541857481E-10</v>
      </c>
      <c r="AL220" s="3">
        <f>IF(ROUND(AO219,2) = 0,0,-PMT(_xlfn.XLOOKUP(AK$1,'Control Panel'!$B:$B,'Control Panel'!$H:$H),_xlfn.XLOOKUP(AK$1,'Control Panel'!$B:$B,'Control Panel'!$E:$E),_xlfn.XLOOKUP(AK$1,'Control Panel'!$B:$B,'Control Panel'!$C:$C)))</f>
        <v>0</v>
      </c>
      <c r="AM220" s="3">
        <f>IF(AL220=0,0,AK220*(_xlfn.XLOOKUP(AK$1,'Control Panel'!$B:$B,'Control Panel'!$H:$H)))</f>
        <v>0</v>
      </c>
      <c r="AN220" s="3">
        <f t="shared" si="124"/>
        <v>0</v>
      </c>
      <c r="AO220" s="3">
        <f t="shared" si="125"/>
        <v>-5.056790541857481E-10</v>
      </c>
      <c r="AP220" s="10">
        <f>_xlfn.XLOOKUP(AK$1,'Control Panel'!$B:$B,'Control Panel'!$D:$D)</f>
        <v>6.25E-2</v>
      </c>
      <c r="AQ220" s="2">
        <f>IF('Control Panel'!$D$26="ON",AU219*(1-'Control Panel'!$C$26),AU219)</f>
        <v>-1.3387762010097504E-9</v>
      </c>
      <c r="AR220" s="3">
        <f>IF(ROUND(AU219,2) = 0,0,-PMT(_xlfn.XLOOKUP(AQ$1,'Control Panel'!$B:$B,'Control Panel'!$H:$H),_xlfn.XLOOKUP(AQ$1,'Control Panel'!$B:$B,'Control Panel'!$E:$E),_xlfn.XLOOKUP(AQ$1,'Control Panel'!$B:$B,'Control Panel'!$C:$C)))</f>
        <v>0</v>
      </c>
      <c r="AS220" s="3">
        <f>IF(AR220=0,0,AQ220*(_xlfn.XLOOKUP(AQ$1,'Control Panel'!$B:$B,'Control Panel'!$H:$H)))</f>
        <v>0</v>
      </c>
      <c r="AT220" s="3">
        <f t="shared" si="126"/>
        <v>0</v>
      </c>
      <c r="AU220" s="3">
        <f t="shared" si="127"/>
        <v>-1.3387762010097504E-9</v>
      </c>
      <c r="AV220" s="10">
        <f>_xlfn.XLOOKUP(AQ$1,'Control Panel'!$B:$B,'Control Panel'!$D:$D)</f>
        <v>6.6250000000000003E-2</v>
      </c>
      <c r="AW220" s="2">
        <f>IF('Control Panel'!$D$26="ON",BA219*(1-'Control Panel'!$C$26),BA219)</f>
        <v>4722914.3810423259</v>
      </c>
      <c r="AX220" s="3">
        <f>IF(ROUND(BA219,2) = 0,0,-PMT(_xlfn.XLOOKUP(AW$1,'Control Panel'!$B:$B,'Control Panel'!$H:$H),_xlfn.XLOOKUP(AW$1,'Control Panel'!$B:$B,'Control Panel'!$E:$E),_xlfn.XLOOKUP(AW$1,'Control Panel'!$B:$B,'Control Panel'!$C:$C)))</f>
        <v>44797.69910066975</v>
      </c>
      <c r="AY220" s="3">
        <f>IF(AX220=0,0,AW220*(_xlfn.XLOOKUP(AW$1,'Control Panel'!$B:$B,'Control Panel'!$H:$H)))</f>
        <v>21154.72066508542</v>
      </c>
      <c r="AZ220" s="3">
        <f t="shared" si="128"/>
        <v>23642.978435584329</v>
      </c>
      <c r="BA220" s="3">
        <f t="shared" si="129"/>
        <v>4699271.4026067415</v>
      </c>
      <c r="BB220" s="10">
        <f>_xlfn.XLOOKUP(AW$1,'Control Panel'!$B:$B,'Control Panel'!$D:$D)</f>
        <v>5.3749999999999999E-2</v>
      </c>
      <c r="BC220" s="2">
        <f>IF('Control Panel'!$D$26="ON",BG219*(1-'Control Panel'!$C$26),BG219)</f>
        <v>8050779.8194705816</v>
      </c>
      <c r="BD220" s="3">
        <f>IF(ROUND(BG219,2) = 0,0,-PMT(_xlfn.XLOOKUP(BC$1,'Control Panel'!$B:$B,'Control Panel'!$H:$H),_xlfn.XLOOKUP(BC$1,'Control Panel'!$B:$B,'Control Panel'!$E:$E),_xlfn.XLOOKUP(BC$1,'Control Panel'!$B:$B,'Control Panel'!$C:$C)))</f>
        <v>83162.8118973979</v>
      </c>
      <c r="BE220" s="3">
        <f>IF(BD220=0,0,BC220*(_xlfn.XLOOKUP(BC$1,'Control Panel'!$B:$B,'Control Panel'!$H:$H)))</f>
        <v>46962.88228024506</v>
      </c>
      <c r="BF220" s="3">
        <f t="shared" si="130"/>
        <v>36199.92961715284</v>
      </c>
      <c r="BG220" s="3">
        <f t="shared" si="131"/>
        <v>8014579.889853429</v>
      </c>
      <c r="BH220" s="10">
        <f>_xlfn.XLOOKUP(BC$1,'Control Panel'!$B:$B,'Control Panel'!$D:$D)</f>
        <v>7.0000000000000007E-2</v>
      </c>
      <c r="BI220" s="2">
        <f>IF('Control Panel'!$D$26="ON",BM219*(1-'Control Panel'!$C$26),BM219)</f>
        <v>4099182.3067932865</v>
      </c>
      <c r="BJ220" s="3">
        <f>IF(ROUND(BM219,2) = 0,0,-PMT(_xlfn.XLOOKUP(BI$1,'Control Panel'!$B:$B,'Control Panel'!$H:$H),_xlfn.XLOOKUP(BI$1,'Control Panel'!$B:$B,'Control Panel'!$E:$E),_xlfn.XLOOKUP(BI$1,'Control Panel'!$B:$B,'Control Panel'!$C:$C)))</f>
        <v>39928.799014207361</v>
      </c>
      <c r="BK220" s="3">
        <f>IF(BJ220=0,0,BI220*(_xlfn.XLOOKUP(BI$1,'Control Panel'!$B:$B,'Control Panel'!$H:$H)))</f>
        <v>20068.913377008797</v>
      </c>
      <c r="BL220" s="3">
        <f t="shared" si="132"/>
        <v>19859.885637198564</v>
      </c>
      <c r="BM220" s="3">
        <f t="shared" si="133"/>
        <v>4079322.4211560879</v>
      </c>
      <c r="BN220" s="10">
        <f>_xlfn.XLOOKUP(BI$1,'Control Panel'!$B:$B,'Control Panel'!$D:$D)</f>
        <v>5.8749999999999997E-2</v>
      </c>
      <c r="BO220" s="2">
        <f>IF('Control Panel'!$D$26="ON",BS219*(1-'Control Panel'!$C$26),BS219)</f>
        <v>5421275.5170084387</v>
      </c>
      <c r="BP220" s="3">
        <f>IF(ROUND(BS219,2) = 0,0,-PMT(_xlfn.XLOOKUP(BO$1,'Control Panel'!$B:$B,'Control Panel'!$H:$H),_xlfn.XLOOKUP(BO$1,'Control Panel'!$B:$B,'Control Panel'!$E:$E),_xlfn.XLOOKUP(BO$1,'Control Panel'!$B:$B,'Control Panel'!$C:$C)))</f>
        <v>51078.842448125593</v>
      </c>
      <c r="BQ220" s="3">
        <f>IF(BP220=0,0,BO220*(_xlfn.XLOOKUP(BO$1,'Control Panel'!$B:$B,'Control Panel'!$H:$H)))</f>
        <v>23718.080386911915</v>
      </c>
      <c r="BR220" s="3">
        <f t="shared" si="134"/>
        <v>27360.762061213678</v>
      </c>
      <c r="BS220" s="3">
        <f t="shared" si="135"/>
        <v>5393914.7549472246</v>
      </c>
      <c r="BT220" s="10">
        <f>_xlfn.XLOOKUP(BO$1,'Control Panel'!$B:$B,'Control Panel'!$D:$D)</f>
        <v>5.2499999999999998E-2</v>
      </c>
      <c r="BU220" s="2">
        <f>IF('Control Panel'!$D$26="ON",BY219*(1-'Control Panel'!$C$26),BY219)</f>
        <v>-1.0259100235998631E-9</v>
      </c>
      <c r="BV220" s="3">
        <f>IF(ROUND(BY219,2) = 0,0,-PMT(_xlfn.XLOOKUP(BU$1,'Control Panel'!$B:$B,'Control Panel'!$H:$H),_xlfn.XLOOKUP(BU$1,'Control Panel'!$B:$B,'Control Panel'!$E:$E),_xlfn.XLOOKUP(BU$1,'Control Panel'!$B:$B,'Control Panel'!$C:$C)))</f>
        <v>0</v>
      </c>
      <c r="BW220" s="3">
        <f>IF(BV220=0,0,BU220*(_xlfn.XLOOKUP(BU$1,'Control Panel'!$B:$B,'Control Panel'!$H:$H)))</f>
        <v>0</v>
      </c>
      <c r="BX220" s="3">
        <f t="shared" si="136"/>
        <v>0</v>
      </c>
      <c r="BY220" s="3">
        <f t="shared" si="137"/>
        <v>-1.0259100235998631E-9</v>
      </c>
      <c r="BZ220" s="10">
        <f>_xlfn.XLOOKUP(BU$1,'Control Panel'!$B:$B,'Control Panel'!$D:$D)</f>
        <v>6.3750000000000001E-2</v>
      </c>
      <c r="CA220" s="2">
        <f>IF('Control Panel'!$D$26="ON",CE219*(1-'Control Panel'!$C$26),CE219)</f>
        <v>-8.3746272139251232E-9</v>
      </c>
      <c r="CB220" s="3">
        <f>IF(ROUND(CE219,2) = 0,0,-PMT(_xlfn.XLOOKUP(CA$1,'Control Panel'!$B:$B,'Control Panel'!$H:$H),_xlfn.XLOOKUP(CA$1,'Control Panel'!$B:$B,'Control Panel'!$E:$E),_xlfn.XLOOKUP(CA$1,'Control Panel'!$B:$B,'Control Panel'!$C:$C)))</f>
        <v>0</v>
      </c>
      <c r="CC220" s="3">
        <f>IF(CB220=0,0,CA220*(_xlfn.XLOOKUP(CA$1,'Control Panel'!$B:$B,'Control Panel'!$H:$H)))</f>
        <v>0</v>
      </c>
      <c r="CD220" s="3">
        <f t="shared" si="138"/>
        <v>0</v>
      </c>
      <c r="CE220" s="3">
        <f t="shared" si="139"/>
        <v>-8.3746272139251232E-9</v>
      </c>
      <c r="CF220" s="10">
        <f>_xlfn.XLOOKUP(CA$1,'Control Panel'!$B:$B,'Control Panel'!$D:$D)</f>
        <v>5.7500000000000002E-2</v>
      </c>
      <c r="CG220" s="2">
        <f>IF('Control Panel'!$D$26="ON",CK219*(1-'Control Panel'!$C$26),CK219)</f>
        <v>2.066371962428093E-9</v>
      </c>
      <c r="CH220" s="3">
        <f>IF(ROUND(CK219,2) = 0,0,-PMT(_xlfn.XLOOKUP(CG$1,'Control Panel'!$B:$B,'Control Panel'!$H:$H),_xlfn.XLOOKUP(CG$1,'Control Panel'!$B:$B,'Control Panel'!$E:$E),_xlfn.XLOOKUP(CG$1,'Control Panel'!$B:$B,'Control Panel'!$C:$C)))</f>
        <v>0</v>
      </c>
      <c r="CI220" s="3">
        <f>IF(CH220=0,0,CG220*(_xlfn.XLOOKUP(CG$1,'Control Panel'!$B:$B,'Control Panel'!$H:$H)))</f>
        <v>0</v>
      </c>
      <c r="CJ220" s="3">
        <f t="shared" si="140"/>
        <v>0</v>
      </c>
      <c r="CK220" s="3">
        <f t="shared" si="141"/>
        <v>2.066371962428093E-9</v>
      </c>
      <c r="CL220" s="10">
        <f>_xlfn.XLOOKUP(CG$1,'Control Panel'!$B:$B,'Control Panel'!$D:$D)</f>
        <v>5.5E-2</v>
      </c>
      <c r="CM220" s="2">
        <f>IF('Control Panel'!$D$26="ON",CQ219*(1-'Control Panel'!$C$26),CQ219)</f>
        <v>1172167.6793531745</v>
      </c>
      <c r="CN220" s="3">
        <f>IF(ROUND(CQ219,2) = 0,0,-PMT(_xlfn.XLOOKUP(CM$1,'Control Panel'!$B:$B,'Control Panel'!$H:$H),_xlfn.XLOOKUP(CM$1,'Control Panel'!$B:$B,'Control Panel'!$E:$E),_xlfn.XLOOKUP(CM$1,'Control Panel'!$B:$B,'Control Panel'!$C:$C)))</f>
        <v>11044.074042837967</v>
      </c>
      <c r="CO220" s="3">
        <f>IF(CN220=0,0,CM220*(_xlfn.XLOOKUP(CM$1,'Control Panel'!$B:$B,'Control Panel'!$H:$H)))</f>
        <v>5128.2335971701377</v>
      </c>
      <c r="CP220" s="3">
        <f t="shared" si="142"/>
        <v>5915.840445667829</v>
      </c>
      <c r="CQ220" s="3">
        <f t="shared" si="143"/>
        <v>1166251.8389075068</v>
      </c>
      <c r="CR220" s="10">
        <f>_xlfn.XLOOKUP(CM$1,'Control Panel'!$B:$B,'Control Panel'!$D:$D)</f>
        <v>5.2499999999999998E-2</v>
      </c>
    </row>
    <row r="221" spans="1:96" ht="11.15" thickBot="1" x14ac:dyDescent="0.35">
      <c r="A221" s="86">
        <f t="shared" si="112"/>
        <v>173375.44689660677</v>
      </c>
      <c r="B221" s="3">
        <f t="shared" si="113"/>
        <v>191307.18641011213</v>
      </c>
      <c r="C221" s="88">
        <f>SUM($A$3:A220)</f>
        <v>63584683.426038854</v>
      </c>
      <c r="D221" s="87">
        <f>IF('Control Panel'!$D$27= "ON",A221+B221*(1-'Control Panel'!$C$27),A221+B221)</f>
        <v>364682.6333067189</v>
      </c>
      <c r="F221" s="11">
        <v>219</v>
      </c>
      <c r="G221" s="2">
        <f>IF('Control Panel'!$D$26="ON",K220*(1-'Control Panel'!$C$26),K220)</f>
        <v>2.5611370801925659E-9</v>
      </c>
      <c r="H221" s="3">
        <f>IF(ROUND(K220,2) = 0,0,-PMT(_xlfn.XLOOKUP(G$1,'Control Panel'!$B:$B,'Control Panel'!$H:$H),_xlfn.XLOOKUP(G$1,'Control Panel'!$B:$B,'Control Panel'!$E:$E),_xlfn.XLOOKUP(G$1,'Control Panel'!$B:$B,'Control Panel'!$C:$C)))</f>
        <v>0</v>
      </c>
      <c r="I221" s="3">
        <f>IF(H221=0,0,G221*(_xlfn.XLOOKUP(G$1,'Control Panel'!$B:$B,'Control Panel'!$H:$H)))</f>
        <v>0</v>
      </c>
      <c r="J221" s="3">
        <f t="shared" si="114"/>
        <v>0</v>
      </c>
      <c r="K221" s="3">
        <f t="shared" si="115"/>
        <v>2.5611370801925659E-9</v>
      </c>
      <c r="L221" s="10">
        <f>_xlfn.XLOOKUP(G$1,'Control Panel'!$B:$B,'Control Panel'!$D:$D)</f>
        <v>5.5E-2</v>
      </c>
      <c r="M221" s="2">
        <f>IF('Control Panel'!$D$26="ON",Q220*(1-'Control Panel'!$C$26),Q220)</f>
        <v>2548678.2959005265</v>
      </c>
      <c r="N221" s="3">
        <f>IF(ROUND(Q220,2) = 0,0,-PMT(_xlfn.XLOOKUP(M$1,'Control Panel'!$B:$B,'Control Panel'!$H:$H),_xlfn.XLOOKUP(M$1,'Control Panel'!$B:$B,'Control Panel'!$E:$E),_xlfn.XLOOKUP(M$1,'Control Panel'!$B:$B,'Control Panel'!$C:$C)))</f>
        <v>26277.152547020552</v>
      </c>
      <c r="O221" s="3">
        <f>IF(N221=0,0,M221*(_xlfn.XLOOKUP(M$1,'Control Panel'!$B:$B,'Control Panel'!$H:$H)))</f>
        <v>14601.8027369301</v>
      </c>
      <c r="P221" s="3">
        <f t="shared" si="116"/>
        <v>11675.349810090453</v>
      </c>
      <c r="Q221" s="3">
        <f t="shared" si="117"/>
        <v>2537002.9460904361</v>
      </c>
      <c r="R221" s="10">
        <f>_xlfn.XLOOKUP(M$1,'Control Panel'!$B:$B,'Control Panel'!$D:$D)</f>
        <v>6.8750000000000006E-2</v>
      </c>
      <c r="S221" s="2">
        <f>IF('Control Panel'!$D$26="ON",W220*(1-'Control Panel'!$C$26),W220)</f>
        <v>4141602.2308383305</v>
      </c>
      <c r="T221" s="3">
        <f>IF(ROUND(W220,2) = 0,0,-PMT(_xlfn.XLOOKUP(S$1,'Control Panel'!$B:$B,'Control Panel'!$H:$H),_xlfn.XLOOKUP(S$1,'Control Panel'!$B:$B,'Control Panel'!$E:$E),_xlfn.XLOOKUP(S$1,'Control Panel'!$B:$B,'Control Panel'!$C:$C)))</f>
        <v>42700.372888908401</v>
      </c>
      <c r="U221" s="3">
        <f>IF(T221=0,0,S221*(_xlfn.XLOOKUP(S$1,'Control Panel'!$B:$B,'Control Panel'!$H:$H)))</f>
        <v>23727.929447511269</v>
      </c>
      <c r="V221" s="3">
        <f t="shared" si="118"/>
        <v>18972.443441397132</v>
      </c>
      <c r="W221" s="3">
        <f t="shared" si="119"/>
        <v>4122629.7873969334</v>
      </c>
      <c r="X221" s="10">
        <f>_xlfn.XLOOKUP(S$1,'Control Panel'!$B:$B,'Control Panel'!$D:$D)</f>
        <v>6.8750000000000006E-2</v>
      </c>
      <c r="Y221" s="2">
        <f>IF('Control Panel'!$D$26="ON",AC220*(1-'Control Panel'!$C$26),AC220)</f>
        <v>-6.7957444116473198E-9</v>
      </c>
      <c r="Z221" s="3">
        <f>IF(ROUND(AC220,2) = 0,0,-PMT(_xlfn.XLOOKUP(Y$1,'Control Panel'!$B:$B,'Control Panel'!$H:$H),_xlfn.XLOOKUP(Y$1,'Control Panel'!$B:$B,'Control Panel'!$E:$E),_xlfn.XLOOKUP(Y$1,'Control Panel'!$B:$B,'Control Panel'!$C:$C)))</f>
        <v>0</v>
      </c>
      <c r="AA221" s="3">
        <f>IF(Z221=0,0,Y221*(_xlfn.XLOOKUP(Y$1,'Control Panel'!$B:$B,'Control Panel'!$H:$H)))</f>
        <v>0</v>
      </c>
      <c r="AB221" s="3">
        <f t="shared" si="120"/>
        <v>0</v>
      </c>
      <c r="AC221" s="3">
        <f t="shared" si="121"/>
        <v>-6.7957444116473198E-9</v>
      </c>
      <c r="AD221" s="10">
        <f>_xlfn.XLOOKUP(Y$1,'Control Panel'!$B:$B,'Control Panel'!$D:$D)</f>
        <v>5.1249999999999997E-2</v>
      </c>
      <c r="AE221" s="2">
        <f>IF('Control Panel'!$D$26="ON",AI220*(1-'Control Panel'!$C$26),AI220)</f>
        <v>6371695.7397513194</v>
      </c>
      <c r="AF221" s="3">
        <f>IF(ROUND(AI220,2) = 0,0,-PMT(_xlfn.XLOOKUP(AE$1,'Control Panel'!$B:$B,'Control Panel'!$H:$H),_xlfn.XLOOKUP(AE$1,'Control Panel'!$B:$B,'Control Panel'!$E:$E),_xlfn.XLOOKUP(AE$1,'Control Panel'!$B:$B,'Control Panel'!$C:$C)))</f>
        <v>65692.881367551381</v>
      </c>
      <c r="AG221" s="3">
        <f>IF(AF221=0,0,AE221*(_xlfn.XLOOKUP(AE$1,'Control Panel'!$B:$B,'Control Panel'!$H:$H)))</f>
        <v>36504.506842325267</v>
      </c>
      <c r="AH221" s="3">
        <f t="shared" si="122"/>
        <v>29188.374525226114</v>
      </c>
      <c r="AI221" s="3">
        <f t="shared" si="123"/>
        <v>6342507.3652260937</v>
      </c>
      <c r="AJ221" s="10">
        <f>_xlfn.XLOOKUP(AE$1,'Control Panel'!$B:$B,'Control Panel'!$D:$D)</f>
        <v>6.8750000000000006E-2</v>
      </c>
      <c r="AK221" s="2">
        <f>IF('Control Panel'!$D$26="ON",AO220*(1-'Control Panel'!$C$26),AO220)</f>
        <v>-5.056790541857481E-10</v>
      </c>
      <c r="AL221" s="3">
        <f>IF(ROUND(AO220,2) = 0,0,-PMT(_xlfn.XLOOKUP(AK$1,'Control Panel'!$B:$B,'Control Panel'!$H:$H),_xlfn.XLOOKUP(AK$1,'Control Panel'!$B:$B,'Control Panel'!$E:$E),_xlfn.XLOOKUP(AK$1,'Control Panel'!$B:$B,'Control Panel'!$C:$C)))</f>
        <v>0</v>
      </c>
      <c r="AM221" s="3">
        <f>IF(AL221=0,0,AK221*(_xlfn.XLOOKUP(AK$1,'Control Panel'!$B:$B,'Control Panel'!$H:$H)))</f>
        <v>0</v>
      </c>
      <c r="AN221" s="3">
        <f t="shared" si="124"/>
        <v>0</v>
      </c>
      <c r="AO221" s="3">
        <f t="shared" si="125"/>
        <v>-5.056790541857481E-10</v>
      </c>
      <c r="AP221" s="10">
        <f>_xlfn.XLOOKUP(AK$1,'Control Panel'!$B:$B,'Control Panel'!$D:$D)</f>
        <v>6.25E-2</v>
      </c>
      <c r="AQ221" s="2">
        <f>IF('Control Panel'!$D$26="ON",AU220*(1-'Control Panel'!$C$26),AU220)</f>
        <v>-1.3387762010097504E-9</v>
      </c>
      <c r="AR221" s="3">
        <f>IF(ROUND(AU220,2) = 0,0,-PMT(_xlfn.XLOOKUP(AQ$1,'Control Panel'!$B:$B,'Control Panel'!$H:$H),_xlfn.XLOOKUP(AQ$1,'Control Panel'!$B:$B,'Control Panel'!$E:$E),_xlfn.XLOOKUP(AQ$1,'Control Panel'!$B:$B,'Control Panel'!$C:$C)))</f>
        <v>0</v>
      </c>
      <c r="AS221" s="3">
        <f>IF(AR221=0,0,AQ221*(_xlfn.XLOOKUP(AQ$1,'Control Panel'!$B:$B,'Control Panel'!$H:$H)))</f>
        <v>0</v>
      </c>
      <c r="AT221" s="3">
        <f t="shared" si="126"/>
        <v>0</v>
      </c>
      <c r="AU221" s="3">
        <f t="shared" si="127"/>
        <v>-1.3387762010097504E-9</v>
      </c>
      <c r="AV221" s="10">
        <f>_xlfn.XLOOKUP(AQ$1,'Control Panel'!$B:$B,'Control Panel'!$D:$D)</f>
        <v>6.6250000000000003E-2</v>
      </c>
      <c r="AW221" s="2">
        <f>IF('Control Panel'!$D$26="ON",BA220*(1-'Control Panel'!$C$26),BA220)</f>
        <v>4699271.4026067415</v>
      </c>
      <c r="AX221" s="3">
        <f>IF(ROUND(BA220,2) = 0,0,-PMT(_xlfn.XLOOKUP(AW$1,'Control Panel'!$B:$B,'Control Panel'!$H:$H),_xlfn.XLOOKUP(AW$1,'Control Panel'!$B:$B,'Control Panel'!$E:$E),_xlfn.XLOOKUP(AW$1,'Control Panel'!$B:$B,'Control Panel'!$C:$C)))</f>
        <v>44797.69910066975</v>
      </c>
      <c r="AY221" s="3">
        <f>IF(AX221=0,0,AW221*(_xlfn.XLOOKUP(AW$1,'Control Panel'!$B:$B,'Control Panel'!$H:$H)))</f>
        <v>21048.819824176029</v>
      </c>
      <c r="AZ221" s="3">
        <f t="shared" si="128"/>
        <v>23748.879276493721</v>
      </c>
      <c r="BA221" s="3">
        <f t="shared" si="129"/>
        <v>4675522.523330248</v>
      </c>
      <c r="BB221" s="10">
        <f>_xlfn.XLOOKUP(AW$1,'Control Panel'!$B:$B,'Control Panel'!$D:$D)</f>
        <v>5.3749999999999999E-2</v>
      </c>
      <c r="BC221" s="2">
        <f>IF('Control Panel'!$D$26="ON",BG220*(1-'Control Panel'!$C$26),BG220)</f>
        <v>8014579.889853429</v>
      </c>
      <c r="BD221" s="3">
        <f>IF(ROUND(BG220,2) = 0,0,-PMT(_xlfn.XLOOKUP(BC$1,'Control Panel'!$B:$B,'Control Panel'!$H:$H),_xlfn.XLOOKUP(BC$1,'Control Panel'!$B:$B,'Control Panel'!$E:$E),_xlfn.XLOOKUP(BC$1,'Control Panel'!$B:$B,'Control Panel'!$C:$C)))</f>
        <v>83162.8118973979</v>
      </c>
      <c r="BE221" s="3">
        <f>IF(BD221=0,0,BC221*(_xlfn.XLOOKUP(BC$1,'Control Panel'!$B:$B,'Control Panel'!$H:$H)))</f>
        <v>46751.716024145004</v>
      </c>
      <c r="BF221" s="3">
        <f t="shared" si="130"/>
        <v>36411.095873252896</v>
      </c>
      <c r="BG221" s="3">
        <f t="shared" si="131"/>
        <v>7978168.7939801766</v>
      </c>
      <c r="BH221" s="10">
        <f>_xlfn.XLOOKUP(BC$1,'Control Panel'!$B:$B,'Control Panel'!$D:$D)</f>
        <v>7.0000000000000007E-2</v>
      </c>
      <c r="BI221" s="2">
        <f>IF('Control Panel'!$D$26="ON",BM220*(1-'Control Panel'!$C$26),BM220)</f>
        <v>4079322.4211560879</v>
      </c>
      <c r="BJ221" s="3">
        <f>IF(ROUND(BM220,2) = 0,0,-PMT(_xlfn.XLOOKUP(BI$1,'Control Panel'!$B:$B,'Control Panel'!$H:$H),_xlfn.XLOOKUP(BI$1,'Control Panel'!$B:$B,'Control Panel'!$E:$E),_xlfn.XLOOKUP(BI$1,'Control Panel'!$B:$B,'Control Panel'!$C:$C)))</f>
        <v>39928.799014207361</v>
      </c>
      <c r="BK221" s="3">
        <f>IF(BJ221=0,0,BI221*(_xlfn.XLOOKUP(BI$1,'Control Panel'!$B:$B,'Control Panel'!$H:$H)))</f>
        <v>19971.682686910011</v>
      </c>
      <c r="BL221" s="3">
        <f t="shared" si="132"/>
        <v>19957.11632729735</v>
      </c>
      <c r="BM221" s="3">
        <f t="shared" si="133"/>
        <v>4059365.3048287905</v>
      </c>
      <c r="BN221" s="10">
        <f>_xlfn.XLOOKUP(BI$1,'Control Panel'!$B:$B,'Control Panel'!$D:$D)</f>
        <v>5.8749999999999997E-2</v>
      </c>
      <c r="BO221" s="2">
        <f>IF('Control Panel'!$D$26="ON",BS220*(1-'Control Panel'!$C$26),BS220)</f>
        <v>5393914.7549472246</v>
      </c>
      <c r="BP221" s="3">
        <f>IF(ROUND(BS220,2) = 0,0,-PMT(_xlfn.XLOOKUP(BO$1,'Control Panel'!$B:$B,'Control Panel'!$H:$H),_xlfn.XLOOKUP(BO$1,'Control Panel'!$B:$B,'Control Panel'!$E:$E),_xlfn.XLOOKUP(BO$1,'Control Panel'!$B:$B,'Control Panel'!$C:$C)))</f>
        <v>51078.842448125593</v>
      </c>
      <c r="BQ221" s="3">
        <f>IF(BP221=0,0,BO221*(_xlfn.XLOOKUP(BO$1,'Control Panel'!$B:$B,'Control Panel'!$H:$H)))</f>
        <v>23598.377052894106</v>
      </c>
      <c r="BR221" s="3">
        <f t="shared" si="134"/>
        <v>27480.465395231487</v>
      </c>
      <c r="BS221" s="3">
        <f t="shared" si="135"/>
        <v>5366434.2895519929</v>
      </c>
      <c r="BT221" s="10">
        <f>_xlfn.XLOOKUP(BO$1,'Control Panel'!$B:$B,'Control Panel'!$D:$D)</f>
        <v>5.2499999999999998E-2</v>
      </c>
      <c r="BU221" s="2">
        <f>IF('Control Panel'!$D$26="ON",BY220*(1-'Control Panel'!$C$26),BY220)</f>
        <v>-1.0259100235998631E-9</v>
      </c>
      <c r="BV221" s="3">
        <f>IF(ROUND(BY220,2) = 0,0,-PMT(_xlfn.XLOOKUP(BU$1,'Control Panel'!$B:$B,'Control Panel'!$H:$H),_xlfn.XLOOKUP(BU$1,'Control Panel'!$B:$B,'Control Panel'!$E:$E),_xlfn.XLOOKUP(BU$1,'Control Panel'!$B:$B,'Control Panel'!$C:$C)))</f>
        <v>0</v>
      </c>
      <c r="BW221" s="3">
        <f>IF(BV221=0,0,BU221*(_xlfn.XLOOKUP(BU$1,'Control Panel'!$B:$B,'Control Panel'!$H:$H)))</f>
        <v>0</v>
      </c>
      <c r="BX221" s="3">
        <f t="shared" si="136"/>
        <v>0</v>
      </c>
      <c r="BY221" s="3">
        <f t="shared" si="137"/>
        <v>-1.0259100235998631E-9</v>
      </c>
      <c r="BZ221" s="10">
        <f>_xlfn.XLOOKUP(BU$1,'Control Panel'!$B:$B,'Control Panel'!$D:$D)</f>
        <v>6.3750000000000001E-2</v>
      </c>
      <c r="CA221" s="2">
        <f>IF('Control Panel'!$D$26="ON",CE220*(1-'Control Panel'!$C$26),CE220)</f>
        <v>-8.3746272139251232E-9</v>
      </c>
      <c r="CB221" s="3">
        <f>IF(ROUND(CE220,2) = 0,0,-PMT(_xlfn.XLOOKUP(CA$1,'Control Panel'!$B:$B,'Control Panel'!$H:$H),_xlfn.XLOOKUP(CA$1,'Control Panel'!$B:$B,'Control Panel'!$E:$E),_xlfn.XLOOKUP(CA$1,'Control Panel'!$B:$B,'Control Panel'!$C:$C)))</f>
        <v>0</v>
      </c>
      <c r="CC221" s="3">
        <f>IF(CB221=0,0,CA221*(_xlfn.XLOOKUP(CA$1,'Control Panel'!$B:$B,'Control Panel'!$H:$H)))</f>
        <v>0</v>
      </c>
      <c r="CD221" s="3">
        <f t="shared" si="138"/>
        <v>0</v>
      </c>
      <c r="CE221" s="3">
        <f t="shared" si="139"/>
        <v>-8.3746272139251232E-9</v>
      </c>
      <c r="CF221" s="10">
        <f>_xlfn.XLOOKUP(CA$1,'Control Panel'!$B:$B,'Control Panel'!$D:$D)</f>
        <v>5.7500000000000002E-2</v>
      </c>
      <c r="CG221" s="2">
        <f>IF('Control Panel'!$D$26="ON",CK220*(1-'Control Panel'!$C$26),CK220)</f>
        <v>2.066371962428093E-9</v>
      </c>
      <c r="CH221" s="3">
        <f>IF(ROUND(CK220,2) = 0,0,-PMT(_xlfn.XLOOKUP(CG$1,'Control Panel'!$B:$B,'Control Panel'!$H:$H),_xlfn.XLOOKUP(CG$1,'Control Panel'!$B:$B,'Control Panel'!$E:$E),_xlfn.XLOOKUP(CG$1,'Control Panel'!$B:$B,'Control Panel'!$C:$C)))</f>
        <v>0</v>
      </c>
      <c r="CI221" s="3">
        <f>IF(CH221=0,0,CG221*(_xlfn.XLOOKUP(CG$1,'Control Panel'!$B:$B,'Control Panel'!$H:$H)))</f>
        <v>0</v>
      </c>
      <c r="CJ221" s="3">
        <f t="shared" si="140"/>
        <v>0</v>
      </c>
      <c r="CK221" s="3">
        <f t="shared" si="141"/>
        <v>2.066371962428093E-9</v>
      </c>
      <c r="CL221" s="10">
        <f>_xlfn.XLOOKUP(CG$1,'Control Panel'!$B:$B,'Control Panel'!$D:$D)</f>
        <v>5.5E-2</v>
      </c>
      <c r="CM221" s="2">
        <f>IF('Control Panel'!$D$26="ON",CQ220*(1-'Control Panel'!$C$26),CQ220)</f>
        <v>1166251.8389075068</v>
      </c>
      <c r="CN221" s="3">
        <f>IF(ROUND(CQ220,2) = 0,0,-PMT(_xlfn.XLOOKUP(CM$1,'Control Panel'!$B:$B,'Control Panel'!$H:$H),_xlfn.XLOOKUP(CM$1,'Control Panel'!$B:$B,'Control Panel'!$E:$E),_xlfn.XLOOKUP(CM$1,'Control Panel'!$B:$B,'Control Panel'!$C:$C)))</f>
        <v>11044.074042837967</v>
      </c>
      <c r="CO221" s="3">
        <f>IF(CN221=0,0,CM221*(_xlfn.XLOOKUP(CM$1,'Control Panel'!$B:$B,'Control Panel'!$H:$H)))</f>
        <v>5102.351795220342</v>
      </c>
      <c r="CP221" s="3">
        <f t="shared" si="142"/>
        <v>5941.7222476176248</v>
      </c>
      <c r="CQ221" s="3">
        <f t="shared" si="143"/>
        <v>1160310.1166598892</v>
      </c>
      <c r="CR221" s="10">
        <f>_xlfn.XLOOKUP(CM$1,'Control Panel'!$B:$B,'Control Panel'!$D:$D)</f>
        <v>5.2499999999999998E-2</v>
      </c>
    </row>
    <row r="222" spans="1:96" ht="11.15" thickBot="1" x14ac:dyDescent="0.35">
      <c r="A222" s="86">
        <f t="shared" si="112"/>
        <v>174280.96030847065</v>
      </c>
      <c r="B222" s="3">
        <f t="shared" si="113"/>
        <v>190401.67299824822</v>
      </c>
      <c r="C222" s="88">
        <f>SUM($A$3:A221)</f>
        <v>63758058.872935459</v>
      </c>
      <c r="D222" s="87">
        <f>IF('Control Panel'!$D$27= "ON",A222+B222*(1-'Control Panel'!$C$27),A222+B222)</f>
        <v>364682.6333067189</v>
      </c>
      <c r="F222" s="11">
        <v>220</v>
      </c>
      <c r="G222" s="2">
        <f>IF('Control Panel'!$D$26="ON",K221*(1-'Control Panel'!$C$26),K221)</f>
        <v>2.5611370801925659E-9</v>
      </c>
      <c r="H222" s="3">
        <f>IF(ROUND(K221,2) = 0,0,-PMT(_xlfn.XLOOKUP(G$1,'Control Panel'!$B:$B,'Control Panel'!$H:$H),_xlfn.XLOOKUP(G$1,'Control Panel'!$B:$B,'Control Panel'!$E:$E),_xlfn.XLOOKUP(G$1,'Control Panel'!$B:$B,'Control Panel'!$C:$C)))</f>
        <v>0</v>
      </c>
      <c r="I222" s="3">
        <f>IF(H222=0,0,G222*(_xlfn.XLOOKUP(G$1,'Control Panel'!$B:$B,'Control Panel'!$H:$H)))</f>
        <v>0</v>
      </c>
      <c r="J222" s="3">
        <f t="shared" si="114"/>
        <v>0</v>
      </c>
      <c r="K222" s="3">
        <f t="shared" si="115"/>
        <v>2.5611370801925659E-9</v>
      </c>
      <c r="L222" s="10">
        <f>_xlfn.XLOOKUP(G$1,'Control Panel'!$B:$B,'Control Panel'!$D:$D)</f>
        <v>5.5E-2</v>
      </c>
      <c r="M222" s="2">
        <f>IF('Control Panel'!$D$26="ON",Q221*(1-'Control Panel'!$C$26),Q221)</f>
        <v>2537002.9460904361</v>
      </c>
      <c r="N222" s="3">
        <f>IF(ROUND(Q221,2) = 0,0,-PMT(_xlfn.XLOOKUP(M$1,'Control Panel'!$B:$B,'Control Panel'!$H:$H),_xlfn.XLOOKUP(M$1,'Control Panel'!$B:$B,'Control Panel'!$E:$E),_xlfn.XLOOKUP(M$1,'Control Panel'!$B:$B,'Control Panel'!$C:$C)))</f>
        <v>26277.152547020552</v>
      </c>
      <c r="O222" s="3">
        <f>IF(N222=0,0,M222*(_xlfn.XLOOKUP(M$1,'Control Panel'!$B:$B,'Control Panel'!$H:$H)))</f>
        <v>14534.912711976458</v>
      </c>
      <c r="P222" s="3">
        <f t="shared" si="116"/>
        <v>11742.239835044094</v>
      </c>
      <c r="Q222" s="3">
        <f t="shared" si="117"/>
        <v>2525260.7062553922</v>
      </c>
      <c r="R222" s="10">
        <f>_xlfn.XLOOKUP(M$1,'Control Panel'!$B:$B,'Control Panel'!$D:$D)</f>
        <v>6.8750000000000006E-2</v>
      </c>
      <c r="S222" s="2">
        <f>IF('Control Panel'!$D$26="ON",W221*(1-'Control Panel'!$C$26),W221)</f>
        <v>4122629.7873969334</v>
      </c>
      <c r="T222" s="3">
        <f>IF(ROUND(W221,2) = 0,0,-PMT(_xlfn.XLOOKUP(S$1,'Control Panel'!$B:$B,'Control Panel'!$H:$H),_xlfn.XLOOKUP(S$1,'Control Panel'!$B:$B,'Control Panel'!$E:$E),_xlfn.XLOOKUP(S$1,'Control Panel'!$B:$B,'Control Panel'!$C:$C)))</f>
        <v>42700.372888908401</v>
      </c>
      <c r="U222" s="3">
        <f>IF(T222=0,0,S222*(_xlfn.XLOOKUP(S$1,'Control Panel'!$B:$B,'Control Panel'!$H:$H)))</f>
        <v>23619.2331569616</v>
      </c>
      <c r="V222" s="3">
        <f t="shared" si="118"/>
        <v>19081.139731946801</v>
      </c>
      <c r="W222" s="3">
        <f t="shared" si="119"/>
        <v>4103548.6476649866</v>
      </c>
      <c r="X222" s="10">
        <f>_xlfn.XLOOKUP(S$1,'Control Panel'!$B:$B,'Control Panel'!$D:$D)</f>
        <v>6.8750000000000006E-2</v>
      </c>
      <c r="Y222" s="2">
        <f>IF('Control Panel'!$D$26="ON",AC221*(1-'Control Panel'!$C$26),AC221)</f>
        <v>-6.7957444116473198E-9</v>
      </c>
      <c r="Z222" s="3">
        <f>IF(ROUND(AC221,2) = 0,0,-PMT(_xlfn.XLOOKUP(Y$1,'Control Panel'!$B:$B,'Control Panel'!$H:$H),_xlfn.XLOOKUP(Y$1,'Control Panel'!$B:$B,'Control Panel'!$E:$E),_xlfn.XLOOKUP(Y$1,'Control Panel'!$B:$B,'Control Panel'!$C:$C)))</f>
        <v>0</v>
      </c>
      <c r="AA222" s="3">
        <f>IF(Z222=0,0,Y222*(_xlfn.XLOOKUP(Y$1,'Control Panel'!$B:$B,'Control Panel'!$H:$H)))</f>
        <v>0</v>
      </c>
      <c r="AB222" s="3">
        <f t="shared" si="120"/>
        <v>0</v>
      </c>
      <c r="AC222" s="3">
        <f t="shared" si="121"/>
        <v>-6.7957444116473198E-9</v>
      </c>
      <c r="AD222" s="10">
        <f>_xlfn.XLOOKUP(Y$1,'Control Panel'!$B:$B,'Control Panel'!$D:$D)</f>
        <v>5.1249999999999997E-2</v>
      </c>
      <c r="AE222" s="2">
        <f>IF('Control Panel'!$D$26="ON",AI221*(1-'Control Panel'!$C$26),AI221)</f>
        <v>6342507.3652260937</v>
      </c>
      <c r="AF222" s="3">
        <f>IF(ROUND(AI221,2) = 0,0,-PMT(_xlfn.XLOOKUP(AE$1,'Control Panel'!$B:$B,'Control Panel'!$H:$H),_xlfn.XLOOKUP(AE$1,'Control Panel'!$B:$B,'Control Panel'!$E:$E),_xlfn.XLOOKUP(AE$1,'Control Panel'!$B:$B,'Control Panel'!$C:$C)))</f>
        <v>65692.881367551381</v>
      </c>
      <c r="AG222" s="3">
        <f>IF(AF222=0,0,AE222*(_xlfn.XLOOKUP(AE$1,'Control Panel'!$B:$B,'Control Panel'!$H:$H)))</f>
        <v>36337.281779941164</v>
      </c>
      <c r="AH222" s="3">
        <f t="shared" si="122"/>
        <v>29355.599587610217</v>
      </c>
      <c r="AI222" s="3">
        <f t="shared" si="123"/>
        <v>6313151.7656384837</v>
      </c>
      <c r="AJ222" s="10">
        <f>_xlfn.XLOOKUP(AE$1,'Control Panel'!$B:$B,'Control Panel'!$D:$D)</f>
        <v>6.8750000000000006E-2</v>
      </c>
      <c r="AK222" s="2">
        <f>IF('Control Panel'!$D$26="ON",AO221*(1-'Control Panel'!$C$26),AO221)</f>
        <v>-5.056790541857481E-10</v>
      </c>
      <c r="AL222" s="3">
        <f>IF(ROUND(AO221,2) = 0,0,-PMT(_xlfn.XLOOKUP(AK$1,'Control Panel'!$B:$B,'Control Panel'!$H:$H),_xlfn.XLOOKUP(AK$1,'Control Panel'!$B:$B,'Control Panel'!$E:$E),_xlfn.XLOOKUP(AK$1,'Control Panel'!$B:$B,'Control Panel'!$C:$C)))</f>
        <v>0</v>
      </c>
      <c r="AM222" s="3">
        <f>IF(AL222=0,0,AK222*(_xlfn.XLOOKUP(AK$1,'Control Panel'!$B:$B,'Control Panel'!$H:$H)))</f>
        <v>0</v>
      </c>
      <c r="AN222" s="3">
        <f t="shared" si="124"/>
        <v>0</v>
      </c>
      <c r="AO222" s="3">
        <f t="shared" si="125"/>
        <v>-5.056790541857481E-10</v>
      </c>
      <c r="AP222" s="10">
        <f>_xlfn.XLOOKUP(AK$1,'Control Panel'!$B:$B,'Control Panel'!$D:$D)</f>
        <v>6.25E-2</v>
      </c>
      <c r="AQ222" s="2">
        <f>IF('Control Panel'!$D$26="ON",AU221*(1-'Control Panel'!$C$26),AU221)</f>
        <v>-1.3387762010097504E-9</v>
      </c>
      <c r="AR222" s="3">
        <f>IF(ROUND(AU221,2) = 0,0,-PMT(_xlfn.XLOOKUP(AQ$1,'Control Panel'!$B:$B,'Control Panel'!$H:$H),_xlfn.XLOOKUP(AQ$1,'Control Panel'!$B:$B,'Control Panel'!$E:$E),_xlfn.XLOOKUP(AQ$1,'Control Panel'!$B:$B,'Control Panel'!$C:$C)))</f>
        <v>0</v>
      </c>
      <c r="AS222" s="3">
        <f>IF(AR222=0,0,AQ222*(_xlfn.XLOOKUP(AQ$1,'Control Panel'!$B:$B,'Control Panel'!$H:$H)))</f>
        <v>0</v>
      </c>
      <c r="AT222" s="3">
        <f t="shared" si="126"/>
        <v>0</v>
      </c>
      <c r="AU222" s="3">
        <f t="shared" si="127"/>
        <v>-1.3387762010097504E-9</v>
      </c>
      <c r="AV222" s="10">
        <f>_xlfn.XLOOKUP(AQ$1,'Control Panel'!$B:$B,'Control Panel'!$D:$D)</f>
        <v>6.6250000000000003E-2</v>
      </c>
      <c r="AW222" s="2">
        <f>IF('Control Panel'!$D$26="ON",BA221*(1-'Control Panel'!$C$26),BA221)</f>
        <v>4675522.523330248</v>
      </c>
      <c r="AX222" s="3">
        <f>IF(ROUND(BA221,2) = 0,0,-PMT(_xlfn.XLOOKUP(AW$1,'Control Panel'!$B:$B,'Control Panel'!$H:$H),_xlfn.XLOOKUP(AW$1,'Control Panel'!$B:$B,'Control Panel'!$E:$E),_xlfn.XLOOKUP(AW$1,'Control Panel'!$B:$B,'Control Panel'!$C:$C)))</f>
        <v>44797.69910066975</v>
      </c>
      <c r="AY222" s="3">
        <f>IF(AX222=0,0,AW222*(_xlfn.XLOOKUP(AW$1,'Control Panel'!$B:$B,'Control Panel'!$H:$H)))</f>
        <v>20942.444635750071</v>
      </c>
      <c r="AZ222" s="3">
        <f t="shared" si="128"/>
        <v>23855.254464919679</v>
      </c>
      <c r="BA222" s="3">
        <f t="shared" si="129"/>
        <v>4651667.2688653283</v>
      </c>
      <c r="BB222" s="10">
        <f>_xlfn.XLOOKUP(AW$1,'Control Panel'!$B:$B,'Control Panel'!$D:$D)</f>
        <v>5.3749999999999999E-2</v>
      </c>
      <c r="BC222" s="2">
        <f>IF('Control Panel'!$D$26="ON",BG221*(1-'Control Panel'!$C$26),BG221)</f>
        <v>7978168.7939801766</v>
      </c>
      <c r="BD222" s="3">
        <f>IF(ROUND(BG221,2) = 0,0,-PMT(_xlfn.XLOOKUP(BC$1,'Control Panel'!$B:$B,'Control Panel'!$H:$H),_xlfn.XLOOKUP(BC$1,'Control Panel'!$B:$B,'Control Panel'!$E:$E),_xlfn.XLOOKUP(BC$1,'Control Panel'!$B:$B,'Control Panel'!$C:$C)))</f>
        <v>83162.8118973979</v>
      </c>
      <c r="BE222" s="3">
        <f>IF(BD222=0,0,BC222*(_xlfn.XLOOKUP(BC$1,'Control Panel'!$B:$B,'Control Panel'!$H:$H)))</f>
        <v>46539.317964884365</v>
      </c>
      <c r="BF222" s="3">
        <f t="shared" si="130"/>
        <v>36623.493932513535</v>
      </c>
      <c r="BG222" s="3">
        <f t="shared" si="131"/>
        <v>7941545.300047663</v>
      </c>
      <c r="BH222" s="10">
        <f>_xlfn.XLOOKUP(BC$1,'Control Panel'!$B:$B,'Control Panel'!$D:$D)</f>
        <v>7.0000000000000007E-2</v>
      </c>
      <c r="BI222" s="2">
        <f>IF('Control Panel'!$D$26="ON",BM221*(1-'Control Panel'!$C$26),BM221)</f>
        <v>4059365.3048287905</v>
      </c>
      <c r="BJ222" s="3">
        <f>IF(ROUND(BM221,2) = 0,0,-PMT(_xlfn.XLOOKUP(BI$1,'Control Panel'!$B:$B,'Control Panel'!$H:$H),_xlfn.XLOOKUP(BI$1,'Control Panel'!$B:$B,'Control Panel'!$E:$E),_xlfn.XLOOKUP(BI$1,'Control Panel'!$B:$B,'Control Panel'!$C:$C)))</f>
        <v>39928.799014207361</v>
      </c>
      <c r="BK222" s="3">
        <f>IF(BJ222=0,0,BI222*(_xlfn.XLOOKUP(BI$1,'Control Panel'!$B:$B,'Control Panel'!$H:$H)))</f>
        <v>19873.975971557618</v>
      </c>
      <c r="BL222" s="3">
        <f t="shared" si="132"/>
        <v>20054.823042649743</v>
      </c>
      <c r="BM222" s="3">
        <f t="shared" si="133"/>
        <v>4039310.4817861407</v>
      </c>
      <c r="BN222" s="10">
        <f>_xlfn.XLOOKUP(BI$1,'Control Panel'!$B:$B,'Control Panel'!$D:$D)</f>
        <v>5.8749999999999997E-2</v>
      </c>
      <c r="BO222" s="2">
        <f>IF('Control Panel'!$D$26="ON",BS221*(1-'Control Panel'!$C$26),BS221)</f>
        <v>5366434.2895519929</v>
      </c>
      <c r="BP222" s="3">
        <f>IF(ROUND(BS221,2) = 0,0,-PMT(_xlfn.XLOOKUP(BO$1,'Control Panel'!$B:$B,'Control Panel'!$H:$H),_xlfn.XLOOKUP(BO$1,'Control Panel'!$B:$B,'Control Panel'!$E:$E),_xlfn.XLOOKUP(BO$1,'Control Panel'!$B:$B,'Control Panel'!$C:$C)))</f>
        <v>51078.842448125593</v>
      </c>
      <c r="BQ222" s="3">
        <f>IF(BP222=0,0,BO222*(_xlfn.XLOOKUP(BO$1,'Control Panel'!$B:$B,'Control Panel'!$H:$H)))</f>
        <v>23478.150016789965</v>
      </c>
      <c r="BR222" s="3">
        <f t="shared" si="134"/>
        <v>27600.692431335628</v>
      </c>
      <c r="BS222" s="3">
        <f t="shared" si="135"/>
        <v>5338833.5971206576</v>
      </c>
      <c r="BT222" s="10">
        <f>_xlfn.XLOOKUP(BO$1,'Control Panel'!$B:$B,'Control Panel'!$D:$D)</f>
        <v>5.2499999999999998E-2</v>
      </c>
      <c r="BU222" s="2">
        <f>IF('Control Panel'!$D$26="ON",BY221*(1-'Control Panel'!$C$26),BY221)</f>
        <v>-1.0259100235998631E-9</v>
      </c>
      <c r="BV222" s="3">
        <f>IF(ROUND(BY221,2) = 0,0,-PMT(_xlfn.XLOOKUP(BU$1,'Control Panel'!$B:$B,'Control Panel'!$H:$H),_xlfn.XLOOKUP(BU$1,'Control Panel'!$B:$B,'Control Panel'!$E:$E),_xlfn.XLOOKUP(BU$1,'Control Panel'!$B:$B,'Control Panel'!$C:$C)))</f>
        <v>0</v>
      </c>
      <c r="BW222" s="3">
        <f>IF(BV222=0,0,BU222*(_xlfn.XLOOKUP(BU$1,'Control Panel'!$B:$B,'Control Panel'!$H:$H)))</f>
        <v>0</v>
      </c>
      <c r="BX222" s="3">
        <f t="shared" si="136"/>
        <v>0</v>
      </c>
      <c r="BY222" s="3">
        <f t="shared" si="137"/>
        <v>-1.0259100235998631E-9</v>
      </c>
      <c r="BZ222" s="10">
        <f>_xlfn.XLOOKUP(BU$1,'Control Panel'!$B:$B,'Control Panel'!$D:$D)</f>
        <v>6.3750000000000001E-2</v>
      </c>
      <c r="CA222" s="2">
        <f>IF('Control Panel'!$D$26="ON",CE221*(1-'Control Panel'!$C$26),CE221)</f>
        <v>-8.3746272139251232E-9</v>
      </c>
      <c r="CB222" s="3">
        <f>IF(ROUND(CE221,2) = 0,0,-PMT(_xlfn.XLOOKUP(CA$1,'Control Panel'!$B:$B,'Control Panel'!$H:$H),_xlfn.XLOOKUP(CA$1,'Control Panel'!$B:$B,'Control Panel'!$E:$E),_xlfn.XLOOKUP(CA$1,'Control Panel'!$B:$B,'Control Panel'!$C:$C)))</f>
        <v>0</v>
      </c>
      <c r="CC222" s="3">
        <f>IF(CB222=0,0,CA222*(_xlfn.XLOOKUP(CA$1,'Control Panel'!$B:$B,'Control Panel'!$H:$H)))</f>
        <v>0</v>
      </c>
      <c r="CD222" s="3">
        <f t="shared" si="138"/>
        <v>0</v>
      </c>
      <c r="CE222" s="3">
        <f t="shared" si="139"/>
        <v>-8.3746272139251232E-9</v>
      </c>
      <c r="CF222" s="10">
        <f>_xlfn.XLOOKUP(CA$1,'Control Panel'!$B:$B,'Control Panel'!$D:$D)</f>
        <v>5.7500000000000002E-2</v>
      </c>
      <c r="CG222" s="2">
        <f>IF('Control Panel'!$D$26="ON",CK221*(1-'Control Panel'!$C$26),CK221)</f>
        <v>2.066371962428093E-9</v>
      </c>
      <c r="CH222" s="3">
        <f>IF(ROUND(CK221,2) = 0,0,-PMT(_xlfn.XLOOKUP(CG$1,'Control Panel'!$B:$B,'Control Panel'!$H:$H),_xlfn.XLOOKUP(CG$1,'Control Panel'!$B:$B,'Control Panel'!$E:$E),_xlfn.XLOOKUP(CG$1,'Control Panel'!$B:$B,'Control Panel'!$C:$C)))</f>
        <v>0</v>
      </c>
      <c r="CI222" s="3">
        <f>IF(CH222=0,0,CG222*(_xlfn.XLOOKUP(CG$1,'Control Panel'!$B:$B,'Control Panel'!$H:$H)))</f>
        <v>0</v>
      </c>
      <c r="CJ222" s="3">
        <f t="shared" si="140"/>
        <v>0</v>
      </c>
      <c r="CK222" s="3">
        <f t="shared" si="141"/>
        <v>2.066371962428093E-9</v>
      </c>
      <c r="CL222" s="10">
        <f>_xlfn.XLOOKUP(CG$1,'Control Panel'!$B:$B,'Control Panel'!$D:$D)</f>
        <v>5.5E-2</v>
      </c>
      <c r="CM222" s="2">
        <f>IF('Control Panel'!$D$26="ON",CQ221*(1-'Control Panel'!$C$26),CQ221)</f>
        <v>1160310.1166598892</v>
      </c>
      <c r="CN222" s="3">
        <f>IF(ROUND(CQ221,2) = 0,0,-PMT(_xlfn.XLOOKUP(CM$1,'Control Panel'!$B:$B,'Control Panel'!$H:$H),_xlfn.XLOOKUP(CM$1,'Control Panel'!$B:$B,'Control Panel'!$E:$E),_xlfn.XLOOKUP(CM$1,'Control Panel'!$B:$B,'Control Panel'!$C:$C)))</f>
        <v>11044.074042837967</v>
      </c>
      <c r="CO222" s="3">
        <f>IF(CN222=0,0,CM222*(_xlfn.XLOOKUP(CM$1,'Control Panel'!$B:$B,'Control Panel'!$H:$H)))</f>
        <v>5076.3567603870151</v>
      </c>
      <c r="CP222" s="3">
        <f t="shared" si="142"/>
        <v>5967.7172824509516</v>
      </c>
      <c r="CQ222" s="3">
        <f t="shared" si="143"/>
        <v>1154342.3993774382</v>
      </c>
      <c r="CR222" s="10">
        <f>_xlfn.XLOOKUP(CM$1,'Control Panel'!$B:$B,'Control Panel'!$D:$D)</f>
        <v>5.2499999999999998E-2</v>
      </c>
    </row>
    <row r="223" spans="1:96" ht="11.15" thickBot="1" x14ac:dyDescent="0.35">
      <c r="A223" s="86">
        <f t="shared" si="112"/>
        <v>175191.27128208513</v>
      </c>
      <c r="B223" s="3">
        <f t="shared" si="113"/>
        <v>189491.36202463377</v>
      </c>
      <c r="C223" s="88">
        <f>SUM($A$3:A222)</f>
        <v>63932339.833243929</v>
      </c>
      <c r="D223" s="87">
        <f>IF('Control Panel'!$D$27= "ON",A223+B223*(1-'Control Panel'!$C$27),A223+B223)</f>
        <v>364682.6333067189</v>
      </c>
      <c r="F223" s="11">
        <v>221</v>
      </c>
      <c r="G223" s="2">
        <f>IF('Control Panel'!$D$26="ON",K222*(1-'Control Panel'!$C$26),K222)</f>
        <v>2.5611370801925659E-9</v>
      </c>
      <c r="H223" s="3">
        <f>IF(ROUND(K222,2) = 0,0,-PMT(_xlfn.XLOOKUP(G$1,'Control Panel'!$B:$B,'Control Panel'!$H:$H),_xlfn.XLOOKUP(G$1,'Control Panel'!$B:$B,'Control Panel'!$E:$E),_xlfn.XLOOKUP(G$1,'Control Panel'!$B:$B,'Control Panel'!$C:$C)))</f>
        <v>0</v>
      </c>
      <c r="I223" s="3">
        <f>IF(H223=0,0,G223*(_xlfn.XLOOKUP(G$1,'Control Panel'!$B:$B,'Control Panel'!$H:$H)))</f>
        <v>0</v>
      </c>
      <c r="J223" s="3">
        <f t="shared" si="114"/>
        <v>0</v>
      </c>
      <c r="K223" s="3">
        <f t="shared" si="115"/>
        <v>2.5611370801925659E-9</v>
      </c>
      <c r="L223" s="10">
        <f>_xlfn.XLOOKUP(G$1,'Control Panel'!$B:$B,'Control Panel'!$D:$D)</f>
        <v>5.5E-2</v>
      </c>
      <c r="M223" s="2">
        <f>IF('Control Panel'!$D$26="ON",Q222*(1-'Control Panel'!$C$26),Q222)</f>
        <v>2525260.7062553922</v>
      </c>
      <c r="N223" s="3">
        <f>IF(ROUND(Q222,2) = 0,0,-PMT(_xlfn.XLOOKUP(M$1,'Control Panel'!$B:$B,'Control Panel'!$H:$H),_xlfn.XLOOKUP(M$1,'Control Panel'!$B:$B,'Control Panel'!$E:$E),_xlfn.XLOOKUP(M$1,'Control Panel'!$B:$B,'Control Panel'!$C:$C)))</f>
        <v>26277.152547020552</v>
      </c>
      <c r="O223" s="3">
        <f>IF(N223=0,0,M223*(_xlfn.XLOOKUP(M$1,'Control Panel'!$B:$B,'Control Panel'!$H:$H)))</f>
        <v>14467.639462921519</v>
      </c>
      <c r="P223" s="3">
        <f t="shared" si="116"/>
        <v>11809.513084099033</v>
      </c>
      <c r="Q223" s="3">
        <f t="shared" si="117"/>
        <v>2513451.193171293</v>
      </c>
      <c r="R223" s="10">
        <f>_xlfn.XLOOKUP(M$1,'Control Panel'!$B:$B,'Control Panel'!$D:$D)</f>
        <v>6.8750000000000006E-2</v>
      </c>
      <c r="S223" s="2">
        <f>IF('Control Panel'!$D$26="ON",W222*(1-'Control Panel'!$C$26),W222)</f>
        <v>4103548.6476649866</v>
      </c>
      <c r="T223" s="3">
        <f>IF(ROUND(W222,2) = 0,0,-PMT(_xlfn.XLOOKUP(S$1,'Control Panel'!$B:$B,'Control Panel'!$H:$H),_xlfn.XLOOKUP(S$1,'Control Panel'!$B:$B,'Control Panel'!$E:$E),_xlfn.XLOOKUP(S$1,'Control Panel'!$B:$B,'Control Panel'!$C:$C)))</f>
        <v>42700.372888908401</v>
      </c>
      <c r="U223" s="3">
        <f>IF(T223=0,0,S223*(_xlfn.XLOOKUP(S$1,'Control Panel'!$B:$B,'Control Panel'!$H:$H)))</f>
        <v>23509.914127247321</v>
      </c>
      <c r="V223" s="3">
        <f t="shared" si="118"/>
        <v>19190.458761661081</v>
      </c>
      <c r="W223" s="3">
        <f t="shared" si="119"/>
        <v>4084358.1889033252</v>
      </c>
      <c r="X223" s="10">
        <f>_xlfn.XLOOKUP(S$1,'Control Panel'!$B:$B,'Control Panel'!$D:$D)</f>
        <v>6.8750000000000006E-2</v>
      </c>
      <c r="Y223" s="2">
        <f>IF('Control Panel'!$D$26="ON",AC222*(1-'Control Panel'!$C$26),AC222)</f>
        <v>-6.7957444116473198E-9</v>
      </c>
      <c r="Z223" s="3">
        <f>IF(ROUND(AC222,2) = 0,0,-PMT(_xlfn.XLOOKUP(Y$1,'Control Panel'!$B:$B,'Control Panel'!$H:$H),_xlfn.XLOOKUP(Y$1,'Control Panel'!$B:$B,'Control Panel'!$E:$E),_xlfn.XLOOKUP(Y$1,'Control Panel'!$B:$B,'Control Panel'!$C:$C)))</f>
        <v>0</v>
      </c>
      <c r="AA223" s="3">
        <f>IF(Z223=0,0,Y223*(_xlfn.XLOOKUP(Y$1,'Control Panel'!$B:$B,'Control Panel'!$H:$H)))</f>
        <v>0</v>
      </c>
      <c r="AB223" s="3">
        <f t="shared" si="120"/>
        <v>0</v>
      </c>
      <c r="AC223" s="3">
        <f t="shared" si="121"/>
        <v>-6.7957444116473198E-9</v>
      </c>
      <c r="AD223" s="10">
        <f>_xlfn.XLOOKUP(Y$1,'Control Panel'!$B:$B,'Control Panel'!$D:$D)</f>
        <v>5.1249999999999997E-2</v>
      </c>
      <c r="AE223" s="2">
        <f>IF('Control Panel'!$D$26="ON",AI222*(1-'Control Panel'!$C$26),AI222)</f>
        <v>6313151.7656384837</v>
      </c>
      <c r="AF223" s="3">
        <f>IF(ROUND(AI222,2) = 0,0,-PMT(_xlfn.XLOOKUP(AE$1,'Control Panel'!$B:$B,'Control Panel'!$H:$H),_xlfn.XLOOKUP(AE$1,'Control Panel'!$B:$B,'Control Panel'!$E:$E),_xlfn.XLOOKUP(AE$1,'Control Panel'!$B:$B,'Control Panel'!$C:$C)))</f>
        <v>65692.881367551381</v>
      </c>
      <c r="AG223" s="3">
        <f>IF(AF223=0,0,AE223*(_xlfn.XLOOKUP(AE$1,'Control Panel'!$B:$B,'Control Panel'!$H:$H)))</f>
        <v>36169.098657303817</v>
      </c>
      <c r="AH223" s="3">
        <f t="shared" si="122"/>
        <v>29523.782710247564</v>
      </c>
      <c r="AI223" s="3">
        <f t="shared" si="123"/>
        <v>6283627.982928236</v>
      </c>
      <c r="AJ223" s="10">
        <f>_xlfn.XLOOKUP(AE$1,'Control Panel'!$B:$B,'Control Panel'!$D:$D)</f>
        <v>6.8750000000000006E-2</v>
      </c>
      <c r="AK223" s="2">
        <f>IF('Control Panel'!$D$26="ON",AO222*(1-'Control Panel'!$C$26),AO222)</f>
        <v>-5.056790541857481E-10</v>
      </c>
      <c r="AL223" s="3">
        <f>IF(ROUND(AO222,2) = 0,0,-PMT(_xlfn.XLOOKUP(AK$1,'Control Panel'!$B:$B,'Control Panel'!$H:$H),_xlfn.XLOOKUP(AK$1,'Control Panel'!$B:$B,'Control Panel'!$E:$E),_xlfn.XLOOKUP(AK$1,'Control Panel'!$B:$B,'Control Panel'!$C:$C)))</f>
        <v>0</v>
      </c>
      <c r="AM223" s="3">
        <f>IF(AL223=0,0,AK223*(_xlfn.XLOOKUP(AK$1,'Control Panel'!$B:$B,'Control Panel'!$H:$H)))</f>
        <v>0</v>
      </c>
      <c r="AN223" s="3">
        <f t="shared" si="124"/>
        <v>0</v>
      </c>
      <c r="AO223" s="3">
        <f t="shared" si="125"/>
        <v>-5.056790541857481E-10</v>
      </c>
      <c r="AP223" s="10">
        <f>_xlfn.XLOOKUP(AK$1,'Control Panel'!$B:$B,'Control Panel'!$D:$D)</f>
        <v>6.25E-2</v>
      </c>
      <c r="AQ223" s="2">
        <f>IF('Control Panel'!$D$26="ON",AU222*(1-'Control Panel'!$C$26),AU222)</f>
        <v>-1.3387762010097504E-9</v>
      </c>
      <c r="AR223" s="3">
        <f>IF(ROUND(AU222,2) = 0,0,-PMT(_xlfn.XLOOKUP(AQ$1,'Control Panel'!$B:$B,'Control Panel'!$H:$H),_xlfn.XLOOKUP(AQ$1,'Control Panel'!$B:$B,'Control Panel'!$E:$E),_xlfn.XLOOKUP(AQ$1,'Control Panel'!$B:$B,'Control Panel'!$C:$C)))</f>
        <v>0</v>
      </c>
      <c r="AS223" s="3">
        <f>IF(AR223=0,0,AQ223*(_xlfn.XLOOKUP(AQ$1,'Control Panel'!$B:$B,'Control Panel'!$H:$H)))</f>
        <v>0</v>
      </c>
      <c r="AT223" s="3">
        <f t="shared" si="126"/>
        <v>0</v>
      </c>
      <c r="AU223" s="3">
        <f t="shared" si="127"/>
        <v>-1.3387762010097504E-9</v>
      </c>
      <c r="AV223" s="10">
        <f>_xlfn.XLOOKUP(AQ$1,'Control Panel'!$B:$B,'Control Panel'!$D:$D)</f>
        <v>6.6250000000000003E-2</v>
      </c>
      <c r="AW223" s="2">
        <f>IF('Control Panel'!$D$26="ON",BA222*(1-'Control Panel'!$C$26),BA222)</f>
        <v>4651667.2688653283</v>
      </c>
      <c r="AX223" s="3">
        <f>IF(ROUND(BA222,2) = 0,0,-PMT(_xlfn.XLOOKUP(AW$1,'Control Panel'!$B:$B,'Control Panel'!$H:$H),_xlfn.XLOOKUP(AW$1,'Control Panel'!$B:$B,'Control Panel'!$E:$E),_xlfn.XLOOKUP(AW$1,'Control Panel'!$B:$B,'Control Panel'!$C:$C)))</f>
        <v>44797.69910066975</v>
      </c>
      <c r="AY223" s="3">
        <f>IF(AX223=0,0,AW223*(_xlfn.XLOOKUP(AW$1,'Control Panel'!$B:$B,'Control Panel'!$H:$H)))</f>
        <v>20835.59297512595</v>
      </c>
      <c r="AZ223" s="3">
        <f t="shared" si="128"/>
        <v>23962.1061255438</v>
      </c>
      <c r="BA223" s="3">
        <f t="shared" si="129"/>
        <v>4627705.1627397845</v>
      </c>
      <c r="BB223" s="10">
        <f>_xlfn.XLOOKUP(AW$1,'Control Panel'!$B:$B,'Control Panel'!$D:$D)</f>
        <v>5.3749999999999999E-2</v>
      </c>
      <c r="BC223" s="2">
        <f>IF('Control Panel'!$D$26="ON",BG222*(1-'Control Panel'!$C$26),BG222)</f>
        <v>7941545.300047663</v>
      </c>
      <c r="BD223" s="3">
        <f>IF(ROUND(BG222,2) = 0,0,-PMT(_xlfn.XLOOKUP(BC$1,'Control Panel'!$B:$B,'Control Panel'!$H:$H),_xlfn.XLOOKUP(BC$1,'Control Panel'!$B:$B,'Control Panel'!$E:$E),_xlfn.XLOOKUP(BC$1,'Control Panel'!$B:$B,'Control Panel'!$C:$C)))</f>
        <v>83162.8118973979</v>
      </c>
      <c r="BE223" s="3">
        <f>IF(BD223=0,0,BC223*(_xlfn.XLOOKUP(BC$1,'Control Panel'!$B:$B,'Control Panel'!$H:$H)))</f>
        <v>46325.680916944701</v>
      </c>
      <c r="BF223" s="3">
        <f t="shared" si="130"/>
        <v>36837.130980453199</v>
      </c>
      <c r="BG223" s="3">
        <f t="shared" si="131"/>
        <v>7904708.1690672096</v>
      </c>
      <c r="BH223" s="10">
        <f>_xlfn.XLOOKUP(BC$1,'Control Panel'!$B:$B,'Control Panel'!$D:$D)</f>
        <v>7.0000000000000007E-2</v>
      </c>
      <c r="BI223" s="2">
        <f>IF('Control Panel'!$D$26="ON",BM222*(1-'Control Panel'!$C$26),BM222)</f>
        <v>4039310.4817861407</v>
      </c>
      <c r="BJ223" s="3">
        <f>IF(ROUND(BM222,2) = 0,0,-PMT(_xlfn.XLOOKUP(BI$1,'Control Panel'!$B:$B,'Control Panel'!$H:$H),_xlfn.XLOOKUP(BI$1,'Control Panel'!$B:$B,'Control Panel'!$E:$E),_xlfn.XLOOKUP(BI$1,'Control Panel'!$B:$B,'Control Panel'!$C:$C)))</f>
        <v>39928.799014207361</v>
      </c>
      <c r="BK223" s="3">
        <f>IF(BJ223=0,0,BI223*(_xlfn.XLOOKUP(BI$1,'Control Panel'!$B:$B,'Control Panel'!$H:$H)))</f>
        <v>19775.79090041131</v>
      </c>
      <c r="BL223" s="3">
        <f t="shared" si="132"/>
        <v>20153.008113796051</v>
      </c>
      <c r="BM223" s="3">
        <f t="shared" si="133"/>
        <v>4019157.4736723448</v>
      </c>
      <c r="BN223" s="10">
        <f>_xlfn.XLOOKUP(BI$1,'Control Panel'!$B:$B,'Control Panel'!$D:$D)</f>
        <v>5.8749999999999997E-2</v>
      </c>
      <c r="BO223" s="2">
        <f>IF('Control Panel'!$D$26="ON",BS222*(1-'Control Panel'!$C$26),BS222)</f>
        <v>5338833.5971206576</v>
      </c>
      <c r="BP223" s="3">
        <f>IF(ROUND(BS222,2) = 0,0,-PMT(_xlfn.XLOOKUP(BO$1,'Control Panel'!$B:$B,'Control Panel'!$H:$H),_xlfn.XLOOKUP(BO$1,'Control Panel'!$B:$B,'Control Panel'!$E:$E),_xlfn.XLOOKUP(BO$1,'Control Panel'!$B:$B,'Control Panel'!$C:$C)))</f>
        <v>51078.842448125593</v>
      </c>
      <c r="BQ223" s="3">
        <f>IF(BP223=0,0,BO223*(_xlfn.XLOOKUP(BO$1,'Control Panel'!$B:$B,'Control Panel'!$H:$H)))</f>
        <v>23357.396987402873</v>
      </c>
      <c r="BR223" s="3">
        <f t="shared" si="134"/>
        <v>27721.44546072272</v>
      </c>
      <c r="BS223" s="3">
        <f t="shared" si="135"/>
        <v>5311112.1516599348</v>
      </c>
      <c r="BT223" s="10">
        <f>_xlfn.XLOOKUP(BO$1,'Control Panel'!$B:$B,'Control Panel'!$D:$D)</f>
        <v>5.2499999999999998E-2</v>
      </c>
      <c r="BU223" s="2">
        <f>IF('Control Panel'!$D$26="ON",BY222*(1-'Control Panel'!$C$26),BY222)</f>
        <v>-1.0259100235998631E-9</v>
      </c>
      <c r="BV223" s="3">
        <f>IF(ROUND(BY222,2) = 0,0,-PMT(_xlfn.XLOOKUP(BU$1,'Control Panel'!$B:$B,'Control Panel'!$H:$H),_xlfn.XLOOKUP(BU$1,'Control Panel'!$B:$B,'Control Panel'!$E:$E),_xlfn.XLOOKUP(BU$1,'Control Panel'!$B:$B,'Control Panel'!$C:$C)))</f>
        <v>0</v>
      </c>
      <c r="BW223" s="3">
        <f>IF(BV223=0,0,BU223*(_xlfn.XLOOKUP(BU$1,'Control Panel'!$B:$B,'Control Panel'!$H:$H)))</f>
        <v>0</v>
      </c>
      <c r="BX223" s="3">
        <f t="shared" si="136"/>
        <v>0</v>
      </c>
      <c r="BY223" s="3">
        <f t="shared" si="137"/>
        <v>-1.0259100235998631E-9</v>
      </c>
      <c r="BZ223" s="10">
        <f>_xlfn.XLOOKUP(BU$1,'Control Panel'!$B:$B,'Control Panel'!$D:$D)</f>
        <v>6.3750000000000001E-2</v>
      </c>
      <c r="CA223" s="2">
        <f>IF('Control Panel'!$D$26="ON",CE222*(1-'Control Panel'!$C$26),CE222)</f>
        <v>-8.3746272139251232E-9</v>
      </c>
      <c r="CB223" s="3">
        <f>IF(ROUND(CE222,2) = 0,0,-PMT(_xlfn.XLOOKUP(CA$1,'Control Panel'!$B:$B,'Control Panel'!$H:$H),_xlfn.XLOOKUP(CA$1,'Control Panel'!$B:$B,'Control Panel'!$E:$E),_xlfn.XLOOKUP(CA$1,'Control Panel'!$B:$B,'Control Panel'!$C:$C)))</f>
        <v>0</v>
      </c>
      <c r="CC223" s="3">
        <f>IF(CB223=0,0,CA223*(_xlfn.XLOOKUP(CA$1,'Control Panel'!$B:$B,'Control Panel'!$H:$H)))</f>
        <v>0</v>
      </c>
      <c r="CD223" s="3">
        <f t="shared" si="138"/>
        <v>0</v>
      </c>
      <c r="CE223" s="3">
        <f t="shared" si="139"/>
        <v>-8.3746272139251232E-9</v>
      </c>
      <c r="CF223" s="10">
        <f>_xlfn.XLOOKUP(CA$1,'Control Panel'!$B:$B,'Control Panel'!$D:$D)</f>
        <v>5.7500000000000002E-2</v>
      </c>
      <c r="CG223" s="2">
        <f>IF('Control Panel'!$D$26="ON",CK222*(1-'Control Panel'!$C$26),CK222)</f>
        <v>2.066371962428093E-9</v>
      </c>
      <c r="CH223" s="3">
        <f>IF(ROUND(CK222,2) = 0,0,-PMT(_xlfn.XLOOKUP(CG$1,'Control Panel'!$B:$B,'Control Panel'!$H:$H),_xlfn.XLOOKUP(CG$1,'Control Panel'!$B:$B,'Control Panel'!$E:$E),_xlfn.XLOOKUP(CG$1,'Control Panel'!$B:$B,'Control Panel'!$C:$C)))</f>
        <v>0</v>
      </c>
      <c r="CI223" s="3">
        <f>IF(CH223=0,0,CG223*(_xlfn.XLOOKUP(CG$1,'Control Panel'!$B:$B,'Control Panel'!$H:$H)))</f>
        <v>0</v>
      </c>
      <c r="CJ223" s="3">
        <f t="shared" si="140"/>
        <v>0</v>
      </c>
      <c r="CK223" s="3">
        <f t="shared" si="141"/>
        <v>2.066371962428093E-9</v>
      </c>
      <c r="CL223" s="10">
        <f>_xlfn.XLOOKUP(CG$1,'Control Panel'!$B:$B,'Control Panel'!$D:$D)</f>
        <v>5.5E-2</v>
      </c>
      <c r="CM223" s="2">
        <f>IF('Control Panel'!$D$26="ON",CQ222*(1-'Control Panel'!$C$26),CQ222)</f>
        <v>1154342.3993774382</v>
      </c>
      <c r="CN223" s="3">
        <f>IF(ROUND(CQ222,2) = 0,0,-PMT(_xlfn.XLOOKUP(CM$1,'Control Panel'!$B:$B,'Control Panel'!$H:$H),_xlfn.XLOOKUP(CM$1,'Control Panel'!$B:$B,'Control Panel'!$E:$E),_xlfn.XLOOKUP(CM$1,'Control Panel'!$B:$B,'Control Panel'!$C:$C)))</f>
        <v>11044.074042837967</v>
      </c>
      <c r="CO223" s="3">
        <f>IF(CN223=0,0,CM223*(_xlfn.XLOOKUP(CM$1,'Control Panel'!$B:$B,'Control Panel'!$H:$H)))</f>
        <v>5050.2479972762922</v>
      </c>
      <c r="CP223" s="3">
        <f t="shared" si="142"/>
        <v>5993.8260455616746</v>
      </c>
      <c r="CQ223" s="3">
        <f t="shared" si="143"/>
        <v>1148348.5733318767</v>
      </c>
      <c r="CR223" s="10">
        <f>_xlfn.XLOOKUP(CM$1,'Control Panel'!$B:$B,'Control Panel'!$D:$D)</f>
        <v>5.2499999999999998E-2</v>
      </c>
    </row>
    <row r="224" spans="1:96" ht="11.15" thickBot="1" x14ac:dyDescent="0.35">
      <c r="A224" s="86">
        <f t="shared" si="112"/>
        <v>176106.40557203267</v>
      </c>
      <c r="B224" s="3">
        <f t="shared" si="113"/>
        <v>188576.22773468625</v>
      </c>
      <c r="C224" s="88">
        <f>SUM($A$3:A223)</f>
        <v>64107531.104526013</v>
      </c>
      <c r="D224" s="87">
        <f>IF('Control Panel'!$D$27= "ON",A224+B224*(1-'Control Panel'!$C$27),A224+B224)</f>
        <v>364682.6333067189</v>
      </c>
      <c r="F224" s="11">
        <v>222</v>
      </c>
      <c r="G224" s="2">
        <f>IF('Control Panel'!$D$26="ON",K223*(1-'Control Panel'!$C$26),K223)</f>
        <v>2.5611370801925659E-9</v>
      </c>
      <c r="H224" s="3">
        <f>IF(ROUND(K223,2) = 0,0,-PMT(_xlfn.XLOOKUP(G$1,'Control Panel'!$B:$B,'Control Panel'!$H:$H),_xlfn.XLOOKUP(G$1,'Control Panel'!$B:$B,'Control Panel'!$E:$E),_xlfn.XLOOKUP(G$1,'Control Panel'!$B:$B,'Control Panel'!$C:$C)))</f>
        <v>0</v>
      </c>
      <c r="I224" s="3">
        <f>IF(H224=0,0,G224*(_xlfn.XLOOKUP(G$1,'Control Panel'!$B:$B,'Control Panel'!$H:$H)))</f>
        <v>0</v>
      </c>
      <c r="J224" s="3">
        <f t="shared" si="114"/>
        <v>0</v>
      </c>
      <c r="K224" s="3">
        <f t="shared" si="115"/>
        <v>2.5611370801925659E-9</v>
      </c>
      <c r="L224" s="10">
        <f>_xlfn.XLOOKUP(G$1,'Control Panel'!$B:$B,'Control Panel'!$D:$D)</f>
        <v>5.5E-2</v>
      </c>
      <c r="M224" s="2">
        <f>IF('Control Panel'!$D$26="ON",Q223*(1-'Control Panel'!$C$26),Q223)</f>
        <v>2513451.193171293</v>
      </c>
      <c r="N224" s="3">
        <f>IF(ROUND(Q223,2) = 0,0,-PMT(_xlfn.XLOOKUP(M$1,'Control Panel'!$B:$B,'Control Panel'!$H:$H),_xlfn.XLOOKUP(M$1,'Control Panel'!$B:$B,'Control Panel'!$E:$E),_xlfn.XLOOKUP(M$1,'Control Panel'!$B:$B,'Control Panel'!$C:$C)))</f>
        <v>26277.152547020552</v>
      </c>
      <c r="O224" s="3">
        <f>IF(N224=0,0,M224*(_xlfn.XLOOKUP(M$1,'Control Panel'!$B:$B,'Control Panel'!$H:$H)))</f>
        <v>14399.980794210534</v>
      </c>
      <c r="P224" s="3">
        <f t="shared" si="116"/>
        <v>11877.171752810018</v>
      </c>
      <c r="Q224" s="3">
        <f t="shared" si="117"/>
        <v>2501574.021418483</v>
      </c>
      <c r="R224" s="10">
        <f>_xlfn.XLOOKUP(M$1,'Control Panel'!$B:$B,'Control Panel'!$D:$D)</f>
        <v>6.8750000000000006E-2</v>
      </c>
      <c r="S224" s="2">
        <f>IF('Control Panel'!$D$26="ON",W223*(1-'Control Panel'!$C$26),W223)</f>
        <v>4084358.1889033252</v>
      </c>
      <c r="T224" s="3">
        <f>IF(ROUND(W223,2) = 0,0,-PMT(_xlfn.XLOOKUP(S$1,'Control Panel'!$B:$B,'Control Panel'!$H:$H),_xlfn.XLOOKUP(S$1,'Control Panel'!$B:$B,'Control Panel'!$E:$E),_xlfn.XLOOKUP(S$1,'Control Panel'!$B:$B,'Control Panel'!$C:$C)))</f>
        <v>42700.372888908401</v>
      </c>
      <c r="U224" s="3">
        <f>IF(T224=0,0,S224*(_xlfn.XLOOKUP(S$1,'Control Panel'!$B:$B,'Control Panel'!$H:$H)))</f>
        <v>23399.968790591971</v>
      </c>
      <c r="V224" s="3">
        <f t="shared" si="118"/>
        <v>19300.40409831643</v>
      </c>
      <c r="W224" s="3">
        <f t="shared" si="119"/>
        <v>4065057.7848050087</v>
      </c>
      <c r="X224" s="10">
        <f>_xlfn.XLOOKUP(S$1,'Control Panel'!$B:$B,'Control Panel'!$D:$D)</f>
        <v>6.8750000000000006E-2</v>
      </c>
      <c r="Y224" s="2">
        <f>IF('Control Panel'!$D$26="ON",AC223*(1-'Control Panel'!$C$26),AC223)</f>
        <v>-6.7957444116473198E-9</v>
      </c>
      <c r="Z224" s="3">
        <f>IF(ROUND(AC223,2) = 0,0,-PMT(_xlfn.XLOOKUP(Y$1,'Control Panel'!$B:$B,'Control Panel'!$H:$H),_xlfn.XLOOKUP(Y$1,'Control Panel'!$B:$B,'Control Panel'!$E:$E),_xlfn.XLOOKUP(Y$1,'Control Panel'!$B:$B,'Control Panel'!$C:$C)))</f>
        <v>0</v>
      </c>
      <c r="AA224" s="3">
        <f>IF(Z224=0,0,Y224*(_xlfn.XLOOKUP(Y$1,'Control Panel'!$B:$B,'Control Panel'!$H:$H)))</f>
        <v>0</v>
      </c>
      <c r="AB224" s="3">
        <f t="shared" si="120"/>
        <v>0</v>
      </c>
      <c r="AC224" s="3">
        <f t="shared" si="121"/>
        <v>-6.7957444116473198E-9</v>
      </c>
      <c r="AD224" s="10">
        <f>_xlfn.XLOOKUP(Y$1,'Control Panel'!$B:$B,'Control Panel'!$D:$D)</f>
        <v>5.1249999999999997E-2</v>
      </c>
      <c r="AE224" s="2">
        <f>IF('Control Panel'!$D$26="ON",AI223*(1-'Control Panel'!$C$26),AI223)</f>
        <v>6283627.982928236</v>
      </c>
      <c r="AF224" s="3">
        <f>IF(ROUND(AI223,2) = 0,0,-PMT(_xlfn.XLOOKUP(AE$1,'Control Panel'!$B:$B,'Control Panel'!$H:$H),_xlfn.XLOOKUP(AE$1,'Control Panel'!$B:$B,'Control Panel'!$E:$E),_xlfn.XLOOKUP(AE$1,'Control Panel'!$B:$B,'Control Panel'!$C:$C)))</f>
        <v>65692.881367551381</v>
      </c>
      <c r="AG224" s="3">
        <f>IF(AF224=0,0,AE224*(_xlfn.XLOOKUP(AE$1,'Control Panel'!$B:$B,'Control Panel'!$H:$H)))</f>
        <v>35999.951985526357</v>
      </c>
      <c r="AH224" s="3">
        <f t="shared" si="122"/>
        <v>29692.929382025024</v>
      </c>
      <c r="AI224" s="3">
        <f t="shared" si="123"/>
        <v>6253935.0535462108</v>
      </c>
      <c r="AJ224" s="10">
        <f>_xlfn.XLOOKUP(AE$1,'Control Panel'!$B:$B,'Control Panel'!$D:$D)</f>
        <v>6.8750000000000006E-2</v>
      </c>
      <c r="AK224" s="2">
        <f>IF('Control Panel'!$D$26="ON",AO223*(1-'Control Panel'!$C$26),AO223)</f>
        <v>-5.056790541857481E-10</v>
      </c>
      <c r="AL224" s="3">
        <f>IF(ROUND(AO223,2) = 0,0,-PMT(_xlfn.XLOOKUP(AK$1,'Control Panel'!$B:$B,'Control Panel'!$H:$H),_xlfn.XLOOKUP(AK$1,'Control Panel'!$B:$B,'Control Panel'!$E:$E),_xlfn.XLOOKUP(AK$1,'Control Panel'!$B:$B,'Control Panel'!$C:$C)))</f>
        <v>0</v>
      </c>
      <c r="AM224" s="3">
        <f>IF(AL224=0,0,AK224*(_xlfn.XLOOKUP(AK$1,'Control Panel'!$B:$B,'Control Panel'!$H:$H)))</f>
        <v>0</v>
      </c>
      <c r="AN224" s="3">
        <f t="shared" si="124"/>
        <v>0</v>
      </c>
      <c r="AO224" s="3">
        <f t="shared" si="125"/>
        <v>-5.056790541857481E-10</v>
      </c>
      <c r="AP224" s="10">
        <f>_xlfn.XLOOKUP(AK$1,'Control Panel'!$B:$B,'Control Panel'!$D:$D)</f>
        <v>6.25E-2</v>
      </c>
      <c r="AQ224" s="2">
        <f>IF('Control Panel'!$D$26="ON",AU223*(1-'Control Panel'!$C$26),AU223)</f>
        <v>-1.3387762010097504E-9</v>
      </c>
      <c r="AR224" s="3">
        <f>IF(ROUND(AU223,2) = 0,0,-PMT(_xlfn.XLOOKUP(AQ$1,'Control Panel'!$B:$B,'Control Panel'!$H:$H),_xlfn.XLOOKUP(AQ$1,'Control Panel'!$B:$B,'Control Panel'!$E:$E),_xlfn.XLOOKUP(AQ$1,'Control Panel'!$B:$B,'Control Panel'!$C:$C)))</f>
        <v>0</v>
      </c>
      <c r="AS224" s="3">
        <f>IF(AR224=0,0,AQ224*(_xlfn.XLOOKUP(AQ$1,'Control Panel'!$B:$B,'Control Panel'!$H:$H)))</f>
        <v>0</v>
      </c>
      <c r="AT224" s="3">
        <f t="shared" si="126"/>
        <v>0</v>
      </c>
      <c r="AU224" s="3">
        <f t="shared" si="127"/>
        <v>-1.3387762010097504E-9</v>
      </c>
      <c r="AV224" s="10">
        <f>_xlfn.XLOOKUP(AQ$1,'Control Panel'!$B:$B,'Control Panel'!$D:$D)</f>
        <v>6.6250000000000003E-2</v>
      </c>
      <c r="AW224" s="2">
        <f>IF('Control Panel'!$D$26="ON",BA223*(1-'Control Panel'!$C$26),BA223)</f>
        <v>4627705.1627397845</v>
      </c>
      <c r="AX224" s="3">
        <f>IF(ROUND(BA223,2) = 0,0,-PMT(_xlfn.XLOOKUP(AW$1,'Control Panel'!$B:$B,'Control Panel'!$H:$H),_xlfn.XLOOKUP(AW$1,'Control Panel'!$B:$B,'Control Panel'!$E:$E),_xlfn.XLOOKUP(AW$1,'Control Panel'!$B:$B,'Control Panel'!$C:$C)))</f>
        <v>44797.69910066975</v>
      </c>
      <c r="AY224" s="3">
        <f>IF(AX224=0,0,AW224*(_xlfn.XLOOKUP(AW$1,'Control Panel'!$B:$B,'Control Panel'!$H:$H)))</f>
        <v>20728.262708105285</v>
      </c>
      <c r="AZ224" s="3">
        <f t="shared" si="128"/>
        <v>24069.436392564465</v>
      </c>
      <c r="BA224" s="3">
        <f t="shared" si="129"/>
        <v>4603635.7263472201</v>
      </c>
      <c r="BB224" s="10">
        <f>_xlfn.XLOOKUP(AW$1,'Control Panel'!$B:$B,'Control Panel'!$D:$D)</f>
        <v>5.3749999999999999E-2</v>
      </c>
      <c r="BC224" s="2">
        <f>IF('Control Panel'!$D$26="ON",BG223*(1-'Control Panel'!$C$26),BG223)</f>
        <v>7904708.1690672096</v>
      </c>
      <c r="BD224" s="3">
        <f>IF(ROUND(BG223,2) = 0,0,-PMT(_xlfn.XLOOKUP(BC$1,'Control Panel'!$B:$B,'Control Panel'!$H:$H),_xlfn.XLOOKUP(BC$1,'Control Panel'!$B:$B,'Control Panel'!$E:$E),_xlfn.XLOOKUP(BC$1,'Control Panel'!$B:$B,'Control Panel'!$C:$C)))</f>
        <v>83162.8118973979</v>
      </c>
      <c r="BE224" s="3">
        <f>IF(BD224=0,0,BC224*(_xlfn.XLOOKUP(BC$1,'Control Panel'!$B:$B,'Control Panel'!$H:$H)))</f>
        <v>46110.797652892055</v>
      </c>
      <c r="BF224" s="3">
        <f t="shared" si="130"/>
        <v>37052.014244505845</v>
      </c>
      <c r="BG224" s="3">
        <f t="shared" si="131"/>
        <v>7867656.1548227035</v>
      </c>
      <c r="BH224" s="10">
        <f>_xlfn.XLOOKUP(BC$1,'Control Panel'!$B:$B,'Control Panel'!$D:$D)</f>
        <v>7.0000000000000007E-2</v>
      </c>
      <c r="BI224" s="2">
        <f>IF('Control Panel'!$D$26="ON",BM223*(1-'Control Panel'!$C$26),BM223)</f>
        <v>4019157.4736723448</v>
      </c>
      <c r="BJ224" s="3">
        <f>IF(ROUND(BM223,2) = 0,0,-PMT(_xlfn.XLOOKUP(BI$1,'Control Panel'!$B:$B,'Control Panel'!$H:$H),_xlfn.XLOOKUP(BI$1,'Control Panel'!$B:$B,'Control Panel'!$E:$E),_xlfn.XLOOKUP(BI$1,'Control Panel'!$B:$B,'Control Panel'!$C:$C)))</f>
        <v>39928.799014207361</v>
      </c>
      <c r="BK224" s="3">
        <f>IF(BJ224=0,0,BI224*(_xlfn.XLOOKUP(BI$1,'Control Panel'!$B:$B,'Control Panel'!$H:$H)))</f>
        <v>19677.125131520854</v>
      </c>
      <c r="BL224" s="3">
        <f t="shared" si="132"/>
        <v>20251.673882686508</v>
      </c>
      <c r="BM224" s="3">
        <f t="shared" si="133"/>
        <v>3998905.7997896583</v>
      </c>
      <c r="BN224" s="10">
        <f>_xlfn.XLOOKUP(BI$1,'Control Panel'!$B:$B,'Control Panel'!$D:$D)</f>
        <v>5.8749999999999997E-2</v>
      </c>
      <c r="BO224" s="2">
        <f>IF('Control Panel'!$D$26="ON",BS223*(1-'Control Panel'!$C$26),BS223)</f>
        <v>5311112.1516599348</v>
      </c>
      <c r="BP224" s="3">
        <f>IF(ROUND(BS223,2) = 0,0,-PMT(_xlfn.XLOOKUP(BO$1,'Control Panel'!$B:$B,'Control Panel'!$H:$H),_xlfn.XLOOKUP(BO$1,'Control Panel'!$B:$B,'Control Panel'!$E:$E),_xlfn.XLOOKUP(BO$1,'Control Panel'!$B:$B,'Control Panel'!$C:$C)))</f>
        <v>51078.842448125593</v>
      </c>
      <c r="BQ224" s="3">
        <f>IF(BP224=0,0,BO224*(_xlfn.XLOOKUP(BO$1,'Control Panel'!$B:$B,'Control Panel'!$H:$H)))</f>
        <v>23236.115663512213</v>
      </c>
      <c r="BR224" s="3">
        <f t="shared" si="134"/>
        <v>27842.72678461338</v>
      </c>
      <c r="BS224" s="3">
        <f t="shared" si="135"/>
        <v>5283269.4248753218</v>
      </c>
      <c r="BT224" s="10">
        <f>_xlfn.XLOOKUP(BO$1,'Control Panel'!$B:$B,'Control Panel'!$D:$D)</f>
        <v>5.2499999999999998E-2</v>
      </c>
      <c r="BU224" s="2">
        <f>IF('Control Panel'!$D$26="ON",BY223*(1-'Control Panel'!$C$26),BY223)</f>
        <v>-1.0259100235998631E-9</v>
      </c>
      <c r="BV224" s="3">
        <f>IF(ROUND(BY223,2) = 0,0,-PMT(_xlfn.XLOOKUP(BU$1,'Control Panel'!$B:$B,'Control Panel'!$H:$H),_xlfn.XLOOKUP(BU$1,'Control Panel'!$B:$B,'Control Panel'!$E:$E),_xlfn.XLOOKUP(BU$1,'Control Panel'!$B:$B,'Control Panel'!$C:$C)))</f>
        <v>0</v>
      </c>
      <c r="BW224" s="3">
        <f>IF(BV224=0,0,BU224*(_xlfn.XLOOKUP(BU$1,'Control Panel'!$B:$B,'Control Panel'!$H:$H)))</f>
        <v>0</v>
      </c>
      <c r="BX224" s="3">
        <f t="shared" si="136"/>
        <v>0</v>
      </c>
      <c r="BY224" s="3">
        <f t="shared" si="137"/>
        <v>-1.0259100235998631E-9</v>
      </c>
      <c r="BZ224" s="10">
        <f>_xlfn.XLOOKUP(BU$1,'Control Panel'!$B:$B,'Control Panel'!$D:$D)</f>
        <v>6.3750000000000001E-2</v>
      </c>
      <c r="CA224" s="2">
        <f>IF('Control Panel'!$D$26="ON",CE223*(1-'Control Panel'!$C$26),CE223)</f>
        <v>-8.3746272139251232E-9</v>
      </c>
      <c r="CB224" s="3">
        <f>IF(ROUND(CE223,2) = 0,0,-PMT(_xlfn.XLOOKUP(CA$1,'Control Panel'!$B:$B,'Control Panel'!$H:$H),_xlfn.XLOOKUP(CA$1,'Control Panel'!$B:$B,'Control Panel'!$E:$E),_xlfn.XLOOKUP(CA$1,'Control Panel'!$B:$B,'Control Panel'!$C:$C)))</f>
        <v>0</v>
      </c>
      <c r="CC224" s="3">
        <f>IF(CB224=0,0,CA224*(_xlfn.XLOOKUP(CA$1,'Control Panel'!$B:$B,'Control Panel'!$H:$H)))</f>
        <v>0</v>
      </c>
      <c r="CD224" s="3">
        <f t="shared" si="138"/>
        <v>0</v>
      </c>
      <c r="CE224" s="3">
        <f t="shared" si="139"/>
        <v>-8.3746272139251232E-9</v>
      </c>
      <c r="CF224" s="10">
        <f>_xlfn.XLOOKUP(CA$1,'Control Panel'!$B:$B,'Control Panel'!$D:$D)</f>
        <v>5.7500000000000002E-2</v>
      </c>
      <c r="CG224" s="2">
        <f>IF('Control Panel'!$D$26="ON",CK223*(1-'Control Panel'!$C$26),CK223)</f>
        <v>2.066371962428093E-9</v>
      </c>
      <c r="CH224" s="3">
        <f>IF(ROUND(CK223,2) = 0,0,-PMT(_xlfn.XLOOKUP(CG$1,'Control Panel'!$B:$B,'Control Panel'!$H:$H),_xlfn.XLOOKUP(CG$1,'Control Panel'!$B:$B,'Control Panel'!$E:$E),_xlfn.XLOOKUP(CG$1,'Control Panel'!$B:$B,'Control Panel'!$C:$C)))</f>
        <v>0</v>
      </c>
      <c r="CI224" s="3">
        <f>IF(CH224=0,0,CG224*(_xlfn.XLOOKUP(CG$1,'Control Panel'!$B:$B,'Control Panel'!$H:$H)))</f>
        <v>0</v>
      </c>
      <c r="CJ224" s="3">
        <f t="shared" si="140"/>
        <v>0</v>
      </c>
      <c r="CK224" s="3">
        <f t="shared" si="141"/>
        <v>2.066371962428093E-9</v>
      </c>
      <c r="CL224" s="10">
        <f>_xlfn.XLOOKUP(CG$1,'Control Panel'!$B:$B,'Control Panel'!$D:$D)</f>
        <v>5.5E-2</v>
      </c>
      <c r="CM224" s="2">
        <f>IF('Control Panel'!$D$26="ON",CQ223*(1-'Control Panel'!$C$26),CQ223)</f>
        <v>1148348.5733318767</v>
      </c>
      <c r="CN224" s="3">
        <f>IF(ROUND(CQ223,2) = 0,0,-PMT(_xlfn.XLOOKUP(CM$1,'Control Panel'!$B:$B,'Control Panel'!$H:$H),_xlfn.XLOOKUP(CM$1,'Control Panel'!$B:$B,'Control Panel'!$E:$E),_xlfn.XLOOKUP(CM$1,'Control Panel'!$B:$B,'Control Panel'!$C:$C)))</f>
        <v>11044.074042837967</v>
      </c>
      <c r="CO224" s="3">
        <f>IF(CN224=0,0,CM224*(_xlfn.XLOOKUP(CM$1,'Control Panel'!$B:$B,'Control Panel'!$H:$H)))</f>
        <v>5024.0250083269602</v>
      </c>
      <c r="CP224" s="3">
        <f t="shared" si="142"/>
        <v>6020.0490345110065</v>
      </c>
      <c r="CQ224" s="3">
        <f t="shared" si="143"/>
        <v>1142328.5242973657</v>
      </c>
      <c r="CR224" s="10">
        <f>_xlfn.XLOOKUP(CM$1,'Control Panel'!$B:$B,'Control Panel'!$D:$D)</f>
        <v>5.2499999999999998E-2</v>
      </c>
    </row>
    <row r="225" spans="1:96" ht="11.15" thickBot="1" x14ac:dyDescent="0.35">
      <c r="A225" s="86">
        <f t="shared" si="112"/>
        <v>177026.38907279159</v>
      </c>
      <c r="B225" s="3">
        <f t="shared" si="113"/>
        <v>187656.24423392731</v>
      </c>
      <c r="C225" s="88">
        <f>SUM($A$3:A224)</f>
        <v>64283637.510098048</v>
      </c>
      <c r="D225" s="87">
        <f>IF('Control Panel'!$D$27= "ON",A225+B225*(1-'Control Panel'!$C$27),A225+B225)</f>
        <v>364682.6333067189</v>
      </c>
      <c r="F225" s="11">
        <v>223</v>
      </c>
      <c r="G225" s="2">
        <f>IF('Control Panel'!$D$26="ON",K224*(1-'Control Panel'!$C$26),K224)</f>
        <v>2.5611370801925659E-9</v>
      </c>
      <c r="H225" s="3">
        <f>IF(ROUND(K224,2) = 0,0,-PMT(_xlfn.XLOOKUP(G$1,'Control Panel'!$B:$B,'Control Panel'!$H:$H),_xlfn.XLOOKUP(G$1,'Control Panel'!$B:$B,'Control Panel'!$E:$E),_xlfn.XLOOKUP(G$1,'Control Panel'!$B:$B,'Control Panel'!$C:$C)))</f>
        <v>0</v>
      </c>
      <c r="I225" s="3">
        <f>IF(H225=0,0,G225*(_xlfn.XLOOKUP(G$1,'Control Panel'!$B:$B,'Control Panel'!$H:$H)))</f>
        <v>0</v>
      </c>
      <c r="J225" s="3">
        <f t="shared" si="114"/>
        <v>0</v>
      </c>
      <c r="K225" s="3">
        <f t="shared" si="115"/>
        <v>2.5611370801925659E-9</v>
      </c>
      <c r="L225" s="10">
        <f>_xlfn.XLOOKUP(G$1,'Control Panel'!$B:$B,'Control Panel'!$D:$D)</f>
        <v>5.5E-2</v>
      </c>
      <c r="M225" s="2">
        <f>IF('Control Panel'!$D$26="ON",Q224*(1-'Control Panel'!$C$26),Q224)</f>
        <v>2501574.021418483</v>
      </c>
      <c r="N225" s="3">
        <f>IF(ROUND(Q224,2) = 0,0,-PMT(_xlfn.XLOOKUP(M$1,'Control Panel'!$B:$B,'Control Panel'!$H:$H),_xlfn.XLOOKUP(M$1,'Control Panel'!$B:$B,'Control Panel'!$E:$E),_xlfn.XLOOKUP(M$1,'Control Panel'!$B:$B,'Control Panel'!$C:$C)))</f>
        <v>26277.152547020552</v>
      </c>
      <c r="O225" s="3">
        <f>IF(N225=0,0,M225*(_xlfn.XLOOKUP(M$1,'Control Panel'!$B:$B,'Control Panel'!$H:$H)))</f>
        <v>14331.934497710061</v>
      </c>
      <c r="P225" s="3">
        <f t="shared" si="116"/>
        <v>11945.218049310492</v>
      </c>
      <c r="Q225" s="3">
        <f t="shared" si="117"/>
        <v>2489628.8033691724</v>
      </c>
      <c r="R225" s="10">
        <f>_xlfn.XLOOKUP(M$1,'Control Panel'!$B:$B,'Control Panel'!$D:$D)</f>
        <v>6.8750000000000006E-2</v>
      </c>
      <c r="S225" s="2">
        <f>IF('Control Panel'!$D$26="ON",W224*(1-'Control Panel'!$C$26),W224)</f>
        <v>4065057.7848050087</v>
      </c>
      <c r="T225" s="3">
        <f>IF(ROUND(W224,2) = 0,0,-PMT(_xlfn.XLOOKUP(S$1,'Control Panel'!$B:$B,'Control Panel'!$H:$H),_xlfn.XLOOKUP(S$1,'Control Panel'!$B:$B,'Control Panel'!$E:$E),_xlfn.XLOOKUP(S$1,'Control Panel'!$B:$B,'Control Panel'!$C:$C)))</f>
        <v>42700.372888908401</v>
      </c>
      <c r="U225" s="3">
        <f>IF(T225=0,0,S225*(_xlfn.XLOOKUP(S$1,'Control Panel'!$B:$B,'Control Panel'!$H:$H)))</f>
        <v>23289.393558778698</v>
      </c>
      <c r="V225" s="3">
        <f t="shared" si="118"/>
        <v>19410.979330129703</v>
      </c>
      <c r="W225" s="3">
        <f t="shared" si="119"/>
        <v>4045646.8054748788</v>
      </c>
      <c r="X225" s="10">
        <f>_xlfn.XLOOKUP(S$1,'Control Panel'!$B:$B,'Control Panel'!$D:$D)</f>
        <v>6.8750000000000006E-2</v>
      </c>
      <c r="Y225" s="2">
        <f>IF('Control Panel'!$D$26="ON",AC224*(1-'Control Panel'!$C$26),AC224)</f>
        <v>-6.7957444116473198E-9</v>
      </c>
      <c r="Z225" s="3">
        <f>IF(ROUND(AC224,2) = 0,0,-PMT(_xlfn.XLOOKUP(Y$1,'Control Panel'!$B:$B,'Control Panel'!$H:$H),_xlfn.XLOOKUP(Y$1,'Control Panel'!$B:$B,'Control Panel'!$E:$E),_xlfn.XLOOKUP(Y$1,'Control Panel'!$B:$B,'Control Panel'!$C:$C)))</f>
        <v>0</v>
      </c>
      <c r="AA225" s="3">
        <f>IF(Z225=0,0,Y225*(_xlfn.XLOOKUP(Y$1,'Control Panel'!$B:$B,'Control Panel'!$H:$H)))</f>
        <v>0</v>
      </c>
      <c r="AB225" s="3">
        <f t="shared" si="120"/>
        <v>0</v>
      </c>
      <c r="AC225" s="3">
        <f t="shared" si="121"/>
        <v>-6.7957444116473198E-9</v>
      </c>
      <c r="AD225" s="10">
        <f>_xlfn.XLOOKUP(Y$1,'Control Panel'!$B:$B,'Control Panel'!$D:$D)</f>
        <v>5.1249999999999997E-2</v>
      </c>
      <c r="AE225" s="2">
        <f>IF('Control Panel'!$D$26="ON",AI224*(1-'Control Panel'!$C$26),AI224)</f>
        <v>6253935.0535462108</v>
      </c>
      <c r="AF225" s="3">
        <f>IF(ROUND(AI224,2) = 0,0,-PMT(_xlfn.XLOOKUP(AE$1,'Control Panel'!$B:$B,'Control Panel'!$H:$H),_xlfn.XLOOKUP(AE$1,'Control Panel'!$B:$B,'Control Panel'!$E:$E),_xlfn.XLOOKUP(AE$1,'Control Panel'!$B:$B,'Control Panel'!$C:$C)))</f>
        <v>65692.881367551381</v>
      </c>
      <c r="AG225" s="3">
        <f>IF(AF225=0,0,AE225*(_xlfn.XLOOKUP(AE$1,'Control Panel'!$B:$B,'Control Panel'!$H:$H)))</f>
        <v>35829.836244275168</v>
      </c>
      <c r="AH225" s="3">
        <f t="shared" si="122"/>
        <v>29863.045123276213</v>
      </c>
      <c r="AI225" s="3">
        <f t="shared" si="123"/>
        <v>6224072.0084229345</v>
      </c>
      <c r="AJ225" s="10">
        <f>_xlfn.XLOOKUP(AE$1,'Control Panel'!$B:$B,'Control Panel'!$D:$D)</f>
        <v>6.8750000000000006E-2</v>
      </c>
      <c r="AK225" s="2">
        <f>IF('Control Panel'!$D$26="ON",AO224*(1-'Control Panel'!$C$26),AO224)</f>
        <v>-5.056790541857481E-10</v>
      </c>
      <c r="AL225" s="3">
        <f>IF(ROUND(AO224,2) = 0,0,-PMT(_xlfn.XLOOKUP(AK$1,'Control Panel'!$B:$B,'Control Panel'!$H:$H),_xlfn.XLOOKUP(AK$1,'Control Panel'!$B:$B,'Control Panel'!$E:$E),_xlfn.XLOOKUP(AK$1,'Control Panel'!$B:$B,'Control Panel'!$C:$C)))</f>
        <v>0</v>
      </c>
      <c r="AM225" s="3">
        <f>IF(AL225=0,0,AK225*(_xlfn.XLOOKUP(AK$1,'Control Panel'!$B:$B,'Control Panel'!$H:$H)))</f>
        <v>0</v>
      </c>
      <c r="AN225" s="3">
        <f t="shared" si="124"/>
        <v>0</v>
      </c>
      <c r="AO225" s="3">
        <f t="shared" si="125"/>
        <v>-5.056790541857481E-10</v>
      </c>
      <c r="AP225" s="10">
        <f>_xlfn.XLOOKUP(AK$1,'Control Panel'!$B:$B,'Control Panel'!$D:$D)</f>
        <v>6.25E-2</v>
      </c>
      <c r="AQ225" s="2">
        <f>IF('Control Panel'!$D$26="ON",AU224*(1-'Control Panel'!$C$26),AU224)</f>
        <v>-1.3387762010097504E-9</v>
      </c>
      <c r="AR225" s="3">
        <f>IF(ROUND(AU224,2) = 0,0,-PMT(_xlfn.XLOOKUP(AQ$1,'Control Panel'!$B:$B,'Control Panel'!$H:$H),_xlfn.XLOOKUP(AQ$1,'Control Panel'!$B:$B,'Control Panel'!$E:$E),_xlfn.XLOOKUP(AQ$1,'Control Panel'!$B:$B,'Control Panel'!$C:$C)))</f>
        <v>0</v>
      </c>
      <c r="AS225" s="3">
        <f>IF(AR225=0,0,AQ225*(_xlfn.XLOOKUP(AQ$1,'Control Panel'!$B:$B,'Control Panel'!$H:$H)))</f>
        <v>0</v>
      </c>
      <c r="AT225" s="3">
        <f t="shared" si="126"/>
        <v>0</v>
      </c>
      <c r="AU225" s="3">
        <f t="shared" si="127"/>
        <v>-1.3387762010097504E-9</v>
      </c>
      <c r="AV225" s="10">
        <f>_xlfn.XLOOKUP(AQ$1,'Control Panel'!$B:$B,'Control Panel'!$D:$D)</f>
        <v>6.6250000000000003E-2</v>
      </c>
      <c r="AW225" s="2">
        <f>IF('Control Panel'!$D$26="ON",BA224*(1-'Control Panel'!$C$26),BA224)</f>
        <v>4603635.7263472201</v>
      </c>
      <c r="AX225" s="3">
        <f>IF(ROUND(BA224,2) = 0,0,-PMT(_xlfn.XLOOKUP(AW$1,'Control Panel'!$B:$B,'Control Panel'!$H:$H),_xlfn.XLOOKUP(AW$1,'Control Panel'!$B:$B,'Control Panel'!$E:$E),_xlfn.XLOOKUP(AW$1,'Control Panel'!$B:$B,'Control Panel'!$C:$C)))</f>
        <v>44797.69910066975</v>
      </c>
      <c r="AY225" s="3">
        <f>IF(AX225=0,0,AW225*(_xlfn.XLOOKUP(AW$1,'Control Panel'!$B:$B,'Control Panel'!$H:$H)))</f>
        <v>20620.451690930258</v>
      </c>
      <c r="AZ225" s="3">
        <f t="shared" si="128"/>
        <v>24177.247409739492</v>
      </c>
      <c r="BA225" s="3">
        <f t="shared" si="129"/>
        <v>4579458.4789374806</v>
      </c>
      <c r="BB225" s="10">
        <f>_xlfn.XLOOKUP(AW$1,'Control Panel'!$B:$B,'Control Panel'!$D:$D)</f>
        <v>5.3749999999999999E-2</v>
      </c>
      <c r="BC225" s="2">
        <f>IF('Control Panel'!$D$26="ON",BG224*(1-'Control Panel'!$C$26),BG224)</f>
        <v>7867656.1548227035</v>
      </c>
      <c r="BD225" s="3">
        <f>IF(ROUND(BG224,2) = 0,0,-PMT(_xlfn.XLOOKUP(BC$1,'Control Panel'!$B:$B,'Control Panel'!$H:$H),_xlfn.XLOOKUP(BC$1,'Control Panel'!$B:$B,'Control Panel'!$E:$E),_xlfn.XLOOKUP(BC$1,'Control Panel'!$B:$B,'Control Panel'!$C:$C)))</f>
        <v>83162.8118973979</v>
      </c>
      <c r="BE225" s="3">
        <f>IF(BD225=0,0,BC225*(_xlfn.XLOOKUP(BC$1,'Control Panel'!$B:$B,'Control Panel'!$H:$H)))</f>
        <v>45894.660903132441</v>
      </c>
      <c r="BF225" s="3">
        <f t="shared" si="130"/>
        <v>37268.150994265459</v>
      </c>
      <c r="BG225" s="3">
        <f t="shared" si="131"/>
        <v>7830388.003828438</v>
      </c>
      <c r="BH225" s="10">
        <f>_xlfn.XLOOKUP(BC$1,'Control Panel'!$B:$B,'Control Panel'!$D:$D)</f>
        <v>7.0000000000000007E-2</v>
      </c>
      <c r="BI225" s="2">
        <f>IF('Control Panel'!$D$26="ON",BM224*(1-'Control Panel'!$C$26),BM224)</f>
        <v>3998905.7997896583</v>
      </c>
      <c r="BJ225" s="3">
        <f>IF(ROUND(BM224,2) = 0,0,-PMT(_xlfn.XLOOKUP(BI$1,'Control Panel'!$B:$B,'Control Panel'!$H:$H),_xlfn.XLOOKUP(BI$1,'Control Panel'!$B:$B,'Control Panel'!$E:$E),_xlfn.XLOOKUP(BI$1,'Control Panel'!$B:$B,'Control Panel'!$C:$C)))</f>
        <v>39928.799014207361</v>
      </c>
      <c r="BK225" s="3">
        <f>IF(BJ225=0,0,BI225*(_xlfn.XLOOKUP(BI$1,'Control Panel'!$B:$B,'Control Panel'!$H:$H)))</f>
        <v>19577.9763114702</v>
      </c>
      <c r="BL225" s="3">
        <f t="shared" si="132"/>
        <v>20350.822702737161</v>
      </c>
      <c r="BM225" s="3">
        <f t="shared" si="133"/>
        <v>3978554.9770869212</v>
      </c>
      <c r="BN225" s="10">
        <f>_xlfn.XLOOKUP(BI$1,'Control Panel'!$B:$B,'Control Panel'!$D:$D)</f>
        <v>5.8749999999999997E-2</v>
      </c>
      <c r="BO225" s="2">
        <f>IF('Control Panel'!$D$26="ON",BS224*(1-'Control Panel'!$C$26),BS224)</f>
        <v>5283269.4248753218</v>
      </c>
      <c r="BP225" s="3">
        <f>IF(ROUND(BS224,2) = 0,0,-PMT(_xlfn.XLOOKUP(BO$1,'Control Panel'!$B:$B,'Control Panel'!$H:$H),_xlfn.XLOOKUP(BO$1,'Control Panel'!$B:$B,'Control Panel'!$E:$E),_xlfn.XLOOKUP(BO$1,'Control Panel'!$B:$B,'Control Panel'!$C:$C)))</f>
        <v>51078.842448125593</v>
      </c>
      <c r="BQ225" s="3">
        <f>IF(BP225=0,0,BO225*(_xlfn.XLOOKUP(BO$1,'Control Panel'!$B:$B,'Control Panel'!$H:$H)))</f>
        <v>23114.303733829529</v>
      </c>
      <c r="BR225" s="3">
        <f t="shared" si="134"/>
        <v>27964.538714296064</v>
      </c>
      <c r="BS225" s="3">
        <f t="shared" si="135"/>
        <v>5255304.8861610256</v>
      </c>
      <c r="BT225" s="10">
        <f>_xlfn.XLOOKUP(BO$1,'Control Panel'!$B:$B,'Control Panel'!$D:$D)</f>
        <v>5.2499999999999998E-2</v>
      </c>
      <c r="BU225" s="2">
        <f>IF('Control Panel'!$D$26="ON",BY224*(1-'Control Panel'!$C$26),BY224)</f>
        <v>-1.0259100235998631E-9</v>
      </c>
      <c r="BV225" s="3">
        <f>IF(ROUND(BY224,2) = 0,0,-PMT(_xlfn.XLOOKUP(BU$1,'Control Panel'!$B:$B,'Control Panel'!$H:$H),_xlfn.XLOOKUP(BU$1,'Control Panel'!$B:$B,'Control Panel'!$E:$E),_xlfn.XLOOKUP(BU$1,'Control Panel'!$B:$B,'Control Panel'!$C:$C)))</f>
        <v>0</v>
      </c>
      <c r="BW225" s="3">
        <f>IF(BV225=0,0,BU225*(_xlfn.XLOOKUP(BU$1,'Control Panel'!$B:$B,'Control Panel'!$H:$H)))</f>
        <v>0</v>
      </c>
      <c r="BX225" s="3">
        <f t="shared" si="136"/>
        <v>0</v>
      </c>
      <c r="BY225" s="3">
        <f t="shared" si="137"/>
        <v>-1.0259100235998631E-9</v>
      </c>
      <c r="BZ225" s="10">
        <f>_xlfn.XLOOKUP(BU$1,'Control Panel'!$B:$B,'Control Panel'!$D:$D)</f>
        <v>6.3750000000000001E-2</v>
      </c>
      <c r="CA225" s="2">
        <f>IF('Control Panel'!$D$26="ON",CE224*(1-'Control Panel'!$C$26),CE224)</f>
        <v>-8.3746272139251232E-9</v>
      </c>
      <c r="CB225" s="3">
        <f>IF(ROUND(CE224,2) = 0,0,-PMT(_xlfn.XLOOKUP(CA$1,'Control Panel'!$B:$B,'Control Panel'!$H:$H),_xlfn.XLOOKUP(CA$1,'Control Panel'!$B:$B,'Control Panel'!$E:$E),_xlfn.XLOOKUP(CA$1,'Control Panel'!$B:$B,'Control Panel'!$C:$C)))</f>
        <v>0</v>
      </c>
      <c r="CC225" s="3">
        <f>IF(CB225=0,0,CA225*(_xlfn.XLOOKUP(CA$1,'Control Panel'!$B:$B,'Control Panel'!$H:$H)))</f>
        <v>0</v>
      </c>
      <c r="CD225" s="3">
        <f t="shared" si="138"/>
        <v>0</v>
      </c>
      <c r="CE225" s="3">
        <f t="shared" si="139"/>
        <v>-8.3746272139251232E-9</v>
      </c>
      <c r="CF225" s="10">
        <f>_xlfn.XLOOKUP(CA$1,'Control Panel'!$B:$B,'Control Panel'!$D:$D)</f>
        <v>5.7500000000000002E-2</v>
      </c>
      <c r="CG225" s="2">
        <f>IF('Control Panel'!$D$26="ON",CK224*(1-'Control Panel'!$C$26),CK224)</f>
        <v>2.066371962428093E-9</v>
      </c>
      <c r="CH225" s="3">
        <f>IF(ROUND(CK224,2) = 0,0,-PMT(_xlfn.XLOOKUP(CG$1,'Control Panel'!$B:$B,'Control Panel'!$H:$H),_xlfn.XLOOKUP(CG$1,'Control Panel'!$B:$B,'Control Panel'!$E:$E),_xlfn.XLOOKUP(CG$1,'Control Panel'!$B:$B,'Control Panel'!$C:$C)))</f>
        <v>0</v>
      </c>
      <c r="CI225" s="3">
        <f>IF(CH225=0,0,CG225*(_xlfn.XLOOKUP(CG$1,'Control Panel'!$B:$B,'Control Panel'!$H:$H)))</f>
        <v>0</v>
      </c>
      <c r="CJ225" s="3">
        <f t="shared" si="140"/>
        <v>0</v>
      </c>
      <c r="CK225" s="3">
        <f t="shared" si="141"/>
        <v>2.066371962428093E-9</v>
      </c>
      <c r="CL225" s="10">
        <f>_xlfn.XLOOKUP(CG$1,'Control Panel'!$B:$B,'Control Panel'!$D:$D)</f>
        <v>5.5E-2</v>
      </c>
      <c r="CM225" s="2">
        <f>IF('Control Panel'!$D$26="ON",CQ224*(1-'Control Panel'!$C$26),CQ224)</f>
        <v>1142328.5242973657</v>
      </c>
      <c r="CN225" s="3">
        <f>IF(ROUND(CQ224,2) = 0,0,-PMT(_xlfn.XLOOKUP(CM$1,'Control Panel'!$B:$B,'Control Panel'!$H:$H),_xlfn.XLOOKUP(CM$1,'Control Panel'!$B:$B,'Control Panel'!$E:$E),_xlfn.XLOOKUP(CM$1,'Control Panel'!$B:$B,'Control Panel'!$C:$C)))</f>
        <v>11044.074042837967</v>
      </c>
      <c r="CO225" s="3">
        <f>IF(CN225=0,0,CM225*(_xlfn.XLOOKUP(CM$1,'Control Panel'!$B:$B,'Control Panel'!$H:$H)))</f>
        <v>4997.6872938009747</v>
      </c>
      <c r="CP225" s="3">
        <f t="shared" si="142"/>
        <v>6046.3867490369921</v>
      </c>
      <c r="CQ225" s="3">
        <f t="shared" si="143"/>
        <v>1136282.1375483286</v>
      </c>
      <c r="CR225" s="10">
        <f>_xlfn.XLOOKUP(CM$1,'Control Panel'!$B:$B,'Control Panel'!$D:$D)</f>
        <v>5.2499999999999998E-2</v>
      </c>
    </row>
    <row r="226" spans="1:96" ht="11.15" thickBot="1" x14ac:dyDescent="0.35">
      <c r="A226" s="86">
        <f t="shared" si="112"/>
        <v>177951.24781950362</v>
      </c>
      <c r="B226" s="3">
        <f t="shared" si="113"/>
        <v>186731.38548721527</v>
      </c>
      <c r="C226" s="88">
        <f>SUM($A$3:A225)</f>
        <v>64460663.899170838</v>
      </c>
      <c r="D226" s="87">
        <f>IF('Control Panel'!$D$27= "ON",A226+B226*(1-'Control Panel'!$C$27),A226+B226)</f>
        <v>364682.6333067189</v>
      </c>
      <c r="F226" s="11">
        <v>224</v>
      </c>
      <c r="G226" s="2">
        <f>IF('Control Panel'!$D$26="ON",K225*(1-'Control Panel'!$C$26),K225)</f>
        <v>2.5611370801925659E-9</v>
      </c>
      <c r="H226" s="3">
        <f>IF(ROUND(K225,2) = 0,0,-PMT(_xlfn.XLOOKUP(G$1,'Control Panel'!$B:$B,'Control Panel'!$H:$H),_xlfn.XLOOKUP(G$1,'Control Panel'!$B:$B,'Control Panel'!$E:$E),_xlfn.XLOOKUP(G$1,'Control Panel'!$B:$B,'Control Panel'!$C:$C)))</f>
        <v>0</v>
      </c>
      <c r="I226" s="3">
        <f>IF(H226=0,0,G226*(_xlfn.XLOOKUP(G$1,'Control Panel'!$B:$B,'Control Panel'!$H:$H)))</f>
        <v>0</v>
      </c>
      <c r="J226" s="3">
        <f t="shared" si="114"/>
        <v>0</v>
      </c>
      <c r="K226" s="3">
        <f t="shared" si="115"/>
        <v>2.5611370801925659E-9</v>
      </c>
      <c r="L226" s="10">
        <f>_xlfn.XLOOKUP(G$1,'Control Panel'!$B:$B,'Control Panel'!$D:$D)</f>
        <v>5.5E-2</v>
      </c>
      <c r="M226" s="2">
        <f>IF('Control Panel'!$D$26="ON",Q225*(1-'Control Panel'!$C$26),Q225)</f>
        <v>2489628.8033691724</v>
      </c>
      <c r="N226" s="3">
        <f>IF(ROUND(Q225,2) = 0,0,-PMT(_xlfn.XLOOKUP(M$1,'Control Panel'!$B:$B,'Control Panel'!$H:$H),_xlfn.XLOOKUP(M$1,'Control Panel'!$B:$B,'Control Panel'!$E:$E),_xlfn.XLOOKUP(M$1,'Control Panel'!$B:$B,'Control Panel'!$C:$C)))</f>
        <v>26277.152547020552</v>
      </c>
      <c r="O226" s="3">
        <f>IF(N226=0,0,M226*(_xlfn.XLOOKUP(M$1,'Control Panel'!$B:$B,'Control Panel'!$H:$H)))</f>
        <v>14263.498352635885</v>
      </c>
      <c r="P226" s="3">
        <f t="shared" si="116"/>
        <v>12013.654194384668</v>
      </c>
      <c r="Q226" s="3">
        <f t="shared" si="117"/>
        <v>2477615.1491747876</v>
      </c>
      <c r="R226" s="10">
        <f>_xlfn.XLOOKUP(M$1,'Control Panel'!$B:$B,'Control Panel'!$D:$D)</f>
        <v>6.8750000000000006E-2</v>
      </c>
      <c r="S226" s="2">
        <f>IF('Control Panel'!$D$26="ON",W225*(1-'Control Panel'!$C$26),W225)</f>
        <v>4045646.8054748788</v>
      </c>
      <c r="T226" s="3">
        <f>IF(ROUND(W225,2) = 0,0,-PMT(_xlfn.XLOOKUP(S$1,'Control Panel'!$B:$B,'Control Panel'!$H:$H),_xlfn.XLOOKUP(S$1,'Control Panel'!$B:$B,'Control Panel'!$E:$E),_xlfn.XLOOKUP(S$1,'Control Panel'!$B:$B,'Control Panel'!$C:$C)))</f>
        <v>42700.372888908401</v>
      </c>
      <c r="U226" s="3">
        <f>IF(T226=0,0,S226*(_xlfn.XLOOKUP(S$1,'Control Panel'!$B:$B,'Control Panel'!$H:$H)))</f>
        <v>23178.18482303316</v>
      </c>
      <c r="V226" s="3">
        <f t="shared" si="118"/>
        <v>19522.188065875242</v>
      </c>
      <c r="W226" s="3">
        <f t="shared" si="119"/>
        <v>4026124.6174090034</v>
      </c>
      <c r="X226" s="10">
        <f>_xlfn.XLOOKUP(S$1,'Control Panel'!$B:$B,'Control Panel'!$D:$D)</f>
        <v>6.8750000000000006E-2</v>
      </c>
      <c r="Y226" s="2">
        <f>IF('Control Panel'!$D$26="ON",AC225*(1-'Control Panel'!$C$26),AC225)</f>
        <v>-6.7957444116473198E-9</v>
      </c>
      <c r="Z226" s="3">
        <f>IF(ROUND(AC225,2) = 0,0,-PMT(_xlfn.XLOOKUP(Y$1,'Control Panel'!$B:$B,'Control Panel'!$H:$H),_xlfn.XLOOKUP(Y$1,'Control Panel'!$B:$B,'Control Panel'!$E:$E),_xlfn.XLOOKUP(Y$1,'Control Panel'!$B:$B,'Control Panel'!$C:$C)))</f>
        <v>0</v>
      </c>
      <c r="AA226" s="3">
        <f>IF(Z226=0,0,Y226*(_xlfn.XLOOKUP(Y$1,'Control Panel'!$B:$B,'Control Panel'!$H:$H)))</f>
        <v>0</v>
      </c>
      <c r="AB226" s="3">
        <f t="shared" si="120"/>
        <v>0</v>
      </c>
      <c r="AC226" s="3">
        <f t="shared" si="121"/>
        <v>-6.7957444116473198E-9</v>
      </c>
      <c r="AD226" s="10">
        <f>_xlfn.XLOOKUP(Y$1,'Control Panel'!$B:$B,'Control Panel'!$D:$D)</f>
        <v>5.1249999999999997E-2</v>
      </c>
      <c r="AE226" s="2">
        <f>IF('Control Panel'!$D$26="ON",AI225*(1-'Control Panel'!$C$26),AI225)</f>
        <v>6224072.0084229345</v>
      </c>
      <c r="AF226" s="3">
        <f>IF(ROUND(AI225,2) = 0,0,-PMT(_xlfn.XLOOKUP(AE$1,'Control Panel'!$B:$B,'Control Panel'!$H:$H),_xlfn.XLOOKUP(AE$1,'Control Panel'!$B:$B,'Control Panel'!$E:$E),_xlfn.XLOOKUP(AE$1,'Control Panel'!$B:$B,'Control Panel'!$C:$C)))</f>
        <v>65692.881367551381</v>
      </c>
      <c r="AG226" s="3">
        <f>IF(AF226=0,0,AE226*(_xlfn.XLOOKUP(AE$1,'Control Panel'!$B:$B,'Control Panel'!$H:$H)))</f>
        <v>35658.745881589733</v>
      </c>
      <c r="AH226" s="3">
        <f t="shared" si="122"/>
        <v>30034.135485961648</v>
      </c>
      <c r="AI226" s="3">
        <f t="shared" si="123"/>
        <v>6194037.8729369724</v>
      </c>
      <c r="AJ226" s="10">
        <f>_xlfn.XLOOKUP(AE$1,'Control Panel'!$B:$B,'Control Panel'!$D:$D)</f>
        <v>6.8750000000000006E-2</v>
      </c>
      <c r="AK226" s="2">
        <f>IF('Control Panel'!$D$26="ON",AO225*(1-'Control Panel'!$C$26),AO225)</f>
        <v>-5.056790541857481E-10</v>
      </c>
      <c r="AL226" s="3">
        <f>IF(ROUND(AO225,2) = 0,0,-PMT(_xlfn.XLOOKUP(AK$1,'Control Panel'!$B:$B,'Control Panel'!$H:$H),_xlfn.XLOOKUP(AK$1,'Control Panel'!$B:$B,'Control Panel'!$E:$E),_xlfn.XLOOKUP(AK$1,'Control Panel'!$B:$B,'Control Panel'!$C:$C)))</f>
        <v>0</v>
      </c>
      <c r="AM226" s="3">
        <f>IF(AL226=0,0,AK226*(_xlfn.XLOOKUP(AK$1,'Control Panel'!$B:$B,'Control Panel'!$H:$H)))</f>
        <v>0</v>
      </c>
      <c r="AN226" s="3">
        <f t="shared" si="124"/>
        <v>0</v>
      </c>
      <c r="AO226" s="3">
        <f t="shared" si="125"/>
        <v>-5.056790541857481E-10</v>
      </c>
      <c r="AP226" s="10">
        <f>_xlfn.XLOOKUP(AK$1,'Control Panel'!$B:$B,'Control Panel'!$D:$D)</f>
        <v>6.25E-2</v>
      </c>
      <c r="AQ226" s="2">
        <f>IF('Control Panel'!$D$26="ON",AU225*(1-'Control Panel'!$C$26),AU225)</f>
        <v>-1.3387762010097504E-9</v>
      </c>
      <c r="AR226" s="3">
        <f>IF(ROUND(AU225,2) = 0,0,-PMT(_xlfn.XLOOKUP(AQ$1,'Control Panel'!$B:$B,'Control Panel'!$H:$H),_xlfn.XLOOKUP(AQ$1,'Control Panel'!$B:$B,'Control Panel'!$E:$E),_xlfn.XLOOKUP(AQ$1,'Control Panel'!$B:$B,'Control Panel'!$C:$C)))</f>
        <v>0</v>
      </c>
      <c r="AS226" s="3">
        <f>IF(AR226=0,0,AQ226*(_xlfn.XLOOKUP(AQ$1,'Control Panel'!$B:$B,'Control Panel'!$H:$H)))</f>
        <v>0</v>
      </c>
      <c r="AT226" s="3">
        <f t="shared" si="126"/>
        <v>0</v>
      </c>
      <c r="AU226" s="3">
        <f t="shared" si="127"/>
        <v>-1.3387762010097504E-9</v>
      </c>
      <c r="AV226" s="10">
        <f>_xlfn.XLOOKUP(AQ$1,'Control Panel'!$B:$B,'Control Panel'!$D:$D)</f>
        <v>6.6250000000000003E-2</v>
      </c>
      <c r="AW226" s="2">
        <f>IF('Control Panel'!$D$26="ON",BA225*(1-'Control Panel'!$C$26),BA225)</f>
        <v>4579458.4789374806</v>
      </c>
      <c r="AX226" s="3">
        <f>IF(ROUND(BA225,2) = 0,0,-PMT(_xlfn.XLOOKUP(AW$1,'Control Panel'!$B:$B,'Control Panel'!$H:$H),_xlfn.XLOOKUP(AW$1,'Control Panel'!$B:$B,'Control Panel'!$E:$E),_xlfn.XLOOKUP(AW$1,'Control Panel'!$B:$B,'Control Panel'!$C:$C)))</f>
        <v>44797.69910066975</v>
      </c>
      <c r="AY226" s="3">
        <f>IF(AX226=0,0,AW226*(_xlfn.XLOOKUP(AW$1,'Control Panel'!$B:$B,'Control Panel'!$H:$H)))</f>
        <v>20512.157770240799</v>
      </c>
      <c r="AZ226" s="3">
        <f t="shared" si="128"/>
        <v>24285.54133042895</v>
      </c>
      <c r="BA226" s="3">
        <f t="shared" si="129"/>
        <v>4555172.9376070518</v>
      </c>
      <c r="BB226" s="10">
        <f>_xlfn.XLOOKUP(AW$1,'Control Panel'!$B:$B,'Control Panel'!$D:$D)</f>
        <v>5.3749999999999999E-2</v>
      </c>
      <c r="BC226" s="2">
        <f>IF('Control Panel'!$D$26="ON",BG225*(1-'Control Panel'!$C$26),BG225)</f>
        <v>7830388.003828438</v>
      </c>
      <c r="BD226" s="3">
        <f>IF(ROUND(BG225,2) = 0,0,-PMT(_xlfn.XLOOKUP(BC$1,'Control Panel'!$B:$B,'Control Panel'!$H:$H),_xlfn.XLOOKUP(BC$1,'Control Panel'!$B:$B,'Control Panel'!$E:$E),_xlfn.XLOOKUP(BC$1,'Control Panel'!$B:$B,'Control Panel'!$C:$C)))</f>
        <v>83162.8118973979</v>
      </c>
      <c r="BE226" s="3">
        <f>IF(BD226=0,0,BC226*(_xlfn.XLOOKUP(BC$1,'Control Panel'!$B:$B,'Control Panel'!$H:$H)))</f>
        <v>45677.263355665891</v>
      </c>
      <c r="BF226" s="3">
        <f t="shared" si="130"/>
        <v>37485.548541732009</v>
      </c>
      <c r="BG226" s="3">
        <f t="shared" si="131"/>
        <v>7792902.4552867059</v>
      </c>
      <c r="BH226" s="10">
        <f>_xlfn.XLOOKUP(BC$1,'Control Panel'!$B:$B,'Control Panel'!$D:$D)</f>
        <v>7.0000000000000007E-2</v>
      </c>
      <c r="BI226" s="2">
        <f>IF('Control Panel'!$D$26="ON",BM225*(1-'Control Panel'!$C$26),BM225)</f>
        <v>3978554.9770869212</v>
      </c>
      <c r="BJ226" s="3">
        <f>IF(ROUND(BM225,2) = 0,0,-PMT(_xlfn.XLOOKUP(BI$1,'Control Panel'!$B:$B,'Control Panel'!$H:$H),_xlfn.XLOOKUP(BI$1,'Control Panel'!$B:$B,'Control Panel'!$E:$E),_xlfn.XLOOKUP(BI$1,'Control Panel'!$B:$B,'Control Panel'!$C:$C)))</f>
        <v>39928.799014207361</v>
      </c>
      <c r="BK226" s="3">
        <f>IF(BJ226=0,0,BI226*(_xlfn.XLOOKUP(BI$1,'Control Panel'!$B:$B,'Control Panel'!$H:$H)))</f>
        <v>19478.342075321383</v>
      </c>
      <c r="BL226" s="3">
        <f t="shared" si="132"/>
        <v>20450.456938885978</v>
      </c>
      <c r="BM226" s="3">
        <f t="shared" si="133"/>
        <v>3958104.5201480351</v>
      </c>
      <c r="BN226" s="10">
        <f>_xlfn.XLOOKUP(BI$1,'Control Panel'!$B:$B,'Control Panel'!$D:$D)</f>
        <v>5.8749999999999997E-2</v>
      </c>
      <c r="BO226" s="2">
        <f>IF('Control Panel'!$D$26="ON",BS225*(1-'Control Panel'!$C$26),BS225)</f>
        <v>5255304.8861610256</v>
      </c>
      <c r="BP226" s="3">
        <f>IF(ROUND(BS225,2) = 0,0,-PMT(_xlfn.XLOOKUP(BO$1,'Control Panel'!$B:$B,'Control Panel'!$H:$H),_xlfn.XLOOKUP(BO$1,'Control Panel'!$B:$B,'Control Panel'!$E:$E),_xlfn.XLOOKUP(BO$1,'Control Panel'!$B:$B,'Control Panel'!$C:$C)))</f>
        <v>51078.842448125593</v>
      </c>
      <c r="BQ226" s="3">
        <f>IF(BP226=0,0,BO226*(_xlfn.XLOOKUP(BO$1,'Control Panel'!$B:$B,'Control Panel'!$H:$H)))</f>
        <v>22991.958876954486</v>
      </c>
      <c r="BR226" s="3">
        <f t="shared" si="134"/>
        <v>28086.883571171107</v>
      </c>
      <c r="BS226" s="3">
        <f t="shared" si="135"/>
        <v>5227218.0025898544</v>
      </c>
      <c r="BT226" s="10">
        <f>_xlfn.XLOOKUP(BO$1,'Control Panel'!$B:$B,'Control Panel'!$D:$D)</f>
        <v>5.2499999999999998E-2</v>
      </c>
      <c r="BU226" s="2">
        <f>IF('Control Panel'!$D$26="ON",BY225*(1-'Control Panel'!$C$26),BY225)</f>
        <v>-1.0259100235998631E-9</v>
      </c>
      <c r="BV226" s="3">
        <f>IF(ROUND(BY225,2) = 0,0,-PMT(_xlfn.XLOOKUP(BU$1,'Control Panel'!$B:$B,'Control Panel'!$H:$H),_xlfn.XLOOKUP(BU$1,'Control Panel'!$B:$B,'Control Panel'!$E:$E),_xlfn.XLOOKUP(BU$1,'Control Panel'!$B:$B,'Control Panel'!$C:$C)))</f>
        <v>0</v>
      </c>
      <c r="BW226" s="3">
        <f>IF(BV226=0,0,BU226*(_xlfn.XLOOKUP(BU$1,'Control Panel'!$B:$B,'Control Panel'!$H:$H)))</f>
        <v>0</v>
      </c>
      <c r="BX226" s="3">
        <f t="shared" si="136"/>
        <v>0</v>
      </c>
      <c r="BY226" s="3">
        <f t="shared" si="137"/>
        <v>-1.0259100235998631E-9</v>
      </c>
      <c r="BZ226" s="10">
        <f>_xlfn.XLOOKUP(BU$1,'Control Panel'!$B:$B,'Control Panel'!$D:$D)</f>
        <v>6.3750000000000001E-2</v>
      </c>
      <c r="CA226" s="2">
        <f>IF('Control Panel'!$D$26="ON",CE225*(1-'Control Panel'!$C$26),CE225)</f>
        <v>-8.3746272139251232E-9</v>
      </c>
      <c r="CB226" s="3">
        <f>IF(ROUND(CE225,2) = 0,0,-PMT(_xlfn.XLOOKUP(CA$1,'Control Panel'!$B:$B,'Control Panel'!$H:$H),_xlfn.XLOOKUP(CA$1,'Control Panel'!$B:$B,'Control Panel'!$E:$E),_xlfn.XLOOKUP(CA$1,'Control Panel'!$B:$B,'Control Panel'!$C:$C)))</f>
        <v>0</v>
      </c>
      <c r="CC226" s="3">
        <f>IF(CB226=0,0,CA226*(_xlfn.XLOOKUP(CA$1,'Control Panel'!$B:$B,'Control Panel'!$H:$H)))</f>
        <v>0</v>
      </c>
      <c r="CD226" s="3">
        <f t="shared" si="138"/>
        <v>0</v>
      </c>
      <c r="CE226" s="3">
        <f t="shared" si="139"/>
        <v>-8.3746272139251232E-9</v>
      </c>
      <c r="CF226" s="10">
        <f>_xlfn.XLOOKUP(CA$1,'Control Panel'!$B:$B,'Control Panel'!$D:$D)</f>
        <v>5.7500000000000002E-2</v>
      </c>
      <c r="CG226" s="2">
        <f>IF('Control Panel'!$D$26="ON",CK225*(1-'Control Panel'!$C$26),CK225)</f>
        <v>2.066371962428093E-9</v>
      </c>
      <c r="CH226" s="3">
        <f>IF(ROUND(CK225,2) = 0,0,-PMT(_xlfn.XLOOKUP(CG$1,'Control Panel'!$B:$B,'Control Panel'!$H:$H),_xlfn.XLOOKUP(CG$1,'Control Panel'!$B:$B,'Control Panel'!$E:$E),_xlfn.XLOOKUP(CG$1,'Control Panel'!$B:$B,'Control Panel'!$C:$C)))</f>
        <v>0</v>
      </c>
      <c r="CI226" s="3">
        <f>IF(CH226=0,0,CG226*(_xlfn.XLOOKUP(CG$1,'Control Panel'!$B:$B,'Control Panel'!$H:$H)))</f>
        <v>0</v>
      </c>
      <c r="CJ226" s="3">
        <f t="shared" si="140"/>
        <v>0</v>
      </c>
      <c r="CK226" s="3">
        <f t="shared" si="141"/>
        <v>2.066371962428093E-9</v>
      </c>
      <c r="CL226" s="10">
        <f>_xlfn.XLOOKUP(CG$1,'Control Panel'!$B:$B,'Control Panel'!$D:$D)</f>
        <v>5.5E-2</v>
      </c>
      <c r="CM226" s="2">
        <f>IF('Control Panel'!$D$26="ON",CQ225*(1-'Control Panel'!$C$26),CQ225)</f>
        <v>1136282.1375483286</v>
      </c>
      <c r="CN226" s="3">
        <f>IF(ROUND(CQ225,2) = 0,0,-PMT(_xlfn.XLOOKUP(CM$1,'Control Panel'!$B:$B,'Control Panel'!$H:$H),_xlfn.XLOOKUP(CM$1,'Control Panel'!$B:$B,'Control Panel'!$E:$E),_xlfn.XLOOKUP(CM$1,'Control Panel'!$B:$B,'Control Panel'!$C:$C)))</f>
        <v>11044.074042837967</v>
      </c>
      <c r="CO226" s="3">
        <f>IF(CN226=0,0,CM226*(_xlfn.XLOOKUP(CM$1,'Control Panel'!$B:$B,'Control Panel'!$H:$H)))</f>
        <v>4971.2343517739373</v>
      </c>
      <c r="CP226" s="3">
        <f t="shared" si="142"/>
        <v>6072.8396910640295</v>
      </c>
      <c r="CQ226" s="3">
        <f t="shared" si="143"/>
        <v>1130209.2978572645</v>
      </c>
      <c r="CR226" s="10">
        <f>_xlfn.XLOOKUP(CM$1,'Control Panel'!$B:$B,'Control Panel'!$D:$D)</f>
        <v>5.2499999999999998E-2</v>
      </c>
    </row>
    <row r="227" spans="1:96" ht="11.15" thickBot="1" x14ac:dyDescent="0.35">
      <c r="A227" s="86">
        <f t="shared" si="112"/>
        <v>178881.00798874628</v>
      </c>
      <c r="B227" s="3">
        <f t="shared" si="113"/>
        <v>185801.62531797265</v>
      </c>
      <c r="C227" s="88">
        <f>SUM($A$3:A226)</f>
        <v>64638615.146990344</v>
      </c>
      <c r="D227" s="87">
        <f>IF('Control Panel'!$D$27= "ON",A227+B227*(1-'Control Panel'!$C$27),A227+B227)</f>
        <v>364682.6333067189</v>
      </c>
      <c r="F227" s="11">
        <v>225</v>
      </c>
      <c r="G227" s="2">
        <f>IF('Control Panel'!$D$26="ON",K226*(1-'Control Panel'!$C$26),K226)</f>
        <v>2.5611370801925659E-9</v>
      </c>
      <c r="H227" s="3">
        <f>IF(ROUND(K226,2) = 0,0,-PMT(_xlfn.XLOOKUP(G$1,'Control Panel'!$B:$B,'Control Panel'!$H:$H),_xlfn.XLOOKUP(G$1,'Control Panel'!$B:$B,'Control Panel'!$E:$E),_xlfn.XLOOKUP(G$1,'Control Panel'!$B:$B,'Control Panel'!$C:$C)))</f>
        <v>0</v>
      </c>
      <c r="I227" s="3">
        <f>IF(H227=0,0,G227*(_xlfn.XLOOKUP(G$1,'Control Panel'!$B:$B,'Control Panel'!$H:$H)))</f>
        <v>0</v>
      </c>
      <c r="J227" s="3">
        <f t="shared" si="114"/>
        <v>0</v>
      </c>
      <c r="K227" s="3">
        <f t="shared" si="115"/>
        <v>2.5611370801925659E-9</v>
      </c>
      <c r="L227" s="10">
        <f>_xlfn.XLOOKUP(G$1,'Control Panel'!$B:$B,'Control Panel'!$D:$D)</f>
        <v>5.5E-2</v>
      </c>
      <c r="M227" s="2">
        <f>IF('Control Panel'!$D$26="ON",Q226*(1-'Control Panel'!$C$26),Q226)</f>
        <v>2477615.1491747876</v>
      </c>
      <c r="N227" s="3">
        <f>IF(ROUND(Q226,2) = 0,0,-PMT(_xlfn.XLOOKUP(M$1,'Control Panel'!$B:$B,'Control Panel'!$H:$H),_xlfn.XLOOKUP(M$1,'Control Panel'!$B:$B,'Control Panel'!$E:$E),_xlfn.XLOOKUP(M$1,'Control Panel'!$B:$B,'Control Panel'!$C:$C)))</f>
        <v>26277.152547020552</v>
      </c>
      <c r="O227" s="3">
        <f>IF(N227=0,0,M227*(_xlfn.XLOOKUP(M$1,'Control Panel'!$B:$B,'Control Panel'!$H:$H)))</f>
        <v>14194.670125480556</v>
      </c>
      <c r="P227" s="3">
        <f t="shared" si="116"/>
        <v>12082.482421539997</v>
      </c>
      <c r="Q227" s="3">
        <f t="shared" si="117"/>
        <v>2465532.6667532474</v>
      </c>
      <c r="R227" s="10">
        <f>_xlfn.XLOOKUP(M$1,'Control Panel'!$B:$B,'Control Panel'!$D:$D)</f>
        <v>6.8750000000000006E-2</v>
      </c>
      <c r="S227" s="2">
        <f>IF('Control Panel'!$D$26="ON",W226*(1-'Control Panel'!$C$26),W226)</f>
        <v>4026124.6174090034</v>
      </c>
      <c r="T227" s="3">
        <f>IF(ROUND(W226,2) = 0,0,-PMT(_xlfn.XLOOKUP(S$1,'Control Panel'!$B:$B,'Control Panel'!$H:$H),_xlfn.XLOOKUP(S$1,'Control Panel'!$B:$B,'Control Panel'!$E:$E),_xlfn.XLOOKUP(S$1,'Control Panel'!$B:$B,'Control Panel'!$C:$C)))</f>
        <v>42700.372888908401</v>
      </c>
      <c r="U227" s="3">
        <f>IF(T227=0,0,S227*(_xlfn.XLOOKUP(S$1,'Control Panel'!$B:$B,'Control Panel'!$H:$H)))</f>
        <v>23066.33895390575</v>
      </c>
      <c r="V227" s="3">
        <f t="shared" si="118"/>
        <v>19634.033935002652</v>
      </c>
      <c r="W227" s="3">
        <f t="shared" si="119"/>
        <v>4006490.5834740009</v>
      </c>
      <c r="X227" s="10">
        <f>_xlfn.XLOOKUP(S$1,'Control Panel'!$B:$B,'Control Panel'!$D:$D)</f>
        <v>6.8750000000000006E-2</v>
      </c>
      <c r="Y227" s="2">
        <f>IF('Control Panel'!$D$26="ON",AC226*(1-'Control Panel'!$C$26),AC226)</f>
        <v>-6.7957444116473198E-9</v>
      </c>
      <c r="Z227" s="3">
        <f>IF(ROUND(AC226,2) = 0,0,-PMT(_xlfn.XLOOKUP(Y$1,'Control Panel'!$B:$B,'Control Panel'!$H:$H),_xlfn.XLOOKUP(Y$1,'Control Panel'!$B:$B,'Control Panel'!$E:$E),_xlfn.XLOOKUP(Y$1,'Control Panel'!$B:$B,'Control Panel'!$C:$C)))</f>
        <v>0</v>
      </c>
      <c r="AA227" s="3">
        <f>IF(Z227=0,0,Y227*(_xlfn.XLOOKUP(Y$1,'Control Panel'!$B:$B,'Control Panel'!$H:$H)))</f>
        <v>0</v>
      </c>
      <c r="AB227" s="3">
        <f t="shared" si="120"/>
        <v>0</v>
      </c>
      <c r="AC227" s="3">
        <f t="shared" si="121"/>
        <v>-6.7957444116473198E-9</v>
      </c>
      <c r="AD227" s="10">
        <f>_xlfn.XLOOKUP(Y$1,'Control Panel'!$B:$B,'Control Panel'!$D:$D)</f>
        <v>5.1249999999999997E-2</v>
      </c>
      <c r="AE227" s="2">
        <f>IF('Control Panel'!$D$26="ON",AI226*(1-'Control Panel'!$C$26),AI226)</f>
        <v>6194037.8729369724</v>
      </c>
      <c r="AF227" s="3">
        <f>IF(ROUND(AI226,2) = 0,0,-PMT(_xlfn.XLOOKUP(AE$1,'Control Panel'!$B:$B,'Control Panel'!$H:$H),_xlfn.XLOOKUP(AE$1,'Control Panel'!$B:$B,'Control Panel'!$E:$E),_xlfn.XLOOKUP(AE$1,'Control Panel'!$B:$B,'Control Panel'!$C:$C)))</f>
        <v>65692.881367551381</v>
      </c>
      <c r="AG227" s="3">
        <f>IF(AF227=0,0,AE227*(_xlfn.XLOOKUP(AE$1,'Control Panel'!$B:$B,'Control Panel'!$H:$H)))</f>
        <v>35486.675313701409</v>
      </c>
      <c r="AH227" s="3">
        <f t="shared" si="122"/>
        <v>30206.206053849972</v>
      </c>
      <c r="AI227" s="3">
        <f t="shared" si="123"/>
        <v>6163831.6668831222</v>
      </c>
      <c r="AJ227" s="10">
        <f>_xlfn.XLOOKUP(AE$1,'Control Panel'!$B:$B,'Control Panel'!$D:$D)</f>
        <v>6.8750000000000006E-2</v>
      </c>
      <c r="AK227" s="2">
        <f>IF('Control Panel'!$D$26="ON",AO226*(1-'Control Panel'!$C$26),AO226)</f>
        <v>-5.056790541857481E-10</v>
      </c>
      <c r="AL227" s="3">
        <f>IF(ROUND(AO226,2) = 0,0,-PMT(_xlfn.XLOOKUP(AK$1,'Control Panel'!$B:$B,'Control Panel'!$H:$H),_xlfn.XLOOKUP(AK$1,'Control Panel'!$B:$B,'Control Panel'!$E:$E),_xlfn.XLOOKUP(AK$1,'Control Panel'!$B:$B,'Control Panel'!$C:$C)))</f>
        <v>0</v>
      </c>
      <c r="AM227" s="3">
        <f>IF(AL227=0,0,AK227*(_xlfn.XLOOKUP(AK$1,'Control Panel'!$B:$B,'Control Panel'!$H:$H)))</f>
        <v>0</v>
      </c>
      <c r="AN227" s="3">
        <f t="shared" si="124"/>
        <v>0</v>
      </c>
      <c r="AO227" s="3">
        <f t="shared" si="125"/>
        <v>-5.056790541857481E-10</v>
      </c>
      <c r="AP227" s="10">
        <f>_xlfn.XLOOKUP(AK$1,'Control Panel'!$B:$B,'Control Panel'!$D:$D)</f>
        <v>6.25E-2</v>
      </c>
      <c r="AQ227" s="2">
        <f>IF('Control Panel'!$D$26="ON",AU226*(1-'Control Panel'!$C$26),AU226)</f>
        <v>-1.3387762010097504E-9</v>
      </c>
      <c r="AR227" s="3">
        <f>IF(ROUND(AU226,2) = 0,0,-PMT(_xlfn.XLOOKUP(AQ$1,'Control Panel'!$B:$B,'Control Panel'!$H:$H),_xlfn.XLOOKUP(AQ$1,'Control Panel'!$B:$B,'Control Panel'!$E:$E),_xlfn.XLOOKUP(AQ$1,'Control Panel'!$B:$B,'Control Panel'!$C:$C)))</f>
        <v>0</v>
      </c>
      <c r="AS227" s="3">
        <f>IF(AR227=0,0,AQ227*(_xlfn.XLOOKUP(AQ$1,'Control Panel'!$B:$B,'Control Panel'!$H:$H)))</f>
        <v>0</v>
      </c>
      <c r="AT227" s="3">
        <f t="shared" si="126"/>
        <v>0</v>
      </c>
      <c r="AU227" s="3">
        <f t="shared" si="127"/>
        <v>-1.3387762010097504E-9</v>
      </c>
      <c r="AV227" s="10">
        <f>_xlfn.XLOOKUP(AQ$1,'Control Panel'!$B:$B,'Control Panel'!$D:$D)</f>
        <v>6.6250000000000003E-2</v>
      </c>
      <c r="AW227" s="2">
        <f>IF('Control Panel'!$D$26="ON",BA226*(1-'Control Panel'!$C$26),BA226)</f>
        <v>4555172.9376070518</v>
      </c>
      <c r="AX227" s="3">
        <f>IF(ROUND(BA226,2) = 0,0,-PMT(_xlfn.XLOOKUP(AW$1,'Control Panel'!$B:$B,'Control Panel'!$H:$H),_xlfn.XLOOKUP(AW$1,'Control Panel'!$B:$B,'Control Panel'!$E:$E),_xlfn.XLOOKUP(AW$1,'Control Panel'!$B:$B,'Control Panel'!$C:$C)))</f>
        <v>44797.69910066975</v>
      </c>
      <c r="AY227" s="3">
        <f>IF(AX227=0,0,AW227*(_xlfn.XLOOKUP(AW$1,'Control Panel'!$B:$B,'Control Panel'!$H:$H)))</f>
        <v>20403.378783031589</v>
      </c>
      <c r="AZ227" s="3">
        <f t="shared" si="128"/>
        <v>24394.320317638161</v>
      </c>
      <c r="BA227" s="3">
        <f t="shared" si="129"/>
        <v>4530778.6172894137</v>
      </c>
      <c r="BB227" s="10">
        <f>_xlfn.XLOOKUP(AW$1,'Control Panel'!$B:$B,'Control Panel'!$D:$D)</f>
        <v>5.3749999999999999E-2</v>
      </c>
      <c r="BC227" s="2">
        <f>IF('Control Panel'!$D$26="ON",BG226*(1-'Control Panel'!$C$26),BG226)</f>
        <v>7792902.4552867059</v>
      </c>
      <c r="BD227" s="3">
        <f>IF(ROUND(BG226,2) = 0,0,-PMT(_xlfn.XLOOKUP(BC$1,'Control Panel'!$B:$B,'Control Panel'!$H:$H),_xlfn.XLOOKUP(BC$1,'Control Panel'!$B:$B,'Control Panel'!$E:$E),_xlfn.XLOOKUP(BC$1,'Control Panel'!$B:$B,'Control Panel'!$C:$C)))</f>
        <v>83162.8118973979</v>
      </c>
      <c r="BE227" s="3">
        <f>IF(BD227=0,0,BC227*(_xlfn.XLOOKUP(BC$1,'Control Panel'!$B:$B,'Control Panel'!$H:$H)))</f>
        <v>45458.597655839119</v>
      </c>
      <c r="BF227" s="3">
        <f t="shared" si="130"/>
        <v>37704.21424155878</v>
      </c>
      <c r="BG227" s="3">
        <f t="shared" si="131"/>
        <v>7755198.2410451472</v>
      </c>
      <c r="BH227" s="10">
        <f>_xlfn.XLOOKUP(BC$1,'Control Panel'!$B:$B,'Control Panel'!$D:$D)</f>
        <v>7.0000000000000007E-2</v>
      </c>
      <c r="BI227" s="2">
        <f>IF('Control Panel'!$D$26="ON",BM226*(1-'Control Panel'!$C$26),BM226)</f>
        <v>3958104.5201480351</v>
      </c>
      <c r="BJ227" s="3">
        <f>IF(ROUND(BM226,2) = 0,0,-PMT(_xlfn.XLOOKUP(BI$1,'Control Panel'!$B:$B,'Control Panel'!$H:$H),_xlfn.XLOOKUP(BI$1,'Control Panel'!$B:$B,'Control Panel'!$E:$E),_xlfn.XLOOKUP(BI$1,'Control Panel'!$B:$B,'Control Panel'!$C:$C)))</f>
        <v>39928.799014207361</v>
      </c>
      <c r="BK227" s="3">
        <f>IF(BJ227=0,0,BI227*(_xlfn.XLOOKUP(BI$1,'Control Panel'!$B:$B,'Control Panel'!$H:$H)))</f>
        <v>19378.220046558086</v>
      </c>
      <c r="BL227" s="3">
        <f t="shared" si="132"/>
        <v>20550.578967649275</v>
      </c>
      <c r="BM227" s="3">
        <f t="shared" si="133"/>
        <v>3937553.9411803856</v>
      </c>
      <c r="BN227" s="10">
        <f>_xlfn.XLOOKUP(BI$1,'Control Panel'!$B:$B,'Control Panel'!$D:$D)</f>
        <v>5.8749999999999997E-2</v>
      </c>
      <c r="BO227" s="2">
        <f>IF('Control Panel'!$D$26="ON",BS226*(1-'Control Panel'!$C$26),BS226)</f>
        <v>5227218.0025898544</v>
      </c>
      <c r="BP227" s="3">
        <f>IF(ROUND(BS226,2) = 0,0,-PMT(_xlfn.XLOOKUP(BO$1,'Control Panel'!$B:$B,'Control Panel'!$H:$H),_xlfn.XLOOKUP(BO$1,'Control Panel'!$B:$B,'Control Panel'!$E:$E),_xlfn.XLOOKUP(BO$1,'Control Panel'!$B:$B,'Control Panel'!$C:$C)))</f>
        <v>51078.842448125593</v>
      </c>
      <c r="BQ227" s="3">
        <f>IF(BP227=0,0,BO227*(_xlfn.XLOOKUP(BO$1,'Control Panel'!$B:$B,'Control Panel'!$H:$H)))</f>
        <v>22869.078761330609</v>
      </c>
      <c r="BR227" s="3">
        <f t="shared" si="134"/>
        <v>28209.763686794984</v>
      </c>
      <c r="BS227" s="3">
        <f t="shared" si="135"/>
        <v>5199008.2389030596</v>
      </c>
      <c r="BT227" s="10">
        <f>_xlfn.XLOOKUP(BO$1,'Control Panel'!$B:$B,'Control Panel'!$D:$D)</f>
        <v>5.2499999999999998E-2</v>
      </c>
      <c r="BU227" s="2">
        <f>IF('Control Panel'!$D$26="ON",BY226*(1-'Control Panel'!$C$26),BY226)</f>
        <v>-1.0259100235998631E-9</v>
      </c>
      <c r="BV227" s="3">
        <f>IF(ROUND(BY226,2) = 0,0,-PMT(_xlfn.XLOOKUP(BU$1,'Control Panel'!$B:$B,'Control Panel'!$H:$H),_xlfn.XLOOKUP(BU$1,'Control Panel'!$B:$B,'Control Panel'!$E:$E),_xlfn.XLOOKUP(BU$1,'Control Panel'!$B:$B,'Control Panel'!$C:$C)))</f>
        <v>0</v>
      </c>
      <c r="BW227" s="3">
        <f>IF(BV227=0,0,BU227*(_xlfn.XLOOKUP(BU$1,'Control Panel'!$B:$B,'Control Panel'!$H:$H)))</f>
        <v>0</v>
      </c>
      <c r="BX227" s="3">
        <f t="shared" si="136"/>
        <v>0</v>
      </c>
      <c r="BY227" s="3">
        <f t="shared" si="137"/>
        <v>-1.0259100235998631E-9</v>
      </c>
      <c r="BZ227" s="10">
        <f>_xlfn.XLOOKUP(BU$1,'Control Panel'!$B:$B,'Control Panel'!$D:$D)</f>
        <v>6.3750000000000001E-2</v>
      </c>
      <c r="CA227" s="2">
        <f>IF('Control Panel'!$D$26="ON",CE226*(1-'Control Panel'!$C$26),CE226)</f>
        <v>-8.3746272139251232E-9</v>
      </c>
      <c r="CB227" s="3">
        <f>IF(ROUND(CE226,2) = 0,0,-PMT(_xlfn.XLOOKUP(CA$1,'Control Panel'!$B:$B,'Control Panel'!$H:$H),_xlfn.XLOOKUP(CA$1,'Control Panel'!$B:$B,'Control Panel'!$E:$E),_xlfn.XLOOKUP(CA$1,'Control Panel'!$B:$B,'Control Panel'!$C:$C)))</f>
        <v>0</v>
      </c>
      <c r="CC227" s="3">
        <f>IF(CB227=0,0,CA227*(_xlfn.XLOOKUP(CA$1,'Control Panel'!$B:$B,'Control Panel'!$H:$H)))</f>
        <v>0</v>
      </c>
      <c r="CD227" s="3">
        <f t="shared" si="138"/>
        <v>0</v>
      </c>
      <c r="CE227" s="3">
        <f t="shared" si="139"/>
        <v>-8.3746272139251232E-9</v>
      </c>
      <c r="CF227" s="10">
        <f>_xlfn.XLOOKUP(CA$1,'Control Panel'!$B:$B,'Control Panel'!$D:$D)</f>
        <v>5.7500000000000002E-2</v>
      </c>
      <c r="CG227" s="2">
        <f>IF('Control Panel'!$D$26="ON",CK226*(1-'Control Panel'!$C$26),CK226)</f>
        <v>2.066371962428093E-9</v>
      </c>
      <c r="CH227" s="3">
        <f>IF(ROUND(CK226,2) = 0,0,-PMT(_xlfn.XLOOKUP(CG$1,'Control Panel'!$B:$B,'Control Panel'!$H:$H),_xlfn.XLOOKUP(CG$1,'Control Panel'!$B:$B,'Control Panel'!$E:$E),_xlfn.XLOOKUP(CG$1,'Control Panel'!$B:$B,'Control Panel'!$C:$C)))</f>
        <v>0</v>
      </c>
      <c r="CI227" s="3">
        <f>IF(CH227=0,0,CG227*(_xlfn.XLOOKUP(CG$1,'Control Panel'!$B:$B,'Control Panel'!$H:$H)))</f>
        <v>0</v>
      </c>
      <c r="CJ227" s="3">
        <f t="shared" si="140"/>
        <v>0</v>
      </c>
      <c r="CK227" s="3">
        <f t="shared" si="141"/>
        <v>2.066371962428093E-9</v>
      </c>
      <c r="CL227" s="10">
        <f>_xlfn.XLOOKUP(CG$1,'Control Panel'!$B:$B,'Control Panel'!$D:$D)</f>
        <v>5.5E-2</v>
      </c>
      <c r="CM227" s="2">
        <f>IF('Control Panel'!$D$26="ON",CQ226*(1-'Control Panel'!$C$26),CQ226)</f>
        <v>1130209.2978572645</v>
      </c>
      <c r="CN227" s="3">
        <f>IF(ROUND(CQ226,2) = 0,0,-PMT(_xlfn.XLOOKUP(CM$1,'Control Panel'!$B:$B,'Control Panel'!$H:$H),_xlfn.XLOOKUP(CM$1,'Control Panel'!$B:$B,'Control Panel'!$E:$E),_xlfn.XLOOKUP(CM$1,'Control Panel'!$B:$B,'Control Panel'!$C:$C)))</f>
        <v>11044.074042837967</v>
      </c>
      <c r="CO227" s="3">
        <f>IF(CN227=0,0,CM227*(_xlfn.XLOOKUP(CM$1,'Control Panel'!$B:$B,'Control Panel'!$H:$H)))</f>
        <v>4944.6656781255315</v>
      </c>
      <c r="CP227" s="3">
        <f t="shared" si="142"/>
        <v>6099.4083647124353</v>
      </c>
      <c r="CQ227" s="3">
        <f t="shared" si="143"/>
        <v>1124109.889492552</v>
      </c>
      <c r="CR227" s="10">
        <f>_xlfn.XLOOKUP(CM$1,'Control Panel'!$B:$B,'Control Panel'!$D:$D)</f>
        <v>5.2499999999999998E-2</v>
      </c>
    </row>
    <row r="228" spans="1:96" ht="11.15" thickBot="1" x14ac:dyDescent="0.35">
      <c r="A228" s="86">
        <f t="shared" si="112"/>
        <v>179815.69589930878</v>
      </c>
      <c r="B228" s="3">
        <f t="shared" si="113"/>
        <v>184866.93740741012</v>
      </c>
      <c r="C228" s="88">
        <f>SUM($A$3:A227)</f>
        <v>64817496.154979087</v>
      </c>
      <c r="D228" s="87">
        <f>IF('Control Panel'!$D$27= "ON",A228+B228*(1-'Control Panel'!$C$27),A228+B228)</f>
        <v>364682.6333067189</v>
      </c>
      <c r="F228" s="11">
        <v>226</v>
      </c>
      <c r="G228" s="2">
        <f>IF('Control Panel'!$D$26="ON",K227*(1-'Control Panel'!$C$26),K227)</f>
        <v>2.5611370801925659E-9</v>
      </c>
      <c r="H228" s="3">
        <f>IF(ROUND(K227,2) = 0,0,-PMT(_xlfn.XLOOKUP(G$1,'Control Panel'!$B:$B,'Control Panel'!$H:$H),_xlfn.XLOOKUP(G$1,'Control Panel'!$B:$B,'Control Panel'!$E:$E),_xlfn.XLOOKUP(G$1,'Control Panel'!$B:$B,'Control Panel'!$C:$C)))</f>
        <v>0</v>
      </c>
      <c r="I228" s="3">
        <f>IF(H228=0,0,G228*(_xlfn.XLOOKUP(G$1,'Control Panel'!$B:$B,'Control Panel'!$H:$H)))</f>
        <v>0</v>
      </c>
      <c r="J228" s="3">
        <f t="shared" si="114"/>
        <v>0</v>
      </c>
      <c r="K228" s="3">
        <f t="shared" si="115"/>
        <v>2.5611370801925659E-9</v>
      </c>
      <c r="L228" s="10">
        <f>_xlfn.XLOOKUP(G$1,'Control Panel'!$B:$B,'Control Panel'!$D:$D)</f>
        <v>5.5E-2</v>
      </c>
      <c r="M228" s="2">
        <f>IF('Control Panel'!$D$26="ON",Q227*(1-'Control Panel'!$C$26),Q227)</f>
        <v>2465532.6667532474</v>
      </c>
      <c r="N228" s="3">
        <f>IF(ROUND(Q227,2) = 0,0,-PMT(_xlfn.XLOOKUP(M$1,'Control Panel'!$B:$B,'Control Panel'!$H:$H),_xlfn.XLOOKUP(M$1,'Control Panel'!$B:$B,'Control Panel'!$E:$E),_xlfn.XLOOKUP(M$1,'Control Panel'!$B:$B,'Control Panel'!$C:$C)))</f>
        <v>26277.152547020552</v>
      </c>
      <c r="O228" s="3">
        <f>IF(N228=0,0,M228*(_xlfn.XLOOKUP(M$1,'Control Panel'!$B:$B,'Control Panel'!$H:$H)))</f>
        <v>14125.447569940481</v>
      </c>
      <c r="P228" s="3">
        <f t="shared" si="116"/>
        <v>12151.704977080071</v>
      </c>
      <c r="Q228" s="3">
        <f t="shared" si="117"/>
        <v>2453380.9617761672</v>
      </c>
      <c r="R228" s="10">
        <f>_xlfn.XLOOKUP(M$1,'Control Panel'!$B:$B,'Control Panel'!$D:$D)</f>
        <v>6.8750000000000006E-2</v>
      </c>
      <c r="S228" s="2">
        <f>IF('Control Panel'!$D$26="ON",W227*(1-'Control Panel'!$C$26),W227)</f>
        <v>4006490.5834740009</v>
      </c>
      <c r="T228" s="3">
        <f>IF(ROUND(W227,2) = 0,0,-PMT(_xlfn.XLOOKUP(S$1,'Control Panel'!$B:$B,'Control Panel'!$H:$H),_xlfn.XLOOKUP(S$1,'Control Panel'!$B:$B,'Control Panel'!$E:$E),_xlfn.XLOOKUP(S$1,'Control Panel'!$B:$B,'Control Panel'!$C:$C)))</f>
        <v>42700.372888908401</v>
      </c>
      <c r="U228" s="3">
        <f>IF(T228=0,0,S228*(_xlfn.XLOOKUP(S$1,'Control Panel'!$B:$B,'Control Panel'!$H:$H)))</f>
        <v>22953.852301153132</v>
      </c>
      <c r="V228" s="3">
        <f t="shared" si="118"/>
        <v>19746.520587755269</v>
      </c>
      <c r="W228" s="3">
        <f t="shared" si="119"/>
        <v>3986744.0628862455</v>
      </c>
      <c r="X228" s="10">
        <f>_xlfn.XLOOKUP(S$1,'Control Panel'!$B:$B,'Control Panel'!$D:$D)</f>
        <v>6.8750000000000006E-2</v>
      </c>
      <c r="Y228" s="2">
        <f>IF('Control Panel'!$D$26="ON",AC227*(1-'Control Panel'!$C$26),AC227)</f>
        <v>-6.7957444116473198E-9</v>
      </c>
      <c r="Z228" s="3">
        <f>IF(ROUND(AC227,2) = 0,0,-PMT(_xlfn.XLOOKUP(Y$1,'Control Panel'!$B:$B,'Control Panel'!$H:$H),_xlfn.XLOOKUP(Y$1,'Control Panel'!$B:$B,'Control Panel'!$E:$E),_xlfn.XLOOKUP(Y$1,'Control Panel'!$B:$B,'Control Panel'!$C:$C)))</f>
        <v>0</v>
      </c>
      <c r="AA228" s="3">
        <f>IF(Z228=0,0,Y228*(_xlfn.XLOOKUP(Y$1,'Control Panel'!$B:$B,'Control Panel'!$H:$H)))</f>
        <v>0</v>
      </c>
      <c r="AB228" s="3">
        <f t="shared" si="120"/>
        <v>0</v>
      </c>
      <c r="AC228" s="3">
        <f t="shared" si="121"/>
        <v>-6.7957444116473198E-9</v>
      </c>
      <c r="AD228" s="10">
        <f>_xlfn.XLOOKUP(Y$1,'Control Panel'!$B:$B,'Control Panel'!$D:$D)</f>
        <v>5.1249999999999997E-2</v>
      </c>
      <c r="AE228" s="2">
        <f>IF('Control Panel'!$D$26="ON",AI227*(1-'Control Panel'!$C$26),AI227)</f>
        <v>6163831.6668831222</v>
      </c>
      <c r="AF228" s="3">
        <f>IF(ROUND(AI227,2) = 0,0,-PMT(_xlfn.XLOOKUP(AE$1,'Control Panel'!$B:$B,'Control Panel'!$H:$H),_xlfn.XLOOKUP(AE$1,'Control Panel'!$B:$B,'Control Panel'!$E:$E),_xlfn.XLOOKUP(AE$1,'Control Panel'!$B:$B,'Control Panel'!$C:$C)))</f>
        <v>65692.881367551381</v>
      </c>
      <c r="AG228" s="3">
        <f>IF(AF228=0,0,AE228*(_xlfn.XLOOKUP(AE$1,'Control Panel'!$B:$B,'Control Panel'!$H:$H)))</f>
        <v>35313.618924851224</v>
      </c>
      <c r="AH228" s="3">
        <f t="shared" si="122"/>
        <v>30379.262442700157</v>
      </c>
      <c r="AI228" s="3">
        <f t="shared" si="123"/>
        <v>6133452.4044404216</v>
      </c>
      <c r="AJ228" s="10">
        <f>_xlfn.XLOOKUP(AE$1,'Control Panel'!$B:$B,'Control Panel'!$D:$D)</f>
        <v>6.8750000000000006E-2</v>
      </c>
      <c r="AK228" s="2">
        <f>IF('Control Panel'!$D$26="ON",AO227*(1-'Control Panel'!$C$26),AO227)</f>
        <v>-5.056790541857481E-10</v>
      </c>
      <c r="AL228" s="3">
        <f>IF(ROUND(AO227,2) = 0,0,-PMT(_xlfn.XLOOKUP(AK$1,'Control Panel'!$B:$B,'Control Panel'!$H:$H),_xlfn.XLOOKUP(AK$1,'Control Panel'!$B:$B,'Control Panel'!$E:$E),_xlfn.XLOOKUP(AK$1,'Control Panel'!$B:$B,'Control Panel'!$C:$C)))</f>
        <v>0</v>
      </c>
      <c r="AM228" s="3">
        <f>IF(AL228=0,0,AK228*(_xlfn.XLOOKUP(AK$1,'Control Panel'!$B:$B,'Control Panel'!$H:$H)))</f>
        <v>0</v>
      </c>
      <c r="AN228" s="3">
        <f t="shared" si="124"/>
        <v>0</v>
      </c>
      <c r="AO228" s="3">
        <f t="shared" si="125"/>
        <v>-5.056790541857481E-10</v>
      </c>
      <c r="AP228" s="10">
        <f>_xlfn.XLOOKUP(AK$1,'Control Panel'!$B:$B,'Control Panel'!$D:$D)</f>
        <v>6.25E-2</v>
      </c>
      <c r="AQ228" s="2">
        <f>IF('Control Panel'!$D$26="ON",AU227*(1-'Control Panel'!$C$26),AU227)</f>
        <v>-1.3387762010097504E-9</v>
      </c>
      <c r="AR228" s="3">
        <f>IF(ROUND(AU227,2) = 0,0,-PMT(_xlfn.XLOOKUP(AQ$1,'Control Panel'!$B:$B,'Control Panel'!$H:$H),_xlfn.XLOOKUP(AQ$1,'Control Panel'!$B:$B,'Control Panel'!$E:$E),_xlfn.XLOOKUP(AQ$1,'Control Panel'!$B:$B,'Control Panel'!$C:$C)))</f>
        <v>0</v>
      </c>
      <c r="AS228" s="3">
        <f>IF(AR228=0,0,AQ228*(_xlfn.XLOOKUP(AQ$1,'Control Panel'!$B:$B,'Control Panel'!$H:$H)))</f>
        <v>0</v>
      </c>
      <c r="AT228" s="3">
        <f t="shared" si="126"/>
        <v>0</v>
      </c>
      <c r="AU228" s="3">
        <f t="shared" si="127"/>
        <v>-1.3387762010097504E-9</v>
      </c>
      <c r="AV228" s="10">
        <f>_xlfn.XLOOKUP(AQ$1,'Control Panel'!$B:$B,'Control Panel'!$D:$D)</f>
        <v>6.6250000000000003E-2</v>
      </c>
      <c r="AW228" s="2">
        <f>IF('Control Panel'!$D$26="ON",BA227*(1-'Control Panel'!$C$26),BA227)</f>
        <v>4530778.6172894137</v>
      </c>
      <c r="AX228" s="3">
        <f>IF(ROUND(BA227,2) = 0,0,-PMT(_xlfn.XLOOKUP(AW$1,'Control Panel'!$B:$B,'Control Panel'!$H:$H),_xlfn.XLOOKUP(AW$1,'Control Panel'!$B:$B,'Control Panel'!$E:$E),_xlfn.XLOOKUP(AW$1,'Control Panel'!$B:$B,'Control Panel'!$C:$C)))</f>
        <v>44797.69910066975</v>
      </c>
      <c r="AY228" s="3">
        <f>IF(AX228=0,0,AW228*(_xlfn.XLOOKUP(AW$1,'Control Panel'!$B:$B,'Control Panel'!$H:$H)))</f>
        <v>20294.112556608834</v>
      </c>
      <c r="AZ228" s="3">
        <f t="shared" si="128"/>
        <v>24503.586544060916</v>
      </c>
      <c r="BA228" s="3">
        <f t="shared" si="129"/>
        <v>4506275.0307453526</v>
      </c>
      <c r="BB228" s="10">
        <f>_xlfn.XLOOKUP(AW$1,'Control Panel'!$B:$B,'Control Panel'!$D:$D)</f>
        <v>5.3749999999999999E-2</v>
      </c>
      <c r="BC228" s="2">
        <f>IF('Control Panel'!$D$26="ON",BG227*(1-'Control Panel'!$C$26),BG227)</f>
        <v>7755198.2410451472</v>
      </c>
      <c r="BD228" s="3">
        <f>IF(ROUND(BG227,2) = 0,0,-PMT(_xlfn.XLOOKUP(BC$1,'Control Panel'!$B:$B,'Control Panel'!$H:$H),_xlfn.XLOOKUP(BC$1,'Control Panel'!$B:$B,'Control Panel'!$E:$E),_xlfn.XLOOKUP(BC$1,'Control Panel'!$B:$B,'Control Panel'!$C:$C)))</f>
        <v>83162.8118973979</v>
      </c>
      <c r="BE228" s="3">
        <f>IF(BD228=0,0,BC228*(_xlfn.XLOOKUP(BC$1,'Control Panel'!$B:$B,'Control Panel'!$H:$H)))</f>
        <v>45238.656406096692</v>
      </c>
      <c r="BF228" s="3">
        <f t="shared" si="130"/>
        <v>37924.155491301208</v>
      </c>
      <c r="BG228" s="3">
        <f t="shared" si="131"/>
        <v>7717274.0855538463</v>
      </c>
      <c r="BH228" s="10">
        <f>_xlfn.XLOOKUP(BC$1,'Control Panel'!$B:$B,'Control Panel'!$D:$D)</f>
        <v>7.0000000000000007E-2</v>
      </c>
      <c r="BI228" s="2">
        <f>IF('Control Panel'!$D$26="ON",BM227*(1-'Control Panel'!$C$26),BM227)</f>
        <v>3937553.9411803856</v>
      </c>
      <c r="BJ228" s="3">
        <f>IF(ROUND(BM227,2) = 0,0,-PMT(_xlfn.XLOOKUP(BI$1,'Control Panel'!$B:$B,'Control Panel'!$H:$H),_xlfn.XLOOKUP(BI$1,'Control Panel'!$B:$B,'Control Panel'!$E:$E),_xlfn.XLOOKUP(BI$1,'Control Panel'!$B:$B,'Control Panel'!$C:$C)))</f>
        <v>39928.799014207361</v>
      </c>
      <c r="BK228" s="3">
        <f>IF(BJ228=0,0,BI228*(_xlfn.XLOOKUP(BI$1,'Control Panel'!$B:$B,'Control Panel'!$H:$H)))</f>
        <v>19277.607837028969</v>
      </c>
      <c r="BL228" s="3">
        <f t="shared" si="132"/>
        <v>20651.191177178393</v>
      </c>
      <c r="BM228" s="3">
        <f t="shared" si="133"/>
        <v>3916902.7500032075</v>
      </c>
      <c r="BN228" s="10">
        <f>_xlfn.XLOOKUP(BI$1,'Control Panel'!$B:$B,'Control Panel'!$D:$D)</f>
        <v>5.8749999999999997E-2</v>
      </c>
      <c r="BO228" s="2">
        <f>IF('Control Panel'!$D$26="ON",BS227*(1-'Control Panel'!$C$26),BS227)</f>
        <v>5199008.2389030596</v>
      </c>
      <c r="BP228" s="3">
        <f>IF(ROUND(BS227,2) = 0,0,-PMT(_xlfn.XLOOKUP(BO$1,'Control Panel'!$B:$B,'Control Panel'!$H:$H),_xlfn.XLOOKUP(BO$1,'Control Panel'!$B:$B,'Control Panel'!$E:$E),_xlfn.XLOOKUP(BO$1,'Control Panel'!$B:$B,'Control Panel'!$C:$C)))</f>
        <v>51078.842448125593</v>
      </c>
      <c r="BQ228" s="3">
        <f>IF(BP228=0,0,BO228*(_xlfn.XLOOKUP(BO$1,'Control Panel'!$B:$B,'Control Panel'!$H:$H)))</f>
        <v>22745.661045200883</v>
      </c>
      <c r="BR228" s="3">
        <f t="shared" si="134"/>
        <v>28333.181402924711</v>
      </c>
      <c r="BS228" s="3">
        <f t="shared" si="135"/>
        <v>5170675.0575001352</v>
      </c>
      <c r="BT228" s="10">
        <f>_xlfn.XLOOKUP(BO$1,'Control Panel'!$B:$B,'Control Panel'!$D:$D)</f>
        <v>5.2499999999999998E-2</v>
      </c>
      <c r="BU228" s="2">
        <f>IF('Control Panel'!$D$26="ON",BY227*(1-'Control Panel'!$C$26),BY227)</f>
        <v>-1.0259100235998631E-9</v>
      </c>
      <c r="BV228" s="3">
        <f>IF(ROUND(BY227,2) = 0,0,-PMT(_xlfn.XLOOKUP(BU$1,'Control Panel'!$B:$B,'Control Panel'!$H:$H),_xlfn.XLOOKUP(BU$1,'Control Panel'!$B:$B,'Control Panel'!$E:$E),_xlfn.XLOOKUP(BU$1,'Control Panel'!$B:$B,'Control Panel'!$C:$C)))</f>
        <v>0</v>
      </c>
      <c r="BW228" s="3">
        <f>IF(BV228=0,0,BU228*(_xlfn.XLOOKUP(BU$1,'Control Panel'!$B:$B,'Control Panel'!$H:$H)))</f>
        <v>0</v>
      </c>
      <c r="BX228" s="3">
        <f t="shared" si="136"/>
        <v>0</v>
      </c>
      <c r="BY228" s="3">
        <f t="shared" si="137"/>
        <v>-1.0259100235998631E-9</v>
      </c>
      <c r="BZ228" s="10">
        <f>_xlfn.XLOOKUP(BU$1,'Control Panel'!$B:$B,'Control Panel'!$D:$D)</f>
        <v>6.3750000000000001E-2</v>
      </c>
      <c r="CA228" s="2">
        <f>IF('Control Panel'!$D$26="ON",CE227*(1-'Control Panel'!$C$26),CE227)</f>
        <v>-8.3746272139251232E-9</v>
      </c>
      <c r="CB228" s="3">
        <f>IF(ROUND(CE227,2) = 0,0,-PMT(_xlfn.XLOOKUP(CA$1,'Control Panel'!$B:$B,'Control Panel'!$H:$H),_xlfn.XLOOKUP(CA$1,'Control Panel'!$B:$B,'Control Panel'!$E:$E),_xlfn.XLOOKUP(CA$1,'Control Panel'!$B:$B,'Control Panel'!$C:$C)))</f>
        <v>0</v>
      </c>
      <c r="CC228" s="3">
        <f>IF(CB228=0,0,CA228*(_xlfn.XLOOKUP(CA$1,'Control Panel'!$B:$B,'Control Panel'!$H:$H)))</f>
        <v>0</v>
      </c>
      <c r="CD228" s="3">
        <f t="shared" si="138"/>
        <v>0</v>
      </c>
      <c r="CE228" s="3">
        <f t="shared" si="139"/>
        <v>-8.3746272139251232E-9</v>
      </c>
      <c r="CF228" s="10">
        <f>_xlfn.XLOOKUP(CA$1,'Control Panel'!$B:$B,'Control Panel'!$D:$D)</f>
        <v>5.7500000000000002E-2</v>
      </c>
      <c r="CG228" s="2">
        <f>IF('Control Panel'!$D$26="ON",CK227*(1-'Control Panel'!$C$26),CK227)</f>
        <v>2.066371962428093E-9</v>
      </c>
      <c r="CH228" s="3">
        <f>IF(ROUND(CK227,2) = 0,0,-PMT(_xlfn.XLOOKUP(CG$1,'Control Panel'!$B:$B,'Control Panel'!$H:$H),_xlfn.XLOOKUP(CG$1,'Control Panel'!$B:$B,'Control Panel'!$E:$E),_xlfn.XLOOKUP(CG$1,'Control Panel'!$B:$B,'Control Panel'!$C:$C)))</f>
        <v>0</v>
      </c>
      <c r="CI228" s="3">
        <f>IF(CH228=0,0,CG228*(_xlfn.XLOOKUP(CG$1,'Control Panel'!$B:$B,'Control Panel'!$H:$H)))</f>
        <v>0</v>
      </c>
      <c r="CJ228" s="3">
        <f t="shared" si="140"/>
        <v>0</v>
      </c>
      <c r="CK228" s="3">
        <f t="shared" si="141"/>
        <v>2.066371962428093E-9</v>
      </c>
      <c r="CL228" s="10">
        <f>_xlfn.XLOOKUP(CG$1,'Control Panel'!$B:$B,'Control Panel'!$D:$D)</f>
        <v>5.5E-2</v>
      </c>
      <c r="CM228" s="2">
        <f>IF('Control Panel'!$D$26="ON",CQ227*(1-'Control Panel'!$C$26),CQ227)</f>
        <v>1124109.889492552</v>
      </c>
      <c r="CN228" s="3">
        <f>IF(ROUND(CQ227,2) = 0,0,-PMT(_xlfn.XLOOKUP(CM$1,'Control Panel'!$B:$B,'Control Panel'!$H:$H),_xlfn.XLOOKUP(CM$1,'Control Panel'!$B:$B,'Control Panel'!$E:$E),_xlfn.XLOOKUP(CM$1,'Control Panel'!$B:$B,'Control Panel'!$C:$C)))</f>
        <v>11044.074042837967</v>
      </c>
      <c r="CO228" s="3">
        <f>IF(CN228=0,0,CM228*(_xlfn.XLOOKUP(CM$1,'Control Panel'!$B:$B,'Control Panel'!$H:$H)))</f>
        <v>4917.9807665299149</v>
      </c>
      <c r="CP228" s="3">
        <f t="shared" si="142"/>
        <v>6126.0932763080518</v>
      </c>
      <c r="CQ228" s="3">
        <f t="shared" si="143"/>
        <v>1117983.7962162439</v>
      </c>
      <c r="CR228" s="10">
        <f>_xlfn.XLOOKUP(CM$1,'Control Panel'!$B:$B,'Control Panel'!$D:$D)</f>
        <v>5.2499999999999998E-2</v>
      </c>
    </row>
    <row r="229" spans="1:96" ht="11.15" thickBot="1" x14ac:dyDescent="0.35">
      <c r="A229" s="86">
        <f t="shared" si="112"/>
        <v>180755.33801297305</v>
      </c>
      <c r="B229" s="3">
        <f t="shared" si="113"/>
        <v>183927.29529374588</v>
      </c>
      <c r="C229" s="88">
        <f>SUM($A$3:A228)</f>
        <v>64997311.850878395</v>
      </c>
      <c r="D229" s="87">
        <f>IF('Control Panel'!$D$27= "ON",A229+B229*(1-'Control Panel'!$C$27),A229+B229)</f>
        <v>364682.6333067189</v>
      </c>
      <c r="F229" s="11">
        <v>227</v>
      </c>
      <c r="G229" s="2">
        <f>IF('Control Panel'!$D$26="ON",K228*(1-'Control Panel'!$C$26),K228)</f>
        <v>2.5611370801925659E-9</v>
      </c>
      <c r="H229" s="3">
        <f>IF(ROUND(K228,2) = 0,0,-PMT(_xlfn.XLOOKUP(G$1,'Control Panel'!$B:$B,'Control Panel'!$H:$H),_xlfn.XLOOKUP(G$1,'Control Panel'!$B:$B,'Control Panel'!$E:$E),_xlfn.XLOOKUP(G$1,'Control Panel'!$B:$B,'Control Panel'!$C:$C)))</f>
        <v>0</v>
      </c>
      <c r="I229" s="3">
        <f>IF(H229=0,0,G229*(_xlfn.XLOOKUP(G$1,'Control Panel'!$B:$B,'Control Panel'!$H:$H)))</f>
        <v>0</v>
      </c>
      <c r="J229" s="3">
        <f t="shared" si="114"/>
        <v>0</v>
      </c>
      <c r="K229" s="3">
        <f t="shared" si="115"/>
        <v>2.5611370801925659E-9</v>
      </c>
      <c r="L229" s="10">
        <f>_xlfn.XLOOKUP(G$1,'Control Panel'!$B:$B,'Control Panel'!$D:$D)</f>
        <v>5.5E-2</v>
      </c>
      <c r="M229" s="2">
        <f>IF('Control Panel'!$D$26="ON",Q228*(1-'Control Panel'!$C$26),Q228)</f>
        <v>2453380.9617761672</v>
      </c>
      <c r="N229" s="3">
        <f>IF(ROUND(Q228,2) = 0,0,-PMT(_xlfn.XLOOKUP(M$1,'Control Panel'!$B:$B,'Control Panel'!$H:$H),_xlfn.XLOOKUP(M$1,'Control Panel'!$B:$B,'Control Panel'!$E:$E),_xlfn.XLOOKUP(M$1,'Control Panel'!$B:$B,'Control Panel'!$C:$C)))</f>
        <v>26277.152547020552</v>
      </c>
      <c r="O229" s="3">
        <f>IF(N229=0,0,M229*(_xlfn.XLOOKUP(M$1,'Control Panel'!$B:$B,'Control Panel'!$H:$H)))</f>
        <v>14055.828426842625</v>
      </c>
      <c r="P229" s="3">
        <f t="shared" si="116"/>
        <v>12221.324120177927</v>
      </c>
      <c r="Q229" s="3">
        <f t="shared" si="117"/>
        <v>2441159.6376559893</v>
      </c>
      <c r="R229" s="10">
        <f>_xlfn.XLOOKUP(M$1,'Control Panel'!$B:$B,'Control Panel'!$D:$D)</f>
        <v>6.8750000000000006E-2</v>
      </c>
      <c r="S229" s="2">
        <f>IF('Control Panel'!$D$26="ON",W228*(1-'Control Panel'!$C$26),W228)</f>
        <v>3986744.0628862455</v>
      </c>
      <c r="T229" s="3">
        <f>IF(ROUND(W228,2) = 0,0,-PMT(_xlfn.XLOOKUP(S$1,'Control Panel'!$B:$B,'Control Panel'!$H:$H),_xlfn.XLOOKUP(S$1,'Control Panel'!$B:$B,'Control Panel'!$E:$E),_xlfn.XLOOKUP(S$1,'Control Panel'!$B:$B,'Control Panel'!$C:$C)))</f>
        <v>42700.372888908401</v>
      </c>
      <c r="U229" s="3">
        <f>IF(T229=0,0,S229*(_xlfn.XLOOKUP(S$1,'Control Panel'!$B:$B,'Control Panel'!$H:$H)))</f>
        <v>22840.721193619116</v>
      </c>
      <c r="V229" s="3">
        <f t="shared" si="118"/>
        <v>19859.651695289285</v>
      </c>
      <c r="W229" s="3">
        <f t="shared" si="119"/>
        <v>3966884.4111909564</v>
      </c>
      <c r="X229" s="10">
        <f>_xlfn.XLOOKUP(S$1,'Control Panel'!$B:$B,'Control Panel'!$D:$D)</f>
        <v>6.8750000000000006E-2</v>
      </c>
      <c r="Y229" s="2">
        <f>IF('Control Panel'!$D$26="ON",AC228*(1-'Control Panel'!$C$26),AC228)</f>
        <v>-6.7957444116473198E-9</v>
      </c>
      <c r="Z229" s="3">
        <f>IF(ROUND(AC228,2) = 0,0,-PMT(_xlfn.XLOOKUP(Y$1,'Control Panel'!$B:$B,'Control Panel'!$H:$H),_xlfn.XLOOKUP(Y$1,'Control Panel'!$B:$B,'Control Panel'!$E:$E),_xlfn.XLOOKUP(Y$1,'Control Panel'!$B:$B,'Control Panel'!$C:$C)))</f>
        <v>0</v>
      </c>
      <c r="AA229" s="3">
        <f>IF(Z229=0,0,Y229*(_xlfn.XLOOKUP(Y$1,'Control Panel'!$B:$B,'Control Panel'!$H:$H)))</f>
        <v>0</v>
      </c>
      <c r="AB229" s="3">
        <f t="shared" si="120"/>
        <v>0</v>
      </c>
      <c r="AC229" s="3">
        <f t="shared" si="121"/>
        <v>-6.7957444116473198E-9</v>
      </c>
      <c r="AD229" s="10">
        <f>_xlfn.XLOOKUP(Y$1,'Control Panel'!$B:$B,'Control Panel'!$D:$D)</f>
        <v>5.1249999999999997E-2</v>
      </c>
      <c r="AE229" s="2">
        <f>IF('Control Panel'!$D$26="ON",AI228*(1-'Control Panel'!$C$26),AI228)</f>
        <v>6133452.4044404216</v>
      </c>
      <c r="AF229" s="3">
        <f>IF(ROUND(AI228,2) = 0,0,-PMT(_xlfn.XLOOKUP(AE$1,'Control Panel'!$B:$B,'Control Panel'!$H:$H),_xlfn.XLOOKUP(AE$1,'Control Panel'!$B:$B,'Control Panel'!$E:$E),_xlfn.XLOOKUP(AE$1,'Control Panel'!$B:$B,'Control Panel'!$C:$C)))</f>
        <v>65692.881367551381</v>
      </c>
      <c r="AG229" s="3">
        <f>IF(AF229=0,0,AE229*(_xlfn.XLOOKUP(AE$1,'Control Panel'!$B:$B,'Control Panel'!$H:$H)))</f>
        <v>35139.571067106583</v>
      </c>
      <c r="AH229" s="3">
        <f t="shared" si="122"/>
        <v>30553.310300444798</v>
      </c>
      <c r="AI229" s="3">
        <f t="shared" si="123"/>
        <v>6102899.0941399764</v>
      </c>
      <c r="AJ229" s="10">
        <f>_xlfn.XLOOKUP(AE$1,'Control Panel'!$B:$B,'Control Panel'!$D:$D)</f>
        <v>6.8750000000000006E-2</v>
      </c>
      <c r="AK229" s="2">
        <f>IF('Control Panel'!$D$26="ON",AO228*(1-'Control Panel'!$C$26),AO228)</f>
        <v>-5.056790541857481E-10</v>
      </c>
      <c r="AL229" s="3">
        <f>IF(ROUND(AO228,2) = 0,0,-PMT(_xlfn.XLOOKUP(AK$1,'Control Panel'!$B:$B,'Control Panel'!$H:$H),_xlfn.XLOOKUP(AK$1,'Control Panel'!$B:$B,'Control Panel'!$E:$E),_xlfn.XLOOKUP(AK$1,'Control Panel'!$B:$B,'Control Panel'!$C:$C)))</f>
        <v>0</v>
      </c>
      <c r="AM229" s="3">
        <f>IF(AL229=0,0,AK229*(_xlfn.XLOOKUP(AK$1,'Control Panel'!$B:$B,'Control Panel'!$H:$H)))</f>
        <v>0</v>
      </c>
      <c r="AN229" s="3">
        <f t="shared" si="124"/>
        <v>0</v>
      </c>
      <c r="AO229" s="3">
        <f t="shared" si="125"/>
        <v>-5.056790541857481E-10</v>
      </c>
      <c r="AP229" s="10">
        <f>_xlfn.XLOOKUP(AK$1,'Control Panel'!$B:$B,'Control Panel'!$D:$D)</f>
        <v>6.25E-2</v>
      </c>
      <c r="AQ229" s="2">
        <f>IF('Control Panel'!$D$26="ON",AU228*(1-'Control Panel'!$C$26),AU228)</f>
        <v>-1.3387762010097504E-9</v>
      </c>
      <c r="AR229" s="3">
        <f>IF(ROUND(AU228,2) = 0,0,-PMT(_xlfn.XLOOKUP(AQ$1,'Control Panel'!$B:$B,'Control Panel'!$H:$H),_xlfn.XLOOKUP(AQ$1,'Control Panel'!$B:$B,'Control Panel'!$E:$E),_xlfn.XLOOKUP(AQ$1,'Control Panel'!$B:$B,'Control Panel'!$C:$C)))</f>
        <v>0</v>
      </c>
      <c r="AS229" s="3">
        <f>IF(AR229=0,0,AQ229*(_xlfn.XLOOKUP(AQ$1,'Control Panel'!$B:$B,'Control Panel'!$H:$H)))</f>
        <v>0</v>
      </c>
      <c r="AT229" s="3">
        <f t="shared" si="126"/>
        <v>0</v>
      </c>
      <c r="AU229" s="3">
        <f t="shared" si="127"/>
        <v>-1.3387762010097504E-9</v>
      </c>
      <c r="AV229" s="10">
        <f>_xlfn.XLOOKUP(AQ$1,'Control Panel'!$B:$B,'Control Panel'!$D:$D)</f>
        <v>6.6250000000000003E-2</v>
      </c>
      <c r="AW229" s="2">
        <f>IF('Control Panel'!$D$26="ON",BA228*(1-'Control Panel'!$C$26),BA228)</f>
        <v>4506275.0307453526</v>
      </c>
      <c r="AX229" s="3">
        <f>IF(ROUND(BA228,2) = 0,0,-PMT(_xlfn.XLOOKUP(AW$1,'Control Panel'!$B:$B,'Control Panel'!$H:$H),_xlfn.XLOOKUP(AW$1,'Control Panel'!$B:$B,'Control Panel'!$E:$E),_xlfn.XLOOKUP(AW$1,'Control Panel'!$B:$B,'Control Panel'!$C:$C)))</f>
        <v>44797.69910066975</v>
      </c>
      <c r="AY229" s="3">
        <f>IF(AX229=0,0,AW229*(_xlfn.XLOOKUP(AW$1,'Control Panel'!$B:$B,'Control Panel'!$H:$H)))</f>
        <v>20184.356908546892</v>
      </c>
      <c r="AZ229" s="3">
        <f t="shared" si="128"/>
        <v>24613.342192122858</v>
      </c>
      <c r="BA229" s="3">
        <f t="shared" si="129"/>
        <v>4481661.6885532299</v>
      </c>
      <c r="BB229" s="10">
        <f>_xlfn.XLOOKUP(AW$1,'Control Panel'!$B:$B,'Control Panel'!$D:$D)</f>
        <v>5.3749999999999999E-2</v>
      </c>
      <c r="BC229" s="2">
        <f>IF('Control Panel'!$D$26="ON",BG228*(1-'Control Panel'!$C$26),BG228)</f>
        <v>7717274.0855538463</v>
      </c>
      <c r="BD229" s="3">
        <f>IF(ROUND(BG228,2) = 0,0,-PMT(_xlfn.XLOOKUP(BC$1,'Control Panel'!$B:$B,'Control Panel'!$H:$H),_xlfn.XLOOKUP(BC$1,'Control Panel'!$B:$B,'Control Panel'!$E:$E),_xlfn.XLOOKUP(BC$1,'Control Panel'!$B:$B,'Control Panel'!$C:$C)))</f>
        <v>83162.8118973979</v>
      </c>
      <c r="BE229" s="3">
        <f>IF(BD229=0,0,BC229*(_xlfn.XLOOKUP(BC$1,'Control Panel'!$B:$B,'Control Panel'!$H:$H)))</f>
        <v>45017.432165730774</v>
      </c>
      <c r="BF229" s="3">
        <f t="shared" si="130"/>
        <v>38145.379731667126</v>
      </c>
      <c r="BG229" s="3">
        <f t="shared" si="131"/>
        <v>7679128.7058221791</v>
      </c>
      <c r="BH229" s="10">
        <f>_xlfn.XLOOKUP(BC$1,'Control Panel'!$B:$B,'Control Panel'!$D:$D)</f>
        <v>7.0000000000000007E-2</v>
      </c>
      <c r="BI229" s="2">
        <f>IF('Control Panel'!$D$26="ON",BM228*(1-'Control Panel'!$C$26),BM228)</f>
        <v>3916902.7500032075</v>
      </c>
      <c r="BJ229" s="3">
        <f>IF(ROUND(BM228,2) = 0,0,-PMT(_xlfn.XLOOKUP(BI$1,'Control Panel'!$B:$B,'Control Panel'!$H:$H),_xlfn.XLOOKUP(BI$1,'Control Panel'!$B:$B,'Control Panel'!$E:$E),_xlfn.XLOOKUP(BI$1,'Control Panel'!$B:$B,'Control Panel'!$C:$C)))</f>
        <v>39928.799014207361</v>
      </c>
      <c r="BK229" s="3">
        <f>IF(BJ229=0,0,BI229*(_xlfn.XLOOKUP(BI$1,'Control Panel'!$B:$B,'Control Panel'!$H:$H)))</f>
        <v>19176.503046890703</v>
      </c>
      <c r="BL229" s="3">
        <f t="shared" si="132"/>
        <v>20752.295967316659</v>
      </c>
      <c r="BM229" s="3">
        <f t="shared" si="133"/>
        <v>3896150.4540358908</v>
      </c>
      <c r="BN229" s="10">
        <f>_xlfn.XLOOKUP(BI$1,'Control Panel'!$B:$B,'Control Panel'!$D:$D)</f>
        <v>5.8749999999999997E-2</v>
      </c>
      <c r="BO229" s="2">
        <f>IF('Control Panel'!$D$26="ON",BS228*(1-'Control Panel'!$C$26),BS228)</f>
        <v>5170675.0575001352</v>
      </c>
      <c r="BP229" s="3">
        <f>IF(ROUND(BS228,2) = 0,0,-PMT(_xlfn.XLOOKUP(BO$1,'Control Panel'!$B:$B,'Control Panel'!$H:$H),_xlfn.XLOOKUP(BO$1,'Control Panel'!$B:$B,'Control Panel'!$E:$E),_xlfn.XLOOKUP(BO$1,'Control Panel'!$B:$B,'Control Panel'!$C:$C)))</f>
        <v>51078.842448125593</v>
      </c>
      <c r="BQ229" s="3">
        <f>IF(BP229=0,0,BO229*(_xlfn.XLOOKUP(BO$1,'Control Panel'!$B:$B,'Control Panel'!$H:$H)))</f>
        <v>22621.703376563088</v>
      </c>
      <c r="BR229" s="3">
        <f t="shared" si="134"/>
        <v>28457.139071562506</v>
      </c>
      <c r="BS229" s="3">
        <f t="shared" si="135"/>
        <v>5142217.9184285728</v>
      </c>
      <c r="BT229" s="10">
        <f>_xlfn.XLOOKUP(BO$1,'Control Panel'!$B:$B,'Control Panel'!$D:$D)</f>
        <v>5.2499999999999998E-2</v>
      </c>
      <c r="BU229" s="2">
        <f>IF('Control Panel'!$D$26="ON",BY228*(1-'Control Panel'!$C$26),BY228)</f>
        <v>-1.0259100235998631E-9</v>
      </c>
      <c r="BV229" s="3">
        <f>IF(ROUND(BY228,2) = 0,0,-PMT(_xlfn.XLOOKUP(BU$1,'Control Panel'!$B:$B,'Control Panel'!$H:$H),_xlfn.XLOOKUP(BU$1,'Control Panel'!$B:$B,'Control Panel'!$E:$E),_xlfn.XLOOKUP(BU$1,'Control Panel'!$B:$B,'Control Panel'!$C:$C)))</f>
        <v>0</v>
      </c>
      <c r="BW229" s="3">
        <f>IF(BV229=0,0,BU229*(_xlfn.XLOOKUP(BU$1,'Control Panel'!$B:$B,'Control Panel'!$H:$H)))</f>
        <v>0</v>
      </c>
      <c r="BX229" s="3">
        <f t="shared" si="136"/>
        <v>0</v>
      </c>
      <c r="BY229" s="3">
        <f t="shared" si="137"/>
        <v>-1.0259100235998631E-9</v>
      </c>
      <c r="BZ229" s="10">
        <f>_xlfn.XLOOKUP(BU$1,'Control Panel'!$B:$B,'Control Panel'!$D:$D)</f>
        <v>6.3750000000000001E-2</v>
      </c>
      <c r="CA229" s="2">
        <f>IF('Control Panel'!$D$26="ON",CE228*(1-'Control Panel'!$C$26),CE228)</f>
        <v>-8.3746272139251232E-9</v>
      </c>
      <c r="CB229" s="3">
        <f>IF(ROUND(CE228,2) = 0,0,-PMT(_xlfn.XLOOKUP(CA$1,'Control Panel'!$B:$B,'Control Panel'!$H:$H),_xlfn.XLOOKUP(CA$1,'Control Panel'!$B:$B,'Control Panel'!$E:$E),_xlfn.XLOOKUP(CA$1,'Control Panel'!$B:$B,'Control Panel'!$C:$C)))</f>
        <v>0</v>
      </c>
      <c r="CC229" s="3">
        <f>IF(CB229=0,0,CA229*(_xlfn.XLOOKUP(CA$1,'Control Panel'!$B:$B,'Control Panel'!$H:$H)))</f>
        <v>0</v>
      </c>
      <c r="CD229" s="3">
        <f t="shared" si="138"/>
        <v>0</v>
      </c>
      <c r="CE229" s="3">
        <f t="shared" si="139"/>
        <v>-8.3746272139251232E-9</v>
      </c>
      <c r="CF229" s="10">
        <f>_xlfn.XLOOKUP(CA$1,'Control Panel'!$B:$B,'Control Panel'!$D:$D)</f>
        <v>5.7500000000000002E-2</v>
      </c>
      <c r="CG229" s="2">
        <f>IF('Control Panel'!$D$26="ON",CK228*(1-'Control Panel'!$C$26),CK228)</f>
        <v>2.066371962428093E-9</v>
      </c>
      <c r="CH229" s="3">
        <f>IF(ROUND(CK228,2) = 0,0,-PMT(_xlfn.XLOOKUP(CG$1,'Control Panel'!$B:$B,'Control Panel'!$H:$H),_xlfn.XLOOKUP(CG$1,'Control Panel'!$B:$B,'Control Panel'!$E:$E),_xlfn.XLOOKUP(CG$1,'Control Panel'!$B:$B,'Control Panel'!$C:$C)))</f>
        <v>0</v>
      </c>
      <c r="CI229" s="3">
        <f>IF(CH229=0,0,CG229*(_xlfn.XLOOKUP(CG$1,'Control Panel'!$B:$B,'Control Panel'!$H:$H)))</f>
        <v>0</v>
      </c>
      <c r="CJ229" s="3">
        <f t="shared" si="140"/>
        <v>0</v>
      </c>
      <c r="CK229" s="3">
        <f t="shared" si="141"/>
        <v>2.066371962428093E-9</v>
      </c>
      <c r="CL229" s="10">
        <f>_xlfn.XLOOKUP(CG$1,'Control Panel'!$B:$B,'Control Panel'!$D:$D)</f>
        <v>5.5E-2</v>
      </c>
      <c r="CM229" s="2">
        <f>IF('Control Panel'!$D$26="ON",CQ228*(1-'Control Panel'!$C$26),CQ228)</f>
        <v>1117983.7962162439</v>
      </c>
      <c r="CN229" s="3">
        <f>IF(ROUND(CQ228,2) = 0,0,-PMT(_xlfn.XLOOKUP(CM$1,'Control Panel'!$B:$B,'Control Panel'!$H:$H),_xlfn.XLOOKUP(CM$1,'Control Panel'!$B:$B,'Control Panel'!$E:$E),_xlfn.XLOOKUP(CM$1,'Control Panel'!$B:$B,'Control Panel'!$C:$C)))</f>
        <v>11044.074042837967</v>
      </c>
      <c r="CO229" s="3">
        <f>IF(CN229=0,0,CM229*(_xlfn.XLOOKUP(CM$1,'Control Panel'!$B:$B,'Control Panel'!$H:$H)))</f>
        <v>4891.1791084460665</v>
      </c>
      <c r="CP229" s="3">
        <f t="shared" si="142"/>
        <v>6152.8949343919003</v>
      </c>
      <c r="CQ229" s="3">
        <f t="shared" si="143"/>
        <v>1111830.901281852</v>
      </c>
      <c r="CR229" s="10">
        <f>_xlfn.XLOOKUP(CM$1,'Control Panel'!$B:$B,'Control Panel'!$D:$D)</f>
        <v>5.2499999999999998E-2</v>
      </c>
    </row>
    <row r="230" spans="1:96" ht="11.15" thickBot="1" x14ac:dyDescent="0.35">
      <c r="A230" s="86">
        <f t="shared" si="112"/>
        <v>181699.96093529847</v>
      </c>
      <c r="B230" s="3">
        <f t="shared" si="113"/>
        <v>182982.67237142046</v>
      </c>
      <c r="C230" s="88">
        <f>SUM($A$3:A229)</f>
        <v>65178067.188891366</v>
      </c>
      <c r="D230" s="87">
        <f>IF('Control Panel'!$D$27= "ON",A230+B230*(1-'Control Panel'!$C$27),A230+B230)</f>
        <v>364682.6333067189</v>
      </c>
      <c r="E230" s="1">
        <f t="shared" ref="E230" si="146">F230/12</f>
        <v>19</v>
      </c>
      <c r="F230" s="11">
        <v>228</v>
      </c>
      <c r="G230" s="2">
        <f>IF('Control Panel'!$D$26="ON",K229*(1-'Control Panel'!$C$26),K229)</f>
        <v>2.5611370801925659E-9</v>
      </c>
      <c r="H230" s="3">
        <f>IF(ROUND(K229,2) = 0,0,-PMT(_xlfn.XLOOKUP(G$1,'Control Panel'!$B:$B,'Control Panel'!$H:$H),_xlfn.XLOOKUP(G$1,'Control Panel'!$B:$B,'Control Panel'!$E:$E),_xlfn.XLOOKUP(G$1,'Control Panel'!$B:$B,'Control Panel'!$C:$C)))</f>
        <v>0</v>
      </c>
      <c r="I230" s="3">
        <f>IF(H230=0,0,G230*(_xlfn.XLOOKUP(G$1,'Control Panel'!$B:$B,'Control Panel'!$H:$H)))</f>
        <v>0</v>
      </c>
      <c r="J230" s="3">
        <f t="shared" si="114"/>
        <v>0</v>
      </c>
      <c r="K230" s="3">
        <f t="shared" si="115"/>
        <v>2.5611370801925659E-9</v>
      </c>
      <c r="L230" s="10">
        <f>_xlfn.XLOOKUP(G$1,'Control Panel'!$B:$B,'Control Panel'!$D:$D)</f>
        <v>5.5E-2</v>
      </c>
      <c r="M230" s="2">
        <f>IF('Control Panel'!$D$26="ON",Q229*(1-'Control Panel'!$C$26),Q229)</f>
        <v>2441159.6376559893</v>
      </c>
      <c r="N230" s="3">
        <f>IF(ROUND(Q229,2) = 0,0,-PMT(_xlfn.XLOOKUP(M$1,'Control Panel'!$B:$B,'Control Panel'!$H:$H),_xlfn.XLOOKUP(M$1,'Control Panel'!$B:$B,'Control Panel'!$E:$E),_xlfn.XLOOKUP(M$1,'Control Panel'!$B:$B,'Control Panel'!$C:$C)))</f>
        <v>26277.152547020552</v>
      </c>
      <c r="O230" s="3">
        <f>IF(N230=0,0,M230*(_xlfn.XLOOKUP(M$1,'Control Panel'!$B:$B,'Control Panel'!$H:$H)))</f>
        <v>13985.810424070773</v>
      </c>
      <c r="P230" s="3">
        <f t="shared" si="116"/>
        <v>12291.34212294978</v>
      </c>
      <c r="Q230" s="3">
        <f t="shared" si="117"/>
        <v>2428868.2955330396</v>
      </c>
      <c r="R230" s="10">
        <f>_xlfn.XLOOKUP(M$1,'Control Panel'!$B:$B,'Control Panel'!$D:$D)</f>
        <v>6.8750000000000006E-2</v>
      </c>
      <c r="S230" s="2">
        <f>IF('Control Panel'!$D$26="ON",W229*(1-'Control Panel'!$C$26),W229)</f>
        <v>3966884.4111909564</v>
      </c>
      <c r="T230" s="3">
        <f>IF(ROUND(W229,2) = 0,0,-PMT(_xlfn.XLOOKUP(S$1,'Control Panel'!$B:$B,'Control Panel'!$H:$H),_xlfn.XLOOKUP(S$1,'Control Panel'!$B:$B,'Control Panel'!$E:$E),_xlfn.XLOOKUP(S$1,'Control Panel'!$B:$B,'Control Panel'!$C:$C)))</f>
        <v>42700.372888908401</v>
      </c>
      <c r="U230" s="3">
        <f>IF(T230=0,0,S230*(_xlfn.XLOOKUP(S$1,'Control Panel'!$B:$B,'Control Panel'!$H:$H)))</f>
        <v>22726.941939114855</v>
      </c>
      <c r="V230" s="3">
        <f t="shared" si="118"/>
        <v>19973.430949793546</v>
      </c>
      <c r="W230" s="3">
        <f t="shared" si="119"/>
        <v>3946910.9802411627</v>
      </c>
      <c r="X230" s="10">
        <f>_xlfn.XLOOKUP(S$1,'Control Panel'!$B:$B,'Control Panel'!$D:$D)</f>
        <v>6.8750000000000006E-2</v>
      </c>
      <c r="Y230" s="2">
        <f>IF('Control Panel'!$D$26="ON",AC229*(1-'Control Panel'!$C$26),AC229)</f>
        <v>-6.7957444116473198E-9</v>
      </c>
      <c r="Z230" s="3">
        <f>IF(ROUND(AC229,2) = 0,0,-PMT(_xlfn.XLOOKUP(Y$1,'Control Panel'!$B:$B,'Control Panel'!$H:$H),_xlfn.XLOOKUP(Y$1,'Control Panel'!$B:$B,'Control Panel'!$E:$E),_xlfn.XLOOKUP(Y$1,'Control Panel'!$B:$B,'Control Panel'!$C:$C)))</f>
        <v>0</v>
      </c>
      <c r="AA230" s="3">
        <f>IF(Z230=0,0,Y230*(_xlfn.XLOOKUP(Y$1,'Control Panel'!$B:$B,'Control Panel'!$H:$H)))</f>
        <v>0</v>
      </c>
      <c r="AB230" s="3">
        <f t="shared" si="120"/>
        <v>0</v>
      </c>
      <c r="AC230" s="3">
        <f t="shared" si="121"/>
        <v>-6.7957444116473198E-9</v>
      </c>
      <c r="AD230" s="10">
        <f>_xlfn.XLOOKUP(Y$1,'Control Panel'!$B:$B,'Control Panel'!$D:$D)</f>
        <v>5.1249999999999997E-2</v>
      </c>
      <c r="AE230" s="2">
        <f>IF('Control Panel'!$D$26="ON",AI229*(1-'Control Panel'!$C$26),AI229)</f>
        <v>6102899.0941399764</v>
      </c>
      <c r="AF230" s="3">
        <f>IF(ROUND(AI229,2) = 0,0,-PMT(_xlfn.XLOOKUP(AE$1,'Control Panel'!$B:$B,'Control Panel'!$H:$H),_xlfn.XLOOKUP(AE$1,'Control Panel'!$B:$B,'Control Panel'!$E:$E),_xlfn.XLOOKUP(AE$1,'Control Panel'!$B:$B,'Control Panel'!$C:$C)))</f>
        <v>65692.881367551381</v>
      </c>
      <c r="AG230" s="3">
        <f>IF(AF230=0,0,AE230*(_xlfn.XLOOKUP(AE$1,'Control Panel'!$B:$B,'Control Panel'!$H:$H)))</f>
        <v>34964.526060176948</v>
      </c>
      <c r="AH230" s="3">
        <f t="shared" si="122"/>
        <v>30728.355307374433</v>
      </c>
      <c r="AI230" s="3">
        <f t="shared" si="123"/>
        <v>6072170.7388326023</v>
      </c>
      <c r="AJ230" s="10">
        <f>_xlfn.XLOOKUP(AE$1,'Control Panel'!$B:$B,'Control Panel'!$D:$D)</f>
        <v>6.8750000000000006E-2</v>
      </c>
      <c r="AK230" s="2">
        <f>IF('Control Panel'!$D$26="ON",AO229*(1-'Control Panel'!$C$26),AO229)</f>
        <v>-5.056790541857481E-10</v>
      </c>
      <c r="AL230" s="3">
        <f>IF(ROUND(AO229,2) = 0,0,-PMT(_xlfn.XLOOKUP(AK$1,'Control Panel'!$B:$B,'Control Panel'!$H:$H),_xlfn.XLOOKUP(AK$1,'Control Panel'!$B:$B,'Control Panel'!$E:$E),_xlfn.XLOOKUP(AK$1,'Control Panel'!$B:$B,'Control Panel'!$C:$C)))</f>
        <v>0</v>
      </c>
      <c r="AM230" s="3">
        <f>IF(AL230=0,0,AK230*(_xlfn.XLOOKUP(AK$1,'Control Panel'!$B:$B,'Control Panel'!$H:$H)))</f>
        <v>0</v>
      </c>
      <c r="AN230" s="3">
        <f t="shared" si="124"/>
        <v>0</v>
      </c>
      <c r="AO230" s="3">
        <f t="shared" si="125"/>
        <v>-5.056790541857481E-10</v>
      </c>
      <c r="AP230" s="10">
        <f>_xlfn.XLOOKUP(AK$1,'Control Panel'!$B:$B,'Control Panel'!$D:$D)</f>
        <v>6.25E-2</v>
      </c>
      <c r="AQ230" s="2">
        <f>IF('Control Panel'!$D$26="ON",AU229*(1-'Control Panel'!$C$26),AU229)</f>
        <v>-1.3387762010097504E-9</v>
      </c>
      <c r="AR230" s="3">
        <f>IF(ROUND(AU229,2) = 0,0,-PMT(_xlfn.XLOOKUP(AQ$1,'Control Panel'!$B:$B,'Control Panel'!$H:$H),_xlfn.XLOOKUP(AQ$1,'Control Panel'!$B:$B,'Control Panel'!$E:$E),_xlfn.XLOOKUP(AQ$1,'Control Panel'!$B:$B,'Control Panel'!$C:$C)))</f>
        <v>0</v>
      </c>
      <c r="AS230" s="3">
        <f>IF(AR230=0,0,AQ230*(_xlfn.XLOOKUP(AQ$1,'Control Panel'!$B:$B,'Control Panel'!$H:$H)))</f>
        <v>0</v>
      </c>
      <c r="AT230" s="3">
        <f t="shared" si="126"/>
        <v>0</v>
      </c>
      <c r="AU230" s="3">
        <f t="shared" si="127"/>
        <v>-1.3387762010097504E-9</v>
      </c>
      <c r="AV230" s="10">
        <f>_xlfn.XLOOKUP(AQ$1,'Control Panel'!$B:$B,'Control Panel'!$D:$D)</f>
        <v>6.6250000000000003E-2</v>
      </c>
      <c r="AW230" s="2">
        <f>IF('Control Panel'!$D$26="ON",BA229*(1-'Control Panel'!$C$26),BA229)</f>
        <v>4481661.6885532299</v>
      </c>
      <c r="AX230" s="3">
        <f>IF(ROUND(BA229,2) = 0,0,-PMT(_xlfn.XLOOKUP(AW$1,'Control Panel'!$B:$B,'Control Panel'!$H:$H),_xlfn.XLOOKUP(AW$1,'Control Panel'!$B:$B,'Control Panel'!$E:$E),_xlfn.XLOOKUP(AW$1,'Control Panel'!$B:$B,'Control Panel'!$C:$C)))</f>
        <v>44797.69910066975</v>
      </c>
      <c r="AY230" s="3">
        <f>IF(AX230=0,0,AW230*(_xlfn.XLOOKUP(AW$1,'Control Panel'!$B:$B,'Control Panel'!$H:$H)))</f>
        <v>20074.109646644676</v>
      </c>
      <c r="AZ230" s="3">
        <f t="shared" si="128"/>
        <v>24723.589454025074</v>
      </c>
      <c r="BA230" s="3">
        <f t="shared" si="129"/>
        <v>4456938.0990992049</v>
      </c>
      <c r="BB230" s="10">
        <f>_xlfn.XLOOKUP(AW$1,'Control Panel'!$B:$B,'Control Panel'!$D:$D)</f>
        <v>5.3749999999999999E-2</v>
      </c>
      <c r="BC230" s="2">
        <f>IF('Control Panel'!$D$26="ON",BG229*(1-'Control Panel'!$C$26),BG229)</f>
        <v>7679128.7058221791</v>
      </c>
      <c r="BD230" s="3">
        <f>IF(ROUND(BG229,2) = 0,0,-PMT(_xlfn.XLOOKUP(BC$1,'Control Panel'!$B:$B,'Control Panel'!$H:$H),_xlfn.XLOOKUP(BC$1,'Control Panel'!$B:$B,'Control Panel'!$E:$E),_xlfn.XLOOKUP(BC$1,'Control Panel'!$B:$B,'Control Panel'!$C:$C)))</f>
        <v>83162.8118973979</v>
      </c>
      <c r="BE230" s="3">
        <f>IF(BD230=0,0,BC230*(_xlfn.XLOOKUP(BC$1,'Control Panel'!$B:$B,'Control Panel'!$H:$H)))</f>
        <v>44794.917450629378</v>
      </c>
      <c r="BF230" s="3">
        <f t="shared" si="130"/>
        <v>38367.894446768521</v>
      </c>
      <c r="BG230" s="3">
        <f t="shared" si="131"/>
        <v>7640760.8113754103</v>
      </c>
      <c r="BH230" s="10">
        <f>_xlfn.XLOOKUP(BC$1,'Control Panel'!$B:$B,'Control Panel'!$D:$D)</f>
        <v>7.0000000000000007E-2</v>
      </c>
      <c r="BI230" s="2">
        <f>IF('Control Panel'!$D$26="ON",BM229*(1-'Control Panel'!$C$26),BM229)</f>
        <v>3896150.4540358908</v>
      </c>
      <c r="BJ230" s="3">
        <f>IF(ROUND(BM229,2) = 0,0,-PMT(_xlfn.XLOOKUP(BI$1,'Control Panel'!$B:$B,'Control Panel'!$H:$H),_xlfn.XLOOKUP(BI$1,'Control Panel'!$B:$B,'Control Panel'!$E:$E),_xlfn.XLOOKUP(BI$1,'Control Panel'!$B:$B,'Control Panel'!$C:$C)))</f>
        <v>39928.799014207361</v>
      </c>
      <c r="BK230" s="3">
        <f>IF(BJ230=0,0,BI230*(_xlfn.XLOOKUP(BI$1,'Control Panel'!$B:$B,'Control Panel'!$H:$H)))</f>
        <v>19074.903264550714</v>
      </c>
      <c r="BL230" s="3">
        <f t="shared" si="132"/>
        <v>20853.895749656647</v>
      </c>
      <c r="BM230" s="3">
        <f t="shared" si="133"/>
        <v>3875296.5582862343</v>
      </c>
      <c r="BN230" s="10">
        <f>_xlfn.XLOOKUP(BI$1,'Control Panel'!$B:$B,'Control Panel'!$D:$D)</f>
        <v>5.8749999999999997E-2</v>
      </c>
      <c r="BO230" s="2">
        <f>IF('Control Panel'!$D$26="ON",BS229*(1-'Control Panel'!$C$26),BS229)</f>
        <v>5142217.9184285728</v>
      </c>
      <c r="BP230" s="3">
        <f>IF(ROUND(BS229,2) = 0,0,-PMT(_xlfn.XLOOKUP(BO$1,'Control Panel'!$B:$B,'Control Panel'!$H:$H),_xlfn.XLOOKUP(BO$1,'Control Panel'!$B:$B,'Control Panel'!$E:$E),_xlfn.XLOOKUP(BO$1,'Control Panel'!$B:$B,'Control Panel'!$C:$C)))</f>
        <v>51078.842448125593</v>
      </c>
      <c r="BQ230" s="3">
        <f>IF(BP230=0,0,BO230*(_xlfn.XLOOKUP(BO$1,'Control Panel'!$B:$B,'Control Panel'!$H:$H)))</f>
        <v>22497.203393125004</v>
      </c>
      <c r="BR230" s="3">
        <f t="shared" si="134"/>
        <v>28581.639055000589</v>
      </c>
      <c r="BS230" s="3">
        <f t="shared" si="135"/>
        <v>5113636.2793735722</v>
      </c>
      <c r="BT230" s="10">
        <f>_xlfn.XLOOKUP(BO$1,'Control Panel'!$B:$B,'Control Panel'!$D:$D)</f>
        <v>5.2499999999999998E-2</v>
      </c>
      <c r="BU230" s="2">
        <f>IF('Control Panel'!$D$26="ON",BY229*(1-'Control Panel'!$C$26),BY229)</f>
        <v>-1.0259100235998631E-9</v>
      </c>
      <c r="BV230" s="3">
        <f>IF(ROUND(BY229,2) = 0,0,-PMT(_xlfn.XLOOKUP(BU$1,'Control Panel'!$B:$B,'Control Panel'!$H:$H),_xlfn.XLOOKUP(BU$1,'Control Panel'!$B:$B,'Control Panel'!$E:$E),_xlfn.XLOOKUP(BU$1,'Control Panel'!$B:$B,'Control Panel'!$C:$C)))</f>
        <v>0</v>
      </c>
      <c r="BW230" s="3">
        <f>IF(BV230=0,0,BU230*(_xlfn.XLOOKUP(BU$1,'Control Panel'!$B:$B,'Control Panel'!$H:$H)))</f>
        <v>0</v>
      </c>
      <c r="BX230" s="3">
        <f t="shared" si="136"/>
        <v>0</v>
      </c>
      <c r="BY230" s="3">
        <f t="shared" si="137"/>
        <v>-1.0259100235998631E-9</v>
      </c>
      <c r="BZ230" s="10">
        <f>_xlfn.XLOOKUP(BU$1,'Control Panel'!$B:$B,'Control Panel'!$D:$D)</f>
        <v>6.3750000000000001E-2</v>
      </c>
      <c r="CA230" s="2">
        <f>IF('Control Panel'!$D$26="ON",CE229*(1-'Control Panel'!$C$26),CE229)</f>
        <v>-8.3746272139251232E-9</v>
      </c>
      <c r="CB230" s="3">
        <f>IF(ROUND(CE229,2) = 0,0,-PMT(_xlfn.XLOOKUP(CA$1,'Control Panel'!$B:$B,'Control Panel'!$H:$H),_xlfn.XLOOKUP(CA$1,'Control Panel'!$B:$B,'Control Panel'!$E:$E),_xlfn.XLOOKUP(CA$1,'Control Panel'!$B:$B,'Control Panel'!$C:$C)))</f>
        <v>0</v>
      </c>
      <c r="CC230" s="3">
        <f>IF(CB230=0,0,CA230*(_xlfn.XLOOKUP(CA$1,'Control Panel'!$B:$B,'Control Panel'!$H:$H)))</f>
        <v>0</v>
      </c>
      <c r="CD230" s="3">
        <f t="shared" si="138"/>
        <v>0</v>
      </c>
      <c r="CE230" s="3">
        <f t="shared" si="139"/>
        <v>-8.3746272139251232E-9</v>
      </c>
      <c r="CF230" s="10">
        <f>_xlfn.XLOOKUP(CA$1,'Control Panel'!$B:$B,'Control Panel'!$D:$D)</f>
        <v>5.7500000000000002E-2</v>
      </c>
      <c r="CG230" s="2">
        <f>IF('Control Panel'!$D$26="ON",CK229*(1-'Control Panel'!$C$26),CK229)</f>
        <v>2.066371962428093E-9</v>
      </c>
      <c r="CH230" s="3">
        <f>IF(ROUND(CK229,2) = 0,0,-PMT(_xlfn.XLOOKUP(CG$1,'Control Panel'!$B:$B,'Control Panel'!$H:$H),_xlfn.XLOOKUP(CG$1,'Control Panel'!$B:$B,'Control Panel'!$E:$E),_xlfn.XLOOKUP(CG$1,'Control Panel'!$B:$B,'Control Panel'!$C:$C)))</f>
        <v>0</v>
      </c>
      <c r="CI230" s="3">
        <f>IF(CH230=0,0,CG230*(_xlfn.XLOOKUP(CG$1,'Control Panel'!$B:$B,'Control Panel'!$H:$H)))</f>
        <v>0</v>
      </c>
      <c r="CJ230" s="3">
        <f t="shared" si="140"/>
        <v>0</v>
      </c>
      <c r="CK230" s="3">
        <f t="shared" si="141"/>
        <v>2.066371962428093E-9</v>
      </c>
      <c r="CL230" s="10">
        <f>_xlfn.XLOOKUP(CG$1,'Control Panel'!$B:$B,'Control Panel'!$D:$D)</f>
        <v>5.5E-2</v>
      </c>
      <c r="CM230" s="2">
        <f>IF('Control Panel'!$D$26="ON",CQ229*(1-'Control Panel'!$C$26),CQ229)</f>
        <v>1111830.901281852</v>
      </c>
      <c r="CN230" s="3">
        <f>IF(ROUND(CQ229,2) = 0,0,-PMT(_xlfn.XLOOKUP(CM$1,'Control Panel'!$B:$B,'Control Panel'!$H:$H),_xlfn.XLOOKUP(CM$1,'Control Panel'!$B:$B,'Control Panel'!$E:$E),_xlfn.XLOOKUP(CM$1,'Control Panel'!$B:$B,'Control Panel'!$C:$C)))</f>
        <v>11044.074042837967</v>
      </c>
      <c r="CO230" s="3">
        <f>IF(CN230=0,0,CM230*(_xlfn.XLOOKUP(CM$1,'Control Panel'!$B:$B,'Control Panel'!$H:$H)))</f>
        <v>4864.2601931081026</v>
      </c>
      <c r="CP230" s="3">
        <f t="shared" si="142"/>
        <v>6179.8138497298642</v>
      </c>
      <c r="CQ230" s="3">
        <f t="shared" si="143"/>
        <v>1105651.0874321221</v>
      </c>
      <c r="CR230" s="10">
        <f>_xlfn.XLOOKUP(CM$1,'Control Panel'!$B:$B,'Control Panel'!$D:$D)</f>
        <v>5.2499999999999998E-2</v>
      </c>
    </row>
    <row r="231" spans="1:96" ht="11.15" thickBot="1" x14ac:dyDescent="0.35">
      <c r="A231" s="86">
        <f t="shared" si="112"/>
        <v>182649.59141641107</v>
      </c>
      <c r="B231" s="3">
        <f t="shared" si="113"/>
        <v>182033.04189030785</v>
      </c>
      <c r="C231" s="88">
        <f>SUM($A$3:A230)</f>
        <v>65359767.149826668</v>
      </c>
      <c r="D231" s="87">
        <f>IF('Control Panel'!$D$27= "ON",A231+B231*(1-'Control Panel'!$C$27),A231+B231)</f>
        <v>364682.6333067189</v>
      </c>
      <c r="F231" s="11">
        <v>229</v>
      </c>
      <c r="G231" s="2">
        <f>IF('Control Panel'!$D$26="ON",K230*(1-'Control Panel'!$C$26),K230)</f>
        <v>2.5611370801925659E-9</v>
      </c>
      <c r="H231" s="3">
        <f>IF(ROUND(K230,2) = 0,0,-PMT(_xlfn.XLOOKUP(G$1,'Control Panel'!$B:$B,'Control Panel'!$H:$H),_xlfn.XLOOKUP(G$1,'Control Panel'!$B:$B,'Control Panel'!$E:$E),_xlfn.XLOOKUP(G$1,'Control Panel'!$B:$B,'Control Panel'!$C:$C)))</f>
        <v>0</v>
      </c>
      <c r="I231" s="3">
        <f>IF(H231=0,0,G231*(_xlfn.XLOOKUP(G$1,'Control Panel'!$B:$B,'Control Panel'!$H:$H)))</f>
        <v>0</v>
      </c>
      <c r="J231" s="3">
        <f t="shared" si="114"/>
        <v>0</v>
      </c>
      <c r="K231" s="3">
        <f t="shared" si="115"/>
        <v>2.5611370801925659E-9</v>
      </c>
      <c r="L231" s="10">
        <f>_xlfn.XLOOKUP(G$1,'Control Panel'!$B:$B,'Control Panel'!$D:$D)</f>
        <v>5.5E-2</v>
      </c>
      <c r="M231" s="2">
        <f>IF('Control Panel'!$D$26="ON",Q230*(1-'Control Panel'!$C$26),Q230)</f>
        <v>2428868.2955330396</v>
      </c>
      <c r="N231" s="3">
        <f>IF(ROUND(Q230,2) = 0,0,-PMT(_xlfn.XLOOKUP(M$1,'Control Panel'!$B:$B,'Control Panel'!$H:$H),_xlfn.XLOOKUP(M$1,'Control Panel'!$B:$B,'Control Panel'!$E:$E),_xlfn.XLOOKUP(M$1,'Control Panel'!$B:$B,'Control Panel'!$C:$C)))</f>
        <v>26277.152547020552</v>
      </c>
      <c r="O231" s="3">
        <f>IF(N231=0,0,M231*(_xlfn.XLOOKUP(M$1,'Control Panel'!$B:$B,'Control Panel'!$H:$H)))</f>
        <v>13915.391276491373</v>
      </c>
      <c r="P231" s="3">
        <f t="shared" si="116"/>
        <v>12361.761270529179</v>
      </c>
      <c r="Q231" s="3">
        <f t="shared" si="117"/>
        <v>2416506.5342625105</v>
      </c>
      <c r="R231" s="10">
        <f>_xlfn.XLOOKUP(M$1,'Control Panel'!$B:$B,'Control Panel'!$D:$D)</f>
        <v>6.8750000000000006E-2</v>
      </c>
      <c r="S231" s="2">
        <f>IF('Control Panel'!$D$26="ON",W230*(1-'Control Panel'!$C$26),W230)</f>
        <v>3946910.9802411627</v>
      </c>
      <c r="T231" s="3">
        <f>IF(ROUND(W230,2) = 0,0,-PMT(_xlfn.XLOOKUP(S$1,'Control Panel'!$B:$B,'Control Panel'!$H:$H),_xlfn.XLOOKUP(S$1,'Control Panel'!$B:$B,'Control Panel'!$E:$E),_xlfn.XLOOKUP(S$1,'Control Panel'!$B:$B,'Control Panel'!$C:$C)))</f>
        <v>42700.372888908401</v>
      </c>
      <c r="U231" s="3">
        <f>IF(T231=0,0,S231*(_xlfn.XLOOKUP(S$1,'Control Panel'!$B:$B,'Control Panel'!$H:$H)))</f>
        <v>22612.51082429833</v>
      </c>
      <c r="V231" s="3">
        <f t="shared" si="118"/>
        <v>20087.862064610072</v>
      </c>
      <c r="W231" s="3">
        <f t="shared" si="119"/>
        <v>3926823.1181765525</v>
      </c>
      <c r="X231" s="10">
        <f>_xlfn.XLOOKUP(S$1,'Control Panel'!$B:$B,'Control Panel'!$D:$D)</f>
        <v>6.8750000000000006E-2</v>
      </c>
      <c r="Y231" s="2">
        <f>IF('Control Panel'!$D$26="ON",AC230*(1-'Control Panel'!$C$26),AC230)</f>
        <v>-6.7957444116473198E-9</v>
      </c>
      <c r="Z231" s="3">
        <f>IF(ROUND(AC230,2) = 0,0,-PMT(_xlfn.XLOOKUP(Y$1,'Control Panel'!$B:$B,'Control Panel'!$H:$H),_xlfn.XLOOKUP(Y$1,'Control Panel'!$B:$B,'Control Panel'!$E:$E),_xlfn.XLOOKUP(Y$1,'Control Panel'!$B:$B,'Control Panel'!$C:$C)))</f>
        <v>0</v>
      </c>
      <c r="AA231" s="3">
        <f>IF(Z231=0,0,Y231*(_xlfn.XLOOKUP(Y$1,'Control Panel'!$B:$B,'Control Panel'!$H:$H)))</f>
        <v>0</v>
      </c>
      <c r="AB231" s="3">
        <f t="shared" si="120"/>
        <v>0</v>
      </c>
      <c r="AC231" s="3">
        <f t="shared" si="121"/>
        <v>-6.7957444116473198E-9</v>
      </c>
      <c r="AD231" s="10">
        <f>_xlfn.XLOOKUP(Y$1,'Control Panel'!$B:$B,'Control Panel'!$D:$D)</f>
        <v>5.1249999999999997E-2</v>
      </c>
      <c r="AE231" s="2">
        <f>IF('Control Panel'!$D$26="ON",AI230*(1-'Control Panel'!$C$26),AI230)</f>
        <v>6072170.7388326023</v>
      </c>
      <c r="AF231" s="3">
        <f>IF(ROUND(AI230,2) = 0,0,-PMT(_xlfn.XLOOKUP(AE$1,'Control Panel'!$B:$B,'Control Panel'!$H:$H),_xlfn.XLOOKUP(AE$1,'Control Panel'!$B:$B,'Control Panel'!$E:$E),_xlfn.XLOOKUP(AE$1,'Control Panel'!$B:$B,'Control Panel'!$C:$C)))</f>
        <v>65692.881367551381</v>
      </c>
      <c r="AG231" s="3">
        <f>IF(AF231=0,0,AE231*(_xlfn.XLOOKUP(AE$1,'Control Panel'!$B:$B,'Control Panel'!$H:$H)))</f>
        <v>34788.478191228452</v>
      </c>
      <c r="AH231" s="3">
        <f t="shared" si="122"/>
        <v>30904.403176322929</v>
      </c>
      <c r="AI231" s="3">
        <f t="shared" si="123"/>
        <v>6041266.3356562797</v>
      </c>
      <c r="AJ231" s="10">
        <f>_xlfn.XLOOKUP(AE$1,'Control Panel'!$B:$B,'Control Panel'!$D:$D)</f>
        <v>6.8750000000000006E-2</v>
      </c>
      <c r="AK231" s="2">
        <f>IF('Control Panel'!$D$26="ON",AO230*(1-'Control Panel'!$C$26),AO230)</f>
        <v>-5.056790541857481E-10</v>
      </c>
      <c r="AL231" s="3">
        <f>IF(ROUND(AO230,2) = 0,0,-PMT(_xlfn.XLOOKUP(AK$1,'Control Panel'!$B:$B,'Control Panel'!$H:$H),_xlfn.XLOOKUP(AK$1,'Control Panel'!$B:$B,'Control Panel'!$E:$E),_xlfn.XLOOKUP(AK$1,'Control Panel'!$B:$B,'Control Panel'!$C:$C)))</f>
        <v>0</v>
      </c>
      <c r="AM231" s="3">
        <f>IF(AL231=0,0,AK231*(_xlfn.XLOOKUP(AK$1,'Control Panel'!$B:$B,'Control Panel'!$H:$H)))</f>
        <v>0</v>
      </c>
      <c r="AN231" s="3">
        <f t="shared" si="124"/>
        <v>0</v>
      </c>
      <c r="AO231" s="3">
        <f t="shared" si="125"/>
        <v>-5.056790541857481E-10</v>
      </c>
      <c r="AP231" s="10">
        <f>_xlfn.XLOOKUP(AK$1,'Control Panel'!$B:$B,'Control Panel'!$D:$D)</f>
        <v>6.25E-2</v>
      </c>
      <c r="AQ231" s="2">
        <f>IF('Control Panel'!$D$26="ON",AU230*(1-'Control Panel'!$C$26),AU230)</f>
        <v>-1.3387762010097504E-9</v>
      </c>
      <c r="AR231" s="3">
        <f>IF(ROUND(AU230,2) = 0,0,-PMT(_xlfn.XLOOKUP(AQ$1,'Control Panel'!$B:$B,'Control Panel'!$H:$H),_xlfn.XLOOKUP(AQ$1,'Control Panel'!$B:$B,'Control Panel'!$E:$E),_xlfn.XLOOKUP(AQ$1,'Control Panel'!$B:$B,'Control Panel'!$C:$C)))</f>
        <v>0</v>
      </c>
      <c r="AS231" s="3">
        <f>IF(AR231=0,0,AQ231*(_xlfn.XLOOKUP(AQ$1,'Control Panel'!$B:$B,'Control Panel'!$H:$H)))</f>
        <v>0</v>
      </c>
      <c r="AT231" s="3">
        <f t="shared" si="126"/>
        <v>0</v>
      </c>
      <c r="AU231" s="3">
        <f t="shared" si="127"/>
        <v>-1.3387762010097504E-9</v>
      </c>
      <c r="AV231" s="10">
        <f>_xlfn.XLOOKUP(AQ$1,'Control Panel'!$B:$B,'Control Panel'!$D:$D)</f>
        <v>6.6250000000000003E-2</v>
      </c>
      <c r="AW231" s="2">
        <f>IF('Control Panel'!$D$26="ON",BA230*(1-'Control Panel'!$C$26),BA230)</f>
        <v>4456938.0990992049</v>
      </c>
      <c r="AX231" s="3">
        <f>IF(ROUND(BA230,2) = 0,0,-PMT(_xlfn.XLOOKUP(AW$1,'Control Panel'!$B:$B,'Control Panel'!$H:$H),_xlfn.XLOOKUP(AW$1,'Control Panel'!$B:$B,'Control Panel'!$E:$E),_xlfn.XLOOKUP(AW$1,'Control Panel'!$B:$B,'Control Panel'!$C:$C)))</f>
        <v>44797.69910066975</v>
      </c>
      <c r="AY231" s="3">
        <f>IF(AX231=0,0,AW231*(_xlfn.XLOOKUP(AW$1,'Control Panel'!$B:$B,'Control Panel'!$H:$H)))</f>
        <v>19963.368568881855</v>
      </c>
      <c r="AZ231" s="3">
        <f t="shared" si="128"/>
        <v>24834.330531787895</v>
      </c>
      <c r="BA231" s="3">
        <f t="shared" si="129"/>
        <v>4432103.7685674168</v>
      </c>
      <c r="BB231" s="10">
        <f>_xlfn.XLOOKUP(AW$1,'Control Panel'!$B:$B,'Control Panel'!$D:$D)</f>
        <v>5.3749999999999999E-2</v>
      </c>
      <c r="BC231" s="2">
        <f>IF('Control Panel'!$D$26="ON",BG230*(1-'Control Panel'!$C$26),BG230)</f>
        <v>7640760.8113754103</v>
      </c>
      <c r="BD231" s="3">
        <f>IF(ROUND(BG230,2) = 0,0,-PMT(_xlfn.XLOOKUP(BC$1,'Control Panel'!$B:$B,'Control Panel'!$H:$H),_xlfn.XLOOKUP(BC$1,'Control Panel'!$B:$B,'Control Panel'!$E:$E),_xlfn.XLOOKUP(BC$1,'Control Panel'!$B:$B,'Control Panel'!$C:$C)))</f>
        <v>83162.8118973979</v>
      </c>
      <c r="BE231" s="3">
        <f>IF(BD231=0,0,BC231*(_xlfn.XLOOKUP(BC$1,'Control Panel'!$B:$B,'Control Panel'!$H:$H)))</f>
        <v>44571.104733023232</v>
      </c>
      <c r="BF231" s="3">
        <f t="shared" si="130"/>
        <v>38591.707164374668</v>
      </c>
      <c r="BG231" s="3">
        <f t="shared" si="131"/>
        <v>7602169.1042110352</v>
      </c>
      <c r="BH231" s="10">
        <f>_xlfn.XLOOKUP(BC$1,'Control Panel'!$B:$B,'Control Panel'!$D:$D)</f>
        <v>7.0000000000000007E-2</v>
      </c>
      <c r="BI231" s="2">
        <f>IF('Control Panel'!$D$26="ON",BM230*(1-'Control Panel'!$C$26),BM230)</f>
        <v>3875296.5582862343</v>
      </c>
      <c r="BJ231" s="3">
        <f>IF(ROUND(BM230,2) = 0,0,-PMT(_xlfn.XLOOKUP(BI$1,'Control Panel'!$B:$B,'Control Panel'!$H:$H),_xlfn.XLOOKUP(BI$1,'Control Panel'!$B:$B,'Control Panel'!$E:$E),_xlfn.XLOOKUP(BI$1,'Control Panel'!$B:$B,'Control Panel'!$C:$C)))</f>
        <v>39928.799014207361</v>
      </c>
      <c r="BK231" s="3">
        <f>IF(BJ231=0,0,BI231*(_xlfn.XLOOKUP(BI$1,'Control Panel'!$B:$B,'Control Panel'!$H:$H)))</f>
        <v>18972.806066609686</v>
      </c>
      <c r="BL231" s="3">
        <f t="shared" si="132"/>
        <v>20955.992947597675</v>
      </c>
      <c r="BM231" s="3">
        <f t="shared" si="133"/>
        <v>3854340.5653386367</v>
      </c>
      <c r="BN231" s="10">
        <f>_xlfn.XLOOKUP(BI$1,'Control Panel'!$B:$B,'Control Panel'!$D:$D)</f>
        <v>5.8749999999999997E-2</v>
      </c>
      <c r="BO231" s="2">
        <f>IF('Control Panel'!$D$26="ON",BS230*(1-'Control Panel'!$C$26),BS230)</f>
        <v>5113636.2793735722</v>
      </c>
      <c r="BP231" s="3">
        <f>IF(ROUND(BS230,2) = 0,0,-PMT(_xlfn.XLOOKUP(BO$1,'Control Panel'!$B:$B,'Control Panel'!$H:$H),_xlfn.XLOOKUP(BO$1,'Control Panel'!$B:$B,'Control Panel'!$E:$E),_xlfn.XLOOKUP(BO$1,'Control Panel'!$B:$B,'Control Panel'!$C:$C)))</f>
        <v>51078.842448125593</v>
      </c>
      <c r="BQ231" s="3">
        <f>IF(BP231=0,0,BO231*(_xlfn.XLOOKUP(BO$1,'Control Panel'!$B:$B,'Control Panel'!$H:$H)))</f>
        <v>22372.158722259377</v>
      </c>
      <c r="BR231" s="3">
        <f t="shared" si="134"/>
        <v>28706.683725866216</v>
      </c>
      <c r="BS231" s="3">
        <f t="shared" si="135"/>
        <v>5084929.5956477057</v>
      </c>
      <c r="BT231" s="10">
        <f>_xlfn.XLOOKUP(BO$1,'Control Panel'!$B:$B,'Control Panel'!$D:$D)</f>
        <v>5.2499999999999998E-2</v>
      </c>
      <c r="BU231" s="2">
        <f>IF('Control Panel'!$D$26="ON",BY230*(1-'Control Panel'!$C$26),BY230)</f>
        <v>-1.0259100235998631E-9</v>
      </c>
      <c r="BV231" s="3">
        <f>IF(ROUND(BY230,2) = 0,0,-PMT(_xlfn.XLOOKUP(BU$1,'Control Panel'!$B:$B,'Control Panel'!$H:$H),_xlfn.XLOOKUP(BU$1,'Control Panel'!$B:$B,'Control Panel'!$E:$E),_xlfn.XLOOKUP(BU$1,'Control Panel'!$B:$B,'Control Panel'!$C:$C)))</f>
        <v>0</v>
      </c>
      <c r="BW231" s="3">
        <f>IF(BV231=0,0,BU231*(_xlfn.XLOOKUP(BU$1,'Control Panel'!$B:$B,'Control Panel'!$H:$H)))</f>
        <v>0</v>
      </c>
      <c r="BX231" s="3">
        <f t="shared" si="136"/>
        <v>0</v>
      </c>
      <c r="BY231" s="3">
        <f t="shared" si="137"/>
        <v>-1.0259100235998631E-9</v>
      </c>
      <c r="BZ231" s="10">
        <f>_xlfn.XLOOKUP(BU$1,'Control Panel'!$B:$B,'Control Panel'!$D:$D)</f>
        <v>6.3750000000000001E-2</v>
      </c>
      <c r="CA231" s="2">
        <f>IF('Control Panel'!$D$26="ON",CE230*(1-'Control Panel'!$C$26),CE230)</f>
        <v>-8.3746272139251232E-9</v>
      </c>
      <c r="CB231" s="3">
        <f>IF(ROUND(CE230,2) = 0,0,-PMT(_xlfn.XLOOKUP(CA$1,'Control Panel'!$B:$B,'Control Panel'!$H:$H),_xlfn.XLOOKUP(CA$1,'Control Panel'!$B:$B,'Control Panel'!$E:$E),_xlfn.XLOOKUP(CA$1,'Control Panel'!$B:$B,'Control Panel'!$C:$C)))</f>
        <v>0</v>
      </c>
      <c r="CC231" s="3">
        <f>IF(CB231=0,0,CA231*(_xlfn.XLOOKUP(CA$1,'Control Panel'!$B:$B,'Control Panel'!$H:$H)))</f>
        <v>0</v>
      </c>
      <c r="CD231" s="3">
        <f t="shared" si="138"/>
        <v>0</v>
      </c>
      <c r="CE231" s="3">
        <f t="shared" si="139"/>
        <v>-8.3746272139251232E-9</v>
      </c>
      <c r="CF231" s="10">
        <f>_xlfn.XLOOKUP(CA$1,'Control Panel'!$B:$B,'Control Panel'!$D:$D)</f>
        <v>5.7500000000000002E-2</v>
      </c>
      <c r="CG231" s="2">
        <f>IF('Control Panel'!$D$26="ON",CK230*(1-'Control Panel'!$C$26),CK230)</f>
        <v>2.066371962428093E-9</v>
      </c>
      <c r="CH231" s="3">
        <f>IF(ROUND(CK230,2) = 0,0,-PMT(_xlfn.XLOOKUP(CG$1,'Control Panel'!$B:$B,'Control Panel'!$H:$H),_xlfn.XLOOKUP(CG$1,'Control Panel'!$B:$B,'Control Panel'!$E:$E),_xlfn.XLOOKUP(CG$1,'Control Panel'!$B:$B,'Control Panel'!$C:$C)))</f>
        <v>0</v>
      </c>
      <c r="CI231" s="3">
        <f>IF(CH231=0,0,CG231*(_xlfn.XLOOKUP(CG$1,'Control Panel'!$B:$B,'Control Panel'!$H:$H)))</f>
        <v>0</v>
      </c>
      <c r="CJ231" s="3">
        <f t="shared" si="140"/>
        <v>0</v>
      </c>
      <c r="CK231" s="3">
        <f t="shared" si="141"/>
        <v>2.066371962428093E-9</v>
      </c>
      <c r="CL231" s="10">
        <f>_xlfn.XLOOKUP(CG$1,'Control Panel'!$B:$B,'Control Panel'!$D:$D)</f>
        <v>5.5E-2</v>
      </c>
      <c r="CM231" s="2">
        <f>IF('Control Panel'!$D$26="ON",CQ230*(1-'Control Panel'!$C$26),CQ230)</f>
        <v>1105651.0874321221</v>
      </c>
      <c r="CN231" s="3">
        <f>IF(ROUND(CQ230,2) = 0,0,-PMT(_xlfn.XLOOKUP(CM$1,'Control Panel'!$B:$B,'Control Panel'!$H:$H),_xlfn.XLOOKUP(CM$1,'Control Panel'!$B:$B,'Control Panel'!$E:$E),_xlfn.XLOOKUP(CM$1,'Control Panel'!$B:$B,'Control Panel'!$C:$C)))</f>
        <v>11044.074042837967</v>
      </c>
      <c r="CO231" s="3">
        <f>IF(CN231=0,0,CM231*(_xlfn.XLOOKUP(CM$1,'Control Panel'!$B:$B,'Control Panel'!$H:$H)))</f>
        <v>4837.223507515534</v>
      </c>
      <c r="CP231" s="3">
        <f t="shared" si="142"/>
        <v>6206.8505353224327</v>
      </c>
      <c r="CQ231" s="3">
        <f t="shared" si="143"/>
        <v>1099444.2368967996</v>
      </c>
      <c r="CR231" s="10">
        <f>_xlfn.XLOOKUP(CM$1,'Control Panel'!$B:$B,'Control Panel'!$D:$D)</f>
        <v>5.2499999999999998E-2</v>
      </c>
    </row>
    <row r="232" spans="1:96" ht="11.15" thickBot="1" x14ac:dyDescent="0.35">
      <c r="A232" s="86">
        <f t="shared" si="112"/>
        <v>183604.25635179743</v>
      </c>
      <c r="B232" s="3">
        <f t="shared" si="113"/>
        <v>181078.37695492146</v>
      </c>
      <c r="C232" s="88">
        <f>SUM($A$3:A231)</f>
        <v>65542416.741243079</v>
      </c>
      <c r="D232" s="87">
        <f>IF('Control Panel'!$D$27= "ON",A232+B232*(1-'Control Panel'!$C$27),A232+B232)</f>
        <v>364682.6333067189</v>
      </c>
      <c r="F232" s="11">
        <v>230</v>
      </c>
      <c r="G232" s="2">
        <f>IF('Control Panel'!$D$26="ON",K231*(1-'Control Panel'!$C$26),K231)</f>
        <v>2.5611370801925659E-9</v>
      </c>
      <c r="H232" s="3">
        <f>IF(ROUND(K231,2) = 0,0,-PMT(_xlfn.XLOOKUP(G$1,'Control Panel'!$B:$B,'Control Panel'!$H:$H),_xlfn.XLOOKUP(G$1,'Control Panel'!$B:$B,'Control Panel'!$E:$E),_xlfn.XLOOKUP(G$1,'Control Panel'!$B:$B,'Control Panel'!$C:$C)))</f>
        <v>0</v>
      </c>
      <c r="I232" s="3">
        <f>IF(H232=0,0,G232*(_xlfn.XLOOKUP(G$1,'Control Panel'!$B:$B,'Control Panel'!$H:$H)))</f>
        <v>0</v>
      </c>
      <c r="J232" s="3">
        <f t="shared" si="114"/>
        <v>0</v>
      </c>
      <c r="K232" s="3">
        <f t="shared" si="115"/>
        <v>2.5611370801925659E-9</v>
      </c>
      <c r="L232" s="10">
        <f>_xlfn.XLOOKUP(G$1,'Control Panel'!$B:$B,'Control Panel'!$D:$D)</f>
        <v>5.5E-2</v>
      </c>
      <c r="M232" s="2">
        <f>IF('Control Panel'!$D$26="ON",Q231*(1-'Control Panel'!$C$26),Q231)</f>
        <v>2416506.5342625105</v>
      </c>
      <c r="N232" s="3">
        <f>IF(ROUND(Q231,2) = 0,0,-PMT(_xlfn.XLOOKUP(M$1,'Control Panel'!$B:$B,'Control Panel'!$H:$H),_xlfn.XLOOKUP(M$1,'Control Panel'!$B:$B,'Control Panel'!$E:$E),_xlfn.XLOOKUP(M$1,'Control Panel'!$B:$B,'Control Panel'!$C:$C)))</f>
        <v>26277.152547020552</v>
      </c>
      <c r="O232" s="3">
        <f>IF(N232=0,0,M232*(_xlfn.XLOOKUP(M$1,'Control Panel'!$B:$B,'Control Panel'!$H:$H)))</f>
        <v>13844.568685878967</v>
      </c>
      <c r="P232" s="3">
        <f t="shared" si="116"/>
        <v>12432.583861141586</v>
      </c>
      <c r="Q232" s="3">
        <f t="shared" si="117"/>
        <v>2404073.950401369</v>
      </c>
      <c r="R232" s="10">
        <f>_xlfn.XLOOKUP(M$1,'Control Panel'!$B:$B,'Control Panel'!$D:$D)</f>
        <v>6.8750000000000006E-2</v>
      </c>
      <c r="S232" s="2">
        <f>IF('Control Panel'!$D$26="ON",W231*(1-'Control Panel'!$C$26),W231)</f>
        <v>3926823.1181765525</v>
      </c>
      <c r="T232" s="3">
        <f>IF(ROUND(W231,2) = 0,0,-PMT(_xlfn.XLOOKUP(S$1,'Control Panel'!$B:$B,'Control Panel'!$H:$H),_xlfn.XLOOKUP(S$1,'Control Panel'!$B:$B,'Control Panel'!$E:$E),_xlfn.XLOOKUP(S$1,'Control Panel'!$B:$B,'Control Panel'!$C:$C)))</f>
        <v>42700.372888908401</v>
      </c>
      <c r="U232" s="3">
        <f>IF(T232=0,0,S232*(_xlfn.XLOOKUP(S$1,'Control Panel'!$B:$B,'Control Panel'!$H:$H)))</f>
        <v>22497.424114553167</v>
      </c>
      <c r="V232" s="3">
        <f t="shared" si="118"/>
        <v>20202.948774355234</v>
      </c>
      <c r="W232" s="3">
        <f t="shared" si="119"/>
        <v>3906620.169402197</v>
      </c>
      <c r="X232" s="10">
        <f>_xlfn.XLOOKUP(S$1,'Control Panel'!$B:$B,'Control Panel'!$D:$D)</f>
        <v>6.8750000000000006E-2</v>
      </c>
      <c r="Y232" s="2">
        <f>IF('Control Panel'!$D$26="ON",AC231*(1-'Control Panel'!$C$26),AC231)</f>
        <v>-6.7957444116473198E-9</v>
      </c>
      <c r="Z232" s="3">
        <f>IF(ROUND(AC231,2) = 0,0,-PMT(_xlfn.XLOOKUP(Y$1,'Control Panel'!$B:$B,'Control Panel'!$H:$H),_xlfn.XLOOKUP(Y$1,'Control Panel'!$B:$B,'Control Panel'!$E:$E),_xlfn.XLOOKUP(Y$1,'Control Panel'!$B:$B,'Control Panel'!$C:$C)))</f>
        <v>0</v>
      </c>
      <c r="AA232" s="3">
        <f>IF(Z232=0,0,Y232*(_xlfn.XLOOKUP(Y$1,'Control Panel'!$B:$B,'Control Panel'!$H:$H)))</f>
        <v>0</v>
      </c>
      <c r="AB232" s="3">
        <f t="shared" si="120"/>
        <v>0</v>
      </c>
      <c r="AC232" s="3">
        <f t="shared" si="121"/>
        <v>-6.7957444116473198E-9</v>
      </c>
      <c r="AD232" s="10">
        <f>_xlfn.XLOOKUP(Y$1,'Control Panel'!$B:$B,'Control Panel'!$D:$D)</f>
        <v>5.1249999999999997E-2</v>
      </c>
      <c r="AE232" s="2">
        <f>IF('Control Panel'!$D$26="ON",AI231*(1-'Control Panel'!$C$26),AI231)</f>
        <v>6041266.3356562797</v>
      </c>
      <c r="AF232" s="3">
        <f>IF(ROUND(AI231,2) = 0,0,-PMT(_xlfn.XLOOKUP(AE$1,'Control Panel'!$B:$B,'Control Panel'!$H:$H),_xlfn.XLOOKUP(AE$1,'Control Panel'!$B:$B,'Control Panel'!$E:$E),_xlfn.XLOOKUP(AE$1,'Control Panel'!$B:$B,'Control Panel'!$C:$C)))</f>
        <v>65692.881367551381</v>
      </c>
      <c r="AG232" s="3">
        <f>IF(AF232=0,0,AE232*(_xlfn.XLOOKUP(AE$1,'Control Panel'!$B:$B,'Control Panel'!$H:$H)))</f>
        <v>34611.421714697441</v>
      </c>
      <c r="AH232" s="3">
        <f t="shared" si="122"/>
        <v>31081.45965285394</v>
      </c>
      <c r="AI232" s="3">
        <f t="shared" si="123"/>
        <v>6010184.8760034256</v>
      </c>
      <c r="AJ232" s="10">
        <f>_xlfn.XLOOKUP(AE$1,'Control Panel'!$B:$B,'Control Panel'!$D:$D)</f>
        <v>6.8750000000000006E-2</v>
      </c>
      <c r="AK232" s="2">
        <f>IF('Control Panel'!$D$26="ON",AO231*(1-'Control Panel'!$C$26),AO231)</f>
        <v>-5.056790541857481E-10</v>
      </c>
      <c r="AL232" s="3">
        <f>IF(ROUND(AO231,2) = 0,0,-PMT(_xlfn.XLOOKUP(AK$1,'Control Panel'!$B:$B,'Control Panel'!$H:$H),_xlfn.XLOOKUP(AK$1,'Control Panel'!$B:$B,'Control Panel'!$E:$E),_xlfn.XLOOKUP(AK$1,'Control Panel'!$B:$B,'Control Panel'!$C:$C)))</f>
        <v>0</v>
      </c>
      <c r="AM232" s="3">
        <f>IF(AL232=0,0,AK232*(_xlfn.XLOOKUP(AK$1,'Control Panel'!$B:$B,'Control Panel'!$H:$H)))</f>
        <v>0</v>
      </c>
      <c r="AN232" s="3">
        <f t="shared" si="124"/>
        <v>0</v>
      </c>
      <c r="AO232" s="3">
        <f t="shared" si="125"/>
        <v>-5.056790541857481E-10</v>
      </c>
      <c r="AP232" s="10">
        <f>_xlfn.XLOOKUP(AK$1,'Control Panel'!$B:$B,'Control Panel'!$D:$D)</f>
        <v>6.25E-2</v>
      </c>
      <c r="AQ232" s="2">
        <f>IF('Control Panel'!$D$26="ON",AU231*(1-'Control Panel'!$C$26),AU231)</f>
        <v>-1.3387762010097504E-9</v>
      </c>
      <c r="AR232" s="3">
        <f>IF(ROUND(AU231,2) = 0,0,-PMT(_xlfn.XLOOKUP(AQ$1,'Control Panel'!$B:$B,'Control Panel'!$H:$H),_xlfn.XLOOKUP(AQ$1,'Control Panel'!$B:$B,'Control Panel'!$E:$E),_xlfn.XLOOKUP(AQ$1,'Control Panel'!$B:$B,'Control Panel'!$C:$C)))</f>
        <v>0</v>
      </c>
      <c r="AS232" s="3">
        <f>IF(AR232=0,0,AQ232*(_xlfn.XLOOKUP(AQ$1,'Control Panel'!$B:$B,'Control Panel'!$H:$H)))</f>
        <v>0</v>
      </c>
      <c r="AT232" s="3">
        <f t="shared" si="126"/>
        <v>0</v>
      </c>
      <c r="AU232" s="3">
        <f t="shared" si="127"/>
        <v>-1.3387762010097504E-9</v>
      </c>
      <c r="AV232" s="10">
        <f>_xlfn.XLOOKUP(AQ$1,'Control Panel'!$B:$B,'Control Panel'!$D:$D)</f>
        <v>6.6250000000000003E-2</v>
      </c>
      <c r="AW232" s="2">
        <f>IF('Control Panel'!$D$26="ON",BA231*(1-'Control Panel'!$C$26),BA231)</f>
        <v>4432103.7685674168</v>
      </c>
      <c r="AX232" s="3">
        <f>IF(ROUND(BA231,2) = 0,0,-PMT(_xlfn.XLOOKUP(AW$1,'Control Panel'!$B:$B,'Control Panel'!$H:$H),_xlfn.XLOOKUP(AW$1,'Control Panel'!$B:$B,'Control Panel'!$E:$E),_xlfn.XLOOKUP(AW$1,'Control Panel'!$B:$B,'Control Panel'!$C:$C)))</f>
        <v>44797.69910066975</v>
      </c>
      <c r="AY232" s="3">
        <f>IF(AX232=0,0,AW232*(_xlfn.XLOOKUP(AW$1,'Control Panel'!$B:$B,'Control Panel'!$H:$H)))</f>
        <v>19852.131463374888</v>
      </c>
      <c r="AZ232" s="3">
        <f t="shared" si="128"/>
        <v>24945.567637294862</v>
      </c>
      <c r="BA232" s="3">
        <f t="shared" si="129"/>
        <v>4407158.2009301223</v>
      </c>
      <c r="BB232" s="10">
        <f>_xlfn.XLOOKUP(AW$1,'Control Panel'!$B:$B,'Control Panel'!$D:$D)</f>
        <v>5.3749999999999999E-2</v>
      </c>
      <c r="BC232" s="2">
        <f>IF('Control Panel'!$D$26="ON",BG231*(1-'Control Panel'!$C$26),BG231)</f>
        <v>7602169.1042110352</v>
      </c>
      <c r="BD232" s="3">
        <f>IF(ROUND(BG231,2) = 0,0,-PMT(_xlfn.XLOOKUP(BC$1,'Control Panel'!$B:$B,'Control Panel'!$H:$H),_xlfn.XLOOKUP(BC$1,'Control Panel'!$B:$B,'Control Panel'!$E:$E),_xlfn.XLOOKUP(BC$1,'Control Panel'!$B:$B,'Control Panel'!$C:$C)))</f>
        <v>83162.8118973979</v>
      </c>
      <c r="BE232" s="3">
        <f>IF(BD232=0,0,BC232*(_xlfn.XLOOKUP(BC$1,'Control Panel'!$B:$B,'Control Panel'!$H:$H)))</f>
        <v>44345.986441231042</v>
      </c>
      <c r="BF232" s="3">
        <f t="shared" si="130"/>
        <v>38816.825456166858</v>
      </c>
      <c r="BG232" s="3">
        <f t="shared" si="131"/>
        <v>7563352.2787548685</v>
      </c>
      <c r="BH232" s="10">
        <f>_xlfn.XLOOKUP(BC$1,'Control Panel'!$B:$B,'Control Panel'!$D:$D)</f>
        <v>7.0000000000000007E-2</v>
      </c>
      <c r="BI232" s="2">
        <f>IF('Control Panel'!$D$26="ON",BM231*(1-'Control Panel'!$C$26),BM231)</f>
        <v>3854340.5653386367</v>
      </c>
      <c r="BJ232" s="3">
        <f>IF(ROUND(BM231,2) = 0,0,-PMT(_xlfn.XLOOKUP(BI$1,'Control Panel'!$B:$B,'Control Panel'!$H:$H),_xlfn.XLOOKUP(BI$1,'Control Panel'!$B:$B,'Control Panel'!$E:$E),_xlfn.XLOOKUP(BI$1,'Control Panel'!$B:$B,'Control Panel'!$C:$C)))</f>
        <v>39928.799014207361</v>
      </c>
      <c r="BK232" s="3">
        <f>IF(BJ232=0,0,BI232*(_xlfn.XLOOKUP(BI$1,'Control Panel'!$B:$B,'Control Panel'!$H:$H)))</f>
        <v>18870.20901780374</v>
      </c>
      <c r="BL232" s="3">
        <f t="shared" si="132"/>
        <v>21058.589996403622</v>
      </c>
      <c r="BM232" s="3">
        <f t="shared" si="133"/>
        <v>3833281.9753422332</v>
      </c>
      <c r="BN232" s="10">
        <f>_xlfn.XLOOKUP(BI$1,'Control Panel'!$B:$B,'Control Panel'!$D:$D)</f>
        <v>5.8749999999999997E-2</v>
      </c>
      <c r="BO232" s="2">
        <f>IF('Control Panel'!$D$26="ON",BS231*(1-'Control Panel'!$C$26),BS231)</f>
        <v>5084929.5956477057</v>
      </c>
      <c r="BP232" s="3">
        <f>IF(ROUND(BS231,2) = 0,0,-PMT(_xlfn.XLOOKUP(BO$1,'Control Panel'!$B:$B,'Control Panel'!$H:$H),_xlfn.XLOOKUP(BO$1,'Control Panel'!$B:$B,'Control Panel'!$E:$E),_xlfn.XLOOKUP(BO$1,'Control Panel'!$B:$B,'Control Panel'!$C:$C)))</f>
        <v>51078.842448125593</v>
      </c>
      <c r="BQ232" s="3">
        <f>IF(BP232=0,0,BO232*(_xlfn.XLOOKUP(BO$1,'Control Panel'!$B:$B,'Control Panel'!$H:$H)))</f>
        <v>22246.566980958709</v>
      </c>
      <c r="BR232" s="3">
        <f t="shared" si="134"/>
        <v>28832.275467166884</v>
      </c>
      <c r="BS232" s="3">
        <f t="shared" si="135"/>
        <v>5056097.320180539</v>
      </c>
      <c r="BT232" s="10">
        <f>_xlfn.XLOOKUP(BO$1,'Control Panel'!$B:$B,'Control Panel'!$D:$D)</f>
        <v>5.2499999999999998E-2</v>
      </c>
      <c r="BU232" s="2">
        <f>IF('Control Panel'!$D$26="ON",BY231*(1-'Control Panel'!$C$26),BY231)</f>
        <v>-1.0259100235998631E-9</v>
      </c>
      <c r="BV232" s="3">
        <f>IF(ROUND(BY231,2) = 0,0,-PMT(_xlfn.XLOOKUP(BU$1,'Control Panel'!$B:$B,'Control Panel'!$H:$H),_xlfn.XLOOKUP(BU$1,'Control Panel'!$B:$B,'Control Panel'!$E:$E),_xlfn.XLOOKUP(BU$1,'Control Panel'!$B:$B,'Control Panel'!$C:$C)))</f>
        <v>0</v>
      </c>
      <c r="BW232" s="3">
        <f>IF(BV232=0,0,BU232*(_xlfn.XLOOKUP(BU$1,'Control Panel'!$B:$B,'Control Panel'!$H:$H)))</f>
        <v>0</v>
      </c>
      <c r="BX232" s="3">
        <f t="shared" si="136"/>
        <v>0</v>
      </c>
      <c r="BY232" s="3">
        <f t="shared" si="137"/>
        <v>-1.0259100235998631E-9</v>
      </c>
      <c r="BZ232" s="10">
        <f>_xlfn.XLOOKUP(BU$1,'Control Panel'!$B:$B,'Control Panel'!$D:$D)</f>
        <v>6.3750000000000001E-2</v>
      </c>
      <c r="CA232" s="2">
        <f>IF('Control Panel'!$D$26="ON",CE231*(1-'Control Panel'!$C$26),CE231)</f>
        <v>-8.3746272139251232E-9</v>
      </c>
      <c r="CB232" s="3">
        <f>IF(ROUND(CE231,2) = 0,0,-PMT(_xlfn.XLOOKUP(CA$1,'Control Panel'!$B:$B,'Control Panel'!$H:$H),_xlfn.XLOOKUP(CA$1,'Control Panel'!$B:$B,'Control Panel'!$E:$E),_xlfn.XLOOKUP(CA$1,'Control Panel'!$B:$B,'Control Panel'!$C:$C)))</f>
        <v>0</v>
      </c>
      <c r="CC232" s="3">
        <f>IF(CB232=0,0,CA232*(_xlfn.XLOOKUP(CA$1,'Control Panel'!$B:$B,'Control Panel'!$H:$H)))</f>
        <v>0</v>
      </c>
      <c r="CD232" s="3">
        <f t="shared" si="138"/>
        <v>0</v>
      </c>
      <c r="CE232" s="3">
        <f t="shared" si="139"/>
        <v>-8.3746272139251232E-9</v>
      </c>
      <c r="CF232" s="10">
        <f>_xlfn.XLOOKUP(CA$1,'Control Panel'!$B:$B,'Control Panel'!$D:$D)</f>
        <v>5.7500000000000002E-2</v>
      </c>
      <c r="CG232" s="2">
        <f>IF('Control Panel'!$D$26="ON",CK231*(1-'Control Panel'!$C$26),CK231)</f>
        <v>2.066371962428093E-9</v>
      </c>
      <c r="CH232" s="3">
        <f>IF(ROUND(CK231,2) = 0,0,-PMT(_xlfn.XLOOKUP(CG$1,'Control Panel'!$B:$B,'Control Panel'!$H:$H),_xlfn.XLOOKUP(CG$1,'Control Panel'!$B:$B,'Control Panel'!$E:$E),_xlfn.XLOOKUP(CG$1,'Control Panel'!$B:$B,'Control Panel'!$C:$C)))</f>
        <v>0</v>
      </c>
      <c r="CI232" s="3">
        <f>IF(CH232=0,0,CG232*(_xlfn.XLOOKUP(CG$1,'Control Panel'!$B:$B,'Control Panel'!$H:$H)))</f>
        <v>0</v>
      </c>
      <c r="CJ232" s="3">
        <f t="shared" si="140"/>
        <v>0</v>
      </c>
      <c r="CK232" s="3">
        <f t="shared" si="141"/>
        <v>2.066371962428093E-9</v>
      </c>
      <c r="CL232" s="10">
        <f>_xlfn.XLOOKUP(CG$1,'Control Panel'!$B:$B,'Control Panel'!$D:$D)</f>
        <v>5.5E-2</v>
      </c>
      <c r="CM232" s="2">
        <f>IF('Control Panel'!$D$26="ON",CQ231*(1-'Control Panel'!$C$26),CQ231)</f>
        <v>1099444.2368967996</v>
      </c>
      <c r="CN232" s="3">
        <f>IF(ROUND(CQ231,2) = 0,0,-PMT(_xlfn.XLOOKUP(CM$1,'Control Panel'!$B:$B,'Control Panel'!$H:$H),_xlfn.XLOOKUP(CM$1,'Control Panel'!$B:$B,'Control Panel'!$E:$E),_xlfn.XLOOKUP(CM$1,'Control Panel'!$B:$B,'Control Panel'!$C:$C)))</f>
        <v>11044.074042837967</v>
      </c>
      <c r="CO232" s="3">
        <f>IF(CN232=0,0,CM232*(_xlfn.XLOOKUP(CM$1,'Control Panel'!$B:$B,'Control Panel'!$H:$H)))</f>
        <v>4810.0685364234978</v>
      </c>
      <c r="CP232" s="3">
        <f t="shared" si="142"/>
        <v>6234.005506414469</v>
      </c>
      <c r="CQ232" s="3">
        <f t="shared" si="143"/>
        <v>1093210.2313903852</v>
      </c>
      <c r="CR232" s="10">
        <f>_xlfn.XLOOKUP(CM$1,'Control Panel'!$B:$B,'Control Panel'!$D:$D)</f>
        <v>5.2499999999999998E-2</v>
      </c>
    </row>
    <row r="233" spans="1:96" ht="11.15" thickBot="1" x14ac:dyDescent="0.35">
      <c r="A233" s="86">
        <f t="shared" si="112"/>
        <v>184563.98278310261</v>
      </c>
      <c r="B233" s="3">
        <f t="shared" si="113"/>
        <v>180118.65052361629</v>
      </c>
      <c r="C233" s="88">
        <f>SUM($A$3:A232)</f>
        <v>65726020.997594878</v>
      </c>
      <c r="D233" s="87">
        <f>IF('Control Panel'!$D$27= "ON",A233+B233*(1-'Control Panel'!$C$27),A233+B233)</f>
        <v>364682.6333067189</v>
      </c>
      <c r="F233" s="11">
        <v>231</v>
      </c>
      <c r="G233" s="2">
        <f>IF('Control Panel'!$D$26="ON",K232*(1-'Control Panel'!$C$26),K232)</f>
        <v>2.5611370801925659E-9</v>
      </c>
      <c r="H233" s="3">
        <f>IF(ROUND(K232,2) = 0,0,-PMT(_xlfn.XLOOKUP(G$1,'Control Panel'!$B:$B,'Control Panel'!$H:$H),_xlfn.XLOOKUP(G$1,'Control Panel'!$B:$B,'Control Panel'!$E:$E),_xlfn.XLOOKUP(G$1,'Control Panel'!$B:$B,'Control Panel'!$C:$C)))</f>
        <v>0</v>
      </c>
      <c r="I233" s="3">
        <f>IF(H233=0,0,G233*(_xlfn.XLOOKUP(G$1,'Control Panel'!$B:$B,'Control Panel'!$H:$H)))</f>
        <v>0</v>
      </c>
      <c r="J233" s="3">
        <f t="shared" si="114"/>
        <v>0</v>
      </c>
      <c r="K233" s="3">
        <f t="shared" si="115"/>
        <v>2.5611370801925659E-9</v>
      </c>
      <c r="L233" s="10">
        <f>_xlfn.XLOOKUP(G$1,'Control Panel'!$B:$B,'Control Panel'!$D:$D)</f>
        <v>5.5E-2</v>
      </c>
      <c r="M233" s="2">
        <f>IF('Control Panel'!$D$26="ON",Q232*(1-'Control Panel'!$C$26),Q232)</f>
        <v>2404073.950401369</v>
      </c>
      <c r="N233" s="3">
        <f>IF(ROUND(Q232,2) = 0,0,-PMT(_xlfn.XLOOKUP(M$1,'Control Panel'!$B:$B,'Control Panel'!$H:$H),_xlfn.XLOOKUP(M$1,'Control Panel'!$B:$B,'Control Panel'!$E:$E),_xlfn.XLOOKUP(M$1,'Control Panel'!$B:$B,'Control Panel'!$C:$C)))</f>
        <v>26277.152547020552</v>
      </c>
      <c r="O233" s="3">
        <f>IF(N233=0,0,M233*(_xlfn.XLOOKUP(M$1,'Control Panel'!$B:$B,'Control Panel'!$H:$H)))</f>
        <v>13773.340340841178</v>
      </c>
      <c r="P233" s="3">
        <f t="shared" si="116"/>
        <v>12503.812206179375</v>
      </c>
      <c r="Q233" s="3">
        <f t="shared" si="117"/>
        <v>2391570.1381951896</v>
      </c>
      <c r="R233" s="10">
        <f>_xlfn.XLOOKUP(M$1,'Control Panel'!$B:$B,'Control Panel'!$D:$D)</f>
        <v>6.8750000000000006E-2</v>
      </c>
      <c r="S233" s="2">
        <f>IF('Control Panel'!$D$26="ON",W232*(1-'Control Panel'!$C$26),W232)</f>
        <v>3906620.169402197</v>
      </c>
      <c r="T233" s="3">
        <f>IF(ROUND(W232,2) = 0,0,-PMT(_xlfn.XLOOKUP(S$1,'Control Panel'!$B:$B,'Control Panel'!$H:$H),_xlfn.XLOOKUP(S$1,'Control Panel'!$B:$B,'Control Panel'!$E:$E),_xlfn.XLOOKUP(S$1,'Control Panel'!$B:$B,'Control Panel'!$C:$C)))</f>
        <v>42700.372888908401</v>
      </c>
      <c r="U233" s="3">
        <f>IF(T233=0,0,S233*(_xlfn.XLOOKUP(S$1,'Control Panel'!$B:$B,'Control Panel'!$H:$H)))</f>
        <v>22381.678053866755</v>
      </c>
      <c r="V233" s="3">
        <f t="shared" si="118"/>
        <v>20318.694835041646</v>
      </c>
      <c r="W233" s="3">
        <f t="shared" si="119"/>
        <v>3886301.4745671554</v>
      </c>
      <c r="X233" s="10">
        <f>_xlfn.XLOOKUP(S$1,'Control Panel'!$B:$B,'Control Panel'!$D:$D)</f>
        <v>6.8750000000000006E-2</v>
      </c>
      <c r="Y233" s="2">
        <f>IF('Control Panel'!$D$26="ON",AC232*(1-'Control Panel'!$C$26),AC232)</f>
        <v>-6.7957444116473198E-9</v>
      </c>
      <c r="Z233" s="3">
        <f>IF(ROUND(AC232,2) = 0,0,-PMT(_xlfn.XLOOKUP(Y$1,'Control Panel'!$B:$B,'Control Panel'!$H:$H),_xlfn.XLOOKUP(Y$1,'Control Panel'!$B:$B,'Control Panel'!$E:$E),_xlfn.XLOOKUP(Y$1,'Control Panel'!$B:$B,'Control Panel'!$C:$C)))</f>
        <v>0</v>
      </c>
      <c r="AA233" s="3">
        <f>IF(Z233=0,0,Y233*(_xlfn.XLOOKUP(Y$1,'Control Panel'!$B:$B,'Control Panel'!$H:$H)))</f>
        <v>0</v>
      </c>
      <c r="AB233" s="3">
        <f t="shared" si="120"/>
        <v>0</v>
      </c>
      <c r="AC233" s="3">
        <f t="shared" si="121"/>
        <v>-6.7957444116473198E-9</v>
      </c>
      <c r="AD233" s="10">
        <f>_xlfn.XLOOKUP(Y$1,'Control Panel'!$B:$B,'Control Panel'!$D:$D)</f>
        <v>5.1249999999999997E-2</v>
      </c>
      <c r="AE233" s="2">
        <f>IF('Control Panel'!$D$26="ON",AI232*(1-'Control Panel'!$C$26),AI232)</f>
        <v>6010184.8760034256</v>
      </c>
      <c r="AF233" s="3">
        <f>IF(ROUND(AI232,2) = 0,0,-PMT(_xlfn.XLOOKUP(AE$1,'Control Panel'!$B:$B,'Control Panel'!$H:$H),_xlfn.XLOOKUP(AE$1,'Control Panel'!$B:$B,'Control Panel'!$E:$E),_xlfn.XLOOKUP(AE$1,'Control Panel'!$B:$B,'Control Panel'!$C:$C)))</f>
        <v>65692.881367551381</v>
      </c>
      <c r="AG233" s="3">
        <f>IF(AF233=0,0,AE233*(_xlfn.XLOOKUP(AE$1,'Control Panel'!$B:$B,'Control Panel'!$H:$H)))</f>
        <v>34433.350852102965</v>
      </c>
      <c r="AH233" s="3">
        <f t="shared" si="122"/>
        <v>31259.530515448416</v>
      </c>
      <c r="AI233" s="3">
        <f t="shared" si="123"/>
        <v>5978925.3454879774</v>
      </c>
      <c r="AJ233" s="10">
        <f>_xlfn.XLOOKUP(AE$1,'Control Panel'!$B:$B,'Control Panel'!$D:$D)</f>
        <v>6.8750000000000006E-2</v>
      </c>
      <c r="AK233" s="2">
        <f>IF('Control Panel'!$D$26="ON",AO232*(1-'Control Panel'!$C$26),AO232)</f>
        <v>-5.056790541857481E-10</v>
      </c>
      <c r="AL233" s="3">
        <f>IF(ROUND(AO232,2) = 0,0,-PMT(_xlfn.XLOOKUP(AK$1,'Control Panel'!$B:$B,'Control Panel'!$H:$H),_xlfn.XLOOKUP(AK$1,'Control Panel'!$B:$B,'Control Panel'!$E:$E),_xlfn.XLOOKUP(AK$1,'Control Panel'!$B:$B,'Control Panel'!$C:$C)))</f>
        <v>0</v>
      </c>
      <c r="AM233" s="3">
        <f>IF(AL233=0,0,AK233*(_xlfn.XLOOKUP(AK$1,'Control Panel'!$B:$B,'Control Panel'!$H:$H)))</f>
        <v>0</v>
      </c>
      <c r="AN233" s="3">
        <f t="shared" si="124"/>
        <v>0</v>
      </c>
      <c r="AO233" s="3">
        <f t="shared" si="125"/>
        <v>-5.056790541857481E-10</v>
      </c>
      <c r="AP233" s="10">
        <f>_xlfn.XLOOKUP(AK$1,'Control Panel'!$B:$B,'Control Panel'!$D:$D)</f>
        <v>6.25E-2</v>
      </c>
      <c r="AQ233" s="2">
        <f>IF('Control Panel'!$D$26="ON",AU232*(1-'Control Panel'!$C$26),AU232)</f>
        <v>-1.3387762010097504E-9</v>
      </c>
      <c r="AR233" s="3">
        <f>IF(ROUND(AU232,2) = 0,0,-PMT(_xlfn.XLOOKUP(AQ$1,'Control Panel'!$B:$B,'Control Panel'!$H:$H),_xlfn.XLOOKUP(AQ$1,'Control Panel'!$B:$B,'Control Panel'!$E:$E),_xlfn.XLOOKUP(AQ$1,'Control Panel'!$B:$B,'Control Panel'!$C:$C)))</f>
        <v>0</v>
      </c>
      <c r="AS233" s="3">
        <f>IF(AR233=0,0,AQ233*(_xlfn.XLOOKUP(AQ$1,'Control Panel'!$B:$B,'Control Panel'!$H:$H)))</f>
        <v>0</v>
      </c>
      <c r="AT233" s="3">
        <f t="shared" si="126"/>
        <v>0</v>
      </c>
      <c r="AU233" s="3">
        <f t="shared" si="127"/>
        <v>-1.3387762010097504E-9</v>
      </c>
      <c r="AV233" s="10">
        <f>_xlfn.XLOOKUP(AQ$1,'Control Panel'!$B:$B,'Control Panel'!$D:$D)</f>
        <v>6.6250000000000003E-2</v>
      </c>
      <c r="AW233" s="2">
        <f>IF('Control Panel'!$D$26="ON",BA232*(1-'Control Panel'!$C$26),BA232)</f>
        <v>4407158.2009301223</v>
      </c>
      <c r="AX233" s="3">
        <f>IF(ROUND(BA232,2) = 0,0,-PMT(_xlfn.XLOOKUP(AW$1,'Control Panel'!$B:$B,'Control Panel'!$H:$H),_xlfn.XLOOKUP(AW$1,'Control Panel'!$B:$B,'Control Panel'!$E:$E),_xlfn.XLOOKUP(AW$1,'Control Panel'!$B:$B,'Control Panel'!$C:$C)))</f>
        <v>44797.69910066975</v>
      </c>
      <c r="AY233" s="3">
        <f>IF(AX233=0,0,AW233*(_xlfn.XLOOKUP(AW$1,'Control Panel'!$B:$B,'Control Panel'!$H:$H)))</f>
        <v>19740.39610833284</v>
      </c>
      <c r="AZ233" s="3">
        <f t="shared" si="128"/>
        <v>25057.30299233691</v>
      </c>
      <c r="BA233" s="3">
        <f t="shared" si="129"/>
        <v>4382100.8979377858</v>
      </c>
      <c r="BB233" s="10">
        <f>_xlfn.XLOOKUP(AW$1,'Control Panel'!$B:$B,'Control Panel'!$D:$D)</f>
        <v>5.3749999999999999E-2</v>
      </c>
      <c r="BC233" s="2">
        <f>IF('Control Panel'!$D$26="ON",BG232*(1-'Control Panel'!$C$26),BG232)</f>
        <v>7563352.2787548685</v>
      </c>
      <c r="BD233" s="3">
        <f>IF(ROUND(BG232,2) = 0,0,-PMT(_xlfn.XLOOKUP(BC$1,'Control Panel'!$B:$B,'Control Panel'!$H:$H),_xlfn.XLOOKUP(BC$1,'Control Panel'!$B:$B,'Control Panel'!$E:$E),_xlfn.XLOOKUP(BC$1,'Control Panel'!$B:$B,'Control Panel'!$C:$C)))</f>
        <v>83162.8118973979</v>
      </c>
      <c r="BE233" s="3">
        <f>IF(BD233=0,0,BC233*(_xlfn.XLOOKUP(BC$1,'Control Panel'!$B:$B,'Control Panel'!$H:$H)))</f>
        <v>44119.554959403402</v>
      </c>
      <c r="BF233" s="3">
        <f t="shared" si="130"/>
        <v>39043.256937994498</v>
      </c>
      <c r="BG233" s="3">
        <f t="shared" si="131"/>
        <v>7524309.0218168739</v>
      </c>
      <c r="BH233" s="10">
        <f>_xlfn.XLOOKUP(BC$1,'Control Panel'!$B:$B,'Control Panel'!$D:$D)</f>
        <v>7.0000000000000007E-2</v>
      </c>
      <c r="BI233" s="2">
        <f>IF('Control Panel'!$D$26="ON",BM232*(1-'Control Panel'!$C$26),BM232)</f>
        <v>3833281.9753422332</v>
      </c>
      <c r="BJ233" s="3">
        <f>IF(ROUND(BM232,2) = 0,0,-PMT(_xlfn.XLOOKUP(BI$1,'Control Panel'!$B:$B,'Control Panel'!$H:$H),_xlfn.XLOOKUP(BI$1,'Control Panel'!$B:$B,'Control Panel'!$E:$E),_xlfn.XLOOKUP(BI$1,'Control Panel'!$B:$B,'Control Panel'!$C:$C)))</f>
        <v>39928.799014207361</v>
      </c>
      <c r="BK233" s="3">
        <f>IF(BJ233=0,0,BI233*(_xlfn.XLOOKUP(BI$1,'Control Panel'!$B:$B,'Control Panel'!$H:$H)))</f>
        <v>18767.109670946349</v>
      </c>
      <c r="BL233" s="3">
        <f t="shared" si="132"/>
        <v>21161.689343261012</v>
      </c>
      <c r="BM233" s="3">
        <f t="shared" si="133"/>
        <v>3812120.2859989721</v>
      </c>
      <c r="BN233" s="10">
        <f>_xlfn.XLOOKUP(BI$1,'Control Panel'!$B:$B,'Control Panel'!$D:$D)</f>
        <v>5.8749999999999997E-2</v>
      </c>
      <c r="BO233" s="2">
        <f>IF('Control Panel'!$D$26="ON",BS232*(1-'Control Panel'!$C$26),BS232)</f>
        <v>5056097.320180539</v>
      </c>
      <c r="BP233" s="3">
        <f>IF(ROUND(BS232,2) = 0,0,-PMT(_xlfn.XLOOKUP(BO$1,'Control Panel'!$B:$B,'Control Panel'!$H:$H),_xlfn.XLOOKUP(BO$1,'Control Panel'!$B:$B,'Control Panel'!$E:$E),_xlfn.XLOOKUP(BO$1,'Control Panel'!$B:$B,'Control Panel'!$C:$C)))</f>
        <v>51078.842448125593</v>
      </c>
      <c r="BQ233" s="3">
        <f>IF(BP233=0,0,BO233*(_xlfn.XLOOKUP(BO$1,'Control Panel'!$B:$B,'Control Panel'!$H:$H)))</f>
        <v>22120.425775789856</v>
      </c>
      <c r="BR233" s="3">
        <f t="shared" si="134"/>
        <v>28958.416672335738</v>
      </c>
      <c r="BS233" s="3">
        <f t="shared" si="135"/>
        <v>5027138.9035082031</v>
      </c>
      <c r="BT233" s="10">
        <f>_xlfn.XLOOKUP(BO$1,'Control Panel'!$B:$B,'Control Panel'!$D:$D)</f>
        <v>5.2499999999999998E-2</v>
      </c>
      <c r="BU233" s="2">
        <f>IF('Control Panel'!$D$26="ON",BY232*(1-'Control Panel'!$C$26),BY232)</f>
        <v>-1.0259100235998631E-9</v>
      </c>
      <c r="BV233" s="3">
        <f>IF(ROUND(BY232,2) = 0,0,-PMT(_xlfn.XLOOKUP(BU$1,'Control Panel'!$B:$B,'Control Panel'!$H:$H),_xlfn.XLOOKUP(BU$1,'Control Panel'!$B:$B,'Control Panel'!$E:$E),_xlfn.XLOOKUP(BU$1,'Control Panel'!$B:$B,'Control Panel'!$C:$C)))</f>
        <v>0</v>
      </c>
      <c r="BW233" s="3">
        <f>IF(BV233=0,0,BU233*(_xlfn.XLOOKUP(BU$1,'Control Panel'!$B:$B,'Control Panel'!$H:$H)))</f>
        <v>0</v>
      </c>
      <c r="BX233" s="3">
        <f t="shared" si="136"/>
        <v>0</v>
      </c>
      <c r="BY233" s="3">
        <f t="shared" si="137"/>
        <v>-1.0259100235998631E-9</v>
      </c>
      <c r="BZ233" s="10">
        <f>_xlfn.XLOOKUP(BU$1,'Control Panel'!$B:$B,'Control Panel'!$D:$D)</f>
        <v>6.3750000000000001E-2</v>
      </c>
      <c r="CA233" s="2">
        <f>IF('Control Panel'!$D$26="ON",CE232*(1-'Control Panel'!$C$26),CE232)</f>
        <v>-8.3746272139251232E-9</v>
      </c>
      <c r="CB233" s="3">
        <f>IF(ROUND(CE232,2) = 0,0,-PMT(_xlfn.XLOOKUP(CA$1,'Control Panel'!$B:$B,'Control Panel'!$H:$H),_xlfn.XLOOKUP(CA$1,'Control Panel'!$B:$B,'Control Panel'!$E:$E),_xlfn.XLOOKUP(CA$1,'Control Panel'!$B:$B,'Control Panel'!$C:$C)))</f>
        <v>0</v>
      </c>
      <c r="CC233" s="3">
        <f>IF(CB233=0,0,CA233*(_xlfn.XLOOKUP(CA$1,'Control Panel'!$B:$B,'Control Panel'!$H:$H)))</f>
        <v>0</v>
      </c>
      <c r="CD233" s="3">
        <f t="shared" si="138"/>
        <v>0</v>
      </c>
      <c r="CE233" s="3">
        <f t="shared" si="139"/>
        <v>-8.3746272139251232E-9</v>
      </c>
      <c r="CF233" s="10">
        <f>_xlfn.XLOOKUP(CA$1,'Control Panel'!$B:$B,'Control Panel'!$D:$D)</f>
        <v>5.7500000000000002E-2</v>
      </c>
      <c r="CG233" s="2">
        <f>IF('Control Panel'!$D$26="ON",CK232*(1-'Control Panel'!$C$26),CK232)</f>
        <v>2.066371962428093E-9</v>
      </c>
      <c r="CH233" s="3">
        <f>IF(ROUND(CK232,2) = 0,0,-PMT(_xlfn.XLOOKUP(CG$1,'Control Panel'!$B:$B,'Control Panel'!$H:$H),_xlfn.XLOOKUP(CG$1,'Control Panel'!$B:$B,'Control Panel'!$E:$E),_xlfn.XLOOKUP(CG$1,'Control Panel'!$B:$B,'Control Panel'!$C:$C)))</f>
        <v>0</v>
      </c>
      <c r="CI233" s="3">
        <f>IF(CH233=0,0,CG233*(_xlfn.XLOOKUP(CG$1,'Control Panel'!$B:$B,'Control Panel'!$H:$H)))</f>
        <v>0</v>
      </c>
      <c r="CJ233" s="3">
        <f t="shared" si="140"/>
        <v>0</v>
      </c>
      <c r="CK233" s="3">
        <f t="shared" si="141"/>
        <v>2.066371962428093E-9</v>
      </c>
      <c r="CL233" s="10">
        <f>_xlfn.XLOOKUP(CG$1,'Control Panel'!$B:$B,'Control Panel'!$D:$D)</f>
        <v>5.5E-2</v>
      </c>
      <c r="CM233" s="2">
        <f>IF('Control Panel'!$D$26="ON",CQ232*(1-'Control Panel'!$C$26),CQ232)</f>
        <v>1093210.2313903852</v>
      </c>
      <c r="CN233" s="3">
        <f>IF(ROUND(CQ232,2) = 0,0,-PMT(_xlfn.XLOOKUP(CM$1,'Control Panel'!$B:$B,'Control Panel'!$H:$H),_xlfn.XLOOKUP(CM$1,'Control Panel'!$B:$B,'Control Panel'!$E:$E),_xlfn.XLOOKUP(CM$1,'Control Panel'!$B:$B,'Control Panel'!$C:$C)))</f>
        <v>11044.074042837967</v>
      </c>
      <c r="CO233" s="3">
        <f>IF(CN233=0,0,CM233*(_xlfn.XLOOKUP(CM$1,'Control Panel'!$B:$B,'Control Panel'!$H:$H)))</f>
        <v>4782.7947623329346</v>
      </c>
      <c r="CP233" s="3">
        <f t="shared" si="142"/>
        <v>6261.2792805050321</v>
      </c>
      <c r="CQ233" s="3">
        <f t="shared" si="143"/>
        <v>1086948.95210988</v>
      </c>
      <c r="CR233" s="10">
        <f>_xlfn.XLOOKUP(CM$1,'Control Panel'!$B:$B,'Control Panel'!$D:$D)</f>
        <v>5.2499999999999998E-2</v>
      </c>
    </row>
    <row r="234" spans="1:96" ht="11.15" thickBot="1" x14ac:dyDescent="0.35">
      <c r="A234" s="86">
        <f t="shared" si="112"/>
        <v>185528.79789893259</v>
      </c>
      <c r="B234" s="3">
        <f t="shared" si="113"/>
        <v>179153.8354077863</v>
      </c>
      <c r="C234" s="88">
        <f>SUM($A$3:A233)</f>
        <v>65910584.98037798</v>
      </c>
      <c r="D234" s="87">
        <f>IF('Control Panel'!$D$27= "ON",A234+B234*(1-'Control Panel'!$C$27),A234+B234)</f>
        <v>364682.6333067189</v>
      </c>
      <c r="F234" s="11">
        <v>232</v>
      </c>
      <c r="G234" s="2">
        <f>IF('Control Panel'!$D$26="ON",K233*(1-'Control Panel'!$C$26),K233)</f>
        <v>2.5611370801925659E-9</v>
      </c>
      <c r="H234" s="3">
        <f>IF(ROUND(K233,2) = 0,0,-PMT(_xlfn.XLOOKUP(G$1,'Control Panel'!$B:$B,'Control Panel'!$H:$H),_xlfn.XLOOKUP(G$1,'Control Panel'!$B:$B,'Control Panel'!$E:$E),_xlfn.XLOOKUP(G$1,'Control Panel'!$B:$B,'Control Panel'!$C:$C)))</f>
        <v>0</v>
      </c>
      <c r="I234" s="3">
        <f>IF(H234=0,0,G234*(_xlfn.XLOOKUP(G$1,'Control Panel'!$B:$B,'Control Panel'!$H:$H)))</f>
        <v>0</v>
      </c>
      <c r="J234" s="3">
        <f t="shared" si="114"/>
        <v>0</v>
      </c>
      <c r="K234" s="3">
        <f t="shared" si="115"/>
        <v>2.5611370801925659E-9</v>
      </c>
      <c r="L234" s="10">
        <f>_xlfn.XLOOKUP(G$1,'Control Panel'!$B:$B,'Control Panel'!$D:$D)</f>
        <v>5.5E-2</v>
      </c>
      <c r="M234" s="2">
        <f>IF('Control Panel'!$D$26="ON",Q233*(1-'Control Panel'!$C$26),Q233)</f>
        <v>2391570.1381951896</v>
      </c>
      <c r="N234" s="3">
        <f>IF(ROUND(Q233,2) = 0,0,-PMT(_xlfn.XLOOKUP(M$1,'Control Panel'!$B:$B,'Control Panel'!$H:$H),_xlfn.XLOOKUP(M$1,'Control Panel'!$B:$B,'Control Panel'!$E:$E),_xlfn.XLOOKUP(M$1,'Control Panel'!$B:$B,'Control Panel'!$C:$C)))</f>
        <v>26277.152547020552</v>
      </c>
      <c r="O234" s="3">
        <f>IF(N234=0,0,M234*(_xlfn.XLOOKUP(M$1,'Control Panel'!$B:$B,'Control Panel'!$H:$H)))</f>
        <v>13701.703916743276</v>
      </c>
      <c r="P234" s="3">
        <f t="shared" si="116"/>
        <v>12575.448630277277</v>
      </c>
      <c r="Q234" s="3">
        <f t="shared" si="117"/>
        <v>2378994.6895649126</v>
      </c>
      <c r="R234" s="10">
        <f>_xlfn.XLOOKUP(M$1,'Control Panel'!$B:$B,'Control Panel'!$D:$D)</f>
        <v>6.8750000000000006E-2</v>
      </c>
      <c r="S234" s="2">
        <f>IF('Control Panel'!$D$26="ON",W233*(1-'Control Panel'!$C$26),W233)</f>
        <v>3886301.4745671554</v>
      </c>
      <c r="T234" s="3">
        <f>IF(ROUND(W233,2) = 0,0,-PMT(_xlfn.XLOOKUP(S$1,'Control Panel'!$B:$B,'Control Panel'!$H:$H),_xlfn.XLOOKUP(S$1,'Control Panel'!$B:$B,'Control Panel'!$E:$E),_xlfn.XLOOKUP(S$1,'Control Panel'!$B:$B,'Control Panel'!$C:$C)))</f>
        <v>42700.372888908401</v>
      </c>
      <c r="U234" s="3">
        <f>IF(T234=0,0,S234*(_xlfn.XLOOKUP(S$1,'Control Panel'!$B:$B,'Control Panel'!$H:$H)))</f>
        <v>22265.268864707661</v>
      </c>
      <c r="V234" s="3">
        <f t="shared" si="118"/>
        <v>20435.10402420074</v>
      </c>
      <c r="W234" s="3">
        <f t="shared" si="119"/>
        <v>3865866.3705429547</v>
      </c>
      <c r="X234" s="10">
        <f>_xlfn.XLOOKUP(S$1,'Control Panel'!$B:$B,'Control Panel'!$D:$D)</f>
        <v>6.8750000000000006E-2</v>
      </c>
      <c r="Y234" s="2">
        <f>IF('Control Panel'!$D$26="ON",AC233*(1-'Control Panel'!$C$26),AC233)</f>
        <v>-6.7957444116473198E-9</v>
      </c>
      <c r="Z234" s="3">
        <f>IF(ROUND(AC233,2) = 0,0,-PMT(_xlfn.XLOOKUP(Y$1,'Control Panel'!$B:$B,'Control Panel'!$H:$H),_xlfn.XLOOKUP(Y$1,'Control Panel'!$B:$B,'Control Panel'!$E:$E),_xlfn.XLOOKUP(Y$1,'Control Panel'!$B:$B,'Control Panel'!$C:$C)))</f>
        <v>0</v>
      </c>
      <c r="AA234" s="3">
        <f>IF(Z234=0,0,Y234*(_xlfn.XLOOKUP(Y$1,'Control Panel'!$B:$B,'Control Panel'!$H:$H)))</f>
        <v>0</v>
      </c>
      <c r="AB234" s="3">
        <f t="shared" si="120"/>
        <v>0</v>
      </c>
      <c r="AC234" s="3">
        <f t="shared" si="121"/>
        <v>-6.7957444116473198E-9</v>
      </c>
      <c r="AD234" s="10">
        <f>_xlfn.XLOOKUP(Y$1,'Control Panel'!$B:$B,'Control Panel'!$D:$D)</f>
        <v>5.1249999999999997E-2</v>
      </c>
      <c r="AE234" s="2">
        <f>IF('Control Panel'!$D$26="ON",AI233*(1-'Control Panel'!$C$26),AI233)</f>
        <v>5978925.3454879774</v>
      </c>
      <c r="AF234" s="3">
        <f>IF(ROUND(AI233,2) = 0,0,-PMT(_xlfn.XLOOKUP(AE$1,'Control Panel'!$B:$B,'Control Panel'!$H:$H),_xlfn.XLOOKUP(AE$1,'Control Panel'!$B:$B,'Control Panel'!$E:$E),_xlfn.XLOOKUP(AE$1,'Control Panel'!$B:$B,'Control Panel'!$C:$C)))</f>
        <v>65692.881367551381</v>
      </c>
      <c r="AG234" s="3">
        <f>IF(AF234=0,0,AE234*(_xlfn.XLOOKUP(AE$1,'Control Panel'!$B:$B,'Control Panel'!$H:$H)))</f>
        <v>34254.259791858203</v>
      </c>
      <c r="AH234" s="3">
        <f t="shared" si="122"/>
        <v>31438.621575693178</v>
      </c>
      <c r="AI234" s="3">
        <f t="shared" si="123"/>
        <v>5947486.7239122838</v>
      </c>
      <c r="AJ234" s="10">
        <f>_xlfn.XLOOKUP(AE$1,'Control Panel'!$B:$B,'Control Panel'!$D:$D)</f>
        <v>6.8750000000000006E-2</v>
      </c>
      <c r="AK234" s="2">
        <f>IF('Control Panel'!$D$26="ON",AO233*(1-'Control Panel'!$C$26),AO233)</f>
        <v>-5.056790541857481E-10</v>
      </c>
      <c r="AL234" s="3">
        <f>IF(ROUND(AO233,2) = 0,0,-PMT(_xlfn.XLOOKUP(AK$1,'Control Panel'!$B:$B,'Control Panel'!$H:$H),_xlfn.XLOOKUP(AK$1,'Control Panel'!$B:$B,'Control Panel'!$E:$E),_xlfn.XLOOKUP(AK$1,'Control Panel'!$B:$B,'Control Panel'!$C:$C)))</f>
        <v>0</v>
      </c>
      <c r="AM234" s="3">
        <f>IF(AL234=0,0,AK234*(_xlfn.XLOOKUP(AK$1,'Control Panel'!$B:$B,'Control Panel'!$H:$H)))</f>
        <v>0</v>
      </c>
      <c r="AN234" s="3">
        <f t="shared" si="124"/>
        <v>0</v>
      </c>
      <c r="AO234" s="3">
        <f t="shared" si="125"/>
        <v>-5.056790541857481E-10</v>
      </c>
      <c r="AP234" s="10">
        <f>_xlfn.XLOOKUP(AK$1,'Control Panel'!$B:$B,'Control Panel'!$D:$D)</f>
        <v>6.25E-2</v>
      </c>
      <c r="AQ234" s="2">
        <f>IF('Control Panel'!$D$26="ON",AU233*(1-'Control Panel'!$C$26),AU233)</f>
        <v>-1.3387762010097504E-9</v>
      </c>
      <c r="AR234" s="3">
        <f>IF(ROUND(AU233,2) = 0,0,-PMT(_xlfn.XLOOKUP(AQ$1,'Control Panel'!$B:$B,'Control Panel'!$H:$H),_xlfn.XLOOKUP(AQ$1,'Control Panel'!$B:$B,'Control Panel'!$E:$E),_xlfn.XLOOKUP(AQ$1,'Control Panel'!$B:$B,'Control Panel'!$C:$C)))</f>
        <v>0</v>
      </c>
      <c r="AS234" s="3">
        <f>IF(AR234=0,0,AQ234*(_xlfn.XLOOKUP(AQ$1,'Control Panel'!$B:$B,'Control Panel'!$H:$H)))</f>
        <v>0</v>
      </c>
      <c r="AT234" s="3">
        <f t="shared" si="126"/>
        <v>0</v>
      </c>
      <c r="AU234" s="3">
        <f t="shared" si="127"/>
        <v>-1.3387762010097504E-9</v>
      </c>
      <c r="AV234" s="10">
        <f>_xlfn.XLOOKUP(AQ$1,'Control Panel'!$B:$B,'Control Panel'!$D:$D)</f>
        <v>6.6250000000000003E-2</v>
      </c>
      <c r="AW234" s="2">
        <f>IF('Control Panel'!$D$26="ON",BA233*(1-'Control Panel'!$C$26),BA233)</f>
        <v>4382100.8979377858</v>
      </c>
      <c r="AX234" s="3">
        <f>IF(ROUND(BA233,2) = 0,0,-PMT(_xlfn.XLOOKUP(AW$1,'Control Panel'!$B:$B,'Control Panel'!$H:$H),_xlfn.XLOOKUP(AW$1,'Control Panel'!$B:$B,'Control Panel'!$E:$E),_xlfn.XLOOKUP(AW$1,'Control Panel'!$B:$B,'Control Panel'!$C:$C)))</f>
        <v>44797.69910066975</v>
      </c>
      <c r="AY234" s="3">
        <f>IF(AX234=0,0,AW234*(_xlfn.XLOOKUP(AW$1,'Control Panel'!$B:$B,'Control Panel'!$H:$H)))</f>
        <v>19628.160272012999</v>
      </c>
      <c r="AZ234" s="3">
        <f t="shared" si="128"/>
        <v>25169.53882865675</v>
      </c>
      <c r="BA234" s="3">
        <f t="shared" si="129"/>
        <v>4356931.3591091288</v>
      </c>
      <c r="BB234" s="10">
        <f>_xlfn.XLOOKUP(AW$1,'Control Panel'!$B:$B,'Control Panel'!$D:$D)</f>
        <v>5.3749999999999999E-2</v>
      </c>
      <c r="BC234" s="2">
        <f>IF('Control Panel'!$D$26="ON",BG233*(1-'Control Panel'!$C$26),BG233)</f>
        <v>7524309.0218168739</v>
      </c>
      <c r="BD234" s="3">
        <f>IF(ROUND(BG233,2) = 0,0,-PMT(_xlfn.XLOOKUP(BC$1,'Control Panel'!$B:$B,'Control Panel'!$H:$H),_xlfn.XLOOKUP(BC$1,'Control Panel'!$B:$B,'Control Panel'!$E:$E),_xlfn.XLOOKUP(BC$1,'Control Panel'!$B:$B,'Control Panel'!$C:$C)))</f>
        <v>83162.8118973979</v>
      </c>
      <c r="BE234" s="3">
        <f>IF(BD234=0,0,BC234*(_xlfn.XLOOKUP(BC$1,'Control Panel'!$B:$B,'Control Panel'!$H:$H)))</f>
        <v>43891.802627265097</v>
      </c>
      <c r="BF234" s="3">
        <f t="shared" si="130"/>
        <v>39271.009270132803</v>
      </c>
      <c r="BG234" s="3">
        <f t="shared" si="131"/>
        <v>7485038.0125467414</v>
      </c>
      <c r="BH234" s="10">
        <f>_xlfn.XLOOKUP(BC$1,'Control Panel'!$B:$B,'Control Panel'!$D:$D)</f>
        <v>7.0000000000000007E-2</v>
      </c>
      <c r="BI234" s="2">
        <f>IF('Control Panel'!$D$26="ON",BM233*(1-'Control Panel'!$C$26),BM233)</f>
        <v>3812120.2859989721</v>
      </c>
      <c r="BJ234" s="3">
        <f>IF(ROUND(BM233,2) = 0,0,-PMT(_xlfn.XLOOKUP(BI$1,'Control Panel'!$B:$B,'Control Panel'!$H:$H),_xlfn.XLOOKUP(BI$1,'Control Panel'!$B:$B,'Control Panel'!$E:$E),_xlfn.XLOOKUP(BI$1,'Control Panel'!$B:$B,'Control Panel'!$C:$C)))</f>
        <v>39928.799014207361</v>
      </c>
      <c r="BK234" s="3">
        <f>IF(BJ234=0,0,BI234*(_xlfn.XLOOKUP(BI$1,'Control Panel'!$B:$B,'Control Panel'!$H:$H)))</f>
        <v>18663.505566869964</v>
      </c>
      <c r="BL234" s="3">
        <f t="shared" si="132"/>
        <v>21265.293447337397</v>
      </c>
      <c r="BM234" s="3">
        <f t="shared" si="133"/>
        <v>3790854.9925516346</v>
      </c>
      <c r="BN234" s="10">
        <f>_xlfn.XLOOKUP(BI$1,'Control Panel'!$B:$B,'Control Panel'!$D:$D)</f>
        <v>5.8749999999999997E-2</v>
      </c>
      <c r="BO234" s="2">
        <f>IF('Control Panel'!$D$26="ON",BS233*(1-'Control Panel'!$C$26),BS233)</f>
        <v>5027138.9035082031</v>
      </c>
      <c r="BP234" s="3">
        <f>IF(ROUND(BS233,2) = 0,0,-PMT(_xlfn.XLOOKUP(BO$1,'Control Panel'!$B:$B,'Control Panel'!$H:$H),_xlfn.XLOOKUP(BO$1,'Control Panel'!$B:$B,'Control Panel'!$E:$E),_xlfn.XLOOKUP(BO$1,'Control Panel'!$B:$B,'Control Panel'!$C:$C)))</f>
        <v>51078.842448125593</v>
      </c>
      <c r="BQ234" s="3">
        <f>IF(BP234=0,0,BO234*(_xlfn.XLOOKUP(BO$1,'Control Panel'!$B:$B,'Control Panel'!$H:$H)))</f>
        <v>21993.732702848385</v>
      </c>
      <c r="BR234" s="3">
        <f t="shared" si="134"/>
        <v>29085.109745277208</v>
      </c>
      <c r="BS234" s="3">
        <f t="shared" si="135"/>
        <v>4998053.793762926</v>
      </c>
      <c r="BT234" s="10">
        <f>_xlfn.XLOOKUP(BO$1,'Control Panel'!$B:$B,'Control Panel'!$D:$D)</f>
        <v>5.2499999999999998E-2</v>
      </c>
      <c r="BU234" s="2">
        <f>IF('Control Panel'!$D$26="ON",BY233*(1-'Control Panel'!$C$26),BY233)</f>
        <v>-1.0259100235998631E-9</v>
      </c>
      <c r="BV234" s="3">
        <f>IF(ROUND(BY233,2) = 0,0,-PMT(_xlfn.XLOOKUP(BU$1,'Control Panel'!$B:$B,'Control Panel'!$H:$H),_xlfn.XLOOKUP(BU$1,'Control Panel'!$B:$B,'Control Panel'!$E:$E),_xlfn.XLOOKUP(BU$1,'Control Panel'!$B:$B,'Control Panel'!$C:$C)))</f>
        <v>0</v>
      </c>
      <c r="BW234" s="3">
        <f>IF(BV234=0,0,BU234*(_xlfn.XLOOKUP(BU$1,'Control Panel'!$B:$B,'Control Panel'!$H:$H)))</f>
        <v>0</v>
      </c>
      <c r="BX234" s="3">
        <f t="shared" si="136"/>
        <v>0</v>
      </c>
      <c r="BY234" s="3">
        <f t="shared" si="137"/>
        <v>-1.0259100235998631E-9</v>
      </c>
      <c r="BZ234" s="10">
        <f>_xlfn.XLOOKUP(BU$1,'Control Panel'!$B:$B,'Control Panel'!$D:$D)</f>
        <v>6.3750000000000001E-2</v>
      </c>
      <c r="CA234" s="2">
        <f>IF('Control Panel'!$D$26="ON",CE233*(1-'Control Panel'!$C$26),CE233)</f>
        <v>-8.3746272139251232E-9</v>
      </c>
      <c r="CB234" s="3">
        <f>IF(ROUND(CE233,2) = 0,0,-PMT(_xlfn.XLOOKUP(CA$1,'Control Panel'!$B:$B,'Control Panel'!$H:$H),_xlfn.XLOOKUP(CA$1,'Control Panel'!$B:$B,'Control Panel'!$E:$E),_xlfn.XLOOKUP(CA$1,'Control Panel'!$B:$B,'Control Panel'!$C:$C)))</f>
        <v>0</v>
      </c>
      <c r="CC234" s="3">
        <f>IF(CB234=0,0,CA234*(_xlfn.XLOOKUP(CA$1,'Control Panel'!$B:$B,'Control Panel'!$H:$H)))</f>
        <v>0</v>
      </c>
      <c r="CD234" s="3">
        <f t="shared" si="138"/>
        <v>0</v>
      </c>
      <c r="CE234" s="3">
        <f t="shared" si="139"/>
        <v>-8.3746272139251232E-9</v>
      </c>
      <c r="CF234" s="10">
        <f>_xlfn.XLOOKUP(CA$1,'Control Panel'!$B:$B,'Control Panel'!$D:$D)</f>
        <v>5.7500000000000002E-2</v>
      </c>
      <c r="CG234" s="2">
        <f>IF('Control Panel'!$D$26="ON",CK233*(1-'Control Panel'!$C$26),CK233)</f>
        <v>2.066371962428093E-9</v>
      </c>
      <c r="CH234" s="3">
        <f>IF(ROUND(CK233,2) = 0,0,-PMT(_xlfn.XLOOKUP(CG$1,'Control Panel'!$B:$B,'Control Panel'!$H:$H),_xlfn.XLOOKUP(CG$1,'Control Panel'!$B:$B,'Control Panel'!$E:$E),_xlfn.XLOOKUP(CG$1,'Control Panel'!$B:$B,'Control Panel'!$C:$C)))</f>
        <v>0</v>
      </c>
      <c r="CI234" s="3">
        <f>IF(CH234=0,0,CG234*(_xlfn.XLOOKUP(CG$1,'Control Panel'!$B:$B,'Control Panel'!$H:$H)))</f>
        <v>0</v>
      </c>
      <c r="CJ234" s="3">
        <f t="shared" si="140"/>
        <v>0</v>
      </c>
      <c r="CK234" s="3">
        <f t="shared" si="141"/>
        <v>2.066371962428093E-9</v>
      </c>
      <c r="CL234" s="10">
        <f>_xlfn.XLOOKUP(CG$1,'Control Panel'!$B:$B,'Control Panel'!$D:$D)</f>
        <v>5.5E-2</v>
      </c>
      <c r="CM234" s="2">
        <f>IF('Control Panel'!$D$26="ON",CQ233*(1-'Control Panel'!$C$26),CQ233)</f>
        <v>1086948.95210988</v>
      </c>
      <c r="CN234" s="3">
        <f>IF(ROUND(CQ233,2) = 0,0,-PMT(_xlfn.XLOOKUP(CM$1,'Control Panel'!$B:$B,'Control Panel'!$H:$H),_xlfn.XLOOKUP(CM$1,'Control Panel'!$B:$B,'Control Panel'!$E:$E),_xlfn.XLOOKUP(CM$1,'Control Panel'!$B:$B,'Control Panel'!$C:$C)))</f>
        <v>11044.074042837967</v>
      </c>
      <c r="CO234" s="3">
        <f>IF(CN234=0,0,CM234*(_xlfn.XLOOKUP(CM$1,'Control Panel'!$B:$B,'Control Panel'!$H:$H)))</f>
        <v>4755.4016654807247</v>
      </c>
      <c r="CP234" s="3">
        <f t="shared" si="142"/>
        <v>6288.6723773572421</v>
      </c>
      <c r="CQ234" s="3">
        <f t="shared" si="143"/>
        <v>1080660.2797325228</v>
      </c>
      <c r="CR234" s="10">
        <f>_xlfn.XLOOKUP(CM$1,'Control Panel'!$B:$B,'Control Panel'!$D:$D)</f>
        <v>5.2499999999999998E-2</v>
      </c>
    </row>
    <row r="235" spans="1:96" ht="11.15" thickBot="1" x14ac:dyDescent="0.35">
      <c r="A235" s="86">
        <f t="shared" si="112"/>
        <v>186498.72903566118</v>
      </c>
      <c r="B235" s="3">
        <f t="shared" si="113"/>
        <v>178183.90427105775</v>
      </c>
      <c r="C235" s="88">
        <f>SUM($A$3:A234)</f>
        <v>66096113.778276913</v>
      </c>
      <c r="D235" s="87">
        <f>IF('Control Panel'!$D$27= "ON",A235+B235*(1-'Control Panel'!$C$27),A235+B235)</f>
        <v>364682.6333067189</v>
      </c>
      <c r="F235" s="11">
        <v>233</v>
      </c>
      <c r="G235" s="2">
        <f>IF('Control Panel'!$D$26="ON",K234*(1-'Control Panel'!$C$26),K234)</f>
        <v>2.5611370801925659E-9</v>
      </c>
      <c r="H235" s="3">
        <f>IF(ROUND(K234,2) = 0,0,-PMT(_xlfn.XLOOKUP(G$1,'Control Panel'!$B:$B,'Control Panel'!$H:$H),_xlfn.XLOOKUP(G$1,'Control Panel'!$B:$B,'Control Panel'!$E:$E),_xlfn.XLOOKUP(G$1,'Control Panel'!$B:$B,'Control Panel'!$C:$C)))</f>
        <v>0</v>
      </c>
      <c r="I235" s="3">
        <f>IF(H235=0,0,G235*(_xlfn.XLOOKUP(G$1,'Control Panel'!$B:$B,'Control Panel'!$H:$H)))</f>
        <v>0</v>
      </c>
      <c r="J235" s="3">
        <f t="shared" si="114"/>
        <v>0</v>
      </c>
      <c r="K235" s="3">
        <f t="shared" si="115"/>
        <v>2.5611370801925659E-9</v>
      </c>
      <c r="L235" s="10">
        <f>_xlfn.XLOOKUP(G$1,'Control Panel'!$B:$B,'Control Panel'!$D:$D)</f>
        <v>5.5E-2</v>
      </c>
      <c r="M235" s="2">
        <f>IF('Control Panel'!$D$26="ON",Q234*(1-'Control Panel'!$C$26),Q234)</f>
        <v>2378994.6895649126</v>
      </c>
      <c r="N235" s="3">
        <f>IF(ROUND(Q234,2) = 0,0,-PMT(_xlfn.XLOOKUP(M$1,'Control Panel'!$B:$B,'Control Panel'!$H:$H),_xlfn.XLOOKUP(M$1,'Control Panel'!$B:$B,'Control Panel'!$E:$E),_xlfn.XLOOKUP(M$1,'Control Panel'!$B:$B,'Control Panel'!$C:$C)))</f>
        <v>26277.152547020552</v>
      </c>
      <c r="O235" s="3">
        <f>IF(N235=0,0,M235*(_xlfn.XLOOKUP(M$1,'Control Panel'!$B:$B,'Control Panel'!$H:$H)))</f>
        <v>13629.657075632313</v>
      </c>
      <c r="P235" s="3">
        <f t="shared" si="116"/>
        <v>12647.49547138824</v>
      </c>
      <c r="Q235" s="3">
        <f t="shared" si="117"/>
        <v>2366347.1940935245</v>
      </c>
      <c r="R235" s="10">
        <f>_xlfn.XLOOKUP(M$1,'Control Panel'!$B:$B,'Control Panel'!$D:$D)</f>
        <v>6.8750000000000006E-2</v>
      </c>
      <c r="S235" s="2">
        <f>IF('Control Panel'!$D$26="ON",W234*(1-'Control Panel'!$C$26),W234)</f>
        <v>3865866.3705429547</v>
      </c>
      <c r="T235" s="3">
        <f>IF(ROUND(W234,2) = 0,0,-PMT(_xlfn.XLOOKUP(S$1,'Control Panel'!$B:$B,'Control Panel'!$H:$H),_xlfn.XLOOKUP(S$1,'Control Panel'!$B:$B,'Control Panel'!$E:$E),_xlfn.XLOOKUP(S$1,'Control Panel'!$B:$B,'Control Panel'!$C:$C)))</f>
        <v>42700.372888908401</v>
      </c>
      <c r="U235" s="3">
        <f>IF(T235=0,0,S235*(_xlfn.XLOOKUP(S$1,'Control Panel'!$B:$B,'Control Panel'!$H:$H)))</f>
        <v>22148.192747902347</v>
      </c>
      <c r="V235" s="3">
        <f t="shared" si="118"/>
        <v>20552.180141006054</v>
      </c>
      <c r="W235" s="3">
        <f t="shared" si="119"/>
        <v>3845314.1904019485</v>
      </c>
      <c r="X235" s="10">
        <f>_xlfn.XLOOKUP(S$1,'Control Panel'!$B:$B,'Control Panel'!$D:$D)</f>
        <v>6.8750000000000006E-2</v>
      </c>
      <c r="Y235" s="2">
        <f>IF('Control Panel'!$D$26="ON",AC234*(1-'Control Panel'!$C$26),AC234)</f>
        <v>-6.7957444116473198E-9</v>
      </c>
      <c r="Z235" s="3">
        <f>IF(ROUND(AC234,2) = 0,0,-PMT(_xlfn.XLOOKUP(Y$1,'Control Panel'!$B:$B,'Control Panel'!$H:$H),_xlfn.XLOOKUP(Y$1,'Control Panel'!$B:$B,'Control Panel'!$E:$E),_xlfn.XLOOKUP(Y$1,'Control Panel'!$B:$B,'Control Panel'!$C:$C)))</f>
        <v>0</v>
      </c>
      <c r="AA235" s="3">
        <f>IF(Z235=0,0,Y235*(_xlfn.XLOOKUP(Y$1,'Control Panel'!$B:$B,'Control Panel'!$H:$H)))</f>
        <v>0</v>
      </c>
      <c r="AB235" s="3">
        <f t="shared" si="120"/>
        <v>0</v>
      </c>
      <c r="AC235" s="3">
        <f t="shared" si="121"/>
        <v>-6.7957444116473198E-9</v>
      </c>
      <c r="AD235" s="10">
        <f>_xlfn.XLOOKUP(Y$1,'Control Panel'!$B:$B,'Control Panel'!$D:$D)</f>
        <v>5.1249999999999997E-2</v>
      </c>
      <c r="AE235" s="2">
        <f>IF('Control Panel'!$D$26="ON",AI234*(1-'Control Panel'!$C$26),AI234)</f>
        <v>5947486.7239122838</v>
      </c>
      <c r="AF235" s="3">
        <f>IF(ROUND(AI234,2) = 0,0,-PMT(_xlfn.XLOOKUP(AE$1,'Control Panel'!$B:$B,'Control Panel'!$H:$H),_xlfn.XLOOKUP(AE$1,'Control Panel'!$B:$B,'Control Panel'!$E:$E),_xlfn.XLOOKUP(AE$1,'Control Panel'!$B:$B,'Control Panel'!$C:$C)))</f>
        <v>65692.881367551381</v>
      </c>
      <c r="AG235" s="3">
        <f>IF(AF235=0,0,AE235*(_xlfn.XLOOKUP(AE$1,'Control Panel'!$B:$B,'Control Panel'!$H:$H)))</f>
        <v>34074.142689080792</v>
      </c>
      <c r="AH235" s="3">
        <f t="shared" si="122"/>
        <v>31618.738678470589</v>
      </c>
      <c r="AI235" s="3">
        <f t="shared" si="123"/>
        <v>5915867.9852338135</v>
      </c>
      <c r="AJ235" s="10">
        <f>_xlfn.XLOOKUP(AE$1,'Control Panel'!$B:$B,'Control Panel'!$D:$D)</f>
        <v>6.8750000000000006E-2</v>
      </c>
      <c r="AK235" s="2">
        <f>IF('Control Panel'!$D$26="ON",AO234*(1-'Control Panel'!$C$26),AO234)</f>
        <v>-5.056790541857481E-10</v>
      </c>
      <c r="AL235" s="3">
        <f>IF(ROUND(AO234,2) = 0,0,-PMT(_xlfn.XLOOKUP(AK$1,'Control Panel'!$B:$B,'Control Panel'!$H:$H),_xlfn.XLOOKUP(AK$1,'Control Panel'!$B:$B,'Control Panel'!$E:$E),_xlfn.XLOOKUP(AK$1,'Control Panel'!$B:$B,'Control Panel'!$C:$C)))</f>
        <v>0</v>
      </c>
      <c r="AM235" s="3">
        <f>IF(AL235=0,0,AK235*(_xlfn.XLOOKUP(AK$1,'Control Panel'!$B:$B,'Control Panel'!$H:$H)))</f>
        <v>0</v>
      </c>
      <c r="AN235" s="3">
        <f t="shared" si="124"/>
        <v>0</v>
      </c>
      <c r="AO235" s="3">
        <f t="shared" si="125"/>
        <v>-5.056790541857481E-10</v>
      </c>
      <c r="AP235" s="10">
        <f>_xlfn.XLOOKUP(AK$1,'Control Panel'!$B:$B,'Control Panel'!$D:$D)</f>
        <v>6.25E-2</v>
      </c>
      <c r="AQ235" s="2">
        <f>IF('Control Panel'!$D$26="ON",AU234*(1-'Control Panel'!$C$26),AU234)</f>
        <v>-1.3387762010097504E-9</v>
      </c>
      <c r="AR235" s="3">
        <f>IF(ROUND(AU234,2) = 0,0,-PMT(_xlfn.XLOOKUP(AQ$1,'Control Panel'!$B:$B,'Control Panel'!$H:$H),_xlfn.XLOOKUP(AQ$1,'Control Panel'!$B:$B,'Control Panel'!$E:$E),_xlfn.XLOOKUP(AQ$1,'Control Panel'!$B:$B,'Control Panel'!$C:$C)))</f>
        <v>0</v>
      </c>
      <c r="AS235" s="3">
        <f>IF(AR235=0,0,AQ235*(_xlfn.XLOOKUP(AQ$1,'Control Panel'!$B:$B,'Control Panel'!$H:$H)))</f>
        <v>0</v>
      </c>
      <c r="AT235" s="3">
        <f t="shared" si="126"/>
        <v>0</v>
      </c>
      <c r="AU235" s="3">
        <f t="shared" si="127"/>
        <v>-1.3387762010097504E-9</v>
      </c>
      <c r="AV235" s="10">
        <f>_xlfn.XLOOKUP(AQ$1,'Control Panel'!$B:$B,'Control Panel'!$D:$D)</f>
        <v>6.6250000000000003E-2</v>
      </c>
      <c r="AW235" s="2">
        <f>IF('Control Panel'!$D$26="ON",BA234*(1-'Control Panel'!$C$26),BA234)</f>
        <v>4356931.3591091288</v>
      </c>
      <c r="AX235" s="3">
        <f>IF(ROUND(BA234,2) = 0,0,-PMT(_xlfn.XLOOKUP(AW$1,'Control Panel'!$B:$B,'Control Panel'!$H:$H),_xlfn.XLOOKUP(AW$1,'Control Panel'!$B:$B,'Control Panel'!$E:$E),_xlfn.XLOOKUP(AW$1,'Control Panel'!$B:$B,'Control Panel'!$C:$C)))</f>
        <v>44797.69910066975</v>
      </c>
      <c r="AY235" s="3">
        <f>IF(AX235=0,0,AW235*(_xlfn.XLOOKUP(AW$1,'Control Panel'!$B:$B,'Control Panel'!$H:$H)))</f>
        <v>19515.421712676307</v>
      </c>
      <c r="AZ235" s="3">
        <f t="shared" si="128"/>
        <v>25282.277387993443</v>
      </c>
      <c r="BA235" s="3">
        <f t="shared" si="129"/>
        <v>4331649.0817211354</v>
      </c>
      <c r="BB235" s="10">
        <f>_xlfn.XLOOKUP(AW$1,'Control Panel'!$B:$B,'Control Panel'!$D:$D)</f>
        <v>5.3749999999999999E-2</v>
      </c>
      <c r="BC235" s="2">
        <f>IF('Control Panel'!$D$26="ON",BG234*(1-'Control Panel'!$C$26),BG234)</f>
        <v>7485038.0125467414</v>
      </c>
      <c r="BD235" s="3">
        <f>IF(ROUND(BG234,2) = 0,0,-PMT(_xlfn.XLOOKUP(BC$1,'Control Panel'!$B:$B,'Control Panel'!$H:$H),_xlfn.XLOOKUP(BC$1,'Control Panel'!$B:$B,'Control Panel'!$E:$E),_xlfn.XLOOKUP(BC$1,'Control Panel'!$B:$B,'Control Panel'!$C:$C)))</f>
        <v>83162.8118973979</v>
      </c>
      <c r="BE235" s="3">
        <f>IF(BD235=0,0,BC235*(_xlfn.XLOOKUP(BC$1,'Control Panel'!$B:$B,'Control Panel'!$H:$H)))</f>
        <v>43662.721739855995</v>
      </c>
      <c r="BF235" s="3">
        <f t="shared" si="130"/>
        <v>39500.090157541905</v>
      </c>
      <c r="BG235" s="3">
        <f t="shared" si="131"/>
        <v>7445537.9223892</v>
      </c>
      <c r="BH235" s="10">
        <f>_xlfn.XLOOKUP(BC$1,'Control Panel'!$B:$B,'Control Panel'!$D:$D)</f>
        <v>7.0000000000000007E-2</v>
      </c>
      <c r="BI235" s="2">
        <f>IF('Control Panel'!$D$26="ON",BM234*(1-'Control Panel'!$C$26),BM234)</f>
        <v>3790854.9925516346</v>
      </c>
      <c r="BJ235" s="3">
        <f>IF(ROUND(BM234,2) = 0,0,-PMT(_xlfn.XLOOKUP(BI$1,'Control Panel'!$B:$B,'Control Panel'!$H:$H),_xlfn.XLOOKUP(BI$1,'Control Panel'!$B:$B,'Control Panel'!$E:$E),_xlfn.XLOOKUP(BI$1,'Control Panel'!$B:$B,'Control Panel'!$C:$C)))</f>
        <v>39928.799014207361</v>
      </c>
      <c r="BK235" s="3">
        <f>IF(BJ235=0,0,BI235*(_xlfn.XLOOKUP(BI$1,'Control Panel'!$B:$B,'Control Panel'!$H:$H)))</f>
        <v>18559.394234367377</v>
      </c>
      <c r="BL235" s="3">
        <f t="shared" si="132"/>
        <v>21369.404779839984</v>
      </c>
      <c r="BM235" s="3">
        <f t="shared" si="133"/>
        <v>3769485.5877717948</v>
      </c>
      <c r="BN235" s="10">
        <f>_xlfn.XLOOKUP(BI$1,'Control Panel'!$B:$B,'Control Panel'!$D:$D)</f>
        <v>5.8749999999999997E-2</v>
      </c>
      <c r="BO235" s="2">
        <f>IF('Control Panel'!$D$26="ON",BS234*(1-'Control Panel'!$C$26),BS234)</f>
        <v>4998053.793762926</v>
      </c>
      <c r="BP235" s="3">
        <f>IF(ROUND(BS234,2) = 0,0,-PMT(_xlfn.XLOOKUP(BO$1,'Control Panel'!$B:$B,'Control Panel'!$H:$H),_xlfn.XLOOKUP(BO$1,'Control Panel'!$B:$B,'Control Panel'!$E:$E),_xlfn.XLOOKUP(BO$1,'Control Panel'!$B:$B,'Control Panel'!$C:$C)))</f>
        <v>51078.842448125593</v>
      </c>
      <c r="BQ235" s="3">
        <f>IF(BP235=0,0,BO235*(_xlfn.XLOOKUP(BO$1,'Control Panel'!$B:$B,'Control Panel'!$H:$H)))</f>
        <v>21866.485347712798</v>
      </c>
      <c r="BR235" s="3">
        <f t="shared" si="134"/>
        <v>29212.357100412795</v>
      </c>
      <c r="BS235" s="3">
        <f t="shared" si="135"/>
        <v>4968841.4366625128</v>
      </c>
      <c r="BT235" s="10">
        <f>_xlfn.XLOOKUP(BO$1,'Control Panel'!$B:$B,'Control Panel'!$D:$D)</f>
        <v>5.2499999999999998E-2</v>
      </c>
      <c r="BU235" s="2">
        <f>IF('Control Panel'!$D$26="ON",BY234*(1-'Control Panel'!$C$26),BY234)</f>
        <v>-1.0259100235998631E-9</v>
      </c>
      <c r="BV235" s="3">
        <f>IF(ROUND(BY234,2) = 0,0,-PMT(_xlfn.XLOOKUP(BU$1,'Control Panel'!$B:$B,'Control Panel'!$H:$H),_xlfn.XLOOKUP(BU$1,'Control Panel'!$B:$B,'Control Panel'!$E:$E),_xlfn.XLOOKUP(BU$1,'Control Panel'!$B:$B,'Control Panel'!$C:$C)))</f>
        <v>0</v>
      </c>
      <c r="BW235" s="3">
        <f>IF(BV235=0,0,BU235*(_xlfn.XLOOKUP(BU$1,'Control Panel'!$B:$B,'Control Panel'!$H:$H)))</f>
        <v>0</v>
      </c>
      <c r="BX235" s="3">
        <f t="shared" si="136"/>
        <v>0</v>
      </c>
      <c r="BY235" s="3">
        <f t="shared" si="137"/>
        <v>-1.0259100235998631E-9</v>
      </c>
      <c r="BZ235" s="10">
        <f>_xlfn.XLOOKUP(BU$1,'Control Panel'!$B:$B,'Control Panel'!$D:$D)</f>
        <v>6.3750000000000001E-2</v>
      </c>
      <c r="CA235" s="2">
        <f>IF('Control Panel'!$D$26="ON",CE234*(1-'Control Panel'!$C$26),CE234)</f>
        <v>-8.3746272139251232E-9</v>
      </c>
      <c r="CB235" s="3">
        <f>IF(ROUND(CE234,2) = 0,0,-PMT(_xlfn.XLOOKUP(CA$1,'Control Panel'!$B:$B,'Control Panel'!$H:$H),_xlfn.XLOOKUP(CA$1,'Control Panel'!$B:$B,'Control Panel'!$E:$E),_xlfn.XLOOKUP(CA$1,'Control Panel'!$B:$B,'Control Panel'!$C:$C)))</f>
        <v>0</v>
      </c>
      <c r="CC235" s="3">
        <f>IF(CB235=0,0,CA235*(_xlfn.XLOOKUP(CA$1,'Control Panel'!$B:$B,'Control Panel'!$H:$H)))</f>
        <v>0</v>
      </c>
      <c r="CD235" s="3">
        <f t="shared" si="138"/>
        <v>0</v>
      </c>
      <c r="CE235" s="3">
        <f t="shared" si="139"/>
        <v>-8.3746272139251232E-9</v>
      </c>
      <c r="CF235" s="10">
        <f>_xlfn.XLOOKUP(CA$1,'Control Panel'!$B:$B,'Control Panel'!$D:$D)</f>
        <v>5.7500000000000002E-2</v>
      </c>
      <c r="CG235" s="2">
        <f>IF('Control Panel'!$D$26="ON",CK234*(1-'Control Panel'!$C$26),CK234)</f>
        <v>2.066371962428093E-9</v>
      </c>
      <c r="CH235" s="3">
        <f>IF(ROUND(CK234,2) = 0,0,-PMT(_xlfn.XLOOKUP(CG$1,'Control Panel'!$B:$B,'Control Panel'!$H:$H),_xlfn.XLOOKUP(CG$1,'Control Panel'!$B:$B,'Control Panel'!$E:$E),_xlfn.XLOOKUP(CG$1,'Control Panel'!$B:$B,'Control Panel'!$C:$C)))</f>
        <v>0</v>
      </c>
      <c r="CI235" s="3">
        <f>IF(CH235=0,0,CG235*(_xlfn.XLOOKUP(CG$1,'Control Panel'!$B:$B,'Control Panel'!$H:$H)))</f>
        <v>0</v>
      </c>
      <c r="CJ235" s="3">
        <f t="shared" si="140"/>
        <v>0</v>
      </c>
      <c r="CK235" s="3">
        <f t="shared" si="141"/>
        <v>2.066371962428093E-9</v>
      </c>
      <c r="CL235" s="10">
        <f>_xlfn.XLOOKUP(CG$1,'Control Panel'!$B:$B,'Control Panel'!$D:$D)</f>
        <v>5.5E-2</v>
      </c>
      <c r="CM235" s="2">
        <f>IF('Control Panel'!$D$26="ON",CQ234*(1-'Control Panel'!$C$26),CQ234)</f>
        <v>1080660.2797325228</v>
      </c>
      <c r="CN235" s="3">
        <f>IF(ROUND(CQ234,2) = 0,0,-PMT(_xlfn.XLOOKUP(CM$1,'Control Panel'!$B:$B,'Control Panel'!$H:$H),_xlfn.XLOOKUP(CM$1,'Control Panel'!$B:$B,'Control Panel'!$E:$E),_xlfn.XLOOKUP(CM$1,'Control Panel'!$B:$B,'Control Panel'!$C:$C)))</f>
        <v>11044.074042837967</v>
      </c>
      <c r="CO235" s="3">
        <f>IF(CN235=0,0,CM235*(_xlfn.XLOOKUP(CM$1,'Control Panel'!$B:$B,'Control Panel'!$H:$H)))</f>
        <v>4727.8887238297866</v>
      </c>
      <c r="CP235" s="3">
        <f t="shared" si="142"/>
        <v>6316.1853190081802</v>
      </c>
      <c r="CQ235" s="3">
        <f t="shared" si="143"/>
        <v>1074344.0944135147</v>
      </c>
      <c r="CR235" s="10">
        <f>_xlfn.XLOOKUP(CM$1,'Control Panel'!$B:$B,'Control Panel'!$D:$D)</f>
        <v>5.2499999999999998E-2</v>
      </c>
    </row>
    <row r="236" spans="1:96" ht="11.15" thickBot="1" x14ac:dyDescent="0.35">
      <c r="A236" s="86">
        <f t="shared" si="112"/>
        <v>187473.80367824159</v>
      </c>
      <c r="B236" s="3">
        <f t="shared" si="113"/>
        <v>177208.82962847734</v>
      </c>
      <c r="C236" s="88">
        <f>SUM($A$3:A235)</f>
        <v>66282612.507312573</v>
      </c>
      <c r="D236" s="87">
        <f>IF('Control Panel'!$D$27= "ON",A236+B236*(1-'Control Panel'!$C$27),A236+B236)</f>
        <v>364682.6333067189</v>
      </c>
      <c r="F236" s="11">
        <v>234</v>
      </c>
      <c r="G236" s="2">
        <f>IF('Control Panel'!$D$26="ON",K235*(1-'Control Panel'!$C$26),K235)</f>
        <v>2.5611370801925659E-9</v>
      </c>
      <c r="H236" s="3">
        <f>IF(ROUND(K235,2) = 0,0,-PMT(_xlfn.XLOOKUP(G$1,'Control Panel'!$B:$B,'Control Panel'!$H:$H),_xlfn.XLOOKUP(G$1,'Control Panel'!$B:$B,'Control Panel'!$E:$E),_xlfn.XLOOKUP(G$1,'Control Panel'!$B:$B,'Control Panel'!$C:$C)))</f>
        <v>0</v>
      </c>
      <c r="I236" s="3">
        <f>IF(H236=0,0,G236*(_xlfn.XLOOKUP(G$1,'Control Panel'!$B:$B,'Control Panel'!$H:$H)))</f>
        <v>0</v>
      </c>
      <c r="J236" s="3">
        <f t="shared" si="114"/>
        <v>0</v>
      </c>
      <c r="K236" s="3">
        <f t="shared" si="115"/>
        <v>2.5611370801925659E-9</v>
      </c>
      <c r="L236" s="10">
        <f>_xlfn.XLOOKUP(G$1,'Control Panel'!$B:$B,'Control Panel'!$D:$D)</f>
        <v>5.5E-2</v>
      </c>
      <c r="M236" s="2">
        <f>IF('Control Panel'!$D$26="ON",Q235*(1-'Control Panel'!$C$26),Q235)</f>
        <v>2366347.1940935245</v>
      </c>
      <c r="N236" s="3">
        <f>IF(ROUND(Q235,2) = 0,0,-PMT(_xlfn.XLOOKUP(M$1,'Control Panel'!$B:$B,'Control Panel'!$H:$H),_xlfn.XLOOKUP(M$1,'Control Panel'!$B:$B,'Control Panel'!$E:$E),_xlfn.XLOOKUP(M$1,'Control Panel'!$B:$B,'Control Panel'!$C:$C)))</f>
        <v>26277.152547020552</v>
      </c>
      <c r="O236" s="3">
        <f>IF(N236=0,0,M236*(_xlfn.XLOOKUP(M$1,'Control Panel'!$B:$B,'Control Panel'!$H:$H)))</f>
        <v>13557.197466160818</v>
      </c>
      <c r="P236" s="3">
        <f t="shared" si="116"/>
        <v>12719.955080859734</v>
      </c>
      <c r="Q236" s="3">
        <f t="shared" si="117"/>
        <v>2353627.2390126646</v>
      </c>
      <c r="R236" s="10">
        <f>_xlfn.XLOOKUP(M$1,'Control Panel'!$B:$B,'Control Panel'!$D:$D)</f>
        <v>6.8750000000000006E-2</v>
      </c>
      <c r="S236" s="2">
        <f>IF('Control Panel'!$D$26="ON",W235*(1-'Control Panel'!$C$26),W235)</f>
        <v>3845314.1904019485</v>
      </c>
      <c r="T236" s="3">
        <f>IF(ROUND(W235,2) = 0,0,-PMT(_xlfn.XLOOKUP(S$1,'Control Panel'!$B:$B,'Control Panel'!$H:$H),_xlfn.XLOOKUP(S$1,'Control Panel'!$B:$B,'Control Panel'!$E:$E),_xlfn.XLOOKUP(S$1,'Control Panel'!$B:$B,'Control Panel'!$C:$C)))</f>
        <v>42700.372888908401</v>
      </c>
      <c r="U236" s="3">
        <f>IF(T236=0,0,S236*(_xlfn.XLOOKUP(S$1,'Control Panel'!$B:$B,'Control Panel'!$H:$H)))</f>
        <v>22030.445882511165</v>
      </c>
      <c r="V236" s="3">
        <f t="shared" si="118"/>
        <v>20669.927006397236</v>
      </c>
      <c r="W236" s="3">
        <f t="shared" si="119"/>
        <v>3824644.2633955511</v>
      </c>
      <c r="X236" s="10">
        <f>_xlfn.XLOOKUP(S$1,'Control Panel'!$B:$B,'Control Panel'!$D:$D)</f>
        <v>6.8750000000000006E-2</v>
      </c>
      <c r="Y236" s="2">
        <f>IF('Control Panel'!$D$26="ON",AC235*(1-'Control Panel'!$C$26),AC235)</f>
        <v>-6.7957444116473198E-9</v>
      </c>
      <c r="Z236" s="3">
        <f>IF(ROUND(AC235,2) = 0,0,-PMT(_xlfn.XLOOKUP(Y$1,'Control Panel'!$B:$B,'Control Panel'!$H:$H),_xlfn.XLOOKUP(Y$1,'Control Panel'!$B:$B,'Control Panel'!$E:$E),_xlfn.XLOOKUP(Y$1,'Control Panel'!$B:$B,'Control Panel'!$C:$C)))</f>
        <v>0</v>
      </c>
      <c r="AA236" s="3">
        <f>IF(Z236=0,0,Y236*(_xlfn.XLOOKUP(Y$1,'Control Panel'!$B:$B,'Control Panel'!$H:$H)))</f>
        <v>0</v>
      </c>
      <c r="AB236" s="3">
        <f t="shared" si="120"/>
        <v>0</v>
      </c>
      <c r="AC236" s="3">
        <f t="shared" si="121"/>
        <v>-6.7957444116473198E-9</v>
      </c>
      <c r="AD236" s="10">
        <f>_xlfn.XLOOKUP(Y$1,'Control Panel'!$B:$B,'Control Panel'!$D:$D)</f>
        <v>5.1249999999999997E-2</v>
      </c>
      <c r="AE236" s="2">
        <f>IF('Control Panel'!$D$26="ON",AI235*(1-'Control Panel'!$C$26),AI235)</f>
        <v>5915867.9852338135</v>
      </c>
      <c r="AF236" s="3">
        <f>IF(ROUND(AI235,2) = 0,0,-PMT(_xlfn.XLOOKUP(AE$1,'Control Panel'!$B:$B,'Control Panel'!$H:$H),_xlfn.XLOOKUP(AE$1,'Control Panel'!$B:$B,'Control Panel'!$E:$E),_xlfn.XLOOKUP(AE$1,'Control Panel'!$B:$B,'Control Panel'!$C:$C)))</f>
        <v>65692.881367551381</v>
      </c>
      <c r="AG236" s="3">
        <f>IF(AF236=0,0,AE236*(_xlfn.XLOOKUP(AE$1,'Control Panel'!$B:$B,'Control Panel'!$H:$H)))</f>
        <v>33892.993665402057</v>
      </c>
      <c r="AH236" s="3">
        <f t="shared" si="122"/>
        <v>31799.887702149324</v>
      </c>
      <c r="AI236" s="3">
        <f t="shared" si="123"/>
        <v>5884068.0975316642</v>
      </c>
      <c r="AJ236" s="10">
        <f>_xlfn.XLOOKUP(AE$1,'Control Panel'!$B:$B,'Control Panel'!$D:$D)</f>
        <v>6.8750000000000006E-2</v>
      </c>
      <c r="AK236" s="2">
        <f>IF('Control Panel'!$D$26="ON",AO235*(1-'Control Panel'!$C$26),AO235)</f>
        <v>-5.056790541857481E-10</v>
      </c>
      <c r="AL236" s="3">
        <f>IF(ROUND(AO235,2) = 0,0,-PMT(_xlfn.XLOOKUP(AK$1,'Control Panel'!$B:$B,'Control Panel'!$H:$H),_xlfn.XLOOKUP(AK$1,'Control Panel'!$B:$B,'Control Panel'!$E:$E),_xlfn.XLOOKUP(AK$1,'Control Panel'!$B:$B,'Control Panel'!$C:$C)))</f>
        <v>0</v>
      </c>
      <c r="AM236" s="3">
        <f>IF(AL236=0,0,AK236*(_xlfn.XLOOKUP(AK$1,'Control Panel'!$B:$B,'Control Panel'!$H:$H)))</f>
        <v>0</v>
      </c>
      <c r="AN236" s="3">
        <f t="shared" si="124"/>
        <v>0</v>
      </c>
      <c r="AO236" s="3">
        <f t="shared" si="125"/>
        <v>-5.056790541857481E-10</v>
      </c>
      <c r="AP236" s="10">
        <f>_xlfn.XLOOKUP(AK$1,'Control Panel'!$B:$B,'Control Panel'!$D:$D)</f>
        <v>6.25E-2</v>
      </c>
      <c r="AQ236" s="2">
        <f>IF('Control Panel'!$D$26="ON",AU235*(1-'Control Panel'!$C$26),AU235)</f>
        <v>-1.3387762010097504E-9</v>
      </c>
      <c r="AR236" s="3">
        <f>IF(ROUND(AU235,2) = 0,0,-PMT(_xlfn.XLOOKUP(AQ$1,'Control Panel'!$B:$B,'Control Panel'!$H:$H),_xlfn.XLOOKUP(AQ$1,'Control Panel'!$B:$B,'Control Panel'!$E:$E),_xlfn.XLOOKUP(AQ$1,'Control Panel'!$B:$B,'Control Panel'!$C:$C)))</f>
        <v>0</v>
      </c>
      <c r="AS236" s="3">
        <f>IF(AR236=0,0,AQ236*(_xlfn.XLOOKUP(AQ$1,'Control Panel'!$B:$B,'Control Panel'!$H:$H)))</f>
        <v>0</v>
      </c>
      <c r="AT236" s="3">
        <f t="shared" si="126"/>
        <v>0</v>
      </c>
      <c r="AU236" s="3">
        <f t="shared" si="127"/>
        <v>-1.3387762010097504E-9</v>
      </c>
      <c r="AV236" s="10">
        <f>_xlfn.XLOOKUP(AQ$1,'Control Panel'!$B:$B,'Control Panel'!$D:$D)</f>
        <v>6.6250000000000003E-2</v>
      </c>
      <c r="AW236" s="2">
        <f>IF('Control Panel'!$D$26="ON",BA235*(1-'Control Panel'!$C$26),BA235)</f>
        <v>4331649.0817211354</v>
      </c>
      <c r="AX236" s="3">
        <f>IF(ROUND(BA235,2) = 0,0,-PMT(_xlfn.XLOOKUP(AW$1,'Control Panel'!$B:$B,'Control Panel'!$H:$H),_xlfn.XLOOKUP(AW$1,'Control Panel'!$B:$B,'Control Panel'!$E:$E),_xlfn.XLOOKUP(AW$1,'Control Panel'!$B:$B,'Control Panel'!$C:$C)))</f>
        <v>44797.69910066975</v>
      </c>
      <c r="AY236" s="3">
        <f>IF(AX236=0,0,AW236*(_xlfn.XLOOKUP(AW$1,'Control Panel'!$B:$B,'Control Panel'!$H:$H)))</f>
        <v>19402.178178542588</v>
      </c>
      <c r="AZ236" s="3">
        <f t="shared" si="128"/>
        <v>25395.520922127162</v>
      </c>
      <c r="BA236" s="3">
        <f t="shared" si="129"/>
        <v>4306253.5607990082</v>
      </c>
      <c r="BB236" s="10">
        <f>_xlfn.XLOOKUP(AW$1,'Control Panel'!$B:$B,'Control Panel'!$D:$D)</f>
        <v>5.3749999999999999E-2</v>
      </c>
      <c r="BC236" s="2">
        <f>IF('Control Panel'!$D$26="ON",BG235*(1-'Control Panel'!$C$26),BG235)</f>
        <v>7445537.9223892</v>
      </c>
      <c r="BD236" s="3">
        <f>IF(ROUND(BG235,2) = 0,0,-PMT(_xlfn.XLOOKUP(BC$1,'Control Panel'!$B:$B,'Control Panel'!$H:$H),_xlfn.XLOOKUP(BC$1,'Control Panel'!$B:$B,'Control Panel'!$E:$E),_xlfn.XLOOKUP(BC$1,'Control Panel'!$B:$B,'Control Panel'!$C:$C)))</f>
        <v>83162.8118973979</v>
      </c>
      <c r="BE236" s="3">
        <f>IF(BD236=0,0,BC236*(_xlfn.XLOOKUP(BC$1,'Control Panel'!$B:$B,'Control Panel'!$H:$H)))</f>
        <v>43432.304547270338</v>
      </c>
      <c r="BF236" s="3">
        <f t="shared" si="130"/>
        <v>39730.507350127562</v>
      </c>
      <c r="BG236" s="3">
        <f t="shared" si="131"/>
        <v>7405807.4150390727</v>
      </c>
      <c r="BH236" s="10">
        <f>_xlfn.XLOOKUP(BC$1,'Control Panel'!$B:$B,'Control Panel'!$D:$D)</f>
        <v>7.0000000000000007E-2</v>
      </c>
      <c r="BI236" s="2">
        <f>IF('Control Panel'!$D$26="ON",BM235*(1-'Control Panel'!$C$26),BM235)</f>
        <v>3769485.5877717948</v>
      </c>
      <c r="BJ236" s="3">
        <f>IF(ROUND(BM235,2) = 0,0,-PMT(_xlfn.XLOOKUP(BI$1,'Control Panel'!$B:$B,'Control Panel'!$H:$H),_xlfn.XLOOKUP(BI$1,'Control Panel'!$B:$B,'Control Panel'!$E:$E),_xlfn.XLOOKUP(BI$1,'Control Panel'!$B:$B,'Control Panel'!$C:$C)))</f>
        <v>39928.799014207361</v>
      </c>
      <c r="BK236" s="3">
        <f>IF(BJ236=0,0,BI236*(_xlfn.XLOOKUP(BI$1,'Control Panel'!$B:$B,'Control Panel'!$H:$H)))</f>
        <v>18454.773190132742</v>
      </c>
      <c r="BL236" s="3">
        <f t="shared" si="132"/>
        <v>21474.025824074619</v>
      </c>
      <c r="BM236" s="3">
        <f t="shared" si="133"/>
        <v>3748011.5619477201</v>
      </c>
      <c r="BN236" s="10">
        <f>_xlfn.XLOOKUP(BI$1,'Control Panel'!$B:$B,'Control Panel'!$D:$D)</f>
        <v>5.8749999999999997E-2</v>
      </c>
      <c r="BO236" s="2">
        <f>IF('Control Panel'!$D$26="ON",BS235*(1-'Control Panel'!$C$26),BS235)</f>
        <v>4968841.4366625128</v>
      </c>
      <c r="BP236" s="3">
        <f>IF(ROUND(BS235,2) = 0,0,-PMT(_xlfn.XLOOKUP(BO$1,'Control Panel'!$B:$B,'Control Panel'!$H:$H),_xlfn.XLOOKUP(BO$1,'Control Panel'!$B:$B,'Control Panel'!$E:$E),_xlfn.XLOOKUP(BO$1,'Control Panel'!$B:$B,'Control Panel'!$C:$C)))</f>
        <v>51078.842448125593</v>
      </c>
      <c r="BQ236" s="3">
        <f>IF(BP236=0,0,BO236*(_xlfn.XLOOKUP(BO$1,'Control Panel'!$B:$B,'Control Panel'!$H:$H)))</f>
        <v>21738.681285398492</v>
      </c>
      <c r="BR236" s="3">
        <f t="shared" si="134"/>
        <v>29340.161162727101</v>
      </c>
      <c r="BS236" s="3">
        <f t="shared" si="135"/>
        <v>4939501.2754997853</v>
      </c>
      <c r="BT236" s="10">
        <f>_xlfn.XLOOKUP(BO$1,'Control Panel'!$B:$B,'Control Panel'!$D:$D)</f>
        <v>5.2499999999999998E-2</v>
      </c>
      <c r="BU236" s="2">
        <f>IF('Control Panel'!$D$26="ON",BY235*(1-'Control Panel'!$C$26),BY235)</f>
        <v>-1.0259100235998631E-9</v>
      </c>
      <c r="BV236" s="3">
        <f>IF(ROUND(BY235,2) = 0,0,-PMT(_xlfn.XLOOKUP(BU$1,'Control Panel'!$B:$B,'Control Panel'!$H:$H),_xlfn.XLOOKUP(BU$1,'Control Panel'!$B:$B,'Control Panel'!$E:$E),_xlfn.XLOOKUP(BU$1,'Control Panel'!$B:$B,'Control Panel'!$C:$C)))</f>
        <v>0</v>
      </c>
      <c r="BW236" s="3">
        <f>IF(BV236=0,0,BU236*(_xlfn.XLOOKUP(BU$1,'Control Panel'!$B:$B,'Control Panel'!$H:$H)))</f>
        <v>0</v>
      </c>
      <c r="BX236" s="3">
        <f t="shared" si="136"/>
        <v>0</v>
      </c>
      <c r="BY236" s="3">
        <f t="shared" si="137"/>
        <v>-1.0259100235998631E-9</v>
      </c>
      <c r="BZ236" s="10">
        <f>_xlfn.XLOOKUP(BU$1,'Control Panel'!$B:$B,'Control Panel'!$D:$D)</f>
        <v>6.3750000000000001E-2</v>
      </c>
      <c r="CA236" s="2">
        <f>IF('Control Panel'!$D$26="ON",CE235*(1-'Control Panel'!$C$26),CE235)</f>
        <v>-8.3746272139251232E-9</v>
      </c>
      <c r="CB236" s="3">
        <f>IF(ROUND(CE235,2) = 0,0,-PMT(_xlfn.XLOOKUP(CA$1,'Control Panel'!$B:$B,'Control Panel'!$H:$H),_xlfn.XLOOKUP(CA$1,'Control Panel'!$B:$B,'Control Panel'!$E:$E),_xlfn.XLOOKUP(CA$1,'Control Panel'!$B:$B,'Control Panel'!$C:$C)))</f>
        <v>0</v>
      </c>
      <c r="CC236" s="3">
        <f>IF(CB236=0,0,CA236*(_xlfn.XLOOKUP(CA$1,'Control Panel'!$B:$B,'Control Panel'!$H:$H)))</f>
        <v>0</v>
      </c>
      <c r="CD236" s="3">
        <f t="shared" si="138"/>
        <v>0</v>
      </c>
      <c r="CE236" s="3">
        <f t="shared" si="139"/>
        <v>-8.3746272139251232E-9</v>
      </c>
      <c r="CF236" s="10">
        <f>_xlfn.XLOOKUP(CA$1,'Control Panel'!$B:$B,'Control Panel'!$D:$D)</f>
        <v>5.7500000000000002E-2</v>
      </c>
      <c r="CG236" s="2">
        <f>IF('Control Panel'!$D$26="ON",CK235*(1-'Control Panel'!$C$26),CK235)</f>
        <v>2.066371962428093E-9</v>
      </c>
      <c r="CH236" s="3">
        <f>IF(ROUND(CK235,2) = 0,0,-PMT(_xlfn.XLOOKUP(CG$1,'Control Panel'!$B:$B,'Control Panel'!$H:$H),_xlfn.XLOOKUP(CG$1,'Control Panel'!$B:$B,'Control Panel'!$E:$E),_xlfn.XLOOKUP(CG$1,'Control Panel'!$B:$B,'Control Panel'!$C:$C)))</f>
        <v>0</v>
      </c>
      <c r="CI236" s="3">
        <f>IF(CH236=0,0,CG236*(_xlfn.XLOOKUP(CG$1,'Control Panel'!$B:$B,'Control Panel'!$H:$H)))</f>
        <v>0</v>
      </c>
      <c r="CJ236" s="3">
        <f t="shared" si="140"/>
        <v>0</v>
      </c>
      <c r="CK236" s="3">
        <f t="shared" si="141"/>
        <v>2.066371962428093E-9</v>
      </c>
      <c r="CL236" s="10">
        <f>_xlfn.XLOOKUP(CG$1,'Control Panel'!$B:$B,'Control Panel'!$D:$D)</f>
        <v>5.5E-2</v>
      </c>
      <c r="CM236" s="2">
        <f>IF('Control Panel'!$D$26="ON",CQ235*(1-'Control Panel'!$C$26),CQ235)</f>
        <v>1074344.0944135147</v>
      </c>
      <c r="CN236" s="3">
        <f>IF(ROUND(CQ235,2) = 0,0,-PMT(_xlfn.XLOOKUP(CM$1,'Control Panel'!$B:$B,'Control Panel'!$H:$H),_xlfn.XLOOKUP(CM$1,'Control Panel'!$B:$B,'Control Panel'!$E:$E),_xlfn.XLOOKUP(CM$1,'Control Panel'!$B:$B,'Control Panel'!$C:$C)))</f>
        <v>11044.074042837967</v>
      </c>
      <c r="CO236" s="3">
        <f>IF(CN236=0,0,CM236*(_xlfn.XLOOKUP(CM$1,'Control Panel'!$B:$B,'Control Panel'!$H:$H)))</f>
        <v>4700.2554130591261</v>
      </c>
      <c r="CP236" s="3">
        <f t="shared" si="142"/>
        <v>6343.8186297788407</v>
      </c>
      <c r="CQ236" s="3">
        <f t="shared" si="143"/>
        <v>1068000.2757837358</v>
      </c>
      <c r="CR236" s="10">
        <f>_xlfn.XLOOKUP(CM$1,'Control Panel'!$B:$B,'Control Panel'!$D:$D)</f>
        <v>5.2499999999999998E-2</v>
      </c>
    </row>
    <row r="237" spans="1:96" ht="11.15" thickBot="1" x14ac:dyDescent="0.35">
      <c r="A237" s="86">
        <f t="shared" si="112"/>
        <v>188454.04946102205</v>
      </c>
      <c r="B237" s="3">
        <f t="shared" si="113"/>
        <v>176228.58384569685</v>
      </c>
      <c r="C237" s="88">
        <f>SUM($A$3:A236)</f>
        <v>66470086.310990818</v>
      </c>
      <c r="D237" s="87">
        <f>IF('Control Panel'!$D$27= "ON",A237+B237*(1-'Control Panel'!$C$27),A237+B237)</f>
        <v>364682.6333067189</v>
      </c>
      <c r="F237" s="11">
        <v>235</v>
      </c>
      <c r="G237" s="2">
        <f>IF('Control Panel'!$D$26="ON",K236*(1-'Control Panel'!$C$26),K236)</f>
        <v>2.5611370801925659E-9</v>
      </c>
      <c r="H237" s="3">
        <f>IF(ROUND(K236,2) = 0,0,-PMT(_xlfn.XLOOKUP(G$1,'Control Panel'!$B:$B,'Control Panel'!$H:$H),_xlfn.XLOOKUP(G$1,'Control Panel'!$B:$B,'Control Panel'!$E:$E),_xlfn.XLOOKUP(G$1,'Control Panel'!$B:$B,'Control Panel'!$C:$C)))</f>
        <v>0</v>
      </c>
      <c r="I237" s="3">
        <f>IF(H237=0,0,G237*(_xlfn.XLOOKUP(G$1,'Control Panel'!$B:$B,'Control Panel'!$H:$H)))</f>
        <v>0</v>
      </c>
      <c r="J237" s="3">
        <f t="shared" si="114"/>
        <v>0</v>
      </c>
      <c r="K237" s="3">
        <f t="shared" si="115"/>
        <v>2.5611370801925659E-9</v>
      </c>
      <c r="L237" s="10">
        <f>_xlfn.XLOOKUP(G$1,'Control Panel'!$B:$B,'Control Panel'!$D:$D)</f>
        <v>5.5E-2</v>
      </c>
      <c r="M237" s="2">
        <f>IF('Control Panel'!$D$26="ON",Q236*(1-'Control Panel'!$C$26),Q236)</f>
        <v>2353627.2390126646</v>
      </c>
      <c r="N237" s="3">
        <f>IF(ROUND(Q236,2) = 0,0,-PMT(_xlfn.XLOOKUP(M$1,'Control Panel'!$B:$B,'Control Panel'!$H:$H),_xlfn.XLOOKUP(M$1,'Control Panel'!$B:$B,'Control Panel'!$E:$E),_xlfn.XLOOKUP(M$1,'Control Panel'!$B:$B,'Control Panel'!$C:$C)))</f>
        <v>26277.152547020552</v>
      </c>
      <c r="O237" s="3">
        <f>IF(N237=0,0,M237*(_xlfn.XLOOKUP(M$1,'Control Panel'!$B:$B,'Control Panel'!$H:$H)))</f>
        <v>13484.322723510058</v>
      </c>
      <c r="P237" s="3">
        <f t="shared" si="116"/>
        <v>12792.829823510494</v>
      </c>
      <c r="Q237" s="3">
        <f t="shared" si="117"/>
        <v>2340834.4091891539</v>
      </c>
      <c r="R237" s="10">
        <f>_xlfn.XLOOKUP(M$1,'Control Panel'!$B:$B,'Control Panel'!$D:$D)</f>
        <v>6.8750000000000006E-2</v>
      </c>
      <c r="S237" s="2">
        <f>IF('Control Panel'!$D$26="ON",W236*(1-'Control Panel'!$C$26),W236)</f>
        <v>3824644.2633955511</v>
      </c>
      <c r="T237" s="3">
        <f>IF(ROUND(W236,2) = 0,0,-PMT(_xlfn.XLOOKUP(S$1,'Control Panel'!$B:$B,'Control Panel'!$H:$H),_xlfn.XLOOKUP(S$1,'Control Panel'!$B:$B,'Control Panel'!$E:$E),_xlfn.XLOOKUP(S$1,'Control Panel'!$B:$B,'Control Panel'!$C:$C)))</f>
        <v>42700.372888908401</v>
      </c>
      <c r="U237" s="3">
        <f>IF(T237=0,0,S237*(_xlfn.XLOOKUP(S$1,'Control Panel'!$B:$B,'Control Panel'!$H:$H)))</f>
        <v>21912.024425703679</v>
      </c>
      <c r="V237" s="3">
        <f t="shared" si="118"/>
        <v>20788.348463204722</v>
      </c>
      <c r="W237" s="3">
        <f t="shared" si="119"/>
        <v>3803855.9149323464</v>
      </c>
      <c r="X237" s="10">
        <f>_xlfn.XLOOKUP(S$1,'Control Panel'!$B:$B,'Control Panel'!$D:$D)</f>
        <v>6.8750000000000006E-2</v>
      </c>
      <c r="Y237" s="2">
        <f>IF('Control Panel'!$D$26="ON",AC236*(1-'Control Panel'!$C$26),AC236)</f>
        <v>-6.7957444116473198E-9</v>
      </c>
      <c r="Z237" s="3">
        <f>IF(ROUND(AC236,2) = 0,0,-PMT(_xlfn.XLOOKUP(Y$1,'Control Panel'!$B:$B,'Control Panel'!$H:$H),_xlfn.XLOOKUP(Y$1,'Control Panel'!$B:$B,'Control Panel'!$E:$E),_xlfn.XLOOKUP(Y$1,'Control Panel'!$B:$B,'Control Panel'!$C:$C)))</f>
        <v>0</v>
      </c>
      <c r="AA237" s="3">
        <f>IF(Z237=0,0,Y237*(_xlfn.XLOOKUP(Y$1,'Control Panel'!$B:$B,'Control Panel'!$H:$H)))</f>
        <v>0</v>
      </c>
      <c r="AB237" s="3">
        <f t="shared" si="120"/>
        <v>0</v>
      </c>
      <c r="AC237" s="3">
        <f t="shared" si="121"/>
        <v>-6.7957444116473198E-9</v>
      </c>
      <c r="AD237" s="10">
        <f>_xlfn.XLOOKUP(Y$1,'Control Panel'!$B:$B,'Control Panel'!$D:$D)</f>
        <v>5.1249999999999997E-2</v>
      </c>
      <c r="AE237" s="2">
        <f>IF('Control Panel'!$D$26="ON",AI236*(1-'Control Panel'!$C$26),AI236)</f>
        <v>5884068.0975316642</v>
      </c>
      <c r="AF237" s="3">
        <f>IF(ROUND(AI236,2) = 0,0,-PMT(_xlfn.XLOOKUP(AE$1,'Control Panel'!$B:$B,'Control Panel'!$H:$H),_xlfn.XLOOKUP(AE$1,'Control Panel'!$B:$B,'Control Panel'!$E:$E),_xlfn.XLOOKUP(AE$1,'Control Panel'!$B:$B,'Control Panel'!$C:$C)))</f>
        <v>65692.881367551381</v>
      </c>
      <c r="AG237" s="3">
        <f>IF(AF237=0,0,AE237*(_xlfn.XLOOKUP(AE$1,'Control Panel'!$B:$B,'Control Panel'!$H:$H)))</f>
        <v>33710.80680877516</v>
      </c>
      <c r="AH237" s="3">
        <f t="shared" si="122"/>
        <v>31982.074558776221</v>
      </c>
      <c r="AI237" s="3">
        <f t="shared" si="123"/>
        <v>5852086.0229728883</v>
      </c>
      <c r="AJ237" s="10">
        <f>_xlfn.XLOOKUP(AE$1,'Control Panel'!$B:$B,'Control Panel'!$D:$D)</f>
        <v>6.8750000000000006E-2</v>
      </c>
      <c r="AK237" s="2">
        <f>IF('Control Panel'!$D$26="ON",AO236*(1-'Control Panel'!$C$26),AO236)</f>
        <v>-5.056790541857481E-10</v>
      </c>
      <c r="AL237" s="3">
        <f>IF(ROUND(AO236,2) = 0,0,-PMT(_xlfn.XLOOKUP(AK$1,'Control Panel'!$B:$B,'Control Panel'!$H:$H),_xlfn.XLOOKUP(AK$1,'Control Panel'!$B:$B,'Control Panel'!$E:$E),_xlfn.XLOOKUP(AK$1,'Control Panel'!$B:$B,'Control Panel'!$C:$C)))</f>
        <v>0</v>
      </c>
      <c r="AM237" s="3">
        <f>IF(AL237=0,0,AK237*(_xlfn.XLOOKUP(AK$1,'Control Panel'!$B:$B,'Control Panel'!$H:$H)))</f>
        <v>0</v>
      </c>
      <c r="AN237" s="3">
        <f t="shared" si="124"/>
        <v>0</v>
      </c>
      <c r="AO237" s="3">
        <f t="shared" si="125"/>
        <v>-5.056790541857481E-10</v>
      </c>
      <c r="AP237" s="10">
        <f>_xlfn.XLOOKUP(AK$1,'Control Panel'!$B:$B,'Control Panel'!$D:$D)</f>
        <v>6.25E-2</v>
      </c>
      <c r="AQ237" s="2">
        <f>IF('Control Panel'!$D$26="ON",AU236*(1-'Control Panel'!$C$26),AU236)</f>
        <v>-1.3387762010097504E-9</v>
      </c>
      <c r="AR237" s="3">
        <f>IF(ROUND(AU236,2) = 0,0,-PMT(_xlfn.XLOOKUP(AQ$1,'Control Panel'!$B:$B,'Control Panel'!$H:$H),_xlfn.XLOOKUP(AQ$1,'Control Panel'!$B:$B,'Control Panel'!$E:$E),_xlfn.XLOOKUP(AQ$1,'Control Panel'!$B:$B,'Control Panel'!$C:$C)))</f>
        <v>0</v>
      </c>
      <c r="AS237" s="3">
        <f>IF(AR237=0,0,AQ237*(_xlfn.XLOOKUP(AQ$1,'Control Panel'!$B:$B,'Control Panel'!$H:$H)))</f>
        <v>0</v>
      </c>
      <c r="AT237" s="3">
        <f t="shared" si="126"/>
        <v>0</v>
      </c>
      <c r="AU237" s="3">
        <f t="shared" si="127"/>
        <v>-1.3387762010097504E-9</v>
      </c>
      <c r="AV237" s="10">
        <f>_xlfn.XLOOKUP(AQ$1,'Control Panel'!$B:$B,'Control Panel'!$D:$D)</f>
        <v>6.6250000000000003E-2</v>
      </c>
      <c r="AW237" s="2">
        <f>IF('Control Panel'!$D$26="ON",BA236*(1-'Control Panel'!$C$26),BA236)</f>
        <v>4306253.5607990082</v>
      </c>
      <c r="AX237" s="3">
        <f>IF(ROUND(BA236,2) = 0,0,-PMT(_xlfn.XLOOKUP(AW$1,'Control Panel'!$B:$B,'Control Panel'!$H:$H),_xlfn.XLOOKUP(AW$1,'Control Panel'!$B:$B,'Control Panel'!$E:$E),_xlfn.XLOOKUP(AW$1,'Control Panel'!$B:$B,'Control Panel'!$C:$C)))</f>
        <v>44797.69910066975</v>
      </c>
      <c r="AY237" s="3">
        <f>IF(AX237=0,0,AW237*(_xlfn.XLOOKUP(AW$1,'Control Panel'!$B:$B,'Control Panel'!$H:$H)))</f>
        <v>19288.427407745559</v>
      </c>
      <c r="AZ237" s="3">
        <f t="shared" si="128"/>
        <v>25509.271692924191</v>
      </c>
      <c r="BA237" s="3">
        <f t="shared" si="129"/>
        <v>4280744.289106084</v>
      </c>
      <c r="BB237" s="10">
        <f>_xlfn.XLOOKUP(AW$1,'Control Panel'!$B:$B,'Control Panel'!$D:$D)</f>
        <v>5.3749999999999999E-2</v>
      </c>
      <c r="BC237" s="2">
        <f>IF('Control Panel'!$D$26="ON",BG236*(1-'Control Panel'!$C$26),BG236)</f>
        <v>7405807.4150390727</v>
      </c>
      <c r="BD237" s="3">
        <f>IF(ROUND(BG236,2) = 0,0,-PMT(_xlfn.XLOOKUP(BC$1,'Control Panel'!$B:$B,'Control Panel'!$H:$H),_xlfn.XLOOKUP(BC$1,'Control Panel'!$B:$B,'Control Panel'!$E:$E),_xlfn.XLOOKUP(BC$1,'Control Panel'!$B:$B,'Control Panel'!$C:$C)))</f>
        <v>83162.8118973979</v>
      </c>
      <c r="BE237" s="3">
        <f>IF(BD237=0,0,BC237*(_xlfn.XLOOKUP(BC$1,'Control Panel'!$B:$B,'Control Panel'!$H:$H)))</f>
        <v>43200.543254394594</v>
      </c>
      <c r="BF237" s="3">
        <f t="shared" si="130"/>
        <v>39962.268643003306</v>
      </c>
      <c r="BG237" s="3">
        <f t="shared" si="131"/>
        <v>7365845.1463960698</v>
      </c>
      <c r="BH237" s="10">
        <f>_xlfn.XLOOKUP(BC$1,'Control Panel'!$B:$B,'Control Panel'!$D:$D)</f>
        <v>7.0000000000000007E-2</v>
      </c>
      <c r="BI237" s="2">
        <f>IF('Control Panel'!$D$26="ON",BM236*(1-'Control Panel'!$C$26),BM236)</f>
        <v>3748011.5619477201</v>
      </c>
      <c r="BJ237" s="3">
        <f>IF(ROUND(BM236,2) = 0,0,-PMT(_xlfn.XLOOKUP(BI$1,'Control Panel'!$B:$B,'Control Panel'!$H:$H),_xlfn.XLOOKUP(BI$1,'Control Panel'!$B:$B,'Control Panel'!$E:$E),_xlfn.XLOOKUP(BI$1,'Control Panel'!$B:$B,'Control Panel'!$C:$C)))</f>
        <v>39928.799014207361</v>
      </c>
      <c r="BK237" s="3">
        <f>IF(BJ237=0,0,BI237*(_xlfn.XLOOKUP(BI$1,'Control Panel'!$B:$B,'Control Panel'!$H:$H)))</f>
        <v>18349.639938702378</v>
      </c>
      <c r="BL237" s="3">
        <f t="shared" si="132"/>
        <v>21579.159075504984</v>
      </c>
      <c r="BM237" s="3">
        <f t="shared" si="133"/>
        <v>3726432.402872215</v>
      </c>
      <c r="BN237" s="10">
        <f>_xlfn.XLOOKUP(BI$1,'Control Panel'!$B:$B,'Control Panel'!$D:$D)</f>
        <v>5.8749999999999997E-2</v>
      </c>
      <c r="BO237" s="2">
        <f>IF('Control Panel'!$D$26="ON",BS236*(1-'Control Panel'!$C$26),BS236)</f>
        <v>4939501.2754997853</v>
      </c>
      <c r="BP237" s="3">
        <f>IF(ROUND(BS236,2) = 0,0,-PMT(_xlfn.XLOOKUP(BO$1,'Control Panel'!$B:$B,'Control Panel'!$H:$H),_xlfn.XLOOKUP(BO$1,'Control Panel'!$B:$B,'Control Panel'!$E:$E),_xlfn.XLOOKUP(BO$1,'Control Panel'!$B:$B,'Control Panel'!$C:$C)))</f>
        <v>51078.842448125593</v>
      </c>
      <c r="BQ237" s="3">
        <f>IF(BP237=0,0,BO237*(_xlfn.XLOOKUP(BO$1,'Control Panel'!$B:$B,'Control Panel'!$H:$H)))</f>
        <v>21610.318080311557</v>
      </c>
      <c r="BR237" s="3">
        <f t="shared" si="134"/>
        <v>29468.524367814036</v>
      </c>
      <c r="BS237" s="3">
        <f t="shared" si="135"/>
        <v>4910032.7511319714</v>
      </c>
      <c r="BT237" s="10">
        <f>_xlfn.XLOOKUP(BO$1,'Control Panel'!$B:$B,'Control Panel'!$D:$D)</f>
        <v>5.2499999999999998E-2</v>
      </c>
      <c r="BU237" s="2">
        <f>IF('Control Panel'!$D$26="ON",BY236*(1-'Control Panel'!$C$26),BY236)</f>
        <v>-1.0259100235998631E-9</v>
      </c>
      <c r="BV237" s="3">
        <f>IF(ROUND(BY236,2) = 0,0,-PMT(_xlfn.XLOOKUP(BU$1,'Control Panel'!$B:$B,'Control Panel'!$H:$H),_xlfn.XLOOKUP(BU$1,'Control Panel'!$B:$B,'Control Panel'!$E:$E),_xlfn.XLOOKUP(BU$1,'Control Panel'!$B:$B,'Control Panel'!$C:$C)))</f>
        <v>0</v>
      </c>
      <c r="BW237" s="3">
        <f>IF(BV237=0,0,BU237*(_xlfn.XLOOKUP(BU$1,'Control Panel'!$B:$B,'Control Panel'!$H:$H)))</f>
        <v>0</v>
      </c>
      <c r="BX237" s="3">
        <f t="shared" si="136"/>
        <v>0</v>
      </c>
      <c r="BY237" s="3">
        <f t="shared" si="137"/>
        <v>-1.0259100235998631E-9</v>
      </c>
      <c r="BZ237" s="10">
        <f>_xlfn.XLOOKUP(BU$1,'Control Panel'!$B:$B,'Control Panel'!$D:$D)</f>
        <v>6.3750000000000001E-2</v>
      </c>
      <c r="CA237" s="2">
        <f>IF('Control Panel'!$D$26="ON",CE236*(1-'Control Panel'!$C$26),CE236)</f>
        <v>-8.3746272139251232E-9</v>
      </c>
      <c r="CB237" s="3">
        <f>IF(ROUND(CE236,2) = 0,0,-PMT(_xlfn.XLOOKUP(CA$1,'Control Panel'!$B:$B,'Control Panel'!$H:$H),_xlfn.XLOOKUP(CA$1,'Control Panel'!$B:$B,'Control Panel'!$E:$E),_xlfn.XLOOKUP(CA$1,'Control Panel'!$B:$B,'Control Panel'!$C:$C)))</f>
        <v>0</v>
      </c>
      <c r="CC237" s="3">
        <f>IF(CB237=0,0,CA237*(_xlfn.XLOOKUP(CA$1,'Control Panel'!$B:$B,'Control Panel'!$H:$H)))</f>
        <v>0</v>
      </c>
      <c r="CD237" s="3">
        <f t="shared" si="138"/>
        <v>0</v>
      </c>
      <c r="CE237" s="3">
        <f t="shared" si="139"/>
        <v>-8.3746272139251232E-9</v>
      </c>
      <c r="CF237" s="10">
        <f>_xlfn.XLOOKUP(CA$1,'Control Panel'!$B:$B,'Control Panel'!$D:$D)</f>
        <v>5.7500000000000002E-2</v>
      </c>
      <c r="CG237" s="2">
        <f>IF('Control Panel'!$D$26="ON",CK236*(1-'Control Panel'!$C$26),CK236)</f>
        <v>2.066371962428093E-9</v>
      </c>
      <c r="CH237" s="3">
        <f>IF(ROUND(CK236,2) = 0,0,-PMT(_xlfn.XLOOKUP(CG$1,'Control Panel'!$B:$B,'Control Panel'!$H:$H),_xlfn.XLOOKUP(CG$1,'Control Panel'!$B:$B,'Control Panel'!$E:$E),_xlfn.XLOOKUP(CG$1,'Control Panel'!$B:$B,'Control Panel'!$C:$C)))</f>
        <v>0</v>
      </c>
      <c r="CI237" s="3">
        <f>IF(CH237=0,0,CG237*(_xlfn.XLOOKUP(CG$1,'Control Panel'!$B:$B,'Control Panel'!$H:$H)))</f>
        <v>0</v>
      </c>
      <c r="CJ237" s="3">
        <f t="shared" si="140"/>
        <v>0</v>
      </c>
      <c r="CK237" s="3">
        <f t="shared" si="141"/>
        <v>2.066371962428093E-9</v>
      </c>
      <c r="CL237" s="10">
        <f>_xlfn.XLOOKUP(CG$1,'Control Panel'!$B:$B,'Control Panel'!$D:$D)</f>
        <v>5.5E-2</v>
      </c>
      <c r="CM237" s="2">
        <f>IF('Control Panel'!$D$26="ON",CQ236*(1-'Control Panel'!$C$26),CQ236)</f>
        <v>1068000.2757837358</v>
      </c>
      <c r="CN237" s="3">
        <f>IF(ROUND(CQ236,2) = 0,0,-PMT(_xlfn.XLOOKUP(CM$1,'Control Panel'!$B:$B,'Control Panel'!$H:$H),_xlfn.XLOOKUP(CM$1,'Control Panel'!$B:$B,'Control Panel'!$E:$E),_xlfn.XLOOKUP(CM$1,'Control Panel'!$B:$B,'Control Panel'!$C:$C)))</f>
        <v>11044.074042837967</v>
      </c>
      <c r="CO237" s="3">
        <f>IF(CN237=0,0,CM237*(_xlfn.XLOOKUP(CM$1,'Control Panel'!$B:$B,'Control Panel'!$H:$H)))</f>
        <v>4672.501206553844</v>
      </c>
      <c r="CP237" s="3">
        <f t="shared" si="142"/>
        <v>6371.5728362841228</v>
      </c>
      <c r="CQ237" s="3">
        <f t="shared" si="143"/>
        <v>1061628.7029474517</v>
      </c>
      <c r="CR237" s="10">
        <f>_xlfn.XLOOKUP(CM$1,'Control Panel'!$B:$B,'Control Panel'!$D:$D)</f>
        <v>5.2499999999999998E-2</v>
      </c>
    </row>
    <row r="238" spans="1:96" ht="11.15" thickBot="1" x14ac:dyDescent="0.35">
      <c r="A238" s="86">
        <f t="shared" si="112"/>
        <v>189439.49416856651</v>
      </c>
      <c r="B238" s="3">
        <f t="shared" si="113"/>
        <v>175243.13913815236</v>
      </c>
      <c r="C238" s="88">
        <f>SUM($A$3:A237)</f>
        <v>66658540.36045184</v>
      </c>
      <c r="D238" s="87">
        <f>IF('Control Panel'!$D$27= "ON",A238+B238*(1-'Control Panel'!$C$27),A238+B238)</f>
        <v>364682.6333067189</v>
      </c>
      <c r="F238" s="11">
        <v>236</v>
      </c>
      <c r="G238" s="2">
        <f>IF('Control Panel'!$D$26="ON",K237*(1-'Control Panel'!$C$26),K237)</f>
        <v>2.5611370801925659E-9</v>
      </c>
      <c r="H238" s="3">
        <f>IF(ROUND(K237,2) = 0,0,-PMT(_xlfn.XLOOKUP(G$1,'Control Panel'!$B:$B,'Control Panel'!$H:$H),_xlfn.XLOOKUP(G$1,'Control Panel'!$B:$B,'Control Panel'!$E:$E),_xlfn.XLOOKUP(G$1,'Control Panel'!$B:$B,'Control Panel'!$C:$C)))</f>
        <v>0</v>
      </c>
      <c r="I238" s="3">
        <f>IF(H238=0,0,G238*(_xlfn.XLOOKUP(G$1,'Control Panel'!$B:$B,'Control Panel'!$H:$H)))</f>
        <v>0</v>
      </c>
      <c r="J238" s="3">
        <f t="shared" si="114"/>
        <v>0</v>
      </c>
      <c r="K238" s="3">
        <f t="shared" si="115"/>
        <v>2.5611370801925659E-9</v>
      </c>
      <c r="L238" s="10">
        <f>_xlfn.XLOOKUP(G$1,'Control Panel'!$B:$B,'Control Panel'!$D:$D)</f>
        <v>5.5E-2</v>
      </c>
      <c r="M238" s="2">
        <f>IF('Control Panel'!$D$26="ON",Q237*(1-'Control Panel'!$C$26),Q237)</f>
        <v>2340834.4091891539</v>
      </c>
      <c r="N238" s="3">
        <f>IF(ROUND(Q237,2) = 0,0,-PMT(_xlfn.XLOOKUP(M$1,'Control Panel'!$B:$B,'Control Panel'!$H:$H),_xlfn.XLOOKUP(M$1,'Control Panel'!$B:$B,'Control Panel'!$E:$E),_xlfn.XLOOKUP(M$1,'Control Panel'!$B:$B,'Control Panel'!$C:$C)))</f>
        <v>26277.152547020552</v>
      </c>
      <c r="O238" s="3">
        <f>IF(N238=0,0,M238*(_xlfn.XLOOKUP(M$1,'Control Panel'!$B:$B,'Control Panel'!$H:$H)))</f>
        <v>13411.030469312862</v>
      </c>
      <c r="P238" s="3">
        <f t="shared" si="116"/>
        <v>12866.122077707691</v>
      </c>
      <c r="Q238" s="3">
        <f t="shared" si="117"/>
        <v>2327968.2871114463</v>
      </c>
      <c r="R238" s="10">
        <f>_xlfn.XLOOKUP(M$1,'Control Panel'!$B:$B,'Control Panel'!$D:$D)</f>
        <v>6.8750000000000006E-2</v>
      </c>
      <c r="S238" s="2">
        <f>IF('Control Panel'!$D$26="ON",W237*(1-'Control Panel'!$C$26),W237)</f>
        <v>3803855.9149323464</v>
      </c>
      <c r="T238" s="3">
        <f>IF(ROUND(W237,2) = 0,0,-PMT(_xlfn.XLOOKUP(S$1,'Control Panel'!$B:$B,'Control Panel'!$H:$H),_xlfn.XLOOKUP(S$1,'Control Panel'!$B:$B,'Control Panel'!$E:$E),_xlfn.XLOOKUP(S$1,'Control Panel'!$B:$B,'Control Panel'!$C:$C)))</f>
        <v>42700.372888908401</v>
      </c>
      <c r="U238" s="3">
        <f>IF(T238=0,0,S238*(_xlfn.XLOOKUP(S$1,'Control Panel'!$B:$B,'Control Panel'!$H:$H)))</f>
        <v>21792.924512633235</v>
      </c>
      <c r="V238" s="3">
        <f t="shared" si="118"/>
        <v>20907.448376275166</v>
      </c>
      <c r="W238" s="3">
        <f t="shared" si="119"/>
        <v>3782948.4665560713</v>
      </c>
      <c r="X238" s="10">
        <f>_xlfn.XLOOKUP(S$1,'Control Panel'!$B:$B,'Control Panel'!$D:$D)</f>
        <v>6.8750000000000006E-2</v>
      </c>
      <c r="Y238" s="2">
        <f>IF('Control Panel'!$D$26="ON",AC237*(1-'Control Panel'!$C$26),AC237)</f>
        <v>-6.7957444116473198E-9</v>
      </c>
      <c r="Z238" s="3">
        <f>IF(ROUND(AC237,2) = 0,0,-PMT(_xlfn.XLOOKUP(Y$1,'Control Panel'!$B:$B,'Control Panel'!$H:$H),_xlfn.XLOOKUP(Y$1,'Control Panel'!$B:$B,'Control Panel'!$E:$E),_xlfn.XLOOKUP(Y$1,'Control Panel'!$B:$B,'Control Panel'!$C:$C)))</f>
        <v>0</v>
      </c>
      <c r="AA238" s="3">
        <f>IF(Z238=0,0,Y238*(_xlfn.XLOOKUP(Y$1,'Control Panel'!$B:$B,'Control Panel'!$H:$H)))</f>
        <v>0</v>
      </c>
      <c r="AB238" s="3">
        <f t="shared" si="120"/>
        <v>0</v>
      </c>
      <c r="AC238" s="3">
        <f t="shared" si="121"/>
        <v>-6.7957444116473198E-9</v>
      </c>
      <c r="AD238" s="10">
        <f>_xlfn.XLOOKUP(Y$1,'Control Panel'!$B:$B,'Control Panel'!$D:$D)</f>
        <v>5.1249999999999997E-2</v>
      </c>
      <c r="AE238" s="2">
        <f>IF('Control Panel'!$D$26="ON",AI237*(1-'Control Panel'!$C$26),AI237)</f>
        <v>5852086.0229728883</v>
      </c>
      <c r="AF238" s="3">
        <f>IF(ROUND(AI237,2) = 0,0,-PMT(_xlfn.XLOOKUP(AE$1,'Control Panel'!$B:$B,'Control Panel'!$H:$H),_xlfn.XLOOKUP(AE$1,'Control Panel'!$B:$B,'Control Panel'!$E:$E),_xlfn.XLOOKUP(AE$1,'Control Panel'!$B:$B,'Control Panel'!$C:$C)))</f>
        <v>65692.881367551381</v>
      </c>
      <c r="AG238" s="3">
        <f>IF(AF238=0,0,AE238*(_xlfn.XLOOKUP(AE$1,'Control Panel'!$B:$B,'Control Panel'!$H:$H)))</f>
        <v>33527.576173282177</v>
      </c>
      <c r="AH238" s="3">
        <f t="shared" si="122"/>
        <v>32165.305194269204</v>
      </c>
      <c r="AI238" s="3">
        <f t="shared" si="123"/>
        <v>5819920.7177786194</v>
      </c>
      <c r="AJ238" s="10">
        <f>_xlfn.XLOOKUP(AE$1,'Control Panel'!$B:$B,'Control Panel'!$D:$D)</f>
        <v>6.8750000000000006E-2</v>
      </c>
      <c r="AK238" s="2">
        <f>IF('Control Panel'!$D$26="ON",AO237*(1-'Control Panel'!$C$26),AO237)</f>
        <v>-5.056790541857481E-10</v>
      </c>
      <c r="AL238" s="3">
        <f>IF(ROUND(AO237,2) = 0,0,-PMT(_xlfn.XLOOKUP(AK$1,'Control Panel'!$B:$B,'Control Panel'!$H:$H),_xlfn.XLOOKUP(AK$1,'Control Panel'!$B:$B,'Control Panel'!$E:$E),_xlfn.XLOOKUP(AK$1,'Control Panel'!$B:$B,'Control Panel'!$C:$C)))</f>
        <v>0</v>
      </c>
      <c r="AM238" s="3">
        <f>IF(AL238=0,0,AK238*(_xlfn.XLOOKUP(AK$1,'Control Panel'!$B:$B,'Control Panel'!$H:$H)))</f>
        <v>0</v>
      </c>
      <c r="AN238" s="3">
        <f t="shared" si="124"/>
        <v>0</v>
      </c>
      <c r="AO238" s="3">
        <f t="shared" si="125"/>
        <v>-5.056790541857481E-10</v>
      </c>
      <c r="AP238" s="10">
        <f>_xlfn.XLOOKUP(AK$1,'Control Panel'!$B:$B,'Control Panel'!$D:$D)</f>
        <v>6.25E-2</v>
      </c>
      <c r="AQ238" s="2">
        <f>IF('Control Panel'!$D$26="ON",AU237*(1-'Control Panel'!$C$26),AU237)</f>
        <v>-1.3387762010097504E-9</v>
      </c>
      <c r="AR238" s="3">
        <f>IF(ROUND(AU237,2) = 0,0,-PMT(_xlfn.XLOOKUP(AQ$1,'Control Panel'!$B:$B,'Control Panel'!$H:$H),_xlfn.XLOOKUP(AQ$1,'Control Panel'!$B:$B,'Control Panel'!$E:$E),_xlfn.XLOOKUP(AQ$1,'Control Panel'!$B:$B,'Control Panel'!$C:$C)))</f>
        <v>0</v>
      </c>
      <c r="AS238" s="3">
        <f>IF(AR238=0,0,AQ238*(_xlfn.XLOOKUP(AQ$1,'Control Panel'!$B:$B,'Control Panel'!$H:$H)))</f>
        <v>0</v>
      </c>
      <c r="AT238" s="3">
        <f t="shared" si="126"/>
        <v>0</v>
      </c>
      <c r="AU238" s="3">
        <f t="shared" si="127"/>
        <v>-1.3387762010097504E-9</v>
      </c>
      <c r="AV238" s="10">
        <f>_xlfn.XLOOKUP(AQ$1,'Control Panel'!$B:$B,'Control Panel'!$D:$D)</f>
        <v>6.6250000000000003E-2</v>
      </c>
      <c r="AW238" s="2">
        <f>IF('Control Panel'!$D$26="ON",BA237*(1-'Control Panel'!$C$26),BA237)</f>
        <v>4280744.289106084</v>
      </c>
      <c r="AX238" s="3">
        <f>IF(ROUND(BA237,2) = 0,0,-PMT(_xlfn.XLOOKUP(AW$1,'Control Panel'!$B:$B,'Control Panel'!$H:$H),_xlfn.XLOOKUP(AW$1,'Control Panel'!$B:$B,'Control Panel'!$E:$E),_xlfn.XLOOKUP(AW$1,'Control Panel'!$B:$B,'Control Panel'!$C:$C)))</f>
        <v>44797.69910066975</v>
      </c>
      <c r="AY238" s="3">
        <f>IF(AX238=0,0,AW238*(_xlfn.XLOOKUP(AW$1,'Control Panel'!$B:$B,'Control Panel'!$H:$H)))</f>
        <v>19174.16712828767</v>
      </c>
      <c r="AZ238" s="3">
        <f t="shared" si="128"/>
        <v>25623.531972382079</v>
      </c>
      <c r="BA238" s="3">
        <f t="shared" si="129"/>
        <v>4255120.7571337018</v>
      </c>
      <c r="BB238" s="10">
        <f>_xlfn.XLOOKUP(AW$1,'Control Panel'!$B:$B,'Control Panel'!$D:$D)</f>
        <v>5.3749999999999999E-2</v>
      </c>
      <c r="BC238" s="2">
        <f>IF('Control Panel'!$D$26="ON",BG237*(1-'Control Panel'!$C$26),BG237)</f>
        <v>7365845.1463960698</v>
      </c>
      <c r="BD238" s="3">
        <f>IF(ROUND(BG237,2) = 0,0,-PMT(_xlfn.XLOOKUP(BC$1,'Control Panel'!$B:$B,'Control Panel'!$H:$H),_xlfn.XLOOKUP(BC$1,'Control Panel'!$B:$B,'Control Panel'!$E:$E),_xlfn.XLOOKUP(BC$1,'Control Panel'!$B:$B,'Control Panel'!$C:$C)))</f>
        <v>83162.8118973979</v>
      </c>
      <c r="BE238" s="3">
        <f>IF(BD238=0,0,BC238*(_xlfn.XLOOKUP(BC$1,'Control Panel'!$B:$B,'Control Panel'!$H:$H)))</f>
        <v>42967.43002064374</v>
      </c>
      <c r="BF238" s="3">
        <f t="shared" si="130"/>
        <v>40195.38187675416</v>
      </c>
      <c r="BG238" s="3">
        <f t="shared" si="131"/>
        <v>7325649.7645193152</v>
      </c>
      <c r="BH238" s="10">
        <f>_xlfn.XLOOKUP(BC$1,'Control Panel'!$B:$B,'Control Panel'!$D:$D)</f>
        <v>7.0000000000000007E-2</v>
      </c>
      <c r="BI238" s="2">
        <f>IF('Control Panel'!$D$26="ON",BM237*(1-'Control Panel'!$C$26),BM237)</f>
        <v>3726432.402872215</v>
      </c>
      <c r="BJ238" s="3">
        <f>IF(ROUND(BM237,2) = 0,0,-PMT(_xlfn.XLOOKUP(BI$1,'Control Panel'!$B:$B,'Control Panel'!$H:$H),_xlfn.XLOOKUP(BI$1,'Control Panel'!$B:$B,'Control Panel'!$E:$E),_xlfn.XLOOKUP(BI$1,'Control Panel'!$B:$B,'Control Panel'!$C:$C)))</f>
        <v>39928.799014207361</v>
      </c>
      <c r="BK238" s="3">
        <f>IF(BJ238=0,0,BI238*(_xlfn.XLOOKUP(BI$1,'Control Panel'!$B:$B,'Control Panel'!$H:$H)))</f>
        <v>18243.991972395219</v>
      </c>
      <c r="BL238" s="3">
        <f t="shared" si="132"/>
        <v>21684.807041812142</v>
      </c>
      <c r="BM238" s="3">
        <f t="shared" si="133"/>
        <v>3704747.5958304028</v>
      </c>
      <c r="BN238" s="10">
        <f>_xlfn.XLOOKUP(BI$1,'Control Panel'!$B:$B,'Control Panel'!$D:$D)</f>
        <v>5.8749999999999997E-2</v>
      </c>
      <c r="BO238" s="2">
        <f>IF('Control Panel'!$D$26="ON",BS237*(1-'Control Panel'!$C$26),BS237)</f>
        <v>4910032.7511319714</v>
      </c>
      <c r="BP238" s="3">
        <f>IF(ROUND(BS237,2) = 0,0,-PMT(_xlfn.XLOOKUP(BO$1,'Control Panel'!$B:$B,'Control Panel'!$H:$H),_xlfn.XLOOKUP(BO$1,'Control Panel'!$B:$B,'Control Panel'!$E:$E),_xlfn.XLOOKUP(BO$1,'Control Panel'!$B:$B,'Control Panel'!$C:$C)))</f>
        <v>51078.842448125593</v>
      </c>
      <c r="BQ238" s="3">
        <f>IF(BP238=0,0,BO238*(_xlfn.XLOOKUP(BO$1,'Control Panel'!$B:$B,'Control Panel'!$H:$H)))</f>
        <v>21481.393286202372</v>
      </c>
      <c r="BR238" s="3">
        <f t="shared" si="134"/>
        <v>29597.449161923221</v>
      </c>
      <c r="BS238" s="3">
        <f t="shared" si="135"/>
        <v>4880435.3019700479</v>
      </c>
      <c r="BT238" s="10">
        <f>_xlfn.XLOOKUP(BO$1,'Control Panel'!$B:$B,'Control Panel'!$D:$D)</f>
        <v>5.2499999999999998E-2</v>
      </c>
      <c r="BU238" s="2">
        <f>IF('Control Panel'!$D$26="ON",BY237*(1-'Control Panel'!$C$26),BY237)</f>
        <v>-1.0259100235998631E-9</v>
      </c>
      <c r="BV238" s="3">
        <f>IF(ROUND(BY237,2) = 0,0,-PMT(_xlfn.XLOOKUP(BU$1,'Control Panel'!$B:$B,'Control Panel'!$H:$H),_xlfn.XLOOKUP(BU$1,'Control Panel'!$B:$B,'Control Panel'!$E:$E),_xlfn.XLOOKUP(BU$1,'Control Panel'!$B:$B,'Control Panel'!$C:$C)))</f>
        <v>0</v>
      </c>
      <c r="BW238" s="3">
        <f>IF(BV238=0,0,BU238*(_xlfn.XLOOKUP(BU$1,'Control Panel'!$B:$B,'Control Panel'!$H:$H)))</f>
        <v>0</v>
      </c>
      <c r="BX238" s="3">
        <f t="shared" si="136"/>
        <v>0</v>
      </c>
      <c r="BY238" s="3">
        <f t="shared" si="137"/>
        <v>-1.0259100235998631E-9</v>
      </c>
      <c r="BZ238" s="10">
        <f>_xlfn.XLOOKUP(BU$1,'Control Panel'!$B:$B,'Control Panel'!$D:$D)</f>
        <v>6.3750000000000001E-2</v>
      </c>
      <c r="CA238" s="2">
        <f>IF('Control Panel'!$D$26="ON",CE237*(1-'Control Panel'!$C$26),CE237)</f>
        <v>-8.3746272139251232E-9</v>
      </c>
      <c r="CB238" s="3">
        <f>IF(ROUND(CE237,2) = 0,0,-PMT(_xlfn.XLOOKUP(CA$1,'Control Panel'!$B:$B,'Control Panel'!$H:$H),_xlfn.XLOOKUP(CA$1,'Control Panel'!$B:$B,'Control Panel'!$E:$E),_xlfn.XLOOKUP(CA$1,'Control Panel'!$B:$B,'Control Panel'!$C:$C)))</f>
        <v>0</v>
      </c>
      <c r="CC238" s="3">
        <f>IF(CB238=0,0,CA238*(_xlfn.XLOOKUP(CA$1,'Control Panel'!$B:$B,'Control Panel'!$H:$H)))</f>
        <v>0</v>
      </c>
      <c r="CD238" s="3">
        <f t="shared" si="138"/>
        <v>0</v>
      </c>
      <c r="CE238" s="3">
        <f t="shared" si="139"/>
        <v>-8.3746272139251232E-9</v>
      </c>
      <c r="CF238" s="10">
        <f>_xlfn.XLOOKUP(CA$1,'Control Panel'!$B:$B,'Control Panel'!$D:$D)</f>
        <v>5.7500000000000002E-2</v>
      </c>
      <c r="CG238" s="2">
        <f>IF('Control Panel'!$D$26="ON",CK237*(1-'Control Panel'!$C$26),CK237)</f>
        <v>2.066371962428093E-9</v>
      </c>
      <c r="CH238" s="3">
        <f>IF(ROUND(CK237,2) = 0,0,-PMT(_xlfn.XLOOKUP(CG$1,'Control Panel'!$B:$B,'Control Panel'!$H:$H),_xlfn.XLOOKUP(CG$1,'Control Panel'!$B:$B,'Control Panel'!$E:$E),_xlfn.XLOOKUP(CG$1,'Control Panel'!$B:$B,'Control Panel'!$C:$C)))</f>
        <v>0</v>
      </c>
      <c r="CI238" s="3">
        <f>IF(CH238=0,0,CG238*(_xlfn.XLOOKUP(CG$1,'Control Panel'!$B:$B,'Control Panel'!$H:$H)))</f>
        <v>0</v>
      </c>
      <c r="CJ238" s="3">
        <f t="shared" si="140"/>
        <v>0</v>
      </c>
      <c r="CK238" s="3">
        <f t="shared" si="141"/>
        <v>2.066371962428093E-9</v>
      </c>
      <c r="CL238" s="10">
        <f>_xlfn.XLOOKUP(CG$1,'Control Panel'!$B:$B,'Control Panel'!$D:$D)</f>
        <v>5.5E-2</v>
      </c>
      <c r="CM238" s="2">
        <f>IF('Control Panel'!$D$26="ON",CQ237*(1-'Control Panel'!$C$26),CQ237)</f>
        <v>1061628.7029474517</v>
      </c>
      <c r="CN238" s="3">
        <f>IF(ROUND(CQ237,2) = 0,0,-PMT(_xlfn.XLOOKUP(CM$1,'Control Panel'!$B:$B,'Control Panel'!$H:$H),_xlfn.XLOOKUP(CM$1,'Control Panel'!$B:$B,'Control Panel'!$E:$E),_xlfn.XLOOKUP(CM$1,'Control Panel'!$B:$B,'Control Panel'!$C:$C)))</f>
        <v>11044.074042837967</v>
      </c>
      <c r="CO238" s="3">
        <f>IF(CN238=0,0,CM238*(_xlfn.XLOOKUP(CM$1,'Control Panel'!$B:$B,'Control Panel'!$H:$H)))</f>
        <v>4644.6255753951009</v>
      </c>
      <c r="CP238" s="3">
        <f t="shared" si="142"/>
        <v>6399.4484674428659</v>
      </c>
      <c r="CQ238" s="3">
        <f t="shared" si="143"/>
        <v>1055229.254480009</v>
      </c>
      <c r="CR238" s="10">
        <f>_xlfn.XLOOKUP(CM$1,'Control Panel'!$B:$B,'Control Panel'!$D:$D)</f>
        <v>5.2499999999999998E-2</v>
      </c>
    </row>
    <row r="239" spans="1:96" ht="11.15" thickBot="1" x14ac:dyDescent="0.35">
      <c r="A239" s="86">
        <f t="shared" si="112"/>
        <v>190430.16573647936</v>
      </c>
      <c r="B239" s="3">
        <f t="shared" si="113"/>
        <v>174252.46757023956</v>
      </c>
      <c r="C239" s="88">
        <f>SUM($A$3:A238)</f>
        <v>66847979.854620405</v>
      </c>
      <c r="D239" s="87">
        <f>IF('Control Panel'!$D$27= "ON",A239+B239*(1-'Control Panel'!$C$27),A239+B239)</f>
        <v>364682.6333067189</v>
      </c>
      <c r="F239" s="11">
        <v>237</v>
      </c>
      <c r="G239" s="2">
        <f>IF('Control Panel'!$D$26="ON",K238*(1-'Control Panel'!$C$26),K238)</f>
        <v>2.5611370801925659E-9</v>
      </c>
      <c r="H239" s="3">
        <f>IF(ROUND(K238,2) = 0,0,-PMT(_xlfn.XLOOKUP(G$1,'Control Panel'!$B:$B,'Control Panel'!$H:$H),_xlfn.XLOOKUP(G$1,'Control Panel'!$B:$B,'Control Panel'!$E:$E),_xlfn.XLOOKUP(G$1,'Control Panel'!$B:$B,'Control Panel'!$C:$C)))</f>
        <v>0</v>
      </c>
      <c r="I239" s="3">
        <f>IF(H239=0,0,G239*(_xlfn.XLOOKUP(G$1,'Control Panel'!$B:$B,'Control Panel'!$H:$H)))</f>
        <v>0</v>
      </c>
      <c r="J239" s="3">
        <f t="shared" si="114"/>
        <v>0</v>
      </c>
      <c r="K239" s="3">
        <f t="shared" si="115"/>
        <v>2.5611370801925659E-9</v>
      </c>
      <c r="L239" s="10">
        <f>_xlfn.XLOOKUP(G$1,'Control Panel'!$B:$B,'Control Panel'!$D:$D)</f>
        <v>5.5E-2</v>
      </c>
      <c r="M239" s="2">
        <f>IF('Control Panel'!$D$26="ON",Q238*(1-'Control Panel'!$C$26),Q238)</f>
        <v>2327968.2871114463</v>
      </c>
      <c r="N239" s="3">
        <f>IF(ROUND(Q238,2) = 0,0,-PMT(_xlfn.XLOOKUP(M$1,'Control Panel'!$B:$B,'Control Panel'!$H:$H),_xlfn.XLOOKUP(M$1,'Control Panel'!$B:$B,'Control Panel'!$E:$E),_xlfn.XLOOKUP(M$1,'Control Panel'!$B:$B,'Control Panel'!$C:$C)))</f>
        <v>26277.152547020552</v>
      </c>
      <c r="O239" s="3">
        <f>IF(N239=0,0,M239*(_xlfn.XLOOKUP(M$1,'Control Panel'!$B:$B,'Control Panel'!$H:$H)))</f>
        <v>13337.318311575995</v>
      </c>
      <c r="P239" s="3">
        <f t="shared" si="116"/>
        <v>12939.834235444558</v>
      </c>
      <c r="Q239" s="3">
        <f t="shared" si="117"/>
        <v>2315028.4528760016</v>
      </c>
      <c r="R239" s="10">
        <f>_xlfn.XLOOKUP(M$1,'Control Panel'!$B:$B,'Control Panel'!$D:$D)</f>
        <v>6.8750000000000006E-2</v>
      </c>
      <c r="S239" s="2">
        <f>IF('Control Panel'!$D$26="ON",W238*(1-'Control Panel'!$C$26),W238)</f>
        <v>3782948.4665560713</v>
      </c>
      <c r="T239" s="3">
        <f>IF(ROUND(W238,2) = 0,0,-PMT(_xlfn.XLOOKUP(S$1,'Control Panel'!$B:$B,'Control Panel'!$H:$H),_xlfn.XLOOKUP(S$1,'Control Panel'!$B:$B,'Control Panel'!$E:$E),_xlfn.XLOOKUP(S$1,'Control Panel'!$B:$B,'Control Panel'!$C:$C)))</f>
        <v>42700.372888908401</v>
      </c>
      <c r="U239" s="3">
        <f>IF(T239=0,0,S239*(_xlfn.XLOOKUP(S$1,'Control Panel'!$B:$B,'Control Panel'!$H:$H)))</f>
        <v>21673.142256310828</v>
      </c>
      <c r="V239" s="3">
        <f t="shared" si="118"/>
        <v>21027.230632597573</v>
      </c>
      <c r="W239" s="3">
        <f t="shared" si="119"/>
        <v>3761921.2359234737</v>
      </c>
      <c r="X239" s="10">
        <f>_xlfn.XLOOKUP(S$1,'Control Panel'!$B:$B,'Control Panel'!$D:$D)</f>
        <v>6.8750000000000006E-2</v>
      </c>
      <c r="Y239" s="2">
        <f>IF('Control Panel'!$D$26="ON",AC238*(1-'Control Panel'!$C$26),AC238)</f>
        <v>-6.7957444116473198E-9</v>
      </c>
      <c r="Z239" s="3">
        <f>IF(ROUND(AC238,2) = 0,0,-PMT(_xlfn.XLOOKUP(Y$1,'Control Panel'!$B:$B,'Control Panel'!$H:$H),_xlfn.XLOOKUP(Y$1,'Control Panel'!$B:$B,'Control Panel'!$E:$E),_xlfn.XLOOKUP(Y$1,'Control Panel'!$B:$B,'Control Panel'!$C:$C)))</f>
        <v>0</v>
      </c>
      <c r="AA239" s="3">
        <f>IF(Z239=0,0,Y239*(_xlfn.XLOOKUP(Y$1,'Control Panel'!$B:$B,'Control Panel'!$H:$H)))</f>
        <v>0</v>
      </c>
      <c r="AB239" s="3">
        <f t="shared" si="120"/>
        <v>0</v>
      </c>
      <c r="AC239" s="3">
        <f t="shared" si="121"/>
        <v>-6.7957444116473198E-9</v>
      </c>
      <c r="AD239" s="10">
        <f>_xlfn.XLOOKUP(Y$1,'Control Panel'!$B:$B,'Control Panel'!$D:$D)</f>
        <v>5.1249999999999997E-2</v>
      </c>
      <c r="AE239" s="2">
        <f>IF('Control Panel'!$D$26="ON",AI238*(1-'Control Panel'!$C$26),AI238)</f>
        <v>5819920.7177786194</v>
      </c>
      <c r="AF239" s="3">
        <f>IF(ROUND(AI238,2) = 0,0,-PMT(_xlfn.XLOOKUP(AE$1,'Control Panel'!$B:$B,'Control Panel'!$H:$H),_xlfn.XLOOKUP(AE$1,'Control Panel'!$B:$B,'Control Panel'!$E:$E),_xlfn.XLOOKUP(AE$1,'Control Panel'!$B:$B,'Control Panel'!$C:$C)))</f>
        <v>65692.881367551381</v>
      </c>
      <c r="AG239" s="3">
        <f>IF(AF239=0,0,AE239*(_xlfn.XLOOKUP(AE$1,'Control Panel'!$B:$B,'Control Panel'!$H:$H)))</f>
        <v>33343.29577894001</v>
      </c>
      <c r="AH239" s="3">
        <f t="shared" si="122"/>
        <v>32349.585588611371</v>
      </c>
      <c r="AI239" s="3">
        <f t="shared" si="123"/>
        <v>5787571.1321900077</v>
      </c>
      <c r="AJ239" s="10">
        <f>_xlfn.XLOOKUP(AE$1,'Control Panel'!$B:$B,'Control Panel'!$D:$D)</f>
        <v>6.8750000000000006E-2</v>
      </c>
      <c r="AK239" s="2">
        <f>IF('Control Panel'!$D$26="ON",AO238*(1-'Control Panel'!$C$26),AO238)</f>
        <v>-5.056790541857481E-10</v>
      </c>
      <c r="AL239" s="3">
        <f>IF(ROUND(AO238,2) = 0,0,-PMT(_xlfn.XLOOKUP(AK$1,'Control Panel'!$B:$B,'Control Panel'!$H:$H),_xlfn.XLOOKUP(AK$1,'Control Panel'!$B:$B,'Control Panel'!$E:$E),_xlfn.XLOOKUP(AK$1,'Control Panel'!$B:$B,'Control Panel'!$C:$C)))</f>
        <v>0</v>
      </c>
      <c r="AM239" s="3">
        <f>IF(AL239=0,0,AK239*(_xlfn.XLOOKUP(AK$1,'Control Panel'!$B:$B,'Control Panel'!$H:$H)))</f>
        <v>0</v>
      </c>
      <c r="AN239" s="3">
        <f t="shared" si="124"/>
        <v>0</v>
      </c>
      <c r="AO239" s="3">
        <f t="shared" si="125"/>
        <v>-5.056790541857481E-10</v>
      </c>
      <c r="AP239" s="10">
        <f>_xlfn.XLOOKUP(AK$1,'Control Panel'!$B:$B,'Control Panel'!$D:$D)</f>
        <v>6.25E-2</v>
      </c>
      <c r="AQ239" s="2">
        <f>IF('Control Panel'!$D$26="ON",AU238*(1-'Control Panel'!$C$26),AU238)</f>
        <v>-1.3387762010097504E-9</v>
      </c>
      <c r="AR239" s="3">
        <f>IF(ROUND(AU238,2) = 0,0,-PMT(_xlfn.XLOOKUP(AQ$1,'Control Panel'!$B:$B,'Control Panel'!$H:$H),_xlfn.XLOOKUP(AQ$1,'Control Panel'!$B:$B,'Control Panel'!$E:$E),_xlfn.XLOOKUP(AQ$1,'Control Panel'!$B:$B,'Control Panel'!$C:$C)))</f>
        <v>0</v>
      </c>
      <c r="AS239" s="3">
        <f>IF(AR239=0,0,AQ239*(_xlfn.XLOOKUP(AQ$1,'Control Panel'!$B:$B,'Control Panel'!$H:$H)))</f>
        <v>0</v>
      </c>
      <c r="AT239" s="3">
        <f t="shared" si="126"/>
        <v>0</v>
      </c>
      <c r="AU239" s="3">
        <f t="shared" si="127"/>
        <v>-1.3387762010097504E-9</v>
      </c>
      <c r="AV239" s="10">
        <f>_xlfn.XLOOKUP(AQ$1,'Control Panel'!$B:$B,'Control Panel'!$D:$D)</f>
        <v>6.6250000000000003E-2</v>
      </c>
      <c r="AW239" s="2">
        <f>IF('Control Panel'!$D$26="ON",BA238*(1-'Control Panel'!$C$26),BA238)</f>
        <v>4255120.7571337018</v>
      </c>
      <c r="AX239" s="3">
        <f>IF(ROUND(BA238,2) = 0,0,-PMT(_xlfn.XLOOKUP(AW$1,'Control Panel'!$B:$B,'Control Panel'!$H:$H),_xlfn.XLOOKUP(AW$1,'Control Panel'!$B:$B,'Control Panel'!$E:$E),_xlfn.XLOOKUP(AW$1,'Control Panel'!$B:$B,'Control Panel'!$C:$C)))</f>
        <v>44797.69910066975</v>
      </c>
      <c r="AY239" s="3">
        <f>IF(AX239=0,0,AW239*(_xlfn.XLOOKUP(AW$1,'Control Panel'!$B:$B,'Control Panel'!$H:$H)))</f>
        <v>19059.395057994709</v>
      </c>
      <c r="AZ239" s="3">
        <f t="shared" si="128"/>
        <v>25738.304042675041</v>
      </c>
      <c r="BA239" s="3">
        <f t="shared" si="129"/>
        <v>4229382.4530910272</v>
      </c>
      <c r="BB239" s="10">
        <f>_xlfn.XLOOKUP(AW$1,'Control Panel'!$B:$B,'Control Panel'!$D:$D)</f>
        <v>5.3749999999999999E-2</v>
      </c>
      <c r="BC239" s="2">
        <f>IF('Control Panel'!$D$26="ON",BG238*(1-'Control Panel'!$C$26),BG238)</f>
        <v>7325649.7645193152</v>
      </c>
      <c r="BD239" s="3">
        <f>IF(ROUND(BG238,2) = 0,0,-PMT(_xlfn.XLOOKUP(BC$1,'Control Panel'!$B:$B,'Control Panel'!$H:$H),_xlfn.XLOOKUP(BC$1,'Control Panel'!$B:$B,'Control Panel'!$E:$E),_xlfn.XLOOKUP(BC$1,'Control Panel'!$B:$B,'Control Panel'!$C:$C)))</f>
        <v>83162.8118973979</v>
      </c>
      <c r="BE239" s="3">
        <f>IF(BD239=0,0,BC239*(_xlfn.XLOOKUP(BC$1,'Control Panel'!$B:$B,'Control Panel'!$H:$H)))</f>
        <v>42732.956959696006</v>
      </c>
      <c r="BF239" s="3">
        <f t="shared" si="130"/>
        <v>40429.854937701894</v>
      </c>
      <c r="BG239" s="3">
        <f t="shared" si="131"/>
        <v>7285219.9095816137</v>
      </c>
      <c r="BH239" s="10">
        <f>_xlfn.XLOOKUP(BC$1,'Control Panel'!$B:$B,'Control Panel'!$D:$D)</f>
        <v>7.0000000000000007E-2</v>
      </c>
      <c r="BI239" s="2">
        <f>IF('Control Panel'!$D$26="ON",BM238*(1-'Control Panel'!$C$26),BM238)</f>
        <v>3704747.5958304028</v>
      </c>
      <c r="BJ239" s="3">
        <f>IF(ROUND(BM238,2) = 0,0,-PMT(_xlfn.XLOOKUP(BI$1,'Control Panel'!$B:$B,'Control Panel'!$H:$H),_xlfn.XLOOKUP(BI$1,'Control Panel'!$B:$B,'Control Panel'!$E:$E),_xlfn.XLOOKUP(BI$1,'Control Panel'!$B:$B,'Control Panel'!$C:$C)))</f>
        <v>39928.799014207361</v>
      </c>
      <c r="BK239" s="3">
        <f>IF(BJ239=0,0,BI239*(_xlfn.XLOOKUP(BI$1,'Control Panel'!$B:$B,'Control Panel'!$H:$H)))</f>
        <v>18137.826771253011</v>
      </c>
      <c r="BL239" s="3">
        <f t="shared" si="132"/>
        <v>21790.972242954351</v>
      </c>
      <c r="BM239" s="3">
        <f t="shared" si="133"/>
        <v>3682956.6235874486</v>
      </c>
      <c r="BN239" s="10">
        <f>_xlfn.XLOOKUP(BI$1,'Control Panel'!$B:$B,'Control Panel'!$D:$D)</f>
        <v>5.8749999999999997E-2</v>
      </c>
      <c r="BO239" s="2">
        <f>IF('Control Panel'!$D$26="ON",BS238*(1-'Control Panel'!$C$26),BS238)</f>
        <v>4880435.3019700479</v>
      </c>
      <c r="BP239" s="3">
        <f>IF(ROUND(BS238,2) = 0,0,-PMT(_xlfn.XLOOKUP(BO$1,'Control Panel'!$B:$B,'Control Panel'!$H:$H),_xlfn.XLOOKUP(BO$1,'Control Panel'!$B:$B,'Control Panel'!$E:$E),_xlfn.XLOOKUP(BO$1,'Control Panel'!$B:$B,'Control Panel'!$C:$C)))</f>
        <v>51078.842448125593</v>
      </c>
      <c r="BQ239" s="3">
        <f>IF(BP239=0,0,BO239*(_xlfn.XLOOKUP(BO$1,'Control Panel'!$B:$B,'Control Panel'!$H:$H)))</f>
        <v>21351.904446118959</v>
      </c>
      <c r="BR239" s="3">
        <f t="shared" si="134"/>
        <v>29726.938002006635</v>
      </c>
      <c r="BS239" s="3">
        <f t="shared" si="135"/>
        <v>4850708.3639680408</v>
      </c>
      <c r="BT239" s="10">
        <f>_xlfn.XLOOKUP(BO$1,'Control Panel'!$B:$B,'Control Panel'!$D:$D)</f>
        <v>5.2499999999999998E-2</v>
      </c>
      <c r="BU239" s="2">
        <f>IF('Control Panel'!$D$26="ON",BY238*(1-'Control Panel'!$C$26),BY238)</f>
        <v>-1.0259100235998631E-9</v>
      </c>
      <c r="BV239" s="3">
        <f>IF(ROUND(BY238,2) = 0,0,-PMT(_xlfn.XLOOKUP(BU$1,'Control Panel'!$B:$B,'Control Panel'!$H:$H),_xlfn.XLOOKUP(BU$1,'Control Panel'!$B:$B,'Control Panel'!$E:$E),_xlfn.XLOOKUP(BU$1,'Control Panel'!$B:$B,'Control Panel'!$C:$C)))</f>
        <v>0</v>
      </c>
      <c r="BW239" s="3">
        <f>IF(BV239=0,0,BU239*(_xlfn.XLOOKUP(BU$1,'Control Panel'!$B:$B,'Control Panel'!$H:$H)))</f>
        <v>0</v>
      </c>
      <c r="BX239" s="3">
        <f t="shared" si="136"/>
        <v>0</v>
      </c>
      <c r="BY239" s="3">
        <f t="shared" si="137"/>
        <v>-1.0259100235998631E-9</v>
      </c>
      <c r="BZ239" s="10">
        <f>_xlfn.XLOOKUP(BU$1,'Control Panel'!$B:$B,'Control Panel'!$D:$D)</f>
        <v>6.3750000000000001E-2</v>
      </c>
      <c r="CA239" s="2">
        <f>IF('Control Panel'!$D$26="ON",CE238*(1-'Control Panel'!$C$26),CE238)</f>
        <v>-8.3746272139251232E-9</v>
      </c>
      <c r="CB239" s="3">
        <f>IF(ROUND(CE238,2) = 0,0,-PMT(_xlfn.XLOOKUP(CA$1,'Control Panel'!$B:$B,'Control Panel'!$H:$H),_xlfn.XLOOKUP(CA$1,'Control Panel'!$B:$B,'Control Panel'!$E:$E),_xlfn.XLOOKUP(CA$1,'Control Panel'!$B:$B,'Control Panel'!$C:$C)))</f>
        <v>0</v>
      </c>
      <c r="CC239" s="3">
        <f>IF(CB239=0,0,CA239*(_xlfn.XLOOKUP(CA$1,'Control Panel'!$B:$B,'Control Panel'!$H:$H)))</f>
        <v>0</v>
      </c>
      <c r="CD239" s="3">
        <f t="shared" si="138"/>
        <v>0</v>
      </c>
      <c r="CE239" s="3">
        <f t="shared" si="139"/>
        <v>-8.3746272139251232E-9</v>
      </c>
      <c r="CF239" s="10">
        <f>_xlfn.XLOOKUP(CA$1,'Control Panel'!$B:$B,'Control Panel'!$D:$D)</f>
        <v>5.7500000000000002E-2</v>
      </c>
      <c r="CG239" s="2">
        <f>IF('Control Panel'!$D$26="ON",CK238*(1-'Control Panel'!$C$26),CK238)</f>
        <v>2.066371962428093E-9</v>
      </c>
      <c r="CH239" s="3">
        <f>IF(ROUND(CK238,2) = 0,0,-PMT(_xlfn.XLOOKUP(CG$1,'Control Panel'!$B:$B,'Control Panel'!$H:$H),_xlfn.XLOOKUP(CG$1,'Control Panel'!$B:$B,'Control Panel'!$E:$E),_xlfn.XLOOKUP(CG$1,'Control Panel'!$B:$B,'Control Panel'!$C:$C)))</f>
        <v>0</v>
      </c>
      <c r="CI239" s="3">
        <f>IF(CH239=0,0,CG239*(_xlfn.XLOOKUP(CG$1,'Control Panel'!$B:$B,'Control Panel'!$H:$H)))</f>
        <v>0</v>
      </c>
      <c r="CJ239" s="3">
        <f t="shared" si="140"/>
        <v>0</v>
      </c>
      <c r="CK239" s="3">
        <f t="shared" si="141"/>
        <v>2.066371962428093E-9</v>
      </c>
      <c r="CL239" s="10">
        <f>_xlfn.XLOOKUP(CG$1,'Control Panel'!$B:$B,'Control Panel'!$D:$D)</f>
        <v>5.5E-2</v>
      </c>
      <c r="CM239" s="2">
        <f>IF('Control Panel'!$D$26="ON",CQ238*(1-'Control Panel'!$C$26),CQ238)</f>
        <v>1055229.254480009</v>
      </c>
      <c r="CN239" s="3">
        <f>IF(ROUND(CQ238,2) = 0,0,-PMT(_xlfn.XLOOKUP(CM$1,'Control Panel'!$B:$B,'Control Panel'!$H:$H),_xlfn.XLOOKUP(CM$1,'Control Panel'!$B:$B,'Control Panel'!$E:$E),_xlfn.XLOOKUP(CM$1,'Control Panel'!$B:$B,'Control Panel'!$C:$C)))</f>
        <v>11044.074042837967</v>
      </c>
      <c r="CO239" s="3">
        <f>IF(CN239=0,0,CM239*(_xlfn.XLOOKUP(CM$1,'Control Panel'!$B:$B,'Control Panel'!$H:$H)))</f>
        <v>4616.6279883500383</v>
      </c>
      <c r="CP239" s="3">
        <f t="shared" si="142"/>
        <v>6427.4460544879284</v>
      </c>
      <c r="CQ239" s="3">
        <f t="shared" si="143"/>
        <v>1048801.808425521</v>
      </c>
      <c r="CR239" s="10">
        <f>_xlfn.XLOOKUP(CM$1,'Control Panel'!$B:$B,'Control Panel'!$D:$D)</f>
        <v>5.2499999999999998E-2</v>
      </c>
    </row>
    <row r="240" spans="1:96" ht="11.15" thickBot="1" x14ac:dyDescent="0.35">
      <c r="A240" s="86">
        <f t="shared" si="112"/>
        <v>191426.09225223496</v>
      </c>
      <c r="B240" s="3">
        <f t="shared" si="113"/>
        <v>173256.54105448391</v>
      </c>
      <c r="C240" s="88">
        <f>SUM($A$3:A239)</f>
        <v>67038410.020356886</v>
      </c>
      <c r="D240" s="87">
        <f>IF('Control Panel'!$D$27= "ON",A240+B240*(1-'Control Panel'!$C$27),A240+B240)</f>
        <v>364682.6333067189</v>
      </c>
      <c r="F240" s="11">
        <v>238</v>
      </c>
      <c r="G240" s="2">
        <f>IF('Control Panel'!$D$26="ON",K239*(1-'Control Panel'!$C$26),K239)</f>
        <v>2.5611370801925659E-9</v>
      </c>
      <c r="H240" s="3">
        <f>IF(ROUND(K239,2) = 0,0,-PMT(_xlfn.XLOOKUP(G$1,'Control Panel'!$B:$B,'Control Panel'!$H:$H),_xlfn.XLOOKUP(G$1,'Control Panel'!$B:$B,'Control Panel'!$E:$E),_xlfn.XLOOKUP(G$1,'Control Panel'!$B:$B,'Control Panel'!$C:$C)))</f>
        <v>0</v>
      </c>
      <c r="I240" s="3">
        <f>IF(H240=0,0,G240*(_xlfn.XLOOKUP(G$1,'Control Panel'!$B:$B,'Control Panel'!$H:$H)))</f>
        <v>0</v>
      </c>
      <c r="J240" s="3">
        <f t="shared" si="114"/>
        <v>0</v>
      </c>
      <c r="K240" s="3">
        <f t="shared" si="115"/>
        <v>2.5611370801925659E-9</v>
      </c>
      <c r="L240" s="10">
        <f>_xlfn.XLOOKUP(G$1,'Control Panel'!$B:$B,'Control Panel'!$D:$D)</f>
        <v>5.5E-2</v>
      </c>
      <c r="M240" s="2">
        <f>IF('Control Panel'!$D$26="ON",Q239*(1-'Control Panel'!$C$26),Q239)</f>
        <v>2315028.4528760016</v>
      </c>
      <c r="N240" s="3">
        <f>IF(ROUND(Q239,2) = 0,0,-PMT(_xlfn.XLOOKUP(M$1,'Control Panel'!$B:$B,'Control Panel'!$H:$H),_xlfn.XLOOKUP(M$1,'Control Panel'!$B:$B,'Control Panel'!$E:$E),_xlfn.XLOOKUP(M$1,'Control Panel'!$B:$B,'Control Panel'!$C:$C)))</f>
        <v>26277.152547020552</v>
      </c>
      <c r="O240" s="3">
        <f>IF(N240=0,0,M240*(_xlfn.XLOOKUP(M$1,'Control Panel'!$B:$B,'Control Panel'!$H:$H)))</f>
        <v>13263.183844602094</v>
      </c>
      <c r="P240" s="3">
        <f t="shared" si="116"/>
        <v>13013.968702418459</v>
      </c>
      <c r="Q240" s="3">
        <f t="shared" si="117"/>
        <v>2302014.4841735833</v>
      </c>
      <c r="R240" s="10">
        <f>_xlfn.XLOOKUP(M$1,'Control Panel'!$B:$B,'Control Panel'!$D:$D)</f>
        <v>6.8750000000000006E-2</v>
      </c>
      <c r="S240" s="2">
        <f>IF('Control Panel'!$D$26="ON",W239*(1-'Control Panel'!$C$26),W239)</f>
        <v>3761921.2359234737</v>
      </c>
      <c r="T240" s="3">
        <f>IF(ROUND(W239,2) = 0,0,-PMT(_xlfn.XLOOKUP(S$1,'Control Panel'!$B:$B,'Control Panel'!$H:$H),_xlfn.XLOOKUP(S$1,'Control Panel'!$B:$B,'Control Panel'!$E:$E),_xlfn.XLOOKUP(S$1,'Control Panel'!$B:$B,'Control Panel'!$C:$C)))</f>
        <v>42700.372888908401</v>
      </c>
      <c r="U240" s="3">
        <f>IF(T240=0,0,S240*(_xlfn.XLOOKUP(S$1,'Control Panel'!$B:$B,'Control Panel'!$H:$H)))</f>
        <v>21552.673747478235</v>
      </c>
      <c r="V240" s="3">
        <f t="shared" si="118"/>
        <v>21147.699141430166</v>
      </c>
      <c r="W240" s="3">
        <f t="shared" si="119"/>
        <v>3740773.5367820435</v>
      </c>
      <c r="X240" s="10">
        <f>_xlfn.XLOOKUP(S$1,'Control Panel'!$B:$B,'Control Panel'!$D:$D)</f>
        <v>6.8750000000000006E-2</v>
      </c>
      <c r="Y240" s="2">
        <f>IF('Control Panel'!$D$26="ON",AC239*(1-'Control Panel'!$C$26),AC239)</f>
        <v>-6.7957444116473198E-9</v>
      </c>
      <c r="Z240" s="3">
        <f>IF(ROUND(AC239,2) = 0,0,-PMT(_xlfn.XLOOKUP(Y$1,'Control Panel'!$B:$B,'Control Panel'!$H:$H),_xlfn.XLOOKUP(Y$1,'Control Panel'!$B:$B,'Control Panel'!$E:$E),_xlfn.XLOOKUP(Y$1,'Control Panel'!$B:$B,'Control Panel'!$C:$C)))</f>
        <v>0</v>
      </c>
      <c r="AA240" s="3">
        <f>IF(Z240=0,0,Y240*(_xlfn.XLOOKUP(Y$1,'Control Panel'!$B:$B,'Control Panel'!$H:$H)))</f>
        <v>0</v>
      </c>
      <c r="AB240" s="3">
        <f t="shared" si="120"/>
        <v>0</v>
      </c>
      <c r="AC240" s="3">
        <f t="shared" si="121"/>
        <v>-6.7957444116473198E-9</v>
      </c>
      <c r="AD240" s="10">
        <f>_xlfn.XLOOKUP(Y$1,'Control Panel'!$B:$B,'Control Panel'!$D:$D)</f>
        <v>5.1249999999999997E-2</v>
      </c>
      <c r="AE240" s="2">
        <f>IF('Control Panel'!$D$26="ON",AI239*(1-'Control Panel'!$C$26),AI239)</f>
        <v>5787571.1321900077</v>
      </c>
      <c r="AF240" s="3">
        <f>IF(ROUND(AI239,2) = 0,0,-PMT(_xlfn.XLOOKUP(AE$1,'Control Panel'!$B:$B,'Control Panel'!$H:$H),_xlfn.XLOOKUP(AE$1,'Control Panel'!$B:$B,'Control Panel'!$E:$E),_xlfn.XLOOKUP(AE$1,'Control Panel'!$B:$B,'Control Panel'!$C:$C)))</f>
        <v>65692.881367551381</v>
      </c>
      <c r="AG240" s="3">
        <f>IF(AF240=0,0,AE240*(_xlfn.XLOOKUP(AE$1,'Control Panel'!$B:$B,'Control Panel'!$H:$H)))</f>
        <v>33157.959611505255</v>
      </c>
      <c r="AH240" s="3">
        <f t="shared" si="122"/>
        <v>32534.921756046126</v>
      </c>
      <c r="AI240" s="3">
        <f t="shared" si="123"/>
        <v>5755036.2104339618</v>
      </c>
      <c r="AJ240" s="10">
        <f>_xlfn.XLOOKUP(AE$1,'Control Panel'!$B:$B,'Control Panel'!$D:$D)</f>
        <v>6.8750000000000006E-2</v>
      </c>
      <c r="AK240" s="2">
        <f>IF('Control Panel'!$D$26="ON",AO239*(1-'Control Panel'!$C$26),AO239)</f>
        <v>-5.056790541857481E-10</v>
      </c>
      <c r="AL240" s="3">
        <f>IF(ROUND(AO239,2) = 0,0,-PMT(_xlfn.XLOOKUP(AK$1,'Control Panel'!$B:$B,'Control Panel'!$H:$H),_xlfn.XLOOKUP(AK$1,'Control Panel'!$B:$B,'Control Panel'!$E:$E),_xlfn.XLOOKUP(AK$1,'Control Panel'!$B:$B,'Control Panel'!$C:$C)))</f>
        <v>0</v>
      </c>
      <c r="AM240" s="3">
        <f>IF(AL240=0,0,AK240*(_xlfn.XLOOKUP(AK$1,'Control Panel'!$B:$B,'Control Panel'!$H:$H)))</f>
        <v>0</v>
      </c>
      <c r="AN240" s="3">
        <f t="shared" si="124"/>
        <v>0</v>
      </c>
      <c r="AO240" s="3">
        <f t="shared" si="125"/>
        <v>-5.056790541857481E-10</v>
      </c>
      <c r="AP240" s="10">
        <f>_xlfn.XLOOKUP(AK$1,'Control Panel'!$B:$B,'Control Panel'!$D:$D)</f>
        <v>6.25E-2</v>
      </c>
      <c r="AQ240" s="2">
        <f>IF('Control Panel'!$D$26="ON",AU239*(1-'Control Panel'!$C$26),AU239)</f>
        <v>-1.3387762010097504E-9</v>
      </c>
      <c r="AR240" s="3">
        <f>IF(ROUND(AU239,2) = 0,0,-PMT(_xlfn.XLOOKUP(AQ$1,'Control Panel'!$B:$B,'Control Panel'!$H:$H),_xlfn.XLOOKUP(AQ$1,'Control Panel'!$B:$B,'Control Panel'!$E:$E),_xlfn.XLOOKUP(AQ$1,'Control Panel'!$B:$B,'Control Panel'!$C:$C)))</f>
        <v>0</v>
      </c>
      <c r="AS240" s="3">
        <f>IF(AR240=0,0,AQ240*(_xlfn.XLOOKUP(AQ$1,'Control Panel'!$B:$B,'Control Panel'!$H:$H)))</f>
        <v>0</v>
      </c>
      <c r="AT240" s="3">
        <f t="shared" si="126"/>
        <v>0</v>
      </c>
      <c r="AU240" s="3">
        <f t="shared" si="127"/>
        <v>-1.3387762010097504E-9</v>
      </c>
      <c r="AV240" s="10">
        <f>_xlfn.XLOOKUP(AQ$1,'Control Panel'!$B:$B,'Control Panel'!$D:$D)</f>
        <v>6.6250000000000003E-2</v>
      </c>
      <c r="AW240" s="2">
        <f>IF('Control Panel'!$D$26="ON",BA239*(1-'Control Panel'!$C$26),BA239)</f>
        <v>4229382.4530910272</v>
      </c>
      <c r="AX240" s="3">
        <f>IF(ROUND(BA239,2) = 0,0,-PMT(_xlfn.XLOOKUP(AW$1,'Control Panel'!$B:$B,'Control Panel'!$H:$H),_xlfn.XLOOKUP(AW$1,'Control Panel'!$B:$B,'Control Panel'!$E:$E),_xlfn.XLOOKUP(AW$1,'Control Panel'!$B:$B,'Control Panel'!$C:$C)))</f>
        <v>44797.69910066975</v>
      </c>
      <c r="AY240" s="3">
        <f>IF(AX240=0,0,AW240*(_xlfn.XLOOKUP(AW$1,'Control Panel'!$B:$B,'Control Panel'!$H:$H)))</f>
        <v>18944.108904470228</v>
      </c>
      <c r="AZ240" s="3">
        <f t="shared" si="128"/>
        <v>25853.590196199522</v>
      </c>
      <c r="BA240" s="3">
        <f t="shared" si="129"/>
        <v>4203528.8628948275</v>
      </c>
      <c r="BB240" s="10">
        <f>_xlfn.XLOOKUP(AW$1,'Control Panel'!$B:$B,'Control Panel'!$D:$D)</f>
        <v>5.3749999999999999E-2</v>
      </c>
      <c r="BC240" s="2">
        <f>IF('Control Panel'!$D$26="ON",BG239*(1-'Control Panel'!$C$26),BG239)</f>
        <v>7285219.9095816137</v>
      </c>
      <c r="BD240" s="3">
        <f>IF(ROUND(BG239,2) = 0,0,-PMT(_xlfn.XLOOKUP(BC$1,'Control Panel'!$B:$B,'Control Panel'!$H:$H),_xlfn.XLOOKUP(BC$1,'Control Panel'!$B:$B,'Control Panel'!$E:$E),_xlfn.XLOOKUP(BC$1,'Control Panel'!$B:$B,'Control Panel'!$C:$C)))</f>
        <v>83162.8118973979</v>
      </c>
      <c r="BE240" s="3">
        <f>IF(BD240=0,0,BC240*(_xlfn.XLOOKUP(BC$1,'Control Panel'!$B:$B,'Control Panel'!$H:$H)))</f>
        <v>42497.116139226084</v>
      </c>
      <c r="BF240" s="3">
        <f t="shared" si="130"/>
        <v>40665.695758171816</v>
      </c>
      <c r="BG240" s="3">
        <f t="shared" si="131"/>
        <v>7244554.2138234423</v>
      </c>
      <c r="BH240" s="10">
        <f>_xlfn.XLOOKUP(BC$1,'Control Panel'!$B:$B,'Control Panel'!$D:$D)</f>
        <v>7.0000000000000007E-2</v>
      </c>
      <c r="BI240" s="2">
        <f>IF('Control Panel'!$D$26="ON",BM239*(1-'Control Panel'!$C$26),BM239)</f>
        <v>3682956.6235874486</v>
      </c>
      <c r="BJ240" s="3">
        <f>IF(ROUND(BM239,2) = 0,0,-PMT(_xlfn.XLOOKUP(BI$1,'Control Panel'!$B:$B,'Control Panel'!$H:$H),_xlfn.XLOOKUP(BI$1,'Control Panel'!$B:$B,'Control Panel'!$E:$E),_xlfn.XLOOKUP(BI$1,'Control Panel'!$B:$B,'Control Panel'!$C:$C)))</f>
        <v>39928.799014207361</v>
      </c>
      <c r="BK240" s="3">
        <f>IF(BJ240=0,0,BI240*(_xlfn.XLOOKUP(BI$1,'Control Panel'!$B:$B,'Control Panel'!$H:$H)))</f>
        <v>18031.141802980215</v>
      </c>
      <c r="BL240" s="3">
        <f t="shared" si="132"/>
        <v>21897.657211227146</v>
      </c>
      <c r="BM240" s="3">
        <f t="shared" si="133"/>
        <v>3661058.9663762213</v>
      </c>
      <c r="BN240" s="10">
        <f>_xlfn.XLOOKUP(BI$1,'Control Panel'!$B:$B,'Control Panel'!$D:$D)</f>
        <v>5.8749999999999997E-2</v>
      </c>
      <c r="BO240" s="2">
        <f>IF('Control Panel'!$D$26="ON",BS239*(1-'Control Panel'!$C$26),BS239)</f>
        <v>4850708.3639680408</v>
      </c>
      <c r="BP240" s="3">
        <f>IF(ROUND(BS239,2) = 0,0,-PMT(_xlfn.XLOOKUP(BO$1,'Control Panel'!$B:$B,'Control Panel'!$H:$H),_xlfn.XLOOKUP(BO$1,'Control Panel'!$B:$B,'Control Panel'!$E:$E),_xlfn.XLOOKUP(BO$1,'Control Panel'!$B:$B,'Control Panel'!$C:$C)))</f>
        <v>51078.842448125593</v>
      </c>
      <c r="BQ240" s="3">
        <f>IF(BP240=0,0,BO240*(_xlfn.XLOOKUP(BO$1,'Control Panel'!$B:$B,'Control Panel'!$H:$H)))</f>
        <v>21221.849092360175</v>
      </c>
      <c r="BR240" s="3">
        <f t="shared" si="134"/>
        <v>29856.993355765419</v>
      </c>
      <c r="BS240" s="3">
        <f t="shared" si="135"/>
        <v>4820851.3706122758</v>
      </c>
      <c r="BT240" s="10">
        <f>_xlfn.XLOOKUP(BO$1,'Control Panel'!$B:$B,'Control Panel'!$D:$D)</f>
        <v>5.2499999999999998E-2</v>
      </c>
      <c r="BU240" s="2">
        <f>IF('Control Panel'!$D$26="ON",BY239*(1-'Control Panel'!$C$26),BY239)</f>
        <v>-1.0259100235998631E-9</v>
      </c>
      <c r="BV240" s="3">
        <f>IF(ROUND(BY239,2) = 0,0,-PMT(_xlfn.XLOOKUP(BU$1,'Control Panel'!$B:$B,'Control Panel'!$H:$H),_xlfn.XLOOKUP(BU$1,'Control Panel'!$B:$B,'Control Panel'!$E:$E),_xlfn.XLOOKUP(BU$1,'Control Panel'!$B:$B,'Control Panel'!$C:$C)))</f>
        <v>0</v>
      </c>
      <c r="BW240" s="3">
        <f>IF(BV240=0,0,BU240*(_xlfn.XLOOKUP(BU$1,'Control Panel'!$B:$B,'Control Panel'!$H:$H)))</f>
        <v>0</v>
      </c>
      <c r="BX240" s="3">
        <f t="shared" si="136"/>
        <v>0</v>
      </c>
      <c r="BY240" s="3">
        <f t="shared" si="137"/>
        <v>-1.0259100235998631E-9</v>
      </c>
      <c r="BZ240" s="10">
        <f>_xlfn.XLOOKUP(BU$1,'Control Panel'!$B:$B,'Control Panel'!$D:$D)</f>
        <v>6.3750000000000001E-2</v>
      </c>
      <c r="CA240" s="2">
        <f>IF('Control Panel'!$D$26="ON",CE239*(1-'Control Panel'!$C$26),CE239)</f>
        <v>-8.3746272139251232E-9</v>
      </c>
      <c r="CB240" s="3">
        <f>IF(ROUND(CE239,2) = 0,0,-PMT(_xlfn.XLOOKUP(CA$1,'Control Panel'!$B:$B,'Control Panel'!$H:$H),_xlfn.XLOOKUP(CA$1,'Control Panel'!$B:$B,'Control Panel'!$E:$E),_xlfn.XLOOKUP(CA$1,'Control Panel'!$B:$B,'Control Panel'!$C:$C)))</f>
        <v>0</v>
      </c>
      <c r="CC240" s="3">
        <f>IF(CB240=0,0,CA240*(_xlfn.XLOOKUP(CA$1,'Control Panel'!$B:$B,'Control Panel'!$H:$H)))</f>
        <v>0</v>
      </c>
      <c r="CD240" s="3">
        <f t="shared" si="138"/>
        <v>0</v>
      </c>
      <c r="CE240" s="3">
        <f t="shared" si="139"/>
        <v>-8.3746272139251232E-9</v>
      </c>
      <c r="CF240" s="10">
        <f>_xlfn.XLOOKUP(CA$1,'Control Panel'!$B:$B,'Control Panel'!$D:$D)</f>
        <v>5.7500000000000002E-2</v>
      </c>
      <c r="CG240" s="2">
        <f>IF('Control Panel'!$D$26="ON",CK239*(1-'Control Panel'!$C$26),CK239)</f>
        <v>2.066371962428093E-9</v>
      </c>
      <c r="CH240" s="3">
        <f>IF(ROUND(CK239,2) = 0,0,-PMT(_xlfn.XLOOKUP(CG$1,'Control Panel'!$B:$B,'Control Panel'!$H:$H),_xlfn.XLOOKUP(CG$1,'Control Panel'!$B:$B,'Control Panel'!$E:$E),_xlfn.XLOOKUP(CG$1,'Control Panel'!$B:$B,'Control Panel'!$C:$C)))</f>
        <v>0</v>
      </c>
      <c r="CI240" s="3">
        <f>IF(CH240=0,0,CG240*(_xlfn.XLOOKUP(CG$1,'Control Panel'!$B:$B,'Control Panel'!$H:$H)))</f>
        <v>0</v>
      </c>
      <c r="CJ240" s="3">
        <f t="shared" si="140"/>
        <v>0</v>
      </c>
      <c r="CK240" s="3">
        <f t="shared" si="141"/>
        <v>2.066371962428093E-9</v>
      </c>
      <c r="CL240" s="10">
        <f>_xlfn.XLOOKUP(CG$1,'Control Panel'!$B:$B,'Control Panel'!$D:$D)</f>
        <v>5.5E-2</v>
      </c>
      <c r="CM240" s="2">
        <f>IF('Control Panel'!$D$26="ON",CQ239*(1-'Control Panel'!$C$26),CQ239)</f>
        <v>1048801.808425521</v>
      </c>
      <c r="CN240" s="3">
        <f>IF(ROUND(CQ239,2) = 0,0,-PMT(_xlfn.XLOOKUP(CM$1,'Control Panel'!$B:$B,'Control Panel'!$H:$H),_xlfn.XLOOKUP(CM$1,'Control Panel'!$B:$B,'Control Panel'!$E:$E),_xlfn.XLOOKUP(CM$1,'Control Panel'!$B:$B,'Control Panel'!$C:$C)))</f>
        <v>11044.074042837967</v>
      </c>
      <c r="CO240" s="3">
        <f>IF(CN240=0,0,CM240*(_xlfn.XLOOKUP(CM$1,'Control Panel'!$B:$B,'Control Panel'!$H:$H)))</f>
        <v>4588.5079118616541</v>
      </c>
      <c r="CP240" s="3">
        <f t="shared" si="142"/>
        <v>6455.5661309763127</v>
      </c>
      <c r="CQ240" s="3">
        <f t="shared" si="143"/>
        <v>1042346.2422945447</v>
      </c>
      <c r="CR240" s="10">
        <f>_xlfn.XLOOKUP(CM$1,'Control Panel'!$B:$B,'Control Panel'!$D:$D)</f>
        <v>5.2499999999999998E-2</v>
      </c>
    </row>
    <row r="241" spans="1:96" ht="11.15" thickBot="1" x14ac:dyDescent="0.35">
      <c r="A241" s="86">
        <f t="shared" si="112"/>
        <v>192427.301956012</v>
      </c>
      <c r="B241" s="3">
        <f t="shared" si="113"/>
        <v>172255.33135070693</v>
      </c>
      <c r="C241" s="88">
        <f>SUM($A$3:A240)</f>
        <v>67229836.112609118</v>
      </c>
      <c r="D241" s="87">
        <f>IF('Control Panel'!$D$27= "ON",A241+B241*(1-'Control Panel'!$C$27),A241+B241)</f>
        <v>364682.6333067189</v>
      </c>
      <c r="F241" s="11">
        <v>239</v>
      </c>
      <c r="G241" s="2">
        <f>IF('Control Panel'!$D$26="ON",K240*(1-'Control Panel'!$C$26),K240)</f>
        <v>2.5611370801925659E-9</v>
      </c>
      <c r="H241" s="3">
        <f>IF(ROUND(K240,2) = 0,0,-PMT(_xlfn.XLOOKUP(G$1,'Control Panel'!$B:$B,'Control Panel'!$H:$H),_xlfn.XLOOKUP(G$1,'Control Panel'!$B:$B,'Control Panel'!$E:$E),_xlfn.XLOOKUP(G$1,'Control Panel'!$B:$B,'Control Panel'!$C:$C)))</f>
        <v>0</v>
      </c>
      <c r="I241" s="3">
        <f>IF(H241=0,0,G241*(_xlfn.XLOOKUP(G$1,'Control Panel'!$B:$B,'Control Panel'!$H:$H)))</f>
        <v>0</v>
      </c>
      <c r="J241" s="3">
        <f t="shared" si="114"/>
        <v>0</v>
      </c>
      <c r="K241" s="3">
        <f t="shared" si="115"/>
        <v>2.5611370801925659E-9</v>
      </c>
      <c r="L241" s="10">
        <f>_xlfn.XLOOKUP(G$1,'Control Panel'!$B:$B,'Control Panel'!$D:$D)</f>
        <v>5.5E-2</v>
      </c>
      <c r="M241" s="2">
        <f>IF('Control Panel'!$D$26="ON",Q240*(1-'Control Panel'!$C$26),Q240)</f>
        <v>2302014.4841735833</v>
      </c>
      <c r="N241" s="3">
        <f>IF(ROUND(Q240,2) = 0,0,-PMT(_xlfn.XLOOKUP(M$1,'Control Panel'!$B:$B,'Control Panel'!$H:$H),_xlfn.XLOOKUP(M$1,'Control Panel'!$B:$B,'Control Panel'!$E:$E),_xlfn.XLOOKUP(M$1,'Control Panel'!$B:$B,'Control Panel'!$C:$C)))</f>
        <v>26277.152547020552</v>
      </c>
      <c r="O241" s="3">
        <f>IF(N241=0,0,M241*(_xlfn.XLOOKUP(M$1,'Control Panel'!$B:$B,'Control Panel'!$H:$H)))</f>
        <v>13188.624648911156</v>
      </c>
      <c r="P241" s="3">
        <f t="shared" si="116"/>
        <v>13088.527898109396</v>
      </c>
      <c r="Q241" s="3">
        <f t="shared" si="117"/>
        <v>2288925.9562754738</v>
      </c>
      <c r="R241" s="10">
        <f>_xlfn.XLOOKUP(M$1,'Control Panel'!$B:$B,'Control Panel'!$D:$D)</f>
        <v>6.8750000000000006E-2</v>
      </c>
      <c r="S241" s="2">
        <f>IF('Control Panel'!$D$26="ON",W240*(1-'Control Panel'!$C$26),W240)</f>
        <v>3740773.5367820435</v>
      </c>
      <c r="T241" s="3">
        <f>IF(ROUND(W240,2) = 0,0,-PMT(_xlfn.XLOOKUP(S$1,'Control Panel'!$B:$B,'Control Panel'!$H:$H),_xlfn.XLOOKUP(S$1,'Control Panel'!$B:$B,'Control Panel'!$E:$E),_xlfn.XLOOKUP(S$1,'Control Panel'!$B:$B,'Control Panel'!$C:$C)))</f>
        <v>42700.372888908401</v>
      </c>
      <c r="U241" s="3">
        <f>IF(T241=0,0,S241*(_xlfn.XLOOKUP(S$1,'Control Panel'!$B:$B,'Control Panel'!$H:$H)))</f>
        <v>21431.51505448046</v>
      </c>
      <c r="V241" s="3">
        <f t="shared" si="118"/>
        <v>21268.857834427941</v>
      </c>
      <c r="W241" s="3">
        <f t="shared" si="119"/>
        <v>3719504.6789476154</v>
      </c>
      <c r="X241" s="10">
        <f>_xlfn.XLOOKUP(S$1,'Control Panel'!$B:$B,'Control Panel'!$D:$D)</f>
        <v>6.8750000000000006E-2</v>
      </c>
      <c r="Y241" s="2">
        <f>IF('Control Panel'!$D$26="ON",AC240*(1-'Control Panel'!$C$26),AC240)</f>
        <v>-6.7957444116473198E-9</v>
      </c>
      <c r="Z241" s="3">
        <f>IF(ROUND(AC240,2) = 0,0,-PMT(_xlfn.XLOOKUP(Y$1,'Control Panel'!$B:$B,'Control Panel'!$H:$H),_xlfn.XLOOKUP(Y$1,'Control Panel'!$B:$B,'Control Panel'!$E:$E),_xlfn.XLOOKUP(Y$1,'Control Panel'!$B:$B,'Control Panel'!$C:$C)))</f>
        <v>0</v>
      </c>
      <c r="AA241" s="3">
        <f>IF(Z241=0,0,Y241*(_xlfn.XLOOKUP(Y$1,'Control Panel'!$B:$B,'Control Panel'!$H:$H)))</f>
        <v>0</v>
      </c>
      <c r="AB241" s="3">
        <f t="shared" si="120"/>
        <v>0</v>
      </c>
      <c r="AC241" s="3">
        <f t="shared" si="121"/>
        <v>-6.7957444116473198E-9</v>
      </c>
      <c r="AD241" s="10">
        <f>_xlfn.XLOOKUP(Y$1,'Control Panel'!$B:$B,'Control Panel'!$D:$D)</f>
        <v>5.1249999999999997E-2</v>
      </c>
      <c r="AE241" s="2">
        <f>IF('Control Panel'!$D$26="ON",AI240*(1-'Control Panel'!$C$26),AI240)</f>
        <v>5755036.2104339618</v>
      </c>
      <c r="AF241" s="3">
        <f>IF(ROUND(AI240,2) = 0,0,-PMT(_xlfn.XLOOKUP(AE$1,'Control Panel'!$B:$B,'Control Panel'!$H:$H),_xlfn.XLOOKUP(AE$1,'Control Panel'!$B:$B,'Control Panel'!$E:$E),_xlfn.XLOOKUP(AE$1,'Control Panel'!$B:$B,'Control Panel'!$C:$C)))</f>
        <v>65692.881367551381</v>
      </c>
      <c r="AG241" s="3">
        <f>IF(AF241=0,0,AE241*(_xlfn.XLOOKUP(AE$1,'Control Panel'!$B:$B,'Control Panel'!$H:$H)))</f>
        <v>32971.561622277906</v>
      </c>
      <c r="AH241" s="3">
        <f t="shared" si="122"/>
        <v>32721.319745273475</v>
      </c>
      <c r="AI241" s="3">
        <f t="shared" si="123"/>
        <v>5722314.8906886885</v>
      </c>
      <c r="AJ241" s="10">
        <f>_xlfn.XLOOKUP(AE$1,'Control Panel'!$B:$B,'Control Panel'!$D:$D)</f>
        <v>6.8750000000000006E-2</v>
      </c>
      <c r="AK241" s="2">
        <f>IF('Control Panel'!$D$26="ON",AO240*(1-'Control Panel'!$C$26),AO240)</f>
        <v>-5.056790541857481E-10</v>
      </c>
      <c r="AL241" s="3">
        <f>IF(ROUND(AO240,2) = 0,0,-PMT(_xlfn.XLOOKUP(AK$1,'Control Panel'!$B:$B,'Control Panel'!$H:$H),_xlfn.XLOOKUP(AK$1,'Control Panel'!$B:$B,'Control Panel'!$E:$E),_xlfn.XLOOKUP(AK$1,'Control Panel'!$B:$B,'Control Panel'!$C:$C)))</f>
        <v>0</v>
      </c>
      <c r="AM241" s="3">
        <f>IF(AL241=0,0,AK241*(_xlfn.XLOOKUP(AK$1,'Control Panel'!$B:$B,'Control Panel'!$H:$H)))</f>
        <v>0</v>
      </c>
      <c r="AN241" s="3">
        <f t="shared" si="124"/>
        <v>0</v>
      </c>
      <c r="AO241" s="3">
        <f t="shared" si="125"/>
        <v>-5.056790541857481E-10</v>
      </c>
      <c r="AP241" s="10">
        <f>_xlfn.XLOOKUP(AK$1,'Control Panel'!$B:$B,'Control Panel'!$D:$D)</f>
        <v>6.25E-2</v>
      </c>
      <c r="AQ241" s="2">
        <f>IF('Control Panel'!$D$26="ON",AU240*(1-'Control Panel'!$C$26),AU240)</f>
        <v>-1.3387762010097504E-9</v>
      </c>
      <c r="AR241" s="3">
        <f>IF(ROUND(AU240,2) = 0,0,-PMT(_xlfn.XLOOKUP(AQ$1,'Control Panel'!$B:$B,'Control Panel'!$H:$H),_xlfn.XLOOKUP(AQ$1,'Control Panel'!$B:$B,'Control Panel'!$E:$E),_xlfn.XLOOKUP(AQ$1,'Control Panel'!$B:$B,'Control Panel'!$C:$C)))</f>
        <v>0</v>
      </c>
      <c r="AS241" s="3">
        <f>IF(AR241=0,0,AQ241*(_xlfn.XLOOKUP(AQ$1,'Control Panel'!$B:$B,'Control Panel'!$H:$H)))</f>
        <v>0</v>
      </c>
      <c r="AT241" s="3">
        <f t="shared" si="126"/>
        <v>0</v>
      </c>
      <c r="AU241" s="3">
        <f t="shared" si="127"/>
        <v>-1.3387762010097504E-9</v>
      </c>
      <c r="AV241" s="10">
        <f>_xlfn.XLOOKUP(AQ$1,'Control Panel'!$B:$B,'Control Panel'!$D:$D)</f>
        <v>6.6250000000000003E-2</v>
      </c>
      <c r="AW241" s="2">
        <f>IF('Control Panel'!$D$26="ON",BA240*(1-'Control Panel'!$C$26),BA240)</f>
        <v>4203528.8628948275</v>
      </c>
      <c r="AX241" s="3">
        <f>IF(ROUND(BA240,2) = 0,0,-PMT(_xlfn.XLOOKUP(AW$1,'Control Panel'!$B:$B,'Control Panel'!$H:$H),_xlfn.XLOOKUP(AW$1,'Control Panel'!$B:$B,'Control Panel'!$E:$E),_xlfn.XLOOKUP(AW$1,'Control Panel'!$B:$B,'Control Panel'!$C:$C)))</f>
        <v>44797.69910066975</v>
      </c>
      <c r="AY241" s="3">
        <f>IF(AX241=0,0,AW241*(_xlfn.XLOOKUP(AW$1,'Control Panel'!$B:$B,'Control Panel'!$H:$H)))</f>
        <v>18828.30636504975</v>
      </c>
      <c r="AZ241" s="3">
        <f t="shared" si="128"/>
        <v>25969.39273562</v>
      </c>
      <c r="BA241" s="3">
        <f t="shared" si="129"/>
        <v>4177559.4701592075</v>
      </c>
      <c r="BB241" s="10">
        <f>_xlfn.XLOOKUP(AW$1,'Control Panel'!$B:$B,'Control Panel'!$D:$D)</f>
        <v>5.3749999999999999E-2</v>
      </c>
      <c r="BC241" s="2">
        <f>IF('Control Panel'!$D$26="ON",BG240*(1-'Control Panel'!$C$26),BG240)</f>
        <v>7244554.2138234423</v>
      </c>
      <c r="BD241" s="3">
        <f>IF(ROUND(BG240,2) = 0,0,-PMT(_xlfn.XLOOKUP(BC$1,'Control Panel'!$B:$B,'Control Panel'!$H:$H),_xlfn.XLOOKUP(BC$1,'Control Panel'!$B:$B,'Control Panel'!$E:$E),_xlfn.XLOOKUP(BC$1,'Control Panel'!$B:$B,'Control Panel'!$C:$C)))</f>
        <v>83162.8118973979</v>
      </c>
      <c r="BE241" s="3">
        <f>IF(BD241=0,0,BC241*(_xlfn.XLOOKUP(BC$1,'Control Panel'!$B:$B,'Control Panel'!$H:$H)))</f>
        <v>42259.899580636746</v>
      </c>
      <c r="BF241" s="3">
        <f t="shared" si="130"/>
        <v>40902.912316761154</v>
      </c>
      <c r="BG241" s="3">
        <f t="shared" si="131"/>
        <v>7203651.3015066814</v>
      </c>
      <c r="BH241" s="10">
        <f>_xlfn.XLOOKUP(BC$1,'Control Panel'!$B:$B,'Control Panel'!$D:$D)</f>
        <v>7.0000000000000007E-2</v>
      </c>
      <c r="BI241" s="2">
        <f>IF('Control Panel'!$D$26="ON",BM240*(1-'Control Panel'!$C$26),BM240)</f>
        <v>3661058.9663762213</v>
      </c>
      <c r="BJ241" s="3">
        <f>IF(ROUND(BM240,2) = 0,0,-PMT(_xlfn.XLOOKUP(BI$1,'Control Panel'!$B:$B,'Control Panel'!$H:$H),_xlfn.XLOOKUP(BI$1,'Control Panel'!$B:$B,'Control Panel'!$E:$E),_xlfn.XLOOKUP(BI$1,'Control Panel'!$B:$B,'Control Panel'!$C:$C)))</f>
        <v>39928.799014207361</v>
      </c>
      <c r="BK241" s="3">
        <f>IF(BJ241=0,0,BI241*(_xlfn.XLOOKUP(BI$1,'Control Panel'!$B:$B,'Control Panel'!$H:$H)))</f>
        <v>17923.934522883581</v>
      </c>
      <c r="BL241" s="3">
        <f t="shared" si="132"/>
        <v>22004.86449132378</v>
      </c>
      <c r="BM241" s="3">
        <f t="shared" si="133"/>
        <v>3639054.1018848973</v>
      </c>
      <c r="BN241" s="10">
        <f>_xlfn.XLOOKUP(BI$1,'Control Panel'!$B:$B,'Control Panel'!$D:$D)</f>
        <v>5.8749999999999997E-2</v>
      </c>
      <c r="BO241" s="2">
        <f>IF('Control Panel'!$D$26="ON",BS240*(1-'Control Panel'!$C$26),BS240)</f>
        <v>4820851.3706122758</v>
      </c>
      <c r="BP241" s="3">
        <f>IF(ROUND(BS240,2) = 0,0,-PMT(_xlfn.XLOOKUP(BO$1,'Control Panel'!$B:$B,'Control Panel'!$H:$H),_xlfn.XLOOKUP(BO$1,'Control Panel'!$B:$B,'Control Panel'!$E:$E),_xlfn.XLOOKUP(BO$1,'Control Panel'!$B:$B,'Control Panel'!$C:$C)))</f>
        <v>51078.842448125593</v>
      </c>
      <c r="BQ241" s="3">
        <f>IF(BP241=0,0,BO241*(_xlfn.XLOOKUP(BO$1,'Control Panel'!$B:$B,'Control Panel'!$H:$H)))</f>
        <v>21091.224746428703</v>
      </c>
      <c r="BR241" s="3">
        <f t="shared" si="134"/>
        <v>29987.61770169689</v>
      </c>
      <c r="BS241" s="3">
        <f t="shared" si="135"/>
        <v>4790863.7529105786</v>
      </c>
      <c r="BT241" s="10">
        <f>_xlfn.XLOOKUP(BO$1,'Control Panel'!$B:$B,'Control Panel'!$D:$D)</f>
        <v>5.2499999999999998E-2</v>
      </c>
      <c r="BU241" s="2">
        <f>IF('Control Panel'!$D$26="ON",BY240*(1-'Control Panel'!$C$26),BY240)</f>
        <v>-1.0259100235998631E-9</v>
      </c>
      <c r="BV241" s="3">
        <f>IF(ROUND(BY240,2) = 0,0,-PMT(_xlfn.XLOOKUP(BU$1,'Control Panel'!$B:$B,'Control Panel'!$H:$H),_xlfn.XLOOKUP(BU$1,'Control Panel'!$B:$B,'Control Panel'!$E:$E),_xlfn.XLOOKUP(BU$1,'Control Panel'!$B:$B,'Control Panel'!$C:$C)))</f>
        <v>0</v>
      </c>
      <c r="BW241" s="3">
        <f>IF(BV241=0,0,BU241*(_xlfn.XLOOKUP(BU$1,'Control Panel'!$B:$B,'Control Panel'!$H:$H)))</f>
        <v>0</v>
      </c>
      <c r="BX241" s="3">
        <f t="shared" si="136"/>
        <v>0</v>
      </c>
      <c r="BY241" s="3">
        <f t="shared" si="137"/>
        <v>-1.0259100235998631E-9</v>
      </c>
      <c r="BZ241" s="10">
        <f>_xlfn.XLOOKUP(BU$1,'Control Panel'!$B:$B,'Control Panel'!$D:$D)</f>
        <v>6.3750000000000001E-2</v>
      </c>
      <c r="CA241" s="2">
        <f>IF('Control Panel'!$D$26="ON",CE240*(1-'Control Panel'!$C$26),CE240)</f>
        <v>-8.3746272139251232E-9</v>
      </c>
      <c r="CB241" s="3">
        <f>IF(ROUND(CE240,2) = 0,0,-PMT(_xlfn.XLOOKUP(CA$1,'Control Panel'!$B:$B,'Control Panel'!$H:$H),_xlfn.XLOOKUP(CA$1,'Control Panel'!$B:$B,'Control Panel'!$E:$E),_xlfn.XLOOKUP(CA$1,'Control Panel'!$B:$B,'Control Panel'!$C:$C)))</f>
        <v>0</v>
      </c>
      <c r="CC241" s="3">
        <f>IF(CB241=0,0,CA241*(_xlfn.XLOOKUP(CA$1,'Control Panel'!$B:$B,'Control Panel'!$H:$H)))</f>
        <v>0</v>
      </c>
      <c r="CD241" s="3">
        <f t="shared" si="138"/>
        <v>0</v>
      </c>
      <c r="CE241" s="3">
        <f t="shared" si="139"/>
        <v>-8.3746272139251232E-9</v>
      </c>
      <c r="CF241" s="10">
        <f>_xlfn.XLOOKUP(CA$1,'Control Panel'!$B:$B,'Control Panel'!$D:$D)</f>
        <v>5.7500000000000002E-2</v>
      </c>
      <c r="CG241" s="2">
        <f>IF('Control Panel'!$D$26="ON",CK240*(1-'Control Panel'!$C$26),CK240)</f>
        <v>2.066371962428093E-9</v>
      </c>
      <c r="CH241" s="3">
        <f>IF(ROUND(CK240,2) = 0,0,-PMT(_xlfn.XLOOKUP(CG$1,'Control Panel'!$B:$B,'Control Panel'!$H:$H),_xlfn.XLOOKUP(CG$1,'Control Panel'!$B:$B,'Control Panel'!$E:$E),_xlfn.XLOOKUP(CG$1,'Control Panel'!$B:$B,'Control Panel'!$C:$C)))</f>
        <v>0</v>
      </c>
      <c r="CI241" s="3">
        <f>IF(CH241=0,0,CG241*(_xlfn.XLOOKUP(CG$1,'Control Panel'!$B:$B,'Control Panel'!$H:$H)))</f>
        <v>0</v>
      </c>
      <c r="CJ241" s="3">
        <f t="shared" si="140"/>
        <v>0</v>
      </c>
      <c r="CK241" s="3">
        <f t="shared" si="141"/>
        <v>2.066371962428093E-9</v>
      </c>
      <c r="CL241" s="10">
        <f>_xlfn.XLOOKUP(CG$1,'Control Panel'!$B:$B,'Control Panel'!$D:$D)</f>
        <v>5.5E-2</v>
      </c>
      <c r="CM241" s="2">
        <f>IF('Control Panel'!$D$26="ON",CQ240*(1-'Control Panel'!$C$26),CQ240)</f>
        <v>1042346.2422945447</v>
      </c>
      <c r="CN241" s="3">
        <f>IF(ROUND(CQ240,2) = 0,0,-PMT(_xlfn.XLOOKUP(CM$1,'Control Panel'!$B:$B,'Control Panel'!$H:$H),_xlfn.XLOOKUP(CM$1,'Control Panel'!$B:$B,'Control Panel'!$E:$E),_xlfn.XLOOKUP(CM$1,'Control Panel'!$B:$B,'Control Panel'!$C:$C)))</f>
        <v>11044.074042837967</v>
      </c>
      <c r="CO241" s="3">
        <f>IF(CN241=0,0,CM241*(_xlfn.XLOOKUP(CM$1,'Control Panel'!$B:$B,'Control Panel'!$H:$H)))</f>
        <v>4560.2648100386323</v>
      </c>
      <c r="CP241" s="3">
        <f t="shared" si="142"/>
        <v>6483.8092327993345</v>
      </c>
      <c r="CQ241" s="3">
        <f t="shared" si="143"/>
        <v>1035862.4330617454</v>
      </c>
      <c r="CR241" s="10">
        <f>_xlfn.XLOOKUP(CM$1,'Control Panel'!$B:$B,'Control Panel'!$D:$D)</f>
        <v>5.2499999999999998E-2</v>
      </c>
    </row>
    <row r="242" spans="1:96" ht="11.15" thickBot="1" x14ac:dyDescent="0.35">
      <c r="A242" s="86">
        <f t="shared" si="112"/>
        <v>193433.82324153188</v>
      </c>
      <c r="B242" s="3">
        <f t="shared" si="113"/>
        <v>171248.81006518705</v>
      </c>
      <c r="C242" s="88">
        <f>SUM($A$3:A241)</f>
        <v>67422263.414565131</v>
      </c>
      <c r="D242" s="87">
        <f>IF('Control Panel'!$D$27= "ON",A242+B242*(1-'Control Panel'!$C$27),A242+B242)</f>
        <v>364682.6333067189</v>
      </c>
      <c r="E242" s="1">
        <f t="shared" ref="E242" si="147">F242/12</f>
        <v>20</v>
      </c>
      <c r="F242" s="11">
        <v>240</v>
      </c>
      <c r="G242" s="2">
        <f>IF('Control Panel'!$D$26="ON",K241*(1-'Control Panel'!$C$26),K241)</f>
        <v>2.5611370801925659E-9</v>
      </c>
      <c r="H242" s="3">
        <f>IF(ROUND(K241,2) = 0,0,-PMT(_xlfn.XLOOKUP(G$1,'Control Panel'!$B:$B,'Control Panel'!$H:$H),_xlfn.XLOOKUP(G$1,'Control Panel'!$B:$B,'Control Panel'!$E:$E),_xlfn.XLOOKUP(G$1,'Control Panel'!$B:$B,'Control Panel'!$C:$C)))</f>
        <v>0</v>
      </c>
      <c r="I242" s="3">
        <f>IF(H242=0,0,G242*(_xlfn.XLOOKUP(G$1,'Control Panel'!$B:$B,'Control Panel'!$H:$H)))</f>
        <v>0</v>
      </c>
      <c r="J242" s="3">
        <f t="shared" si="114"/>
        <v>0</v>
      </c>
      <c r="K242" s="3">
        <f t="shared" si="115"/>
        <v>2.5611370801925659E-9</v>
      </c>
      <c r="L242" s="10">
        <f>_xlfn.XLOOKUP(G$1,'Control Panel'!$B:$B,'Control Panel'!$D:$D)</f>
        <v>5.5E-2</v>
      </c>
      <c r="M242" s="2">
        <f>IF('Control Panel'!$D$26="ON",Q241*(1-'Control Panel'!$C$26),Q241)</f>
        <v>2288925.9562754738</v>
      </c>
      <c r="N242" s="3">
        <f>IF(ROUND(Q241,2) = 0,0,-PMT(_xlfn.XLOOKUP(M$1,'Control Panel'!$B:$B,'Control Panel'!$H:$H),_xlfn.XLOOKUP(M$1,'Control Panel'!$B:$B,'Control Panel'!$E:$E),_xlfn.XLOOKUP(M$1,'Control Panel'!$B:$B,'Control Panel'!$C:$C)))</f>
        <v>26277.152547020552</v>
      </c>
      <c r="O242" s="3">
        <f>IF(N242=0,0,M242*(_xlfn.XLOOKUP(M$1,'Control Panel'!$B:$B,'Control Panel'!$H:$H)))</f>
        <v>13113.638291161569</v>
      </c>
      <c r="P242" s="3">
        <f t="shared" si="116"/>
        <v>13163.514255858983</v>
      </c>
      <c r="Q242" s="3">
        <f t="shared" si="117"/>
        <v>2275762.4420196149</v>
      </c>
      <c r="R242" s="10">
        <f>_xlfn.XLOOKUP(M$1,'Control Panel'!$B:$B,'Control Panel'!$D:$D)</f>
        <v>6.8750000000000006E-2</v>
      </c>
      <c r="S242" s="2">
        <f>IF('Control Panel'!$D$26="ON",W241*(1-'Control Panel'!$C$26),W241)</f>
        <v>3719504.6789476154</v>
      </c>
      <c r="T242" s="3">
        <f>IF(ROUND(W241,2) = 0,0,-PMT(_xlfn.XLOOKUP(S$1,'Control Panel'!$B:$B,'Control Panel'!$H:$H),_xlfn.XLOOKUP(S$1,'Control Panel'!$B:$B,'Control Panel'!$E:$E),_xlfn.XLOOKUP(S$1,'Control Panel'!$B:$B,'Control Panel'!$C:$C)))</f>
        <v>42700.372888908401</v>
      </c>
      <c r="U242" s="3">
        <f>IF(T242=0,0,S242*(_xlfn.XLOOKUP(S$1,'Control Panel'!$B:$B,'Control Panel'!$H:$H)))</f>
        <v>21309.66222313738</v>
      </c>
      <c r="V242" s="3">
        <f t="shared" si="118"/>
        <v>21390.710665771021</v>
      </c>
      <c r="W242" s="3">
        <f t="shared" si="119"/>
        <v>3698113.9682818446</v>
      </c>
      <c r="X242" s="10">
        <f>_xlfn.XLOOKUP(S$1,'Control Panel'!$B:$B,'Control Panel'!$D:$D)</f>
        <v>6.8750000000000006E-2</v>
      </c>
      <c r="Y242" s="2">
        <f>IF('Control Panel'!$D$26="ON",AC241*(1-'Control Panel'!$C$26),AC241)</f>
        <v>-6.7957444116473198E-9</v>
      </c>
      <c r="Z242" s="3">
        <f>IF(ROUND(AC241,2) = 0,0,-PMT(_xlfn.XLOOKUP(Y$1,'Control Panel'!$B:$B,'Control Panel'!$H:$H),_xlfn.XLOOKUP(Y$1,'Control Panel'!$B:$B,'Control Panel'!$E:$E),_xlfn.XLOOKUP(Y$1,'Control Panel'!$B:$B,'Control Panel'!$C:$C)))</f>
        <v>0</v>
      </c>
      <c r="AA242" s="3">
        <f>IF(Z242=0,0,Y242*(_xlfn.XLOOKUP(Y$1,'Control Panel'!$B:$B,'Control Panel'!$H:$H)))</f>
        <v>0</v>
      </c>
      <c r="AB242" s="3">
        <f t="shared" si="120"/>
        <v>0</v>
      </c>
      <c r="AC242" s="3">
        <f t="shared" si="121"/>
        <v>-6.7957444116473198E-9</v>
      </c>
      <c r="AD242" s="10">
        <f>_xlfn.XLOOKUP(Y$1,'Control Panel'!$B:$B,'Control Panel'!$D:$D)</f>
        <v>5.1249999999999997E-2</v>
      </c>
      <c r="AE242" s="2">
        <f>IF('Control Panel'!$D$26="ON",AI241*(1-'Control Panel'!$C$26),AI241)</f>
        <v>5722314.8906886885</v>
      </c>
      <c r="AF242" s="3">
        <f>IF(ROUND(AI241,2) = 0,0,-PMT(_xlfn.XLOOKUP(AE$1,'Control Panel'!$B:$B,'Control Panel'!$H:$H),_xlfn.XLOOKUP(AE$1,'Control Panel'!$B:$B,'Control Panel'!$E:$E),_xlfn.XLOOKUP(AE$1,'Control Panel'!$B:$B,'Control Panel'!$C:$C)))</f>
        <v>65692.881367551381</v>
      </c>
      <c r="AG242" s="3">
        <f>IF(AF242=0,0,AE242*(_xlfn.XLOOKUP(AE$1,'Control Panel'!$B:$B,'Control Panel'!$H:$H)))</f>
        <v>32784.09572790395</v>
      </c>
      <c r="AH242" s="3">
        <f t="shared" si="122"/>
        <v>32908.785639647431</v>
      </c>
      <c r="AI242" s="3">
        <f t="shared" si="123"/>
        <v>5689406.1050490411</v>
      </c>
      <c r="AJ242" s="10">
        <f>_xlfn.XLOOKUP(AE$1,'Control Panel'!$B:$B,'Control Panel'!$D:$D)</f>
        <v>6.8750000000000006E-2</v>
      </c>
      <c r="AK242" s="2">
        <f>IF('Control Panel'!$D$26="ON",AO241*(1-'Control Panel'!$C$26),AO241)</f>
        <v>-5.056790541857481E-10</v>
      </c>
      <c r="AL242" s="3">
        <f>IF(ROUND(AO241,2) = 0,0,-PMT(_xlfn.XLOOKUP(AK$1,'Control Panel'!$B:$B,'Control Panel'!$H:$H),_xlfn.XLOOKUP(AK$1,'Control Panel'!$B:$B,'Control Panel'!$E:$E),_xlfn.XLOOKUP(AK$1,'Control Panel'!$B:$B,'Control Panel'!$C:$C)))</f>
        <v>0</v>
      </c>
      <c r="AM242" s="3">
        <f>IF(AL242=0,0,AK242*(_xlfn.XLOOKUP(AK$1,'Control Panel'!$B:$B,'Control Panel'!$H:$H)))</f>
        <v>0</v>
      </c>
      <c r="AN242" s="3">
        <f t="shared" si="124"/>
        <v>0</v>
      </c>
      <c r="AO242" s="3">
        <f t="shared" si="125"/>
        <v>-5.056790541857481E-10</v>
      </c>
      <c r="AP242" s="10">
        <f>_xlfn.XLOOKUP(AK$1,'Control Panel'!$B:$B,'Control Panel'!$D:$D)</f>
        <v>6.25E-2</v>
      </c>
      <c r="AQ242" s="2">
        <f>IF('Control Panel'!$D$26="ON",AU241*(1-'Control Panel'!$C$26),AU241)</f>
        <v>-1.3387762010097504E-9</v>
      </c>
      <c r="AR242" s="3">
        <f>IF(ROUND(AU241,2) = 0,0,-PMT(_xlfn.XLOOKUP(AQ$1,'Control Panel'!$B:$B,'Control Panel'!$H:$H),_xlfn.XLOOKUP(AQ$1,'Control Panel'!$B:$B,'Control Panel'!$E:$E),_xlfn.XLOOKUP(AQ$1,'Control Panel'!$B:$B,'Control Panel'!$C:$C)))</f>
        <v>0</v>
      </c>
      <c r="AS242" s="3">
        <f>IF(AR242=0,0,AQ242*(_xlfn.XLOOKUP(AQ$1,'Control Panel'!$B:$B,'Control Panel'!$H:$H)))</f>
        <v>0</v>
      </c>
      <c r="AT242" s="3">
        <f t="shared" si="126"/>
        <v>0</v>
      </c>
      <c r="AU242" s="3">
        <f t="shared" si="127"/>
        <v>-1.3387762010097504E-9</v>
      </c>
      <c r="AV242" s="10">
        <f>_xlfn.XLOOKUP(AQ$1,'Control Panel'!$B:$B,'Control Panel'!$D:$D)</f>
        <v>6.6250000000000003E-2</v>
      </c>
      <c r="AW242" s="2">
        <f>IF('Control Panel'!$D$26="ON",BA241*(1-'Control Panel'!$C$26),BA241)</f>
        <v>4177559.4701592075</v>
      </c>
      <c r="AX242" s="3">
        <f>IF(ROUND(BA241,2) = 0,0,-PMT(_xlfn.XLOOKUP(AW$1,'Control Panel'!$B:$B,'Control Panel'!$H:$H),_xlfn.XLOOKUP(AW$1,'Control Panel'!$B:$B,'Control Panel'!$E:$E),_xlfn.XLOOKUP(AW$1,'Control Panel'!$B:$B,'Control Panel'!$C:$C)))</f>
        <v>44797.69910066975</v>
      </c>
      <c r="AY242" s="3">
        <f>IF(AX242=0,0,AW242*(_xlfn.XLOOKUP(AW$1,'Control Panel'!$B:$B,'Control Panel'!$H:$H)))</f>
        <v>18711.985126754786</v>
      </c>
      <c r="AZ242" s="3">
        <f t="shared" si="128"/>
        <v>26085.713973914964</v>
      </c>
      <c r="BA242" s="3">
        <f t="shared" si="129"/>
        <v>4151473.7561852927</v>
      </c>
      <c r="BB242" s="10">
        <f>_xlfn.XLOOKUP(AW$1,'Control Panel'!$B:$B,'Control Panel'!$D:$D)</f>
        <v>5.3749999999999999E-2</v>
      </c>
      <c r="BC242" s="2">
        <f>IF('Control Panel'!$D$26="ON",BG241*(1-'Control Panel'!$C$26),BG241)</f>
        <v>7203651.3015066814</v>
      </c>
      <c r="BD242" s="3">
        <f>IF(ROUND(BG241,2) = 0,0,-PMT(_xlfn.XLOOKUP(BC$1,'Control Panel'!$B:$B,'Control Panel'!$H:$H),_xlfn.XLOOKUP(BC$1,'Control Panel'!$B:$B,'Control Panel'!$E:$E),_xlfn.XLOOKUP(BC$1,'Control Panel'!$B:$B,'Control Panel'!$C:$C)))</f>
        <v>83162.8118973979</v>
      </c>
      <c r="BE242" s="3">
        <f>IF(BD242=0,0,BC242*(_xlfn.XLOOKUP(BC$1,'Control Panel'!$B:$B,'Control Panel'!$H:$H)))</f>
        <v>42021.299258788975</v>
      </c>
      <c r="BF242" s="3">
        <f t="shared" si="130"/>
        <v>41141.512638608925</v>
      </c>
      <c r="BG242" s="3">
        <f t="shared" si="131"/>
        <v>7162509.7888680724</v>
      </c>
      <c r="BH242" s="10">
        <f>_xlfn.XLOOKUP(BC$1,'Control Panel'!$B:$B,'Control Panel'!$D:$D)</f>
        <v>7.0000000000000007E-2</v>
      </c>
      <c r="BI242" s="2">
        <f>IF('Control Panel'!$D$26="ON",BM241*(1-'Control Panel'!$C$26),BM241)</f>
        <v>3639054.1018848973</v>
      </c>
      <c r="BJ242" s="3">
        <f>IF(ROUND(BM241,2) = 0,0,-PMT(_xlfn.XLOOKUP(BI$1,'Control Panel'!$B:$B,'Control Panel'!$H:$H),_xlfn.XLOOKUP(BI$1,'Control Panel'!$B:$B,'Control Panel'!$E:$E),_xlfn.XLOOKUP(BI$1,'Control Panel'!$B:$B,'Control Panel'!$C:$C)))</f>
        <v>39928.799014207361</v>
      </c>
      <c r="BK242" s="3">
        <f>IF(BJ242=0,0,BI242*(_xlfn.XLOOKUP(BI$1,'Control Panel'!$B:$B,'Control Panel'!$H:$H)))</f>
        <v>17816.202373811473</v>
      </c>
      <c r="BL242" s="3">
        <f t="shared" si="132"/>
        <v>22112.596640395888</v>
      </c>
      <c r="BM242" s="3">
        <f t="shared" si="133"/>
        <v>3616941.5052445014</v>
      </c>
      <c r="BN242" s="10">
        <f>_xlfn.XLOOKUP(BI$1,'Control Panel'!$B:$B,'Control Panel'!$D:$D)</f>
        <v>5.8749999999999997E-2</v>
      </c>
      <c r="BO242" s="2">
        <f>IF('Control Panel'!$D$26="ON",BS241*(1-'Control Panel'!$C$26),BS241)</f>
        <v>4790863.7529105786</v>
      </c>
      <c r="BP242" s="3">
        <f>IF(ROUND(BS241,2) = 0,0,-PMT(_xlfn.XLOOKUP(BO$1,'Control Panel'!$B:$B,'Control Panel'!$H:$H),_xlfn.XLOOKUP(BO$1,'Control Panel'!$B:$B,'Control Panel'!$E:$E),_xlfn.XLOOKUP(BO$1,'Control Panel'!$B:$B,'Control Panel'!$C:$C)))</f>
        <v>51078.842448125593</v>
      </c>
      <c r="BQ242" s="3">
        <f>IF(BP242=0,0,BO242*(_xlfn.XLOOKUP(BO$1,'Control Panel'!$B:$B,'Control Panel'!$H:$H)))</f>
        <v>20960.028918983779</v>
      </c>
      <c r="BR242" s="3">
        <f t="shared" si="134"/>
        <v>30118.813529141815</v>
      </c>
      <c r="BS242" s="3">
        <f t="shared" si="135"/>
        <v>4760744.9393814364</v>
      </c>
      <c r="BT242" s="10">
        <f>_xlfn.XLOOKUP(BO$1,'Control Panel'!$B:$B,'Control Panel'!$D:$D)</f>
        <v>5.2499999999999998E-2</v>
      </c>
      <c r="BU242" s="2">
        <f>IF('Control Panel'!$D$26="ON",BY241*(1-'Control Panel'!$C$26),BY241)</f>
        <v>-1.0259100235998631E-9</v>
      </c>
      <c r="BV242" s="3">
        <f>IF(ROUND(BY241,2) = 0,0,-PMT(_xlfn.XLOOKUP(BU$1,'Control Panel'!$B:$B,'Control Panel'!$H:$H),_xlfn.XLOOKUP(BU$1,'Control Panel'!$B:$B,'Control Panel'!$E:$E),_xlfn.XLOOKUP(BU$1,'Control Panel'!$B:$B,'Control Panel'!$C:$C)))</f>
        <v>0</v>
      </c>
      <c r="BW242" s="3">
        <f>IF(BV242=0,0,BU242*(_xlfn.XLOOKUP(BU$1,'Control Panel'!$B:$B,'Control Panel'!$H:$H)))</f>
        <v>0</v>
      </c>
      <c r="BX242" s="3">
        <f t="shared" si="136"/>
        <v>0</v>
      </c>
      <c r="BY242" s="3">
        <f t="shared" si="137"/>
        <v>-1.0259100235998631E-9</v>
      </c>
      <c r="BZ242" s="10">
        <f>_xlfn.XLOOKUP(BU$1,'Control Panel'!$B:$B,'Control Panel'!$D:$D)</f>
        <v>6.3750000000000001E-2</v>
      </c>
      <c r="CA242" s="2">
        <f>IF('Control Panel'!$D$26="ON",CE241*(1-'Control Panel'!$C$26),CE241)</f>
        <v>-8.3746272139251232E-9</v>
      </c>
      <c r="CB242" s="3">
        <f>IF(ROUND(CE241,2) = 0,0,-PMT(_xlfn.XLOOKUP(CA$1,'Control Panel'!$B:$B,'Control Panel'!$H:$H),_xlfn.XLOOKUP(CA$1,'Control Panel'!$B:$B,'Control Panel'!$E:$E),_xlfn.XLOOKUP(CA$1,'Control Panel'!$B:$B,'Control Panel'!$C:$C)))</f>
        <v>0</v>
      </c>
      <c r="CC242" s="3">
        <f>IF(CB242=0,0,CA242*(_xlfn.XLOOKUP(CA$1,'Control Panel'!$B:$B,'Control Panel'!$H:$H)))</f>
        <v>0</v>
      </c>
      <c r="CD242" s="3">
        <f t="shared" si="138"/>
        <v>0</v>
      </c>
      <c r="CE242" s="3">
        <f t="shared" si="139"/>
        <v>-8.3746272139251232E-9</v>
      </c>
      <c r="CF242" s="10">
        <f>_xlfn.XLOOKUP(CA$1,'Control Panel'!$B:$B,'Control Panel'!$D:$D)</f>
        <v>5.7500000000000002E-2</v>
      </c>
      <c r="CG242" s="2">
        <f>IF('Control Panel'!$D$26="ON",CK241*(1-'Control Panel'!$C$26),CK241)</f>
        <v>2.066371962428093E-9</v>
      </c>
      <c r="CH242" s="3">
        <f>IF(ROUND(CK241,2) = 0,0,-PMT(_xlfn.XLOOKUP(CG$1,'Control Panel'!$B:$B,'Control Panel'!$H:$H),_xlfn.XLOOKUP(CG$1,'Control Panel'!$B:$B,'Control Panel'!$E:$E),_xlfn.XLOOKUP(CG$1,'Control Panel'!$B:$B,'Control Panel'!$C:$C)))</f>
        <v>0</v>
      </c>
      <c r="CI242" s="3">
        <f>IF(CH242=0,0,CG242*(_xlfn.XLOOKUP(CG$1,'Control Panel'!$B:$B,'Control Panel'!$H:$H)))</f>
        <v>0</v>
      </c>
      <c r="CJ242" s="3">
        <f t="shared" si="140"/>
        <v>0</v>
      </c>
      <c r="CK242" s="3">
        <f t="shared" si="141"/>
        <v>2.066371962428093E-9</v>
      </c>
      <c r="CL242" s="10">
        <f>_xlfn.XLOOKUP(CG$1,'Control Panel'!$B:$B,'Control Panel'!$D:$D)</f>
        <v>5.5E-2</v>
      </c>
      <c r="CM242" s="2">
        <f>IF('Control Panel'!$D$26="ON",CQ241*(1-'Control Panel'!$C$26),CQ241)</f>
        <v>1035862.4330617454</v>
      </c>
      <c r="CN242" s="3">
        <f>IF(ROUND(CQ241,2) = 0,0,-PMT(_xlfn.XLOOKUP(CM$1,'Control Panel'!$B:$B,'Control Panel'!$H:$H),_xlfn.XLOOKUP(CM$1,'Control Panel'!$B:$B,'Control Panel'!$E:$E),_xlfn.XLOOKUP(CM$1,'Control Panel'!$B:$B,'Control Panel'!$C:$C)))</f>
        <v>11044.074042837967</v>
      </c>
      <c r="CO242" s="3">
        <f>IF(CN242=0,0,CM242*(_xlfn.XLOOKUP(CM$1,'Control Panel'!$B:$B,'Control Panel'!$H:$H)))</f>
        <v>4531.8981446451353</v>
      </c>
      <c r="CP242" s="3">
        <f t="shared" si="142"/>
        <v>6512.1758981928315</v>
      </c>
      <c r="CQ242" s="3">
        <f t="shared" si="143"/>
        <v>1029350.2571635526</v>
      </c>
      <c r="CR242" s="10">
        <f>_xlfn.XLOOKUP(CM$1,'Control Panel'!$B:$B,'Control Panel'!$D:$D)</f>
        <v>5.2499999999999998E-2</v>
      </c>
    </row>
    <row r="243" spans="1:96" ht="11.15" thickBot="1" x14ac:dyDescent="0.35">
      <c r="A243" s="86">
        <f t="shared" si="112"/>
        <v>194445.68465690242</v>
      </c>
      <c r="B243" s="3">
        <f t="shared" si="113"/>
        <v>170236.94864981651</v>
      </c>
      <c r="C243" s="88">
        <f>SUM($A$3:A242)</f>
        <v>67615697.237806663</v>
      </c>
      <c r="D243" s="87">
        <f>IF('Control Panel'!$D$27= "ON",A243+B243*(1-'Control Panel'!$C$27),A243+B243)</f>
        <v>364682.6333067189</v>
      </c>
      <c r="F243" s="11">
        <v>241</v>
      </c>
      <c r="G243" s="2">
        <f>IF('Control Panel'!$D$26="ON",K242*(1-'Control Panel'!$C$26),K242)</f>
        <v>2.5611370801925659E-9</v>
      </c>
      <c r="H243" s="3">
        <f>IF(ROUND(K242,2) = 0,0,-PMT(_xlfn.XLOOKUP(G$1,'Control Panel'!$B:$B,'Control Panel'!$H:$H),_xlfn.XLOOKUP(G$1,'Control Panel'!$B:$B,'Control Panel'!$E:$E),_xlfn.XLOOKUP(G$1,'Control Panel'!$B:$B,'Control Panel'!$C:$C)))</f>
        <v>0</v>
      </c>
      <c r="I243" s="3">
        <f>IF(H243=0,0,G243*(_xlfn.XLOOKUP(G$1,'Control Panel'!$B:$B,'Control Panel'!$H:$H)))</f>
        <v>0</v>
      </c>
      <c r="J243" s="3">
        <f t="shared" si="114"/>
        <v>0</v>
      </c>
      <c r="K243" s="3">
        <f t="shared" si="115"/>
        <v>2.5611370801925659E-9</v>
      </c>
      <c r="L243" s="10">
        <f>_xlfn.XLOOKUP(G$1,'Control Panel'!$B:$B,'Control Panel'!$D:$D)</f>
        <v>5.5E-2</v>
      </c>
      <c r="M243" s="2">
        <f>IF('Control Panel'!$D$26="ON",Q242*(1-'Control Panel'!$C$26),Q242)</f>
        <v>2275762.4420196149</v>
      </c>
      <c r="N243" s="3">
        <f>IF(ROUND(Q242,2) = 0,0,-PMT(_xlfn.XLOOKUP(M$1,'Control Panel'!$B:$B,'Control Panel'!$H:$H),_xlfn.XLOOKUP(M$1,'Control Panel'!$B:$B,'Control Panel'!$E:$E),_xlfn.XLOOKUP(M$1,'Control Panel'!$B:$B,'Control Panel'!$C:$C)))</f>
        <v>26277.152547020552</v>
      </c>
      <c r="O243" s="3">
        <f>IF(N243=0,0,M243*(_xlfn.XLOOKUP(M$1,'Control Panel'!$B:$B,'Control Panel'!$H:$H)))</f>
        <v>13038.222324070712</v>
      </c>
      <c r="P243" s="3">
        <f t="shared" si="116"/>
        <v>13238.930222949841</v>
      </c>
      <c r="Q243" s="3">
        <f t="shared" si="117"/>
        <v>2262523.5117966649</v>
      </c>
      <c r="R243" s="10">
        <f>_xlfn.XLOOKUP(M$1,'Control Panel'!$B:$B,'Control Panel'!$D:$D)</f>
        <v>6.8750000000000006E-2</v>
      </c>
      <c r="S243" s="2">
        <f>IF('Control Panel'!$D$26="ON",W242*(1-'Control Panel'!$C$26),W242)</f>
        <v>3698113.9682818446</v>
      </c>
      <c r="T243" s="3">
        <f>IF(ROUND(W242,2) = 0,0,-PMT(_xlfn.XLOOKUP(S$1,'Control Panel'!$B:$B,'Control Panel'!$H:$H),_xlfn.XLOOKUP(S$1,'Control Panel'!$B:$B,'Control Panel'!$E:$E),_xlfn.XLOOKUP(S$1,'Control Panel'!$B:$B,'Control Panel'!$C:$C)))</f>
        <v>42700.372888908401</v>
      </c>
      <c r="U243" s="3">
        <f>IF(T243=0,0,S243*(_xlfn.XLOOKUP(S$1,'Control Panel'!$B:$B,'Control Panel'!$H:$H)))</f>
        <v>21187.111276614738</v>
      </c>
      <c r="V243" s="3">
        <f t="shared" si="118"/>
        <v>21513.261612293663</v>
      </c>
      <c r="W243" s="3">
        <f t="shared" si="119"/>
        <v>3676600.7066695509</v>
      </c>
      <c r="X243" s="10">
        <f>_xlfn.XLOOKUP(S$1,'Control Panel'!$B:$B,'Control Panel'!$D:$D)</f>
        <v>6.8750000000000006E-2</v>
      </c>
      <c r="Y243" s="2">
        <f>IF('Control Panel'!$D$26="ON",AC242*(1-'Control Panel'!$C$26),AC242)</f>
        <v>-6.7957444116473198E-9</v>
      </c>
      <c r="Z243" s="3">
        <f>IF(ROUND(AC242,2) = 0,0,-PMT(_xlfn.XLOOKUP(Y$1,'Control Panel'!$B:$B,'Control Panel'!$H:$H),_xlfn.XLOOKUP(Y$1,'Control Panel'!$B:$B,'Control Panel'!$E:$E),_xlfn.XLOOKUP(Y$1,'Control Panel'!$B:$B,'Control Panel'!$C:$C)))</f>
        <v>0</v>
      </c>
      <c r="AA243" s="3">
        <f>IF(Z243=0,0,Y243*(_xlfn.XLOOKUP(Y$1,'Control Panel'!$B:$B,'Control Panel'!$H:$H)))</f>
        <v>0</v>
      </c>
      <c r="AB243" s="3">
        <f t="shared" si="120"/>
        <v>0</v>
      </c>
      <c r="AC243" s="3">
        <f t="shared" si="121"/>
        <v>-6.7957444116473198E-9</v>
      </c>
      <c r="AD243" s="10">
        <f>_xlfn.XLOOKUP(Y$1,'Control Panel'!$B:$B,'Control Panel'!$D:$D)</f>
        <v>5.1249999999999997E-2</v>
      </c>
      <c r="AE243" s="2">
        <f>IF('Control Panel'!$D$26="ON",AI242*(1-'Control Panel'!$C$26),AI242)</f>
        <v>5689406.1050490411</v>
      </c>
      <c r="AF243" s="3">
        <f>IF(ROUND(AI242,2) = 0,0,-PMT(_xlfn.XLOOKUP(AE$1,'Control Panel'!$B:$B,'Control Panel'!$H:$H),_xlfn.XLOOKUP(AE$1,'Control Panel'!$B:$B,'Control Panel'!$E:$E),_xlfn.XLOOKUP(AE$1,'Control Panel'!$B:$B,'Control Panel'!$C:$C)))</f>
        <v>65692.881367551381</v>
      </c>
      <c r="AG243" s="3">
        <f>IF(AF243=0,0,AE243*(_xlfn.XLOOKUP(AE$1,'Control Panel'!$B:$B,'Control Panel'!$H:$H)))</f>
        <v>32595.5558101768</v>
      </c>
      <c r="AH243" s="3">
        <f t="shared" si="122"/>
        <v>33097.325557374585</v>
      </c>
      <c r="AI243" s="3">
        <f t="shared" si="123"/>
        <v>5656308.7794916667</v>
      </c>
      <c r="AJ243" s="10">
        <f>_xlfn.XLOOKUP(AE$1,'Control Panel'!$B:$B,'Control Panel'!$D:$D)</f>
        <v>6.8750000000000006E-2</v>
      </c>
      <c r="AK243" s="2">
        <f>IF('Control Panel'!$D$26="ON",AO242*(1-'Control Panel'!$C$26),AO242)</f>
        <v>-5.056790541857481E-10</v>
      </c>
      <c r="AL243" s="3">
        <f>IF(ROUND(AO242,2) = 0,0,-PMT(_xlfn.XLOOKUP(AK$1,'Control Panel'!$B:$B,'Control Panel'!$H:$H),_xlfn.XLOOKUP(AK$1,'Control Panel'!$B:$B,'Control Panel'!$E:$E),_xlfn.XLOOKUP(AK$1,'Control Panel'!$B:$B,'Control Panel'!$C:$C)))</f>
        <v>0</v>
      </c>
      <c r="AM243" s="3">
        <f>IF(AL243=0,0,AK243*(_xlfn.XLOOKUP(AK$1,'Control Panel'!$B:$B,'Control Panel'!$H:$H)))</f>
        <v>0</v>
      </c>
      <c r="AN243" s="3">
        <f t="shared" si="124"/>
        <v>0</v>
      </c>
      <c r="AO243" s="3">
        <f t="shared" si="125"/>
        <v>-5.056790541857481E-10</v>
      </c>
      <c r="AP243" s="10">
        <f>_xlfn.XLOOKUP(AK$1,'Control Panel'!$B:$B,'Control Panel'!$D:$D)</f>
        <v>6.25E-2</v>
      </c>
      <c r="AQ243" s="2">
        <f>IF('Control Panel'!$D$26="ON",AU242*(1-'Control Panel'!$C$26),AU242)</f>
        <v>-1.3387762010097504E-9</v>
      </c>
      <c r="AR243" s="3">
        <f>IF(ROUND(AU242,2) = 0,0,-PMT(_xlfn.XLOOKUP(AQ$1,'Control Panel'!$B:$B,'Control Panel'!$H:$H),_xlfn.XLOOKUP(AQ$1,'Control Panel'!$B:$B,'Control Panel'!$E:$E),_xlfn.XLOOKUP(AQ$1,'Control Panel'!$B:$B,'Control Panel'!$C:$C)))</f>
        <v>0</v>
      </c>
      <c r="AS243" s="3">
        <f>IF(AR243=0,0,AQ243*(_xlfn.XLOOKUP(AQ$1,'Control Panel'!$B:$B,'Control Panel'!$H:$H)))</f>
        <v>0</v>
      </c>
      <c r="AT243" s="3">
        <f t="shared" si="126"/>
        <v>0</v>
      </c>
      <c r="AU243" s="3">
        <f t="shared" si="127"/>
        <v>-1.3387762010097504E-9</v>
      </c>
      <c r="AV243" s="10">
        <f>_xlfn.XLOOKUP(AQ$1,'Control Panel'!$B:$B,'Control Panel'!$D:$D)</f>
        <v>6.6250000000000003E-2</v>
      </c>
      <c r="AW243" s="2">
        <f>IF('Control Panel'!$D$26="ON",BA242*(1-'Control Panel'!$C$26),BA242)</f>
        <v>4151473.7561852927</v>
      </c>
      <c r="AX243" s="3">
        <f>IF(ROUND(BA242,2) = 0,0,-PMT(_xlfn.XLOOKUP(AW$1,'Control Panel'!$B:$B,'Control Panel'!$H:$H),_xlfn.XLOOKUP(AW$1,'Control Panel'!$B:$B,'Control Panel'!$E:$E),_xlfn.XLOOKUP(AW$1,'Control Panel'!$B:$B,'Control Panel'!$C:$C)))</f>
        <v>44797.69910066975</v>
      </c>
      <c r="AY243" s="3">
        <f>IF(AX243=0,0,AW243*(_xlfn.XLOOKUP(AW$1,'Control Panel'!$B:$B,'Control Panel'!$H:$H)))</f>
        <v>18595.142866246624</v>
      </c>
      <c r="AZ243" s="3">
        <f t="shared" si="128"/>
        <v>26202.556234423126</v>
      </c>
      <c r="BA243" s="3">
        <f t="shared" si="129"/>
        <v>4125271.1999508697</v>
      </c>
      <c r="BB243" s="10">
        <f>_xlfn.XLOOKUP(AW$1,'Control Panel'!$B:$B,'Control Panel'!$D:$D)</f>
        <v>5.3749999999999999E-2</v>
      </c>
      <c r="BC243" s="2">
        <f>IF('Control Panel'!$D$26="ON",BG242*(1-'Control Panel'!$C$26),BG242)</f>
        <v>7162509.7888680724</v>
      </c>
      <c r="BD243" s="3">
        <f>IF(ROUND(BG242,2) = 0,0,-PMT(_xlfn.XLOOKUP(BC$1,'Control Panel'!$B:$B,'Control Panel'!$H:$H),_xlfn.XLOOKUP(BC$1,'Control Panel'!$B:$B,'Control Panel'!$E:$E),_xlfn.XLOOKUP(BC$1,'Control Panel'!$B:$B,'Control Panel'!$C:$C)))</f>
        <v>83162.8118973979</v>
      </c>
      <c r="BE243" s="3">
        <f>IF(BD243=0,0,BC243*(_xlfn.XLOOKUP(BC$1,'Control Panel'!$B:$B,'Control Panel'!$H:$H)))</f>
        <v>41781.307101730425</v>
      </c>
      <c r="BF243" s="3">
        <f t="shared" si="130"/>
        <v>41381.504795667475</v>
      </c>
      <c r="BG243" s="3">
        <f t="shared" si="131"/>
        <v>7121128.2840724047</v>
      </c>
      <c r="BH243" s="10">
        <f>_xlfn.XLOOKUP(BC$1,'Control Panel'!$B:$B,'Control Panel'!$D:$D)</f>
        <v>7.0000000000000007E-2</v>
      </c>
      <c r="BI243" s="2">
        <f>IF('Control Panel'!$D$26="ON",BM242*(1-'Control Panel'!$C$26),BM242)</f>
        <v>3616941.5052445014</v>
      </c>
      <c r="BJ243" s="3">
        <f>IF(ROUND(BM242,2) = 0,0,-PMT(_xlfn.XLOOKUP(BI$1,'Control Panel'!$B:$B,'Control Panel'!$H:$H),_xlfn.XLOOKUP(BI$1,'Control Panel'!$B:$B,'Control Panel'!$E:$E),_xlfn.XLOOKUP(BI$1,'Control Panel'!$B:$B,'Control Panel'!$C:$C)))</f>
        <v>39928.799014207361</v>
      </c>
      <c r="BK243" s="3">
        <f>IF(BJ243=0,0,BI243*(_xlfn.XLOOKUP(BI$1,'Control Panel'!$B:$B,'Control Panel'!$H:$H)))</f>
        <v>17707.94278609287</v>
      </c>
      <c r="BL243" s="3">
        <f t="shared" si="132"/>
        <v>22220.856228114491</v>
      </c>
      <c r="BM243" s="3">
        <f t="shared" si="133"/>
        <v>3594720.6490163868</v>
      </c>
      <c r="BN243" s="10">
        <f>_xlfn.XLOOKUP(BI$1,'Control Panel'!$B:$B,'Control Panel'!$D:$D)</f>
        <v>5.8749999999999997E-2</v>
      </c>
      <c r="BO243" s="2">
        <f>IF('Control Panel'!$D$26="ON",BS242*(1-'Control Panel'!$C$26),BS242)</f>
        <v>4760744.9393814364</v>
      </c>
      <c r="BP243" s="3">
        <f>IF(ROUND(BS242,2) = 0,0,-PMT(_xlfn.XLOOKUP(BO$1,'Control Panel'!$B:$B,'Control Panel'!$H:$H),_xlfn.XLOOKUP(BO$1,'Control Panel'!$B:$B,'Control Panel'!$E:$E),_xlfn.XLOOKUP(BO$1,'Control Panel'!$B:$B,'Control Panel'!$C:$C)))</f>
        <v>51078.842448125593</v>
      </c>
      <c r="BQ243" s="3">
        <f>IF(BP243=0,0,BO243*(_xlfn.XLOOKUP(BO$1,'Control Panel'!$B:$B,'Control Panel'!$H:$H)))</f>
        <v>20828.259109793784</v>
      </c>
      <c r="BR243" s="3">
        <f t="shared" si="134"/>
        <v>30250.58333833181</v>
      </c>
      <c r="BS243" s="3">
        <f t="shared" si="135"/>
        <v>4730494.356043105</v>
      </c>
      <c r="BT243" s="10">
        <f>_xlfn.XLOOKUP(BO$1,'Control Panel'!$B:$B,'Control Panel'!$D:$D)</f>
        <v>5.2499999999999998E-2</v>
      </c>
      <c r="BU243" s="2">
        <f>IF('Control Panel'!$D$26="ON",BY242*(1-'Control Panel'!$C$26),BY242)</f>
        <v>-1.0259100235998631E-9</v>
      </c>
      <c r="BV243" s="3">
        <f>IF(ROUND(BY242,2) = 0,0,-PMT(_xlfn.XLOOKUP(BU$1,'Control Panel'!$B:$B,'Control Panel'!$H:$H),_xlfn.XLOOKUP(BU$1,'Control Panel'!$B:$B,'Control Panel'!$E:$E),_xlfn.XLOOKUP(BU$1,'Control Panel'!$B:$B,'Control Panel'!$C:$C)))</f>
        <v>0</v>
      </c>
      <c r="BW243" s="3">
        <f>IF(BV243=0,0,BU243*(_xlfn.XLOOKUP(BU$1,'Control Panel'!$B:$B,'Control Panel'!$H:$H)))</f>
        <v>0</v>
      </c>
      <c r="BX243" s="3">
        <f t="shared" si="136"/>
        <v>0</v>
      </c>
      <c r="BY243" s="3">
        <f t="shared" si="137"/>
        <v>-1.0259100235998631E-9</v>
      </c>
      <c r="BZ243" s="10">
        <f>_xlfn.XLOOKUP(BU$1,'Control Panel'!$B:$B,'Control Panel'!$D:$D)</f>
        <v>6.3750000000000001E-2</v>
      </c>
      <c r="CA243" s="2">
        <f>IF('Control Panel'!$D$26="ON",CE242*(1-'Control Panel'!$C$26),CE242)</f>
        <v>-8.3746272139251232E-9</v>
      </c>
      <c r="CB243" s="3">
        <f>IF(ROUND(CE242,2) = 0,0,-PMT(_xlfn.XLOOKUP(CA$1,'Control Panel'!$B:$B,'Control Panel'!$H:$H),_xlfn.XLOOKUP(CA$1,'Control Panel'!$B:$B,'Control Panel'!$E:$E),_xlfn.XLOOKUP(CA$1,'Control Panel'!$B:$B,'Control Panel'!$C:$C)))</f>
        <v>0</v>
      </c>
      <c r="CC243" s="3">
        <f>IF(CB243=0,0,CA243*(_xlfn.XLOOKUP(CA$1,'Control Panel'!$B:$B,'Control Panel'!$H:$H)))</f>
        <v>0</v>
      </c>
      <c r="CD243" s="3">
        <f t="shared" si="138"/>
        <v>0</v>
      </c>
      <c r="CE243" s="3">
        <f t="shared" si="139"/>
        <v>-8.3746272139251232E-9</v>
      </c>
      <c r="CF243" s="10">
        <f>_xlfn.XLOOKUP(CA$1,'Control Panel'!$B:$B,'Control Panel'!$D:$D)</f>
        <v>5.7500000000000002E-2</v>
      </c>
      <c r="CG243" s="2">
        <f>IF('Control Panel'!$D$26="ON",CK242*(1-'Control Panel'!$C$26),CK242)</f>
        <v>2.066371962428093E-9</v>
      </c>
      <c r="CH243" s="3">
        <f>IF(ROUND(CK242,2) = 0,0,-PMT(_xlfn.XLOOKUP(CG$1,'Control Panel'!$B:$B,'Control Panel'!$H:$H),_xlfn.XLOOKUP(CG$1,'Control Panel'!$B:$B,'Control Panel'!$E:$E),_xlfn.XLOOKUP(CG$1,'Control Panel'!$B:$B,'Control Panel'!$C:$C)))</f>
        <v>0</v>
      </c>
      <c r="CI243" s="3">
        <f>IF(CH243=0,0,CG243*(_xlfn.XLOOKUP(CG$1,'Control Panel'!$B:$B,'Control Panel'!$H:$H)))</f>
        <v>0</v>
      </c>
      <c r="CJ243" s="3">
        <f t="shared" si="140"/>
        <v>0</v>
      </c>
      <c r="CK243" s="3">
        <f t="shared" si="141"/>
        <v>2.066371962428093E-9</v>
      </c>
      <c r="CL243" s="10">
        <f>_xlfn.XLOOKUP(CG$1,'Control Panel'!$B:$B,'Control Panel'!$D:$D)</f>
        <v>5.5E-2</v>
      </c>
      <c r="CM243" s="2">
        <f>IF('Control Panel'!$D$26="ON",CQ242*(1-'Control Panel'!$C$26),CQ242)</f>
        <v>1029350.2571635526</v>
      </c>
      <c r="CN243" s="3">
        <f>IF(ROUND(CQ242,2) = 0,0,-PMT(_xlfn.XLOOKUP(CM$1,'Control Panel'!$B:$B,'Control Panel'!$H:$H),_xlfn.XLOOKUP(CM$1,'Control Panel'!$B:$B,'Control Panel'!$E:$E),_xlfn.XLOOKUP(CM$1,'Control Panel'!$B:$B,'Control Panel'!$C:$C)))</f>
        <v>11044.074042837967</v>
      </c>
      <c r="CO243" s="3">
        <f>IF(CN243=0,0,CM243*(_xlfn.XLOOKUP(CM$1,'Control Panel'!$B:$B,'Control Panel'!$H:$H)))</f>
        <v>4503.4073750905418</v>
      </c>
      <c r="CP243" s="3">
        <f t="shared" si="142"/>
        <v>6540.666667747425</v>
      </c>
      <c r="CQ243" s="3">
        <f t="shared" si="143"/>
        <v>1022809.5904958051</v>
      </c>
      <c r="CR243" s="10">
        <f>_xlfn.XLOOKUP(CM$1,'Control Panel'!$B:$B,'Control Panel'!$D:$D)</f>
        <v>5.2499999999999998E-2</v>
      </c>
    </row>
    <row r="244" spans="1:96" ht="11.15" thickBot="1" x14ac:dyDescent="0.35">
      <c r="A244" s="86">
        <f t="shared" si="112"/>
        <v>195462.91490546576</v>
      </c>
      <c r="B244" s="3">
        <f t="shared" si="113"/>
        <v>169219.71840125311</v>
      </c>
      <c r="C244" s="88">
        <f>SUM($A$3:A243)</f>
        <v>67810142.922463566</v>
      </c>
      <c r="D244" s="87">
        <f>IF('Control Panel'!$D$27= "ON",A244+B244*(1-'Control Panel'!$C$27),A244+B244)</f>
        <v>364682.6333067189</v>
      </c>
      <c r="F244" s="11">
        <v>242</v>
      </c>
      <c r="G244" s="2">
        <f>IF('Control Panel'!$D$26="ON",K243*(1-'Control Panel'!$C$26),K243)</f>
        <v>2.5611370801925659E-9</v>
      </c>
      <c r="H244" s="3">
        <f>IF(ROUND(K243,2) = 0,0,-PMT(_xlfn.XLOOKUP(G$1,'Control Panel'!$B:$B,'Control Panel'!$H:$H),_xlfn.XLOOKUP(G$1,'Control Panel'!$B:$B,'Control Panel'!$E:$E),_xlfn.XLOOKUP(G$1,'Control Panel'!$B:$B,'Control Panel'!$C:$C)))</f>
        <v>0</v>
      </c>
      <c r="I244" s="3">
        <f>IF(H244=0,0,G244*(_xlfn.XLOOKUP(G$1,'Control Panel'!$B:$B,'Control Panel'!$H:$H)))</f>
        <v>0</v>
      </c>
      <c r="J244" s="3">
        <f t="shared" si="114"/>
        <v>0</v>
      </c>
      <c r="K244" s="3">
        <f t="shared" si="115"/>
        <v>2.5611370801925659E-9</v>
      </c>
      <c r="L244" s="10">
        <f>_xlfn.XLOOKUP(G$1,'Control Panel'!$B:$B,'Control Panel'!$D:$D)</f>
        <v>5.5E-2</v>
      </c>
      <c r="M244" s="2">
        <f>IF('Control Panel'!$D$26="ON",Q243*(1-'Control Panel'!$C$26),Q243)</f>
        <v>2262523.5117966649</v>
      </c>
      <c r="N244" s="3">
        <f>IF(ROUND(Q243,2) = 0,0,-PMT(_xlfn.XLOOKUP(M$1,'Control Panel'!$B:$B,'Control Panel'!$H:$H),_xlfn.XLOOKUP(M$1,'Control Panel'!$B:$B,'Control Panel'!$E:$E),_xlfn.XLOOKUP(M$1,'Control Panel'!$B:$B,'Control Panel'!$C:$C)))</f>
        <v>26277.152547020552</v>
      </c>
      <c r="O244" s="3">
        <f>IF(N244=0,0,M244*(_xlfn.XLOOKUP(M$1,'Control Panel'!$B:$B,'Control Panel'!$H:$H)))</f>
        <v>12962.37428633506</v>
      </c>
      <c r="P244" s="3">
        <f t="shared" si="116"/>
        <v>13314.778260685493</v>
      </c>
      <c r="Q244" s="3">
        <f t="shared" si="117"/>
        <v>2249208.7335359794</v>
      </c>
      <c r="R244" s="10">
        <f>_xlfn.XLOOKUP(M$1,'Control Panel'!$B:$B,'Control Panel'!$D:$D)</f>
        <v>6.8750000000000006E-2</v>
      </c>
      <c r="S244" s="2">
        <f>IF('Control Panel'!$D$26="ON",W243*(1-'Control Panel'!$C$26),W243)</f>
        <v>3676600.7066695509</v>
      </c>
      <c r="T244" s="3">
        <f>IF(ROUND(W243,2) = 0,0,-PMT(_xlfn.XLOOKUP(S$1,'Control Panel'!$B:$B,'Control Panel'!$H:$H),_xlfn.XLOOKUP(S$1,'Control Panel'!$B:$B,'Control Panel'!$E:$E),_xlfn.XLOOKUP(S$1,'Control Panel'!$B:$B,'Control Panel'!$C:$C)))</f>
        <v>42700.372888908401</v>
      </c>
      <c r="U244" s="3">
        <f>IF(T244=0,0,S244*(_xlfn.XLOOKUP(S$1,'Control Panel'!$B:$B,'Control Panel'!$H:$H)))</f>
        <v>21063.858215294302</v>
      </c>
      <c r="V244" s="3">
        <f t="shared" si="118"/>
        <v>21636.5146736141</v>
      </c>
      <c r="W244" s="3">
        <f t="shared" si="119"/>
        <v>3654964.1919959369</v>
      </c>
      <c r="X244" s="10">
        <f>_xlfn.XLOOKUP(S$1,'Control Panel'!$B:$B,'Control Panel'!$D:$D)</f>
        <v>6.8750000000000006E-2</v>
      </c>
      <c r="Y244" s="2">
        <f>IF('Control Panel'!$D$26="ON",AC243*(1-'Control Panel'!$C$26),AC243)</f>
        <v>-6.7957444116473198E-9</v>
      </c>
      <c r="Z244" s="3">
        <f>IF(ROUND(AC243,2) = 0,0,-PMT(_xlfn.XLOOKUP(Y$1,'Control Panel'!$B:$B,'Control Panel'!$H:$H),_xlfn.XLOOKUP(Y$1,'Control Panel'!$B:$B,'Control Panel'!$E:$E),_xlfn.XLOOKUP(Y$1,'Control Panel'!$B:$B,'Control Panel'!$C:$C)))</f>
        <v>0</v>
      </c>
      <c r="AA244" s="3">
        <f>IF(Z244=0,0,Y244*(_xlfn.XLOOKUP(Y$1,'Control Panel'!$B:$B,'Control Panel'!$H:$H)))</f>
        <v>0</v>
      </c>
      <c r="AB244" s="3">
        <f t="shared" si="120"/>
        <v>0</v>
      </c>
      <c r="AC244" s="3">
        <f t="shared" si="121"/>
        <v>-6.7957444116473198E-9</v>
      </c>
      <c r="AD244" s="10">
        <f>_xlfn.XLOOKUP(Y$1,'Control Panel'!$B:$B,'Control Panel'!$D:$D)</f>
        <v>5.1249999999999997E-2</v>
      </c>
      <c r="AE244" s="2">
        <f>IF('Control Panel'!$D$26="ON",AI243*(1-'Control Panel'!$C$26),AI243)</f>
        <v>5656308.7794916667</v>
      </c>
      <c r="AF244" s="3">
        <f>IF(ROUND(AI243,2) = 0,0,-PMT(_xlfn.XLOOKUP(AE$1,'Control Panel'!$B:$B,'Control Panel'!$H:$H),_xlfn.XLOOKUP(AE$1,'Control Panel'!$B:$B,'Control Panel'!$E:$E),_xlfn.XLOOKUP(AE$1,'Control Panel'!$B:$B,'Control Panel'!$C:$C)))</f>
        <v>65692.881367551381</v>
      </c>
      <c r="AG244" s="3">
        <f>IF(AF244=0,0,AE244*(_xlfn.XLOOKUP(AE$1,'Control Panel'!$B:$B,'Control Panel'!$H:$H)))</f>
        <v>32405.935715837677</v>
      </c>
      <c r="AH244" s="3">
        <f t="shared" si="122"/>
        <v>33286.9456517137</v>
      </c>
      <c r="AI244" s="3">
        <f t="shared" si="123"/>
        <v>5623021.8338399529</v>
      </c>
      <c r="AJ244" s="10">
        <f>_xlfn.XLOOKUP(AE$1,'Control Panel'!$B:$B,'Control Panel'!$D:$D)</f>
        <v>6.8750000000000006E-2</v>
      </c>
      <c r="AK244" s="2">
        <f>IF('Control Panel'!$D$26="ON",AO243*(1-'Control Panel'!$C$26),AO243)</f>
        <v>-5.056790541857481E-10</v>
      </c>
      <c r="AL244" s="3">
        <f>IF(ROUND(AO243,2) = 0,0,-PMT(_xlfn.XLOOKUP(AK$1,'Control Panel'!$B:$B,'Control Panel'!$H:$H),_xlfn.XLOOKUP(AK$1,'Control Panel'!$B:$B,'Control Panel'!$E:$E),_xlfn.XLOOKUP(AK$1,'Control Panel'!$B:$B,'Control Panel'!$C:$C)))</f>
        <v>0</v>
      </c>
      <c r="AM244" s="3">
        <f>IF(AL244=0,0,AK244*(_xlfn.XLOOKUP(AK$1,'Control Panel'!$B:$B,'Control Panel'!$H:$H)))</f>
        <v>0</v>
      </c>
      <c r="AN244" s="3">
        <f t="shared" si="124"/>
        <v>0</v>
      </c>
      <c r="AO244" s="3">
        <f t="shared" si="125"/>
        <v>-5.056790541857481E-10</v>
      </c>
      <c r="AP244" s="10">
        <f>_xlfn.XLOOKUP(AK$1,'Control Panel'!$B:$B,'Control Panel'!$D:$D)</f>
        <v>6.25E-2</v>
      </c>
      <c r="AQ244" s="2">
        <f>IF('Control Panel'!$D$26="ON",AU243*(1-'Control Panel'!$C$26),AU243)</f>
        <v>-1.3387762010097504E-9</v>
      </c>
      <c r="AR244" s="3">
        <f>IF(ROUND(AU243,2) = 0,0,-PMT(_xlfn.XLOOKUP(AQ$1,'Control Panel'!$B:$B,'Control Panel'!$H:$H),_xlfn.XLOOKUP(AQ$1,'Control Panel'!$B:$B,'Control Panel'!$E:$E),_xlfn.XLOOKUP(AQ$1,'Control Panel'!$B:$B,'Control Panel'!$C:$C)))</f>
        <v>0</v>
      </c>
      <c r="AS244" s="3">
        <f>IF(AR244=0,0,AQ244*(_xlfn.XLOOKUP(AQ$1,'Control Panel'!$B:$B,'Control Panel'!$H:$H)))</f>
        <v>0</v>
      </c>
      <c r="AT244" s="3">
        <f t="shared" si="126"/>
        <v>0</v>
      </c>
      <c r="AU244" s="3">
        <f t="shared" si="127"/>
        <v>-1.3387762010097504E-9</v>
      </c>
      <c r="AV244" s="10">
        <f>_xlfn.XLOOKUP(AQ$1,'Control Panel'!$B:$B,'Control Panel'!$D:$D)</f>
        <v>6.6250000000000003E-2</v>
      </c>
      <c r="AW244" s="2">
        <f>IF('Control Panel'!$D$26="ON",BA243*(1-'Control Panel'!$C$26),BA243)</f>
        <v>4125271.1999508697</v>
      </c>
      <c r="AX244" s="3">
        <f>IF(ROUND(BA243,2) = 0,0,-PMT(_xlfn.XLOOKUP(AW$1,'Control Panel'!$B:$B,'Control Panel'!$H:$H),_xlfn.XLOOKUP(AW$1,'Control Panel'!$B:$B,'Control Panel'!$E:$E),_xlfn.XLOOKUP(AW$1,'Control Panel'!$B:$B,'Control Panel'!$C:$C)))</f>
        <v>44797.69910066975</v>
      </c>
      <c r="AY244" s="3">
        <f>IF(AX244=0,0,AW244*(_xlfn.XLOOKUP(AW$1,'Control Panel'!$B:$B,'Control Panel'!$H:$H)))</f>
        <v>18477.777249779938</v>
      </c>
      <c r="AZ244" s="3">
        <f t="shared" si="128"/>
        <v>26319.921850889812</v>
      </c>
      <c r="BA244" s="3">
        <f t="shared" si="129"/>
        <v>4098951.2780999797</v>
      </c>
      <c r="BB244" s="10">
        <f>_xlfn.XLOOKUP(AW$1,'Control Panel'!$B:$B,'Control Panel'!$D:$D)</f>
        <v>5.3749999999999999E-2</v>
      </c>
      <c r="BC244" s="2">
        <f>IF('Control Panel'!$D$26="ON",BG243*(1-'Control Panel'!$C$26),BG243)</f>
        <v>7121128.2840724047</v>
      </c>
      <c r="BD244" s="3">
        <f>IF(ROUND(BG243,2) = 0,0,-PMT(_xlfn.XLOOKUP(BC$1,'Control Panel'!$B:$B,'Control Panel'!$H:$H),_xlfn.XLOOKUP(BC$1,'Control Panel'!$B:$B,'Control Panel'!$E:$E),_xlfn.XLOOKUP(BC$1,'Control Panel'!$B:$B,'Control Panel'!$C:$C)))</f>
        <v>83162.8118973979</v>
      </c>
      <c r="BE244" s="3">
        <f>IF(BD244=0,0,BC244*(_xlfn.XLOOKUP(BC$1,'Control Panel'!$B:$B,'Control Panel'!$H:$H)))</f>
        <v>41539.91499042236</v>
      </c>
      <c r="BF244" s="3">
        <f t="shared" si="130"/>
        <v>41622.89690697554</v>
      </c>
      <c r="BG244" s="3">
        <f t="shared" si="131"/>
        <v>7079505.3871654291</v>
      </c>
      <c r="BH244" s="10">
        <f>_xlfn.XLOOKUP(BC$1,'Control Panel'!$B:$B,'Control Panel'!$D:$D)</f>
        <v>7.0000000000000007E-2</v>
      </c>
      <c r="BI244" s="2">
        <f>IF('Control Panel'!$D$26="ON",BM243*(1-'Control Panel'!$C$26),BM243)</f>
        <v>3594720.6490163868</v>
      </c>
      <c r="BJ244" s="3">
        <f>IF(ROUND(BM243,2) = 0,0,-PMT(_xlfn.XLOOKUP(BI$1,'Control Panel'!$B:$B,'Control Panel'!$H:$H),_xlfn.XLOOKUP(BI$1,'Control Panel'!$B:$B,'Control Panel'!$E:$E),_xlfn.XLOOKUP(BI$1,'Control Panel'!$B:$B,'Control Panel'!$C:$C)))</f>
        <v>39928.799014207361</v>
      </c>
      <c r="BK244" s="3">
        <f>IF(BJ244=0,0,BI244*(_xlfn.XLOOKUP(BI$1,'Control Panel'!$B:$B,'Control Panel'!$H:$H)))</f>
        <v>17599.153177476059</v>
      </c>
      <c r="BL244" s="3">
        <f t="shared" si="132"/>
        <v>22329.645836731303</v>
      </c>
      <c r="BM244" s="3">
        <f t="shared" si="133"/>
        <v>3572391.0031796554</v>
      </c>
      <c r="BN244" s="10">
        <f>_xlfn.XLOOKUP(BI$1,'Control Panel'!$B:$B,'Control Panel'!$D:$D)</f>
        <v>5.8749999999999997E-2</v>
      </c>
      <c r="BO244" s="2">
        <f>IF('Control Panel'!$D$26="ON",BS243*(1-'Control Panel'!$C$26),BS243)</f>
        <v>4730494.356043105</v>
      </c>
      <c r="BP244" s="3">
        <f>IF(ROUND(BS243,2) = 0,0,-PMT(_xlfn.XLOOKUP(BO$1,'Control Panel'!$B:$B,'Control Panel'!$H:$H),_xlfn.XLOOKUP(BO$1,'Control Panel'!$B:$B,'Control Panel'!$E:$E),_xlfn.XLOOKUP(BO$1,'Control Panel'!$B:$B,'Control Panel'!$C:$C)))</f>
        <v>51078.842448125593</v>
      </c>
      <c r="BQ244" s="3">
        <f>IF(BP244=0,0,BO244*(_xlfn.XLOOKUP(BO$1,'Control Panel'!$B:$B,'Control Panel'!$H:$H)))</f>
        <v>20695.912807688583</v>
      </c>
      <c r="BR244" s="3">
        <f t="shared" si="134"/>
        <v>30382.929640437011</v>
      </c>
      <c r="BS244" s="3">
        <f t="shared" si="135"/>
        <v>4700111.4264026675</v>
      </c>
      <c r="BT244" s="10">
        <f>_xlfn.XLOOKUP(BO$1,'Control Panel'!$B:$B,'Control Panel'!$D:$D)</f>
        <v>5.2499999999999998E-2</v>
      </c>
      <c r="BU244" s="2">
        <f>IF('Control Panel'!$D$26="ON",BY243*(1-'Control Panel'!$C$26),BY243)</f>
        <v>-1.0259100235998631E-9</v>
      </c>
      <c r="BV244" s="3">
        <f>IF(ROUND(BY243,2) = 0,0,-PMT(_xlfn.XLOOKUP(BU$1,'Control Panel'!$B:$B,'Control Panel'!$H:$H),_xlfn.XLOOKUP(BU$1,'Control Panel'!$B:$B,'Control Panel'!$E:$E),_xlfn.XLOOKUP(BU$1,'Control Panel'!$B:$B,'Control Panel'!$C:$C)))</f>
        <v>0</v>
      </c>
      <c r="BW244" s="3">
        <f>IF(BV244=0,0,BU244*(_xlfn.XLOOKUP(BU$1,'Control Panel'!$B:$B,'Control Panel'!$H:$H)))</f>
        <v>0</v>
      </c>
      <c r="BX244" s="3">
        <f t="shared" si="136"/>
        <v>0</v>
      </c>
      <c r="BY244" s="3">
        <f t="shared" si="137"/>
        <v>-1.0259100235998631E-9</v>
      </c>
      <c r="BZ244" s="10">
        <f>_xlfn.XLOOKUP(BU$1,'Control Panel'!$B:$B,'Control Panel'!$D:$D)</f>
        <v>6.3750000000000001E-2</v>
      </c>
      <c r="CA244" s="2">
        <f>IF('Control Panel'!$D$26="ON",CE243*(1-'Control Panel'!$C$26),CE243)</f>
        <v>-8.3746272139251232E-9</v>
      </c>
      <c r="CB244" s="3">
        <f>IF(ROUND(CE243,2) = 0,0,-PMT(_xlfn.XLOOKUP(CA$1,'Control Panel'!$B:$B,'Control Panel'!$H:$H),_xlfn.XLOOKUP(CA$1,'Control Panel'!$B:$B,'Control Panel'!$E:$E),_xlfn.XLOOKUP(CA$1,'Control Panel'!$B:$B,'Control Panel'!$C:$C)))</f>
        <v>0</v>
      </c>
      <c r="CC244" s="3">
        <f>IF(CB244=0,0,CA244*(_xlfn.XLOOKUP(CA$1,'Control Panel'!$B:$B,'Control Panel'!$H:$H)))</f>
        <v>0</v>
      </c>
      <c r="CD244" s="3">
        <f t="shared" si="138"/>
        <v>0</v>
      </c>
      <c r="CE244" s="3">
        <f t="shared" si="139"/>
        <v>-8.3746272139251232E-9</v>
      </c>
      <c r="CF244" s="10">
        <f>_xlfn.XLOOKUP(CA$1,'Control Panel'!$B:$B,'Control Panel'!$D:$D)</f>
        <v>5.7500000000000002E-2</v>
      </c>
      <c r="CG244" s="2">
        <f>IF('Control Panel'!$D$26="ON",CK243*(1-'Control Panel'!$C$26),CK243)</f>
        <v>2.066371962428093E-9</v>
      </c>
      <c r="CH244" s="3">
        <f>IF(ROUND(CK243,2) = 0,0,-PMT(_xlfn.XLOOKUP(CG$1,'Control Panel'!$B:$B,'Control Panel'!$H:$H),_xlfn.XLOOKUP(CG$1,'Control Panel'!$B:$B,'Control Panel'!$E:$E),_xlfn.XLOOKUP(CG$1,'Control Panel'!$B:$B,'Control Panel'!$C:$C)))</f>
        <v>0</v>
      </c>
      <c r="CI244" s="3">
        <f>IF(CH244=0,0,CG244*(_xlfn.XLOOKUP(CG$1,'Control Panel'!$B:$B,'Control Panel'!$H:$H)))</f>
        <v>0</v>
      </c>
      <c r="CJ244" s="3">
        <f t="shared" si="140"/>
        <v>0</v>
      </c>
      <c r="CK244" s="3">
        <f t="shared" si="141"/>
        <v>2.066371962428093E-9</v>
      </c>
      <c r="CL244" s="10">
        <f>_xlfn.XLOOKUP(CG$1,'Control Panel'!$B:$B,'Control Panel'!$D:$D)</f>
        <v>5.5E-2</v>
      </c>
      <c r="CM244" s="2">
        <f>IF('Control Panel'!$D$26="ON",CQ243*(1-'Control Panel'!$C$26),CQ243)</f>
        <v>1022809.5904958051</v>
      </c>
      <c r="CN244" s="3">
        <f>IF(ROUND(CQ243,2) = 0,0,-PMT(_xlfn.XLOOKUP(CM$1,'Control Panel'!$B:$B,'Control Panel'!$H:$H),_xlfn.XLOOKUP(CM$1,'Control Panel'!$B:$B,'Control Panel'!$E:$E),_xlfn.XLOOKUP(CM$1,'Control Panel'!$B:$B,'Control Panel'!$C:$C)))</f>
        <v>11044.074042837967</v>
      </c>
      <c r="CO244" s="3">
        <f>IF(CN244=0,0,CM244*(_xlfn.XLOOKUP(CM$1,'Control Panel'!$B:$B,'Control Panel'!$H:$H)))</f>
        <v>4474.7919584191468</v>
      </c>
      <c r="CP244" s="3">
        <f t="shared" si="142"/>
        <v>6569.28208441882</v>
      </c>
      <c r="CQ244" s="3">
        <f t="shared" si="143"/>
        <v>1016240.3084113863</v>
      </c>
      <c r="CR244" s="10">
        <f>_xlfn.XLOOKUP(CM$1,'Control Panel'!$B:$B,'Control Panel'!$D:$D)</f>
        <v>5.2499999999999998E-2</v>
      </c>
    </row>
    <row r="245" spans="1:96" ht="11.15" thickBot="1" x14ac:dyDescent="0.35">
      <c r="A245" s="86">
        <f t="shared" si="112"/>
        <v>196485.54284665119</v>
      </c>
      <c r="B245" s="3">
        <f t="shared" si="113"/>
        <v>168197.0904600677</v>
      </c>
      <c r="C245" s="88">
        <f>SUM($A$3:A244)</f>
        <v>68005605.837369025</v>
      </c>
      <c r="D245" s="87">
        <f>IF('Control Panel'!$D$27= "ON",A245+B245*(1-'Control Panel'!$C$27),A245+B245)</f>
        <v>364682.6333067189</v>
      </c>
      <c r="F245" s="11">
        <v>243</v>
      </c>
      <c r="G245" s="2">
        <f>IF('Control Panel'!$D$26="ON",K244*(1-'Control Panel'!$C$26),K244)</f>
        <v>2.5611370801925659E-9</v>
      </c>
      <c r="H245" s="3">
        <f>IF(ROUND(K244,2) = 0,0,-PMT(_xlfn.XLOOKUP(G$1,'Control Panel'!$B:$B,'Control Panel'!$H:$H),_xlfn.XLOOKUP(G$1,'Control Panel'!$B:$B,'Control Panel'!$E:$E),_xlfn.XLOOKUP(G$1,'Control Panel'!$B:$B,'Control Panel'!$C:$C)))</f>
        <v>0</v>
      </c>
      <c r="I245" s="3">
        <f>IF(H245=0,0,G245*(_xlfn.XLOOKUP(G$1,'Control Panel'!$B:$B,'Control Panel'!$H:$H)))</f>
        <v>0</v>
      </c>
      <c r="J245" s="3">
        <f t="shared" si="114"/>
        <v>0</v>
      </c>
      <c r="K245" s="3">
        <f t="shared" si="115"/>
        <v>2.5611370801925659E-9</v>
      </c>
      <c r="L245" s="10">
        <f>_xlfn.XLOOKUP(G$1,'Control Panel'!$B:$B,'Control Panel'!$D:$D)</f>
        <v>5.5E-2</v>
      </c>
      <c r="M245" s="2">
        <f>IF('Control Panel'!$D$26="ON",Q244*(1-'Control Panel'!$C$26),Q244)</f>
        <v>2249208.7335359794</v>
      </c>
      <c r="N245" s="3">
        <f>IF(ROUND(Q244,2) = 0,0,-PMT(_xlfn.XLOOKUP(M$1,'Control Panel'!$B:$B,'Control Panel'!$H:$H),_xlfn.XLOOKUP(M$1,'Control Panel'!$B:$B,'Control Panel'!$E:$E),_xlfn.XLOOKUP(M$1,'Control Panel'!$B:$B,'Control Panel'!$C:$C)))</f>
        <v>26277.152547020552</v>
      </c>
      <c r="O245" s="3">
        <f>IF(N245=0,0,M245*(_xlfn.XLOOKUP(M$1,'Control Panel'!$B:$B,'Control Panel'!$H:$H)))</f>
        <v>12886.091702549884</v>
      </c>
      <c r="P245" s="3">
        <f t="shared" si="116"/>
        <v>13391.060844470669</v>
      </c>
      <c r="Q245" s="3">
        <f t="shared" si="117"/>
        <v>2235817.6726915087</v>
      </c>
      <c r="R245" s="10">
        <f>_xlfn.XLOOKUP(M$1,'Control Panel'!$B:$B,'Control Panel'!$D:$D)</f>
        <v>6.8750000000000006E-2</v>
      </c>
      <c r="S245" s="2">
        <f>IF('Control Panel'!$D$26="ON",W244*(1-'Control Panel'!$C$26),W244)</f>
        <v>3654964.1919959369</v>
      </c>
      <c r="T245" s="3">
        <f>IF(ROUND(W244,2) = 0,0,-PMT(_xlfn.XLOOKUP(S$1,'Control Panel'!$B:$B,'Control Panel'!$H:$H),_xlfn.XLOOKUP(S$1,'Control Panel'!$B:$B,'Control Panel'!$E:$E),_xlfn.XLOOKUP(S$1,'Control Panel'!$B:$B,'Control Panel'!$C:$C)))</f>
        <v>42700.372888908401</v>
      </c>
      <c r="U245" s="3">
        <f>IF(T245=0,0,S245*(_xlfn.XLOOKUP(S$1,'Control Panel'!$B:$B,'Control Panel'!$H:$H)))</f>
        <v>20939.89901664339</v>
      </c>
      <c r="V245" s="3">
        <f t="shared" si="118"/>
        <v>21760.473872265011</v>
      </c>
      <c r="W245" s="3">
        <f t="shared" si="119"/>
        <v>3633203.7181236721</v>
      </c>
      <c r="X245" s="10">
        <f>_xlfn.XLOOKUP(S$1,'Control Panel'!$B:$B,'Control Panel'!$D:$D)</f>
        <v>6.8750000000000006E-2</v>
      </c>
      <c r="Y245" s="2">
        <f>IF('Control Panel'!$D$26="ON",AC244*(1-'Control Panel'!$C$26),AC244)</f>
        <v>-6.7957444116473198E-9</v>
      </c>
      <c r="Z245" s="3">
        <f>IF(ROUND(AC244,2) = 0,0,-PMT(_xlfn.XLOOKUP(Y$1,'Control Panel'!$B:$B,'Control Panel'!$H:$H),_xlfn.XLOOKUP(Y$1,'Control Panel'!$B:$B,'Control Panel'!$E:$E),_xlfn.XLOOKUP(Y$1,'Control Panel'!$B:$B,'Control Panel'!$C:$C)))</f>
        <v>0</v>
      </c>
      <c r="AA245" s="3">
        <f>IF(Z245=0,0,Y245*(_xlfn.XLOOKUP(Y$1,'Control Panel'!$B:$B,'Control Panel'!$H:$H)))</f>
        <v>0</v>
      </c>
      <c r="AB245" s="3">
        <f t="shared" si="120"/>
        <v>0</v>
      </c>
      <c r="AC245" s="3">
        <f t="shared" si="121"/>
        <v>-6.7957444116473198E-9</v>
      </c>
      <c r="AD245" s="10">
        <f>_xlfn.XLOOKUP(Y$1,'Control Panel'!$B:$B,'Control Panel'!$D:$D)</f>
        <v>5.1249999999999997E-2</v>
      </c>
      <c r="AE245" s="2">
        <f>IF('Control Panel'!$D$26="ON",AI244*(1-'Control Panel'!$C$26),AI244)</f>
        <v>5623021.8338399529</v>
      </c>
      <c r="AF245" s="3">
        <f>IF(ROUND(AI244,2) = 0,0,-PMT(_xlfn.XLOOKUP(AE$1,'Control Panel'!$B:$B,'Control Panel'!$H:$H),_xlfn.XLOOKUP(AE$1,'Control Panel'!$B:$B,'Control Panel'!$E:$E),_xlfn.XLOOKUP(AE$1,'Control Panel'!$B:$B,'Control Panel'!$C:$C)))</f>
        <v>65692.881367551381</v>
      </c>
      <c r="AG245" s="3">
        <f>IF(AF245=0,0,AE245*(_xlfn.XLOOKUP(AE$1,'Control Panel'!$B:$B,'Control Panel'!$H:$H)))</f>
        <v>32215.229256374732</v>
      </c>
      <c r="AH245" s="3">
        <f t="shared" si="122"/>
        <v>33477.652111176649</v>
      </c>
      <c r="AI245" s="3">
        <f t="shared" si="123"/>
        <v>5589544.1817287765</v>
      </c>
      <c r="AJ245" s="10">
        <f>_xlfn.XLOOKUP(AE$1,'Control Panel'!$B:$B,'Control Panel'!$D:$D)</f>
        <v>6.8750000000000006E-2</v>
      </c>
      <c r="AK245" s="2">
        <f>IF('Control Panel'!$D$26="ON",AO244*(1-'Control Panel'!$C$26),AO244)</f>
        <v>-5.056790541857481E-10</v>
      </c>
      <c r="AL245" s="3">
        <f>IF(ROUND(AO244,2) = 0,0,-PMT(_xlfn.XLOOKUP(AK$1,'Control Panel'!$B:$B,'Control Panel'!$H:$H),_xlfn.XLOOKUP(AK$1,'Control Panel'!$B:$B,'Control Panel'!$E:$E),_xlfn.XLOOKUP(AK$1,'Control Panel'!$B:$B,'Control Panel'!$C:$C)))</f>
        <v>0</v>
      </c>
      <c r="AM245" s="3">
        <f>IF(AL245=0,0,AK245*(_xlfn.XLOOKUP(AK$1,'Control Panel'!$B:$B,'Control Panel'!$H:$H)))</f>
        <v>0</v>
      </c>
      <c r="AN245" s="3">
        <f t="shared" si="124"/>
        <v>0</v>
      </c>
      <c r="AO245" s="3">
        <f t="shared" si="125"/>
        <v>-5.056790541857481E-10</v>
      </c>
      <c r="AP245" s="10">
        <f>_xlfn.XLOOKUP(AK$1,'Control Panel'!$B:$B,'Control Panel'!$D:$D)</f>
        <v>6.25E-2</v>
      </c>
      <c r="AQ245" s="2">
        <f>IF('Control Panel'!$D$26="ON",AU244*(1-'Control Panel'!$C$26),AU244)</f>
        <v>-1.3387762010097504E-9</v>
      </c>
      <c r="AR245" s="3">
        <f>IF(ROUND(AU244,2) = 0,0,-PMT(_xlfn.XLOOKUP(AQ$1,'Control Panel'!$B:$B,'Control Panel'!$H:$H),_xlfn.XLOOKUP(AQ$1,'Control Panel'!$B:$B,'Control Panel'!$E:$E),_xlfn.XLOOKUP(AQ$1,'Control Panel'!$B:$B,'Control Panel'!$C:$C)))</f>
        <v>0</v>
      </c>
      <c r="AS245" s="3">
        <f>IF(AR245=0,0,AQ245*(_xlfn.XLOOKUP(AQ$1,'Control Panel'!$B:$B,'Control Panel'!$H:$H)))</f>
        <v>0</v>
      </c>
      <c r="AT245" s="3">
        <f t="shared" si="126"/>
        <v>0</v>
      </c>
      <c r="AU245" s="3">
        <f t="shared" si="127"/>
        <v>-1.3387762010097504E-9</v>
      </c>
      <c r="AV245" s="10">
        <f>_xlfn.XLOOKUP(AQ$1,'Control Panel'!$B:$B,'Control Panel'!$D:$D)</f>
        <v>6.6250000000000003E-2</v>
      </c>
      <c r="AW245" s="2">
        <f>IF('Control Panel'!$D$26="ON",BA244*(1-'Control Panel'!$C$26),BA244)</f>
        <v>4098951.2780999797</v>
      </c>
      <c r="AX245" s="3">
        <f>IF(ROUND(BA244,2) = 0,0,-PMT(_xlfn.XLOOKUP(AW$1,'Control Panel'!$B:$B,'Control Panel'!$H:$H),_xlfn.XLOOKUP(AW$1,'Control Panel'!$B:$B,'Control Panel'!$E:$E),_xlfn.XLOOKUP(AW$1,'Control Panel'!$B:$B,'Control Panel'!$C:$C)))</f>
        <v>44797.69910066975</v>
      </c>
      <c r="AY245" s="3">
        <f>IF(AX245=0,0,AW245*(_xlfn.XLOOKUP(AW$1,'Control Panel'!$B:$B,'Control Panel'!$H:$H)))</f>
        <v>18359.885933156162</v>
      </c>
      <c r="AZ245" s="3">
        <f t="shared" si="128"/>
        <v>26437.813167513588</v>
      </c>
      <c r="BA245" s="3">
        <f t="shared" si="129"/>
        <v>4072513.4649324659</v>
      </c>
      <c r="BB245" s="10">
        <f>_xlfn.XLOOKUP(AW$1,'Control Panel'!$B:$B,'Control Panel'!$D:$D)</f>
        <v>5.3749999999999999E-2</v>
      </c>
      <c r="BC245" s="2">
        <f>IF('Control Panel'!$D$26="ON",BG244*(1-'Control Panel'!$C$26),BG244)</f>
        <v>7079505.3871654291</v>
      </c>
      <c r="BD245" s="3">
        <f>IF(ROUND(BG244,2) = 0,0,-PMT(_xlfn.XLOOKUP(BC$1,'Control Panel'!$B:$B,'Control Panel'!$H:$H),_xlfn.XLOOKUP(BC$1,'Control Panel'!$B:$B,'Control Panel'!$E:$E),_xlfn.XLOOKUP(BC$1,'Control Panel'!$B:$B,'Control Panel'!$C:$C)))</f>
        <v>83162.8118973979</v>
      </c>
      <c r="BE245" s="3">
        <f>IF(BD245=0,0,BC245*(_xlfn.XLOOKUP(BC$1,'Control Panel'!$B:$B,'Control Panel'!$H:$H)))</f>
        <v>41297.114758465003</v>
      </c>
      <c r="BF245" s="3">
        <f t="shared" si="130"/>
        <v>41865.697138932897</v>
      </c>
      <c r="BG245" s="3">
        <f t="shared" si="131"/>
        <v>7037639.6900264965</v>
      </c>
      <c r="BH245" s="10">
        <f>_xlfn.XLOOKUP(BC$1,'Control Panel'!$B:$B,'Control Panel'!$D:$D)</f>
        <v>7.0000000000000007E-2</v>
      </c>
      <c r="BI245" s="2">
        <f>IF('Control Panel'!$D$26="ON",BM244*(1-'Control Panel'!$C$26),BM244)</f>
        <v>3572391.0031796554</v>
      </c>
      <c r="BJ245" s="3">
        <f>IF(ROUND(BM244,2) = 0,0,-PMT(_xlfn.XLOOKUP(BI$1,'Control Panel'!$B:$B,'Control Panel'!$H:$H),_xlfn.XLOOKUP(BI$1,'Control Panel'!$B:$B,'Control Panel'!$E:$E),_xlfn.XLOOKUP(BI$1,'Control Panel'!$B:$B,'Control Panel'!$C:$C)))</f>
        <v>39928.799014207361</v>
      </c>
      <c r="BK245" s="3">
        <f>IF(BJ245=0,0,BI245*(_xlfn.XLOOKUP(BI$1,'Control Panel'!$B:$B,'Control Panel'!$H:$H)))</f>
        <v>17489.830953067059</v>
      </c>
      <c r="BL245" s="3">
        <f t="shared" si="132"/>
        <v>22438.968061140302</v>
      </c>
      <c r="BM245" s="3">
        <f t="shared" si="133"/>
        <v>3549952.0351185151</v>
      </c>
      <c r="BN245" s="10">
        <f>_xlfn.XLOOKUP(BI$1,'Control Panel'!$B:$B,'Control Panel'!$D:$D)</f>
        <v>5.8749999999999997E-2</v>
      </c>
      <c r="BO245" s="2">
        <f>IF('Control Panel'!$D$26="ON",BS244*(1-'Control Panel'!$C$26),BS244)</f>
        <v>4700111.4264026675</v>
      </c>
      <c r="BP245" s="3">
        <f>IF(ROUND(BS244,2) = 0,0,-PMT(_xlfn.XLOOKUP(BO$1,'Control Panel'!$B:$B,'Control Panel'!$H:$H),_xlfn.XLOOKUP(BO$1,'Control Panel'!$B:$B,'Control Panel'!$E:$E),_xlfn.XLOOKUP(BO$1,'Control Panel'!$B:$B,'Control Panel'!$C:$C)))</f>
        <v>51078.842448125593</v>
      </c>
      <c r="BQ245" s="3">
        <f>IF(BP245=0,0,BO245*(_xlfn.XLOOKUP(BO$1,'Control Panel'!$B:$B,'Control Panel'!$H:$H)))</f>
        <v>20562.987490511667</v>
      </c>
      <c r="BR245" s="3">
        <f t="shared" si="134"/>
        <v>30515.854957613927</v>
      </c>
      <c r="BS245" s="3">
        <f t="shared" si="135"/>
        <v>4669595.5714450534</v>
      </c>
      <c r="BT245" s="10">
        <f>_xlfn.XLOOKUP(BO$1,'Control Panel'!$B:$B,'Control Panel'!$D:$D)</f>
        <v>5.2499999999999998E-2</v>
      </c>
      <c r="BU245" s="2">
        <f>IF('Control Panel'!$D$26="ON",BY244*(1-'Control Panel'!$C$26),BY244)</f>
        <v>-1.0259100235998631E-9</v>
      </c>
      <c r="BV245" s="3">
        <f>IF(ROUND(BY244,2) = 0,0,-PMT(_xlfn.XLOOKUP(BU$1,'Control Panel'!$B:$B,'Control Panel'!$H:$H),_xlfn.XLOOKUP(BU$1,'Control Panel'!$B:$B,'Control Panel'!$E:$E),_xlfn.XLOOKUP(BU$1,'Control Panel'!$B:$B,'Control Panel'!$C:$C)))</f>
        <v>0</v>
      </c>
      <c r="BW245" s="3">
        <f>IF(BV245=0,0,BU245*(_xlfn.XLOOKUP(BU$1,'Control Panel'!$B:$B,'Control Panel'!$H:$H)))</f>
        <v>0</v>
      </c>
      <c r="BX245" s="3">
        <f t="shared" si="136"/>
        <v>0</v>
      </c>
      <c r="BY245" s="3">
        <f t="shared" si="137"/>
        <v>-1.0259100235998631E-9</v>
      </c>
      <c r="BZ245" s="10">
        <f>_xlfn.XLOOKUP(BU$1,'Control Panel'!$B:$B,'Control Panel'!$D:$D)</f>
        <v>6.3750000000000001E-2</v>
      </c>
      <c r="CA245" s="2">
        <f>IF('Control Panel'!$D$26="ON",CE244*(1-'Control Panel'!$C$26),CE244)</f>
        <v>-8.3746272139251232E-9</v>
      </c>
      <c r="CB245" s="3">
        <f>IF(ROUND(CE244,2) = 0,0,-PMT(_xlfn.XLOOKUP(CA$1,'Control Panel'!$B:$B,'Control Panel'!$H:$H),_xlfn.XLOOKUP(CA$1,'Control Panel'!$B:$B,'Control Panel'!$E:$E),_xlfn.XLOOKUP(CA$1,'Control Panel'!$B:$B,'Control Panel'!$C:$C)))</f>
        <v>0</v>
      </c>
      <c r="CC245" s="3">
        <f>IF(CB245=0,0,CA245*(_xlfn.XLOOKUP(CA$1,'Control Panel'!$B:$B,'Control Panel'!$H:$H)))</f>
        <v>0</v>
      </c>
      <c r="CD245" s="3">
        <f t="shared" si="138"/>
        <v>0</v>
      </c>
      <c r="CE245" s="3">
        <f t="shared" si="139"/>
        <v>-8.3746272139251232E-9</v>
      </c>
      <c r="CF245" s="10">
        <f>_xlfn.XLOOKUP(CA$1,'Control Panel'!$B:$B,'Control Panel'!$D:$D)</f>
        <v>5.7500000000000002E-2</v>
      </c>
      <c r="CG245" s="2">
        <f>IF('Control Panel'!$D$26="ON",CK244*(1-'Control Panel'!$C$26),CK244)</f>
        <v>2.066371962428093E-9</v>
      </c>
      <c r="CH245" s="3">
        <f>IF(ROUND(CK244,2) = 0,0,-PMT(_xlfn.XLOOKUP(CG$1,'Control Panel'!$B:$B,'Control Panel'!$H:$H),_xlfn.XLOOKUP(CG$1,'Control Panel'!$B:$B,'Control Panel'!$E:$E),_xlfn.XLOOKUP(CG$1,'Control Panel'!$B:$B,'Control Panel'!$C:$C)))</f>
        <v>0</v>
      </c>
      <c r="CI245" s="3">
        <f>IF(CH245=0,0,CG245*(_xlfn.XLOOKUP(CG$1,'Control Panel'!$B:$B,'Control Panel'!$H:$H)))</f>
        <v>0</v>
      </c>
      <c r="CJ245" s="3">
        <f t="shared" si="140"/>
        <v>0</v>
      </c>
      <c r="CK245" s="3">
        <f t="shared" si="141"/>
        <v>2.066371962428093E-9</v>
      </c>
      <c r="CL245" s="10">
        <f>_xlfn.XLOOKUP(CG$1,'Control Panel'!$B:$B,'Control Panel'!$D:$D)</f>
        <v>5.5E-2</v>
      </c>
      <c r="CM245" s="2">
        <f>IF('Control Panel'!$D$26="ON",CQ244*(1-'Control Panel'!$C$26),CQ244)</f>
        <v>1016240.3084113863</v>
      </c>
      <c r="CN245" s="3">
        <f>IF(ROUND(CQ244,2) = 0,0,-PMT(_xlfn.XLOOKUP(CM$1,'Control Panel'!$B:$B,'Control Panel'!$H:$H),_xlfn.XLOOKUP(CM$1,'Control Panel'!$B:$B,'Control Panel'!$E:$E),_xlfn.XLOOKUP(CM$1,'Control Panel'!$B:$B,'Control Panel'!$C:$C)))</f>
        <v>11044.074042837967</v>
      </c>
      <c r="CO245" s="3">
        <f>IF(CN245=0,0,CM245*(_xlfn.XLOOKUP(CM$1,'Control Panel'!$B:$B,'Control Panel'!$H:$H)))</f>
        <v>4446.0513492998143</v>
      </c>
      <c r="CP245" s="3">
        <f t="shared" si="142"/>
        <v>6598.0226935381525</v>
      </c>
      <c r="CQ245" s="3">
        <f t="shared" si="143"/>
        <v>1009642.2857178482</v>
      </c>
      <c r="CR245" s="10">
        <f>_xlfn.XLOOKUP(CM$1,'Control Panel'!$B:$B,'Control Panel'!$D:$D)</f>
        <v>5.2499999999999998E-2</v>
      </c>
    </row>
    <row r="246" spans="1:96" ht="11.15" thickBot="1" x14ac:dyDescent="0.35">
      <c r="A246" s="86">
        <f t="shared" si="112"/>
        <v>197513.59749683246</v>
      </c>
      <c r="B246" s="3">
        <f t="shared" si="113"/>
        <v>167169.03580988641</v>
      </c>
      <c r="C246" s="88">
        <f>SUM($A$3:A245)</f>
        <v>68202091.380215675</v>
      </c>
      <c r="D246" s="87">
        <f>IF('Control Panel'!$D$27= "ON",A246+B246*(1-'Control Panel'!$C$27),A246+B246)</f>
        <v>364682.6333067189</v>
      </c>
      <c r="F246" s="11">
        <v>244</v>
      </c>
      <c r="G246" s="2">
        <f>IF('Control Panel'!$D$26="ON",K245*(1-'Control Panel'!$C$26),K245)</f>
        <v>2.5611370801925659E-9</v>
      </c>
      <c r="H246" s="3">
        <f>IF(ROUND(K245,2) = 0,0,-PMT(_xlfn.XLOOKUP(G$1,'Control Panel'!$B:$B,'Control Panel'!$H:$H),_xlfn.XLOOKUP(G$1,'Control Panel'!$B:$B,'Control Panel'!$E:$E),_xlfn.XLOOKUP(G$1,'Control Panel'!$B:$B,'Control Panel'!$C:$C)))</f>
        <v>0</v>
      </c>
      <c r="I246" s="3">
        <f>IF(H246=0,0,G246*(_xlfn.XLOOKUP(G$1,'Control Panel'!$B:$B,'Control Panel'!$H:$H)))</f>
        <v>0</v>
      </c>
      <c r="J246" s="3">
        <f t="shared" si="114"/>
        <v>0</v>
      </c>
      <c r="K246" s="3">
        <f t="shared" si="115"/>
        <v>2.5611370801925659E-9</v>
      </c>
      <c r="L246" s="10">
        <f>_xlfn.XLOOKUP(G$1,'Control Panel'!$B:$B,'Control Panel'!$D:$D)</f>
        <v>5.5E-2</v>
      </c>
      <c r="M246" s="2">
        <f>IF('Control Panel'!$D$26="ON",Q245*(1-'Control Panel'!$C$26),Q245)</f>
        <v>2235817.6726915087</v>
      </c>
      <c r="N246" s="3">
        <f>IF(ROUND(Q245,2) = 0,0,-PMT(_xlfn.XLOOKUP(M$1,'Control Panel'!$B:$B,'Control Panel'!$H:$H),_xlfn.XLOOKUP(M$1,'Control Panel'!$B:$B,'Control Panel'!$E:$E),_xlfn.XLOOKUP(M$1,'Control Panel'!$B:$B,'Control Panel'!$C:$C)))</f>
        <v>26277.152547020552</v>
      </c>
      <c r="O246" s="3">
        <f>IF(N246=0,0,M246*(_xlfn.XLOOKUP(M$1,'Control Panel'!$B:$B,'Control Panel'!$H:$H)))</f>
        <v>12809.372083128435</v>
      </c>
      <c r="P246" s="3">
        <f t="shared" si="116"/>
        <v>13467.780463892117</v>
      </c>
      <c r="Q246" s="3">
        <f t="shared" si="117"/>
        <v>2222349.8922276166</v>
      </c>
      <c r="R246" s="10">
        <f>_xlfn.XLOOKUP(M$1,'Control Panel'!$B:$B,'Control Panel'!$D:$D)</f>
        <v>6.8750000000000006E-2</v>
      </c>
      <c r="S246" s="2">
        <f>IF('Control Panel'!$D$26="ON",W245*(1-'Control Panel'!$C$26),W245)</f>
        <v>3633203.7181236721</v>
      </c>
      <c r="T246" s="3">
        <f>IF(ROUND(W245,2) = 0,0,-PMT(_xlfn.XLOOKUP(S$1,'Control Panel'!$B:$B,'Control Panel'!$H:$H),_xlfn.XLOOKUP(S$1,'Control Panel'!$B:$B,'Control Panel'!$E:$E),_xlfn.XLOOKUP(S$1,'Control Panel'!$B:$B,'Control Panel'!$C:$C)))</f>
        <v>42700.372888908401</v>
      </c>
      <c r="U246" s="3">
        <f>IF(T246=0,0,S246*(_xlfn.XLOOKUP(S$1,'Control Panel'!$B:$B,'Control Panel'!$H:$H)))</f>
        <v>20815.229635083539</v>
      </c>
      <c r="V246" s="3">
        <f t="shared" si="118"/>
        <v>21885.143253824863</v>
      </c>
      <c r="W246" s="3">
        <f t="shared" si="119"/>
        <v>3611318.5748698474</v>
      </c>
      <c r="X246" s="10">
        <f>_xlfn.XLOOKUP(S$1,'Control Panel'!$B:$B,'Control Panel'!$D:$D)</f>
        <v>6.8750000000000006E-2</v>
      </c>
      <c r="Y246" s="2">
        <f>IF('Control Panel'!$D$26="ON",AC245*(1-'Control Panel'!$C$26),AC245)</f>
        <v>-6.7957444116473198E-9</v>
      </c>
      <c r="Z246" s="3">
        <f>IF(ROUND(AC245,2) = 0,0,-PMT(_xlfn.XLOOKUP(Y$1,'Control Panel'!$B:$B,'Control Panel'!$H:$H),_xlfn.XLOOKUP(Y$1,'Control Panel'!$B:$B,'Control Panel'!$E:$E),_xlfn.XLOOKUP(Y$1,'Control Panel'!$B:$B,'Control Panel'!$C:$C)))</f>
        <v>0</v>
      </c>
      <c r="AA246" s="3">
        <f>IF(Z246=0,0,Y246*(_xlfn.XLOOKUP(Y$1,'Control Panel'!$B:$B,'Control Panel'!$H:$H)))</f>
        <v>0</v>
      </c>
      <c r="AB246" s="3">
        <f t="shared" si="120"/>
        <v>0</v>
      </c>
      <c r="AC246" s="3">
        <f t="shared" si="121"/>
        <v>-6.7957444116473198E-9</v>
      </c>
      <c r="AD246" s="10">
        <f>_xlfn.XLOOKUP(Y$1,'Control Panel'!$B:$B,'Control Panel'!$D:$D)</f>
        <v>5.1249999999999997E-2</v>
      </c>
      <c r="AE246" s="2">
        <f>IF('Control Panel'!$D$26="ON",AI245*(1-'Control Panel'!$C$26),AI245)</f>
        <v>5589544.1817287765</v>
      </c>
      <c r="AF246" s="3">
        <f>IF(ROUND(AI245,2) = 0,0,-PMT(_xlfn.XLOOKUP(AE$1,'Control Panel'!$B:$B,'Control Panel'!$H:$H),_xlfn.XLOOKUP(AE$1,'Control Panel'!$B:$B,'Control Panel'!$E:$E),_xlfn.XLOOKUP(AE$1,'Control Panel'!$B:$B,'Control Panel'!$C:$C)))</f>
        <v>65692.881367551381</v>
      </c>
      <c r="AG246" s="3">
        <f>IF(AF246=0,0,AE246*(_xlfn.XLOOKUP(AE$1,'Control Panel'!$B:$B,'Control Panel'!$H:$H)))</f>
        <v>32023.430207821119</v>
      </c>
      <c r="AH246" s="3">
        <f t="shared" si="122"/>
        <v>33669.451159730263</v>
      </c>
      <c r="AI246" s="3">
        <f t="shared" si="123"/>
        <v>5555874.730569046</v>
      </c>
      <c r="AJ246" s="10">
        <f>_xlfn.XLOOKUP(AE$1,'Control Panel'!$B:$B,'Control Panel'!$D:$D)</f>
        <v>6.8750000000000006E-2</v>
      </c>
      <c r="AK246" s="2">
        <f>IF('Control Panel'!$D$26="ON",AO245*(1-'Control Panel'!$C$26),AO245)</f>
        <v>-5.056790541857481E-10</v>
      </c>
      <c r="AL246" s="3">
        <f>IF(ROUND(AO245,2) = 0,0,-PMT(_xlfn.XLOOKUP(AK$1,'Control Panel'!$B:$B,'Control Panel'!$H:$H),_xlfn.XLOOKUP(AK$1,'Control Panel'!$B:$B,'Control Panel'!$E:$E),_xlfn.XLOOKUP(AK$1,'Control Panel'!$B:$B,'Control Panel'!$C:$C)))</f>
        <v>0</v>
      </c>
      <c r="AM246" s="3">
        <f>IF(AL246=0,0,AK246*(_xlfn.XLOOKUP(AK$1,'Control Panel'!$B:$B,'Control Panel'!$H:$H)))</f>
        <v>0</v>
      </c>
      <c r="AN246" s="3">
        <f t="shared" si="124"/>
        <v>0</v>
      </c>
      <c r="AO246" s="3">
        <f t="shared" si="125"/>
        <v>-5.056790541857481E-10</v>
      </c>
      <c r="AP246" s="10">
        <f>_xlfn.XLOOKUP(AK$1,'Control Panel'!$B:$B,'Control Panel'!$D:$D)</f>
        <v>6.25E-2</v>
      </c>
      <c r="AQ246" s="2">
        <f>IF('Control Panel'!$D$26="ON",AU245*(1-'Control Panel'!$C$26),AU245)</f>
        <v>-1.3387762010097504E-9</v>
      </c>
      <c r="AR246" s="3">
        <f>IF(ROUND(AU245,2) = 0,0,-PMT(_xlfn.XLOOKUP(AQ$1,'Control Panel'!$B:$B,'Control Panel'!$H:$H),_xlfn.XLOOKUP(AQ$1,'Control Panel'!$B:$B,'Control Panel'!$E:$E),_xlfn.XLOOKUP(AQ$1,'Control Panel'!$B:$B,'Control Panel'!$C:$C)))</f>
        <v>0</v>
      </c>
      <c r="AS246" s="3">
        <f>IF(AR246=0,0,AQ246*(_xlfn.XLOOKUP(AQ$1,'Control Panel'!$B:$B,'Control Panel'!$H:$H)))</f>
        <v>0</v>
      </c>
      <c r="AT246" s="3">
        <f t="shared" si="126"/>
        <v>0</v>
      </c>
      <c r="AU246" s="3">
        <f t="shared" si="127"/>
        <v>-1.3387762010097504E-9</v>
      </c>
      <c r="AV246" s="10">
        <f>_xlfn.XLOOKUP(AQ$1,'Control Panel'!$B:$B,'Control Panel'!$D:$D)</f>
        <v>6.6250000000000003E-2</v>
      </c>
      <c r="AW246" s="2">
        <f>IF('Control Panel'!$D$26="ON",BA245*(1-'Control Panel'!$C$26),BA245)</f>
        <v>4072513.4649324659</v>
      </c>
      <c r="AX246" s="3">
        <f>IF(ROUND(BA245,2) = 0,0,-PMT(_xlfn.XLOOKUP(AW$1,'Control Panel'!$B:$B,'Control Panel'!$H:$H),_xlfn.XLOOKUP(AW$1,'Control Panel'!$B:$B,'Control Panel'!$E:$E),_xlfn.XLOOKUP(AW$1,'Control Panel'!$B:$B,'Control Panel'!$C:$C)))</f>
        <v>44797.69910066975</v>
      </c>
      <c r="AY246" s="3">
        <f>IF(AX246=0,0,AW246*(_xlfn.XLOOKUP(AW$1,'Control Panel'!$B:$B,'Control Panel'!$H:$H)))</f>
        <v>18241.466561676672</v>
      </c>
      <c r="AZ246" s="3">
        <f t="shared" si="128"/>
        <v>26556.232538993077</v>
      </c>
      <c r="BA246" s="3">
        <f t="shared" si="129"/>
        <v>4045957.2323934729</v>
      </c>
      <c r="BB246" s="10">
        <f>_xlfn.XLOOKUP(AW$1,'Control Panel'!$B:$B,'Control Panel'!$D:$D)</f>
        <v>5.3749999999999999E-2</v>
      </c>
      <c r="BC246" s="2">
        <f>IF('Control Panel'!$D$26="ON",BG245*(1-'Control Panel'!$C$26),BG245)</f>
        <v>7037639.6900264965</v>
      </c>
      <c r="BD246" s="3">
        <f>IF(ROUND(BG245,2) = 0,0,-PMT(_xlfn.XLOOKUP(BC$1,'Control Panel'!$B:$B,'Control Panel'!$H:$H),_xlfn.XLOOKUP(BC$1,'Control Panel'!$B:$B,'Control Panel'!$E:$E),_xlfn.XLOOKUP(BC$1,'Control Panel'!$B:$B,'Control Panel'!$C:$C)))</f>
        <v>83162.8118973979</v>
      </c>
      <c r="BE246" s="3">
        <f>IF(BD246=0,0,BC246*(_xlfn.XLOOKUP(BC$1,'Control Panel'!$B:$B,'Control Panel'!$H:$H)))</f>
        <v>41052.89819182123</v>
      </c>
      <c r="BF246" s="3">
        <f t="shared" si="130"/>
        <v>42109.91370557667</v>
      </c>
      <c r="BG246" s="3">
        <f t="shared" si="131"/>
        <v>6995529.7763209203</v>
      </c>
      <c r="BH246" s="10">
        <f>_xlfn.XLOOKUP(BC$1,'Control Panel'!$B:$B,'Control Panel'!$D:$D)</f>
        <v>7.0000000000000007E-2</v>
      </c>
      <c r="BI246" s="2">
        <f>IF('Control Panel'!$D$26="ON",BM245*(1-'Control Panel'!$C$26),BM245)</f>
        <v>3549952.0351185151</v>
      </c>
      <c r="BJ246" s="3">
        <f>IF(ROUND(BM245,2) = 0,0,-PMT(_xlfn.XLOOKUP(BI$1,'Control Panel'!$B:$B,'Control Panel'!$H:$H),_xlfn.XLOOKUP(BI$1,'Control Panel'!$B:$B,'Control Panel'!$E:$E),_xlfn.XLOOKUP(BI$1,'Control Panel'!$B:$B,'Control Panel'!$C:$C)))</f>
        <v>39928.799014207361</v>
      </c>
      <c r="BK246" s="3">
        <f>IF(BJ246=0,0,BI246*(_xlfn.XLOOKUP(BI$1,'Control Panel'!$B:$B,'Control Panel'!$H:$H)))</f>
        <v>17379.973505267728</v>
      </c>
      <c r="BL246" s="3">
        <f t="shared" si="132"/>
        <v>22548.825508939633</v>
      </c>
      <c r="BM246" s="3">
        <f t="shared" si="133"/>
        <v>3527403.2096095756</v>
      </c>
      <c r="BN246" s="10">
        <f>_xlfn.XLOOKUP(BI$1,'Control Panel'!$B:$B,'Control Panel'!$D:$D)</f>
        <v>5.8749999999999997E-2</v>
      </c>
      <c r="BO246" s="2">
        <f>IF('Control Panel'!$D$26="ON",BS245*(1-'Control Panel'!$C$26),BS245)</f>
        <v>4669595.5714450534</v>
      </c>
      <c r="BP246" s="3">
        <f>IF(ROUND(BS245,2) = 0,0,-PMT(_xlfn.XLOOKUP(BO$1,'Control Panel'!$B:$B,'Control Panel'!$H:$H),_xlfn.XLOOKUP(BO$1,'Control Panel'!$B:$B,'Control Panel'!$E:$E),_xlfn.XLOOKUP(BO$1,'Control Panel'!$B:$B,'Control Panel'!$C:$C)))</f>
        <v>51078.842448125593</v>
      </c>
      <c r="BQ246" s="3">
        <f>IF(BP246=0,0,BO246*(_xlfn.XLOOKUP(BO$1,'Control Panel'!$B:$B,'Control Panel'!$H:$H)))</f>
        <v>20429.480625072109</v>
      </c>
      <c r="BR246" s="3">
        <f t="shared" si="134"/>
        <v>30649.361823053485</v>
      </c>
      <c r="BS246" s="3">
        <f t="shared" si="135"/>
        <v>4638946.2096220003</v>
      </c>
      <c r="BT246" s="10">
        <f>_xlfn.XLOOKUP(BO$1,'Control Panel'!$B:$B,'Control Panel'!$D:$D)</f>
        <v>5.2499999999999998E-2</v>
      </c>
      <c r="BU246" s="2">
        <f>IF('Control Panel'!$D$26="ON",BY245*(1-'Control Panel'!$C$26),BY245)</f>
        <v>-1.0259100235998631E-9</v>
      </c>
      <c r="BV246" s="3">
        <f>IF(ROUND(BY245,2) = 0,0,-PMT(_xlfn.XLOOKUP(BU$1,'Control Panel'!$B:$B,'Control Panel'!$H:$H),_xlfn.XLOOKUP(BU$1,'Control Panel'!$B:$B,'Control Panel'!$E:$E),_xlfn.XLOOKUP(BU$1,'Control Panel'!$B:$B,'Control Panel'!$C:$C)))</f>
        <v>0</v>
      </c>
      <c r="BW246" s="3">
        <f>IF(BV246=0,0,BU246*(_xlfn.XLOOKUP(BU$1,'Control Panel'!$B:$B,'Control Panel'!$H:$H)))</f>
        <v>0</v>
      </c>
      <c r="BX246" s="3">
        <f t="shared" si="136"/>
        <v>0</v>
      </c>
      <c r="BY246" s="3">
        <f t="shared" si="137"/>
        <v>-1.0259100235998631E-9</v>
      </c>
      <c r="BZ246" s="10">
        <f>_xlfn.XLOOKUP(BU$1,'Control Panel'!$B:$B,'Control Panel'!$D:$D)</f>
        <v>6.3750000000000001E-2</v>
      </c>
      <c r="CA246" s="2">
        <f>IF('Control Panel'!$D$26="ON",CE245*(1-'Control Panel'!$C$26),CE245)</f>
        <v>-8.3746272139251232E-9</v>
      </c>
      <c r="CB246" s="3">
        <f>IF(ROUND(CE245,2) = 0,0,-PMT(_xlfn.XLOOKUP(CA$1,'Control Panel'!$B:$B,'Control Panel'!$H:$H),_xlfn.XLOOKUP(CA$1,'Control Panel'!$B:$B,'Control Panel'!$E:$E),_xlfn.XLOOKUP(CA$1,'Control Panel'!$B:$B,'Control Panel'!$C:$C)))</f>
        <v>0</v>
      </c>
      <c r="CC246" s="3">
        <f>IF(CB246=0,0,CA246*(_xlfn.XLOOKUP(CA$1,'Control Panel'!$B:$B,'Control Panel'!$H:$H)))</f>
        <v>0</v>
      </c>
      <c r="CD246" s="3">
        <f t="shared" si="138"/>
        <v>0</v>
      </c>
      <c r="CE246" s="3">
        <f t="shared" si="139"/>
        <v>-8.3746272139251232E-9</v>
      </c>
      <c r="CF246" s="10">
        <f>_xlfn.XLOOKUP(CA$1,'Control Panel'!$B:$B,'Control Panel'!$D:$D)</f>
        <v>5.7500000000000002E-2</v>
      </c>
      <c r="CG246" s="2">
        <f>IF('Control Panel'!$D$26="ON",CK245*(1-'Control Panel'!$C$26),CK245)</f>
        <v>2.066371962428093E-9</v>
      </c>
      <c r="CH246" s="3">
        <f>IF(ROUND(CK245,2) = 0,0,-PMT(_xlfn.XLOOKUP(CG$1,'Control Panel'!$B:$B,'Control Panel'!$H:$H),_xlfn.XLOOKUP(CG$1,'Control Panel'!$B:$B,'Control Panel'!$E:$E),_xlfn.XLOOKUP(CG$1,'Control Panel'!$B:$B,'Control Panel'!$C:$C)))</f>
        <v>0</v>
      </c>
      <c r="CI246" s="3">
        <f>IF(CH246=0,0,CG246*(_xlfn.XLOOKUP(CG$1,'Control Panel'!$B:$B,'Control Panel'!$H:$H)))</f>
        <v>0</v>
      </c>
      <c r="CJ246" s="3">
        <f t="shared" si="140"/>
        <v>0</v>
      </c>
      <c r="CK246" s="3">
        <f t="shared" si="141"/>
        <v>2.066371962428093E-9</v>
      </c>
      <c r="CL246" s="10">
        <f>_xlfn.XLOOKUP(CG$1,'Control Panel'!$B:$B,'Control Panel'!$D:$D)</f>
        <v>5.5E-2</v>
      </c>
      <c r="CM246" s="2">
        <f>IF('Control Panel'!$D$26="ON",CQ245*(1-'Control Panel'!$C$26),CQ245)</f>
        <v>1009642.2857178482</v>
      </c>
      <c r="CN246" s="3">
        <f>IF(ROUND(CQ245,2) = 0,0,-PMT(_xlfn.XLOOKUP(CM$1,'Control Panel'!$B:$B,'Control Panel'!$H:$H),_xlfn.XLOOKUP(CM$1,'Control Panel'!$B:$B,'Control Panel'!$E:$E),_xlfn.XLOOKUP(CM$1,'Control Panel'!$B:$B,'Control Panel'!$C:$C)))</f>
        <v>11044.074042837967</v>
      </c>
      <c r="CO246" s="3">
        <f>IF(CN246=0,0,CM246*(_xlfn.XLOOKUP(CM$1,'Control Panel'!$B:$B,'Control Panel'!$H:$H)))</f>
        <v>4417.1850000155855</v>
      </c>
      <c r="CP246" s="3">
        <f t="shared" si="142"/>
        <v>6626.8890428223813</v>
      </c>
      <c r="CQ246" s="3">
        <f t="shared" si="143"/>
        <v>1003015.3966750258</v>
      </c>
      <c r="CR246" s="10">
        <f>_xlfn.XLOOKUP(CM$1,'Control Panel'!$B:$B,'Control Panel'!$D:$D)</f>
        <v>5.2499999999999998E-2</v>
      </c>
    </row>
    <row r="247" spans="1:96" ht="11.15" thickBot="1" x14ac:dyDescent="0.35">
      <c r="A247" s="86">
        <f t="shared" si="112"/>
        <v>198547.10803019034</v>
      </c>
      <c r="B247" s="3">
        <f t="shared" si="113"/>
        <v>166135.52527652855</v>
      </c>
      <c r="C247" s="88">
        <f>SUM($A$3:A246)</f>
        <v>68399604.977712512</v>
      </c>
      <c r="D247" s="87">
        <f>IF('Control Panel'!$D$27= "ON",A247+B247*(1-'Control Panel'!$C$27),A247+B247)</f>
        <v>364682.6333067189</v>
      </c>
      <c r="F247" s="11">
        <v>245</v>
      </c>
      <c r="G247" s="2">
        <f>IF('Control Panel'!$D$26="ON",K246*(1-'Control Panel'!$C$26),K246)</f>
        <v>2.5611370801925659E-9</v>
      </c>
      <c r="H247" s="3">
        <f>IF(ROUND(K246,2) = 0,0,-PMT(_xlfn.XLOOKUP(G$1,'Control Panel'!$B:$B,'Control Panel'!$H:$H),_xlfn.XLOOKUP(G$1,'Control Panel'!$B:$B,'Control Panel'!$E:$E),_xlfn.XLOOKUP(G$1,'Control Panel'!$B:$B,'Control Panel'!$C:$C)))</f>
        <v>0</v>
      </c>
      <c r="I247" s="3">
        <f>IF(H247=0,0,G247*(_xlfn.XLOOKUP(G$1,'Control Panel'!$B:$B,'Control Panel'!$H:$H)))</f>
        <v>0</v>
      </c>
      <c r="J247" s="3">
        <f t="shared" si="114"/>
        <v>0</v>
      </c>
      <c r="K247" s="3">
        <f t="shared" si="115"/>
        <v>2.5611370801925659E-9</v>
      </c>
      <c r="L247" s="10">
        <f>_xlfn.XLOOKUP(G$1,'Control Panel'!$B:$B,'Control Panel'!$D:$D)</f>
        <v>5.5E-2</v>
      </c>
      <c r="M247" s="2">
        <f>IF('Control Panel'!$D$26="ON",Q246*(1-'Control Panel'!$C$26),Q246)</f>
        <v>2222349.8922276166</v>
      </c>
      <c r="N247" s="3">
        <f>IF(ROUND(Q246,2) = 0,0,-PMT(_xlfn.XLOOKUP(M$1,'Control Panel'!$B:$B,'Control Panel'!$H:$H),_xlfn.XLOOKUP(M$1,'Control Panel'!$B:$B,'Control Panel'!$E:$E),_xlfn.XLOOKUP(M$1,'Control Panel'!$B:$B,'Control Panel'!$C:$C)))</f>
        <v>26277.152547020552</v>
      </c>
      <c r="O247" s="3">
        <f>IF(N247=0,0,M247*(_xlfn.XLOOKUP(M$1,'Control Panel'!$B:$B,'Control Panel'!$H:$H)))</f>
        <v>12732.212924220721</v>
      </c>
      <c r="P247" s="3">
        <f t="shared" si="116"/>
        <v>13544.939622799831</v>
      </c>
      <c r="Q247" s="3">
        <f t="shared" si="117"/>
        <v>2208804.9526048168</v>
      </c>
      <c r="R247" s="10">
        <f>_xlfn.XLOOKUP(M$1,'Control Panel'!$B:$B,'Control Panel'!$D:$D)</f>
        <v>6.8750000000000006E-2</v>
      </c>
      <c r="S247" s="2">
        <f>IF('Control Panel'!$D$26="ON",W246*(1-'Control Panel'!$C$26),W246)</f>
        <v>3611318.5748698474</v>
      </c>
      <c r="T247" s="3">
        <f>IF(ROUND(W246,2) = 0,0,-PMT(_xlfn.XLOOKUP(S$1,'Control Panel'!$B:$B,'Control Panel'!$H:$H),_xlfn.XLOOKUP(S$1,'Control Panel'!$B:$B,'Control Panel'!$E:$E),_xlfn.XLOOKUP(S$1,'Control Panel'!$B:$B,'Control Panel'!$C:$C)))</f>
        <v>42700.372888908401</v>
      </c>
      <c r="U247" s="3">
        <f>IF(T247=0,0,S247*(_xlfn.XLOOKUP(S$1,'Control Panel'!$B:$B,'Control Panel'!$H:$H)))</f>
        <v>20689.846001858503</v>
      </c>
      <c r="V247" s="3">
        <f t="shared" si="118"/>
        <v>22010.526887049899</v>
      </c>
      <c r="W247" s="3">
        <f t="shared" si="119"/>
        <v>3589308.0479827975</v>
      </c>
      <c r="X247" s="10">
        <f>_xlfn.XLOOKUP(S$1,'Control Panel'!$B:$B,'Control Panel'!$D:$D)</f>
        <v>6.8750000000000006E-2</v>
      </c>
      <c r="Y247" s="2">
        <f>IF('Control Panel'!$D$26="ON",AC246*(1-'Control Panel'!$C$26),AC246)</f>
        <v>-6.7957444116473198E-9</v>
      </c>
      <c r="Z247" s="3">
        <f>IF(ROUND(AC246,2) = 0,0,-PMT(_xlfn.XLOOKUP(Y$1,'Control Panel'!$B:$B,'Control Panel'!$H:$H),_xlfn.XLOOKUP(Y$1,'Control Panel'!$B:$B,'Control Panel'!$E:$E),_xlfn.XLOOKUP(Y$1,'Control Panel'!$B:$B,'Control Panel'!$C:$C)))</f>
        <v>0</v>
      </c>
      <c r="AA247" s="3">
        <f>IF(Z247=0,0,Y247*(_xlfn.XLOOKUP(Y$1,'Control Panel'!$B:$B,'Control Panel'!$H:$H)))</f>
        <v>0</v>
      </c>
      <c r="AB247" s="3">
        <f t="shared" si="120"/>
        <v>0</v>
      </c>
      <c r="AC247" s="3">
        <f t="shared" si="121"/>
        <v>-6.7957444116473198E-9</v>
      </c>
      <c r="AD247" s="10">
        <f>_xlfn.XLOOKUP(Y$1,'Control Panel'!$B:$B,'Control Panel'!$D:$D)</f>
        <v>5.1249999999999997E-2</v>
      </c>
      <c r="AE247" s="2">
        <f>IF('Control Panel'!$D$26="ON",AI246*(1-'Control Panel'!$C$26),AI246)</f>
        <v>5555874.730569046</v>
      </c>
      <c r="AF247" s="3">
        <f>IF(ROUND(AI246,2) = 0,0,-PMT(_xlfn.XLOOKUP(AE$1,'Control Panel'!$B:$B,'Control Panel'!$H:$H),_xlfn.XLOOKUP(AE$1,'Control Panel'!$B:$B,'Control Panel'!$E:$E),_xlfn.XLOOKUP(AE$1,'Control Panel'!$B:$B,'Control Panel'!$C:$C)))</f>
        <v>65692.881367551381</v>
      </c>
      <c r="AG247" s="3">
        <f>IF(AF247=0,0,AE247*(_xlfn.XLOOKUP(AE$1,'Control Panel'!$B:$B,'Control Panel'!$H:$H)))</f>
        <v>31830.532310551829</v>
      </c>
      <c r="AH247" s="3">
        <f t="shared" si="122"/>
        <v>33862.349056999548</v>
      </c>
      <c r="AI247" s="3">
        <f t="shared" si="123"/>
        <v>5522012.3815120468</v>
      </c>
      <c r="AJ247" s="10">
        <f>_xlfn.XLOOKUP(AE$1,'Control Panel'!$B:$B,'Control Panel'!$D:$D)</f>
        <v>6.8750000000000006E-2</v>
      </c>
      <c r="AK247" s="2">
        <f>IF('Control Panel'!$D$26="ON",AO246*(1-'Control Panel'!$C$26),AO246)</f>
        <v>-5.056790541857481E-10</v>
      </c>
      <c r="AL247" s="3">
        <f>IF(ROUND(AO246,2) = 0,0,-PMT(_xlfn.XLOOKUP(AK$1,'Control Panel'!$B:$B,'Control Panel'!$H:$H),_xlfn.XLOOKUP(AK$1,'Control Panel'!$B:$B,'Control Panel'!$E:$E),_xlfn.XLOOKUP(AK$1,'Control Panel'!$B:$B,'Control Panel'!$C:$C)))</f>
        <v>0</v>
      </c>
      <c r="AM247" s="3">
        <f>IF(AL247=0,0,AK247*(_xlfn.XLOOKUP(AK$1,'Control Panel'!$B:$B,'Control Panel'!$H:$H)))</f>
        <v>0</v>
      </c>
      <c r="AN247" s="3">
        <f t="shared" si="124"/>
        <v>0</v>
      </c>
      <c r="AO247" s="3">
        <f t="shared" si="125"/>
        <v>-5.056790541857481E-10</v>
      </c>
      <c r="AP247" s="10">
        <f>_xlfn.XLOOKUP(AK$1,'Control Panel'!$B:$B,'Control Panel'!$D:$D)</f>
        <v>6.25E-2</v>
      </c>
      <c r="AQ247" s="2">
        <f>IF('Control Panel'!$D$26="ON",AU246*(1-'Control Panel'!$C$26),AU246)</f>
        <v>-1.3387762010097504E-9</v>
      </c>
      <c r="AR247" s="3">
        <f>IF(ROUND(AU246,2) = 0,0,-PMT(_xlfn.XLOOKUP(AQ$1,'Control Panel'!$B:$B,'Control Panel'!$H:$H),_xlfn.XLOOKUP(AQ$1,'Control Panel'!$B:$B,'Control Panel'!$E:$E),_xlfn.XLOOKUP(AQ$1,'Control Panel'!$B:$B,'Control Panel'!$C:$C)))</f>
        <v>0</v>
      </c>
      <c r="AS247" s="3">
        <f>IF(AR247=0,0,AQ247*(_xlfn.XLOOKUP(AQ$1,'Control Panel'!$B:$B,'Control Panel'!$H:$H)))</f>
        <v>0</v>
      </c>
      <c r="AT247" s="3">
        <f t="shared" si="126"/>
        <v>0</v>
      </c>
      <c r="AU247" s="3">
        <f t="shared" si="127"/>
        <v>-1.3387762010097504E-9</v>
      </c>
      <c r="AV247" s="10">
        <f>_xlfn.XLOOKUP(AQ$1,'Control Panel'!$B:$B,'Control Panel'!$D:$D)</f>
        <v>6.6250000000000003E-2</v>
      </c>
      <c r="AW247" s="2">
        <f>IF('Control Panel'!$D$26="ON",BA246*(1-'Control Panel'!$C$26),BA246)</f>
        <v>4045957.2323934729</v>
      </c>
      <c r="AX247" s="3">
        <f>IF(ROUND(BA246,2) = 0,0,-PMT(_xlfn.XLOOKUP(AW$1,'Control Panel'!$B:$B,'Control Panel'!$H:$H),_xlfn.XLOOKUP(AW$1,'Control Panel'!$B:$B,'Control Panel'!$E:$E),_xlfn.XLOOKUP(AW$1,'Control Panel'!$B:$B,'Control Panel'!$C:$C)))</f>
        <v>44797.69910066975</v>
      </c>
      <c r="AY247" s="3">
        <f>IF(AX247=0,0,AW247*(_xlfn.XLOOKUP(AW$1,'Control Panel'!$B:$B,'Control Panel'!$H:$H)))</f>
        <v>18122.516770095765</v>
      </c>
      <c r="AZ247" s="3">
        <f t="shared" si="128"/>
        <v>26675.182330573985</v>
      </c>
      <c r="BA247" s="3">
        <f t="shared" si="129"/>
        <v>4019282.050062899</v>
      </c>
      <c r="BB247" s="10">
        <f>_xlfn.XLOOKUP(AW$1,'Control Panel'!$B:$B,'Control Panel'!$D:$D)</f>
        <v>5.3749999999999999E-2</v>
      </c>
      <c r="BC247" s="2">
        <f>IF('Control Panel'!$D$26="ON",BG246*(1-'Control Panel'!$C$26),BG246)</f>
        <v>6995529.7763209203</v>
      </c>
      <c r="BD247" s="3">
        <f>IF(ROUND(BG246,2) = 0,0,-PMT(_xlfn.XLOOKUP(BC$1,'Control Panel'!$B:$B,'Control Panel'!$H:$H),_xlfn.XLOOKUP(BC$1,'Control Panel'!$B:$B,'Control Panel'!$E:$E),_xlfn.XLOOKUP(BC$1,'Control Panel'!$B:$B,'Control Panel'!$C:$C)))</f>
        <v>83162.8118973979</v>
      </c>
      <c r="BE247" s="3">
        <f>IF(BD247=0,0,BC247*(_xlfn.XLOOKUP(BC$1,'Control Panel'!$B:$B,'Control Panel'!$H:$H)))</f>
        <v>40807.257028538705</v>
      </c>
      <c r="BF247" s="3">
        <f t="shared" si="130"/>
        <v>42355.554868859195</v>
      </c>
      <c r="BG247" s="3">
        <f t="shared" si="131"/>
        <v>6953174.2214520611</v>
      </c>
      <c r="BH247" s="10">
        <f>_xlfn.XLOOKUP(BC$1,'Control Panel'!$B:$B,'Control Panel'!$D:$D)</f>
        <v>7.0000000000000007E-2</v>
      </c>
      <c r="BI247" s="2">
        <f>IF('Control Panel'!$D$26="ON",BM246*(1-'Control Panel'!$C$26),BM246)</f>
        <v>3527403.2096095756</v>
      </c>
      <c r="BJ247" s="3">
        <f>IF(ROUND(BM246,2) = 0,0,-PMT(_xlfn.XLOOKUP(BI$1,'Control Panel'!$B:$B,'Control Panel'!$H:$H),_xlfn.XLOOKUP(BI$1,'Control Panel'!$B:$B,'Control Panel'!$E:$E),_xlfn.XLOOKUP(BI$1,'Control Panel'!$B:$B,'Control Panel'!$C:$C)))</f>
        <v>39928.799014207361</v>
      </c>
      <c r="BK247" s="3">
        <f>IF(BJ247=0,0,BI247*(_xlfn.XLOOKUP(BI$1,'Control Panel'!$B:$B,'Control Panel'!$H:$H)))</f>
        <v>17269.578213713547</v>
      </c>
      <c r="BL247" s="3">
        <f t="shared" si="132"/>
        <v>22659.220800493815</v>
      </c>
      <c r="BM247" s="3">
        <f t="shared" si="133"/>
        <v>3504743.9888090817</v>
      </c>
      <c r="BN247" s="10">
        <f>_xlfn.XLOOKUP(BI$1,'Control Panel'!$B:$B,'Control Panel'!$D:$D)</f>
        <v>5.8749999999999997E-2</v>
      </c>
      <c r="BO247" s="2">
        <f>IF('Control Panel'!$D$26="ON",BS246*(1-'Control Panel'!$C$26),BS246)</f>
        <v>4638946.2096220003</v>
      </c>
      <c r="BP247" s="3">
        <f>IF(ROUND(BS246,2) = 0,0,-PMT(_xlfn.XLOOKUP(BO$1,'Control Panel'!$B:$B,'Control Panel'!$H:$H),_xlfn.XLOOKUP(BO$1,'Control Panel'!$B:$B,'Control Panel'!$E:$E),_xlfn.XLOOKUP(BO$1,'Control Panel'!$B:$B,'Control Panel'!$C:$C)))</f>
        <v>51078.842448125593</v>
      </c>
      <c r="BQ247" s="3">
        <f>IF(BP247=0,0,BO247*(_xlfn.XLOOKUP(BO$1,'Control Panel'!$B:$B,'Control Panel'!$H:$H)))</f>
        <v>20295.389667096249</v>
      </c>
      <c r="BR247" s="3">
        <f t="shared" si="134"/>
        <v>30783.452781029344</v>
      </c>
      <c r="BS247" s="3">
        <f t="shared" si="135"/>
        <v>4608162.7568409713</v>
      </c>
      <c r="BT247" s="10">
        <f>_xlfn.XLOOKUP(BO$1,'Control Panel'!$B:$B,'Control Panel'!$D:$D)</f>
        <v>5.2499999999999998E-2</v>
      </c>
      <c r="BU247" s="2">
        <f>IF('Control Panel'!$D$26="ON",BY246*(1-'Control Panel'!$C$26),BY246)</f>
        <v>-1.0259100235998631E-9</v>
      </c>
      <c r="BV247" s="3">
        <f>IF(ROUND(BY246,2) = 0,0,-PMT(_xlfn.XLOOKUP(BU$1,'Control Panel'!$B:$B,'Control Panel'!$H:$H),_xlfn.XLOOKUP(BU$1,'Control Panel'!$B:$B,'Control Panel'!$E:$E),_xlfn.XLOOKUP(BU$1,'Control Panel'!$B:$B,'Control Panel'!$C:$C)))</f>
        <v>0</v>
      </c>
      <c r="BW247" s="3">
        <f>IF(BV247=0,0,BU247*(_xlfn.XLOOKUP(BU$1,'Control Panel'!$B:$B,'Control Panel'!$H:$H)))</f>
        <v>0</v>
      </c>
      <c r="BX247" s="3">
        <f t="shared" si="136"/>
        <v>0</v>
      </c>
      <c r="BY247" s="3">
        <f t="shared" si="137"/>
        <v>-1.0259100235998631E-9</v>
      </c>
      <c r="BZ247" s="10">
        <f>_xlfn.XLOOKUP(BU$1,'Control Panel'!$B:$B,'Control Panel'!$D:$D)</f>
        <v>6.3750000000000001E-2</v>
      </c>
      <c r="CA247" s="2">
        <f>IF('Control Panel'!$D$26="ON",CE246*(1-'Control Panel'!$C$26),CE246)</f>
        <v>-8.3746272139251232E-9</v>
      </c>
      <c r="CB247" s="3">
        <f>IF(ROUND(CE246,2) = 0,0,-PMT(_xlfn.XLOOKUP(CA$1,'Control Panel'!$B:$B,'Control Panel'!$H:$H),_xlfn.XLOOKUP(CA$1,'Control Panel'!$B:$B,'Control Panel'!$E:$E),_xlfn.XLOOKUP(CA$1,'Control Panel'!$B:$B,'Control Panel'!$C:$C)))</f>
        <v>0</v>
      </c>
      <c r="CC247" s="3">
        <f>IF(CB247=0,0,CA247*(_xlfn.XLOOKUP(CA$1,'Control Panel'!$B:$B,'Control Panel'!$H:$H)))</f>
        <v>0</v>
      </c>
      <c r="CD247" s="3">
        <f t="shared" si="138"/>
        <v>0</v>
      </c>
      <c r="CE247" s="3">
        <f t="shared" si="139"/>
        <v>-8.3746272139251232E-9</v>
      </c>
      <c r="CF247" s="10">
        <f>_xlfn.XLOOKUP(CA$1,'Control Panel'!$B:$B,'Control Panel'!$D:$D)</f>
        <v>5.7500000000000002E-2</v>
      </c>
      <c r="CG247" s="2">
        <f>IF('Control Panel'!$D$26="ON",CK246*(1-'Control Panel'!$C$26),CK246)</f>
        <v>2.066371962428093E-9</v>
      </c>
      <c r="CH247" s="3">
        <f>IF(ROUND(CK246,2) = 0,0,-PMT(_xlfn.XLOOKUP(CG$1,'Control Panel'!$B:$B,'Control Panel'!$H:$H),_xlfn.XLOOKUP(CG$1,'Control Panel'!$B:$B,'Control Panel'!$E:$E),_xlfn.XLOOKUP(CG$1,'Control Panel'!$B:$B,'Control Panel'!$C:$C)))</f>
        <v>0</v>
      </c>
      <c r="CI247" s="3">
        <f>IF(CH247=0,0,CG247*(_xlfn.XLOOKUP(CG$1,'Control Panel'!$B:$B,'Control Panel'!$H:$H)))</f>
        <v>0</v>
      </c>
      <c r="CJ247" s="3">
        <f t="shared" si="140"/>
        <v>0</v>
      </c>
      <c r="CK247" s="3">
        <f t="shared" si="141"/>
        <v>2.066371962428093E-9</v>
      </c>
      <c r="CL247" s="10">
        <f>_xlfn.XLOOKUP(CG$1,'Control Panel'!$B:$B,'Control Panel'!$D:$D)</f>
        <v>5.5E-2</v>
      </c>
      <c r="CM247" s="2">
        <f>IF('Control Panel'!$D$26="ON",CQ246*(1-'Control Panel'!$C$26),CQ246)</f>
        <v>1003015.3966750258</v>
      </c>
      <c r="CN247" s="3">
        <f>IF(ROUND(CQ246,2) = 0,0,-PMT(_xlfn.XLOOKUP(CM$1,'Control Panel'!$B:$B,'Control Panel'!$H:$H),_xlfn.XLOOKUP(CM$1,'Control Panel'!$B:$B,'Control Panel'!$E:$E),_xlfn.XLOOKUP(CM$1,'Control Panel'!$B:$B,'Control Panel'!$C:$C)))</f>
        <v>11044.074042837967</v>
      </c>
      <c r="CO247" s="3">
        <f>IF(CN247=0,0,CM247*(_xlfn.XLOOKUP(CM$1,'Control Panel'!$B:$B,'Control Panel'!$H:$H)))</f>
        <v>4388.1923604532376</v>
      </c>
      <c r="CP247" s="3">
        <f t="shared" si="142"/>
        <v>6655.8816823847292</v>
      </c>
      <c r="CQ247" s="3">
        <f t="shared" si="143"/>
        <v>996359.51499264105</v>
      </c>
      <c r="CR247" s="10">
        <f>_xlfn.XLOOKUP(CM$1,'Control Panel'!$B:$B,'Control Panel'!$D:$D)</f>
        <v>5.2499999999999998E-2</v>
      </c>
    </row>
    <row r="248" spans="1:96" ht="11.15" thickBot="1" x14ac:dyDescent="0.35">
      <c r="A248" s="86">
        <f t="shared" si="112"/>
        <v>199586.10377957931</v>
      </c>
      <c r="B248" s="3">
        <f t="shared" si="113"/>
        <v>165096.52952713959</v>
      </c>
      <c r="C248" s="88">
        <f>SUM($A$3:A247)</f>
        <v>68598152.085742697</v>
      </c>
      <c r="D248" s="87">
        <f>IF('Control Panel'!$D$27= "ON",A248+B248*(1-'Control Panel'!$C$27),A248+B248)</f>
        <v>364682.6333067189</v>
      </c>
      <c r="F248" s="11">
        <v>246</v>
      </c>
      <c r="G248" s="2">
        <f>IF('Control Panel'!$D$26="ON",K247*(1-'Control Panel'!$C$26),K247)</f>
        <v>2.5611370801925659E-9</v>
      </c>
      <c r="H248" s="3">
        <f>IF(ROUND(K247,2) = 0,0,-PMT(_xlfn.XLOOKUP(G$1,'Control Panel'!$B:$B,'Control Panel'!$H:$H),_xlfn.XLOOKUP(G$1,'Control Panel'!$B:$B,'Control Panel'!$E:$E),_xlfn.XLOOKUP(G$1,'Control Panel'!$B:$B,'Control Panel'!$C:$C)))</f>
        <v>0</v>
      </c>
      <c r="I248" s="3">
        <f>IF(H248=0,0,G248*(_xlfn.XLOOKUP(G$1,'Control Panel'!$B:$B,'Control Panel'!$H:$H)))</f>
        <v>0</v>
      </c>
      <c r="J248" s="3">
        <f t="shared" si="114"/>
        <v>0</v>
      </c>
      <c r="K248" s="3">
        <f t="shared" si="115"/>
        <v>2.5611370801925659E-9</v>
      </c>
      <c r="L248" s="10">
        <f>_xlfn.XLOOKUP(G$1,'Control Panel'!$B:$B,'Control Panel'!$D:$D)</f>
        <v>5.5E-2</v>
      </c>
      <c r="M248" s="2">
        <f>IF('Control Panel'!$D$26="ON",Q247*(1-'Control Panel'!$C$26),Q247)</f>
        <v>2208804.9526048168</v>
      </c>
      <c r="N248" s="3">
        <f>IF(ROUND(Q247,2) = 0,0,-PMT(_xlfn.XLOOKUP(M$1,'Control Panel'!$B:$B,'Control Panel'!$H:$H),_xlfn.XLOOKUP(M$1,'Control Panel'!$B:$B,'Control Panel'!$E:$E),_xlfn.XLOOKUP(M$1,'Control Panel'!$B:$B,'Control Panel'!$C:$C)))</f>
        <v>26277.152547020552</v>
      </c>
      <c r="O248" s="3">
        <f>IF(N248=0,0,M248*(_xlfn.XLOOKUP(M$1,'Control Panel'!$B:$B,'Control Panel'!$H:$H)))</f>
        <v>12654.611707631764</v>
      </c>
      <c r="P248" s="3">
        <f t="shared" si="116"/>
        <v>13622.540839388788</v>
      </c>
      <c r="Q248" s="3">
        <f t="shared" si="117"/>
        <v>2195182.4117654278</v>
      </c>
      <c r="R248" s="10">
        <f>_xlfn.XLOOKUP(M$1,'Control Panel'!$B:$B,'Control Panel'!$D:$D)</f>
        <v>6.8750000000000006E-2</v>
      </c>
      <c r="S248" s="2">
        <f>IF('Control Panel'!$D$26="ON",W247*(1-'Control Panel'!$C$26),W247)</f>
        <v>3589308.0479827975</v>
      </c>
      <c r="T248" s="3">
        <f>IF(ROUND(W247,2) = 0,0,-PMT(_xlfn.XLOOKUP(S$1,'Control Panel'!$B:$B,'Control Panel'!$H:$H),_xlfn.XLOOKUP(S$1,'Control Panel'!$B:$B,'Control Panel'!$E:$E),_xlfn.XLOOKUP(S$1,'Control Panel'!$B:$B,'Control Panel'!$C:$C)))</f>
        <v>42700.372888908401</v>
      </c>
      <c r="U248" s="3">
        <f>IF(T248=0,0,S248*(_xlfn.XLOOKUP(S$1,'Control Panel'!$B:$B,'Control Panel'!$H:$H)))</f>
        <v>20563.744024901447</v>
      </c>
      <c r="V248" s="3">
        <f t="shared" si="118"/>
        <v>22136.628864006954</v>
      </c>
      <c r="W248" s="3">
        <f t="shared" si="119"/>
        <v>3567171.4191187904</v>
      </c>
      <c r="X248" s="10">
        <f>_xlfn.XLOOKUP(S$1,'Control Panel'!$B:$B,'Control Panel'!$D:$D)</f>
        <v>6.8750000000000006E-2</v>
      </c>
      <c r="Y248" s="2">
        <f>IF('Control Panel'!$D$26="ON",AC247*(1-'Control Panel'!$C$26),AC247)</f>
        <v>-6.7957444116473198E-9</v>
      </c>
      <c r="Z248" s="3">
        <f>IF(ROUND(AC247,2) = 0,0,-PMT(_xlfn.XLOOKUP(Y$1,'Control Panel'!$B:$B,'Control Panel'!$H:$H),_xlfn.XLOOKUP(Y$1,'Control Panel'!$B:$B,'Control Panel'!$E:$E),_xlfn.XLOOKUP(Y$1,'Control Panel'!$B:$B,'Control Panel'!$C:$C)))</f>
        <v>0</v>
      </c>
      <c r="AA248" s="3">
        <f>IF(Z248=0,0,Y248*(_xlfn.XLOOKUP(Y$1,'Control Panel'!$B:$B,'Control Panel'!$H:$H)))</f>
        <v>0</v>
      </c>
      <c r="AB248" s="3">
        <f t="shared" si="120"/>
        <v>0</v>
      </c>
      <c r="AC248" s="3">
        <f t="shared" si="121"/>
        <v>-6.7957444116473198E-9</v>
      </c>
      <c r="AD248" s="10">
        <f>_xlfn.XLOOKUP(Y$1,'Control Panel'!$B:$B,'Control Panel'!$D:$D)</f>
        <v>5.1249999999999997E-2</v>
      </c>
      <c r="AE248" s="2">
        <f>IF('Control Panel'!$D$26="ON",AI247*(1-'Control Panel'!$C$26),AI247)</f>
        <v>5522012.3815120468</v>
      </c>
      <c r="AF248" s="3">
        <f>IF(ROUND(AI247,2) = 0,0,-PMT(_xlfn.XLOOKUP(AE$1,'Control Panel'!$B:$B,'Control Panel'!$H:$H),_xlfn.XLOOKUP(AE$1,'Control Panel'!$B:$B,'Control Panel'!$E:$E),_xlfn.XLOOKUP(AE$1,'Control Panel'!$B:$B,'Control Panel'!$C:$C)))</f>
        <v>65692.881367551381</v>
      </c>
      <c r="AG248" s="3">
        <f>IF(AF248=0,0,AE248*(_xlfn.XLOOKUP(AE$1,'Control Panel'!$B:$B,'Control Panel'!$H:$H)))</f>
        <v>31636.529269079438</v>
      </c>
      <c r="AH248" s="3">
        <f t="shared" si="122"/>
        <v>34056.352098471943</v>
      </c>
      <c r="AI248" s="3">
        <f t="shared" si="123"/>
        <v>5487956.0294135753</v>
      </c>
      <c r="AJ248" s="10">
        <f>_xlfn.XLOOKUP(AE$1,'Control Panel'!$B:$B,'Control Panel'!$D:$D)</f>
        <v>6.8750000000000006E-2</v>
      </c>
      <c r="AK248" s="2">
        <f>IF('Control Panel'!$D$26="ON",AO247*(1-'Control Panel'!$C$26),AO247)</f>
        <v>-5.056790541857481E-10</v>
      </c>
      <c r="AL248" s="3">
        <f>IF(ROUND(AO247,2) = 0,0,-PMT(_xlfn.XLOOKUP(AK$1,'Control Panel'!$B:$B,'Control Panel'!$H:$H),_xlfn.XLOOKUP(AK$1,'Control Panel'!$B:$B,'Control Panel'!$E:$E),_xlfn.XLOOKUP(AK$1,'Control Panel'!$B:$B,'Control Panel'!$C:$C)))</f>
        <v>0</v>
      </c>
      <c r="AM248" s="3">
        <f>IF(AL248=0,0,AK248*(_xlfn.XLOOKUP(AK$1,'Control Panel'!$B:$B,'Control Panel'!$H:$H)))</f>
        <v>0</v>
      </c>
      <c r="AN248" s="3">
        <f t="shared" si="124"/>
        <v>0</v>
      </c>
      <c r="AO248" s="3">
        <f t="shared" si="125"/>
        <v>-5.056790541857481E-10</v>
      </c>
      <c r="AP248" s="10">
        <f>_xlfn.XLOOKUP(AK$1,'Control Panel'!$B:$B,'Control Panel'!$D:$D)</f>
        <v>6.25E-2</v>
      </c>
      <c r="AQ248" s="2">
        <f>IF('Control Panel'!$D$26="ON",AU247*(1-'Control Panel'!$C$26),AU247)</f>
        <v>-1.3387762010097504E-9</v>
      </c>
      <c r="AR248" s="3">
        <f>IF(ROUND(AU247,2) = 0,0,-PMT(_xlfn.XLOOKUP(AQ$1,'Control Panel'!$B:$B,'Control Panel'!$H:$H),_xlfn.XLOOKUP(AQ$1,'Control Panel'!$B:$B,'Control Panel'!$E:$E),_xlfn.XLOOKUP(AQ$1,'Control Panel'!$B:$B,'Control Panel'!$C:$C)))</f>
        <v>0</v>
      </c>
      <c r="AS248" s="3">
        <f>IF(AR248=0,0,AQ248*(_xlfn.XLOOKUP(AQ$1,'Control Panel'!$B:$B,'Control Panel'!$H:$H)))</f>
        <v>0</v>
      </c>
      <c r="AT248" s="3">
        <f t="shared" si="126"/>
        <v>0</v>
      </c>
      <c r="AU248" s="3">
        <f t="shared" si="127"/>
        <v>-1.3387762010097504E-9</v>
      </c>
      <c r="AV248" s="10">
        <f>_xlfn.XLOOKUP(AQ$1,'Control Panel'!$B:$B,'Control Panel'!$D:$D)</f>
        <v>6.6250000000000003E-2</v>
      </c>
      <c r="AW248" s="2">
        <f>IF('Control Panel'!$D$26="ON",BA247*(1-'Control Panel'!$C$26),BA247)</f>
        <v>4019282.050062899</v>
      </c>
      <c r="AX248" s="3">
        <f>IF(ROUND(BA247,2) = 0,0,-PMT(_xlfn.XLOOKUP(AW$1,'Control Panel'!$B:$B,'Control Panel'!$H:$H),_xlfn.XLOOKUP(AW$1,'Control Panel'!$B:$B,'Control Panel'!$E:$E),_xlfn.XLOOKUP(AW$1,'Control Panel'!$B:$B,'Control Panel'!$C:$C)))</f>
        <v>44797.69910066975</v>
      </c>
      <c r="AY248" s="3">
        <f>IF(AX248=0,0,AW248*(_xlfn.XLOOKUP(AW$1,'Control Panel'!$B:$B,'Control Panel'!$H:$H)))</f>
        <v>18003.034182573403</v>
      </c>
      <c r="AZ248" s="3">
        <f t="shared" si="128"/>
        <v>26794.664918096347</v>
      </c>
      <c r="BA248" s="3">
        <f t="shared" si="129"/>
        <v>3992487.3851448027</v>
      </c>
      <c r="BB248" s="10">
        <f>_xlfn.XLOOKUP(AW$1,'Control Panel'!$B:$B,'Control Panel'!$D:$D)</f>
        <v>5.3749999999999999E-2</v>
      </c>
      <c r="BC248" s="2">
        <f>IF('Control Panel'!$D$26="ON",BG247*(1-'Control Panel'!$C$26),BG247)</f>
        <v>6953174.2214520611</v>
      </c>
      <c r="BD248" s="3">
        <f>IF(ROUND(BG247,2) = 0,0,-PMT(_xlfn.XLOOKUP(BC$1,'Control Panel'!$B:$B,'Control Panel'!$H:$H),_xlfn.XLOOKUP(BC$1,'Control Panel'!$B:$B,'Control Panel'!$E:$E),_xlfn.XLOOKUP(BC$1,'Control Panel'!$B:$B,'Control Panel'!$C:$C)))</f>
        <v>83162.8118973979</v>
      </c>
      <c r="BE248" s="3">
        <f>IF(BD248=0,0,BC248*(_xlfn.XLOOKUP(BC$1,'Control Panel'!$B:$B,'Control Panel'!$H:$H)))</f>
        <v>40560.182958470359</v>
      </c>
      <c r="BF248" s="3">
        <f t="shared" si="130"/>
        <v>42602.628938927541</v>
      </c>
      <c r="BG248" s="3">
        <f t="shared" si="131"/>
        <v>6910571.5925131338</v>
      </c>
      <c r="BH248" s="10">
        <f>_xlfn.XLOOKUP(BC$1,'Control Panel'!$B:$B,'Control Panel'!$D:$D)</f>
        <v>7.0000000000000007E-2</v>
      </c>
      <c r="BI248" s="2">
        <f>IF('Control Panel'!$D$26="ON",BM247*(1-'Control Panel'!$C$26),BM247)</f>
        <v>3504743.9888090817</v>
      </c>
      <c r="BJ248" s="3">
        <f>IF(ROUND(BM247,2) = 0,0,-PMT(_xlfn.XLOOKUP(BI$1,'Control Panel'!$B:$B,'Control Panel'!$H:$H),_xlfn.XLOOKUP(BI$1,'Control Panel'!$B:$B,'Control Panel'!$E:$E),_xlfn.XLOOKUP(BI$1,'Control Panel'!$B:$B,'Control Panel'!$C:$C)))</f>
        <v>39928.799014207361</v>
      </c>
      <c r="BK248" s="3">
        <f>IF(BJ248=0,0,BI248*(_xlfn.XLOOKUP(BI$1,'Control Panel'!$B:$B,'Control Panel'!$H:$H)))</f>
        <v>17158.642445211128</v>
      </c>
      <c r="BL248" s="3">
        <f t="shared" si="132"/>
        <v>22770.156568996234</v>
      </c>
      <c r="BM248" s="3">
        <f t="shared" si="133"/>
        <v>3481973.8322400856</v>
      </c>
      <c r="BN248" s="10">
        <f>_xlfn.XLOOKUP(BI$1,'Control Panel'!$B:$B,'Control Panel'!$D:$D)</f>
        <v>5.8749999999999997E-2</v>
      </c>
      <c r="BO248" s="2">
        <f>IF('Control Panel'!$D$26="ON",BS247*(1-'Control Panel'!$C$26),BS247)</f>
        <v>4608162.7568409713</v>
      </c>
      <c r="BP248" s="3">
        <f>IF(ROUND(BS247,2) = 0,0,-PMT(_xlfn.XLOOKUP(BO$1,'Control Panel'!$B:$B,'Control Panel'!$H:$H),_xlfn.XLOOKUP(BO$1,'Control Panel'!$B:$B,'Control Panel'!$E:$E),_xlfn.XLOOKUP(BO$1,'Control Panel'!$B:$B,'Control Panel'!$C:$C)))</f>
        <v>51078.842448125593</v>
      </c>
      <c r="BQ248" s="3">
        <f>IF(BP248=0,0,BO248*(_xlfn.XLOOKUP(BO$1,'Control Panel'!$B:$B,'Control Panel'!$H:$H)))</f>
        <v>20160.712061179249</v>
      </c>
      <c r="BR248" s="3">
        <f t="shared" si="134"/>
        <v>30918.130386946345</v>
      </c>
      <c r="BS248" s="3">
        <f t="shared" si="135"/>
        <v>4577244.6264540246</v>
      </c>
      <c r="BT248" s="10">
        <f>_xlfn.XLOOKUP(BO$1,'Control Panel'!$B:$B,'Control Panel'!$D:$D)</f>
        <v>5.2499999999999998E-2</v>
      </c>
      <c r="BU248" s="2">
        <f>IF('Control Panel'!$D$26="ON",BY247*(1-'Control Panel'!$C$26),BY247)</f>
        <v>-1.0259100235998631E-9</v>
      </c>
      <c r="BV248" s="3">
        <f>IF(ROUND(BY247,2) = 0,0,-PMT(_xlfn.XLOOKUP(BU$1,'Control Panel'!$B:$B,'Control Panel'!$H:$H),_xlfn.XLOOKUP(BU$1,'Control Panel'!$B:$B,'Control Panel'!$E:$E),_xlfn.XLOOKUP(BU$1,'Control Panel'!$B:$B,'Control Panel'!$C:$C)))</f>
        <v>0</v>
      </c>
      <c r="BW248" s="3">
        <f>IF(BV248=0,0,BU248*(_xlfn.XLOOKUP(BU$1,'Control Panel'!$B:$B,'Control Panel'!$H:$H)))</f>
        <v>0</v>
      </c>
      <c r="BX248" s="3">
        <f t="shared" si="136"/>
        <v>0</v>
      </c>
      <c r="BY248" s="3">
        <f t="shared" si="137"/>
        <v>-1.0259100235998631E-9</v>
      </c>
      <c r="BZ248" s="10">
        <f>_xlfn.XLOOKUP(BU$1,'Control Panel'!$B:$B,'Control Panel'!$D:$D)</f>
        <v>6.3750000000000001E-2</v>
      </c>
      <c r="CA248" s="2">
        <f>IF('Control Panel'!$D$26="ON",CE247*(1-'Control Panel'!$C$26),CE247)</f>
        <v>-8.3746272139251232E-9</v>
      </c>
      <c r="CB248" s="3">
        <f>IF(ROUND(CE247,2) = 0,0,-PMT(_xlfn.XLOOKUP(CA$1,'Control Panel'!$B:$B,'Control Panel'!$H:$H),_xlfn.XLOOKUP(CA$1,'Control Panel'!$B:$B,'Control Panel'!$E:$E),_xlfn.XLOOKUP(CA$1,'Control Panel'!$B:$B,'Control Panel'!$C:$C)))</f>
        <v>0</v>
      </c>
      <c r="CC248" s="3">
        <f>IF(CB248=0,0,CA248*(_xlfn.XLOOKUP(CA$1,'Control Panel'!$B:$B,'Control Panel'!$H:$H)))</f>
        <v>0</v>
      </c>
      <c r="CD248" s="3">
        <f t="shared" si="138"/>
        <v>0</v>
      </c>
      <c r="CE248" s="3">
        <f t="shared" si="139"/>
        <v>-8.3746272139251232E-9</v>
      </c>
      <c r="CF248" s="10">
        <f>_xlfn.XLOOKUP(CA$1,'Control Panel'!$B:$B,'Control Panel'!$D:$D)</f>
        <v>5.7500000000000002E-2</v>
      </c>
      <c r="CG248" s="2">
        <f>IF('Control Panel'!$D$26="ON",CK247*(1-'Control Panel'!$C$26),CK247)</f>
        <v>2.066371962428093E-9</v>
      </c>
      <c r="CH248" s="3">
        <f>IF(ROUND(CK247,2) = 0,0,-PMT(_xlfn.XLOOKUP(CG$1,'Control Panel'!$B:$B,'Control Panel'!$H:$H),_xlfn.XLOOKUP(CG$1,'Control Panel'!$B:$B,'Control Panel'!$E:$E),_xlfn.XLOOKUP(CG$1,'Control Panel'!$B:$B,'Control Panel'!$C:$C)))</f>
        <v>0</v>
      </c>
      <c r="CI248" s="3">
        <f>IF(CH248=0,0,CG248*(_xlfn.XLOOKUP(CG$1,'Control Panel'!$B:$B,'Control Panel'!$H:$H)))</f>
        <v>0</v>
      </c>
      <c r="CJ248" s="3">
        <f t="shared" si="140"/>
        <v>0</v>
      </c>
      <c r="CK248" s="3">
        <f t="shared" si="141"/>
        <v>2.066371962428093E-9</v>
      </c>
      <c r="CL248" s="10">
        <f>_xlfn.XLOOKUP(CG$1,'Control Panel'!$B:$B,'Control Panel'!$D:$D)</f>
        <v>5.5E-2</v>
      </c>
      <c r="CM248" s="2">
        <f>IF('Control Panel'!$D$26="ON",CQ247*(1-'Control Panel'!$C$26),CQ247)</f>
        <v>996359.51499264105</v>
      </c>
      <c r="CN248" s="3">
        <f>IF(ROUND(CQ247,2) = 0,0,-PMT(_xlfn.XLOOKUP(CM$1,'Control Panel'!$B:$B,'Control Panel'!$H:$H),_xlfn.XLOOKUP(CM$1,'Control Panel'!$B:$B,'Control Panel'!$E:$E),_xlfn.XLOOKUP(CM$1,'Control Panel'!$B:$B,'Control Panel'!$C:$C)))</f>
        <v>11044.074042837967</v>
      </c>
      <c r="CO248" s="3">
        <f>IF(CN248=0,0,CM248*(_xlfn.XLOOKUP(CM$1,'Control Panel'!$B:$B,'Control Panel'!$H:$H)))</f>
        <v>4359.0728780928039</v>
      </c>
      <c r="CP248" s="3">
        <f t="shared" si="142"/>
        <v>6685.0011647451629</v>
      </c>
      <c r="CQ248" s="3">
        <f t="shared" si="143"/>
        <v>989674.51382789586</v>
      </c>
      <c r="CR248" s="10">
        <f>_xlfn.XLOOKUP(CM$1,'Control Panel'!$B:$B,'Control Panel'!$D:$D)</f>
        <v>5.2499999999999998E-2</v>
      </c>
    </row>
    <row r="249" spans="1:96" ht="11.15" thickBot="1" x14ac:dyDescent="0.35">
      <c r="A249" s="86">
        <f t="shared" si="112"/>
        <v>200630.6142373996</v>
      </c>
      <c r="B249" s="3">
        <f t="shared" si="113"/>
        <v>164052.01906931933</v>
      </c>
      <c r="C249" s="88">
        <f>SUM($A$3:A248)</f>
        <v>68797738.189522281</v>
      </c>
      <c r="D249" s="87">
        <f>IF('Control Panel'!$D$27= "ON",A249+B249*(1-'Control Panel'!$C$27),A249+B249)</f>
        <v>364682.6333067189</v>
      </c>
      <c r="F249" s="11">
        <v>247</v>
      </c>
      <c r="G249" s="2">
        <f>IF('Control Panel'!$D$26="ON",K248*(1-'Control Panel'!$C$26),K248)</f>
        <v>2.5611370801925659E-9</v>
      </c>
      <c r="H249" s="3">
        <f>IF(ROUND(K248,2) = 0,0,-PMT(_xlfn.XLOOKUP(G$1,'Control Panel'!$B:$B,'Control Panel'!$H:$H),_xlfn.XLOOKUP(G$1,'Control Panel'!$B:$B,'Control Panel'!$E:$E),_xlfn.XLOOKUP(G$1,'Control Panel'!$B:$B,'Control Panel'!$C:$C)))</f>
        <v>0</v>
      </c>
      <c r="I249" s="3">
        <f>IF(H249=0,0,G249*(_xlfn.XLOOKUP(G$1,'Control Panel'!$B:$B,'Control Panel'!$H:$H)))</f>
        <v>0</v>
      </c>
      <c r="J249" s="3">
        <f t="shared" si="114"/>
        <v>0</v>
      </c>
      <c r="K249" s="3">
        <f t="shared" si="115"/>
        <v>2.5611370801925659E-9</v>
      </c>
      <c r="L249" s="10">
        <f>_xlfn.XLOOKUP(G$1,'Control Panel'!$B:$B,'Control Panel'!$D:$D)</f>
        <v>5.5E-2</v>
      </c>
      <c r="M249" s="2">
        <f>IF('Control Panel'!$D$26="ON",Q248*(1-'Control Panel'!$C$26),Q248)</f>
        <v>2195182.4117654278</v>
      </c>
      <c r="N249" s="3">
        <f>IF(ROUND(Q248,2) = 0,0,-PMT(_xlfn.XLOOKUP(M$1,'Control Panel'!$B:$B,'Control Panel'!$H:$H),_xlfn.XLOOKUP(M$1,'Control Panel'!$B:$B,'Control Panel'!$E:$E),_xlfn.XLOOKUP(M$1,'Control Panel'!$B:$B,'Control Panel'!$C:$C)))</f>
        <v>26277.152547020552</v>
      </c>
      <c r="O249" s="3">
        <f>IF(N249=0,0,M249*(_xlfn.XLOOKUP(M$1,'Control Panel'!$B:$B,'Control Panel'!$H:$H)))</f>
        <v>12576.565900739432</v>
      </c>
      <c r="P249" s="3">
        <f t="shared" si="116"/>
        <v>13700.586646281121</v>
      </c>
      <c r="Q249" s="3">
        <f t="shared" si="117"/>
        <v>2181481.8251191466</v>
      </c>
      <c r="R249" s="10">
        <f>_xlfn.XLOOKUP(M$1,'Control Panel'!$B:$B,'Control Panel'!$D:$D)</f>
        <v>6.8750000000000006E-2</v>
      </c>
      <c r="S249" s="2">
        <f>IF('Control Panel'!$D$26="ON",W248*(1-'Control Panel'!$C$26),W248)</f>
        <v>3567171.4191187904</v>
      </c>
      <c r="T249" s="3">
        <f>IF(ROUND(W248,2) = 0,0,-PMT(_xlfn.XLOOKUP(S$1,'Control Panel'!$B:$B,'Control Panel'!$H:$H),_xlfn.XLOOKUP(S$1,'Control Panel'!$B:$B,'Control Panel'!$E:$E),_xlfn.XLOOKUP(S$1,'Control Panel'!$B:$B,'Control Panel'!$C:$C)))</f>
        <v>42700.372888908401</v>
      </c>
      <c r="U249" s="3">
        <f>IF(T249=0,0,S249*(_xlfn.XLOOKUP(S$1,'Control Panel'!$B:$B,'Control Panel'!$H:$H)))</f>
        <v>20436.919588701407</v>
      </c>
      <c r="V249" s="3">
        <f t="shared" si="118"/>
        <v>22263.453300206995</v>
      </c>
      <c r="W249" s="3">
        <f t="shared" si="119"/>
        <v>3544907.9658185835</v>
      </c>
      <c r="X249" s="10">
        <f>_xlfn.XLOOKUP(S$1,'Control Panel'!$B:$B,'Control Panel'!$D:$D)</f>
        <v>6.8750000000000006E-2</v>
      </c>
      <c r="Y249" s="2">
        <f>IF('Control Panel'!$D$26="ON",AC248*(1-'Control Panel'!$C$26),AC248)</f>
        <v>-6.7957444116473198E-9</v>
      </c>
      <c r="Z249" s="3">
        <f>IF(ROUND(AC248,2) = 0,0,-PMT(_xlfn.XLOOKUP(Y$1,'Control Panel'!$B:$B,'Control Panel'!$H:$H),_xlfn.XLOOKUP(Y$1,'Control Panel'!$B:$B,'Control Panel'!$E:$E),_xlfn.XLOOKUP(Y$1,'Control Panel'!$B:$B,'Control Panel'!$C:$C)))</f>
        <v>0</v>
      </c>
      <c r="AA249" s="3">
        <f>IF(Z249=0,0,Y249*(_xlfn.XLOOKUP(Y$1,'Control Panel'!$B:$B,'Control Panel'!$H:$H)))</f>
        <v>0</v>
      </c>
      <c r="AB249" s="3">
        <f t="shared" si="120"/>
        <v>0</v>
      </c>
      <c r="AC249" s="3">
        <f t="shared" si="121"/>
        <v>-6.7957444116473198E-9</v>
      </c>
      <c r="AD249" s="10">
        <f>_xlfn.XLOOKUP(Y$1,'Control Panel'!$B:$B,'Control Panel'!$D:$D)</f>
        <v>5.1249999999999997E-2</v>
      </c>
      <c r="AE249" s="2">
        <f>IF('Control Panel'!$D$26="ON",AI248*(1-'Control Panel'!$C$26),AI248)</f>
        <v>5487956.0294135753</v>
      </c>
      <c r="AF249" s="3">
        <f>IF(ROUND(AI248,2) = 0,0,-PMT(_xlfn.XLOOKUP(AE$1,'Control Panel'!$B:$B,'Control Panel'!$H:$H),_xlfn.XLOOKUP(AE$1,'Control Panel'!$B:$B,'Control Panel'!$E:$E),_xlfn.XLOOKUP(AE$1,'Control Panel'!$B:$B,'Control Panel'!$C:$C)))</f>
        <v>65692.881367551381</v>
      </c>
      <c r="AG249" s="3">
        <f>IF(AF249=0,0,AE249*(_xlfn.XLOOKUP(AE$1,'Control Panel'!$B:$B,'Control Panel'!$H:$H)))</f>
        <v>31441.41475184861</v>
      </c>
      <c r="AH249" s="3">
        <f t="shared" si="122"/>
        <v>34251.466615702768</v>
      </c>
      <c r="AI249" s="3">
        <f t="shared" si="123"/>
        <v>5453704.5627978723</v>
      </c>
      <c r="AJ249" s="10">
        <f>_xlfn.XLOOKUP(AE$1,'Control Panel'!$B:$B,'Control Panel'!$D:$D)</f>
        <v>6.8750000000000006E-2</v>
      </c>
      <c r="AK249" s="2">
        <f>IF('Control Panel'!$D$26="ON",AO248*(1-'Control Panel'!$C$26),AO248)</f>
        <v>-5.056790541857481E-10</v>
      </c>
      <c r="AL249" s="3">
        <f>IF(ROUND(AO248,2) = 0,0,-PMT(_xlfn.XLOOKUP(AK$1,'Control Panel'!$B:$B,'Control Panel'!$H:$H),_xlfn.XLOOKUP(AK$1,'Control Panel'!$B:$B,'Control Panel'!$E:$E),_xlfn.XLOOKUP(AK$1,'Control Panel'!$B:$B,'Control Panel'!$C:$C)))</f>
        <v>0</v>
      </c>
      <c r="AM249" s="3">
        <f>IF(AL249=0,0,AK249*(_xlfn.XLOOKUP(AK$1,'Control Panel'!$B:$B,'Control Panel'!$H:$H)))</f>
        <v>0</v>
      </c>
      <c r="AN249" s="3">
        <f t="shared" si="124"/>
        <v>0</v>
      </c>
      <c r="AO249" s="3">
        <f t="shared" si="125"/>
        <v>-5.056790541857481E-10</v>
      </c>
      <c r="AP249" s="10">
        <f>_xlfn.XLOOKUP(AK$1,'Control Panel'!$B:$B,'Control Panel'!$D:$D)</f>
        <v>6.25E-2</v>
      </c>
      <c r="AQ249" s="2">
        <f>IF('Control Panel'!$D$26="ON",AU248*(1-'Control Panel'!$C$26),AU248)</f>
        <v>-1.3387762010097504E-9</v>
      </c>
      <c r="AR249" s="3">
        <f>IF(ROUND(AU248,2) = 0,0,-PMT(_xlfn.XLOOKUP(AQ$1,'Control Panel'!$B:$B,'Control Panel'!$H:$H),_xlfn.XLOOKUP(AQ$1,'Control Panel'!$B:$B,'Control Panel'!$E:$E),_xlfn.XLOOKUP(AQ$1,'Control Panel'!$B:$B,'Control Panel'!$C:$C)))</f>
        <v>0</v>
      </c>
      <c r="AS249" s="3">
        <f>IF(AR249=0,0,AQ249*(_xlfn.XLOOKUP(AQ$1,'Control Panel'!$B:$B,'Control Panel'!$H:$H)))</f>
        <v>0</v>
      </c>
      <c r="AT249" s="3">
        <f t="shared" si="126"/>
        <v>0</v>
      </c>
      <c r="AU249" s="3">
        <f t="shared" si="127"/>
        <v>-1.3387762010097504E-9</v>
      </c>
      <c r="AV249" s="10">
        <f>_xlfn.XLOOKUP(AQ$1,'Control Panel'!$B:$B,'Control Panel'!$D:$D)</f>
        <v>6.6250000000000003E-2</v>
      </c>
      <c r="AW249" s="2">
        <f>IF('Control Panel'!$D$26="ON",BA248*(1-'Control Panel'!$C$26),BA248)</f>
        <v>3992487.3851448027</v>
      </c>
      <c r="AX249" s="3">
        <f>IF(ROUND(BA248,2) = 0,0,-PMT(_xlfn.XLOOKUP(AW$1,'Control Panel'!$B:$B,'Control Panel'!$H:$H),_xlfn.XLOOKUP(AW$1,'Control Panel'!$B:$B,'Control Panel'!$E:$E),_xlfn.XLOOKUP(AW$1,'Control Panel'!$B:$B,'Control Panel'!$C:$C)))</f>
        <v>44797.69910066975</v>
      </c>
      <c r="AY249" s="3">
        <f>IF(AX249=0,0,AW249*(_xlfn.XLOOKUP(AW$1,'Control Panel'!$B:$B,'Control Panel'!$H:$H)))</f>
        <v>17883.016412627763</v>
      </c>
      <c r="AZ249" s="3">
        <f t="shared" si="128"/>
        <v>26914.682688041987</v>
      </c>
      <c r="BA249" s="3">
        <f t="shared" si="129"/>
        <v>3965572.7024567607</v>
      </c>
      <c r="BB249" s="10">
        <f>_xlfn.XLOOKUP(AW$1,'Control Panel'!$B:$B,'Control Panel'!$D:$D)</f>
        <v>5.3749999999999999E-2</v>
      </c>
      <c r="BC249" s="2">
        <f>IF('Control Panel'!$D$26="ON",BG248*(1-'Control Panel'!$C$26),BG248)</f>
        <v>6910571.5925131338</v>
      </c>
      <c r="BD249" s="3">
        <f>IF(ROUND(BG248,2) = 0,0,-PMT(_xlfn.XLOOKUP(BC$1,'Control Panel'!$B:$B,'Control Panel'!$H:$H),_xlfn.XLOOKUP(BC$1,'Control Panel'!$B:$B,'Control Panel'!$E:$E),_xlfn.XLOOKUP(BC$1,'Control Panel'!$B:$B,'Control Panel'!$C:$C)))</f>
        <v>83162.8118973979</v>
      </c>
      <c r="BE249" s="3">
        <f>IF(BD249=0,0,BC249*(_xlfn.XLOOKUP(BC$1,'Control Panel'!$B:$B,'Control Panel'!$H:$H)))</f>
        <v>40311.667622993285</v>
      </c>
      <c r="BF249" s="3">
        <f t="shared" si="130"/>
        <v>42851.144274404614</v>
      </c>
      <c r="BG249" s="3">
        <f t="shared" si="131"/>
        <v>6867720.4482387295</v>
      </c>
      <c r="BH249" s="10">
        <f>_xlfn.XLOOKUP(BC$1,'Control Panel'!$B:$B,'Control Panel'!$D:$D)</f>
        <v>7.0000000000000007E-2</v>
      </c>
      <c r="BI249" s="2">
        <f>IF('Control Panel'!$D$26="ON",BM248*(1-'Control Panel'!$C$26),BM248)</f>
        <v>3481973.8322400856</v>
      </c>
      <c r="BJ249" s="3">
        <f>IF(ROUND(BM248,2) = 0,0,-PMT(_xlfn.XLOOKUP(BI$1,'Control Panel'!$B:$B,'Control Panel'!$H:$H),_xlfn.XLOOKUP(BI$1,'Control Panel'!$B:$B,'Control Panel'!$E:$E),_xlfn.XLOOKUP(BI$1,'Control Panel'!$B:$B,'Control Panel'!$C:$C)))</f>
        <v>39928.799014207361</v>
      </c>
      <c r="BK249" s="3">
        <f>IF(BJ249=0,0,BI249*(_xlfn.XLOOKUP(BI$1,'Control Panel'!$B:$B,'Control Panel'!$H:$H)))</f>
        <v>17047.163553675418</v>
      </c>
      <c r="BL249" s="3">
        <f t="shared" si="132"/>
        <v>22881.635460531943</v>
      </c>
      <c r="BM249" s="3">
        <f t="shared" si="133"/>
        <v>3459092.1967795538</v>
      </c>
      <c r="BN249" s="10">
        <f>_xlfn.XLOOKUP(BI$1,'Control Panel'!$B:$B,'Control Panel'!$D:$D)</f>
        <v>5.8749999999999997E-2</v>
      </c>
      <c r="BO249" s="2">
        <f>IF('Control Panel'!$D$26="ON",BS248*(1-'Control Panel'!$C$26),BS248)</f>
        <v>4577244.6264540246</v>
      </c>
      <c r="BP249" s="3">
        <f>IF(ROUND(BS248,2) = 0,0,-PMT(_xlfn.XLOOKUP(BO$1,'Control Panel'!$B:$B,'Control Panel'!$H:$H),_xlfn.XLOOKUP(BO$1,'Control Panel'!$B:$B,'Control Panel'!$E:$E),_xlfn.XLOOKUP(BO$1,'Control Panel'!$B:$B,'Control Panel'!$C:$C)))</f>
        <v>51078.842448125593</v>
      </c>
      <c r="BQ249" s="3">
        <f>IF(BP249=0,0,BO249*(_xlfn.XLOOKUP(BO$1,'Control Panel'!$B:$B,'Control Panel'!$H:$H)))</f>
        <v>20025.445240736357</v>
      </c>
      <c r="BR249" s="3">
        <f t="shared" si="134"/>
        <v>31053.397207389236</v>
      </c>
      <c r="BS249" s="3">
        <f t="shared" si="135"/>
        <v>4546191.229246635</v>
      </c>
      <c r="BT249" s="10">
        <f>_xlfn.XLOOKUP(BO$1,'Control Panel'!$B:$B,'Control Panel'!$D:$D)</f>
        <v>5.2499999999999998E-2</v>
      </c>
      <c r="BU249" s="2">
        <f>IF('Control Panel'!$D$26="ON",BY248*(1-'Control Panel'!$C$26),BY248)</f>
        <v>-1.0259100235998631E-9</v>
      </c>
      <c r="BV249" s="3">
        <f>IF(ROUND(BY248,2) = 0,0,-PMT(_xlfn.XLOOKUP(BU$1,'Control Panel'!$B:$B,'Control Panel'!$H:$H),_xlfn.XLOOKUP(BU$1,'Control Panel'!$B:$B,'Control Panel'!$E:$E),_xlfn.XLOOKUP(BU$1,'Control Panel'!$B:$B,'Control Panel'!$C:$C)))</f>
        <v>0</v>
      </c>
      <c r="BW249" s="3">
        <f>IF(BV249=0,0,BU249*(_xlfn.XLOOKUP(BU$1,'Control Panel'!$B:$B,'Control Panel'!$H:$H)))</f>
        <v>0</v>
      </c>
      <c r="BX249" s="3">
        <f t="shared" si="136"/>
        <v>0</v>
      </c>
      <c r="BY249" s="3">
        <f t="shared" si="137"/>
        <v>-1.0259100235998631E-9</v>
      </c>
      <c r="BZ249" s="10">
        <f>_xlfn.XLOOKUP(BU$1,'Control Panel'!$B:$B,'Control Panel'!$D:$D)</f>
        <v>6.3750000000000001E-2</v>
      </c>
      <c r="CA249" s="2">
        <f>IF('Control Panel'!$D$26="ON",CE248*(1-'Control Panel'!$C$26),CE248)</f>
        <v>-8.3746272139251232E-9</v>
      </c>
      <c r="CB249" s="3">
        <f>IF(ROUND(CE248,2) = 0,0,-PMT(_xlfn.XLOOKUP(CA$1,'Control Panel'!$B:$B,'Control Panel'!$H:$H),_xlfn.XLOOKUP(CA$1,'Control Panel'!$B:$B,'Control Panel'!$E:$E),_xlfn.XLOOKUP(CA$1,'Control Panel'!$B:$B,'Control Panel'!$C:$C)))</f>
        <v>0</v>
      </c>
      <c r="CC249" s="3">
        <f>IF(CB249=0,0,CA249*(_xlfn.XLOOKUP(CA$1,'Control Panel'!$B:$B,'Control Panel'!$H:$H)))</f>
        <v>0</v>
      </c>
      <c r="CD249" s="3">
        <f t="shared" si="138"/>
        <v>0</v>
      </c>
      <c r="CE249" s="3">
        <f t="shared" si="139"/>
        <v>-8.3746272139251232E-9</v>
      </c>
      <c r="CF249" s="10">
        <f>_xlfn.XLOOKUP(CA$1,'Control Panel'!$B:$B,'Control Panel'!$D:$D)</f>
        <v>5.7500000000000002E-2</v>
      </c>
      <c r="CG249" s="2">
        <f>IF('Control Panel'!$D$26="ON",CK248*(1-'Control Panel'!$C$26),CK248)</f>
        <v>2.066371962428093E-9</v>
      </c>
      <c r="CH249" s="3">
        <f>IF(ROUND(CK248,2) = 0,0,-PMT(_xlfn.XLOOKUP(CG$1,'Control Panel'!$B:$B,'Control Panel'!$H:$H),_xlfn.XLOOKUP(CG$1,'Control Panel'!$B:$B,'Control Panel'!$E:$E),_xlfn.XLOOKUP(CG$1,'Control Panel'!$B:$B,'Control Panel'!$C:$C)))</f>
        <v>0</v>
      </c>
      <c r="CI249" s="3">
        <f>IF(CH249=0,0,CG249*(_xlfn.XLOOKUP(CG$1,'Control Panel'!$B:$B,'Control Panel'!$H:$H)))</f>
        <v>0</v>
      </c>
      <c r="CJ249" s="3">
        <f t="shared" si="140"/>
        <v>0</v>
      </c>
      <c r="CK249" s="3">
        <f t="shared" si="141"/>
        <v>2.066371962428093E-9</v>
      </c>
      <c r="CL249" s="10">
        <f>_xlfn.XLOOKUP(CG$1,'Control Panel'!$B:$B,'Control Panel'!$D:$D)</f>
        <v>5.5E-2</v>
      </c>
      <c r="CM249" s="2">
        <f>IF('Control Panel'!$D$26="ON",CQ248*(1-'Control Panel'!$C$26),CQ248)</f>
        <v>989674.51382789586</v>
      </c>
      <c r="CN249" s="3">
        <f>IF(ROUND(CQ248,2) = 0,0,-PMT(_xlfn.XLOOKUP(CM$1,'Control Panel'!$B:$B,'Control Panel'!$H:$H),_xlfn.XLOOKUP(CM$1,'Control Panel'!$B:$B,'Control Panel'!$E:$E),_xlfn.XLOOKUP(CM$1,'Control Panel'!$B:$B,'Control Panel'!$C:$C)))</f>
        <v>11044.074042837967</v>
      </c>
      <c r="CO249" s="3">
        <f>IF(CN249=0,0,CM249*(_xlfn.XLOOKUP(CM$1,'Control Panel'!$B:$B,'Control Panel'!$H:$H)))</f>
        <v>4329.8259979970444</v>
      </c>
      <c r="CP249" s="3">
        <f t="shared" si="142"/>
        <v>6714.2480448409224</v>
      </c>
      <c r="CQ249" s="3">
        <f t="shared" si="143"/>
        <v>982960.26578305499</v>
      </c>
      <c r="CR249" s="10">
        <f>_xlfn.XLOOKUP(CM$1,'Control Panel'!$B:$B,'Control Panel'!$D:$D)</f>
        <v>5.2499999999999998E-2</v>
      </c>
    </row>
    <row r="250" spans="1:96" ht="11.15" thickBot="1" x14ac:dyDescent="0.35">
      <c r="A250" s="86">
        <f t="shared" si="112"/>
        <v>201680.66905647371</v>
      </c>
      <c r="B250" s="3">
        <f t="shared" si="113"/>
        <v>163001.96425024519</v>
      </c>
      <c r="C250" s="88">
        <f>SUM($A$3:A249)</f>
        <v>68998368.803759679</v>
      </c>
      <c r="D250" s="87">
        <f>IF('Control Panel'!$D$27= "ON",A250+B250*(1-'Control Panel'!$C$27),A250+B250)</f>
        <v>364682.6333067189</v>
      </c>
      <c r="F250" s="11">
        <v>248</v>
      </c>
      <c r="G250" s="2">
        <f>IF('Control Panel'!$D$26="ON",K249*(1-'Control Panel'!$C$26),K249)</f>
        <v>2.5611370801925659E-9</v>
      </c>
      <c r="H250" s="3">
        <f>IF(ROUND(K249,2) = 0,0,-PMT(_xlfn.XLOOKUP(G$1,'Control Panel'!$B:$B,'Control Panel'!$H:$H),_xlfn.XLOOKUP(G$1,'Control Panel'!$B:$B,'Control Panel'!$E:$E),_xlfn.XLOOKUP(G$1,'Control Panel'!$B:$B,'Control Panel'!$C:$C)))</f>
        <v>0</v>
      </c>
      <c r="I250" s="3">
        <f>IF(H250=0,0,G250*(_xlfn.XLOOKUP(G$1,'Control Panel'!$B:$B,'Control Panel'!$H:$H)))</f>
        <v>0</v>
      </c>
      <c r="J250" s="3">
        <f t="shared" si="114"/>
        <v>0</v>
      </c>
      <c r="K250" s="3">
        <f t="shared" si="115"/>
        <v>2.5611370801925659E-9</v>
      </c>
      <c r="L250" s="10">
        <f>_xlfn.XLOOKUP(G$1,'Control Panel'!$B:$B,'Control Panel'!$D:$D)</f>
        <v>5.5E-2</v>
      </c>
      <c r="M250" s="2">
        <f>IF('Control Panel'!$D$26="ON",Q249*(1-'Control Panel'!$C$26),Q249)</f>
        <v>2181481.8251191466</v>
      </c>
      <c r="N250" s="3">
        <f>IF(ROUND(Q249,2) = 0,0,-PMT(_xlfn.XLOOKUP(M$1,'Control Panel'!$B:$B,'Control Panel'!$H:$H),_xlfn.XLOOKUP(M$1,'Control Panel'!$B:$B,'Control Panel'!$E:$E),_xlfn.XLOOKUP(M$1,'Control Panel'!$B:$B,'Control Panel'!$C:$C)))</f>
        <v>26277.152547020552</v>
      </c>
      <c r="O250" s="3">
        <f>IF(N250=0,0,M250*(_xlfn.XLOOKUP(M$1,'Control Panel'!$B:$B,'Control Panel'!$H:$H)))</f>
        <v>12498.072956411779</v>
      </c>
      <c r="P250" s="3">
        <f t="shared" si="116"/>
        <v>13779.079590608773</v>
      </c>
      <c r="Q250" s="3">
        <f t="shared" si="117"/>
        <v>2167702.7455285378</v>
      </c>
      <c r="R250" s="10">
        <f>_xlfn.XLOOKUP(M$1,'Control Panel'!$B:$B,'Control Panel'!$D:$D)</f>
        <v>6.8750000000000006E-2</v>
      </c>
      <c r="S250" s="2">
        <f>IF('Control Panel'!$D$26="ON",W249*(1-'Control Panel'!$C$26),W249)</f>
        <v>3544907.9658185835</v>
      </c>
      <c r="T250" s="3">
        <f>IF(ROUND(W249,2) = 0,0,-PMT(_xlfn.XLOOKUP(S$1,'Control Panel'!$B:$B,'Control Panel'!$H:$H),_xlfn.XLOOKUP(S$1,'Control Panel'!$B:$B,'Control Panel'!$E:$E),_xlfn.XLOOKUP(S$1,'Control Panel'!$B:$B,'Control Panel'!$C:$C)))</f>
        <v>42700.372888908401</v>
      </c>
      <c r="U250" s="3">
        <f>IF(T250=0,0,S250*(_xlfn.XLOOKUP(S$1,'Control Panel'!$B:$B,'Control Panel'!$H:$H)))</f>
        <v>20309.36855416897</v>
      </c>
      <c r="V250" s="3">
        <f t="shared" si="118"/>
        <v>22391.004334739431</v>
      </c>
      <c r="W250" s="3">
        <f t="shared" si="119"/>
        <v>3522516.9614838441</v>
      </c>
      <c r="X250" s="10">
        <f>_xlfn.XLOOKUP(S$1,'Control Panel'!$B:$B,'Control Panel'!$D:$D)</f>
        <v>6.8750000000000006E-2</v>
      </c>
      <c r="Y250" s="2">
        <f>IF('Control Panel'!$D$26="ON",AC249*(1-'Control Panel'!$C$26),AC249)</f>
        <v>-6.7957444116473198E-9</v>
      </c>
      <c r="Z250" s="3">
        <f>IF(ROUND(AC249,2) = 0,0,-PMT(_xlfn.XLOOKUP(Y$1,'Control Panel'!$B:$B,'Control Panel'!$H:$H),_xlfn.XLOOKUP(Y$1,'Control Panel'!$B:$B,'Control Panel'!$E:$E),_xlfn.XLOOKUP(Y$1,'Control Panel'!$B:$B,'Control Panel'!$C:$C)))</f>
        <v>0</v>
      </c>
      <c r="AA250" s="3">
        <f>IF(Z250=0,0,Y250*(_xlfn.XLOOKUP(Y$1,'Control Panel'!$B:$B,'Control Panel'!$H:$H)))</f>
        <v>0</v>
      </c>
      <c r="AB250" s="3">
        <f t="shared" si="120"/>
        <v>0</v>
      </c>
      <c r="AC250" s="3">
        <f t="shared" si="121"/>
        <v>-6.7957444116473198E-9</v>
      </c>
      <c r="AD250" s="10">
        <f>_xlfn.XLOOKUP(Y$1,'Control Panel'!$B:$B,'Control Panel'!$D:$D)</f>
        <v>5.1249999999999997E-2</v>
      </c>
      <c r="AE250" s="2">
        <f>IF('Control Panel'!$D$26="ON",AI249*(1-'Control Panel'!$C$26),AI249)</f>
        <v>5453704.5627978723</v>
      </c>
      <c r="AF250" s="3">
        <f>IF(ROUND(AI249,2) = 0,0,-PMT(_xlfn.XLOOKUP(AE$1,'Control Panel'!$B:$B,'Control Panel'!$H:$H),_xlfn.XLOOKUP(AE$1,'Control Panel'!$B:$B,'Control Panel'!$E:$E),_xlfn.XLOOKUP(AE$1,'Control Panel'!$B:$B,'Control Panel'!$C:$C)))</f>
        <v>65692.881367551381</v>
      </c>
      <c r="AG250" s="3">
        <f>IF(AF250=0,0,AE250*(_xlfn.XLOOKUP(AE$1,'Control Panel'!$B:$B,'Control Panel'!$H:$H)))</f>
        <v>31245.182391029481</v>
      </c>
      <c r="AH250" s="3">
        <f t="shared" si="122"/>
        <v>34447.698976521904</v>
      </c>
      <c r="AI250" s="3">
        <f t="shared" si="123"/>
        <v>5419256.86382135</v>
      </c>
      <c r="AJ250" s="10">
        <f>_xlfn.XLOOKUP(AE$1,'Control Panel'!$B:$B,'Control Panel'!$D:$D)</f>
        <v>6.8750000000000006E-2</v>
      </c>
      <c r="AK250" s="2">
        <f>IF('Control Panel'!$D$26="ON",AO249*(1-'Control Panel'!$C$26),AO249)</f>
        <v>-5.056790541857481E-10</v>
      </c>
      <c r="AL250" s="3">
        <f>IF(ROUND(AO249,2) = 0,0,-PMT(_xlfn.XLOOKUP(AK$1,'Control Panel'!$B:$B,'Control Panel'!$H:$H),_xlfn.XLOOKUP(AK$1,'Control Panel'!$B:$B,'Control Panel'!$E:$E),_xlfn.XLOOKUP(AK$1,'Control Panel'!$B:$B,'Control Panel'!$C:$C)))</f>
        <v>0</v>
      </c>
      <c r="AM250" s="3">
        <f>IF(AL250=0,0,AK250*(_xlfn.XLOOKUP(AK$1,'Control Panel'!$B:$B,'Control Panel'!$H:$H)))</f>
        <v>0</v>
      </c>
      <c r="AN250" s="3">
        <f t="shared" si="124"/>
        <v>0</v>
      </c>
      <c r="AO250" s="3">
        <f t="shared" si="125"/>
        <v>-5.056790541857481E-10</v>
      </c>
      <c r="AP250" s="10">
        <f>_xlfn.XLOOKUP(AK$1,'Control Panel'!$B:$B,'Control Panel'!$D:$D)</f>
        <v>6.25E-2</v>
      </c>
      <c r="AQ250" s="2">
        <f>IF('Control Panel'!$D$26="ON",AU249*(1-'Control Panel'!$C$26),AU249)</f>
        <v>-1.3387762010097504E-9</v>
      </c>
      <c r="AR250" s="3">
        <f>IF(ROUND(AU249,2) = 0,0,-PMT(_xlfn.XLOOKUP(AQ$1,'Control Panel'!$B:$B,'Control Panel'!$H:$H),_xlfn.XLOOKUP(AQ$1,'Control Panel'!$B:$B,'Control Panel'!$E:$E),_xlfn.XLOOKUP(AQ$1,'Control Panel'!$B:$B,'Control Panel'!$C:$C)))</f>
        <v>0</v>
      </c>
      <c r="AS250" s="3">
        <f>IF(AR250=0,0,AQ250*(_xlfn.XLOOKUP(AQ$1,'Control Panel'!$B:$B,'Control Panel'!$H:$H)))</f>
        <v>0</v>
      </c>
      <c r="AT250" s="3">
        <f t="shared" si="126"/>
        <v>0</v>
      </c>
      <c r="AU250" s="3">
        <f t="shared" si="127"/>
        <v>-1.3387762010097504E-9</v>
      </c>
      <c r="AV250" s="10">
        <f>_xlfn.XLOOKUP(AQ$1,'Control Panel'!$B:$B,'Control Panel'!$D:$D)</f>
        <v>6.6250000000000003E-2</v>
      </c>
      <c r="AW250" s="2">
        <f>IF('Control Panel'!$D$26="ON",BA249*(1-'Control Panel'!$C$26),BA249)</f>
        <v>3965572.7024567607</v>
      </c>
      <c r="AX250" s="3">
        <f>IF(ROUND(BA249,2) = 0,0,-PMT(_xlfn.XLOOKUP(AW$1,'Control Panel'!$B:$B,'Control Panel'!$H:$H),_xlfn.XLOOKUP(AW$1,'Control Panel'!$B:$B,'Control Panel'!$E:$E),_xlfn.XLOOKUP(AW$1,'Control Panel'!$B:$B,'Control Panel'!$C:$C)))</f>
        <v>44797.69910066975</v>
      </c>
      <c r="AY250" s="3">
        <f>IF(AX250=0,0,AW250*(_xlfn.XLOOKUP(AW$1,'Control Panel'!$B:$B,'Control Panel'!$H:$H)))</f>
        <v>17762.461063087576</v>
      </c>
      <c r="AZ250" s="3">
        <f t="shared" si="128"/>
        <v>27035.238037582174</v>
      </c>
      <c r="BA250" s="3">
        <f t="shared" si="129"/>
        <v>3938537.4644191787</v>
      </c>
      <c r="BB250" s="10">
        <f>_xlfn.XLOOKUP(AW$1,'Control Panel'!$B:$B,'Control Panel'!$D:$D)</f>
        <v>5.3749999999999999E-2</v>
      </c>
      <c r="BC250" s="2">
        <f>IF('Control Panel'!$D$26="ON",BG249*(1-'Control Panel'!$C$26),BG249)</f>
        <v>6867720.4482387295</v>
      </c>
      <c r="BD250" s="3">
        <f>IF(ROUND(BG249,2) = 0,0,-PMT(_xlfn.XLOOKUP(BC$1,'Control Panel'!$B:$B,'Control Panel'!$H:$H),_xlfn.XLOOKUP(BC$1,'Control Panel'!$B:$B,'Control Panel'!$E:$E),_xlfn.XLOOKUP(BC$1,'Control Panel'!$B:$B,'Control Panel'!$C:$C)))</f>
        <v>83162.8118973979</v>
      </c>
      <c r="BE250" s="3">
        <f>IF(BD250=0,0,BC250*(_xlfn.XLOOKUP(BC$1,'Control Panel'!$B:$B,'Control Panel'!$H:$H)))</f>
        <v>40061.702614725924</v>
      </c>
      <c r="BF250" s="3">
        <f t="shared" si="130"/>
        <v>43101.109282671976</v>
      </c>
      <c r="BG250" s="3">
        <f t="shared" si="131"/>
        <v>6824619.3389560571</v>
      </c>
      <c r="BH250" s="10">
        <f>_xlfn.XLOOKUP(BC$1,'Control Panel'!$B:$B,'Control Panel'!$D:$D)</f>
        <v>7.0000000000000007E-2</v>
      </c>
      <c r="BI250" s="2">
        <f>IF('Control Panel'!$D$26="ON",BM249*(1-'Control Panel'!$C$26),BM249)</f>
        <v>3459092.1967795538</v>
      </c>
      <c r="BJ250" s="3">
        <f>IF(ROUND(BM249,2) = 0,0,-PMT(_xlfn.XLOOKUP(BI$1,'Control Panel'!$B:$B,'Control Panel'!$H:$H),_xlfn.XLOOKUP(BI$1,'Control Panel'!$B:$B,'Control Panel'!$E:$E),_xlfn.XLOOKUP(BI$1,'Control Panel'!$B:$B,'Control Panel'!$C:$C)))</f>
        <v>39928.799014207361</v>
      </c>
      <c r="BK250" s="3">
        <f>IF(BJ250=0,0,BI250*(_xlfn.XLOOKUP(BI$1,'Control Panel'!$B:$B,'Control Panel'!$H:$H)))</f>
        <v>16935.138880066563</v>
      </c>
      <c r="BL250" s="3">
        <f t="shared" si="132"/>
        <v>22993.660134140799</v>
      </c>
      <c r="BM250" s="3">
        <f t="shared" si="133"/>
        <v>3436098.5366454129</v>
      </c>
      <c r="BN250" s="10">
        <f>_xlfn.XLOOKUP(BI$1,'Control Panel'!$B:$B,'Control Panel'!$D:$D)</f>
        <v>5.8749999999999997E-2</v>
      </c>
      <c r="BO250" s="2">
        <f>IF('Control Panel'!$D$26="ON",BS249*(1-'Control Panel'!$C$26),BS249)</f>
        <v>4546191.229246635</v>
      </c>
      <c r="BP250" s="3">
        <f>IF(ROUND(BS249,2) = 0,0,-PMT(_xlfn.XLOOKUP(BO$1,'Control Panel'!$B:$B,'Control Panel'!$H:$H),_xlfn.XLOOKUP(BO$1,'Control Panel'!$B:$B,'Control Panel'!$E:$E),_xlfn.XLOOKUP(BO$1,'Control Panel'!$B:$B,'Control Panel'!$C:$C)))</f>
        <v>51078.842448125593</v>
      </c>
      <c r="BQ250" s="3">
        <f>IF(BP250=0,0,BO250*(_xlfn.XLOOKUP(BO$1,'Control Panel'!$B:$B,'Control Panel'!$H:$H)))</f>
        <v>19889.586627954028</v>
      </c>
      <c r="BR250" s="3">
        <f t="shared" si="134"/>
        <v>31189.255820171566</v>
      </c>
      <c r="BS250" s="3">
        <f t="shared" si="135"/>
        <v>4515001.9734264631</v>
      </c>
      <c r="BT250" s="10">
        <f>_xlfn.XLOOKUP(BO$1,'Control Panel'!$B:$B,'Control Panel'!$D:$D)</f>
        <v>5.2499999999999998E-2</v>
      </c>
      <c r="BU250" s="2">
        <f>IF('Control Panel'!$D$26="ON",BY249*(1-'Control Panel'!$C$26),BY249)</f>
        <v>-1.0259100235998631E-9</v>
      </c>
      <c r="BV250" s="3">
        <f>IF(ROUND(BY249,2) = 0,0,-PMT(_xlfn.XLOOKUP(BU$1,'Control Panel'!$B:$B,'Control Panel'!$H:$H),_xlfn.XLOOKUP(BU$1,'Control Panel'!$B:$B,'Control Panel'!$E:$E),_xlfn.XLOOKUP(BU$1,'Control Panel'!$B:$B,'Control Panel'!$C:$C)))</f>
        <v>0</v>
      </c>
      <c r="BW250" s="3">
        <f>IF(BV250=0,0,BU250*(_xlfn.XLOOKUP(BU$1,'Control Panel'!$B:$B,'Control Panel'!$H:$H)))</f>
        <v>0</v>
      </c>
      <c r="BX250" s="3">
        <f t="shared" si="136"/>
        <v>0</v>
      </c>
      <c r="BY250" s="3">
        <f t="shared" si="137"/>
        <v>-1.0259100235998631E-9</v>
      </c>
      <c r="BZ250" s="10">
        <f>_xlfn.XLOOKUP(BU$1,'Control Panel'!$B:$B,'Control Panel'!$D:$D)</f>
        <v>6.3750000000000001E-2</v>
      </c>
      <c r="CA250" s="2">
        <f>IF('Control Panel'!$D$26="ON",CE249*(1-'Control Panel'!$C$26),CE249)</f>
        <v>-8.3746272139251232E-9</v>
      </c>
      <c r="CB250" s="3">
        <f>IF(ROUND(CE249,2) = 0,0,-PMT(_xlfn.XLOOKUP(CA$1,'Control Panel'!$B:$B,'Control Panel'!$H:$H),_xlfn.XLOOKUP(CA$1,'Control Panel'!$B:$B,'Control Panel'!$E:$E),_xlfn.XLOOKUP(CA$1,'Control Panel'!$B:$B,'Control Panel'!$C:$C)))</f>
        <v>0</v>
      </c>
      <c r="CC250" s="3">
        <f>IF(CB250=0,0,CA250*(_xlfn.XLOOKUP(CA$1,'Control Panel'!$B:$B,'Control Panel'!$H:$H)))</f>
        <v>0</v>
      </c>
      <c r="CD250" s="3">
        <f t="shared" si="138"/>
        <v>0</v>
      </c>
      <c r="CE250" s="3">
        <f t="shared" si="139"/>
        <v>-8.3746272139251232E-9</v>
      </c>
      <c r="CF250" s="10">
        <f>_xlfn.XLOOKUP(CA$1,'Control Panel'!$B:$B,'Control Panel'!$D:$D)</f>
        <v>5.7500000000000002E-2</v>
      </c>
      <c r="CG250" s="2">
        <f>IF('Control Panel'!$D$26="ON",CK249*(1-'Control Panel'!$C$26),CK249)</f>
        <v>2.066371962428093E-9</v>
      </c>
      <c r="CH250" s="3">
        <f>IF(ROUND(CK249,2) = 0,0,-PMT(_xlfn.XLOOKUP(CG$1,'Control Panel'!$B:$B,'Control Panel'!$H:$H),_xlfn.XLOOKUP(CG$1,'Control Panel'!$B:$B,'Control Panel'!$E:$E),_xlfn.XLOOKUP(CG$1,'Control Panel'!$B:$B,'Control Panel'!$C:$C)))</f>
        <v>0</v>
      </c>
      <c r="CI250" s="3">
        <f>IF(CH250=0,0,CG250*(_xlfn.XLOOKUP(CG$1,'Control Panel'!$B:$B,'Control Panel'!$H:$H)))</f>
        <v>0</v>
      </c>
      <c r="CJ250" s="3">
        <f t="shared" si="140"/>
        <v>0</v>
      </c>
      <c r="CK250" s="3">
        <f t="shared" si="141"/>
        <v>2.066371962428093E-9</v>
      </c>
      <c r="CL250" s="10">
        <f>_xlfn.XLOOKUP(CG$1,'Control Panel'!$B:$B,'Control Panel'!$D:$D)</f>
        <v>5.5E-2</v>
      </c>
      <c r="CM250" s="2">
        <f>IF('Control Panel'!$D$26="ON",CQ249*(1-'Control Panel'!$C$26),CQ249)</f>
        <v>982960.26578305499</v>
      </c>
      <c r="CN250" s="3">
        <f>IF(ROUND(CQ249,2) = 0,0,-PMT(_xlfn.XLOOKUP(CM$1,'Control Panel'!$B:$B,'Control Panel'!$H:$H),_xlfn.XLOOKUP(CM$1,'Control Panel'!$B:$B,'Control Panel'!$E:$E),_xlfn.XLOOKUP(CM$1,'Control Panel'!$B:$B,'Control Panel'!$C:$C)))</f>
        <v>11044.074042837967</v>
      </c>
      <c r="CO250" s="3">
        <f>IF(CN250=0,0,CM250*(_xlfn.XLOOKUP(CM$1,'Control Panel'!$B:$B,'Control Panel'!$H:$H)))</f>
        <v>4300.4511628008649</v>
      </c>
      <c r="CP250" s="3">
        <f t="shared" si="142"/>
        <v>6743.6228800371018</v>
      </c>
      <c r="CQ250" s="3">
        <f t="shared" si="143"/>
        <v>976216.64290301793</v>
      </c>
      <c r="CR250" s="10">
        <f>_xlfn.XLOOKUP(CM$1,'Control Panel'!$B:$B,'Control Panel'!$D:$D)</f>
        <v>5.2499999999999998E-2</v>
      </c>
    </row>
    <row r="251" spans="1:96" ht="11.15" thickBot="1" x14ac:dyDescent="0.35">
      <c r="A251" s="86">
        <f t="shared" si="112"/>
        <v>202736.2980509281</v>
      </c>
      <c r="B251" s="3">
        <f t="shared" si="113"/>
        <v>161946.33525579082</v>
      </c>
      <c r="C251" s="88">
        <f>SUM($A$3:A250)</f>
        <v>69200049.472816154</v>
      </c>
      <c r="D251" s="87">
        <f>IF('Control Panel'!$D$27= "ON",A251+B251*(1-'Control Panel'!$C$27),A251+B251)</f>
        <v>364682.6333067189</v>
      </c>
      <c r="F251" s="11">
        <v>249</v>
      </c>
      <c r="G251" s="2">
        <f>IF('Control Panel'!$D$26="ON",K250*(1-'Control Panel'!$C$26),K250)</f>
        <v>2.5611370801925659E-9</v>
      </c>
      <c r="H251" s="3">
        <f>IF(ROUND(K250,2) = 0,0,-PMT(_xlfn.XLOOKUP(G$1,'Control Panel'!$B:$B,'Control Panel'!$H:$H),_xlfn.XLOOKUP(G$1,'Control Panel'!$B:$B,'Control Panel'!$E:$E),_xlfn.XLOOKUP(G$1,'Control Panel'!$B:$B,'Control Panel'!$C:$C)))</f>
        <v>0</v>
      </c>
      <c r="I251" s="3">
        <f>IF(H251=0,0,G251*(_xlfn.XLOOKUP(G$1,'Control Panel'!$B:$B,'Control Panel'!$H:$H)))</f>
        <v>0</v>
      </c>
      <c r="J251" s="3">
        <f t="shared" si="114"/>
        <v>0</v>
      </c>
      <c r="K251" s="3">
        <f t="shared" si="115"/>
        <v>2.5611370801925659E-9</v>
      </c>
      <c r="L251" s="10">
        <f>_xlfn.XLOOKUP(G$1,'Control Panel'!$B:$B,'Control Panel'!$D:$D)</f>
        <v>5.5E-2</v>
      </c>
      <c r="M251" s="2">
        <f>IF('Control Panel'!$D$26="ON",Q250*(1-'Control Panel'!$C$26),Q250)</f>
        <v>2167702.7455285378</v>
      </c>
      <c r="N251" s="3">
        <f>IF(ROUND(Q250,2) = 0,0,-PMT(_xlfn.XLOOKUP(M$1,'Control Panel'!$B:$B,'Control Panel'!$H:$H),_xlfn.XLOOKUP(M$1,'Control Panel'!$B:$B,'Control Panel'!$E:$E),_xlfn.XLOOKUP(M$1,'Control Panel'!$B:$B,'Control Panel'!$C:$C)))</f>
        <v>26277.152547020552</v>
      </c>
      <c r="O251" s="3">
        <f>IF(N251=0,0,M251*(_xlfn.XLOOKUP(M$1,'Control Panel'!$B:$B,'Control Panel'!$H:$H)))</f>
        <v>12419.130312923915</v>
      </c>
      <c r="P251" s="3">
        <f t="shared" si="116"/>
        <v>13858.022234096637</v>
      </c>
      <c r="Q251" s="3">
        <f t="shared" si="117"/>
        <v>2153844.7232944411</v>
      </c>
      <c r="R251" s="10">
        <f>_xlfn.XLOOKUP(M$1,'Control Panel'!$B:$B,'Control Panel'!$D:$D)</f>
        <v>6.8750000000000006E-2</v>
      </c>
      <c r="S251" s="2">
        <f>IF('Control Panel'!$D$26="ON",W250*(1-'Control Panel'!$C$26),W250)</f>
        <v>3522516.9614838441</v>
      </c>
      <c r="T251" s="3">
        <f>IF(ROUND(W250,2) = 0,0,-PMT(_xlfn.XLOOKUP(S$1,'Control Panel'!$B:$B,'Control Panel'!$H:$H),_xlfn.XLOOKUP(S$1,'Control Panel'!$B:$B,'Control Panel'!$E:$E),_xlfn.XLOOKUP(S$1,'Control Panel'!$B:$B,'Control Panel'!$C:$C)))</f>
        <v>42700.372888908401</v>
      </c>
      <c r="U251" s="3">
        <f>IF(T251=0,0,S251*(_xlfn.XLOOKUP(S$1,'Control Panel'!$B:$B,'Control Panel'!$H:$H)))</f>
        <v>20181.086758501191</v>
      </c>
      <c r="V251" s="3">
        <f t="shared" si="118"/>
        <v>22519.28613040721</v>
      </c>
      <c r="W251" s="3">
        <f t="shared" si="119"/>
        <v>3499997.6753534367</v>
      </c>
      <c r="X251" s="10">
        <f>_xlfn.XLOOKUP(S$1,'Control Panel'!$B:$B,'Control Panel'!$D:$D)</f>
        <v>6.8750000000000006E-2</v>
      </c>
      <c r="Y251" s="2">
        <f>IF('Control Panel'!$D$26="ON",AC250*(1-'Control Panel'!$C$26),AC250)</f>
        <v>-6.7957444116473198E-9</v>
      </c>
      <c r="Z251" s="3">
        <f>IF(ROUND(AC250,2) = 0,0,-PMT(_xlfn.XLOOKUP(Y$1,'Control Panel'!$B:$B,'Control Panel'!$H:$H),_xlfn.XLOOKUP(Y$1,'Control Panel'!$B:$B,'Control Panel'!$E:$E),_xlfn.XLOOKUP(Y$1,'Control Panel'!$B:$B,'Control Panel'!$C:$C)))</f>
        <v>0</v>
      </c>
      <c r="AA251" s="3">
        <f>IF(Z251=0,0,Y251*(_xlfn.XLOOKUP(Y$1,'Control Panel'!$B:$B,'Control Panel'!$H:$H)))</f>
        <v>0</v>
      </c>
      <c r="AB251" s="3">
        <f t="shared" si="120"/>
        <v>0</v>
      </c>
      <c r="AC251" s="3">
        <f t="shared" si="121"/>
        <v>-6.7957444116473198E-9</v>
      </c>
      <c r="AD251" s="10">
        <f>_xlfn.XLOOKUP(Y$1,'Control Panel'!$B:$B,'Control Panel'!$D:$D)</f>
        <v>5.1249999999999997E-2</v>
      </c>
      <c r="AE251" s="2">
        <f>IF('Control Panel'!$D$26="ON",AI250*(1-'Control Panel'!$C$26),AI250)</f>
        <v>5419256.86382135</v>
      </c>
      <c r="AF251" s="3">
        <f>IF(ROUND(AI250,2) = 0,0,-PMT(_xlfn.XLOOKUP(AE$1,'Control Panel'!$B:$B,'Control Panel'!$H:$H),_xlfn.XLOOKUP(AE$1,'Control Panel'!$B:$B,'Control Panel'!$E:$E),_xlfn.XLOOKUP(AE$1,'Control Panel'!$B:$B,'Control Panel'!$C:$C)))</f>
        <v>65692.881367551381</v>
      </c>
      <c r="AG251" s="3">
        <f>IF(AF251=0,0,AE251*(_xlfn.XLOOKUP(AE$1,'Control Panel'!$B:$B,'Control Panel'!$H:$H)))</f>
        <v>31047.825782309821</v>
      </c>
      <c r="AH251" s="3">
        <f t="shared" si="122"/>
        <v>34645.055585241556</v>
      </c>
      <c r="AI251" s="3">
        <f t="shared" si="123"/>
        <v>5384611.8082361082</v>
      </c>
      <c r="AJ251" s="10">
        <f>_xlfn.XLOOKUP(AE$1,'Control Panel'!$B:$B,'Control Panel'!$D:$D)</f>
        <v>6.8750000000000006E-2</v>
      </c>
      <c r="AK251" s="2">
        <f>IF('Control Panel'!$D$26="ON",AO250*(1-'Control Panel'!$C$26),AO250)</f>
        <v>-5.056790541857481E-10</v>
      </c>
      <c r="AL251" s="3">
        <f>IF(ROUND(AO250,2) = 0,0,-PMT(_xlfn.XLOOKUP(AK$1,'Control Panel'!$B:$B,'Control Panel'!$H:$H),_xlfn.XLOOKUP(AK$1,'Control Panel'!$B:$B,'Control Panel'!$E:$E),_xlfn.XLOOKUP(AK$1,'Control Panel'!$B:$B,'Control Panel'!$C:$C)))</f>
        <v>0</v>
      </c>
      <c r="AM251" s="3">
        <f>IF(AL251=0,0,AK251*(_xlfn.XLOOKUP(AK$1,'Control Panel'!$B:$B,'Control Panel'!$H:$H)))</f>
        <v>0</v>
      </c>
      <c r="AN251" s="3">
        <f t="shared" si="124"/>
        <v>0</v>
      </c>
      <c r="AO251" s="3">
        <f t="shared" si="125"/>
        <v>-5.056790541857481E-10</v>
      </c>
      <c r="AP251" s="10">
        <f>_xlfn.XLOOKUP(AK$1,'Control Panel'!$B:$B,'Control Panel'!$D:$D)</f>
        <v>6.25E-2</v>
      </c>
      <c r="AQ251" s="2">
        <f>IF('Control Panel'!$D$26="ON",AU250*(1-'Control Panel'!$C$26),AU250)</f>
        <v>-1.3387762010097504E-9</v>
      </c>
      <c r="AR251" s="3">
        <f>IF(ROUND(AU250,2) = 0,0,-PMT(_xlfn.XLOOKUP(AQ$1,'Control Panel'!$B:$B,'Control Panel'!$H:$H),_xlfn.XLOOKUP(AQ$1,'Control Panel'!$B:$B,'Control Panel'!$E:$E),_xlfn.XLOOKUP(AQ$1,'Control Panel'!$B:$B,'Control Panel'!$C:$C)))</f>
        <v>0</v>
      </c>
      <c r="AS251" s="3">
        <f>IF(AR251=0,0,AQ251*(_xlfn.XLOOKUP(AQ$1,'Control Panel'!$B:$B,'Control Panel'!$H:$H)))</f>
        <v>0</v>
      </c>
      <c r="AT251" s="3">
        <f t="shared" si="126"/>
        <v>0</v>
      </c>
      <c r="AU251" s="3">
        <f t="shared" si="127"/>
        <v>-1.3387762010097504E-9</v>
      </c>
      <c r="AV251" s="10">
        <f>_xlfn.XLOOKUP(AQ$1,'Control Panel'!$B:$B,'Control Panel'!$D:$D)</f>
        <v>6.6250000000000003E-2</v>
      </c>
      <c r="AW251" s="2">
        <f>IF('Control Panel'!$D$26="ON",BA250*(1-'Control Panel'!$C$26),BA250)</f>
        <v>3938537.4644191787</v>
      </c>
      <c r="AX251" s="3">
        <f>IF(ROUND(BA250,2) = 0,0,-PMT(_xlfn.XLOOKUP(AW$1,'Control Panel'!$B:$B,'Control Panel'!$H:$H),_xlfn.XLOOKUP(AW$1,'Control Panel'!$B:$B,'Control Panel'!$E:$E),_xlfn.XLOOKUP(AW$1,'Control Panel'!$B:$B,'Control Panel'!$C:$C)))</f>
        <v>44797.69910066975</v>
      </c>
      <c r="AY251" s="3">
        <f>IF(AX251=0,0,AW251*(_xlfn.XLOOKUP(AW$1,'Control Panel'!$B:$B,'Control Panel'!$H:$H)))</f>
        <v>17641.365726044238</v>
      </c>
      <c r="AZ251" s="3">
        <f t="shared" si="128"/>
        <v>27156.333374625512</v>
      </c>
      <c r="BA251" s="3">
        <f t="shared" si="129"/>
        <v>3911381.1310445531</v>
      </c>
      <c r="BB251" s="10">
        <f>_xlfn.XLOOKUP(AW$1,'Control Panel'!$B:$B,'Control Panel'!$D:$D)</f>
        <v>5.3749999999999999E-2</v>
      </c>
      <c r="BC251" s="2">
        <f>IF('Control Panel'!$D$26="ON",BG250*(1-'Control Panel'!$C$26),BG250)</f>
        <v>6824619.3389560571</v>
      </c>
      <c r="BD251" s="3">
        <f>IF(ROUND(BG250,2) = 0,0,-PMT(_xlfn.XLOOKUP(BC$1,'Control Panel'!$B:$B,'Control Panel'!$H:$H),_xlfn.XLOOKUP(BC$1,'Control Panel'!$B:$B,'Control Panel'!$E:$E),_xlfn.XLOOKUP(BC$1,'Control Panel'!$B:$B,'Control Panel'!$C:$C)))</f>
        <v>83162.8118973979</v>
      </c>
      <c r="BE251" s="3">
        <f>IF(BD251=0,0,BC251*(_xlfn.XLOOKUP(BC$1,'Control Panel'!$B:$B,'Control Panel'!$H:$H)))</f>
        <v>39810.279477243668</v>
      </c>
      <c r="BF251" s="3">
        <f t="shared" si="130"/>
        <v>43352.532420154232</v>
      </c>
      <c r="BG251" s="3">
        <f t="shared" si="131"/>
        <v>6781266.8065359024</v>
      </c>
      <c r="BH251" s="10">
        <f>_xlfn.XLOOKUP(BC$1,'Control Panel'!$B:$B,'Control Panel'!$D:$D)</f>
        <v>7.0000000000000007E-2</v>
      </c>
      <c r="BI251" s="2">
        <f>IF('Control Panel'!$D$26="ON",BM250*(1-'Control Panel'!$C$26),BM250)</f>
        <v>3436098.5366454129</v>
      </c>
      <c r="BJ251" s="3">
        <f>IF(ROUND(BM250,2) = 0,0,-PMT(_xlfn.XLOOKUP(BI$1,'Control Panel'!$B:$B,'Control Panel'!$H:$H),_xlfn.XLOOKUP(BI$1,'Control Panel'!$B:$B,'Control Panel'!$E:$E),_xlfn.XLOOKUP(BI$1,'Control Panel'!$B:$B,'Control Panel'!$C:$C)))</f>
        <v>39928.799014207361</v>
      </c>
      <c r="BK251" s="3">
        <f>IF(BJ251=0,0,BI251*(_xlfn.XLOOKUP(BI$1,'Control Panel'!$B:$B,'Control Panel'!$H:$H)))</f>
        <v>16822.5657523265</v>
      </c>
      <c r="BL251" s="3">
        <f t="shared" si="132"/>
        <v>23106.233261880861</v>
      </c>
      <c r="BM251" s="3">
        <f t="shared" si="133"/>
        <v>3412992.303383532</v>
      </c>
      <c r="BN251" s="10">
        <f>_xlfn.XLOOKUP(BI$1,'Control Panel'!$B:$B,'Control Panel'!$D:$D)</f>
        <v>5.8749999999999997E-2</v>
      </c>
      <c r="BO251" s="2">
        <f>IF('Control Panel'!$D$26="ON",BS250*(1-'Control Panel'!$C$26),BS250)</f>
        <v>4515001.9734264631</v>
      </c>
      <c r="BP251" s="3">
        <f>IF(ROUND(BS250,2) = 0,0,-PMT(_xlfn.XLOOKUP(BO$1,'Control Panel'!$B:$B,'Control Panel'!$H:$H),_xlfn.XLOOKUP(BO$1,'Control Panel'!$B:$B,'Control Panel'!$E:$E),_xlfn.XLOOKUP(BO$1,'Control Panel'!$B:$B,'Control Panel'!$C:$C)))</f>
        <v>51078.842448125593</v>
      </c>
      <c r="BQ251" s="3">
        <f>IF(BP251=0,0,BO251*(_xlfn.XLOOKUP(BO$1,'Control Panel'!$B:$B,'Control Panel'!$H:$H)))</f>
        <v>19753.133633740774</v>
      </c>
      <c r="BR251" s="3">
        <f t="shared" si="134"/>
        <v>31325.70881438482</v>
      </c>
      <c r="BS251" s="3">
        <f t="shared" si="135"/>
        <v>4483676.2646120787</v>
      </c>
      <c r="BT251" s="10">
        <f>_xlfn.XLOOKUP(BO$1,'Control Panel'!$B:$B,'Control Panel'!$D:$D)</f>
        <v>5.2499999999999998E-2</v>
      </c>
      <c r="BU251" s="2">
        <f>IF('Control Panel'!$D$26="ON",BY250*(1-'Control Panel'!$C$26),BY250)</f>
        <v>-1.0259100235998631E-9</v>
      </c>
      <c r="BV251" s="3">
        <f>IF(ROUND(BY250,2) = 0,0,-PMT(_xlfn.XLOOKUP(BU$1,'Control Panel'!$B:$B,'Control Panel'!$H:$H),_xlfn.XLOOKUP(BU$1,'Control Panel'!$B:$B,'Control Panel'!$E:$E),_xlfn.XLOOKUP(BU$1,'Control Panel'!$B:$B,'Control Panel'!$C:$C)))</f>
        <v>0</v>
      </c>
      <c r="BW251" s="3">
        <f>IF(BV251=0,0,BU251*(_xlfn.XLOOKUP(BU$1,'Control Panel'!$B:$B,'Control Panel'!$H:$H)))</f>
        <v>0</v>
      </c>
      <c r="BX251" s="3">
        <f t="shared" si="136"/>
        <v>0</v>
      </c>
      <c r="BY251" s="3">
        <f t="shared" si="137"/>
        <v>-1.0259100235998631E-9</v>
      </c>
      <c r="BZ251" s="10">
        <f>_xlfn.XLOOKUP(BU$1,'Control Panel'!$B:$B,'Control Panel'!$D:$D)</f>
        <v>6.3750000000000001E-2</v>
      </c>
      <c r="CA251" s="2">
        <f>IF('Control Panel'!$D$26="ON",CE250*(1-'Control Panel'!$C$26),CE250)</f>
        <v>-8.3746272139251232E-9</v>
      </c>
      <c r="CB251" s="3">
        <f>IF(ROUND(CE250,2) = 0,0,-PMT(_xlfn.XLOOKUP(CA$1,'Control Panel'!$B:$B,'Control Panel'!$H:$H),_xlfn.XLOOKUP(CA$1,'Control Panel'!$B:$B,'Control Panel'!$E:$E),_xlfn.XLOOKUP(CA$1,'Control Panel'!$B:$B,'Control Panel'!$C:$C)))</f>
        <v>0</v>
      </c>
      <c r="CC251" s="3">
        <f>IF(CB251=0,0,CA251*(_xlfn.XLOOKUP(CA$1,'Control Panel'!$B:$B,'Control Panel'!$H:$H)))</f>
        <v>0</v>
      </c>
      <c r="CD251" s="3">
        <f t="shared" si="138"/>
        <v>0</v>
      </c>
      <c r="CE251" s="3">
        <f t="shared" si="139"/>
        <v>-8.3746272139251232E-9</v>
      </c>
      <c r="CF251" s="10">
        <f>_xlfn.XLOOKUP(CA$1,'Control Panel'!$B:$B,'Control Panel'!$D:$D)</f>
        <v>5.7500000000000002E-2</v>
      </c>
      <c r="CG251" s="2">
        <f>IF('Control Panel'!$D$26="ON",CK250*(1-'Control Panel'!$C$26),CK250)</f>
        <v>2.066371962428093E-9</v>
      </c>
      <c r="CH251" s="3">
        <f>IF(ROUND(CK250,2) = 0,0,-PMT(_xlfn.XLOOKUP(CG$1,'Control Panel'!$B:$B,'Control Panel'!$H:$H),_xlfn.XLOOKUP(CG$1,'Control Panel'!$B:$B,'Control Panel'!$E:$E),_xlfn.XLOOKUP(CG$1,'Control Panel'!$B:$B,'Control Panel'!$C:$C)))</f>
        <v>0</v>
      </c>
      <c r="CI251" s="3">
        <f>IF(CH251=0,0,CG251*(_xlfn.XLOOKUP(CG$1,'Control Panel'!$B:$B,'Control Panel'!$H:$H)))</f>
        <v>0</v>
      </c>
      <c r="CJ251" s="3">
        <f t="shared" si="140"/>
        <v>0</v>
      </c>
      <c r="CK251" s="3">
        <f t="shared" si="141"/>
        <v>2.066371962428093E-9</v>
      </c>
      <c r="CL251" s="10">
        <f>_xlfn.XLOOKUP(CG$1,'Control Panel'!$B:$B,'Control Panel'!$D:$D)</f>
        <v>5.5E-2</v>
      </c>
      <c r="CM251" s="2">
        <f>IF('Control Panel'!$D$26="ON",CQ250*(1-'Control Panel'!$C$26),CQ250)</f>
        <v>976216.64290301793</v>
      </c>
      <c r="CN251" s="3">
        <f>IF(ROUND(CQ250,2) = 0,0,-PMT(_xlfn.XLOOKUP(CM$1,'Control Panel'!$B:$B,'Control Panel'!$H:$H),_xlfn.XLOOKUP(CM$1,'Control Panel'!$B:$B,'Control Panel'!$E:$E),_xlfn.XLOOKUP(CM$1,'Control Panel'!$B:$B,'Control Panel'!$C:$C)))</f>
        <v>11044.074042837967</v>
      </c>
      <c r="CO251" s="3">
        <f>IF(CN251=0,0,CM251*(_xlfn.XLOOKUP(CM$1,'Control Panel'!$B:$B,'Control Panel'!$H:$H)))</f>
        <v>4270.9478127007033</v>
      </c>
      <c r="CP251" s="3">
        <f t="shared" si="142"/>
        <v>6773.1262301372635</v>
      </c>
      <c r="CQ251" s="3">
        <f t="shared" si="143"/>
        <v>969443.51667288062</v>
      </c>
      <c r="CR251" s="10">
        <f>_xlfn.XLOOKUP(CM$1,'Control Panel'!$B:$B,'Control Panel'!$D:$D)</f>
        <v>5.2499999999999998E-2</v>
      </c>
    </row>
    <row r="252" spans="1:96" ht="11.15" thickBot="1" x14ac:dyDescent="0.35">
      <c r="A252" s="86">
        <f t="shared" si="112"/>
        <v>203797.53119707931</v>
      </c>
      <c r="B252" s="3">
        <f t="shared" si="113"/>
        <v>160885.10210963959</v>
      </c>
      <c r="C252" s="88">
        <f>SUM($A$3:A251)</f>
        <v>69402785.770867079</v>
      </c>
      <c r="D252" s="87">
        <f>IF('Control Panel'!$D$27= "ON",A252+B252*(1-'Control Panel'!$C$27),A252+B252)</f>
        <v>364682.6333067189</v>
      </c>
      <c r="F252" s="11">
        <v>250</v>
      </c>
      <c r="G252" s="2">
        <f>IF('Control Panel'!$D$26="ON",K251*(1-'Control Panel'!$C$26),K251)</f>
        <v>2.5611370801925659E-9</v>
      </c>
      <c r="H252" s="3">
        <f>IF(ROUND(K251,2) = 0,0,-PMT(_xlfn.XLOOKUP(G$1,'Control Panel'!$B:$B,'Control Panel'!$H:$H),_xlfn.XLOOKUP(G$1,'Control Panel'!$B:$B,'Control Panel'!$E:$E),_xlfn.XLOOKUP(G$1,'Control Panel'!$B:$B,'Control Panel'!$C:$C)))</f>
        <v>0</v>
      </c>
      <c r="I252" s="3">
        <f>IF(H252=0,0,G252*(_xlfn.XLOOKUP(G$1,'Control Panel'!$B:$B,'Control Panel'!$H:$H)))</f>
        <v>0</v>
      </c>
      <c r="J252" s="3">
        <f t="shared" si="114"/>
        <v>0</v>
      </c>
      <c r="K252" s="3">
        <f t="shared" si="115"/>
        <v>2.5611370801925659E-9</v>
      </c>
      <c r="L252" s="10">
        <f>_xlfn.XLOOKUP(G$1,'Control Panel'!$B:$B,'Control Panel'!$D:$D)</f>
        <v>5.5E-2</v>
      </c>
      <c r="M252" s="2">
        <f>IF('Control Panel'!$D$26="ON",Q251*(1-'Control Panel'!$C$26),Q251)</f>
        <v>2153844.7232944411</v>
      </c>
      <c r="N252" s="3">
        <f>IF(ROUND(Q251,2) = 0,0,-PMT(_xlfn.XLOOKUP(M$1,'Control Panel'!$B:$B,'Control Panel'!$H:$H),_xlfn.XLOOKUP(M$1,'Control Panel'!$B:$B,'Control Panel'!$E:$E),_xlfn.XLOOKUP(M$1,'Control Panel'!$B:$B,'Control Panel'!$C:$C)))</f>
        <v>26277.152547020552</v>
      </c>
      <c r="O252" s="3">
        <f>IF(N252=0,0,M252*(_xlfn.XLOOKUP(M$1,'Control Panel'!$B:$B,'Control Panel'!$H:$H)))</f>
        <v>12339.735393874404</v>
      </c>
      <c r="P252" s="3">
        <f t="shared" si="116"/>
        <v>13937.417153146149</v>
      </c>
      <c r="Q252" s="3">
        <f t="shared" si="117"/>
        <v>2139907.306141295</v>
      </c>
      <c r="R252" s="10">
        <f>_xlfn.XLOOKUP(M$1,'Control Panel'!$B:$B,'Control Panel'!$D:$D)</f>
        <v>6.8750000000000006E-2</v>
      </c>
      <c r="S252" s="2">
        <f>IF('Control Panel'!$D$26="ON",W251*(1-'Control Panel'!$C$26),W251)</f>
        <v>3499997.6753534367</v>
      </c>
      <c r="T252" s="3">
        <f>IF(ROUND(W251,2) = 0,0,-PMT(_xlfn.XLOOKUP(S$1,'Control Panel'!$B:$B,'Control Panel'!$H:$H),_xlfn.XLOOKUP(S$1,'Control Panel'!$B:$B,'Control Panel'!$E:$E),_xlfn.XLOOKUP(S$1,'Control Panel'!$B:$B,'Control Panel'!$C:$C)))</f>
        <v>42700.372888908401</v>
      </c>
      <c r="U252" s="3">
        <f>IF(T252=0,0,S252*(_xlfn.XLOOKUP(S$1,'Control Panel'!$B:$B,'Control Panel'!$H:$H)))</f>
        <v>20052.070015045734</v>
      </c>
      <c r="V252" s="3">
        <f t="shared" si="118"/>
        <v>22648.302873862667</v>
      </c>
      <c r="W252" s="3">
        <f t="shared" si="119"/>
        <v>3477349.3724795743</v>
      </c>
      <c r="X252" s="10">
        <f>_xlfn.XLOOKUP(S$1,'Control Panel'!$B:$B,'Control Panel'!$D:$D)</f>
        <v>6.8750000000000006E-2</v>
      </c>
      <c r="Y252" s="2">
        <f>IF('Control Panel'!$D$26="ON",AC251*(1-'Control Panel'!$C$26),AC251)</f>
        <v>-6.7957444116473198E-9</v>
      </c>
      <c r="Z252" s="3">
        <f>IF(ROUND(AC251,2) = 0,0,-PMT(_xlfn.XLOOKUP(Y$1,'Control Panel'!$B:$B,'Control Panel'!$H:$H),_xlfn.XLOOKUP(Y$1,'Control Panel'!$B:$B,'Control Panel'!$E:$E),_xlfn.XLOOKUP(Y$1,'Control Panel'!$B:$B,'Control Panel'!$C:$C)))</f>
        <v>0</v>
      </c>
      <c r="AA252" s="3">
        <f>IF(Z252=0,0,Y252*(_xlfn.XLOOKUP(Y$1,'Control Panel'!$B:$B,'Control Panel'!$H:$H)))</f>
        <v>0</v>
      </c>
      <c r="AB252" s="3">
        <f t="shared" si="120"/>
        <v>0</v>
      </c>
      <c r="AC252" s="3">
        <f t="shared" si="121"/>
        <v>-6.7957444116473198E-9</v>
      </c>
      <c r="AD252" s="10">
        <f>_xlfn.XLOOKUP(Y$1,'Control Panel'!$B:$B,'Control Panel'!$D:$D)</f>
        <v>5.1249999999999997E-2</v>
      </c>
      <c r="AE252" s="2">
        <f>IF('Control Panel'!$D$26="ON",AI251*(1-'Control Panel'!$C$26),AI251)</f>
        <v>5384611.8082361082</v>
      </c>
      <c r="AF252" s="3">
        <f>IF(ROUND(AI251,2) = 0,0,-PMT(_xlfn.XLOOKUP(AE$1,'Control Panel'!$B:$B,'Control Panel'!$H:$H),_xlfn.XLOOKUP(AE$1,'Control Panel'!$B:$B,'Control Panel'!$E:$E),_xlfn.XLOOKUP(AE$1,'Control Panel'!$B:$B,'Control Panel'!$C:$C)))</f>
        <v>65692.881367551381</v>
      </c>
      <c r="AG252" s="3">
        <f>IF(AF252=0,0,AE252*(_xlfn.XLOOKUP(AE$1,'Control Panel'!$B:$B,'Control Panel'!$H:$H)))</f>
        <v>30849.338484686039</v>
      </c>
      <c r="AH252" s="3">
        <f t="shared" si="122"/>
        <v>34843.542882865338</v>
      </c>
      <c r="AI252" s="3">
        <f t="shared" si="123"/>
        <v>5349768.2653532429</v>
      </c>
      <c r="AJ252" s="10">
        <f>_xlfn.XLOOKUP(AE$1,'Control Panel'!$B:$B,'Control Panel'!$D:$D)</f>
        <v>6.8750000000000006E-2</v>
      </c>
      <c r="AK252" s="2">
        <f>IF('Control Panel'!$D$26="ON",AO251*(1-'Control Panel'!$C$26),AO251)</f>
        <v>-5.056790541857481E-10</v>
      </c>
      <c r="AL252" s="3">
        <f>IF(ROUND(AO251,2) = 0,0,-PMT(_xlfn.XLOOKUP(AK$1,'Control Panel'!$B:$B,'Control Panel'!$H:$H),_xlfn.XLOOKUP(AK$1,'Control Panel'!$B:$B,'Control Panel'!$E:$E),_xlfn.XLOOKUP(AK$1,'Control Panel'!$B:$B,'Control Panel'!$C:$C)))</f>
        <v>0</v>
      </c>
      <c r="AM252" s="3">
        <f>IF(AL252=0,0,AK252*(_xlfn.XLOOKUP(AK$1,'Control Panel'!$B:$B,'Control Panel'!$H:$H)))</f>
        <v>0</v>
      </c>
      <c r="AN252" s="3">
        <f t="shared" si="124"/>
        <v>0</v>
      </c>
      <c r="AO252" s="3">
        <f t="shared" si="125"/>
        <v>-5.056790541857481E-10</v>
      </c>
      <c r="AP252" s="10">
        <f>_xlfn.XLOOKUP(AK$1,'Control Panel'!$B:$B,'Control Panel'!$D:$D)</f>
        <v>6.25E-2</v>
      </c>
      <c r="AQ252" s="2">
        <f>IF('Control Panel'!$D$26="ON",AU251*(1-'Control Panel'!$C$26),AU251)</f>
        <v>-1.3387762010097504E-9</v>
      </c>
      <c r="AR252" s="3">
        <f>IF(ROUND(AU251,2) = 0,0,-PMT(_xlfn.XLOOKUP(AQ$1,'Control Panel'!$B:$B,'Control Panel'!$H:$H),_xlfn.XLOOKUP(AQ$1,'Control Panel'!$B:$B,'Control Panel'!$E:$E),_xlfn.XLOOKUP(AQ$1,'Control Panel'!$B:$B,'Control Panel'!$C:$C)))</f>
        <v>0</v>
      </c>
      <c r="AS252" s="3">
        <f>IF(AR252=0,0,AQ252*(_xlfn.XLOOKUP(AQ$1,'Control Panel'!$B:$B,'Control Panel'!$H:$H)))</f>
        <v>0</v>
      </c>
      <c r="AT252" s="3">
        <f t="shared" si="126"/>
        <v>0</v>
      </c>
      <c r="AU252" s="3">
        <f t="shared" si="127"/>
        <v>-1.3387762010097504E-9</v>
      </c>
      <c r="AV252" s="10">
        <f>_xlfn.XLOOKUP(AQ$1,'Control Panel'!$B:$B,'Control Panel'!$D:$D)</f>
        <v>6.6250000000000003E-2</v>
      </c>
      <c r="AW252" s="2">
        <f>IF('Control Panel'!$D$26="ON",BA251*(1-'Control Panel'!$C$26),BA251)</f>
        <v>3911381.1310445531</v>
      </c>
      <c r="AX252" s="3">
        <f>IF(ROUND(BA251,2) = 0,0,-PMT(_xlfn.XLOOKUP(AW$1,'Control Panel'!$B:$B,'Control Panel'!$H:$H),_xlfn.XLOOKUP(AW$1,'Control Panel'!$B:$B,'Control Panel'!$E:$E),_xlfn.XLOOKUP(AW$1,'Control Panel'!$B:$B,'Control Panel'!$C:$C)))</f>
        <v>44797.69910066975</v>
      </c>
      <c r="AY252" s="3">
        <f>IF(AX252=0,0,AW252*(_xlfn.XLOOKUP(AW$1,'Control Panel'!$B:$B,'Control Panel'!$H:$H)))</f>
        <v>17519.727982803728</v>
      </c>
      <c r="AZ252" s="3">
        <f t="shared" si="128"/>
        <v>27277.971117866022</v>
      </c>
      <c r="BA252" s="3">
        <f t="shared" si="129"/>
        <v>3884103.1599266869</v>
      </c>
      <c r="BB252" s="10">
        <f>_xlfn.XLOOKUP(AW$1,'Control Panel'!$B:$B,'Control Panel'!$D:$D)</f>
        <v>5.3749999999999999E-2</v>
      </c>
      <c r="BC252" s="2">
        <f>IF('Control Panel'!$D$26="ON",BG251*(1-'Control Panel'!$C$26),BG251)</f>
        <v>6781266.8065359024</v>
      </c>
      <c r="BD252" s="3">
        <f>IF(ROUND(BG251,2) = 0,0,-PMT(_xlfn.XLOOKUP(BC$1,'Control Panel'!$B:$B,'Control Panel'!$H:$H),_xlfn.XLOOKUP(BC$1,'Control Panel'!$B:$B,'Control Panel'!$E:$E),_xlfn.XLOOKUP(BC$1,'Control Panel'!$B:$B,'Control Panel'!$C:$C)))</f>
        <v>83162.8118973979</v>
      </c>
      <c r="BE252" s="3">
        <f>IF(BD252=0,0,BC252*(_xlfn.XLOOKUP(BC$1,'Control Panel'!$B:$B,'Control Panel'!$H:$H)))</f>
        <v>39557.389704792768</v>
      </c>
      <c r="BF252" s="3">
        <f t="shared" si="130"/>
        <v>43605.422192605132</v>
      </c>
      <c r="BG252" s="3">
        <f t="shared" si="131"/>
        <v>6737661.3843432972</v>
      </c>
      <c r="BH252" s="10">
        <f>_xlfn.XLOOKUP(BC$1,'Control Panel'!$B:$B,'Control Panel'!$D:$D)</f>
        <v>7.0000000000000007E-2</v>
      </c>
      <c r="BI252" s="2">
        <f>IF('Control Panel'!$D$26="ON",BM251*(1-'Control Panel'!$C$26),BM251)</f>
        <v>3412992.303383532</v>
      </c>
      <c r="BJ252" s="3">
        <f>IF(ROUND(BM251,2) = 0,0,-PMT(_xlfn.XLOOKUP(BI$1,'Control Panel'!$B:$B,'Control Panel'!$H:$H),_xlfn.XLOOKUP(BI$1,'Control Panel'!$B:$B,'Control Panel'!$E:$E),_xlfn.XLOOKUP(BI$1,'Control Panel'!$B:$B,'Control Panel'!$C:$C)))</f>
        <v>39928.799014207361</v>
      </c>
      <c r="BK252" s="3">
        <f>IF(BJ252=0,0,BI252*(_xlfn.XLOOKUP(BI$1,'Control Panel'!$B:$B,'Control Panel'!$H:$H)))</f>
        <v>16709.441485315208</v>
      </c>
      <c r="BL252" s="3">
        <f t="shared" si="132"/>
        <v>23219.357528892153</v>
      </c>
      <c r="BM252" s="3">
        <f t="shared" si="133"/>
        <v>3389772.9458546396</v>
      </c>
      <c r="BN252" s="10">
        <f>_xlfn.XLOOKUP(BI$1,'Control Panel'!$B:$B,'Control Panel'!$D:$D)</f>
        <v>5.8749999999999997E-2</v>
      </c>
      <c r="BO252" s="2">
        <f>IF('Control Panel'!$D$26="ON",BS251*(1-'Control Panel'!$C$26),BS251)</f>
        <v>4483676.2646120787</v>
      </c>
      <c r="BP252" s="3">
        <f>IF(ROUND(BS251,2) = 0,0,-PMT(_xlfn.XLOOKUP(BO$1,'Control Panel'!$B:$B,'Control Panel'!$H:$H),_xlfn.XLOOKUP(BO$1,'Control Panel'!$B:$B,'Control Panel'!$E:$E),_xlfn.XLOOKUP(BO$1,'Control Panel'!$B:$B,'Control Panel'!$C:$C)))</f>
        <v>51078.842448125593</v>
      </c>
      <c r="BQ252" s="3">
        <f>IF(BP252=0,0,BO252*(_xlfn.XLOOKUP(BO$1,'Control Panel'!$B:$B,'Control Panel'!$H:$H)))</f>
        <v>19616.083657677842</v>
      </c>
      <c r="BR252" s="3">
        <f t="shared" si="134"/>
        <v>31462.758790447751</v>
      </c>
      <c r="BS252" s="3">
        <f t="shared" si="135"/>
        <v>4452213.5058216313</v>
      </c>
      <c r="BT252" s="10">
        <f>_xlfn.XLOOKUP(BO$1,'Control Panel'!$B:$B,'Control Panel'!$D:$D)</f>
        <v>5.2499999999999998E-2</v>
      </c>
      <c r="BU252" s="2">
        <f>IF('Control Panel'!$D$26="ON",BY251*(1-'Control Panel'!$C$26),BY251)</f>
        <v>-1.0259100235998631E-9</v>
      </c>
      <c r="BV252" s="3">
        <f>IF(ROUND(BY251,2) = 0,0,-PMT(_xlfn.XLOOKUP(BU$1,'Control Panel'!$B:$B,'Control Panel'!$H:$H),_xlfn.XLOOKUP(BU$1,'Control Panel'!$B:$B,'Control Panel'!$E:$E),_xlfn.XLOOKUP(BU$1,'Control Panel'!$B:$B,'Control Panel'!$C:$C)))</f>
        <v>0</v>
      </c>
      <c r="BW252" s="3">
        <f>IF(BV252=0,0,BU252*(_xlfn.XLOOKUP(BU$1,'Control Panel'!$B:$B,'Control Panel'!$H:$H)))</f>
        <v>0</v>
      </c>
      <c r="BX252" s="3">
        <f t="shared" si="136"/>
        <v>0</v>
      </c>
      <c r="BY252" s="3">
        <f t="shared" si="137"/>
        <v>-1.0259100235998631E-9</v>
      </c>
      <c r="BZ252" s="10">
        <f>_xlfn.XLOOKUP(BU$1,'Control Panel'!$B:$B,'Control Panel'!$D:$D)</f>
        <v>6.3750000000000001E-2</v>
      </c>
      <c r="CA252" s="2">
        <f>IF('Control Panel'!$D$26="ON",CE251*(1-'Control Panel'!$C$26),CE251)</f>
        <v>-8.3746272139251232E-9</v>
      </c>
      <c r="CB252" s="3">
        <f>IF(ROUND(CE251,2) = 0,0,-PMT(_xlfn.XLOOKUP(CA$1,'Control Panel'!$B:$B,'Control Panel'!$H:$H),_xlfn.XLOOKUP(CA$1,'Control Panel'!$B:$B,'Control Panel'!$E:$E),_xlfn.XLOOKUP(CA$1,'Control Panel'!$B:$B,'Control Panel'!$C:$C)))</f>
        <v>0</v>
      </c>
      <c r="CC252" s="3">
        <f>IF(CB252=0,0,CA252*(_xlfn.XLOOKUP(CA$1,'Control Panel'!$B:$B,'Control Panel'!$H:$H)))</f>
        <v>0</v>
      </c>
      <c r="CD252" s="3">
        <f t="shared" si="138"/>
        <v>0</v>
      </c>
      <c r="CE252" s="3">
        <f t="shared" si="139"/>
        <v>-8.3746272139251232E-9</v>
      </c>
      <c r="CF252" s="10">
        <f>_xlfn.XLOOKUP(CA$1,'Control Panel'!$B:$B,'Control Panel'!$D:$D)</f>
        <v>5.7500000000000002E-2</v>
      </c>
      <c r="CG252" s="2">
        <f>IF('Control Panel'!$D$26="ON",CK251*(1-'Control Panel'!$C$26),CK251)</f>
        <v>2.066371962428093E-9</v>
      </c>
      <c r="CH252" s="3">
        <f>IF(ROUND(CK251,2) = 0,0,-PMT(_xlfn.XLOOKUP(CG$1,'Control Panel'!$B:$B,'Control Panel'!$H:$H),_xlfn.XLOOKUP(CG$1,'Control Panel'!$B:$B,'Control Panel'!$E:$E),_xlfn.XLOOKUP(CG$1,'Control Panel'!$B:$B,'Control Panel'!$C:$C)))</f>
        <v>0</v>
      </c>
      <c r="CI252" s="3">
        <f>IF(CH252=0,0,CG252*(_xlfn.XLOOKUP(CG$1,'Control Panel'!$B:$B,'Control Panel'!$H:$H)))</f>
        <v>0</v>
      </c>
      <c r="CJ252" s="3">
        <f t="shared" si="140"/>
        <v>0</v>
      </c>
      <c r="CK252" s="3">
        <f t="shared" si="141"/>
        <v>2.066371962428093E-9</v>
      </c>
      <c r="CL252" s="10">
        <f>_xlfn.XLOOKUP(CG$1,'Control Panel'!$B:$B,'Control Panel'!$D:$D)</f>
        <v>5.5E-2</v>
      </c>
      <c r="CM252" s="2">
        <f>IF('Control Panel'!$D$26="ON",CQ251*(1-'Control Panel'!$C$26),CQ251)</f>
        <v>969443.51667288062</v>
      </c>
      <c r="CN252" s="3">
        <f>IF(ROUND(CQ251,2) = 0,0,-PMT(_xlfn.XLOOKUP(CM$1,'Control Panel'!$B:$B,'Control Panel'!$H:$H),_xlfn.XLOOKUP(CM$1,'Control Panel'!$B:$B,'Control Panel'!$E:$E),_xlfn.XLOOKUP(CM$1,'Control Panel'!$B:$B,'Control Panel'!$C:$C)))</f>
        <v>11044.074042837967</v>
      </c>
      <c r="CO252" s="3">
        <f>IF(CN252=0,0,CM252*(_xlfn.XLOOKUP(CM$1,'Control Panel'!$B:$B,'Control Panel'!$H:$H)))</f>
        <v>4241.3153854438524</v>
      </c>
      <c r="CP252" s="3">
        <f t="shared" si="142"/>
        <v>6802.7586573941144</v>
      </c>
      <c r="CQ252" s="3">
        <f t="shared" si="143"/>
        <v>962640.75801548653</v>
      </c>
      <c r="CR252" s="10">
        <f>_xlfn.XLOOKUP(CM$1,'Control Panel'!$B:$B,'Control Panel'!$D:$D)</f>
        <v>5.2499999999999998E-2</v>
      </c>
    </row>
    <row r="253" spans="1:96" ht="11.15" thickBot="1" x14ac:dyDescent="0.35">
      <c r="A253" s="86">
        <f t="shared" si="112"/>
        <v>204864.39863432563</v>
      </c>
      <c r="B253" s="3">
        <f t="shared" si="113"/>
        <v>159818.23467239327</v>
      </c>
      <c r="C253" s="88">
        <f>SUM($A$3:A252)</f>
        <v>69606583.302064165</v>
      </c>
      <c r="D253" s="87">
        <f>IF('Control Panel'!$D$27= "ON",A253+B253*(1-'Control Panel'!$C$27),A253+B253)</f>
        <v>364682.6333067189</v>
      </c>
      <c r="F253" s="11">
        <v>251</v>
      </c>
      <c r="G253" s="2">
        <f>IF('Control Panel'!$D$26="ON",K252*(1-'Control Panel'!$C$26),K252)</f>
        <v>2.5611370801925659E-9</v>
      </c>
      <c r="H253" s="3">
        <f>IF(ROUND(K252,2) = 0,0,-PMT(_xlfn.XLOOKUP(G$1,'Control Panel'!$B:$B,'Control Panel'!$H:$H),_xlfn.XLOOKUP(G$1,'Control Panel'!$B:$B,'Control Panel'!$E:$E),_xlfn.XLOOKUP(G$1,'Control Panel'!$B:$B,'Control Panel'!$C:$C)))</f>
        <v>0</v>
      </c>
      <c r="I253" s="3">
        <f>IF(H253=0,0,G253*(_xlfn.XLOOKUP(G$1,'Control Panel'!$B:$B,'Control Panel'!$H:$H)))</f>
        <v>0</v>
      </c>
      <c r="J253" s="3">
        <f t="shared" si="114"/>
        <v>0</v>
      </c>
      <c r="K253" s="3">
        <f t="shared" si="115"/>
        <v>2.5611370801925659E-9</v>
      </c>
      <c r="L253" s="10">
        <f>_xlfn.XLOOKUP(G$1,'Control Panel'!$B:$B,'Control Panel'!$D:$D)</f>
        <v>5.5E-2</v>
      </c>
      <c r="M253" s="2">
        <f>IF('Control Panel'!$D$26="ON",Q252*(1-'Control Panel'!$C$26),Q252)</f>
        <v>2139907.306141295</v>
      </c>
      <c r="N253" s="3">
        <f>IF(ROUND(Q252,2) = 0,0,-PMT(_xlfn.XLOOKUP(M$1,'Control Panel'!$B:$B,'Control Panel'!$H:$H),_xlfn.XLOOKUP(M$1,'Control Panel'!$B:$B,'Control Panel'!$E:$E),_xlfn.XLOOKUP(M$1,'Control Panel'!$B:$B,'Control Panel'!$C:$C)))</f>
        <v>26277.152547020552</v>
      </c>
      <c r="O253" s="3">
        <f>IF(N253=0,0,M253*(_xlfn.XLOOKUP(M$1,'Control Panel'!$B:$B,'Control Panel'!$H:$H)))</f>
        <v>12259.885608101171</v>
      </c>
      <c r="P253" s="3">
        <f t="shared" si="116"/>
        <v>14017.266938919382</v>
      </c>
      <c r="Q253" s="3">
        <f t="shared" si="117"/>
        <v>2125890.0392023758</v>
      </c>
      <c r="R253" s="10">
        <f>_xlfn.XLOOKUP(M$1,'Control Panel'!$B:$B,'Control Panel'!$D:$D)</f>
        <v>6.8750000000000006E-2</v>
      </c>
      <c r="S253" s="2">
        <f>IF('Control Panel'!$D$26="ON",W252*(1-'Control Panel'!$C$26),W252)</f>
        <v>3477349.3724795743</v>
      </c>
      <c r="T253" s="3">
        <f>IF(ROUND(W252,2) = 0,0,-PMT(_xlfn.XLOOKUP(S$1,'Control Panel'!$B:$B,'Control Panel'!$H:$H),_xlfn.XLOOKUP(S$1,'Control Panel'!$B:$B,'Control Panel'!$E:$E),_xlfn.XLOOKUP(S$1,'Control Panel'!$B:$B,'Control Panel'!$C:$C)))</f>
        <v>42700.372888908401</v>
      </c>
      <c r="U253" s="3">
        <f>IF(T253=0,0,S253*(_xlfn.XLOOKUP(S$1,'Control Panel'!$B:$B,'Control Panel'!$H:$H)))</f>
        <v>19922.31411316423</v>
      </c>
      <c r="V253" s="3">
        <f t="shared" si="118"/>
        <v>22778.058775744172</v>
      </c>
      <c r="W253" s="3">
        <f t="shared" si="119"/>
        <v>3454571.3137038299</v>
      </c>
      <c r="X253" s="10">
        <f>_xlfn.XLOOKUP(S$1,'Control Panel'!$B:$B,'Control Panel'!$D:$D)</f>
        <v>6.8750000000000006E-2</v>
      </c>
      <c r="Y253" s="2">
        <f>IF('Control Panel'!$D$26="ON",AC252*(1-'Control Panel'!$C$26),AC252)</f>
        <v>-6.7957444116473198E-9</v>
      </c>
      <c r="Z253" s="3">
        <f>IF(ROUND(AC252,2) = 0,0,-PMT(_xlfn.XLOOKUP(Y$1,'Control Panel'!$B:$B,'Control Panel'!$H:$H),_xlfn.XLOOKUP(Y$1,'Control Panel'!$B:$B,'Control Panel'!$E:$E),_xlfn.XLOOKUP(Y$1,'Control Panel'!$B:$B,'Control Panel'!$C:$C)))</f>
        <v>0</v>
      </c>
      <c r="AA253" s="3">
        <f>IF(Z253=0,0,Y253*(_xlfn.XLOOKUP(Y$1,'Control Panel'!$B:$B,'Control Panel'!$H:$H)))</f>
        <v>0</v>
      </c>
      <c r="AB253" s="3">
        <f t="shared" si="120"/>
        <v>0</v>
      </c>
      <c r="AC253" s="3">
        <f t="shared" si="121"/>
        <v>-6.7957444116473198E-9</v>
      </c>
      <c r="AD253" s="10">
        <f>_xlfn.XLOOKUP(Y$1,'Control Panel'!$B:$B,'Control Panel'!$D:$D)</f>
        <v>5.1249999999999997E-2</v>
      </c>
      <c r="AE253" s="2">
        <f>IF('Control Panel'!$D$26="ON",AI252*(1-'Control Panel'!$C$26),AI252)</f>
        <v>5349768.2653532429</v>
      </c>
      <c r="AF253" s="3">
        <f>IF(ROUND(AI252,2) = 0,0,-PMT(_xlfn.XLOOKUP(AE$1,'Control Panel'!$B:$B,'Control Panel'!$H:$H),_xlfn.XLOOKUP(AE$1,'Control Panel'!$B:$B,'Control Panel'!$E:$E),_xlfn.XLOOKUP(AE$1,'Control Panel'!$B:$B,'Control Panel'!$C:$C)))</f>
        <v>65692.881367551381</v>
      </c>
      <c r="AG253" s="3">
        <f>IF(AF253=0,0,AE253*(_xlfn.XLOOKUP(AE$1,'Control Panel'!$B:$B,'Control Panel'!$H:$H)))</f>
        <v>30649.714020252955</v>
      </c>
      <c r="AH253" s="3">
        <f t="shared" si="122"/>
        <v>35043.167347298426</v>
      </c>
      <c r="AI253" s="3">
        <f t="shared" si="123"/>
        <v>5314725.0980059449</v>
      </c>
      <c r="AJ253" s="10">
        <f>_xlfn.XLOOKUP(AE$1,'Control Panel'!$B:$B,'Control Panel'!$D:$D)</f>
        <v>6.8750000000000006E-2</v>
      </c>
      <c r="AK253" s="2">
        <f>IF('Control Panel'!$D$26="ON",AO252*(1-'Control Panel'!$C$26),AO252)</f>
        <v>-5.056790541857481E-10</v>
      </c>
      <c r="AL253" s="3">
        <f>IF(ROUND(AO252,2) = 0,0,-PMT(_xlfn.XLOOKUP(AK$1,'Control Panel'!$B:$B,'Control Panel'!$H:$H),_xlfn.XLOOKUP(AK$1,'Control Panel'!$B:$B,'Control Panel'!$E:$E),_xlfn.XLOOKUP(AK$1,'Control Panel'!$B:$B,'Control Panel'!$C:$C)))</f>
        <v>0</v>
      </c>
      <c r="AM253" s="3">
        <f>IF(AL253=0,0,AK253*(_xlfn.XLOOKUP(AK$1,'Control Panel'!$B:$B,'Control Panel'!$H:$H)))</f>
        <v>0</v>
      </c>
      <c r="AN253" s="3">
        <f t="shared" si="124"/>
        <v>0</v>
      </c>
      <c r="AO253" s="3">
        <f t="shared" si="125"/>
        <v>-5.056790541857481E-10</v>
      </c>
      <c r="AP253" s="10">
        <f>_xlfn.XLOOKUP(AK$1,'Control Panel'!$B:$B,'Control Panel'!$D:$D)</f>
        <v>6.25E-2</v>
      </c>
      <c r="AQ253" s="2">
        <f>IF('Control Panel'!$D$26="ON",AU252*(1-'Control Panel'!$C$26),AU252)</f>
        <v>-1.3387762010097504E-9</v>
      </c>
      <c r="AR253" s="3">
        <f>IF(ROUND(AU252,2) = 0,0,-PMT(_xlfn.XLOOKUP(AQ$1,'Control Panel'!$B:$B,'Control Panel'!$H:$H),_xlfn.XLOOKUP(AQ$1,'Control Panel'!$B:$B,'Control Panel'!$E:$E),_xlfn.XLOOKUP(AQ$1,'Control Panel'!$B:$B,'Control Panel'!$C:$C)))</f>
        <v>0</v>
      </c>
      <c r="AS253" s="3">
        <f>IF(AR253=0,0,AQ253*(_xlfn.XLOOKUP(AQ$1,'Control Panel'!$B:$B,'Control Panel'!$H:$H)))</f>
        <v>0</v>
      </c>
      <c r="AT253" s="3">
        <f t="shared" si="126"/>
        <v>0</v>
      </c>
      <c r="AU253" s="3">
        <f t="shared" si="127"/>
        <v>-1.3387762010097504E-9</v>
      </c>
      <c r="AV253" s="10">
        <f>_xlfn.XLOOKUP(AQ$1,'Control Panel'!$B:$B,'Control Panel'!$D:$D)</f>
        <v>6.6250000000000003E-2</v>
      </c>
      <c r="AW253" s="2">
        <f>IF('Control Panel'!$D$26="ON",BA252*(1-'Control Panel'!$C$26),BA252)</f>
        <v>3884103.1599266869</v>
      </c>
      <c r="AX253" s="3">
        <f>IF(ROUND(BA252,2) = 0,0,-PMT(_xlfn.XLOOKUP(AW$1,'Control Panel'!$B:$B,'Control Panel'!$H:$H),_xlfn.XLOOKUP(AW$1,'Control Panel'!$B:$B,'Control Panel'!$E:$E),_xlfn.XLOOKUP(AW$1,'Control Panel'!$B:$B,'Control Panel'!$C:$C)))</f>
        <v>44797.69910066975</v>
      </c>
      <c r="AY253" s="3">
        <f>IF(AX253=0,0,AW253*(_xlfn.XLOOKUP(AW$1,'Control Panel'!$B:$B,'Control Panel'!$H:$H)))</f>
        <v>17397.545403838285</v>
      </c>
      <c r="AZ253" s="3">
        <f t="shared" si="128"/>
        <v>27400.153696831465</v>
      </c>
      <c r="BA253" s="3">
        <f t="shared" si="129"/>
        <v>3856703.0062298556</v>
      </c>
      <c r="BB253" s="10">
        <f>_xlfn.XLOOKUP(AW$1,'Control Panel'!$B:$B,'Control Panel'!$D:$D)</f>
        <v>5.3749999999999999E-2</v>
      </c>
      <c r="BC253" s="2">
        <f>IF('Control Panel'!$D$26="ON",BG252*(1-'Control Panel'!$C$26),BG252)</f>
        <v>6737661.3843432972</v>
      </c>
      <c r="BD253" s="3">
        <f>IF(ROUND(BG252,2) = 0,0,-PMT(_xlfn.XLOOKUP(BC$1,'Control Panel'!$B:$B,'Control Panel'!$H:$H),_xlfn.XLOOKUP(BC$1,'Control Panel'!$B:$B,'Control Panel'!$E:$E),_xlfn.XLOOKUP(BC$1,'Control Panel'!$B:$B,'Control Panel'!$C:$C)))</f>
        <v>83162.8118973979</v>
      </c>
      <c r="BE253" s="3">
        <f>IF(BD253=0,0,BC253*(_xlfn.XLOOKUP(BC$1,'Control Panel'!$B:$B,'Control Panel'!$H:$H)))</f>
        <v>39303.02474200257</v>
      </c>
      <c r="BF253" s="3">
        <f t="shared" si="130"/>
        <v>43859.78715539533</v>
      </c>
      <c r="BG253" s="3">
        <f t="shared" si="131"/>
        <v>6693801.5971879018</v>
      </c>
      <c r="BH253" s="10">
        <f>_xlfn.XLOOKUP(BC$1,'Control Panel'!$B:$B,'Control Panel'!$D:$D)</f>
        <v>7.0000000000000007E-2</v>
      </c>
      <c r="BI253" s="2">
        <f>IF('Control Panel'!$D$26="ON",BM252*(1-'Control Panel'!$C$26),BM252)</f>
        <v>3389772.9458546396</v>
      </c>
      <c r="BJ253" s="3">
        <f>IF(ROUND(BM252,2) = 0,0,-PMT(_xlfn.XLOOKUP(BI$1,'Control Panel'!$B:$B,'Control Panel'!$H:$H),_xlfn.XLOOKUP(BI$1,'Control Panel'!$B:$B,'Control Panel'!$E:$E),_xlfn.XLOOKUP(BI$1,'Control Panel'!$B:$B,'Control Panel'!$C:$C)))</f>
        <v>39928.799014207361</v>
      </c>
      <c r="BK253" s="3">
        <f>IF(BJ253=0,0,BI253*(_xlfn.XLOOKUP(BI$1,'Control Panel'!$B:$B,'Control Panel'!$H:$H)))</f>
        <v>16595.76338074667</v>
      </c>
      <c r="BL253" s="3">
        <f t="shared" si="132"/>
        <v>23333.035633460691</v>
      </c>
      <c r="BM253" s="3">
        <f t="shared" si="133"/>
        <v>3366439.910221179</v>
      </c>
      <c r="BN253" s="10">
        <f>_xlfn.XLOOKUP(BI$1,'Control Panel'!$B:$B,'Control Panel'!$D:$D)</f>
        <v>5.8749999999999997E-2</v>
      </c>
      <c r="BO253" s="2">
        <f>IF('Control Panel'!$D$26="ON",BS252*(1-'Control Panel'!$C$26),BS252)</f>
        <v>4452213.5058216313</v>
      </c>
      <c r="BP253" s="3">
        <f>IF(ROUND(BS252,2) = 0,0,-PMT(_xlfn.XLOOKUP(BO$1,'Control Panel'!$B:$B,'Control Panel'!$H:$H),_xlfn.XLOOKUP(BO$1,'Control Panel'!$B:$B,'Control Panel'!$E:$E),_xlfn.XLOOKUP(BO$1,'Control Panel'!$B:$B,'Control Panel'!$C:$C)))</f>
        <v>51078.842448125593</v>
      </c>
      <c r="BQ253" s="3">
        <f>IF(BP253=0,0,BO253*(_xlfn.XLOOKUP(BO$1,'Control Panel'!$B:$B,'Control Panel'!$H:$H)))</f>
        <v>19478.434087969636</v>
      </c>
      <c r="BR253" s="3">
        <f t="shared" si="134"/>
        <v>31600.408360155958</v>
      </c>
      <c r="BS253" s="3">
        <f t="shared" si="135"/>
        <v>4420613.0974614751</v>
      </c>
      <c r="BT253" s="10">
        <f>_xlfn.XLOOKUP(BO$1,'Control Panel'!$B:$B,'Control Panel'!$D:$D)</f>
        <v>5.2499999999999998E-2</v>
      </c>
      <c r="BU253" s="2">
        <f>IF('Control Panel'!$D$26="ON",BY252*(1-'Control Panel'!$C$26),BY252)</f>
        <v>-1.0259100235998631E-9</v>
      </c>
      <c r="BV253" s="3">
        <f>IF(ROUND(BY252,2) = 0,0,-PMT(_xlfn.XLOOKUP(BU$1,'Control Panel'!$B:$B,'Control Panel'!$H:$H),_xlfn.XLOOKUP(BU$1,'Control Panel'!$B:$B,'Control Panel'!$E:$E),_xlfn.XLOOKUP(BU$1,'Control Panel'!$B:$B,'Control Panel'!$C:$C)))</f>
        <v>0</v>
      </c>
      <c r="BW253" s="3">
        <f>IF(BV253=0,0,BU253*(_xlfn.XLOOKUP(BU$1,'Control Panel'!$B:$B,'Control Panel'!$H:$H)))</f>
        <v>0</v>
      </c>
      <c r="BX253" s="3">
        <f t="shared" si="136"/>
        <v>0</v>
      </c>
      <c r="BY253" s="3">
        <f t="shared" si="137"/>
        <v>-1.0259100235998631E-9</v>
      </c>
      <c r="BZ253" s="10">
        <f>_xlfn.XLOOKUP(BU$1,'Control Panel'!$B:$B,'Control Panel'!$D:$D)</f>
        <v>6.3750000000000001E-2</v>
      </c>
      <c r="CA253" s="2">
        <f>IF('Control Panel'!$D$26="ON",CE252*(1-'Control Panel'!$C$26),CE252)</f>
        <v>-8.3746272139251232E-9</v>
      </c>
      <c r="CB253" s="3">
        <f>IF(ROUND(CE252,2) = 0,0,-PMT(_xlfn.XLOOKUP(CA$1,'Control Panel'!$B:$B,'Control Panel'!$H:$H),_xlfn.XLOOKUP(CA$1,'Control Panel'!$B:$B,'Control Panel'!$E:$E),_xlfn.XLOOKUP(CA$1,'Control Panel'!$B:$B,'Control Panel'!$C:$C)))</f>
        <v>0</v>
      </c>
      <c r="CC253" s="3">
        <f>IF(CB253=0,0,CA253*(_xlfn.XLOOKUP(CA$1,'Control Panel'!$B:$B,'Control Panel'!$H:$H)))</f>
        <v>0</v>
      </c>
      <c r="CD253" s="3">
        <f t="shared" si="138"/>
        <v>0</v>
      </c>
      <c r="CE253" s="3">
        <f t="shared" si="139"/>
        <v>-8.3746272139251232E-9</v>
      </c>
      <c r="CF253" s="10">
        <f>_xlfn.XLOOKUP(CA$1,'Control Panel'!$B:$B,'Control Panel'!$D:$D)</f>
        <v>5.7500000000000002E-2</v>
      </c>
      <c r="CG253" s="2">
        <f>IF('Control Panel'!$D$26="ON",CK252*(1-'Control Panel'!$C$26),CK252)</f>
        <v>2.066371962428093E-9</v>
      </c>
      <c r="CH253" s="3">
        <f>IF(ROUND(CK252,2) = 0,0,-PMT(_xlfn.XLOOKUP(CG$1,'Control Panel'!$B:$B,'Control Panel'!$H:$H),_xlfn.XLOOKUP(CG$1,'Control Panel'!$B:$B,'Control Panel'!$E:$E),_xlfn.XLOOKUP(CG$1,'Control Panel'!$B:$B,'Control Panel'!$C:$C)))</f>
        <v>0</v>
      </c>
      <c r="CI253" s="3">
        <f>IF(CH253=0,0,CG253*(_xlfn.XLOOKUP(CG$1,'Control Panel'!$B:$B,'Control Panel'!$H:$H)))</f>
        <v>0</v>
      </c>
      <c r="CJ253" s="3">
        <f t="shared" si="140"/>
        <v>0</v>
      </c>
      <c r="CK253" s="3">
        <f t="shared" si="141"/>
        <v>2.066371962428093E-9</v>
      </c>
      <c r="CL253" s="10">
        <f>_xlfn.XLOOKUP(CG$1,'Control Panel'!$B:$B,'Control Panel'!$D:$D)</f>
        <v>5.5E-2</v>
      </c>
      <c r="CM253" s="2">
        <f>IF('Control Panel'!$D$26="ON",CQ252*(1-'Control Panel'!$C$26),CQ252)</f>
        <v>962640.75801548653</v>
      </c>
      <c r="CN253" s="3">
        <f>IF(ROUND(CQ252,2) = 0,0,-PMT(_xlfn.XLOOKUP(CM$1,'Control Panel'!$B:$B,'Control Panel'!$H:$H),_xlfn.XLOOKUP(CM$1,'Control Panel'!$B:$B,'Control Panel'!$E:$E),_xlfn.XLOOKUP(CM$1,'Control Panel'!$B:$B,'Control Panel'!$C:$C)))</f>
        <v>11044.074042837967</v>
      </c>
      <c r="CO253" s="3">
        <f>IF(CN253=0,0,CM253*(_xlfn.XLOOKUP(CM$1,'Control Panel'!$B:$B,'Control Panel'!$H:$H)))</f>
        <v>4211.5533163177533</v>
      </c>
      <c r="CP253" s="3">
        <f t="shared" si="142"/>
        <v>6832.5207265202134</v>
      </c>
      <c r="CQ253" s="3">
        <f t="shared" si="143"/>
        <v>955808.23728896631</v>
      </c>
      <c r="CR253" s="10">
        <f>_xlfn.XLOOKUP(CM$1,'Control Panel'!$B:$B,'Control Panel'!$D:$D)</f>
        <v>5.2499999999999998E-2</v>
      </c>
    </row>
    <row r="254" spans="1:96" ht="11.15" thickBot="1" x14ac:dyDescent="0.35">
      <c r="A254" s="86">
        <f t="shared" si="112"/>
        <v>205936.93066604302</v>
      </c>
      <c r="B254" s="3">
        <f t="shared" si="113"/>
        <v>158745.70264067588</v>
      </c>
      <c r="C254" s="88">
        <f>SUM($A$3:A253)</f>
        <v>69811447.700698495</v>
      </c>
      <c r="D254" s="87">
        <f>IF('Control Panel'!$D$27= "ON",A254+B254*(1-'Control Panel'!$C$27),A254+B254)</f>
        <v>364682.6333067189</v>
      </c>
      <c r="E254" s="1">
        <f t="shared" ref="E254" si="148">F254/12</f>
        <v>21</v>
      </c>
      <c r="F254" s="11">
        <v>252</v>
      </c>
      <c r="G254" s="2">
        <f>IF('Control Panel'!$D$26="ON",K253*(1-'Control Panel'!$C$26),K253)</f>
        <v>2.5611370801925659E-9</v>
      </c>
      <c r="H254" s="3">
        <f>IF(ROUND(K253,2) = 0,0,-PMT(_xlfn.XLOOKUP(G$1,'Control Panel'!$B:$B,'Control Panel'!$H:$H),_xlfn.XLOOKUP(G$1,'Control Panel'!$B:$B,'Control Panel'!$E:$E),_xlfn.XLOOKUP(G$1,'Control Panel'!$B:$B,'Control Panel'!$C:$C)))</f>
        <v>0</v>
      </c>
      <c r="I254" s="3">
        <f>IF(H254=0,0,G254*(_xlfn.XLOOKUP(G$1,'Control Panel'!$B:$B,'Control Panel'!$H:$H)))</f>
        <v>0</v>
      </c>
      <c r="J254" s="3">
        <f t="shared" si="114"/>
        <v>0</v>
      </c>
      <c r="K254" s="3">
        <f t="shared" si="115"/>
        <v>2.5611370801925659E-9</v>
      </c>
      <c r="L254" s="10">
        <f>_xlfn.XLOOKUP(G$1,'Control Panel'!$B:$B,'Control Panel'!$D:$D)</f>
        <v>5.5E-2</v>
      </c>
      <c r="M254" s="2">
        <f>IF('Control Panel'!$D$26="ON",Q253*(1-'Control Panel'!$C$26),Q253)</f>
        <v>2125890.0392023758</v>
      </c>
      <c r="N254" s="3">
        <f>IF(ROUND(Q253,2) = 0,0,-PMT(_xlfn.XLOOKUP(M$1,'Control Panel'!$B:$B,'Control Panel'!$H:$H),_xlfn.XLOOKUP(M$1,'Control Panel'!$B:$B,'Control Panel'!$E:$E),_xlfn.XLOOKUP(M$1,'Control Panel'!$B:$B,'Control Panel'!$C:$C)))</f>
        <v>26277.152547020552</v>
      </c>
      <c r="O254" s="3">
        <f>IF(N254=0,0,M254*(_xlfn.XLOOKUP(M$1,'Control Panel'!$B:$B,'Control Panel'!$H:$H)))</f>
        <v>12179.578349596946</v>
      </c>
      <c r="P254" s="3">
        <f t="shared" si="116"/>
        <v>14097.574197423606</v>
      </c>
      <c r="Q254" s="3">
        <f t="shared" si="117"/>
        <v>2111792.4650049522</v>
      </c>
      <c r="R254" s="10">
        <f>_xlfn.XLOOKUP(M$1,'Control Panel'!$B:$B,'Control Panel'!$D:$D)</f>
        <v>6.8750000000000006E-2</v>
      </c>
      <c r="S254" s="2">
        <f>IF('Control Panel'!$D$26="ON",W253*(1-'Control Panel'!$C$26),W253)</f>
        <v>3454571.3137038299</v>
      </c>
      <c r="T254" s="3">
        <f>IF(ROUND(W253,2) = 0,0,-PMT(_xlfn.XLOOKUP(S$1,'Control Panel'!$B:$B,'Control Panel'!$H:$H),_xlfn.XLOOKUP(S$1,'Control Panel'!$B:$B,'Control Panel'!$E:$E),_xlfn.XLOOKUP(S$1,'Control Panel'!$B:$B,'Control Panel'!$C:$C)))</f>
        <v>42700.372888908401</v>
      </c>
      <c r="U254" s="3">
        <f>IF(T254=0,0,S254*(_xlfn.XLOOKUP(S$1,'Control Panel'!$B:$B,'Control Panel'!$H:$H)))</f>
        <v>19791.814818094859</v>
      </c>
      <c r="V254" s="3">
        <f t="shared" si="118"/>
        <v>22908.558070813542</v>
      </c>
      <c r="W254" s="3">
        <f t="shared" si="119"/>
        <v>3431662.7556330161</v>
      </c>
      <c r="X254" s="10">
        <f>_xlfn.XLOOKUP(S$1,'Control Panel'!$B:$B,'Control Panel'!$D:$D)</f>
        <v>6.8750000000000006E-2</v>
      </c>
      <c r="Y254" s="2">
        <f>IF('Control Panel'!$D$26="ON",AC253*(1-'Control Panel'!$C$26),AC253)</f>
        <v>-6.7957444116473198E-9</v>
      </c>
      <c r="Z254" s="3">
        <f>IF(ROUND(AC253,2) = 0,0,-PMT(_xlfn.XLOOKUP(Y$1,'Control Panel'!$B:$B,'Control Panel'!$H:$H),_xlfn.XLOOKUP(Y$1,'Control Panel'!$B:$B,'Control Panel'!$E:$E),_xlfn.XLOOKUP(Y$1,'Control Panel'!$B:$B,'Control Panel'!$C:$C)))</f>
        <v>0</v>
      </c>
      <c r="AA254" s="3">
        <f>IF(Z254=0,0,Y254*(_xlfn.XLOOKUP(Y$1,'Control Panel'!$B:$B,'Control Panel'!$H:$H)))</f>
        <v>0</v>
      </c>
      <c r="AB254" s="3">
        <f t="shared" si="120"/>
        <v>0</v>
      </c>
      <c r="AC254" s="3">
        <f t="shared" si="121"/>
        <v>-6.7957444116473198E-9</v>
      </c>
      <c r="AD254" s="10">
        <f>_xlfn.XLOOKUP(Y$1,'Control Panel'!$B:$B,'Control Panel'!$D:$D)</f>
        <v>5.1249999999999997E-2</v>
      </c>
      <c r="AE254" s="2">
        <f>IF('Control Panel'!$D$26="ON",AI253*(1-'Control Panel'!$C$26),AI253)</f>
        <v>5314725.0980059449</v>
      </c>
      <c r="AF254" s="3">
        <f>IF(ROUND(AI253,2) = 0,0,-PMT(_xlfn.XLOOKUP(AE$1,'Control Panel'!$B:$B,'Control Panel'!$H:$H),_xlfn.XLOOKUP(AE$1,'Control Panel'!$B:$B,'Control Panel'!$E:$E),_xlfn.XLOOKUP(AE$1,'Control Panel'!$B:$B,'Control Panel'!$C:$C)))</f>
        <v>65692.881367551381</v>
      </c>
      <c r="AG254" s="3">
        <f>IF(AF254=0,0,AE254*(_xlfn.XLOOKUP(AE$1,'Control Panel'!$B:$B,'Control Panel'!$H:$H)))</f>
        <v>30448.945873992394</v>
      </c>
      <c r="AH254" s="3">
        <f t="shared" si="122"/>
        <v>35243.935493558987</v>
      </c>
      <c r="AI254" s="3">
        <f t="shared" si="123"/>
        <v>5279481.1625123862</v>
      </c>
      <c r="AJ254" s="10">
        <f>_xlfn.XLOOKUP(AE$1,'Control Panel'!$B:$B,'Control Panel'!$D:$D)</f>
        <v>6.8750000000000006E-2</v>
      </c>
      <c r="AK254" s="2">
        <f>IF('Control Panel'!$D$26="ON",AO253*(1-'Control Panel'!$C$26),AO253)</f>
        <v>-5.056790541857481E-10</v>
      </c>
      <c r="AL254" s="3">
        <f>IF(ROUND(AO253,2) = 0,0,-PMT(_xlfn.XLOOKUP(AK$1,'Control Panel'!$B:$B,'Control Panel'!$H:$H),_xlfn.XLOOKUP(AK$1,'Control Panel'!$B:$B,'Control Panel'!$E:$E),_xlfn.XLOOKUP(AK$1,'Control Panel'!$B:$B,'Control Panel'!$C:$C)))</f>
        <v>0</v>
      </c>
      <c r="AM254" s="3">
        <f>IF(AL254=0,0,AK254*(_xlfn.XLOOKUP(AK$1,'Control Panel'!$B:$B,'Control Panel'!$H:$H)))</f>
        <v>0</v>
      </c>
      <c r="AN254" s="3">
        <f t="shared" si="124"/>
        <v>0</v>
      </c>
      <c r="AO254" s="3">
        <f t="shared" si="125"/>
        <v>-5.056790541857481E-10</v>
      </c>
      <c r="AP254" s="10">
        <f>_xlfn.XLOOKUP(AK$1,'Control Panel'!$B:$B,'Control Panel'!$D:$D)</f>
        <v>6.25E-2</v>
      </c>
      <c r="AQ254" s="2">
        <f>IF('Control Panel'!$D$26="ON",AU253*(1-'Control Panel'!$C$26),AU253)</f>
        <v>-1.3387762010097504E-9</v>
      </c>
      <c r="AR254" s="3">
        <f>IF(ROUND(AU253,2) = 0,0,-PMT(_xlfn.XLOOKUP(AQ$1,'Control Panel'!$B:$B,'Control Panel'!$H:$H),_xlfn.XLOOKUP(AQ$1,'Control Panel'!$B:$B,'Control Panel'!$E:$E),_xlfn.XLOOKUP(AQ$1,'Control Panel'!$B:$B,'Control Panel'!$C:$C)))</f>
        <v>0</v>
      </c>
      <c r="AS254" s="3">
        <f>IF(AR254=0,0,AQ254*(_xlfn.XLOOKUP(AQ$1,'Control Panel'!$B:$B,'Control Panel'!$H:$H)))</f>
        <v>0</v>
      </c>
      <c r="AT254" s="3">
        <f t="shared" si="126"/>
        <v>0</v>
      </c>
      <c r="AU254" s="3">
        <f t="shared" si="127"/>
        <v>-1.3387762010097504E-9</v>
      </c>
      <c r="AV254" s="10">
        <f>_xlfn.XLOOKUP(AQ$1,'Control Panel'!$B:$B,'Control Panel'!$D:$D)</f>
        <v>6.6250000000000003E-2</v>
      </c>
      <c r="AW254" s="2">
        <f>IF('Control Panel'!$D$26="ON",BA253*(1-'Control Panel'!$C$26),BA253)</f>
        <v>3856703.0062298556</v>
      </c>
      <c r="AX254" s="3">
        <f>IF(ROUND(BA253,2) = 0,0,-PMT(_xlfn.XLOOKUP(AW$1,'Control Panel'!$B:$B,'Control Panel'!$H:$H),_xlfn.XLOOKUP(AW$1,'Control Panel'!$B:$B,'Control Panel'!$E:$E),_xlfn.XLOOKUP(AW$1,'Control Panel'!$B:$B,'Control Panel'!$C:$C)))</f>
        <v>44797.69910066975</v>
      </c>
      <c r="AY254" s="3">
        <f>IF(AX254=0,0,AW254*(_xlfn.XLOOKUP(AW$1,'Control Panel'!$B:$B,'Control Panel'!$H:$H)))</f>
        <v>17274.815548737897</v>
      </c>
      <c r="AZ254" s="3">
        <f t="shared" si="128"/>
        <v>27522.883551931853</v>
      </c>
      <c r="BA254" s="3">
        <f t="shared" si="129"/>
        <v>3829180.1226779236</v>
      </c>
      <c r="BB254" s="10">
        <f>_xlfn.XLOOKUP(AW$1,'Control Panel'!$B:$B,'Control Panel'!$D:$D)</f>
        <v>5.3749999999999999E-2</v>
      </c>
      <c r="BC254" s="2">
        <f>IF('Control Panel'!$D$26="ON",BG253*(1-'Control Panel'!$C$26),BG253)</f>
        <v>6693801.5971879018</v>
      </c>
      <c r="BD254" s="3">
        <f>IF(ROUND(BG253,2) = 0,0,-PMT(_xlfn.XLOOKUP(BC$1,'Control Panel'!$B:$B,'Control Panel'!$H:$H),_xlfn.XLOOKUP(BC$1,'Control Panel'!$B:$B,'Control Panel'!$E:$E),_xlfn.XLOOKUP(BC$1,'Control Panel'!$B:$B,'Control Panel'!$C:$C)))</f>
        <v>83162.8118973979</v>
      </c>
      <c r="BE254" s="3">
        <f>IF(BD254=0,0,BC254*(_xlfn.XLOOKUP(BC$1,'Control Panel'!$B:$B,'Control Panel'!$H:$H)))</f>
        <v>39047.175983596098</v>
      </c>
      <c r="BF254" s="3">
        <f t="shared" si="130"/>
        <v>44115.635913801802</v>
      </c>
      <c r="BG254" s="3">
        <f t="shared" si="131"/>
        <v>6649685.9612741005</v>
      </c>
      <c r="BH254" s="10">
        <f>_xlfn.XLOOKUP(BC$1,'Control Panel'!$B:$B,'Control Panel'!$D:$D)</f>
        <v>7.0000000000000007E-2</v>
      </c>
      <c r="BI254" s="2">
        <f>IF('Control Panel'!$D$26="ON",BM253*(1-'Control Panel'!$C$26),BM253)</f>
        <v>3366439.910221179</v>
      </c>
      <c r="BJ254" s="3">
        <f>IF(ROUND(BM253,2) = 0,0,-PMT(_xlfn.XLOOKUP(BI$1,'Control Panel'!$B:$B,'Control Panel'!$H:$H),_xlfn.XLOOKUP(BI$1,'Control Panel'!$B:$B,'Control Panel'!$E:$E),_xlfn.XLOOKUP(BI$1,'Control Panel'!$B:$B,'Control Panel'!$C:$C)))</f>
        <v>39928.799014207361</v>
      </c>
      <c r="BK254" s="3">
        <f>IF(BJ254=0,0,BI254*(_xlfn.XLOOKUP(BI$1,'Control Panel'!$B:$B,'Control Panel'!$H:$H)))</f>
        <v>16481.528727124522</v>
      </c>
      <c r="BL254" s="3">
        <f t="shared" si="132"/>
        <v>23447.27028708284</v>
      </c>
      <c r="BM254" s="3">
        <f t="shared" si="133"/>
        <v>3342992.639934096</v>
      </c>
      <c r="BN254" s="10">
        <f>_xlfn.XLOOKUP(BI$1,'Control Panel'!$B:$B,'Control Panel'!$D:$D)</f>
        <v>5.8749999999999997E-2</v>
      </c>
      <c r="BO254" s="2">
        <f>IF('Control Panel'!$D$26="ON",BS253*(1-'Control Panel'!$C$26),BS253)</f>
        <v>4420613.0974614751</v>
      </c>
      <c r="BP254" s="3">
        <f>IF(ROUND(BS253,2) = 0,0,-PMT(_xlfn.XLOOKUP(BO$1,'Control Panel'!$B:$B,'Control Panel'!$H:$H),_xlfn.XLOOKUP(BO$1,'Control Panel'!$B:$B,'Control Panel'!$E:$E),_xlfn.XLOOKUP(BO$1,'Control Panel'!$B:$B,'Control Panel'!$C:$C)))</f>
        <v>51078.842448125593</v>
      </c>
      <c r="BQ254" s="3">
        <f>IF(BP254=0,0,BO254*(_xlfn.XLOOKUP(BO$1,'Control Panel'!$B:$B,'Control Panel'!$H:$H)))</f>
        <v>19340.18230139395</v>
      </c>
      <c r="BR254" s="3">
        <f t="shared" si="134"/>
        <v>31738.660146731643</v>
      </c>
      <c r="BS254" s="3">
        <f t="shared" si="135"/>
        <v>4388874.4373147432</v>
      </c>
      <c r="BT254" s="10">
        <f>_xlfn.XLOOKUP(BO$1,'Control Panel'!$B:$B,'Control Panel'!$D:$D)</f>
        <v>5.2499999999999998E-2</v>
      </c>
      <c r="BU254" s="2">
        <f>IF('Control Panel'!$D$26="ON",BY253*(1-'Control Panel'!$C$26),BY253)</f>
        <v>-1.0259100235998631E-9</v>
      </c>
      <c r="BV254" s="3">
        <f>IF(ROUND(BY253,2) = 0,0,-PMT(_xlfn.XLOOKUP(BU$1,'Control Panel'!$B:$B,'Control Panel'!$H:$H),_xlfn.XLOOKUP(BU$1,'Control Panel'!$B:$B,'Control Panel'!$E:$E),_xlfn.XLOOKUP(BU$1,'Control Panel'!$B:$B,'Control Panel'!$C:$C)))</f>
        <v>0</v>
      </c>
      <c r="BW254" s="3">
        <f>IF(BV254=0,0,BU254*(_xlfn.XLOOKUP(BU$1,'Control Panel'!$B:$B,'Control Panel'!$H:$H)))</f>
        <v>0</v>
      </c>
      <c r="BX254" s="3">
        <f t="shared" si="136"/>
        <v>0</v>
      </c>
      <c r="BY254" s="3">
        <f t="shared" si="137"/>
        <v>-1.0259100235998631E-9</v>
      </c>
      <c r="BZ254" s="10">
        <f>_xlfn.XLOOKUP(BU$1,'Control Panel'!$B:$B,'Control Panel'!$D:$D)</f>
        <v>6.3750000000000001E-2</v>
      </c>
      <c r="CA254" s="2">
        <f>IF('Control Panel'!$D$26="ON",CE253*(1-'Control Panel'!$C$26),CE253)</f>
        <v>-8.3746272139251232E-9</v>
      </c>
      <c r="CB254" s="3">
        <f>IF(ROUND(CE253,2) = 0,0,-PMT(_xlfn.XLOOKUP(CA$1,'Control Panel'!$B:$B,'Control Panel'!$H:$H),_xlfn.XLOOKUP(CA$1,'Control Panel'!$B:$B,'Control Panel'!$E:$E),_xlfn.XLOOKUP(CA$1,'Control Panel'!$B:$B,'Control Panel'!$C:$C)))</f>
        <v>0</v>
      </c>
      <c r="CC254" s="3">
        <f>IF(CB254=0,0,CA254*(_xlfn.XLOOKUP(CA$1,'Control Panel'!$B:$B,'Control Panel'!$H:$H)))</f>
        <v>0</v>
      </c>
      <c r="CD254" s="3">
        <f t="shared" si="138"/>
        <v>0</v>
      </c>
      <c r="CE254" s="3">
        <f t="shared" si="139"/>
        <v>-8.3746272139251232E-9</v>
      </c>
      <c r="CF254" s="10">
        <f>_xlfn.XLOOKUP(CA$1,'Control Panel'!$B:$B,'Control Panel'!$D:$D)</f>
        <v>5.7500000000000002E-2</v>
      </c>
      <c r="CG254" s="2">
        <f>IF('Control Panel'!$D$26="ON",CK253*(1-'Control Panel'!$C$26),CK253)</f>
        <v>2.066371962428093E-9</v>
      </c>
      <c r="CH254" s="3">
        <f>IF(ROUND(CK253,2) = 0,0,-PMT(_xlfn.XLOOKUP(CG$1,'Control Panel'!$B:$B,'Control Panel'!$H:$H),_xlfn.XLOOKUP(CG$1,'Control Panel'!$B:$B,'Control Panel'!$E:$E),_xlfn.XLOOKUP(CG$1,'Control Panel'!$B:$B,'Control Panel'!$C:$C)))</f>
        <v>0</v>
      </c>
      <c r="CI254" s="3">
        <f>IF(CH254=0,0,CG254*(_xlfn.XLOOKUP(CG$1,'Control Panel'!$B:$B,'Control Panel'!$H:$H)))</f>
        <v>0</v>
      </c>
      <c r="CJ254" s="3">
        <f t="shared" si="140"/>
        <v>0</v>
      </c>
      <c r="CK254" s="3">
        <f t="shared" si="141"/>
        <v>2.066371962428093E-9</v>
      </c>
      <c r="CL254" s="10">
        <f>_xlfn.XLOOKUP(CG$1,'Control Panel'!$B:$B,'Control Panel'!$D:$D)</f>
        <v>5.5E-2</v>
      </c>
      <c r="CM254" s="2">
        <f>IF('Control Panel'!$D$26="ON",CQ253*(1-'Control Panel'!$C$26),CQ253)</f>
        <v>955808.23728896631</v>
      </c>
      <c r="CN254" s="3">
        <f>IF(ROUND(CQ253,2) = 0,0,-PMT(_xlfn.XLOOKUP(CM$1,'Control Panel'!$B:$B,'Control Panel'!$H:$H),_xlfn.XLOOKUP(CM$1,'Control Panel'!$B:$B,'Control Panel'!$E:$E),_xlfn.XLOOKUP(CM$1,'Control Panel'!$B:$B,'Control Panel'!$C:$C)))</f>
        <v>11044.074042837967</v>
      </c>
      <c r="CO254" s="3">
        <f>IF(CN254=0,0,CM254*(_xlfn.XLOOKUP(CM$1,'Control Panel'!$B:$B,'Control Panel'!$H:$H)))</f>
        <v>4181.6610381392275</v>
      </c>
      <c r="CP254" s="3">
        <f t="shared" si="142"/>
        <v>6862.4130046987393</v>
      </c>
      <c r="CQ254" s="3">
        <f t="shared" si="143"/>
        <v>948945.82428426761</v>
      </c>
      <c r="CR254" s="10">
        <f>_xlfn.XLOOKUP(CM$1,'Control Panel'!$B:$B,'Control Panel'!$D:$D)</f>
        <v>5.2499999999999998E-2</v>
      </c>
    </row>
    <row r="255" spans="1:96" ht="11.15" thickBot="1" x14ac:dyDescent="0.35">
      <c r="A255" s="86">
        <f t="shared" si="112"/>
        <v>207015.1577604865</v>
      </c>
      <c r="B255" s="3">
        <f t="shared" si="113"/>
        <v>157667.4755462324</v>
      </c>
      <c r="C255" s="88">
        <f>SUM($A$3:A254)</f>
        <v>70017384.631364539</v>
      </c>
      <c r="D255" s="87">
        <f>IF('Control Panel'!$D$27= "ON",A255+B255*(1-'Control Panel'!$C$27),A255+B255)</f>
        <v>364682.6333067189</v>
      </c>
      <c r="F255" s="11">
        <v>253</v>
      </c>
      <c r="G255" s="2">
        <f>IF('Control Panel'!$D$26="ON",K254*(1-'Control Panel'!$C$26),K254)</f>
        <v>2.5611370801925659E-9</v>
      </c>
      <c r="H255" s="3">
        <f>IF(ROUND(K254,2) = 0,0,-PMT(_xlfn.XLOOKUP(G$1,'Control Panel'!$B:$B,'Control Panel'!$H:$H),_xlfn.XLOOKUP(G$1,'Control Panel'!$B:$B,'Control Panel'!$E:$E),_xlfn.XLOOKUP(G$1,'Control Panel'!$B:$B,'Control Panel'!$C:$C)))</f>
        <v>0</v>
      </c>
      <c r="I255" s="3">
        <f>IF(H255=0,0,G255*(_xlfn.XLOOKUP(G$1,'Control Panel'!$B:$B,'Control Panel'!$H:$H)))</f>
        <v>0</v>
      </c>
      <c r="J255" s="3">
        <f t="shared" si="114"/>
        <v>0</v>
      </c>
      <c r="K255" s="3">
        <f t="shared" si="115"/>
        <v>2.5611370801925659E-9</v>
      </c>
      <c r="L255" s="10">
        <f>_xlfn.XLOOKUP(G$1,'Control Panel'!$B:$B,'Control Panel'!$D:$D)</f>
        <v>5.5E-2</v>
      </c>
      <c r="M255" s="2">
        <f>IF('Control Panel'!$D$26="ON",Q254*(1-'Control Panel'!$C$26),Q254)</f>
        <v>2111792.4650049522</v>
      </c>
      <c r="N255" s="3">
        <f>IF(ROUND(Q254,2) = 0,0,-PMT(_xlfn.XLOOKUP(M$1,'Control Panel'!$B:$B,'Control Panel'!$H:$H),_xlfn.XLOOKUP(M$1,'Control Panel'!$B:$B,'Control Panel'!$E:$E),_xlfn.XLOOKUP(M$1,'Control Panel'!$B:$B,'Control Panel'!$C:$C)))</f>
        <v>26277.152547020552</v>
      </c>
      <c r="O255" s="3">
        <f>IF(N255=0,0,M255*(_xlfn.XLOOKUP(M$1,'Control Panel'!$B:$B,'Control Panel'!$H:$H)))</f>
        <v>12098.810997424205</v>
      </c>
      <c r="P255" s="3">
        <f t="shared" si="116"/>
        <v>14178.341549596347</v>
      </c>
      <c r="Q255" s="3">
        <f t="shared" si="117"/>
        <v>2097614.1234553559</v>
      </c>
      <c r="R255" s="10">
        <f>_xlfn.XLOOKUP(M$1,'Control Panel'!$B:$B,'Control Panel'!$D:$D)</f>
        <v>6.8750000000000006E-2</v>
      </c>
      <c r="S255" s="2">
        <f>IF('Control Panel'!$D$26="ON",W254*(1-'Control Panel'!$C$26),W254)</f>
        <v>3431662.7556330161</v>
      </c>
      <c r="T255" s="3">
        <f>IF(ROUND(W254,2) = 0,0,-PMT(_xlfn.XLOOKUP(S$1,'Control Panel'!$B:$B,'Control Panel'!$H:$H),_xlfn.XLOOKUP(S$1,'Control Panel'!$B:$B,'Control Panel'!$E:$E),_xlfn.XLOOKUP(S$1,'Control Panel'!$B:$B,'Control Panel'!$C:$C)))</f>
        <v>42700.372888908401</v>
      </c>
      <c r="U255" s="3">
        <f>IF(T255=0,0,S255*(_xlfn.XLOOKUP(S$1,'Control Panel'!$B:$B,'Control Panel'!$H:$H)))</f>
        <v>19660.567870814157</v>
      </c>
      <c r="V255" s="3">
        <f t="shared" si="118"/>
        <v>23039.805018094245</v>
      </c>
      <c r="W255" s="3">
        <f t="shared" si="119"/>
        <v>3408622.9506149217</v>
      </c>
      <c r="X255" s="10">
        <f>_xlfn.XLOOKUP(S$1,'Control Panel'!$B:$B,'Control Panel'!$D:$D)</f>
        <v>6.8750000000000006E-2</v>
      </c>
      <c r="Y255" s="2">
        <f>IF('Control Panel'!$D$26="ON",AC254*(1-'Control Panel'!$C$26),AC254)</f>
        <v>-6.7957444116473198E-9</v>
      </c>
      <c r="Z255" s="3">
        <f>IF(ROUND(AC254,2) = 0,0,-PMT(_xlfn.XLOOKUP(Y$1,'Control Panel'!$B:$B,'Control Panel'!$H:$H),_xlfn.XLOOKUP(Y$1,'Control Panel'!$B:$B,'Control Panel'!$E:$E),_xlfn.XLOOKUP(Y$1,'Control Panel'!$B:$B,'Control Panel'!$C:$C)))</f>
        <v>0</v>
      </c>
      <c r="AA255" s="3">
        <f>IF(Z255=0,0,Y255*(_xlfn.XLOOKUP(Y$1,'Control Panel'!$B:$B,'Control Panel'!$H:$H)))</f>
        <v>0</v>
      </c>
      <c r="AB255" s="3">
        <f t="shared" si="120"/>
        <v>0</v>
      </c>
      <c r="AC255" s="3">
        <f t="shared" si="121"/>
        <v>-6.7957444116473198E-9</v>
      </c>
      <c r="AD255" s="10">
        <f>_xlfn.XLOOKUP(Y$1,'Control Panel'!$B:$B,'Control Panel'!$D:$D)</f>
        <v>5.1249999999999997E-2</v>
      </c>
      <c r="AE255" s="2">
        <f>IF('Control Panel'!$D$26="ON",AI254*(1-'Control Panel'!$C$26),AI254)</f>
        <v>5279481.1625123862</v>
      </c>
      <c r="AF255" s="3">
        <f>IF(ROUND(AI254,2) = 0,0,-PMT(_xlfn.XLOOKUP(AE$1,'Control Panel'!$B:$B,'Control Panel'!$H:$H),_xlfn.XLOOKUP(AE$1,'Control Panel'!$B:$B,'Control Panel'!$E:$E),_xlfn.XLOOKUP(AE$1,'Control Panel'!$B:$B,'Control Panel'!$C:$C)))</f>
        <v>65692.881367551381</v>
      </c>
      <c r="AG255" s="3">
        <f>IF(AF255=0,0,AE255*(_xlfn.XLOOKUP(AE$1,'Control Panel'!$B:$B,'Control Panel'!$H:$H)))</f>
        <v>30247.027493560548</v>
      </c>
      <c r="AH255" s="3">
        <f t="shared" si="122"/>
        <v>35445.853873990833</v>
      </c>
      <c r="AI255" s="3">
        <f t="shared" si="123"/>
        <v>5244035.3086383957</v>
      </c>
      <c r="AJ255" s="10">
        <f>_xlfn.XLOOKUP(AE$1,'Control Panel'!$B:$B,'Control Panel'!$D:$D)</f>
        <v>6.8750000000000006E-2</v>
      </c>
      <c r="AK255" s="2">
        <f>IF('Control Panel'!$D$26="ON",AO254*(1-'Control Panel'!$C$26),AO254)</f>
        <v>-5.056790541857481E-10</v>
      </c>
      <c r="AL255" s="3">
        <f>IF(ROUND(AO254,2) = 0,0,-PMT(_xlfn.XLOOKUP(AK$1,'Control Panel'!$B:$B,'Control Panel'!$H:$H),_xlfn.XLOOKUP(AK$1,'Control Panel'!$B:$B,'Control Panel'!$E:$E),_xlfn.XLOOKUP(AK$1,'Control Panel'!$B:$B,'Control Panel'!$C:$C)))</f>
        <v>0</v>
      </c>
      <c r="AM255" s="3">
        <f>IF(AL255=0,0,AK255*(_xlfn.XLOOKUP(AK$1,'Control Panel'!$B:$B,'Control Panel'!$H:$H)))</f>
        <v>0</v>
      </c>
      <c r="AN255" s="3">
        <f t="shared" si="124"/>
        <v>0</v>
      </c>
      <c r="AO255" s="3">
        <f t="shared" si="125"/>
        <v>-5.056790541857481E-10</v>
      </c>
      <c r="AP255" s="10">
        <f>_xlfn.XLOOKUP(AK$1,'Control Panel'!$B:$B,'Control Panel'!$D:$D)</f>
        <v>6.25E-2</v>
      </c>
      <c r="AQ255" s="2">
        <f>IF('Control Panel'!$D$26="ON",AU254*(1-'Control Panel'!$C$26),AU254)</f>
        <v>-1.3387762010097504E-9</v>
      </c>
      <c r="AR255" s="3">
        <f>IF(ROUND(AU254,2) = 0,0,-PMT(_xlfn.XLOOKUP(AQ$1,'Control Panel'!$B:$B,'Control Panel'!$H:$H),_xlfn.XLOOKUP(AQ$1,'Control Panel'!$B:$B,'Control Panel'!$E:$E),_xlfn.XLOOKUP(AQ$1,'Control Panel'!$B:$B,'Control Panel'!$C:$C)))</f>
        <v>0</v>
      </c>
      <c r="AS255" s="3">
        <f>IF(AR255=0,0,AQ255*(_xlfn.XLOOKUP(AQ$1,'Control Panel'!$B:$B,'Control Panel'!$H:$H)))</f>
        <v>0</v>
      </c>
      <c r="AT255" s="3">
        <f t="shared" si="126"/>
        <v>0</v>
      </c>
      <c r="AU255" s="3">
        <f t="shared" si="127"/>
        <v>-1.3387762010097504E-9</v>
      </c>
      <c r="AV255" s="10">
        <f>_xlfn.XLOOKUP(AQ$1,'Control Panel'!$B:$B,'Control Panel'!$D:$D)</f>
        <v>6.6250000000000003E-2</v>
      </c>
      <c r="AW255" s="2">
        <f>IF('Control Panel'!$D$26="ON",BA254*(1-'Control Panel'!$C$26),BA254)</f>
        <v>3829180.1226779236</v>
      </c>
      <c r="AX255" s="3">
        <f>IF(ROUND(BA254,2) = 0,0,-PMT(_xlfn.XLOOKUP(AW$1,'Control Panel'!$B:$B,'Control Panel'!$H:$H),_xlfn.XLOOKUP(AW$1,'Control Panel'!$B:$B,'Control Panel'!$E:$E),_xlfn.XLOOKUP(AW$1,'Control Panel'!$B:$B,'Control Panel'!$C:$C)))</f>
        <v>44797.69910066975</v>
      </c>
      <c r="AY255" s="3">
        <f>IF(AX255=0,0,AW255*(_xlfn.XLOOKUP(AW$1,'Control Panel'!$B:$B,'Control Panel'!$H:$H)))</f>
        <v>17151.535966161533</v>
      </c>
      <c r="AZ255" s="3">
        <f t="shared" si="128"/>
        <v>27646.163134508217</v>
      </c>
      <c r="BA255" s="3">
        <f t="shared" si="129"/>
        <v>3801533.9595434153</v>
      </c>
      <c r="BB255" s="10">
        <f>_xlfn.XLOOKUP(AW$1,'Control Panel'!$B:$B,'Control Panel'!$D:$D)</f>
        <v>5.3749999999999999E-2</v>
      </c>
      <c r="BC255" s="2">
        <f>IF('Control Panel'!$D$26="ON",BG254*(1-'Control Panel'!$C$26),BG254)</f>
        <v>6649685.9612741005</v>
      </c>
      <c r="BD255" s="3">
        <f>IF(ROUND(BG254,2) = 0,0,-PMT(_xlfn.XLOOKUP(BC$1,'Control Panel'!$B:$B,'Control Panel'!$H:$H),_xlfn.XLOOKUP(BC$1,'Control Panel'!$B:$B,'Control Panel'!$E:$E),_xlfn.XLOOKUP(BC$1,'Control Panel'!$B:$B,'Control Panel'!$C:$C)))</f>
        <v>83162.8118973979</v>
      </c>
      <c r="BE255" s="3">
        <f>IF(BD255=0,0,BC255*(_xlfn.XLOOKUP(BC$1,'Control Panel'!$B:$B,'Control Panel'!$H:$H)))</f>
        <v>38789.834774098919</v>
      </c>
      <c r="BF255" s="3">
        <f t="shared" si="130"/>
        <v>44372.977123298981</v>
      </c>
      <c r="BG255" s="3">
        <f t="shared" si="131"/>
        <v>6605312.9841508018</v>
      </c>
      <c r="BH255" s="10">
        <f>_xlfn.XLOOKUP(BC$1,'Control Panel'!$B:$B,'Control Panel'!$D:$D)</f>
        <v>7.0000000000000007E-2</v>
      </c>
      <c r="BI255" s="2">
        <f>IF('Control Panel'!$D$26="ON",BM254*(1-'Control Panel'!$C$26),BM254)</f>
        <v>3342992.639934096</v>
      </c>
      <c r="BJ255" s="3">
        <f>IF(ROUND(BM254,2) = 0,0,-PMT(_xlfn.XLOOKUP(BI$1,'Control Panel'!$B:$B,'Control Panel'!$H:$H),_xlfn.XLOOKUP(BI$1,'Control Panel'!$B:$B,'Control Panel'!$E:$E),_xlfn.XLOOKUP(BI$1,'Control Panel'!$B:$B,'Control Panel'!$C:$C)))</f>
        <v>39928.799014207361</v>
      </c>
      <c r="BK255" s="3">
        <f>IF(BJ255=0,0,BI255*(_xlfn.XLOOKUP(BI$1,'Control Panel'!$B:$B,'Control Panel'!$H:$H)))</f>
        <v>16366.734799677342</v>
      </c>
      <c r="BL255" s="3">
        <f t="shared" si="132"/>
        <v>23562.064214530019</v>
      </c>
      <c r="BM255" s="3">
        <f t="shared" si="133"/>
        <v>3319430.5757195661</v>
      </c>
      <c r="BN255" s="10">
        <f>_xlfn.XLOOKUP(BI$1,'Control Panel'!$B:$B,'Control Panel'!$D:$D)</f>
        <v>5.8749999999999997E-2</v>
      </c>
      <c r="BO255" s="2">
        <f>IF('Control Panel'!$D$26="ON",BS254*(1-'Control Panel'!$C$26),BS254)</f>
        <v>4388874.4373147432</v>
      </c>
      <c r="BP255" s="3">
        <f>IF(ROUND(BS254,2) = 0,0,-PMT(_xlfn.XLOOKUP(BO$1,'Control Panel'!$B:$B,'Control Panel'!$H:$H),_xlfn.XLOOKUP(BO$1,'Control Panel'!$B:$B,'Control Panel'!$E:$E),_xlfn.XLOOKUP(BO$1,'Control Panel'!$B:$B,'Control Panel'!$C:$C)))</f>
        <v>51078.842448125593</v>
      </c>
      <c r="BQ255" s="3">
        <f>IF(BP255=0,0,BO255*(_xlfn.XLOOKUP(BO$1,'Control Panel'!$B:$B,'Control Panel'!$H:$H)))</f>
        <v>19201.325663251999</v>
      </c>
      <c r="BR255" s="3">
        <f t="shared" si="134"/>
        <v>31877.516784873595</v>
      </c>
      <c r="BS255" s="3">
        <f t="shared" si="135"/>
        <v>4356996.9205298694</v>
      </c>
      <c r="BT255" s="10">
        <f>_xlfn.XLOOKUP(BO$1,'Control Panel'!$B:$B,'Control Panel'!$D:$D)</f>
        <v>5.2499999999999998E-2</v>
      </c>
      <c r="BU255" s="2">
        <f>IF('Control Panel'!$D$26="ON",BY254*(1-'Control Panel'!$C$26),BY254)</f>
        <v>-1.0259100235998631E-9</v>
      </c>
      <c r="BV255" s="3">
        <f>IF(ROUND(BY254,2) = 0,0,-PMT(_xlfn.XLOOKUP(BU$1,'Control Panel'!$B:$B,'Control Panel'!$H:$H),_xlfn.XLOOKUP(BU$1,'Control Panel'!$B:$B,'Control Panel'!$E:$E),_xlfn.XLOOKUP(BU$1,'Control Panel'!$B:$B,'Control Panel'!$C:$C)))</f>
        <v>0</v>
      </c>
      <c r="BW255" s="3">
        <f>IF(BV255=0,0,BU255*(_xlfn.XLOOKUP(BU$1,'Control Panel'!$B:$B,'Control Panel'!$H:$H)))</f>
        <v>0</v>
      </c>
      <c r="BX255" s="3">
        <f t="shared" si="136"/>
        <v>0</v>
      </c>
      <c r="BY255" s="3">
        <f t="shared" si="137"/>
        <v>-1.0259100235998631E-9</v>
      </c>
      <c r="BZ255" s="10">
        <f>_xlfn.XLOOKUP(BU$1,'Control Panel'!$B:$B,'Control Panel'!$D:$D)</f>
        <v>6.3750000000000001E-2</v>
      </c>
      <c r="CA255" s="2">
        <f>IF('Control Panel'!$D$26="ON",CE254*(1-'Control Panel'!$C$26),CE254)</f>
        <v>-8.3746272139251232E-9</v>
      </c>
      <c r="CB255" s="3">
        <f>IF(ROUND(CE254,2) = 0,0,-PMT(_xlfn.XLOOKUP(CA$1,'Control Panel'!$B:$B,'Control Panel'!$H:$H),_xlfn.XLOOKUP(CA$1,'Control Panel'!$B:$B,'Control Panel'!$E:$E),_xlfn.XLOOKUP(CA$1,'Control Panel'!$B:$B,'Control Panel'!$C:$C)))</f>
        <v>0</v>
      </c>
      <c r="CC255" s="3">
        <f>IF(CB255=0,0,CA255*(_xlfn.XLOOKUP(CA$1,'Control Panel'!$B:$B,'Control Panel'!$H:$H)))</f>
        <v>0</v>
      </c>
      <c r="CD255" s="3">
        <f t="shared" si="138"/>
        <v>0</v>
      </c>
      <c r="CE255" s="3">
        <f t="shared" si="139"/>
        <v>-8.3746272139251232E-9</v>
      </c>
      <c r="CF255" s="10">
        <f>_xlfn.XLOOKUP(CA$1,'Control Panel'!$B:$B,'Control Panel'!$D:$D)</f>
        <v>5.7500000000000002E-2</v>
      </c>
      <c r="CG255" s="2">
        <f>IF('Control Panel'!$D$26="ON",CK254*(1-'Control Panel'!$C$26),CK254)</f>
        <v>2.066371962428093E-9</v>
      </c>
      <c r="CH255" s="3">
        <f>IF(ROUND(CK254,2) = 0,0,-PMT(_xlfn.XLOOKUP(CG$1,'Control Panel'!$B:$B,'Control Panel'!$H:$H),_xlfn.XLOOKUP(CG$1,'Control Panel'!$B:$B,'Control Panel'!$E:$E),_xlfn.XLOOKUP(CG$1,'Control Panel'!$B:$B,'Control Panel'!$C:$C)))</f>
        <v>0</v>
      </c>
      <c r="CI255" s="3">
        <f>IF(CH255=0,0,CG255*(_xlfn.XLOOKUP(CG$1,'Control Panel'!$B:$B,'Control Panel'!$H:$H)))</f>
        <v>0</v>
      </c>
      <c r="CJ255" s="3">
        <f t="shared" si="140"/>
        <v>0</v>
      </c>
      <c r="CK255" s="3">
        <f t="shared" si="141"/>
        <v>2.066371962428093E-9</v>
      </c>
      <c r="CL255" s="10">
        <f>_xlfn.XLOOKUP(CG$1,'Control Panel'!$B:$B,'Control Panel'!$D:$D)</f>
        <v>5.5E-2</v>
      </c>
      <c r="CM255" s="2">
        <f>IF('Control Panel'!$D$26="ON",CQ254*(1-'Control Panel'!$C$26),CQ254)</f>
        <v>948945.82428426761</v>
      </c>
      <c r="CN255" s="3">
        <f>IF(ROUND(CQ254,2) = 0,0,-PMT(_xlfn.XLOOKUP(CM$1,'Control Panel'!$B:$B,'Control Panel'!$H:$H),_xlfn.XLOOKUP(CM$1,'Control Panel'!$B:$B,'Control Panel'!$E:$E),_xlfn.XLOOKUP(CM$1,'Control Panel'!$B:$B,'Control Panel'!$C:$C)))</f>
        <v>11044.074042837967</v>
      </c>
      <c r="CO255" s="3">
        <f>IF(CN255=0,0,CM255*(_xlfn.XLOOKUP(CM$1,'Control Panel'!$B:$B,'Control Panel'!$H:$H)))</f>
        <v>4151.6379812436708</v>
      </c>
      <c r="CP255" s="3">
        <f t="shared" si="142"/>
        <v>6892.436061594296</v>
      </c>
      <c r="CQ255" s="3">
        <f t="shared" si="143"/>
        <v>942053.38822267333</v>
      </c>
      <c r="CR255" s="10">
        <f>_xlfn.XLOOKUP(CM$1,'Control Panel'!$B:$B,'Control Panel'!$D:$D)</f>
        <v>5.2499999999999998E-2</v>
      </c>
    </row>
    <row r="256" spans="1:96" ht="11.15" thickBot="1" x14ac:dyDescent="0.35">
      <c r="A256" s="86">
        <f t="shared" si="112"/>
        <v>208099.1105516965</v>
      </c>
      <c r="B256" s="3">
        <f t="shared" si="113"/>
        <v>156583.52275502239</v>
      </c>
      <c r="C256" s="88">
        <f>SUM($A$3:A255)</f>
        <v>70224399.789125025</v>
      </c>
      <c r="D256" s="87">
        <f>IF('Control Panel'!$D$27= "ON",A256+B256*(1-'Control Panel'!$C$27),A256+B256)</f>
        <v>364682.6333067189</v>
      </c>
      <c r="F256" s="11">
        <v>254</v>
      </c>
      <c r="G256" s="2">
        <f>IF('Control Panel'!$D$26="ON",K255*(1-'Control Panel'!$C$26),K255)</f>
        <v>2.5611370801925659E-9</v>
      </c>
      <c r="H256" s="3">
        <f>IF(ROUND(K255,2) = 0,0,-PMT(_xlfn.XLOOKUP(G$1,'Control Panel'!$B:$B,'Control Panel'!$H:$H),_xlfn.XLOOKUP(G$1,'Control Panel'!$B:$B,'Control Panel'!$E:$E),_xlfn.XLOOKUP(G$1,'Control Panel'!$B:$B,'Control Panel'!$C:$C)))</f>
        <v>0</v>
      </c>
      <c r="I256" s="3">
        <f>IF(H256=0,0,G256*(_xlfn.XLOOKUP(G$1,'Control Panel'!$B:$B,'Control Panel'!$H:$H)))</f>
        <v>0</v>
      </c>
      <c r="J256" s="3">
        <f t="shared" si="114"/>
        <v>0</v>
      </c>
      <c r="K256" s="3">
        <f t="shared" si="115"/>
        <v>2.5611370801925659E-9</v>
      </c>
      <c r="L256" s="10">
        <f>_xlfn.XLOOKUP(G$1,'Control Panel'!$B:$B,'Control Panel'!$D:$D)</f>
        <v>5.5E-2</v>
      </c>
      <c r="M256" s="2">
        <f>IF('Control Panel'!$D$26="ON",Q255*(1-'Control Panel'!$C$26),Q255)</f>
        <v>2097614.1234553559</v>
      </c>
      <c r="N256" s="3">
        <f>IF(ROUND(Q255,2) = 0,0,-PMT(_xlfn.XLOOKUP(M$1,'Control Panel'!$B:$B,'Control Panel'!$H:$H),_xlfn.XLOOKUP(M$1,'Control Panel'!$B:$B,'Control Panel'!$E:$E),_xlfn.XLOOKUP(M$1,'Control Panel'!$B:$B,'Control Panel'!$C:$C)))</f>
        <v>26277.152547020552</v>
      </c>
      <c r="O256" s="3">
        <f>IF(N256=0,0,M256*(_xlfn.XLOOKUP(M$1,'Control Panel'!$B:$B,'Control Panel'!$H:$H)))</f>
        <v>12017.580915629644</v>
      </c>
      <c r="P256" s="3">
        <f t="shared" si="116"/>
        <v>14259.571631390909</v>
      </c>
      <c r="Q256" s="3">
        <f t="shared" si="117"/>
        <v>2083354.551823965</v>
      </c>
      <c r="R256" s="10">
        <f>_xlfn.XLOOKUP(M$1,'Control Panel'!$B:$B,'Control Panel'!$D:$D)</f>
        <v>6.8750000000000006E-2</v>
      </c>
      <c r="S256" s="2">
        <f>IF('Control Panel'!$D$26="ON",W255*(1-'Control Panel'!$C$26),W255)</f>
        <v>3408622.9506149217</v>
      </c>
      <c r="T256" s="3">
        <f>IF(ROUND(W255,2) = 0,0,-PMT(_xlfn.XLOOKUP(S$1,'Control Panel'!$B:$B,'Control Panel'!$H:$H),_xlfn.XLOOKUP(S$1,'Control Panel'!$B:$B,'Control Panel'!$E:$E),_xlfn.XLOOKUP(S$1,'Control Panel'!$B:$B,'Control Panel'!$C:$C)))</f>
        <v>42700.372888908401</v>
      </c>
      <c r="U256" s="3">
        <f>IF(T256=0,0,S256*(_xlfn.XLOOKUP(S$1,'Control Panel'!$B:$B,'Control Panel'!$H:$H)))</f>
        <v>19528.56898789799</v>
      </c>
      <c r="V256" s="3">
        <f t="shared" si="118"/>
        <v>23171.803901010411</v>
      </c>
      <c r="W256" s="3">
        <f t="shared" si="119"/>
        <v>3385451.1467139116</v>
      </c>
      <c r="X256" s="10">
        <f>_xlfn.XLOOKUP(S$1,'Control Panel'!$B:$B,'Control Panel'!$D:$D)</f>
        <v>6.8750000000000006E-2</v>
      </c>
      <c r="Y256" s="2">
        <f>IF('Control Panel'!$D$26="ON",AC255*(1-'Control Panel'!$C$26),AC255)</f>
        <v>-6.7957444116473198E-9</v>
      </c>
      <c r="Z256" s="3">
        <f>IF(ROUND(AC255,2) = 0,0,-PMT(_xlfn.XLOOKUP(Y$1,'Control Panel'!$B:$B,'Control Panel'!$H:$H),_xlfn.XLOOKUP(Y$1,'Control Panel'!$B:$B,'Control Panel'!$E:$E),_xlfn.XLOOKUP(Y$1,'Control Panel'!$B:$B,'Control Panel'!$C:$C)))</f>
        <v>0</v>
      </c>
      <c r="AA256" s="3">
        <f>IF(Z256=0,0,Y256*(_xlfn.XLOOKUP(Y$1,'Control Panel'!$B:$B,'Control Panel'!$H:$H)))</f>
        <v>0</v>
      </c>
      <c r="AB256" s="3">
        <f t="shared" si="120"/>
        <v>0</v>
      </c>
      <c r="AC256" s="3">
        <f t="shared" si="121"/>
        <v>-6.7957444116473198E-9</v>
      </c>
      <c r="AD256" s="10">
        <f>_xlfn.XLOOKUP(Y$1,'Control Panel'!$B:$B,'Control Panel'!$D:$D)</f>
        <v>5.1249999999999997E-2</v>
      </c>
      <c r="AE256" s="2">
        <f>IF('Control Panel'!$D$26="ON",AI255*(1-'Control Panel'!$C$26),AI255)</f>
        <v>5244035.3086383957</v>
      </c>
      <c r="AF256" s="3">
        <f>IF(ROUND(AI255,2) = 0,0,-PMT(_xlfn.XLOOKUP(AE$1,'Control Panel'!$B:$B,'Control Panel'!$H:$H),_xlfn.XLOOKUP(AE$1,'Control Panel'!$B:$B,'Control Panel'!$E:$E),_xlfn.XLOOKUP(AE$1,'Control Panel'!$B:$B,'Control Panel'!$C:$C)))</f>
        <v>65692.881367551381</v>
      </c>
      <c r="AG256" s="3">
        <f>IF(AF256=0,0,AE256*(_xlfn.XLOOKUP(AE$1,'Control Panel'!$B:$B,'Control Panel'!$H:$H)))</f>
        <v>30043.952289074146</v>
      </c>
      <c r="AH256" s="3">
        <f t="shared" si="122"/>
        <v>35648.929078477231</v>
      </c>
      <c r="AI256" s="3">
        <f t="shared" si="123"/>
        <v>5208386.3795599183</v>
      </c>
      <c r="AJ256" s="10">
        <f>_xlfn.XLOOKUP(AE$1,'Control Panel'!$B:$B,'Control Panel'!$D:$D)</f>
        <v>6.8750000000000006E-2</v>
      </c>
      <c r="AK256" s="2">
        <f>IF('Control Panel'!$D$26="ON",AO255*(1-'Control Panel'!$C$26),AO255)</f>
        <v>-5.056790541857481E-10</v>
      </c>
      <c r="AL256" s="3">
        <f>IF(ROUND(AO255,2) = 0,0,-PMT(_xlfn.XLOOKUP(AK$1,'Control Panel'!$B:$B,'Control Panel'!$H:$H),_xlfn.XLOOKUP(AK$1,'Control Panel'!$B:$B,'Control Panel'!$E:$E),_xlfn.XLOOKUP(AK$1,'Control Panel'!$B:$B,'Control Panel'!$C:$C)))</f>
        <v>0</v>
      </c>
      <c r="AM256" s="3">
        <f>IF(AL256=0,0,AK256*(_xlfn.XLOOKUP(AK$1,'Control Panel'!$B:$B,'Control Panel'!$H:$H)))</f>
        <v>0</v>
      </c>
      <c r="AN256" s="3">
        <f t="shared" si="124"/>
        <v>0</v>
      </c>
      <c r="AO256" s="3">
        <f t="shared" si="125"/>
        <v>-5.056790541857481E-10</v>
      </c>
      <c r="AP256" s="10">
        <f>_xlfn.XLOOKUP(AK$1,'Control Panel'!$B:$B,'Control Panel'!$D:$D)</f>
        <v>6.25E-2</v>
      </c>
      <c r="AQ256" s="2">
        <f>IF('Control Panel'!$D$26="ON",AU255*(1-'Control Panel'!$C$26),AU255)</f>
        <v>-1.3387762010097504E-9</v>
      </c>
      <c r="AR256" s="3">
        <f>IF(ROUND(AU255,2) = 0,0,-PMT(_xlfn.XLOOKUP(AQ$1,'Control Panel'!$B:$B,'Control Panel'!$H:$H),_xlfn.XLOOKUP(AQ$1,'Control Panel'!$B:$B,'Control Panel'!$E:$E),_xlfn.XLOOKUP(AQ$1,'Control Panel'!$B:$B,'Control Panel'!$C:$C)))</f>
        <v>0</v>
      </c>
      <c r="AS256" s="3">
        <f>IF(AR256=0,0,AQ256*(_xlfn.XLOOKUP(AQ$1,'Control Panel'!$B:$B,'Control Panel'!$H:$H)))</f>
        <v>0</v>
      </c>
      <c r="AT256" s="3">
        <f t="shared" si="126"/>
        <v>0</v>
      </c>
      <c r="AU256" s="3">
        <f t="shared" si="127"/>
        <v>-1.3387762010097504E-9</v>
      </c>
      <c r="AV256" s="10">
        <f>_xlfn.XLOOKUP(AQ$1,'Control Panel'!$B:$B,'Control Panel'!$D:$D)</f>
        <v>6.6250000000000003E-2</v>
      </c>
      <c r="AW256" s="2">
        <f>IF('Control Panel'!$D$26="ON",BA255*(1-'Control Panel'!$C$26),BA255)</f>
        <v>3801533.9595434153</v>
      </c>
      <c r="AX256" s="3">
        <f>IF(ROUND(BA255,2) = 0,0,-PMT(_xlfn.XLOOKUP(AW$1,'Control Panel'!$B:$B,'Control Panel'!$H:$H),_xlfn.XLOOKUP(AW$1,'Control Panel'!$B:$B,'Control Panel'!$E:$E),_xlfn.XLOOKUP(AW$1,'Control Panel'!$B:$B,'Control Panel'!$C:$C)))</f>
        <v>44797.69910066975</v>
      </c>
      <c r="AY256" s="3">
        <f>IF(AX256=0,0,AW256*(_xlfn.XLOOKUP(AW$1,'Control Panel'!$B:$B,'Control Panel'!$H:$H)))</f>
        <v>17027.704193788217</v>
      </c>
      <c r="AZ256" s="3">
        <f t="shared" si="128"/>
        <v>27769.994906881533</v>
      </c>
      <c r="BA256" s="3">
        <f t="shared" si="129"/>
        <v>3773763.964636534</v>
      </c>
      <c r="BB256" s="10">
        <f>_xlfn.XLOOKUP(AW$1,'Control Panel'!$B:$B,'Control Panel'!$D:$D)</f>
        <v>5.3749999999999999E-2</v>
      </c>
      <c r="BC256" s="2">
        <f>IF('Control Panel'!$D$26="ON",BG255*(1-'Control Panel'!$C$26),BG255)</f>
        <v>6605312.9841508018</v>
      </c>
      <c r="BD256" s="3">
        <f>IF(ROUND(BG255,2) = 0,0,-PMT(_xlfn.XLOOKUP(BC$1,'Control Panel'!$B:$B,'Control Panel'!$H:$H),_xlfn.XLOOKUP(BC$1,'Control Panel'!$B:$B,'Control Panel'!$E:$E),_xlfn.XLOOKUP(BC$1,'Control Panel'!$B:$B,'Control Panel'!$C:$C)))</f>
        <v>83162.8118973979</v>
      </c>
      <c r="BE256" s="3">
        <f>IF(BD256=0,0,BC256*(_xlfn.XLOOKUP(BC$1,'Control Panel'!$B:$B,'Control Panel'!$H:$H)))</f>
        <v>38530.992407546342</v>
      </c>
      <c r="BF256" s="3">
        <f t="shared" si="130"/>
        <v>44631.819489851558</v>
      </c>
      <c r="BG256" s="3">
        <f t="shared" si="131"/>
        <v>6560681.1646609502</v>
      </c>
      <c r="BH256" s="10">
        <f>_xlfn.XLOOKUP(BC$1,'Control Panel'!$B:$B,'Control Panel'!$D:$D)</f>
        <v>7.0000000000000007E-2</v>
      </c>
      <c r="BI256" s="2">
        <f>IF('Control Panel'!$D$26="ON",BM255*(1-'Control Panel'!$C$26),BM255)</f>
        <v>3319430.5757195661</v>
      </c>
      <c r="BJ256" s="3">
        <f>IF(ROUND(BM255,2) = 0,0,-PMT(_xlfn.XLOOKUP(BI$1,'Control Panel'!$B:$B,'Control Panel'!$H:$H),_xlfn.XLOOKUP(BI$1,'Control Panel'!$B:$B,'Control Panel'!$E:$E),_xlfn.XLOOKUP(BI$1,'Control Panel'!$B:$B,'Control Panel'!$C:$C)))</f>
        <v>39928.799014207361</v>
      </c>
      <c r="BK256" s="3">
        <f>IF(BJ256=0,0,BI256*(_xlfn.XLOOKUP(BI$1,'Control Panel'!$B:$B,'Control Panel'!$H:$H)))</f>
        <v>16251.378860293707</v>
      </c>
      <c r="BL256" s="3">
        <f t="shared" si="132"/>
        <v>23677.420153913656</v>
      </c>
      <c r="BM256" s="3">
        <f t="shared" si="133"/>
        <v>3295753.1555656525</v>
      </c>
      <c r="BN256" s="10">
        <f>_xlfn.XLOOKUP(BI$1,'Control Panel'!$B:$B,'Control Panel'!$D:$D)</f>
        <v>5.8749999999999997E-2</v>
      </c>
      <c r="BO256" s="2">
        <f>IF('Control Panel'!$D$26="ON",BS255*(1-'Control Panel'!$C$26),BS255)</f>
        <v>4356996.9205298694</v>
      </c>
      <c r="BP256" s="3">
        <f>IF(ROUND(BS255,2) = 0,0,-PMT(_xlfn.XLOOKUP(BO$1,'Control Panel'!$B:$B,'Control Panel'!$H:$H),_xlfn.XLOOKUP(BO$1,'Control Panel'!$B:$B,'Control Panel'!$E:$E),_xlfn.XLOOKUP(BO$1,'Control Panel'!$B:$B,'Control Panel'!$C:$C)))</f>
        <v>51078.842448125593</v>
      </c>
      <c r="BQ256" s="3">
        <f>IF(BP256=0,0,BO256*(_xlfn.XLOOKUP(BO$1,'Control Panel'!$B:$B,'Control Panel'!$H:$H)))</f>
        <v>19061.861527318175</v>
      </c>
      <c r="BR256" s="3">
        <f t="shared" si="134"/>
        <v>32016.980920807418</v>
      </c>
      <c r="BS256" s="3">
        <f t="shared" si="135"/>
        <v>4324979.9396090619</v>
      </c>
      <c r="BT256" s="10">
        <f>_xlfn.XLOOKUP(BO$1,'Control Panel'!$B:$B,'Control Panel'!$D:$D)</f>
        <v>5.2499999999999998E-2</v>
      </c>
      <c r="BU256" s="2">
        <f>IF('Control Panel'!$D$26="ON",BY255*(1-'Control Panel'!$C$26),BY255)</f>
        <v>-1.0259100235998631E-9</v>
      </c>
      <c r="BV256" s="3">
        <f>IF(ROUND(BY255,2) = 0,0,-PMT(_xlfn.XLOOKUP(BU$1,'Control Panel'!$B:$B,'Control Panel'!$H:$H),_xlfn.XLOOKUP(BU$1,'Control Panel'!$B:$B,'Control Panel'!$E:$E),_xlfn.XLOOKUP(BU$1,'Control Panel'!$B:$B,'Control Panel'!$C:$C)))</f>
        <v>0</v>
      </c>
      <c r="BW256" s="3">
        <f>IF(BV256=0,0,BU256*(_xlfn.XLOOKUP(BU$1,'Control Panel'!$B:$B,'Control Panel'!$H:$H)))</f>
        <v>0</v>
      </c>
      <c r="BX256" s="3">
        <f t="shared" si="136"/>
        <v>0</v>
      </c>
      <c r="BY256" s="3">
        <f t="shared" si="137"/>
        <v>-1.0259100235998631E-9</v>
      </c>
      <c r="BZ256" s="10">
        <f>_xlfn.XLOOKUP(BU$1,'Control Panel'!$B:$B,'Control Panel'!$D:$D)</f>
        <v>6.3750000000000001E-2</v>
      </c>
      <c r="CA256" s="2">
        <f>IF('Control Panel'!$D$26="ON",CE255*(1-'Control Panel'!$C$26),CE255)</f>
        <v>-8.3746272139251232E-9</v>
      </c>
      <c r="CB256" s="3">
        <f>IF(ROUND(CE255,2) = 0,0,-PMT(_xlfn.XLOOKUP(CA$1,'Control Panel'!$B:$B,'Control Panel'!$H:$H),_xlfn.XLOOKUP(CA$1,'Control Panel'!$B:$B,'Control Panel'!$E:$E),_xlfn.XLOOKUP(CA$1,'Control Panel'!$B:$B,'Control Panel'!$C:$C)))</f>
        <v>0</v>
      </c>
      <c r="CC256" s="3">
        <f>IF(CB256=0,0,CA256*(_xlfn.XLOOKUP(CA$1,'Control Panel'!$B:$B,'Control Panel'!$H:$H)))</f>
        <v>0</v>
      </c>
      <c r="CD256" s="3">
        <f t="shared" si="138"/>
        <v>0</v>
      </c>
      <c r="CE256" s="3">
        <f t="shared" si="139"/>
        <v>-8.3746272139251232E-9</v>
      </c>
      <c r="CF256" s="10">
        <f>_xlfn.XLOOKUP(CA$1,'Control Panel'!$B:$B,'Control Panel'!$D:$D)</f>
        <v>5.7500000000000002E-2</v>
      </c>
      <c r="CG256" s="2">
        <f>IF('Control Panel'!$D$26="ON",CK255*(1-'Control Panel'!$C$26),CK255)</f>
        <v>2.066371962428093E-9</v>
      </c>
      <c r="CH256" s="3">
        <f>IF(ROUND(CK255,2) = 0,0,-PMT(_xlfn.XLOOKUP(CG$1,'Control Panel'!$B:$B,'Control Panel'!$H:$H),_xlfn.XLOOKUP(CG$1,'Control Panel'!$B:$B,'Control Panel'!$E:$E),_xlfn.XLOOKUP(CG$1,'Control Panel'!$B:$B,'Control Panel'!$C:$C)))</f>
        <v>0</v>
      </c>
      <c r="CI256" s="3">
        <f>IF(CH256=0,0,CG256*(_xlfn.XLOOKUP(CG$1,'Control Panel'!$B:$B,'Control Panel'!$H:$H)))</f>
        <v>0</v>
      </c>
      <c r="CJ256" s="3">
        <f t="shared" si="140"/>
        <v>0</v>
      </c>
      <c r="CK256" s="3">
        <f t="shared" si="141"/>
        <v>2.066371962428093E-9</v>
      </c>
      <c r="CL256" s="10">
        <f>_xlfn.XLOOKUP(CG$1,'Control Panel'!$B:$B,'Control Panel'!$D:$D)</f>
        <v>5.5E-2</v>
      </c>
      <c r="CM256" s="2">
        <f>IF('Control Panel'!$D$26="ON",CQ255*(1-'Control Panel'!$C$26),CQ255)</f>
        <v>942053.38822267333</v>
      </c>
      <c r="CN256" s="3">
        <f>IF(ROUND(CQ255,2) = 0,0,-PMT(_xlfn.XLOOKUP(CM$1,'Control Panel'!$B:$B,'Control Panel'!$H:$H),_xlfn.XLOOKUP(CM$1,'Control Panel'!$B:$B,'Control Panel'!$E:$E),_xlfn.XLOOKUP(CM$1,'Control Panel'!$B:$B,'Control Panel'!$C:$C)))</f>
        <v>11044.074042837967</v>
      </c>
      <c r="CO256" s="3">
        <f>IF(CN256=0,0,CM256*(_xlfn.XLOOKUP(CM$1,'Control Panel'!$B:$B,'Control Panel'!$H:$H)))</f>
        <v>4121.4835734741955</v>
      </c>
      <c r="CP256" s="3">
        <f t="shared" si="142"/>
        <v>6922.5904693637713</v>
      </c>
      <c r="CQ256" s="3">
        <f t="shared" si="143"/>
        <v>935130.7977533096</v>
      </c>
      <c r="CR256" s="10">
        <f>_xlfn.XLOOKUP(CM$1,'Control Panel'!$B:$B,'Control Panel'!$D:$D)</f>
        <v>5.2499999999999998E-2</v>
      </c>
    </row>
    <row r="257" spans="1:96" ht="11.15" thickBot="1" x14ac:dyDescent="0.35">
      <c r="A257" s="86">
        <f t="shared" si="112"/>
        <v>209188.81984040973</v>
      </c>
      <c r="B257" s="3">
        <f t="shared" si="113"/>
        <v>155493.81346630919</v>
      </c>
      <c r="C257" s="88">
        <f>SUM($A$3:A256)</f>
        <v>70432498.899676725</v>
      </c>
      <c r="D257" s="87">
        <f>IF('Control Panel'!$D$27= "ON",A257+B257*(1-'Control Panel'!$C$27),A257+B257)</f>
        <v>364682.6333067189</v>
      </c>
      <c r="F257" s="11">
        <v>255</v>
      </c>
      <c r="G257" s="2">
        <f>IF('Control Panel'!$D$26="ON",K256*(1-'Control Panel'!$C$26),K256)</f>
        <v>2.5611370801925659E-9</v>
      </c>
      <c r="H257" s="3">
        <f>IF(ROUND(K256,2) = 0,0,-PMT(_xlfn.XLOOKUP(G$1,'Control Panel'!$B:$B,'Control Panel'!$H:$H),_xlfn.XLOOKUP(G$1,'Control Panel'!$B:$B,'Control Panel'!$E:$E),_xlfn.XLOOKUP(G$1,'Control Panel'!$B:$B,'Control Panel'!$C:$C)))</f>
        <v>0</v>
      </c>
      <c r="I257" s="3">
        <f>IF(H257=0,0,G257*(_xlfn.XLOOKUP(G$1,'Control Panel'!$B:$B,'Control Panel'!$H:$H)))</f>
        <v>0</v>
      </c>
      <c r="J257" s="3">
        <f t="shared" si="114"/>
        <v>0</v>
      </c>
      <c r="K257" s="3">
        <f t="shared" si="115"/>
        <v>2.5611370801925659E-9</v>
      </c>
      <c r="L257" s="10">
        <f>_xlfn.XLOOKUP(G$1,'Control Panel'!$B:$B,'Control Panel'!$D:$D)</f>
        <v>5.5E-2</v>
      </c>
      <c r="M257" s="2">
        <f>IF('Control Panel'!$D$26="ON",Q256*(1-'Control Panel'!$C$26),Q256)</f>
        <v>2083354.551823965</v>
      </c>
      <c r="N257" s="3">
        <f>IF(ROUND(Q256,2) = 0,0,-PMT(_xlfn.XLOOKUP(M$1,'Control Panel'!$B:$B,'Control Panel'!$H:$H),_xlfn.XLOOKUP(M$1,'Control Panel'!$B:$B,'Control Panel'!$E:$E),_xlfn.XLOOKUP(M$1,'Control Panel'!$B:$B,'Control Panel'!$C:$C)))</f>
        <v>26277.152547020552</v>
      </c>
      <c r="O257" s="3">
        <f>IF(N257=0,0,M257*(_xlfn.XLOOKUP(M$1,'Control Panel'!$B:$B,'Control Panel'!$H:$H)))</f>
        <v>11935.885453158135</v>
      </c>
      <c r="P257" s="3">
        <f t="shared" si="116"/>
        <v>14341.267093862418</v>
      </c>
      <c r="Q257" s="3">
        <f t="shared" si="117"/>
        <v>2069013.2847301026</v>
      </c>
      <c r="R257" s="10">
        <f>_xlfn.XLOOKUP(M$1,'Control Panel'!$B:$B,'Control Panel'!$D:$D)</f>
        <v>6.8750000000000006E-2</v>
      </c>
      <c r="S257" s="2">
        <f>IF('Control Panel'!$D$26="ON",W256*(1-'Control Panel'!$C$26),W256)</f>
        <v>3385451.1467139116</v>
      </c>
      <c r="T257" s="3">
        <f>IF(ROUND(W256,2) = 0,0,-PMT(_xlfn.XLOOKUP(S$1,'Control Panel'!$B:$B,'Control Panel'!$H:$H),_xlfn.XLOOKUP(S$1,'Control Panel'!$B:$B,'Control Panel'!$E:$E),_xlfn.XLOOKUP(S$1,'Control Panel'!$B:$B,'Control Panel'!$C:$C)))</f>
        <v>42700.372888908401</v>
      </c>
      <c r="U257" s="3">
        <f>IF(T257=0,0,S257*(_xlfn.XLOOKUP(S$1,'Control Panel'!$B:$B,'Control Panel'!$H:$H)))</f>
        <v>19395.813861381786</v>
      </c>
      <c r="V257" s="3">
        <f t="shared" si="118"/>
        <v>23304.559027526615</v>
      </c>
      <c r="W257" s="3">
        <f t="shared" si="119"/>
        <v>3362146.587686385</v>
      </c>
      <c r="X257" s="10">
        <f>_xlfn.XLOOKUP(S$1,'Control Panel'!$B:$B,'Control Panel'!$D:$D)</f>
        <v>6.8750000000000006E-2</v>
      </c>
      <c r="Y257" s="2">
        <f>IF('Control Panel'!$D$26="ON",AC256*(1-'Control Panel'!$C$26),AC256)</f>
        <v>-6.7957444116473198E-9</v>
      </c>
      <c r="Z257" s="3">
        <f>IF(ROUND(AC256,2) = 0,0,-PMT(_xlfn.XLOOKUP(Y$1,'Control Panel'!$B:$B,'Control Panel'!$H:$H),_xlfn.XLOOKUP(Y$1,'Control Panel'!$B:$B,'Control Panel'!$E:$E),_xlfn.XLOOKUP(Y$1,'Control Panel'!$B:$B,'Control Panel'!$C:$C)))</f>
        <v>0</v>
      </c>
      <c r="AA257" s="3">
        <f>IF(Z257=0,0,Y257*(_xlfn.XLOOKUP(Y$1,'Control Panel'!$B:$B,'Control Panel'!$H:$H)))</f>
        <v>0</v>
      </c>
      <c r="AB257" s="3">
        <f t="shared" si="120"/>
        <v>0</v>
      </c>
      <c r="AC257" s="3">
        <f t="shared" si="121"/>
        <v>-6.7957444116473198E-9</v>
      </c>
      <c r="AD257" s="10">
        <f>_xlfn.XLOOKUP(Y$1,'Control Panel'!$B:$B,'Control Panel'!$D:$D)</f>
        <v>5.1249999999999997E-2</v>
      </c>
      <c r="AE257" s="2">
        <f>IF('Control Panel'!$D$26="ON",AI256*(1-'Control Panel'!$C$26),AI256)</f>
        <v>5208386.3795599183</v>
      </c>
      <c r="AF257" s="3">
        <f>IF(ROUND(AI256,2) = 0,0,-PMT(_xlfn.XLOOKUP(AE$1,'Control Panel'!$B:$B,'Control Panel'!$H:$H),_xlfn.XLOOKUP(AE$1,'Control Panel'!$B:$B,'Control Panel'!$E:$E),_xlfn.XLOOKUP(AE$1,'Control Panel'!$B:$B,'Control Panel'!$C:$C)))</f>
        <v>65692.881367551381</v>
      </c>
      <c r="AG257" s="3">
        <f>IF(AF257=0,0,AE257*(_xlfn.XLOOKUP(AE$1,'Control Panel'!$B:$B,'Control Panel'!$H:$H)))</f>
        <v>29839.713632895367</v>
      </c>
      <c r="AH257" s="3">
        <f t="shared" si="122"/>
        <v>35853.167734656017</v>
      </c>
      <c r="AI257" s="3">
        <f t="shared" si="123"/>
        <v>5172533.2118252628</v>
      </c>
      <c r="AJ257" s="10">
        <f>_xlfn.XLOOKUP(AE$1,'Control Panel'!$B:$B,'Control Panel'!$D:$D)</f>
        <v>6.8750000000000006E-2</v>
      </c>
      <c r="AK257" s="2">
        <f>IF('Control Panel'!$D$26="ON",AO256*(1-'Control Panel'!$C$26),AO256)</f>
        <v>-5.056790541857481E-10</v>
      </c>
      <c r="AL257" s="3">
        <f>IF(ROUND(AO256,2) = 0,0,-PMT(_xlfn.XLOOKUP(AK$1,'Control Panel'!$B:$B,'Control Panel'!$H:$H),_xlfn.XLOOKUP(AK$1,'Control Panel'!$B:$B,'Control Panel'!$E:$E),_xlfn.XLOOKUP(AK$1,'Control Panel'!$B:$B,'Control Panel'!$C:$C)))</f>
        <v>0</v>
      </c>
      <c r="AM257" s="3">
        <f>IF(AL257=0,0,AK257*(_xlfn.XLOOKUP(AK$1,'Control Panel'!$B:$B,'Control Panel'!$H:$H)))</f>
        <v>0</v>
      </c>
      <c r="AN257" s="3">
        <f t="shared" si="124"/>
        <v>0</v>
      </c>
      <c r="AO257" s="3">
        <f t="shared" si="125"/>
        <v>-5.056790541857481E-10</v>
      </c>
      <c r="AP257" s="10">
        <f>_xlfn.XLOOKUP(AK$1,'Control Panel'!$B:$B,'Control Panel'!$D:$D)</f>
        <v>6.25E-2</v>
      </c>
      <c r="AQ257" s="2">
        <f>IF('Control Panel'!$D$26="ON",AU256*(1-'Control Panel'!$C$26),AU256)</f>
        <v>-1.3387762010097504E-9</v>
      </c>
      <c r="AR257" s="3">
        <f>IF(ROUND(AU256,2) = 0,0,-PMT(_xlfn.XLOOKUP(AQ$1,'Control Panel'!$B:$B,'Control Panel'!$H:$H),_xlfn.XLOOKUP(AQ$1,'Control Panel'!$B:$B,'Control Panel'!$E:$E),_xlfn.XLOOKUP(AQ$1,'Control Panel'!$B:$B,'Control Panel'!$C:$C)))</f>
        <v>0</v>
      </c>
      <c r="AS257" s="3">
        <f>IF(AR257=0,0,AQ257*(_xlfn.XLOOKUP(AQ$1,'Control Panel'!$B:$B,'Control Panel'!$H:$H)))</f>
        <v>0</v>
      </c>
      <c r="AT257" s="3">
        <f t="shared" si="126"/>
        <v>0</v>
      </c>
      <c r="AU257" s="3">
        <f t="shared" si="127"/>
        <v>-1.3387762010097504E-9</v>
      </c>
      <c r="AV257" s="10">
        <f>_xlfn.XLOOKUP(AQ$1,'Control Panel'!$B:$B,'Control Panel'!$D:$D)</f>
        <v>6.6250000000000003E-2</v>
      </c>
      <c r="AW257" s="2">
        <f>IF('Control Panel'!$D$26="ON",BA256*(1-'Control Panel'!$C$26),BA256)</f>
        <v>3773763.964636534</v>
      </c>
      <c r="AX257" s="3">
        <f>IF(ROUND(BA256,2) = 0,0,-PMT(_xlfn.XLOOKUP(AW$1,'Control Panel'!$B:$B,'Control Panel'!$H:$H),_xlfn.XLOOKUP(AW$1,'Control Panel'!$B:$B,'Control Panel'!$E:$E),_xlfn.XLOOKUP(AW$1,'Control Panel'!$B:$B,'Control Panel'!$C:$C)))</f>
        <v>44797.69910066975</v>
      </c>
      <c r="AY257" s="3">
        <f>IF(AX257=0,0,AW257*(_xlfn.XLOOKUP(AW$1,'Control Panel'!$B:$B,'Control Panel'!$H:$H)))</f>
        <v>16903.317758267811</v>
      </c>
      <c r="AZ257" s="3">
        <f t="shared" si="128"/>
        <v>27894.381342401939</v>
      </c>
      <c r="BA257" s="3">
        <f t="shared" si="129"/>
        <v>3745869.5832941323</v>
      </c>
      <c r="BB257" s="10">
        <f>_xlfn.XLOOKUP(AW$1,'Control Panel'!$B:$B,'Control Panel'!$D:$D)</f>
        <v>5.3749999999999999E-2</v>
      </c>
      <c r="BC257" s="2">
        <f>IF('Control Panel'!$D$26="ON",BG256*(1-'Control Panel'!$C$26),BG256)</f>
        <v>6560681.1646609502</v>
      </c>
      <c r="BD257" s="3">
        <f>IF(ROUND(BG256,2) = 0,0,-PMT(_xlfn.XLOOKUP(BC$1,'Control Panel'!$B:$B,'Control Panel'!$H:$H),_xlfn.XLOOKUP(BC$1,'Control Panel'!$B:$B,'Control Panel'!$E:$E),_xlfn.XLOOKUP(BC$1,'Control Panel'!$B:$B,'Control Panel'!$C:$C)))</f>
        <v>83162.8118973979</v>
      </c>
      <c r="BE257" s="3">
        <f>IF(BD257=0,0,BC257*(_xlfn.XLOOKUP(BC$1,'Control Panel'!$B:$B,'Control Panel'!$H:$H)))</f>
        <v>38270.640127188875</v>
      </c>
      <c r="BF257" s="3">
        <f t="shared" si="130"/>
        <v>44892.171770209025</v>
      </c>
      <c r="BG257" s="3">
        <f t="shared" si="131"/>
        <v>6515788.9928907407</v>
      </c>
      <c r="BH257" s="10">
        <f>_xlfn.XLOOKUP(BC$1,'Control Panel'!$B:$B,'Control Panel'!$D:$D)</f>
        <v>7.0000000000000007E-2</v>
      </c>
      <c r="BI257" s="2">
        <f>IF('Control Panel'!$D$26="ON",BM256*(1-'Control Panel'!$C$26),BM256)</f>
        <v>3295753.1555656525</v>
      </c>
      <c r="BJ257" s="3">
        <f>IF(ROUND(BM256,2) = 0,0,-PMT(_xlfn.XLOOKUP(BI$1,'Control Panel'!$B:$B,'Control Panel'!$H:$H),_xlfn.XLOOKUP(BI$1,'Control Panel'!$B:$B,'Control Panel'!$E:$E),_xlfn.XLOOKUP(BI$1,'Control Panel'!$B:$B,'Control Panel'!$C:$C)))</f>
        <v>39928.799014207361</v>
      </c>
      <c r="BK257" s="3">
        <f>IF(BJ257=0,0,BI257*(_xlfn.XLOOKUP(BI$1,'Control Panel'!$B:$B,'Control Panel'!$H:$H)))</f>
        <v>16135.458157456838</v>
      </c>
      <c r="BL257" s="3">
        <f t="shared" si="132"/>
        <v>23793.340856750525</v>
      </c>
      <c r="BM257" s="3">
        <f t="shared" si="133"/>
        <v>3271959.814708902</v>
      </c>
      <c r="BN257" s="10">
        <f>_xlfn.XLOOKUP(BI$1,'Control Panel'!$B:$B,'Control Panel'!$D:$D)</f>
        <v>5.8749999999999997E-2</v>
      </c>
      <c r="BO257" s="2">
        <f>IF('Control Panel'!$D$26="ON",BS256*(1-'Control Panel'!$C$26),BS256)</f>
        <v>4324979.9396090619</v>
      </c>
      <c r="BP257" s="3">
        <f>IF(ROUND(BS256,2) = 0,0,-PMT(_xlfn.XLOOKUP(BO$1,'Control Panel'!$B:$B,'Control Panel'!$H:$H),_xlfn.XLOOKUP(BO$1,'Control Panel'!$B:$B,'Control Panel'!$E:$E),_xlfn.XLOOKUP(BO$1,'Control Panel'!$B:$B,'Control Panel'!$C:$C)))</f>
        <v>51078.842448125593</v>
      </c>
      <c r="BQ257" s="3">
        <f>IF(BP257=0,0,BO257*(_xlfn.XLOOKUP(BO$1,'Control Panel'!$B:$B,'Control Panel'!$H:$H)))</f>
        <v>18921.787235789645</v>
      </c>
      <c r="BR257" s="3">
        <f t="shared" si="134"/>
        <v>32157.055212335948</v>
      </c>
      <c r="BS257" s="3">
        <f t="shared" si="135"/>
        <v>4292822.8843967263</v>
      </c>
      <c r="BT257" s="10">
        <f>_xlfn.XLOOKUP(BO$1,'Control Panel'!$B:$B,'Control Panel'!$D:$D)</f>
        <v>5.2499999999999998E-2</v>
      </c>
      <c r="BU257" s="2">
        <f>IF('Control Panel'!$D$26="ON",BY256*(1-'Control Panel'!$C$26),BY256)</f>
        <v>-1.0259100235998631E-9</v>
      </c>
      <c r="BV257" s="3">
        <f>IF(ROUND(BY256,2) = 0,0,-PMT(_xlfn.XLOOKUP(BU$1,'Control Panel'!$B:$B,'Control Panel'!$H:$H),_xlfn.XLOOKUP(BU$1,'Control Panel'!$B:$B,'Control Panel'!$E:$E),_xlfn.XLOOKUP(BU$1,'Control Panel'!$B:$B,'Control Panel'!$C:$C)))</f>
        <v>0</v>
      </c>
      <c r="BW257" s="3">
        <f>IF(BV257=0,0,BU257*(_xlfn.XLOOKUP(BU$1,'Control Panel'!$B:$B,'Control Panel'!$H:$H)))</f>
        <v>0</v>
      </c>
      <c r="BX257" s="3">
        <f t="shared" si="136"/>
        <v>0</v>
      </c>
      <c r="BY257" s="3">
        <f t="shared" si="137"/>
        <v>-1.0259100235998631E-9</v>
      </c>
      <c r="BZ257" s="10">
        <f>_xlfn.XLOOKUP(BU$1,'Control Panel'!$B:$B,'Control Panel'!$D:$D)</f>
        <v>6.3750000000000001E-2</v>
      </c>
      <c r="CA257" s="2">
        <f>IF('Control Panel'!$D$26="ON",CE256*(1-'Control Panel'!$C$26),CE256)</f>
        <v>-8.3746272139251232E-9</v>
      </c>
      <c r="CB257" s="3">
        <f>IF(ROUND(CE256,2) = 0,0,-PMT(_xlfn.XLOOKUP(CA$1,'Control Panel'!$B:$B,'Control Panel'!$H:$H),_xlfn.XLOOKUP(CA$1,'Control Panel'!$B:$B,'Control Panel'!$E:$E),_xlfn.XLOOKUP(CA$1,'Control Panel'!$B:$B,'Control Panel'!$C:$C)))</f>
        <v>0</v>
      </c>
      <c r="CC257" s="3">
        <f>IF(CB257=0,0,CA257*(_xlfn.XLOOKUP(CA$1,'Control Panel'!$B:$B,'Control Panel'!$H:$H)))</f>
        <v>0</v>
      </c>
      <c r="CD257" s="3">
        <f t="shared" si="138"/>
        <v>0</v>
      </c>
      <c r="CE257" s="3">
        <f t="shared" si="139"/>
        <v>-8.3746272139251232E-9</v>
      </c>
      <c r="CF257" s="10">
        <f>_xlfn.XLOOKUP(CA$1,'Control Panel'!$B:$B,'Control Panel'!$D:$D)</f>
        <v>5.7500000000000002E-2</v>
      </c>
      <c r="CG257" s="2">
        <f>IF('Control Panel'!$D$26="ON",CK256*(1-'Control Panel'!$C$26),CK256)</f>
        <v>2.066371962428093E-9</v>
      </c>
      <c r="CH257" s="3">
        <f>IF(ROUND(CK256,2) = 0,0,-PMT(_xlfn.XLOOKUP(CG$1,'Control Panel'!$B:$B,'Control Panel'!$H:$H),_xlfn.XLOOKUP(CG$1,'Control Panel'!$B:$B,'Control Panel'!$E:$E),_xlfn.XLOOKUP(CG$1,'Control Panel'!$B:$B,'Control Panel'!$C:$C)))</f>
        <v>0</v>
      </c>
      <c r="CI257" s="3">
        <f>IF(CH257=0,0,CG257*(_xlfn.XLOOKUP(CG$1,'Control Panel'!$B:$B,'Control Panel'!$H:$H)))</f>
        <v>0</v>
      </c>
      <c r="CJ257" s="3">
        <f t="shared" si="140"/>
        <v>0</v>
      </c>
      <c r="CK257" s="3">
        <f t="shared" si="141"/>
        <v>2.066371962428093E-9</v>
      </c>
      <c r="CL257" s="10">
        <f>_xlfn.XLOOKUP(CG$1,'Control Panel'!$B:$B,'Control Panel'!$D:$D)</f>
        <v>5.5E-2</v>
      </c>
      <c r="CM257" s="2">
        <f>IF('Control Panel'!$D$26="ON",CQ256*(1-'Control Panel'!$C$26),CQ256)</f>
        <v>935130.7977533096</v>
      </c>
      <c r="CN257" s="3">
        <f>IF(ROUND(CQ256,2) = 0,0,-PMT(_xlfn.XLOOKUP(CM$1,'Control Panel'!$B:$B,'Control Panel'!$H:$H),_xlfn.XLOOKUP(CM$1,'Control Panel'!$B:$B,'Control Panel'!$E:$E),_xlfn.XLOOKUP(CM$1,'Control Panel'!$B:$B,'Control Panel'!$C:$C)))</f>
        <v>11044.074042837967</v>
      </c>
      <c r="CO257" s="3">
        <f>IF(CN257=0,0,CM257*(_xlfn.XLOOKUP(CM$1,'Control Panel'!$B:$B,'Control Panel'!$H:$H)))</f>
        <v>4091.1972401707289</v>
      </c>
      <c r="CP257" s="3">
        <f t="shared" si="142"/>
        <v>6952.8768026672378</v>
      </c>
      <c r="CQ257" s="3">
        <f t="shared" si="143"/>
        <v>928177.92095064232</v>
      </c>
      <c r="CR257" s="10">
        <f>_xlfn.XLOOKUP(CM$1,'Control Panel'!$B:$B,'Control Panel'!$D:$D)</f>
        <v>5.2499999999999998E-2</v>
      </c>
    </row>
    <row r="258" spans="1:96" ht="11.15" thickBot="1" x14ac:dyDescent="0.35">
      <c r="A258" s="86">
        <f t="shared" si="112"/>
        <v>210284.31659497588</v>
      </c>
      <c r="B258" s="3">
        <f t="shared" si="113"/>
        <v>154398.31671174307</v>
      </c>
      <c r="C258" s="88">
        <f>SUM($A$3:A257)</f>
        <v>70641687.719517142</v>
      </c>
      <c r="D258" s="87">
        <f>IF('Control Panel'!$D$27= "ON",A258+B258*(1-'Control Panel'!$C$27),A258+B258)</f>
        <v>364682.63330671896</v>
      </c>
      <c r="F258" s="11">
        <v>256</v>
      </c>
      <c r="G258" s="2">
        <f>IF('Control Panel'!$D$26="ON",K257*(1-'Control Panel'!$C$26),K257)</f>
        <v>2.5611370801925659E-9</v>
      </c>
      <c r="H258" s="3">
        <f>IF(ROUND(K257,2) = 0,0,-PMT(_xlfn.XLOOKUP(G$1,'Control Panel'!$B:$B,'Control Panel'!$H:$H),_xlfn.XLOOKUP(G$1,'Control Panel'!$B:$B,'Control Panel'!$E:$E),_xlfn.XLOOKUP(G$1,'Control Panel'!$B:$B,'Control Panel'!$C:$C)))</f>
        <v>0</v>
      </c>
      <c r="I258" s="3">
        <f>IF(H258=0,0,G258*(_xlfn.XLOOKUP(G$1,'Control Panel'!$B:$B,'Control Panel'!$H:$H)))</f>
        <v>0</v>
      </c>
      <c r="J258" s="3">
        <f t="shared" si="114"/>
        <v>0</v>
      </c>
      <c r="K258" s="3">
        <f t="shared" si="115"/>
        <v>2.5611370801925659E-9</v>
      </c>
      <c r="L258" s="10">
        <f>_xlfn.XLOOKUP(G$1,'Control Panel'!$B:$B,'Control Panel'!$D:$D)</f>
        <v>5.5E-2</v>
      </c>
      <c r="M258" s="2">
        <f>IF('Control Panel'!$D$26="ON",Q257*(1-'Control Panel'!$C$26),Q257)</f>
        <v>2069013.2847301026</v>
      </c>
      <c r="N258" s="3">
        <f>IF(ROUND(Q257,2) = 0,0,-PMT(_xlfn.XLOOKUP(M$1,'Control Panel'!$B:$B,'Control Panel'!$H:$H),_xlfn.XLOOKUP(M$1,'Control Panel'!$B:$B,'Control Panel'!$E:$E),_xlfn.XLOOKUP(M$1,'Control Panel'!$B:$B,'Control Panel'!$C:$C)))</f>
        <v>26277.152547020552</v>
      </c>
      <c r="O258" s="3">
        <f>IF(N258=0,0,M258*(_xlfn.XLOOKUP(M$1,'Control Panel'!$B:$B,'Control Panel'!$H:$H)))</f>
        <v>11853.721943766213</v>
      </c>
      <c r="P258" s="3">
        <f t="shared" si="116"/>
        <v>14423.430603254339</v>
      </c>
      <c r="Q258" s="3">
        <f t="shared" si="117"/>
        <v>2054589.8541268483</v>
      </c>
      <c r="R258" s="10">
        <f>_xlfn.XLOOKUP(M$1,'Control Panel'!$B:$B,'Control Panel'!$D:$D)</f>
        <v>6.8750000000000006E-2</v>
      </c>
      <c r="S258" s="2">
        <f>IF('Control Panel'!$D$26="ON",W257*(1-'Control Panel'!$C$26),W257)</f>
        <v>3362146.587686385</v>
      </c>
      <c r="T258" s="3">
        <f>IF(ROUND(W257,2) = 0,0,-PMT(_xlfn.XLOOKUP(S$1,'Control Panel'!$B:$B,'Control Panel'!$H:$H),_xlfn.XLOOKUP(S$1,'Control Panel'!$B:$B,'Control Panel'!$E:$E),_xlfn.XLOOKUP(S$1,'Control Panel'!$B:$B,'Control Panel'!$C:$C)))</f>
        <v>42700.372888908401</v>
      </c>
      <c r="U258" s="3">
        <f>IF(T258=0,0,S258*(_xlfn.XLOOKUP(S$1,'Control Panel'!$B:$B,'Control Panel'!$H:$H)))</f>
        <v>19262.298158619917</v>
      </c>
      <c r="V258" s="3">
        <f t="shared" si="118"/>
        <v>23438.074730288485</v>
      </c>
      <c r="W258" s="3">
        <f t="shared" si="119"/>
        <v>3338708.5129560963</v>
      </c>
      <c r="X258" s="10">
        <f>_xlfn.XLOOKUP(S$1,'Control Panel'!$B:$B,'Control Panel'!$D:$D)</f>
        <v>6.8750000000000006E-2</v>
      </c>
      <c r="Y258" s="2">
        <f>IF('Control Panel'!$D$26="ON",AC257*(1-'Control Panel'!$C$26),AC257)</f>
        <v>-6.7957444116473198E-9</v>
      </c>
      <c r="Z258" s="3">
        <f>IF(ROUND(AC257,2) = 0,0,-PMT(_xlfn.XLOOKUP(Y$1,'Control Panel'!$B:$B,'Control Panel'!$H:$H),_xlfn.XLOOKUP(Y$1,'Control Panel'!$B:$B,'Control Panel'!$E:$E),_xlfn.XLOOKUP(Y$1,'Control Panel'!$B:$B,'Control Panel'!$C:$C)))</f>
        <v>0</v>
      </c>
      <c r="AA258" s="3">
        <f>IF(Z258=0,0,Y258*(_xlfn.XLOOKUP(Y$1,'Control Panel'!$B:$B,'Control Panel'!$H:$H)))</f>
        <v>0</v>
      </c>
      <c r="AB258" s="3">
        <f t="shared" si="120"/>
        <v>0</v>
      </c>
      <c r="AC258" s="3">
        <f t="shared" si="121"/>
        <v>-6.7957444116473198E-9</v>
      </c>
      <c r="AD258" s="10">
        <f>_xlfn.XLOOKUP(Y$1,'Control Panel'!$B:$B,'Control Panel'!$D:$D)</f>
        <v>5.1249999999999997E-2</v>
      </c>
      <c r="AE258" s="2">
        <f>IF('Control Panel'!$D$26="ON",AI257*(1-'Control Panel'!$C$26),AI257)</f>
        <v>5172533.2118252628</v>
      </c>
      <c r="AF258" s="3">
        <f>IF(ROUND(AI257,2) = 0,0,-PMT(_xlfn.XLOOKUP(AE$1,'Control Panel'!$B:$B,'Control Panel'!$H:$H),_xlfn.XLOOKUP(AE$1,'Control Panel'!$B:$B,'Control Panel'!$E:$E),_xlfn.XLOOKUP(AE$1,'Control Panel'!$B:$B,'Control Panel'!$C:$C)))</f>
        <v>65692.881367551381</v>
      </c>
      <c r="AG258" s="3">
        <f>IF(AF258=0,0,AE258*(_xlfn.XLOOKUP(AE$1,'Control Panel'!$B:$B,'Control Panel'!$H:$H)))</f>
        <v>29634.30485941557</v>
      </c>
      <c r="AH258" s="3">
        <f t="shared" si="122"/>
        <v>36058.576508135811</v>
      </c>
      <c r="AI258" s="3">
        <f t="shared" si="123"/>
        <v>5136474.6353171272</v>
      </c>
      <c r="AJ258" s="10">
        <f>_xlfn.XLOOKUP(AE$1,'Control Panel'!$B:$B,'Control Panel'!$D:$D)</f>
        <v>6.8750000000000006E-2</v>
      </c>
      <c r="AK258" s="2">
        <f>IF('Control Panel'!$D$26="ON",AO257*(1-'Control Panel'!$C$26),AO257)</f>
        <v>-5.056790541857481E-10</v>
      </c>
      <c r="AL258" s="3">
        <f>IF(ROUND(AO257,2) = 0,0,-PMT(_xlfn.XLOOKUP(AK$1,'Control Panel'!$B:$B,'Control Panel'!$H:$H),_xlfn.XLOOKUP(AK$1,'Control Panel'!$B:$B,'Control Panel'!$E:$E),_xlfn.XLOOKUP(AK$1,'Control Panel'!$B:$B,'Control Panel'!$C:$C)))</f>
        <v>0</v>
      </c>
      <c r="AM258" s="3">
        <f>IF(AL258=0,0,AK258*(_xlfn.XLOOKUP(AK$1,'Control Panel'!$B:$B,'Control Panel'!$H:$H)))</f>
        <v>0</v>
      </c>
      <c r="AN258" s="3">
        <f t="shared" si="124"/>
        <v>0</v>
      </c>
      <c r="AO258" s="3">
        <f t="shared" si="125"/>
        <v>-5.056790541857481E-10</v>
      </c>
      <c r="AP258" s="10">
        <f>_xlfn.XLOOKUP(AK$1,'Control Panel'!$B:$B,'Control Panel'!$D:$D)</f>
        <v>6.25E-2</v>
      </c>
      <c r="AQ258" s="2">
        <f>IF('Control Panel'!$D$26="ON",AU257*(1-'Control Panel'!$C$26),AU257)</f>
        <v>-1.3387762010097504E-9</v>
      </c>
      <c r="AR258" s="3">
        <f>IF(ROUND(AU257,2) = 0,0,-PMT(_xlfn.XLOOKUP(AQ$1,'Control Panel'!$B:$B,'Control Panel'!$H:$H),_xlfn.XLOOKUP(AQ$1,'Control Panel'!$B:$B,'Control Panel'!$E:$E),_xlfn.XLOOKUP(AQ$1,'Control Panel'!$B:$B,'Control Panel'!$C:$C)))</f>
        <v>0</v>
      </c>
      <c r="AS258" s="3">
        <f>IF(AR258=0,0,AQ258*(_xlfn.XLOOKUP(AQ$1,'Control Panel'!$B:$B,'Control Panel'!$H:$H)))</f>
        <v>0</v>
      </c>
      <c r="AT258" s="3">
        <f t="shared" si="126"/>
        <v>0</v>
      </c>
      <c r="AU258" s="3">
        <f t="shared" si="127"/>
        <v>-1.3387762010097504E-9</v>
      </c>
      <c r="AV258" s="10">
        <f>_xlfn.XLOOKUP(AQ$1,'Control Panel'!$B:$B,'Control Panel'!$D:$D)</f>
        <v>6.6250000000000003E-2</v>
      </c>
      <c r="AW258" s="2">
        <f>IF('Control Panel'!$D$26="ON",BA257*(1-'Control Panel'!$C$26),BA257)</f>
        <v>3745869.5832941323</v>
      </c>
      <c r="AX258" s="3">
        <f>IF(ROUND(BA257,2) = 0,0,-PMT(_xlfn.XLOOKUP(AW$1,'Control Panel'!$B:$B,'Control Panel'!$H:$H),_xlfn.XLOOKUP(AW$1,'Control Panel'!$B:$B,'Control Panel'!$E:$E),_xlfn.XLOOKUP(AW$1,'Control Panel'!$B:$B,'Control Panel'!$C:$C)))</f>
        <v>44797.69910066975</v>
      </c>
      <c r="AY258" s="3">
        <f>IF(AX258=0,0,AW258*(_xlfn.XLOOKUP(AW$1,'Control Panel'!$B:$B,'Control Panel'!$H:$H)))</f>
        <v>16778.374175171633</v>
      </c>
      <c r="AZ258" s="3">
        <f t="shared" si="128"/>
        <v>28019.324925498116</v>
      </c>
      <c r="BA258" s="3">
        <f t="shared" si="129"/>
        <v>3717850.2583686342</v>
      </c>
      <c r="BB258" s="10">
        <f>_xlfn.XLOOKUP(AW$1,'Control Panel'!$B:$B,'Control Panel'!$D:$D)</f>
        <v>5.3749999999999999E-2</v>
      </c>
      <c r="BC258" s="2">
        <f>IF('Control Panel'!$D$26="ON",BG257*(1-'Control Panel'!$C$26),BG257)</f>
        <v>6515788.9928907407</v>
      </c>
      <c r="BD258" s="3">
        <f>IF(ROUND(BG257,2) = 0,0,-PMT(_xlfn.XLOOKUP(BC$1,'Control Panel'!$B:$B,'Control Panel'!$H:$H),_xlfn.XLOOKUP(BC$1,'Control Panel'!$B:$B,'Control Panel'!$E:$E),_xlfn.XLOOKUP(BC$1,'Control Panel'!$B:$B,'Control Panel'!$C:$C)))</f>
        <v>83162.8118973979</v>
      </c>
      <c r="BE258" s="3">
        <f>IF(BD258=0,0,BC258*(_xlfn.XLOOKUP(BC$1,'Control Panel'!$B:$B,'Control Panel'!$H:$H)))</f>
        <v>38008.769125195991</v>
      </c>
      <c r="BF258" s="3">
        <f t="shared" si="130"/>
        <v>45154.042772201909</v>
      </c>
      <c r="BG258" s="3">
        <f t="shared" si="131"/>
        <v>6470634.9501185389</v>
      </c>
      <c r="BH258" s="10">
        <f>_xlfn.XLOOKUP(BC$1,'Control Panel'!$B:$B,'Control Panel'!$D:$D)</f>
        <v>7.0000000000000007E-2</v>
      </c>
      <c r="BI258" s="2">
        <f>IF('Control Panel'!$D$26="ON",BM257*(1-'Control Panel'!$C$26),BM257)</f>
        <v>3271959.814708902</v>
      </c>
      <c r="BJ258" s="3">
        <f>IF(ROUND(BM257,2) = 0,0,-PMT(_xlfn.XLOOKUP(BI$1,'Control Panel'!$B:$B,'Control Panel'!$H:$H),_xlfn.XLOOKUP(BI$1,'Control Panel'!$B:$B,'Control Panel'!$E:$E),_xlfn.XLOOKUP(BI$1,'Control Panel'!$B:$B,'Control Panel'!$C:$C)))</f>
        <v>39928.799014207361</v>
      </c>
      <c r="BK258" s="3">
        <f>IF(BJ258=0,0,BI258*(_xlfn.XLOOKUP(BI$1,'Control Panel'!$B:$B,'Control Panel'!$H:$H)))</f>
        <v>16018.969926178997</v>
      </c>
      <c r="BL258" s="3">
        <f t="shared" si="132"/>
        <v>23909.829088028364</v>
      </c>
      <c r="BM258" s="3">
        <f t="shared" si="133"/>
        <v>3248049.9856208735</v>
      </c>
      <c r="BN258" s="10">
        <f>_xlfn.XLOOKUP(BI$1,'Control Panel'!$B:$B,'Control Panel'!$D:$D)</f>
        <v>5.8749999999999997E-2</v>
      </c>
      <c r="BO258" s="2">
        <f>IF('Control Panel'!$D$26="ON",BS257*(1-'Control Panel'!$C$26),BS257)</f>
        <v>4292822.8843967263</v>
      </c>
      <c r="BP258" s="3">
        <f>IF(ROUND(BS257,2) = 0,0,-PMT(_xlfn.XLOOKUP(BO$1,'Control Panel'!$B:$B,'Control Panel'!$H:$H),_xlfn.XLOOKUP(BO$1,'Control Panel'!$B:$B,'Control Panel'!$E:$E),_xlfn.XLOOKUP(BO$1,'Control Panel'!$B:$B,'Control Panel'!$C:$C)))</f>
        <v>51078.842448125593</v>
      </c>
      <c r="BQ258" s="3">
        <f>IF(BP258=0,0,BO258*(_xlfn.XLOOKUP(BO$1,'Control Panel'!$B:$B,'Control Panel'!$H:$H)))</f>
        <v>18781.100119235674</v>
      </c>
      <c r="BR258" s="3">
        <f t="shared" si="134"/>
        <v>32297.742328889919</v>
      </c>
      <c r="BS258" s="3">
        <f t="shared" si="135"/>
        <v>4260525.1420678366</v>
      </c>
      <c r="BT258" s="10">
        <f>_xlfn.XLOOKUP(BO$1,'Control Panel'!$B:$B,'Control Panel'!$D:$D)</f>
        <v>5.2499999999999998E-2</v>
      </c>
      <c r="BU258" s="2">
        <f>IF('Control Panel'!$D$26="ON",BY257*(1-'Control Panel'!$C$26),BY257)</f>
        <v>-1.0259100235998631E-9</v>
      </c>
      <c r="BV258" s="3">
        <f>IF(ROUND(BY257,2) = 0,0,-PMT(_xlfn.XLOOKUP(BU$1,'Control Panel'!$B:$B,'Control Panel'!$H:$H),_xlfn.XLOOKUP(BU$1,'Control Panel'!$B:$B,'Control Panel'!$E:$E),_xlfn.XLOOKUP(BU$1,'Control Panel'!$B:$B,'Control Panel'!$C:$C)))</f>
        <v>0</v>
      </c>
      <c r="BW258" s="3">
        <f>IF(BV258=0,0,BU258*(_xlfn.XLOOKUP(BU$1,'Control Panel'!$B:$B,'Control Panel'!$H:$H)))</f>
        <v>0</v>
      </c>
      <c r="BX258" s="3">
        <f t="shared" si="136"/>
        <v>0</v>
      </c>
      <c r="BY258" s="3">
        <f t="shared" si="137"/>
        <v>-1.0259100235998631E-9</v>
      </c>
      <c r="BZ258" s="10">
        <f>_xlfn.XLOOKUP(BU$1,'Control Panel'!$B:$B,'Control Panel'!$D:$D)</f>
        <v>6.3750000000000001E-2</v>
      </c>
      <c r="CA258" s="2">
        <f>IF('Control Panel'!$D$26="ON",CE257*(1-'Control Panel'!$C$26),CE257)</f>
        <v>-8.3746272139251232E-9</v>
      </c>
      <c r="CB258" s="3">
        <f>IF(ROUND(CE257,2) = 0,0,-PMT(_xlfn.XLOOKUP(CA$1,'Control Panel'!$B:$B,'Control Panel'!$H:$H),_xlfn.XLOOKUP(CA$1,'Control Panel'!$B:$B,'Control Panel'!$E:$E),_xlfn.XLOOKUP(CA$1,'Control Panel'!$B:$B,'Control Panel'!$C:$C)))</f>
        <v>0</v>
      </c>
      <c r="CC258" s="3">
        <f>IF(CB258=0,0,CA258*(_xlfn.XLOOKUP(CA$1,'Control Panel'!$B:$B,'Control Panel'!$H:$H)))</f>
        <v>0</v>
      </c>
      <c r="CD258" s="3">
        <f t="shared" si="138"/>
        <v>0</v>
      </c>
      <c r="CE258" s="3">
        <f t="shared" si="139"/>
        <v>-8.3746272139251232E-9</v>
      </c>
      <c r="CF258" s="10">
        <f>_xlfn.XLOOKUP(CA$1,'Control Panel'!$B:$B,'Control Panel'!$D:$D)</f>
        <v>5.7500000000000002E-2</v>
      </c>
      <c r="CG258" s="2">
        <f>IF('Control Panel'!$D$26="ON",CK257*(1-'Control Panel'!$C$26),CK257)</f>
        <v>2.066371962428093E-9</v>
      </c>
      <c r="CH258" s="3">
        <f>IF(ROUND(CK257,2) = 0,0,-PMT(_xlfn.XLOOKUP(CG$1,'Control Panel'!$B:$B,'Control Panel'!$H:$H),_xlfn.XLOOKUP(CG$1,'Control Panel'!$B:$B,'Control Panel'!$E:$E),_xlfn.XLOOKUP(CG$1,'Control Panel'!$B:$B,'Control Panel'!$C:$C)))</f>
        <v>0</v>
      </c>
      <c r="CI258" s="3">
        <f>IF(CH258=0,0,CG258*(_xlfn.XLOOKUP(CG$1,'Control Panel'!$B:$B,'Control Panel'!$H:$H)))</f>
        <v>0</v>
      </c>
      <c r="CJ258" s="3">
        <f t="shared" si="140"/>
        <v>0</v>
      </c>
      <c r="CK258" s="3">
        <f t="shared" si="141"/>
        <v>2.066371962428093E-9</v>
      </c>
      <c r="CL258" s="10">
        <f>_xlfn.XLOOKUP(CG$1,'Control Panel'!$B:$B,'Control Panel'!$D:$D)</f>
        <v>5.5E-2</v>
      </c>
      <c r="CM258" s="2">
        <f>IF('Control Panel'!$D$26="ON",CQ257*(1-'Control Panel'!$C$26),CQ257)</f>
        <v>928177.92095064232</v>
      </c>
      <c r="CN258" s="3">
        <f>IF(ROUND(CQ257,2) = 0,0,-PMT(_xlfn.XLOOKUP(CM$1,'Control Panel'!$B:$B,'Control Panel'!$H:$H),_xlfn.XLOOKUP(CM$1,'Control Panel'!$B:$B,'Control Panel'!$E:$E),_xlfn.XLOOKUP(CM$1,'Control Panel'!$B:$B,'Control Panel'!$C:$C)))</f>
        <v>11044.074042837967</v>
      </c>
      <c r="CO258" s="3">
        <f>IF(CN258=0,0,CM258*(_xlfn.XLOOKUP(CM$1,'Control Panel'!$B:$B,'Control Panel'!$H:$H)))</f>
        <v>4060.7784041590598</v>
      </c>
      <c r="CP258" s="3">
        <f t="shared" si="142"/>
        <v>6983.2956386789065</v>
      </c>
      <c r="CQ258" s="3">
        <f t="shared" si="143"/>
        <v>921194.62531196338</v>
      </c>
      <c r="CR258" s="10">
        <f>_xlfn.XLOOKUP(CM$1,'Control Panel'!$B:$B,'Control Panel'!$D:$D)</f>
        <v>5.2499999999999998E-2</v>
      </c>
    </row>
    <row r="259" spans="1:96" ht="11.15" thickBot="1" x14ac:dyDescent="0.35">
      <c r="A259" s="86">
        <f t="shared" ref="A259:A322" si="149">SUM(J259,P259,V259,AB259,AH259,AN259,AT259,AZ259,BF259,BL259,BR259,BX259,CD259,CJ259,CP259)</f>
        <v>211385.63195227869</v>
      </c>
      <c r="B259" s="3">
        <f t="shared" ref="B259:B322" si="150">SUM(CO259,CI259,CC259,BW259,BQ259,BK259,BE259,AY259,AS259,AM259,AG259,AA259,U259,O259,I259)</f>
        <v>153297.0013544402</v>
      </c>
      <c r="C259" s="88">
        <f>SUM($A$3:A258)</f>
        <v>70851972.036112115</v>
      </c>
      <c r="D259" s="87">
        <f>IF('Control Panel'!$D$27= "ON",A259+B259*(1-'Control Panel'!$C$27),A259+B259)</f>
        <v>364682.6333067189</v>
      </c>
      <c r="F259" s="11">
        <v>257</v>
      </c>
      <c r="G259" s="2">
        <f>IF('Control Panel'!$D$26="ON",K258*(1-'Control Panel'!$C$26),K258)</f>
        <v>2.5611370801925659E-9</v>
      </c>
      <c r="H259" s="3">
        <f>IF(ROUND(K258,2) = 0,0,-PMT(_xlfn.XLOOKUP(G$1,'Control Panel'!$B:$B,'Control Panel'!$H:$H),_xlfn.XLOOKUP(G$1,'Control Panel'!$B:$B,'Control Panel'!$E:$E),_xlfn.XLOOKUP(G$1,'Control Panel'!$B:$B,'Control Panel'!$C:$C)))</f>
        <v>0</v>
      </c>
      <c r="I259" s="3">
        <f>IF(H259=0,0,G259*(_xlfn.XLOOKUP(G$1,'Control Panel'!$B:$B,'Control Panel'!$H:$H)))</f>
        <v>0</v>
      </c>
      <c r="J259" s="3">
        <f t="shared" ref="J259:J322" si="151">H259-I259</f>
        <v>0</v>
      </c>
      <c r="K259" s="3">
        <f t="shared" ref="K259:K322" si="152">G259-J259</f>
        <v>2.5611370801925659E-9</v>
      </c>
      <c r="L259" s="10">
        <f>_xlfn.XLOOKUP(G$1,'Control Panel'!$B:$B,'Control Panel'!$D:$D)</f>
        <v>5.5E-2</v>
      </c>
      <c r="M259" s="2">
        <f>IF('Control Panel'!$D$26="ON",Q258*(1-'Control Panel'!$C$26),Q258)</f>
        <v>2054589.8541268483</v>
      </c>
      <c r="N259" s="3">
        <f>IF(ROUND(Q258,2) = 0,0,-PMT(_xlfn.XLOOKUP(M$1,'Control Panel'!$B:$B,'Control Panel'!$H:$H),_xlfn.XLOOKUP(M$1,'Control Panel'!$B:$B,'Control Panel'!$E:$E),_xlfn.XLOOKUP(M$1,'Control Panel'!$B:$B,'Control Panel'!$C:$C)))</f>
        <v>26277.152547020552</v>
      </c>
      <c r="O259" s="3">
        <f>IF(N259=0,0,M259*(_xlfn.XLOOKUP(M$1,'Control Panel'!$B:$B,'Control Panel'!$H:$H)))</f>
        <v>11771.08770593507</v>
      </c>
      <c r="P259" s="3">
        <f t="shared" ref="P259:P322" si="153">N259-O259</f>
        <v>14506.064841085483</v>
      </c>
      <c r="Q259" s="3">
        <f t="shared" ref="Q259:Q322" si="154">M259-P259</f>
        <v>2040083.7892857627</v>
      </c>
      <c r="R259" s="10">
        <f>_xlfn.XLOOKUP(M$1,'Control Panel'!$B:$B,'Control Panel'!$D:$D)</f>
        <v>6.8750000000000006E-2</v>
      </c>
      <c r="S259" s="2">
        <f>IF('Control Panel'!$D$26="ON",W258*(1-'Control Panel'!$C$26),W258)</f>
        <v>3338708.5129560963</v>
      </c>
      <c r="T259" s="3">
        <f>IF(ROUND(W258,2) = 0,0,-PMT(_xlfn.XLOOKUP(S$1,'Control Panel'!$B:$B,'Control Panel'!$H:$H),_xlfn.XLOOKUP(S$1,'Control Panel'!$B:$B,'Control Panel'!$E:$E),_xlfn.XLOOKUP(S$1,'Control Panel'!$B:$B,'Control Panel'!$C:$C)))</f>
        <v>42700.372888908401</v>
      </c>
      <c r="U259" s="3">
        <f>IF(T259=0,0,S259*(_xlfn.XLOOKUP(S$1,'Control Panel'!$B:$B,'Control Panel'!$H:$H)))</f>
        <v>19128.017522144302</v>
      </c>
      <c r="V259" s="3">
        <f t="shared" ref="V259:V322" si="155">T259-U259</f>
        <v>23572.355366764099</v>
      </c>
      <c r="W259" s="3">
        <f t="shared" ref="W259:W322" si="156">S259-V259</f>
        <v>3315136.1575893322</v>
      </c>
      <c r="X259" s="10">
        <f>_xlfn.XLOOKUP(S$1,'Control Panel'!$B:$B,'Control Panel'!$D:$D)</f>
        <v>6.8750000000000006E-2</v>
      </c>
      <c r="Y259" s="2">
        <f>IF('Control Panel'!$D$26="ON",AC258*(1-'Control Panel'!$C$26),AC258)</f>
        <v>-6.7957444116473198E-9</v>
      </c>
      <c r="Z259" s="3">
        <f>IF(ROUND(AC258,2) = 0,0,-PMT(_xlfn.XLOOKUP(Y$1,'Control Panel'!$B:$B,'Control Panel'!$H:$H),_xlfn.XLOOKUP(Y$1,'Control Panel'!$B:$B,'Control Panel'!$E:$E),_xlfn.XLOOKUP(Y$1,'Control Panel'!$B:$B,'Control Panel'!$C:$C)))</f>
        <v>0</v>
      </c>
      <c r="AA259" s="3">
        <f>IF(Z259=0,0,Y259*(_xlfn.XLOOKUP(Y$1,'Control Panel'!$B:$B,'Control Panel'!$H:$H)))</f>
        <v>0</v>
      </c>
      <c r="AB259" s="3">
        <f t="shared" ref="AB259:AB322" si="157">Z259-AA259</f>
        <v>0</v>
      </c>
      <c r="AC259" s="3">
        <f t="shared" ref="AC259:AC322" si="158">Y259-AB259</f>
        <v>-6.7957444116473198E-9</v>
      </c>
      <c r="AD259" s="10">
        <f>_xlfn.XLOOKUP(Y$1,'Control Panel'!$B:$B,'Control Panel'!$D:$D)</f>
        <v>5.1249999999999997E-2</v>
      </c>
      <c r="AE259" s="2">
        <f>IF('Control Panel'!$D$26="ON",AI258*(1-'Control Panel'!$C$26),AI258)</f>
        <v>5136474.6353171272</v>
      </c>
      <c r="AF259" s="3">
        <f>IF(ROUND(AI258,2) = 0,0,-PMT(_xlfn.XLOOKUP(AE$1,'Control Panel'!$B:$B,'Control Panel'!$H:$H),_xlfn.XLOOKUP(AE$1,'Control Panel'!$B:$B,'Control Panel'!$E:$E),_xlfn.XLOOKUP(AE$1,'Control Panel'!$B:$B,'Control Panel'!$C:$C)))</f>
        <v>65692.881367551381</v>
      </c>
      <c r="AG259" s="3">
        <f>IF(AF259=0,0,AE259*(_xlfn.XLOOKUP(AE$1,'Control Panel'!$B:$B,'Control Panel'!$H:$H)))</f>
        <v>29427.719264837709</v>
      </c>
      <c r="AH259" s="3">
        <f t="shared" ref="AH259:AH322" si="159">AF259-AG259</f>
        <v>36265.162102713672</v>
      </c>
      <c r="AI259" s="3">
        <f t="shared" ref="AI259:AI322" si="160">AE259-AH259</f>
        <v>5100209.473214414</v>
      </c>
      <c r="AJ259" s="10">
        <f>_xlfn.XLOOKUP(AE$1,'Control Panel'!$B:$B,'Control Panel'!$D:$D)</f>
        <v>6.8750000000000006E-2</v>
      </c>
      <c r="AK259" s="2">
        <f>IF('Control Panel'!$D$26="ON",AO258*(1-'Control Panel'!$C$26),AO258)</f>
        <v>-5.056790541857481E-10</v>
      </c>
      <c r="AL259" s="3">
        <f>IF(ROUND(AO258,2) = 0,0,-PMT(_xlfn.XLOOKUP(AK$1,'Control Panel'!$B:$B,'Control Panel'!$H:$H),_xlfn.XLOOKUP(AK$1,'Control Panel'!$B:$B,'Control Panel'!$E:$E),_xlfn.XLOOKUP(AK$1,'Control Panel'!$B:$B,'Control Panel'!$C:$C)))</f>
        <v>0</v>
      </c>
      <c r="AM259" s="3">
        <f>IF(AL259=0,0,AK259*(_xlfn.XLOOKUP(AK$1,'Control Panel'!$B:$B,'Control Panel'!$H:$H)))</f>
        <v>0</v>
      </c>
      <c r="AN259" s="3">
        <f t="shared" ref="AN259:AN322" si="161">AL259-AM259</f>
        <v>0</v>
      </c>
      <c r="AO259" s="3">
        <f t="shared" ref="AO259:AO322" si="162">AK259-AN259</f>
        <v>-5.056790541857481E-10</v>
      </c>
      <c r="AP259" s="10">
        <f>_xlfn.XLOOKUP(AK$1,'Control Panel'!$B:$B,'Control Panel'!$D:$D)</f>
        <v>6.25E-2</v>
      </c>
      <c r="AQ259" s="2">
        <f>IF('Control Panel'!$D$26="ON",AU258*(1-'Control Panel'!$C$26),AU258)</f>
        <v>-1.3387762010097504E-9</v>
      </c>
      <c r="AR259" s="3">
        <f>IF(ROUND(AU258,2) = 0,0,-PMT(_xlfn.XLOOKUP(AQ$1,'Control Panel'!$B:$B,'Control Panel'!$H:$H),_xlfn.XLOOKUP(AQ$1,'Control Panel'!$B:$B,'Control Panel'!$E:$E),_xlfn.XLOOKUP(AQ$1,'Control Panel'!$B:$B,'Control Panel'!$C:$C)))</f>
        <v>0</v>
      </c>
      <c r="AS259" s="3">
        <f>IF(AR259=0,0,AQ259*(_xlfn.XLOOKUP(AQ$1,'Control Panel'!$B:$B,'Control Panel'!$H:$H)))</f>
        <v>0</v>
      </c>
      <c r="AT259" s="3">
        <f t="shared" ref="AT259:AT322" si="163">AR259-AS259</f>
        <v>0</v>
      </c>
      <c r="AU259" s="3">
        <f t="shared" ref="AU259:AU322" si="164">AQ259-AT259</f>
        <v>-1.3387762010097504E-9</v>
      </c>
      <c r="AV259" s="10">
        <f>_xlfn.XLOOKUP(AQ$1,'Control Panel'!$B:$B,'Control Panel'!$D:$D)</f>
        <v>6.6250000000000003E-2</v>
      </c>
      <c r="AW259" s="2">
        <f>IF('Control Panel'!$D$26="ON",BA258*(1-'Control Panel'!$C$26),BA258)</f>
        <v>3717850.2583686342</v>
      </c>
      <c r="AX259" s="3">
        <f>IF(ROUND(BA258,2) = 0,0,-PMT(_xlfn.XLOOKUP(AW$1,'Control Panel'!$B:$B,'Control Panel'!$H:$H),_xlfn.XLOOKUP(AW$1,'Control Panel'!$B:$B,'Control Panel'!$E:$E),_xlfn.XLOOKUP(AW$1,'Control Panel'!$B:$B,'Control Panel'!$C:$C)))</f>
        <v>44797.69910066975</v>
      </c>
      <c r="AY259" s="3">
        <f>IF(AX259=0,0,AW259*(_xlfn.XLOOKUP(AW$1,'Control Panel'!$B:$B,'Control Panel'!$H:$H)))</f>
        <v>16652.87094894284</v>
      </c>
      <c r="AZ259" s="3">
        <f t="shared" ref="AZ259:AZ322" si="165">AX259-AY259</f>
        <v>28144.82815172691</v>
      </c>
      <c r="BA259" s="3">
        <f t="shared" ref="BA259:BA322" si="166">AW259-AZ259</f>
        <v>3689705.4302169071</v>
      </c>
      <c r="BB259" s="10">
        <f>_xlfn.XLOOKUP(AW$1,'Control Panel'!$B:$B,'Control Panel'!$D:$D)</f>
        <v>5.3749999999999999E-2</v>
      </c>
      <c r="BC259" s="2">
        <f>IF('Control Panel'!$D$26="ON",BG258*(1-'Control Panel'!$C$26),BG258)</f>
        <v>6470634.9501185389</v>
      </c>
      <c r="BD259" s="3">
        <f>IF(ROUND(BG258,2) = 0,0,-PMT(_xlfn.XLOOKUP(BC$1,'Control Panel'!$B:$B,'Control Panel'!$H:$H),_xlfn.XLOOKUP(BC$1,'Control Panel'!$B:$B,'Control Panel'!$E:$E),_xlfn.XLOOKUP(BC$1,'Control Panel'!$B:$B,'Control Panel'!$C:$C)))</f>
        <v>83162.8118973979</v>
      </c>
      <c r="BE259" s="3">
        <f>IF(BD259=0,0,BC259*(_xlfn.XLOOKUP(BC$1,'Control Panel'!$B:$B,'Control Panel'!$H:$H)))</f>
        <v>37745.370542358149</v>
      </c>
      <c r="BF259" s="3">
        <f t="shared" ref="BF259:BF322" si="167">BD259-BE259</f>
        <v>45417.441355039751</v>
      </c>
      <c r="BG259" s="3">
        <f t="shared" ref="BG259:BG322" si="168">BC259-BF259</f>
        <v>6425217.5087634996</v>
      </c>
      <c r="BH259" s="10">
        <f>_xlfn.XLOOKUP(BC$1,'Control Panel'!$B:$B,'Control Panel'!$D:$D)</f>
        <v>7.0000000000000007E-2</v>
      </c>
      <c r="BI259" s="2">
        <f>IF('Control Panel'!$D$26="ON",BM258*(1-'Control Panel'!$C$26),BM258)</f>
        <v>3248049.9856208735</v>
      </c>
      <c r="BJ259" s="3">
        <f>IF(ROUND(BM258,2) = 0,0,-PMT(_xlfn.XLOOKUP(BI$1,'Control Panel'!$B:$B,'Control Panel'!$H:$H),_xlfn.XLOOKUP(BI$1,'Control Panel'!$B:$B,'Control Panel'!$E:$E),_xlfn.XLOOKUP(BI$1,'Control Panel'!$B:$B,'Control Panel'!$C:$C)))</f>
        <v>39928.799014207361</v>
      </c>
      <c r="BK259" s="3">
        <f>IF(BJ259=0,0,BI259*(_xlfn.XLOOKUP(BI$1,'Control Panel'!$B:$B,'Control Panel'!$H:$H)))</f>
        <v>15901.911387935525</v>
      </c>
      <c r="BL259" s="3">
        <f t="shared" ref="BL259:BL322" si="169">BJ259-BK259</f>
        <v>24026.887626271837</v>
      </c>
      <c r="BM259" s="3">
        <f t="shared" ref="BM259:BM322" si="170">BI259-BL259</f>
        <v>3224023.0979946018</v>
      </c>
      <c r="BN259" s="10">
        <f>_xlfn.XLOOKUP(BI$1,'Control Panel'!$B:$B,'Control Panel'!$D:$D)</f>
        <v>5.8749999999999997E-2</v>
      </c>
      <c r="BO259" s="2">
        <f>IF('Control Panel'!$D$26="ON",BS258*(1-'Control Panel'!$C$26),BS258)</f>
        <v>4260525.1420678366</v>
      </c>
      <c r="BP259" s="3">
        <f>IF(ROUND(BS258,2) = 0,0,-PMT(_xlfn.XLOOKUP(BO$1,'Control Panel'!$B:$B,'Control Panel'!$H:$H),_xlfn.XLOOKUP(BO$1,'Control Panel'!$B:$B,'Control Panel'!$E:$E),_xlfn.XLOOKUP(BO$1,'Control Panel'!$B:$B,'Control Panel'!$C:$C)))</f>
        <v>51078.842448125593</v>
      </c>
      <c r="BQ259" s="3">
        <f>IF(BP259=0,0,BO259*(_xlfn.XLOOKUP(BO$1,'Control Panel'!$B:$B,'Control Panel'!$H:$H)))</f>
        <v>18639.797496546784</v>
      </c>
      <c r="BR259" s="3">
        <f t="shared" ref="BR259:BR322" si="171">BP259-BQ259</f>
        <v>32439.04495157881</v>
      </c>
      <c r="BS259" s="3">
        <f t="shared" ref="BS259:BS322" si="172">BO259-BR259</f>
        <v>4228086.097116258</v>
      </c>
      <c r="BT259" s="10">
        <f>_xlfn.XLOOKUP(BO$1,'Control Panel'!$B:$B,'Control Panel'!$D:$D)</f>
        <v>5.2499999999999998E-2</v>
      </c>
      <c r="BU259" s="2">
        <f>IF('Control Panel'!$D$26="ON",BY258*(1-'Control Panel'!$C$26),BY258)</f>
        <v>-1.0259100235998631E-9</v>
      </c>
      <c r="BV259" s="3">
        <f>IF(ROUND(BY258,2) = 0,0,-PMT(_xlfn.XLOOKUP(BU$1,'Control Panel'!$B:$B,'Control Panel'!$H:$H),_xlfn.XLOOKUP(BU$1,'Control Panel'!$B:$B,'Control Panel'!$E:$E),_xlfn.XLOOKUP(BU$1,'Control Panel'!$B:$B,'Control Panel'!$C:$C)))</f>
        <v>0</v>
      </c>
      <c r="BW259" s="3">
        <f>IF(BV259=0,0,BU259*(_xlfn.XLOOKUP(BU$1,'Control Panel'!$B:$B,'Control Panel'!$H:$H)))</f>
        <v>0</v>
      </c>
      <c r="BX259" s="3">
        <f t="shared" ref="BX259:BX322" si="173">BV259-BW259</f>
        <v>0</v>
      </c>
      <c r="BY259" s="3">
        <f t="shared" ref="BY259:BY322" si="174">BU259-BX259</f>
        <v>-1.0259100235998631E-9</v>
      </c>
      <c r="BZ259" s="10">
        <f>_xlfn.XLOOKUP(BU$1,'Control Panel'!$B:$B,'Control Panel'!$D:$D)</f>
        <v>6.3750000000000001E-2</v>
      </c>
      <c r="CA259" s="2">
        <f>IF('Control Panel'!$D$26="ON",CE258*(1-'Control Panel'!$C$26),CE258)</f>
        <v>-8.3746272139251232E-9</v>
      </c>
      <c r="CB259" s="3">
        <f>IF(ROUND(CE258,2) = 0,0,-PMT(_xlfn.XLOOKUP(CA$1,'Control Panel'!$B:$B,'Control Panel'!$H:$H),_xlfn.XLOOKUP(CA$1,'Control Panel'!$B:$B,'Control Panel'!$E:$E),_xlfn.XLOOKUP(CA$1,'Control Panel'!$B:$B,'Control Panel'!$C:$C)))</f>
        <v>0</v>
      </c>
      <c r="CC259" s="3">
        <f>IF(CB259=0,0,CA259*(_xlfn.XLOOKUP(CA$1,'Control Panel'!$B:$B,'Control Panel'!$H:$H)))</f>
        <v>0</v>
      </c>
      <c r="CD259" s="3">
        <f t="shared" ref="CD259:CD322" si="175">CB259-CC259</f>
        <v>0</v>
      </c>
      <c r="CE259" s="3">
        <f t="shared" ref="CE259:CE322" si="176">CA259-CD259</f>
        <v>-8.3746272139251232E-9</v>
      </c>
      <c r="CF259" s="10">
        <f>_xlfn.XLOOKUP(CA$1,'Control Panel'!$B:$B,'Control Panel'!$D:$D)</f>
        <v>5.7500000000000002E-2</v>
      </c>
      <c r="CG259" s="2">
        <f>IF('Control Panel'!$D$26="ON",CK258*(1-'Control Panel'!$C$26),CK258)</f>
        <v>2.066371962428093E-9</v>
      </c>
      <c r="CH259" s="3">
        <f>IF(ROUND(CK258,2) = 0,0,-PMT(_xlfn.XLOOKUP(CG$1,'Control Panel'!$B:$B,'Control Panel'!$H:$H),_xlfn.XLOOKUP(CG$1,'Control Panel'!$B:$B,'Control Panel'!$E:$E),_xlfn.XLOOKUP(CG$1,'Control Panel'!$B:$B,'Control Panel'!$C:$C)))</f>
        <v>0</v>
      </c>
      <c r="CI259" s="3">
        <f>IF(CH259=0,0,CG259*(_xlfn.XLOOKUP(CG$1,'Control Panel'!$B:$B,'Control Panel'!$H:$H)))</f>
        <v>0</v>
      </c>
      <c r="CJ259" s="3">
        <f t="shared" ref="CJ259:CJ322" si="177">CH259-CI259</f>
        <v>0</v>
      </c>
      <c r="CK259" s="3">
        <f t="shared" ref="CK259:CK322" si="178">CG259-CJ259</f>
        <v>2.066371962428093E-9</v>
      </c>
      <c r="CL259" s="10">
        <f>_xlfn.XLOOKUP(CG$1,'Control Panel'!$B:$B,'Control Panel'!$D:$D)</f>
        <v>5.5E-2</v>
      </c>
      <c r="CM259" s="2">
        <f>IF('Control Panel'!$D$26="ON",CQ258*(1-'Control Panel'!$C$26),CQ258)</f>
        <v>921194.62531196338</v>
      </c>
      <c r="CN259" s="3">
        <f>IF(ROUND(CQ258,2) = 0,0,-PMT(_xlfn.XLOOKUP(CM$1,'Control Panel'!$B:$B,'Control Panel'!$H:$H),_xlfn.XLOOKUP(CM$1,'Control Panel'!$B:$B,'Control Panel'!$E:$E),_xlfn.XLOOKUP(CM$1,'Control Panel'!$B:$B,'Control Panel'!$C:$C)))</f>
        <v>11044.074042837967</v>
      </c>
      <c r="CO259" s="3">
        <f>IF(CN259=0,0,CM259*(_xlfn.XLOOKUP(CM$1,'Control Panel'!$B:$B,'Control Panel'!$H:$H)))</f>
        <v>4030.2264857398395</v>
      </c>
      <c r="CP259" s="3">
        <f t="shared" ref="CP259:CP322" si="179">CN259-CO259</f>
        <v>7013.8475570981273</v>
      </c>
      <c r="CQ259" s="3">
        <f t="shared" ref="CQ259:CQ322" si="180">CM259-CP259</f>
        <v>914180.77775486524</v>
      </c>
      <c r="CR259" s="10">
        <f>_xlfn.XLOOKUP(CM$1,'Control Panel'!$B:$B,'Control Panel'!$D:$D)</f>
        <v>5.2499999999999998E-2</v>
      </c>
    </row>
    <row r="260" spans="1:96" ht="11.15" thickBot="1" x14ac:dyDescent="0.35">
      <c r="A260" s="86">
        <f t="shared" si="149"/>
        <v>212492.79721866274</v>
      </c>
      <c r="B260" s="3">
        <f t="shared" si="150"/>
        <v>152189.83608805618</v>
      </c>
      <c r="C260" s="88">
        <f>SUM($A$3:A259)</f>
        <v>71063357.668064401</v>
      </c>
      <c r="D260" s="87">
        <f>IF('Control Panel'!$D$27= "ON",A260+B260*(1-'Control Panel'!$C$27),A260+B260)</f>
        <v>364682.6333067189</v>
      </c>
      <c r="F260" s="11">
        <v>258</v>
      </c>
      <c r="G260" s="2">
        <f>IF('Control Panel'!$D$26="ON",K259*(1-'Control Panel'!$C$26),K259)</f>
        <v>2.5611370801925659E-9</v>
      </c>
      <c r="H260" s="3">
        <f>IF(ROUND(K259,2) = 0,0,-PMT(_xlfn.XLOOKUP(G$1,'Control Panel'!$B:$B,'Control Panel'!$H:$H),_xlfn.XLOOKUP(G$1,'Control Panel'!$B:$B,'Control Panel'!$E:$E),_xlfn.XLOOKUP(G$1,'Control Panel'!$B:$B,'Control Panel'!$C:$C)))</f>
        <v>0</v>
      </c>
      <c r="I260" s="3">
        <f>IF(H260=0,0,G260*(_xlfn.XLOOKUP(G$1,'Control Panel'!$B:$B,'Control Panel'!$H:$H)))</f>
        <v>0</v>
      </c>
      <c r="J260" s="3">
        <f t="shared" si="151"/>
        <v>0</v>
      </c>
      <c r="K260" s="3">
        <f t="shared" si="152"/>
        <v>2.5611370801925659E-9</v>
      </c>
      <c r="L260" s="10">
        <f>_xlfn.XLOOKUP(G$1,'Control Panel'!$B:$B,'Control Panel'!$D:$D)</f>
        <v>5.5E-2</v>
      </c>
      <c r="M260" s="2">
        <f>IF('Control Panel'!$D$26="ON",Q259*(1-'Control Panel'!$C$26),Q259)</f>
        <v>2040083.7892857627</v>
      </c>
      <c r="N260" s="3">
        <f>IF(ROUND(Q259,2) = 0,0,-PMT(_xlfn.XLOOKUP(M$1,'Control Panel'!$B:$B,'Control Panel'!$H:$H),_xlfn.XLOOKUP(M$1,'Control Panel'!$B:$B,'Control Panel'!$E:$E),_xlfn.XLOOKUP(M$1,'Control Panel'!$B:$B,'Control Panel'!$C:$C)))</f>
        <v>26277.152547020552</v>
      </c>
      <c r="O260" s="3">
        <f>IF(N260=0,0,M260*(_xlfn.XLOOKUP(M$1,'Control Panel'!$B:$B,'Control Panel'!$H:$H)))</f>
        <v>11687.980042783016</v>
      </c>
      <c r="P260" s="3">
        <f t="shared" si="153"/>
        <v>14589.172504237536</v>
      </c>
      <c r="Q260" s="3">
        <f t="shared" si="154"/>
        <v>2025494.6167815251</v>
      </c>
      <c r="R260" s="10">
        <f>_xlfn.XLOOKUP(M$1,'Control Panel'!$B:$B,'Control Panel'!$D:$D)</f>
        <v>6.8750000000000006E-2</v>
      </c>
      <c r="S260" s="2">
        <f>IF('Control Panel'!$D$26="ON",W259*(1-'Control Panel'!$C$26),W259)</f>
        <v>3315136.1575893322</v>
      </c>
      <c r="T260" s="3">
        <f>IF(ROUND(W259,2) = 0,0,-PMT(_xlfn.XLOOKUP(S$1,'Control Panel'!$B:$B,'Control Panel'!$H:$H),_xlfn.XLOOKUP(S$1,'Control Panel'!$B:$B,'Control Panel'!$E:$E),_xlfn.XLOOKUP(S$1,'Control Panel'!$B:$B,'Control Panel'!$C:$C)))</f>
        <v>42700.372888908401</v>
      </c>
      <c r="U260" s="3">
        <f>IF(T260=0,0,S260*(_xlfn.XLOOKUP(S$1,'Control Panel'!$B:$B,'Control Panel'!$H:$H)))</f>
        <v>18992.967569522218</v>
      </c>
      <c r="V260" s="3">
        <f t="shared" si="155"/>
        <v>23707.405319386184</v>
      </c>
      <c r="W260" s="3">
        <f t="shared" si="156"/>
        <v>3291428.752269946</v>
      </c>
      <c r="X260" s="10">
        <f>_xlfn.XLOOKUP(S$1,'Control Panel'!$B:$B,'Control Panel'!$D:$D)</f>
        <v>6.8750000000000006E-2</v>
      </c>
      <c r="Y260" s="2">
        <f>IF('Control Panel'!$D$26="ON",AC259*(1-'Control Panel'!$C$26),AC259)</f>
        <v>-6.7957444116473198E-9</v>
      </c>
      <c r="Z260" s="3">
        <f>IF(ROUND(AC259,2) = 0,0,-PMT(_xlfn.XLOOKUP(Y$1,'Control Panel'!$B:$B,'Control Panel'!$H:$H),_xlfn.XLOOKUP(Y$1,'Control Panel'!$B:$B,'Control Panel'!$E:$E),_xlfn.XLOOKUP(Y$1,'Control Panel'!$B:$B,'Control Panel'!$C:$C)))</f>
        <v>0</v>
      </c>
      <c r="AA260" s="3">
        <f>IF(Z260=0,0,Y260*(_xlfn.XLOOKUP(Y$1,'Control Panel'!$B:$B,'Control Panel'!$H:$H)))</f>
        <v>0</v>
      </c>
      <c r="AB260" s="3">
        <f t="shared" si="157"/>
        <v>0</v>
      </c>
      <c r="AC260" s="3">
        <f t="shared" si="158"/>
        <v>-6.7957444116473198E-9</v>
      </c>
      <c r="AD260" s="10">
        <f>_xlfn.XLOOKUP(Y$1,'Control Panel'!$B:$B,'Control Panel'!$D:$D)</f>
        <v>5.1249999999999997E-2</v>
      </c>
      <c r="AE260" s="2">
        <f>IF('Control Panel'!$D$26="ON",AI259*(1-'Control Panel'!$C$26),AI259)</f>
        <v>5100209.473214414</v>
      </c>
      <c r="AF260" s="3">
        <f>IF(ROUND(AI259,2) = 0,0,-PMT(_xlfn.XLOOKUP(AE$1,'Control Panel'!$B:$B,'Control Panel'!$H:$H),_xlfn.XLOOKUP(AE$1,'Control Panel'!$B:$B,'Control Panel'!$E:$E),_xlfn.XLOOKUP(AE$1,'Control Panel'!$B:$B,'Control Panel'!$C:$C)))</f>
        <v>65692.881367551381</v>
      </c>
      <c r="AG260" s="3">
        <f>IF(AF260=0,0,AE260*(_xlfn.XLOOKUP(AE$1,'Control Panel'!$B:$B,'Control Panel'!$H:$H)))</f>
        <v>29219.950106957582</v>
      </c>
      <c r="AH260" s="3">
        <f t="shared" si="159"/>
        <v>36472.931260593803</v>
      </c>
      <c r="AI260" s="3">
        <f t="shared" si="160"/>
        <v>5063736.5419538198</v>
      </c>
      <c r="AJ260" s="10">
        <f>_xlfn.XLOOKUP(AE$1,'Control Panel'!$B:$B,'Control Panel'!$D:$D)</f>
        <v>6.8750000000000006E-2</v>
      </c>
      <c r="AK260" s="2">
        <f>IF('Control Panel'!$D$26="ON",AO259*(1-'Control Panel'!$C$26),AO259)</f>
        <v>-5.056790541857481E-10</v>
      </c>
      <c r="AL260" s="3">
        <f>IF(ROUND(AO259,2) = 0,0,-PMT(_xlfn.XLOOKUP(AK$1,'Control Panel'!$B:$B,'Control Panel'!$H:$H),_xlfn.XLOOKUP(AK$1,'Control Panel'!$B:$B,'Control Panel'!$E:$E),_xlfn.XLOOKUP(AK$1,'Control Panel'!$B:$B,'Control Panel'!$C:$C)))</f>
        <v>0</v>
      </c>
      <c r="AM260" s="3">
        <f>IF(AL260=0,0,AK260*(_xlfn.XLOOKUP(AK$1,'Control Panel'!$B:$B,'Control Panel'!$H:$H)))</f>
        <v>0</v>
      </c>
      <c r="AN260" s="3">
        <f t="shared" si="161"/>
        <v>0</v>
      </c>
      <c r="AO260" s="3">
        <f t="shared" si="162"/>
        <v>-5.056790541857481E-10</v>
      </c>
      <c r="AP260" s="10">
        <f>_xlfn.XLOOKUP(AK$1,'Control Panel'!$B:$B,'Control Panel'!$D:$D)</f>
        <v>6.25E-2</v>
      </c>
      <c r="AQ260" s="2">
        <f>IF('Control Panel'!$D$26="ON",AU259*(1-'Control Panel'!$C$26),AU259)</f>
        <v>-1.3387762010097504E-9</v>
      </c>
      <c r="AR260" s="3">
        <f>IF(ROUND(AU259,2) = 0,0,-PMT(_xlfn.XLOOKUP(AQ$1,'Control Panel'!$B:$B,'Control Panel'!$H:$H),_xlfn.XLOOKUP(AQ$1,'Control Panel'!$B:$B,'Control Panel'!$E:$E),_xlfn.XLOOKUP(AQ$1,'Control Panel'!$B:$B,'Control Panel'!$C:$C)))</f>
        <v>0</v>
      </c>
      <c r="AS260" s="3">
        <f>IF(AR260=0,0,AQ260*(_xlfn.XLOOKUP(AQ$1,'Control Panel'!$B:$B,'Control Panel'!$H:$H)))</f>
        <v>0</v>
      </c>
      <c r="AT260" s="3">
        <f t="shared" si="163"/>
        <v>0</v>
      </c>
      <c r="AU260" s="3">
        <f t="shared" si="164"/>
        <v>-1.3387762010097504E-9</v>
      </c>
      <c r="AV260" s="10">
        <f>_xlfn.XLOOKUP(AQ$1,'Control Panel'!$B:$B,'Control Panel'!$D:$D)</f>
        <v>6.6250000000000003E-2</v>
      </c>
      <c r="AW260" s="2">
        <f>IF('Control Panel'!$D$26="ON",BA259*(1-'Control Panel'!$C$26),BA259)</f>
        <v>3689705.4302169071</v>
      </c>
      <c r="AX260" s="3">
        <f>IF(ROUND(BA259,2) = 0,0,-PMT(_xlfn.XLOOKUP(AW$1,'Control Panel'!$B:$B,'Control Panel'!$H:$H),_xlfn.XLOOKUP(AW$1,'Control Panel'!$B:$B,'Control Panel'!$E:$E),_xlfn.XLOOKUP(AW$1,'Control Panel'!$B:$B,'Control Panel'!$C:$C)))</f>
        <v>44797.69910066975</v>
      </c>
      <c r="AY260" s="3">
        <f>IF(AX260=0,0,AW260*(_xlfn.XLOOKUP(AW$1,'Control Panel'!$B:$B,'Control Panel'!$H:$H)))</f>
        <v>16526.805572846562</v>
      </c>
      <c r="AZ260" s="3">
        <f t="shared" si="165"/>
        <v>28270.893527823187</v>
      </c>
      <c r="BA260" s="3">
        <f t="shared" si="166"/>
        <v>3661434.536689084</v>
      </c>
      <c r="BB260" s="10">
        <f>_xlfn.XLOOKUP(AW$1,'Control Panel'!$B:$B,'Control Panel'!$D:$D)</f>
        <v>5.3749999999999999E-2</v>
      </c>
      <c r="BC260" s="2">
        <f>IF('Control Panel'!$D$26="ON",BG259*(1-'Control Panel'!$C$26),BG259)</f>
        <v>6425217.5087634996</v>
      </c>
      <c r="BD260" s="3">
        <f>IF(ROUND(BG259,2) = 0,0,-PMT(_xlfn.XLOOKUP(BC$1,'Control Panel'!$B:$B,'Control Panel'!$H:$H),_xlfn.XLOOKUP(BC$1,'Control Panel'!$B:$B,'Control Panel'!$E:$E),_xlfn.XLOOKUP(BC$1,'Control Panel'!$B:$B,'Control Panel'!$C:$C)))</f>
        <v>83162.8118973979</v>
      </c>
      <c r="BE260" s="3">
        <f>IF(BD260=0,0,BC260*(_xlfn.XLOOKUP(BC$1,'Control Panel'!$B:$B,'Control Panel'!$H:$H)))</f>
        <v>37480.43546778708</v>
      </c>
      <c r="BF260" s="3">
        <f t="shared" si="167"/>
        <v>45682.37642961082</v>
      </c>
      <c r="BG260" s="3">
        <f t="shared" si="168"/>
        <v>6379535.1323338887</v>
      </c>
      <c r="BH260" s="10">
        <f>_xlfn.XLOOKUP(BC$1,'Control Panel'!$B:$B,'Control Panel'!$D:$D)</f>
        <v>7.0000000000000007E-2</v>
      </c>
      <c r="BI260" s="2">
        <f>IF('Control Panel'!$D$26="ON",BM259*(1-'Control Panel'!$C$26),BM259)</f>
        <v>3224023.0979946018</v>
      </c>
      <c r="BJ260" s="3">
        <f>IF(ROUND(BM259,2) = 0,0,-PMT(_xlfn.XLOOKUP(BI$1,'Control Panel'!$B:$B,'Control Panel'!$H:$H),_xlfn.XLOOKUP(BI$1,'Control Panel'!$B:$B,'Control Panel'!$E:$E),_xlfn.XLOOKUP(BI$1,'Control Panel'!$B:$B,'Control Panel'!$C:$C)))</f>
        <v>39928.799014207361</v>
      </c>
      <c r="BK260" s="3">
        <f>IF(BJ260=0,0,BI260*(_xlfn.XLOOKUP(BI$1,'Control Panel'!$B:$B,'Control Panel'!$H:$H)))</f>
        <v>15784.279750598569</v>
      </c>
      <c r="BL260" s="3">
        <f t="shared" si="169"/>
        <v>24144.519263608792</v>
      </c>
      <c r="BM260" s="3">
        <f t="shared" si="170"/>
        <v>3199878.578730993</v>
      </c>
      <c r="BN260" s="10">
        <f>_xlfn.XLOOKUP(BI$1,'Control Panel'!$B:$B,'Control Panel'!$D:$D)</f>
        <v>5.8749999999999997E-2</v>
      </c>
      <c r="BO260" s="2">
        <f>IF('Control Panel'!$D$26="ON",BS259*(1-'Control Panel'!$C$26),BS259)</f>
        <v>4228086.097116258</v>
      </c>
      <c r="BP260" s="3">
        <f>IF(ROUND(BS259,2) = 0,0,-PMT(_xlfn.XLOOKUP(BO$1,'Control Panel'!$B:$B,'Control Panel'!$H:$H),_xlfn.XLOOKUP(BO$1,'Control Panel'!$B:$B,'Control Panel'!$E:$E),_xlfn.XLOOKUP(BO$1,'Control Panel'!$B:$B,'Control Panel'!$C:$C)))</f>
        <v>51078.842448125593</v>
      </c>
      <c r="BQ260" s="3">
        <f>IF(BP260=0,0,BO260*(_xlfn.XLOOKUP(BO$1,'Control Panel'!$B:$B,'Control Panel'!$H:$H)))</f>
        <v>18497.876674883628</v>
      </c>
      <c r="BR260" s="3">
        <f t="shared" si="171"/>
        <v>32580.965773241966</v>
      </c>
      <c r="BS260" s="3">
        <f t="shared" si="172"/>
        <v>4195505.1313430164</v>
      </c>
      <c r="BT260" s="10">
        <f>_xlfn.XLOOKUP(BO$1,'Control Panel'!$B:$B,'Control Panel'!$D:$D)</f>
        <v>5.2499999999999998E-2</v>
      </c>
      <c r="BU260" s="2">
        <f>IF('Control Panel'!$D$26="ON",BY259*(1-'Control Panel'!$C$26),BY259)</f>
        <v>-1.0259100235998631E-9</v>
      </c>
      <c r="BV260" s="3">
        <f>IF(ROUND(BY259,2) = 0,0,-PMT(_xlfn.XLOOKUP(BU$1,'Control Panel'!$B:$B,'Control Panel'!$H:$H),_xlfn.XLOOKUP(BU$1,'Control Panel'!$B:$B,'Control Panel'!$E:$E),_xlfn.XLOOKUP(BU$1,'Control Panel'!$B:$B,'Control Panel'!$C:$C)))</f>
        <v>0</v>
      </c>
      <c r="BW260" s="3">
        <f>IF(BV260=0,0,BU260*(_xlfn.XLOOKUP(BU$1,'Control Panel'!$B:$B,'Control Panel'!$H:$H)))</f>
        <v>0</v>
      </c>
      <c r="BX260" s="3">
        <f t="shared" si="173"/>
        <v>0</v>
      </c>
      <c r="BY260" s="3">
        <f t="shared" si="174"/>
        <v>-1.0259100235998631E-9</v>
      </c>
      <c r="BZ260" s="10">
        <f>_xlfn.XLOOKUP(BU$1,'Control Panel'!$B:$B,'Control Panel'!$D:$D)</f>
        <v>6.3750000000000001E-2</v>
      </c>
      <c r="CA260" s="2">
        <f>IF('Control Panel'!$D$26="ON",CE259*(1-'Control Panel'!$C$26),CE259)</f>
        <v>-8.3746272139251232E-9</v>
      </c>
      <c r="CB260" s="3">
        <f>IF(ROUND(CE259,2) = 0,0,-PMT(_xlfn.XLOOKUP(CA$1,'Control Panel'!$B:$B,'Control Panel'!$H:$H),_xlfn.XLOOKUP(CA$1,'Control Panel'!$B:$B,'Control Panel'!$E:$E),_xlfn.XLOOKUP(CA$1,'Control Panel'!$B:$B,'Control Panel'!$C:$C)))</f>
        <v>0</v>
      </c>
      <c r="CC260" s="3">
        <f>IF(CB260=0,0,CA260*(_xlfn.XLOOKUP(CA$1,'Control Panel'!$B:$B,'Control Panel'!$H:$H)))</f>
        <v>0</v>
      </c>
      <c r="CD260" s="3">
        <f t="shared" si="175"/>
        <v>0</v>
      </c>
      <c r="CE260" s="3">
        <f t="shared" si="176"/>
        <v>-8.3746272139251232E-9</v>
      </c>
      <c r="CF260" s="10">
        <f>_xlfn.XLOOKUP(CA$1,'Control Panel'!$B:$B,'Control Panel'!$D:$D)</f>
        <v>5.7500000000000002E-2</v>
      </c>
      <c r="CG260" s="2">
        <f>IF('Control Panel'!$D$26="ON",CK259*(1-'Control Panel'!$C$26),CK259)</f>
        <v>2.066371962428093E-9</v>
      </c>
      <c r="CH260" s="3">
        <f>IF(ROUND(CK259,2) = 0,0,-PMT(_xlfn.XLOOKUP(CG$1,'Control Panel'!$B:$B,'Control Panel'!$H:$H),_xlfn.XLOOKUP(CG$1,'Control Panel'!$B:$B,'Control Panel'!$E:$E),_xlfn.XLOOKUP(CG$1,'Control Panel'!$B:$B,'Control Panel'!$C:$C)))</f>
        <v>0</v>
      </c>
      <c r="CI260" s="3">
        <f>IF(CH260=0,0,CG260*(_xlfn.XLOOKUP(CG$1,'Control Panel'!$B:$B,'Control Panel'!$H:$H)))</f>
        <v>0</v>
      </c>
      <c r="CJ260" s="3">
        <f t="shared" si="177"/>
        <v>0</v>
      </c>
      <c r="CK260" s="3">
        <f t="shared" si="178"/>
        <v>2.066371962428093E-9</v>
      </c>
      <c r="CL260" s="10">
        <f>_xlfn.XLOOKUP(CG$1,'Control Panel'!$B:$B,'Control Panel'!$D:$D)</f>
        <v>5.5E-2</v>
      </c>
      <c r="CM260" s="2">
        <f>IF('Control Panel'!$D$26="ON",CQ259*(1-'Control Panel'!$C$26),CQ259)</f>
        <v>914180.77775486524</v>
      </c>
      <c r="CN260" s="3">
        <f>IF(ROUND(CQ259,2) = 0,0,-PMT(_xlfn.XLOOKUP(CM$1,'Control Panel'!$B:$B,'Control Panel'!$H:$H),_xlfn.XLOOKUP(CM$1,'Control Panel'!$B:$B,'Control Panel'!$E:$E),_xlfn.XLOOKUP(CM$1,'Control Panel'!$B:$B,'Control Panel'!$C:$C)))</f>
        <v>11044.074042837967</v>
      </c>
      <c r="CO260" s="3">
        <f>IF(CN260=0,0,CM260*(_xlfn.XLOOKUP(CM$1,'Control Panel'!$B:$B,'Control Panel'!$H:$H)))</f>
        <v>3999.5409026775351</v>
      </c>
      <c r="CP260" s="3">
        <f t="shared" si="179"/>
        <v>7044.5331401604317</v>
      </c>
      <c r="CQ260" s="3">
        <f t="shared" si="180"/>
        <v>907136.24461470486</v>
      </c>
      <c r="CR260" s="10">
        <f>_xlfn.XLOOKUP(CM$1,'Control Panel'!$B:$B,'Control Panel'!$D:$D)</f>
        <v>5.2499999999999998E-2</v>
      </c>
    </row>
    <row r="261" spans="1:96" ht="11.15" thickBot="1" x14ac:dyDescent="0.35">
      <c r="A261" s="86">
        <f t="shared" si="149"/>
        <v>213605.84387086469</v>
      </c>
      <c r="B261" s="3">
        <f t="shared" si="150"/>
        <v>151076.78943585424</v>
      </c>
      <c r="C261" s="88">
        <f>SUM($A$3:A260)</f>
        <v>71275850.465283066</v>
      </c>
      <c r="D261" s="87">
        <f>IF('Control Panel'!$D$27= "ON",A261+B261*(1-'Control Panel'!$C$27),A261+B261)</f>
        <v>364682.6333067189</v>
      </c>
      <c r="F261" s="11">
        <v>259</v>
      </c>
      <c r="G261" s="2">
        <f>IF('Control Panel'!$D$26="ON",K260*(1-'Control Panel'!$C$26),K260)</f>
        <v>2.5611370801925659E-9</v>
      </c>
      <c r="H261" s="3">
        <f>IF(ROUND(K260,2) = 0,0,-PMT(_xlfn.XLOOKUP(G$1,'Control Panel'!$B:$B,'Control Panel'!$H:$H),_xlfn.XLOOKUP(G$1,'Control Panel'!$B:$B,'Control Panel'!$E:$E),_xlfn.XLOOKUP(G$1,'Control Panel'!$B:$B,'Control Panel'!$C:$C)))</f>
        <v>0</v>
      </c>
      <c r="I261" s="3">
        <f>IF(H261=0,0,G261*(_xlfn.XLOOKUP(G$1,'Control Panel'!$B:$B,'Control Panel'!$H:$H)))</f>
        <v>0</v>
      </c>
      <c r="J261" s="3">
        <f t="shared" si="151"/>
        <v>0</v>
      </c>
      <c r="K261" s="3">
        <f t="shared" si="152"/>
        <v>2.5611370801925659E-9</v>
      </c>
      <c r="L261" s="10">
        <f>_xlfn.XLOOKUP(G$1,'Control Panel'!$B:$B,'Control Panel'!$D:$D)</f>
        <v>5.5E-2</v>
      </c>
      <c r="M261" s="2">
        <f>IF('Control Panel'!$D$26="ON",Q260*(1-'Control Panel'!$C$26),Q260)</f>
        <v>2025494.6167815251</v>
      </c>
      <c r="N261" s="3">
        <f>IF(ROUND(Q260,2) = 0,0,-PMT(_xlfn.XLOOKUP(M$1,'Control Panel'!$B:$B,'Control Panel'!$H:$H),_xlfn.XLOOKUP(M$1,'Control Panel'!$B:$B,'Control Panel'!$E:$E),_xlfn.XLOOKUP(M$1,'Control Panel'!$B:$B,'Control Panel'!$C:$C)))</f>
        <v>26277.152547020552</v>
      </c>
      <c r="O261" s="3">
        <f>IF(N261=0,0,M261*(_xlfn.XLOOKUP(M$1,'Control Panel'!$B:$B,'Control Panel'!$H:$H)))</f>
        <v>11604.396241977489</v>
      </c>
      <c r="P261" s="3">
        <f t="shared" si="153"/>
        <v>14672.756305043064</v>
      </c>
      <c r="Q261" s="3">
        <f t="shared" si="154"/>
        <v>2010821.860476482</v>
      </c>
      <c r="R261" s="10">
        <f>_xlfn.XLOOKUP(M$1,'Control Panel'!$B:$B,'Control Panel'!$D:$D)</f>
        <v>6.8750000000000006E-2</v>
      </c>
      <c r="S261" s="2">
        <f>IF('Control Panel'!$D$26="ON",W260*(1-'Control Panel'!$C$26),W260)</f>
        <v>3291428.752269946</v>
      </c>
      <c r="T261" s="3">
        <f>IF(ROUND(W260,2) = 0,0,-PMT(_xlfn.XLOOKUP(S$1,'Control Panel'!$B:$B,'Control Panel'!$H:$H),_xlfn.XLOOKUP(S$1,'Control Panel'!$B:$B,'Control Panel'!$E:$E),_xlfn.XLOOKUP(S$1,'Control Panel'!$B:$B,'Control Panel'!$C:$C)))</f>
        <v>42700.372888908401</v>
      </c>
      <c r="U261" s="3">
        <f>IF(T261=0,0,S261*(_xlfn.XLOOKUP(S$1,'Control Panel'!$B:$B,'Control Panel'!$H:$H)))</f>
        <v>18857.143893213233</v>
      </c>
      <c r="V261" s="3">
        <f t="shared" si="155"/>
        <v>23843.228995695168</v>
      </c>
      <c r="W261" s="3">
        <f t="shared" si="156"/>
        <v>3267585.5232742508</v>
      </c>
      <c r="X261" s="10">
        <f>_xlfn.XLOOKUP(S$1,'Control Panel'!$B:$B,'Control Panel'!$D:$D)</f>
        <v>6.8750000000000006E-2</v>
      </c>
      <c r="Y261" s="2">
        <f>IF('Control Panel'!$D$26="ON",AC260*(1-'Control Panel'!$C$26),AC260)</f>
        <v>-6.7957444116473198E-9</v>
      </c>
      <c r="Z261" s="3">
        <f>IF(ROUND(AC260,2) = 0,0,-PMT(_xlfn.XLOOKUP(Y$1,'Control Panel'!$B:$B,'Control Panel'!$H:$H),_xlfn.XLOOKUP(Y$1,'Control Panel'!$B:$B,'Control Panel'!$E:$E),_xlfn.XLOOKUP(Y$1,'Control Panel'!$B:$B,'Control Panel'!$C:$C)))</f>
        <v>0</v>
      </c>
      <c r="AA261" s="3">
        <f>IF(Z261=0,0,Y261*(_xlfn.XLOOKUP(Y$1,'Control Panel'!$B:$B,'Control Panel'!$H:$H)))</f>
        <v>0</v>
      </c>
      <c r="AB261" s="3">
        <f t="shared" si="157"/>
        <v>0</v>
      </c>
      <c r="AC261" s="3">
        <f t="shared" si="158"/>
        <v>-6.7957444116473198E-9</v>
      </c>
      <c r="AD261" s="10">
        <f>_xlfn.XLOOKUP(Y$1,'Control Panel'!$B:$B,'Control Panel'!$D:$D)</f>
        <v>5.1249999999999997E-2</v>
      </c>
      <c r="AE261" s="2">
        <f>IF('Control Panel'!$D$26="ON",AI260*(1-'Control Panel'!$C$26),AI260)</f>
        <v>5063736.5419538198</v>
      </c>
      <c r="AF261" s="3">
        <f>IF(ROUND(AI260,2) = 0,0,-PMT(_xlfn.XLOOKUP(AE$1,'Control Panel'!$B:$B,'Control Panel'!$H:$H),_xlfn.XLOOKUP(AE$1,'Control Panel'!$B:$B,'Control Panel'!$E:$E),_xlfn.XLOOKUP(AE$1,'Control Panel'!$B:$B,'Control Panel'!$C:$C)))</f>
        <v>65692.881367551381</v>
      </c>
      <c r="AG261" s="3">
        <f>IF(AF261=0,0,AE261*(_xlfn.XLOOKUP(AE$1,'Control Panel'!$B:$B,'Control Panel'!$H:$H)))</f>
        <v>29010.990604943763</v>
      </c>
      <c r="AH261" s="3">
        <f t="shared" si="159"/>
        <v>36681.890762607618</v>
      </c>
      <c r="AI261" s="3">
        <f t="shared" si="160"/>
        <v>5027054.6511912122</v>
      </c>
      <c r="AJ261" s="10">
        <f>_xlfn.XLOOKUP(AE$1,'Control Panel'!$B:$B,'Control Panel'!$D:$D)</f>
        <v>6.8750000000000006E-2</v>
      </c>
      <c r="AK261" s="2">
        <f>IF('Control Panel'!$D$26="ON",AO260*(1-'Control Panel'!$C$26),AO260)</f>
        <v>-5.056790541857481E-10</v>
      </c>
      <c r="AL261" s="3">
        <f>IF(ROUND(AO260,2) = 0,0,-PMT(_xlfn.XLOOKUP(AK$1,'Control Panel'!$B:$B,'Control Panel'!$H:$H),_xlfn.XLOOKUP(AK$1,'Control Panel'!$B:$B,'Control Panel'!$E:$E),_xlfn.XLOOKUP(AK$1,'Control Panel'!$B:$B,'Control Panel'!$C:$C)))</f>
        <v>0</v>
      </c>
      <c r="AM261" s="3">
        <f>IF(AL261=0,0,AK261*(_xlfn.XLOOKUP(AK$1,'Control Panel'!$B:$B,'Control Panel'!$H:$H)))</f>
        <v>0</v>
      </c>
      <c r="AN261" s="3">
        <f t="shared" si="161"/>
        <v>0</v>
      </c>
      <c r="AO261" s="3">
        <f t="shared" si="162"/>
        <v>-5.056790541857481E-10</v>
      </c>
      <c r="AP261" s="10">
        <f>_xlfn.XLOOKUP(AK$1,'Control Panel'!$B:$B,'Control Panel'!$D:$D)</f>
        <v>6.25E-2</v>
      </c>
      <c r="AQ261" s="2">
        <f>IF('Control Panel'!$D$26="ON",AU260*(1-'Control Panel'!$C$26),AU260)</f>
        <v>-1.3387762010097504E-9</v>
      </c>
      <c r="AR261" s="3">
        <f>IF(ROUND(AU260,2) = 0,0,-PMT(_xlfn.XLOOKUP(AQ$1,'Control Panel'!$B:$B,'Control Panel'!$H:$H),_xlfn.XLOOKUP(AQ$1,'Control Panel'!$B:$B,'Control Panel'!$E:$E),_xlfn.XLOOKUP(AQ$1,'Control Panel'!$B:$B,'Control Panel'!$C:$C)))</f>
        <v>0</v>
      </c>
      <c r="AS261" s="3">
        <f>IF(AR261=0,0,AQ261*(_xlfn.XLOOKUP(AQ$1,'Control Panel'!$B:$B,'Control Panel'!$H:$H)))</f>
        <v>0</v>
      </c>
      <c r="AT261" s="3">
        <f t="shared" si="163"/>
        <v>0</v>
      </c>
      <c r="AU261" s="3">
        <f t="shared" si="164"/>
        <v>-1.3387762010097504E-9</v>
      </c>
      <c r="AV261" s="10">
        <f>_xlfn.XLOOKUP(AQ$1,'Control Panel'!$B:$B,'Control Panel'!$D:$D)</f>
        <v>6.6250000000000003E-2</v>
      </c>
      <c r="AW261" s="2">
        <f>IF('Control Panel'!$D$26="ON",BA260*(1-'Control Panel'!$C$26),BA260)</f>
        <v>3661434.536689084</v>
      </c>
      <c r="AX261" s="3">
        <f>IF(ROUND(BA260,2) = 0,0,-PMT(_xlfn.XLOOKUP(AW$1,'Control Panel'!$B:$B,'Control Panel'!$H:$H),_xlfn.XLOOKUP(AW$1,'Control Panel'!$B:$B,'Control Panel'!$E:$E),_xlfn.XLOOKUP(AW$1,'Control Panel'!$B:$B,'Control Panel'!$C:$C)))</f>
        <v>44797.69910066975</v>
      </c>
      <c r="AY261" s="3">
        <f>IF(AX261=0,0,AW261*(_xlfn.XLOOKUP(AW$1,'Control Panel'!$B:$B,'Control Panel'!$H:$H)))</f>
        <v>16400.175528919855</v>
      </c>
      <c r="AZ261" s="3">
        <f t="shared" si="165"/>
        <v>28397.523571749894</v>
      </c>
      <c r="BA261" s="3">
        <f t="shared" si="166"/>
        <v>3633037.0131173343</v>
      </c>
      <c r="BB261" s="10">
        <f>_xlfn.XLOOKUP(AW$1,'Control Panel'!$B:$B,'Control Panel'!$D:$D)</f>
        <v>5.3749999999999999E-2</v>
      </c>
      <c r="BC261" s="2">
        <f>IF('Control Panel'!$D$26="ON",BG260*(1-'Control Panel'!$C$26),BG260)</f>
        <v>6379535.1323338887</v>
      </c>
      <c r="BD261" s="3">
        <f>IF(ROUND(BG260,2) = 0,0,-PMT(_xlfn.XLOOKUP(BC$1,'Control Panel'!$B:$B,'Control Panel'!$H:$H),_xlfn.XLOOKUP(BC$1,'Control Panel'!$B:$B,'Control Panel'!$E:$E),_xlfn.XLOOKUP(BC$1,'Control Panel'!$B:$B,'Control Panel'!$C:$C)))</f>
        <v>83162.8118973979</v>
      </c>
      <c r="BE261" s="3">
        <f>IF(BD261=0,0,BC261*(_xlfn.XLOOKUP(BC$1,'Control Panel'!$B:$B,'Control Panel'!$H:$H)))</f>
        <v>37213.954938614355</v>
      </c>
      <c r="BF261" s="3">
        <f t="shared" si="167"/>
        <v>45948.856958783545</v>
      </c>
      <c r="BG261" s="3">
        <f t="shared" si="168"/>
        <v>6333586.2753751054</v>
      </c>
      <c r="BH261" s="10">
        <f>_xlfn.XLOOKUP(BC$1,'Control Panel'!$B:$B,'Control Panel'!$D:$D)</f>
        <v>7.0000000000000007E-2</v>
      </c>
      <c r="BI261" s="2">
        <f>IF('Control Panel'!$D$26="ON",BM260*(1-'Control Panel'!$C$26),BM260)</f>
        <v>3199878.578730993</v>
      </c>
      <c r="BJ261" s="3">
        <f>IF(ROUND(BM260,2) = 0,0,-PMT(_xlfn.XLOOKUP(BI$1,'Control Panel'!$B:$B,'Control Panel'!$H:$H),_xlfn.XLOOKUP(BI$1,'Control Panel'!$B:$B,'Control Panel'!$E:$E),_xlfn.XLOOKUP(BI$1,'Control Panel'!$B:$B,'Control Panel'!$C:$C)))</f>
        <v>39928.799014207361</v>
      </c>
      <c r="BK261" s="3">
        <f>IF(BJ261=0,0,BI261*(_xlfn.XLOOKUP(BI$1,'Control Panel'!$B:$B,'Control Panel'!$H:$H)))</f>
        <v>15666.072208370484</v>
      </c>
      <c r="BL261" s="3">
        <f t="shared" si="169"/>
        <v>24262.726805836879</v>
      </c>
      <c r="BM261" s="3">
        <f t="shared" si="170"/>
        <v>3175615.8519251561</v>
      </c>
      <c r="BN261" s="10">
        <f>_xlfn.XLOOKUP(BI$1,'Control Panel'!$B:$B,'Control Panel'!$D:$D)</f>
        <v>5.8749999999999997E-2</v>
      </c>
      <c r="BO261" s="2">
        <f>IF('Control Panel'!$D$26="ON",BS260*(1-'Control Panel'!$C$26),BS260)</f>
        <v>4195505.1313430164</v>
      </c>
      <c r="BP261" s="3">
        <f>IF(ROUND(BS260,2) = 0,0,-PMT(_xlfn.XLOOKUP(BO$1,'Control Panel'!$B:$B,'Control Panel'!$H:$H),_xlfn.XLOOKUP(BO$1,'Control Panel'!$B:$B,'Control Panel'!$E:$E),_xlfn.XLOOKUP(BO$1,'Control Panel'!$B:$B,'Control Panel'!$C:$C)))</f>
        <v>51078.842448125593</v>
      </c>
      <c r="BQ261" s="3">
        <f>IF(BP261=0,0,BO261*(_xlfn.XLOOKUP(BO$1,'Control Panel'!$B:$B,'Control Panel'!$H:$H)))</f>
        <v>18355.334949625696</v>
      </c>
      <c r="BR261" s="3">
        <f t="shared" si="171"/>
        <v>32723.507498499897</v>
      </c>
      <c r="BS261" s="3">
        <f t="shared" si="172"/>
        <v>4162781.6238445165</v>
      </c>
      <c r="BT261" s="10">
        <f>_xlfn.XLOOKUP(BO$1,'Control Panel'!$B:$B,'Control Panel'!$D:$D)</f>
        <v>5.2499999999999998E-2</v>
      </c>
      <c r="BU261" s="2">
        <f>IF('Control Panel'!$D$26="ON",BY260*(1-'Control Panel'!$C$26),BY260)</f>
        <v>-1.0259100235998631E-9</v>
      </c>
      <c r="BV261" s="3">
        <f>IF(ROUND(BY260,2) = 0,0,-PMT(_xlfn.XLOOKUP(BU$1,'Control Panel'!$B:$B,'Control Panel'!$H:$H),_xlfn.XLOOKUP(BU$1,'Control Panel'!$B:$B,'Control Panel'!$E:$E),_xlfn.XLOOKUP(BU$1,'Control Panel'!$B:$B,'Control Panel'!$C:$C)))</f>
        <v>0</v>
      </c>
      <c r="BW261" s="3">
        <f>IF(BV261=0,0,BU261*(_xlfn.XLOOKUP(BU$1,'Control Panel'!$B:$B,'Control Panel'!$H:$H)))</f>
        <v>0</v>
      </c>
      <c r="BX261" s="3">
        <f t="shared" si="173"/>
        <v>0</v>
      </c>
      <c r="BY261" s="3">
        <f t="shared" si="174"/>
        <v>-1.0259100235998631E-9</v>
      </c>
      <c r="BZ261" s="10">
        <f>_xlfn.XLOOKUP(BU$1,'Control Panel'!$B:$B,'Control Panel'!$D:$D)</f>
        <v>6.3750000000000001E-2</v>
      </c>
      <c r="CA261" s="2">
        <f>IF('Control Panel'!$D$26="ON",CE260*(1-'Control Panel'!$C$26),CE260)</f>
        <v>-8.3746272139251232E-9</v>
      </c>
      <c r="CB261" s="3">
        <f>IF(ROUND(CE260,2) = 0,0,-PMT(_xlfn.XLOOKUP(CA$1,'Control Panel'!$B:$B,'Control Panel'!$H:$H),_xlfn.XLOOKUP(CA$1,'Control Panel'!$B:$B,'Control Panel'!$E:$E),_xlfn.XLOOKUP(CA$1,'Control Panel'!$B:$B,'Control Panel'!$C:$C)))</f>
        <v>0</v>
      </c>
      <c r="CC261" s="3">
        <f>IF(CB261=0,0,CA261*(_xlfn.XLOOKUP(CA$1,'Control Panel'!$B:$B,'Control Panel'!$H:$H)))</f>
        <v>0</v>
      </c>
      <c r="CD261" s="3">
        <f t="shared" si="175"/>
        <v>0</v>
      </c>
      <c r="CE261" s="3">
        <f t="shared" si="176"/>
        <v>-8.3746272139251232E-9</v>
      </c>
      <c r="CF261" s="10">
        <f>_xlfn.XLOOKUP(CA$1,'Control Panel'!$B:$B,'Control Panel'!$D:$D)</f>
        <v>5.7500000000000002E-2</v>
      </c>
      <c r="CG261" s="2">
        <f>IF('Control Panel'!$D$26="ON",CK260*(1-'Control Panel'!$C$26),CK260)</f>
        <v>2.066371962428093E-9</v>
      </c>
      <c r="CH261" s="3">
        <f>IF(ROUND(CK260,2) = 0,0,-PMT(_xlfn.XLOOKUP(CG$1,'Control Panel'!$B:$B,'Control Panel'!$H:$H),_xlfn.XLOOKUP(CG$1,'Control Panel'!$B:$B,'Control Panel'!$E:$E),_xlfn.XLOOKUP(CG$1,'Control Panel'!$B:$B,'Control Panel'!$C:$C)))</f>
        <v>0</v>
      </c>
      <c r="CI261" s="3">
        <f>IF(CH261=0,0,CG261*(_xlfn.XLOOKUP(CG$1,'Control Panel'!$B:$B,'Control Panel'!$H:$H)))</f>
        <v>0</v>
      </c>
      <c r="CJ261" s="3">
        <f t="shared" si="177"/>
        <v>0</v>
      </c>
      <c r="CK261" s="3">
        <f t="shared" si="178"/>
        <v>2.066371962428093E-9</v>
      </c>
      <c r="CL261" s="10">
        <f>_xlfn.XLOOKUP(CG$1,'Control Panel'!$B:$B,'Control Panel'!$D:$D)</f>
        <v>5.5E-2</v>
      </c>
      <c r="CM261" s="2">
        <f>IF('Control Panel'!$D$26="ON",CQ260*(1-'Control Panel'!$C$26),CQ260)</f>
        <v>907136.24461470486</v>
      </c>
      <c r="CN261" s="3">
        <f>IF(ROUND(CQ260,2) = 0,0,-PMT(_xlfn.XLOOKUP(CM$1,'Control Panel'!$B:$B,'Control Panel'!$H:$H),_xlfn.XLOOKUP(CM$1,'Control Panel'!$B:$B,'Control Panel'!$E:$E),_xlfn.XLOOKUP(CM$1,'Control Panel'!$B:$B,'Control Panel'!$C:$C)))</f>
        <v>11044.074042837967</v>
      </c>
      <c r="CO261" s="3">
        <f>IF(CN261=0,0,CM261*(_xlfn.XLOOKUP(CM$1,'Control Panel'!$B:$B,'Control Panel'!$H:$H)))</f>
        <v>3968.7210701893332</v>
      </c>
      <c r="CP261" s="3">
        <f t="shared" si="179"/>
        <v>7075.352972648634</v>
      </c>
      <c r="CQ261" s="3">
        <f t="shared" si="180"/>
        <v>900060.89164205617</v>
      </c>
      <c r="CR261" s="10">
        <f>_xlfn.XLOOKUP(CM$1,'Control Panel'!$B:$B,'Control Panel'!$D:$D)</f>
        <v>5.2499999999999998E-2</v>
      </c>
    </row>
    <row r="262" spans="1:96" ht="11.15" thickBot="1" x14ac:dyDescent="0.35">
      <c r="A262" s="86">
        <f t="shared" si="149"/>
        <v>214724.80355695047</v>
      </c>
      <c r="B262" s="3">
        <f t="shared" si="150"/>
        <v>149957.8297497684</v>
      </c>
      <c r="C262" s="88">
        <f>SUM($A$3:A261)</f>
        <v>71489456.309153929</v>
      </c>
      <c r="D262" s="87">
        <f>IF('Control Panel'!$D$27= "ON",A262+B262*(1-'Control Panel'!$C$27),A262+B262)</f>
        <v>364682.6333067189</v>
      </c>
      <c r="F262" s="11">
        <v>260</v>
      </c>
      <c r="G262" s="2">
        <f>IF('Control Panel'!$D$26="ON",K261*(1-'Control Panel'!$C$26),K261)</f>
        <v>2.5611370801925659E-9</v>
      </c>
      <c r="H262" s="3">
        <f>IF(ROUND(K261,2) = 0,0,-PMT(_xlfn.XLOOKUP(G$1,'Control Panel'!$B:$B,'Control Panel'!$H:$H),_xlfn.XLOOKUP(G$1,'Control Panel'!$B:$B,'Control Panel'!$E:$E),_xlfn.XLOOKUP(G$1,'Control Panel'!$B:$B,'Control Panel'!$C:$C)))</f>
        <v>0</v>
      </c>
      <c r="I262" s="3">
        <f>IF(H262=0,0,G262*(_xlfn.XLOOKUP(G$1,'Control Panel'!$B:$B,'Control Panel'!$H:$H)))</f>
        <v>0</v>
      </c>
      <c r="J262" s="3">
        <f t="shared" si="151"/>
        <v>0</v>
      </c>
      <c r="K262" s="3">
        <f t="shared" si="152"/>
        <v>2.5611370801925659E-9</v>
      </c>
      <c r="L262" s="10">
        <f>_xlfn.XLOOKUP(G$1,'Control Panel'!$B:$B,'Control Panel'!$D:$D)</f>
        <v>5.5E-2</v>
      </c>
      <c r="M262" s="2">
        <f>IF('Control Panel'!$D$26="ON",Q261*(1-'Control Panel'!$C$26),Q261)</f>
        <v>2010821.860476482</v>
      </c>
      <c r="N262" s="3">
        <f>IF(ROUND(Q261,2) = 0,0,-PMT(_xlfn.XLOOKUP(M$1,'Control Panel'!$B:$B,'Control Panel'!$H:$H),_xlfn.XLOOKUP(M$1,'Control Panel'!$B:$B,'Control Panel'!$E:$E),_xlfn.XLOOKUP(M$1,'Control Panel'!$B:$B,'Control Panel'!$C:$C)))</f>
        <v>26277.152547020552</v>
      </c>
      <c r="O262" s="3">
        <f>IF(N262=0,0,M262*(_xlfn.XLOOKUP(M$1,'Control Panel'!$B:$B,'Control Panel'!$H:$H)))</f>
        <v>11520.333575646513</v>
      </c>
      <c r="P262" s="3">
        <f t="shared" si="153"/>
        <v>14756.818971374039</v>
      </c>
      <c r="Q262" s="3">
        <f t="shared" si="154"/>
        <v>1996065.0415051079</v>
      </c>
      <c r="R262" s="10">
        <f>_xlfn.XLOOKUP(M$1,'Control Panel'!$B:$B,'Control Panel'!$D:$D)</f>
        <v>6.8750000000000006E-2</v>
      </c>
      <c r="S262" s="2">
        <f>IF('Control Panel'!$D$26="ON",W261*(1-'Control Panel'!$C$26),W261)</f>
        <v>3267585.5232742508</v>
      </c>
      <c r="T262" s="3">
        <f>IF(ROUND(W261,2) = 0,0,-PMT(_xlfn.XLOOKUP(S$1,'Control Panel'!$B:$B,'Control Panel'!$H:$H),_xlfn.XLOOKUP(S$1,'Control Panel'!$B:$B,'Control Panel'!$E:$E),_xlfn.XLOOKUP(S$1,'Control Panel'!$B:$B,'Control Panel'!$C:$C)))</f>
        <v>42700.372888908401</v>
      </c>
      <c r="U262" s="3">
        <f>IF(T262=0,0,S262*(_xlfn.XLOOKUP(S$1,'Control Panel'!$B:$B,'Control Panel'!$H:$H)))</f>
        <v>18720.542060425396</v>
      </c>
      <c r="V262" s="3">
        <f t="shared" si="155"/>
        <v>23979.830828483005</v>
      </c>
      <c r="W262" s="3">
        <f t="shared" si="156"/>
        <v>3243605.6924457676</v>
      </c>
      <c r="X262" s="10">
        <f>_xlfn.XLOOKUP(S$1,'Control Panel'!$B:$B,'Control Panel'!$D:$D)</f>
        <v>6.8750000000000006E-2</v>
      </c>
      <c r="Y262" s="2">
        <f>IF('Control Panel'!$D$26="ON",AC261*(1-'Control Panel'!$C$26),AC261)</f>
        <v>-6.7957444116473198E-9</v>
      </c>
      <c r="Z262" s="3">
        <f>IF(ROUND(AC261,2) = 0,0,-PMT(_xlfn.XLOOKUP(Y$1,'Control Panel'!$B:$B,'Control Panel'!$H:$H),_xlfn.XLOOKUP(Y$1,'Control Panel'!$B:$B,'Control Panel'!$E:$E),_xlfn.XLOOKUP(Y$1,'Control Panel'!$B:$B,'Control Panel'!$C:$C)))</f>
        <v>0</v>
      </c>
      <c r="AA262" s="3">
        <f>IF(Z262=0,0,Y262*(_xlfn.XLOOKUP(Y$1,'Control Panel'!$B:$B,'Control Panel'!$H:$H)))</f>
        <v>0</v>
      </c>
      <c r="AB262" s="3">
        <f t="shared" si="157"/>
        <v>0</v>
      </c>
      <c r="AC262" s="3">
        <f t="shared" si="158"/>
        <v>-6.7957444116473198E-9</v>
      </c>
      <c r="AD262" s="10">
        <f>_xlfn.XLOOKUP(Y$1,'Control Panel'!$B:$B,'Control Panel'!$D:$D)</f>
        <v>5.1249999999999997E-2</v>
      </c>
      <c r="AE262" s="2">
        <f>IF('Control Panel'!$D$26="ON",AI261*(1-'Control Panel'!$C$26),AI261)</f>
        <v>5027054.6511912122</v>
      </c>
      <c r="AF262" s="3">
        <f>IF(ROUND(AI261,2) = 0,0,-PMT(_xlfn.XLOOKUP(AE$1,'Control Panel'!$B:$B,'Control Panel'!$H:$H),_xlfn.XLOOKUP(AE$1,'Control Panel'!$B:$B,'Control Panel'!$E:$E),_xlfn.XLOOKUP(AE$1,'Control Panel'!$B:$B,'Control Panel'!$C:$C)))</f>
        <v>65692.881367551381</v>
      </c>
      <c r="AG262" s="3">
        <f>IF(AF262=0,0,AE262*(_xlfn.XLOOKUP(AE$1,'Control Panel'!$B:$B,'Control Panel'!$H:$H)))</f>
        <v>28800.833939116321</v>
      </c>
      <c r="AH262" s="3">
        <f t="shared" si="159"/>
        <v>36892.047428435064</v>
      </c>
      <c r="AI262" s="3">
        <f t="shared" si="160"/>
        <v>4990162.6037627775</v>
      </c>
      <c r="AJ262" s="10">
        <f>_xlfn.XLOOKUP(AE$1,'Control Panel'!$B:$B,'Control Panel'!$D:$D)</f>
        <v>6.8750000000000006E-2</v>
      </c>
      <c r="AK262" s="2">
        <f>IF('Control Panel'!$D$26="ON",AO261*(1-'Control Panel'!$C$26),AO261)</f>
        <v>-5.056790541857481E-10</v>
      </c>
      <c r="AL262" s="3">
        <f>IF(ROUND(AO261,2) = 0,0,-PMT(_xlfn.XLOOKUP(AK$1,'Control Panel'!$B:$B,'Control Panel'!$H:$H),_xlfn.XLOOKUP(AK$1,'Control Panel'!$B:$B,'Control Panel'!$E:$E),_xlfn.XLOOKUP(AK$1,'Control Panel'!$B:$B,'Control Panel'!$C:$C)))</f>
        <v>0</v>
      </c>
      <c r="AM262" s="3">
        <f>IF(AL262=0,0,AK262*(_xlfn.XLOOKUP(AK$1,'Control Panel'!$B:$B,'Control Panel'!$H:$H)))</f>
        <v>0</v>
      </c>
      <c r="AN262" s="3">
        <f t="shared" si="161"/>
        <v>0</v>
      </c>
      <c r="AO262" s="3">
        <f t="shared" si="162"/>
        <v>-5.056790541857481E-10</v>
      </c>
      <c r="AP262" s="10">
        <f>_xlfn.XLOOKUP(AK$1,'Control Panel'!$B:$B,'Control Panel'!$D:$D)</f>
        <v>6.25E-2</v>
      </c>
      <c r="AQ262" s="2">
        <f>IF('Control Panel'!$D$26="ON",AU261*(1-'Control Panel'!$C$26),AU261)</f>
        <v>-1.3387762010097504E-9</v>
      </c>
      <c r="AR262" s="3">
        <f>IF(ROUND(AU261,2) = 0,0,-PMT(_xlfn.XLOOKUP(AQ$1,'Control Panel'!$B:$B,'Control Panel'!$H:$H),_xlfn.XLOOKUP(AQ$1,'Control Panel'!$B:$B,'Control Panel'!$E:$E),_xlfn.XLOOKUP(AQ$1,'Control Panel'!$B:$B,'Control Panel'!$C:$C)))</f>
        <v>0</v>
      </c>
      <c r="AS262" s="3">
        <f>IF(AR262=0,0,AQ262*(_xlfn.XLOOKUP(AQ$1,'Control Panel'!$B:$B,'Control Panel'!$H:$H)))</f>
        <v>0</v>
      </c>
      <c r="AT262" s="3">
        <f t="shared" si="163"/>
        <v>0</v>
      </c>
      <c r="AU262" s="3">
        <f t="shared" si="164"/>
        <v>-1.3387762010097504E-9</v>
      </c>
      <c r="AV262" s="10">
        <f>_xlfn.XLOOKUP(AQ$1,'Control Panel'!$B:$B,'Control Panel'!$D:$D)</f>
        <v>6.6250000000000003E-2</v>
      </c>
      <c r="AW262" s="2">
        <f>IF('Control Panel'!$D$26="ON",BA261*(1-'Control Panel'!$C$26),BA261)</f>
        <v>3633037.0131173343</v>
      </c>
      <c r="AX262" s="3">
        <f>IF(ROUND(BA261,2) = 0,0,-PMT(_xlfn.XLOOKUP(AW$1,'Control Panel'!$B:$B,'Control Panel'!$H:$H),_xlfn.XLOOKUP(AW$1,'Control Panel'!$B:$B,'Control Panel'!$E:$E),_xlfn.XLOOKUP(AW$1,'Control Panel'!$B:$B,'Control Panel'!$C:$C)))</f>
        <v>44797.69910066975</v>
      </c>
      <c r="AY262" s="3">
        <f>IF(AX262=0,0,AW262*(_xlfn.XLOOKUP(AW$1,'Control Panel'!$B:$B,'Control Panel'!$H:$H)))</f>
        <v>16272.978287921394</v>
      </c>
      <c r="AZ262" s="3">
        <f t="shared" si="165"/>
        <v>28524.720812748354</v>
      </c>
      <c r="BA262" s="3">
        <f t="shared" si="166"/>
        <v>3604512.2923045862</v>
      </c>
      <c r="BB262" s="10">
        <f>_xlfn.XLOOKUP(AW$1,'Control Panel'!$B:$B,'Control Panel'!$D:$D)</f>
        <v>5.3749999999999999E-2</v>
      </c>
      <c r="BC262" s="2">
        <f>IF('Control Panel'!$D$26="ON",BG261*(1-'Control Panel'!$C$26),BG261)</f>
        <v>6333586.2753751054</v>
      </c>
      <c r="BD262" s="3">
        <f>IF(ROUND(BG261,2) = 0,0,-PMT(_xlfn.XLOOKUP(BC$1,'Control Panel'!$B:$B,'Control Panel'!$H:$H),_xlfn.XLOOKUP(BC$1,'Control Panel'!$B:$B,'Control Panel'!$E:$E),_xlfn.XLOOKUP(BC$1,'Control Panel'!$B:$B,'Control Panel'!$C:$C)))</f>
        <v>83162.8118973979</v>
      </c>
      <c r="BE262" s="3">
        <f>IF(BD262=0,0,BC262*(_xlfn.XLOOKUP(BC$1,'Control Panel'!$B:$B,'Control Panel'!$H:$H)))</f>
        <v>36945.919939688116</v>
      </c>
      <c r="BF262" s="3">
        <f t="shared" si="167"/>
        <v>46216.891957709784</v>
      </c>
      <c r="BG262" s="3">
        <f t="shared" si="168"/>
        <v>6287369.3834173959</v>
      </c>
      <c r="BH262" s="10">
        <f>_xlfn.XLOOKUP(BC$1,'Control Panel'!$B:$B,'Control Panel'!$D:$D)</f>
        <v>7.0000000000000007E-2</v>
      </c>
      <c r="BI262" s="2">
        <f>IF('Control Panel'!$D$26="ON",BM261*(1-'Control Panel'!$C$26),BM261)</f>
        <v>3175615.8519251561</v>
      </c>
      <c r="BJ262" s="3">
        <f>IF(ROUND(BM261,2) = 0,0,-PMT(_xlfn.XLOOKUP(BI$1,'Control Panel'!$B:$B,'Control Panel'!$H:$H),_xlfn.XLOOKUP(BI$1,'Control Panel'!$B:$B,'Control Panel'!$E:$E),_xlfn.XLOOKUP(BI$1,'Control Panel'!$B:$B,'Control Panel'!$C:$C)))</f>
        <v>39928.799014207361</v>
      </c>
      <c r="BK262" s="3">
        <f>IF(BJ262=0,0,BI262*(_xlfn.XLOOKUP(BI$1,'Control Panel'!$B:$B,'Control Panel'!$H:$H)))</f>
        <v>15547.285941716907</v>
      </c>
      <c r="BL262" s="3">
        <f t="shared" si="169"/>
        <v>24381.513072490452</v>
      </c>
      <c r="BM262" s="3">
        <f t="shared" si="170"/>
        <v>3151234.3388526659</v>
      </c>
      <c r="BN262" s="10">
        <f>_xlfn.XLOOKUP(BI$1,'Control Panel'!$B:$B,'Control Panel'!$D:$D)</f>
        <v>5.8749999999999997E-2</v>
      </c>
      <c r="BO262" s="2">
        <f>IF('Control Panel'!$D$26="ON",BS261*(1-'Control Panel'!$C$26),BS261)</f>
        <v>4162781.6238445165</v>
      </c>
      <c r="BP262" s="3">
        <f>IF(ROUND(BS261,2) = 0,0,-PMT(_xlfn.XLOOKUP(BO$1,'Control Panel'!$B:$B,'Control Panel'!$H:$H),_xlfn.XLOOKUP(BO$1,'Control Panel'!$B:$B,'Control Panel'!$E:$E),_xlfn.XLOOKUP(BO$1,'Control Panel'!$B:$B,'Control Panel'!$C:$C)))</f>
        <v>51078.842448125593</v>
      </c>
      <c r="BQ262" s="3">
        <f>IF(BP262=0,0,BO262*(_xlfn.XLOOKUP(BO$1,'Control Panel'!$B:$B,'Control Panel'!$H:$H)))</f>
        <v>18212.169604319759</v>
      </c>
      <c r="BR262" s="3">
        <f t="shared" si="171"/>
        <v>32866.672843805834</v>
      </c>
      <c r="BS262" s="3">
        <f t="shared" si="172"/>
        <v>4129914.9510007105</v>
      </c>
      <c r="BT262" s="10">
        <f>_xlfn.XLOOKUP(BO$1,'Control Panel'!$B:$B,'Control Panel'!$D:$D)</f>
        <v>5.2499999999999998E-2</v>
      </c>
      <c r="BU262" s="2">
        <f>IF('Control Panel'!$D$26="ON",BY261*(1-'Control Panel'!$C$26),BY261)</f>
        <v>-1.0259100235998631E-9</v>
      </c>
      <c r="BV262" s="3">
        <f>IF(ROUND(BY261,2) = 0,0,-PMT(_xlfn.XLOOKUP(BU$1,'Control Panel'!$B:$B,'Control Panel'!$H:$H),_xlfn.XLOOKUP(BU$1,'Control Panel'!$B:$B,'Control Panel'!$E:$E),_xlfn.XLOOKUP(BU$1,'Control Panel'!$B:$B,'Control Panel'!$C:$C)))</f>
        <v>0</v>
      </c>
      <c r="BW262" s="3">
        <f>IF(BV262=0,0,BU262*(_xlfn.XLOOKUP(BU$1,'Control Panel'!$B:$B,'Control Panel'!$H:$H)))</f>
        <v>0</v>
      </c>
      <c r="BX262" s="3">
        <f t="shared" si="173"/>
        <v>0</v>
      </c>
      <c r="BY262" s="3">
        <f t="shared" si="174"/>
        <v>-1.0259100235998631E-9</v>
      </c>
      <c r="BZ262" s="10">
        <f>_xlfn.XLOOKUP(BU$1,'Control Panel'!$B:$B,'Control Panel'!$D:$D)</f>
        <v>6.3750000000000001E-2</v>
      </c>
      <c r="CA262" s="2">
        <f>IF('Control Panel'!$D$26="ON",CE261*(1-'Control Panel'!$C$26),CE261)</f>
        <v>-8.3746272139251232E-9</v>
      </c>
      <c r="CB262" s="3">
        <f>IF(ROUND(CE261,2) = 0,0,-PMT(_xlfn.XLOOKUP(CA$1,'Control Panel'!$B:$B,'Control Panel'!$H:$H),_xlfn.XLOOKUP(CA$1,'Control Panel'!$B:$B,'Control Panel'!$E:$E),_xlfn.XLOOKUP(CA$1,'Control Panel'!$B:$B,'Control Panel'!$C:$C)))</f>
        <v>0</v>
      </c>
      <c r="CC262" s="3">
        <f>IF(CB262=0,0,CA262*(_xlfn.XLOOKUP(CA$1,'Control Panel'!$B:$B,'Control Panel'!$H:$H)))</f>
        <v>0</v>
      </c>
      <c r="CD262" s="3">
        <f t="shared" si="175"/>
        <v>0</v>
      </c>
      <c r="CE262" s="3">
        <f t="shared" si="176"/>
        <v>-8.3746272139251232E-9</v>
      </c>
      <c r="CF262" s="10">
        <f>_xlfn.XLOOKUP(CA$1,'Control Panel'!$B:$B,'Control Panel'!$D:$D)</f>
        <v>5.7500000000000002E-2</v>
      </c>
      <c r="CG262" s="2">
        <f>IF('Control Panel'!$D$26="ON",CK261*(1-'Control Panel'!$C$26),CK261)</f>
        <v>2.066371962428093E-9</v>
      </c>
      <c r="CH262" s="3">
        <f>IF(ROUND(CK261,2) = 0,0,-PMT(_xlfn.XLOOKUP(CG$1,'Control Panel'!$B:$B,'Control Panel'!$H:$H),_xlfn.XLOOKUP(CG$1,'Control Panel'!$B:$B,'Control Panel'!$E:$E),_xlfn.XLOOKUP(CG$1,'Control Panel'!$B:$B,'Control Panel'!$C:$C)))</f>
        <v>0</v>
      </c>
      <c r="CI262" s="3">
        <f>IF(CH262=0,0,CG262*(_xlfn.XLOOKUP(CG$1,'Control Panel'!$B:$B,'Control Panel'!$H:$H)))</f>
        <v>0</v>
      </c>
      <c r="CJ262" s="3">
        <f t="shared" si="177"/>
        <v>0</v>
      </c>
      <c r="CK262" s="3">
        <f t="shared" si="178"/>
        <v>2.066371962428093E-9</v>
      </c>
      <c r="CL262" s="10">
        <f>_xlfn.XLOOKUP(CG$1,'Control Panel'!$B:$B,'Control Panel'!$D:$D)</f>
        <v>5.5E-2</v>
      </c>
      <c r="CM262" s="2">
        <f>IF('Control Panel'!$D$26="ON",CQ261*(1-'Control Panel'!$C$26),CQ261)</f>
        <v>900060.89164205617</v>
      </c>
      <c r="CN262" s="3">
        <f>IF(ROUND(CQ261,2) = 0,0,-PMT(_xlfn.XLOOKUP(CM$1,'Control Panel'!$B:$B,'Control Panel'!$H:$H),_xlfn.XLOOKUP(CM$1,'Control Panel'!$B:$B,'Control Panel'!$E:$E),_xlfn.XLOOKUP(CM$1,'Control Panel'!$B:$B,'Control Panel'!$C:$C)))</f>
        <v>11044.074042837967</v>
      </c>
      <c r="CO262" s="3">
        <f>IF(CN262=0,0,CM262*(_xlfn.XLOOKUP(CM$1,'Control Panel'!$B:$B,'Control Panel'!$H:$H)))</f>
        <v>3937.7664009339956</v>
      </c>
      <c r="CP262" s="3">
        <f t="shared" si="179"/>
        <v>7106.3076419039717</v>
      </c>
      <c r="CQ262" s="3">
        <f t="shared" si="180"/>
        <v>892954.58400015219</v>
      </c>
      <c r="CR262" s="10">
        <f>_xlfn.XLOOKUP(CM$1,'Control Panel'!$B:$B,'Control Panel'!$D:$D)</f>
        <v>5.2499999999999998E-2</v>
      </c>
    </row>
    <row r="263" spans="1:96" ht="11.15" thickBot="1" x14ac:dyDescent="0.35">
      <c r="A263" s="86">
        <f t="shared" si="149"/>
        <v>215849.70809725707</v>
      </c>
      <c r="B263" s="3">
        <f t="shared" si="150"/>
        <v>148832.92520946186</v>
      </c>
      <c r="C263" s="88">
        <f>SUM($A$3:A262)</f>
        <v>71704181.112710878</v>
      </c>
      <c r="D263" s="87">
        <f>IF('Control Panel'!$D$27= "ON",A263+B263*(1-'Control Panel'!$C$27),A263+B263)</f>
        <v>364682.6333067189</v>
      </c>
      <c r="F263" s="11">
        <v>261</v>
      </c>
      <c r="G263" s="2">
        <f>IF('Control Panel'!$D$26="ON",K262*(1-'Control Panel'!$C$26),K262)</f>
        <v>2.5611370801925659E-9</v>
      </c>
      <c r="H263" s="3">
        <f>IF(ROUND(K262,2) = 0,0,-PMT(_xlfn.XLOOKUP(G$1,'Control Panel'!$B:$B,'Control Panel'!$H:$H),_xlfn.XLOOKUP(G$1,'Control Panel'!$B:$B,'Control Panel'!$E:$E),_xlfn.XLOOKUP(G$1,'Control Panel'!$B:$B,'Control Panel'!$C:$C)))</f>
        <v>0</v>
      </c>
      <c r="I263" s="3">
        <f>IF(H263=0,0,G263*(_xlfn.XLOOKUP(G$1,'Control Panel'!$B:$B,'Control Panel'!$H:$H)))</f>
        <v>0</v>
      </c>
      <c r="J263" s="3">
        <f t="shared" si="151"/>
        <v>0</v>
      </c>
      <c r="K263" s="3">
        <f t="shared" si="152"/>
        <v>2.5611370801925659E-9</v>
      </c>
      <c r="L263" s="10">
        <f>_xlfn.XLOOKUP(G$1,'Control Panel'!$B:$B,'Control Panel'!$D:$D)</f>
        <v>5.5E-2</v>
      </c>
      <c r="M263" s="2">
        <f>IF('Control Panel'!$D$26="ON",Q262*(1-'Control Panel'!$C$26),Q262)</f>
        <v>1996065.0415051079</v>
      </c>
      <c r="N263" s="3">
        <f>IF(ROUND(Q262,2) = 0,0,-PMT(_xlfn.XLOOKUP(M$1,'Control Panel'!$B:$B,'Control Panel'!$H:$H),_xlfn.XLOOKUP(M$1,'Control Panel'!$B:$B,'Control Panel'!$E:$E),_xlfn.XLOOKUP(M$1,'Control Panel'!$B:$B,'Control Panel'!$C:$C)))</f>
        <v>26277.152547020552</v>
      </c>
      <c r="O263" s="3">
        <f>IF(N263=0,0,M263*(_xlfn.XLOOKUP(M$1,'Control Panel'!$B:$B,'Control Panel'!$H:$H)))</f>
        <v>11435.789300289682</v>
      </c>
      <c r="P263" s="3">
        <f t="shared" si="153"/>
        <v>14841.363246730871</v>
      </c>
      <c r="Q263" s="3">
        <f t="shared" si="154"/>
        <v>1981223.6782583771</v>
      </c>
      <c r="R263" s="10">
        <f>_xlfn.XLOOKUP(M$1,'Control Panel'!$B:$B,'Control Panel'!$D:$D)</f>
        <v>6.8750000000000006E-2</v>
      </c>
      <c r="S263" s="2">
        <f>IF('Control Panel'!$D$26="ON",W262*(1-'Control Panel'!$C$26),W262)</f>
        <v>3243605.6924457676</v>
      </c>
      <c r="T263" s="3">
        <f>IF(ROUND(W262,2) = 0,0,-PMT(_xlfn.XLOOKUP(S$1,'Control Panel'!$B:$B,'Control Panel'!$H:$H),_xlfn.XLOOKUP(S$1,'Control Panel'!$B:$B,'Control Panel'!$E:$E),_xlfn.XLOOKUP(S$1,'Control Panel'!$B:$B,'Control Panel'!$C:$C)))</f>
        <v>42700.372888908401</v>
      </c>
      <c r="U263" s="3">
        <f>IF(T263=0,0,S263*(_xlfn.XLOOKUP(S$1,'Control Panel'!$B:$B,'Control Panel'!$H:$H)))</f>
        <v>18583.157612970546</v>
      </c>
      <c r="V263" s="3">
        <f t="shared" si="155"/>
        <v>24117.215275937855</v>
      </c>
      <c r="W263" s="3">
        <f t="shared" si="156"/>
        <v>3219488.4771698299</v>
      </c>
      <c r="X263" s="10">
        <f>_xlfn.XLOOKUP(S$1,'Control Panel'!$B:$B,'Control Panel'!$D:$D)</f>
        <v>6.8750000000000006E-2</v>
      </c>
      <c r="Y263" s="2">
        <f>IF('Control Panel'!$D$26="ON",AC262*(1-'Control Panel'!$C$26),AC262)</f>
        <v>-6.7957444116473198E-9</v>
      </c>
      <c r="Z263" s="3">
        <f>IF(ROUND(AC262,2) = 0,0,-PMT(_xlfn.XLOOKUP(Y$1,'Control Panel'!$B:$B,'Control Panel'!$H:$H),_xlfn.XLOOKUP(Y$1,'Control Panel'!$B:$B,'Control Panel'!$E:$E),_xlfn.XLOOKUP(Y$1,'Control Panel'!$B:$B,'Control Panel'!$C:$C)))</f>
        <v>0</v>
      </c>
      <c r="AA263" s="3">
        <f>IF(Z263=0,0,Y263*(_xlfn.XLOOKUP(Y$1,'Control Panel'!$B:$B,'Control Panel'!$H:$H)))</f>
        <v>0</v>
      </c>
      <c r="AB263" s="3">
        <f t="shared" si="157"/>
        <v>0</v>
      </c>
      <c r="AC263" s="3">
        <f t="shared" si="158"/>
        <v>-6.7957444116473198E-9</v>
      </c>
      <c r="AD263" s="10">
        <f>_xlfn.XLOOKUP(Y$1,'Control Panel'!$B:$B,'Control Panel'!$D:$D)</f>
        <v>5.1249999999999997E-2</v>
      </c>
      <c r="AE263" s="2">
        <f>IF('Control Panel'!$D$26="ON",AI262*(1-'Control Panel'!$C$26),AI262)</f>
        <v>4990162.6037627775</v>
      </c>
      <c r="AF263" s="3">
        <f>IF(ROUND(AI262,2) = 0,0,-PMT(_xlfn.XLOOKUP(AE$1,'Control Panel'!$B:$B,'Control Panel'!$H:$H),_xlfn.XLOOKUP(AE$1,'Control Panel'!$B:$B,'Control Panel'!$E:$E),_xlfn.XLOOKUP(AE$1,'Control Panel'!$B:$B,'Control Panel'!$C:$C)))</f>
        <v>65692.881367551381</v>
      </c>
      <c r="AG263" s="3">
        <f>IF(AF263=0,0,AE263*(_xlfn.XLOOKUP(AE$1,'Control Panel'!$B:$B,'Control Panel'!$H:$H)))</f>
        <v>28589.473250724248</v>
      </c>
      <c r="AH263" s="3">
        <f t="shared" si="159"/>
        <v>37103.408116827137</v>
      </c>
      <c r="AI263" s="3">
        <f t="shared" si="160"/>
        <v>4953059.1956459507</v>
      </c>
      <c r="AJ263" s="10">
        <f>_xlfn.XLOOKUP(AE$1,'Control Panel'!$B:$B,'Control Panel'!$D:$D)</f>
        <v>6.8750000000000006E-2</v>
      </c>
      <c r="AK263" s="2">
        <f>IF('Control Panel'!$D$26="ON",AO262*(1-'Control Panel'!$C$26),AO262)</f>
        <v>-5.056790541857481E-10</v>
      </c>
      <c r="AL263" s="3">
        <f>IF(ROUND(AO262,2) = 0,0,-PMT(_xlfn.XLOOKUP(AK$1,'Control Panel'!$B:$B,'Control Panel'!$H:$H),_xlfn.XLOOKUP(AK$1,'Control Panel'!$B:$B,'Control Panel'!$E:$E),_xlfn.XLOOKUP(AK$1,'Control Panel'!$B:$B,'Control Panel'!$C:$C)))</f>
        <v>0</v>
      </c>
      <c r="AM263" s="3">
        <f>IF(AL263=0,0,AK263*(_xlfn.XLOOKUP(AK$1,'Control Panel'!$B:$B,'Control Panel'!$H:$H)))</f>
        <v>0</v>
      </c>
      <c r="AN263" s="3">
        <f t="shared" si="161"/>
        <v>0</v>
      </c>
      <c r="AO263" s="3">
        <f t="shared" si="162"/>
        <v>-5.056790541857481E-10</v>
      </c>
      <c r="AP263" s="10">
        <f>_xlfn.XLOOKUP(AK$1,'Control Panel'!$B:$B,'Control Panel'!$D:$D)</f>
        <v>6.25E-2</v>
      </c>
      <c r="AQ263" s="2">
        <f>IF('Control Panel'!$D$26="ON",AU262*(1-'Control Panel'!$C$26),AU262)</f>
        <v>-1.3387762010097504E-9</v>
      </c>
      <c r="AR263" s="3">
        <f>IF(ROUND(AU262,2) = 0,0,-PMT(_xlfn.XLOOKUP(AQ$1,'Control Panel'!$B:$B,'Control Panel'!$H:$H),_xlfn.XLOOKUP(AQ$1,'Control Panel'!$B:$B,'Control Panel'!$E:$E),_xlfn.XLOOKUP(AQ$1,'Control Panel'!$B:$B,'Control Panel'!$C:$C)))</f>
        <v>0</v>
      </c>
      <c r="AS263" s="3">
        <f>IF(AR263=0,0,AQ263*(_xlfn.XLOOKUP(AQ$1,'Control Panel'!$B:$B,'Control Panel'!$H:$H)))</f>
        <v>0</v>
      </c>
      <c r="AT263" s="3">
        <f t="shared" si="163"/>
        <v>0</v>
      </c>
      <c r="AU263" s="3">
        <f t="shared" si="164"/>
        <v>-1.3387762010097504E-9</v>
      </c>
      <c r="AV263" s="10">
        <f>_xlfn.XLOOKUP(AQ$1,'Control Panel'!$B:$B,'Control Panel'!$D:$D)</f>
        <v>6.6250000000000003E-2</v>
      </c>
      <c r="AW263" s="2">
        <f>IF('Control Panel'!$D$26="ON",BA262*(1-'Control Panel'!$C$26),BA262)</f>
        <v>3604512.2923045862</v>
      </c>
      <c r="AX263" s="3">
        <f>IF(ROUND(BA262,2) = 0,0,-PMT(_xlfn.XLOOKUP(AW$1,'Control Panel'!$B:$B,'Control Panel'!$H:$H),_xlfn.XLOOKUP(AW$1,'Control Panel'!$B:$B,'Control Panel'!$E:$E),_xlfn.XLOOKUP(AW$1,'Control Panel'!$B:$B,'Control Panel'!$C:$C)))</f>
        <v>44797.69910066975</v>
      </c>
      <c r="AY263" s="3">
        <f>IF(AX263=0,0,AW263*(_xlfn.XLOOKUP(AW$1,'Control Panel'!$B:$B,'Control Panel'!$H:$H)))</f>
        <v>16145.21130928096</v>
      </c>
      <c r="AZ263" s="3">
        <f t="shared" si="165"/>
        <v>28652.48779138879</v>
      </c>
      <c r="BA263" s="3">
        <f t="shared" si="166"/>
        <v>3575859.8045131974</v>
      </c>
      <c r="BB263" s="10">
        <f>_xlfn.XLOOKUP(AW$1,'Control Panel'!$B:$B,'Control Panel'!$D:$D)</f>
        <v>5.3749999999999999E-2</v>
      </c>
      <c r="BC263" s="2">
        <f>IF('Control Panel'!$D$26="ON",BG262*(1-'Control Panel'!$C$26),BG262)</f>
        <v>6287369.3834173959</v>
      </c>
      <c r="BD263" s="3">
        <f>IF(ROUND(BG262,2) = 0,0,-PMT(_xlfn.XLOOKUP(BC$1,'Control Panel'!$B:$B,'Control Panel'!$H:$H),_xlfn.XLOOKUP(BC$1,'Control Panel'!$B:$B,'Control Panel'!$E:$E),_xlfn.XLOOKUP(BC$1,'Control Panel'!$B:$B,'Control Panel'!$C:$C)))</f>
        <v>83162.8118973979</v>
      </c>
      <c r="BE263" s="3">
        <f>IF(BD263=0,0,BC263*(_xlfn.XLOOKUP(BC$1,'Control Panel'!$B:$B,'Control Panel'!$H:$H)))</f>
        <v>36676.321403268143</v>
      </c>
      <c r="BF263" s="3">
        <f t="shared" si="167"/>
        <v>46486.490494129757</v>
      </c>
      <c r="BG263" s="3">
        <f t="shared" si="168"/>
        <v>6240882.8929232657</v>
      </c>
      <c r="BH263" s="10">
        <f>_xlfn.XLOOKUP(BC$1,'Control Panel'!$B:$B,'Control Panel'!$D:$D)</f>
        <v>7.0000000000000007E-2</v>
      </c>
      <c r="BI263" s="2">
        <f>IF('Control Panel'!$D$26="ON",BM262*(1-'Control Panel'!$C$26),BM262)</f>
        <v>3151234.3388526659</v>
      </c>
      <c r="BJ263" s="3">
        <f>IF(ROUND(BM262,2) = 0,0,-PMT(_xlfn.XLOOKUP(BI$1,'Control Panel'!$B:$B,'Control Panel'!$H:$H),_xlfn.XLOOKUP(BI$1,'Control Panel'!$B:$B,'Control Panel'!$E:$E),_xlfn.XLOOKUP(BI$1,'Control Panel'!$B:$B,'Control Panel'!$C:$C)))</f>
        <v>39928.799014207361</v>
      </c>
      <c r="BK263" s="3">
        <f>IF(BJ263=0,0,BI263*(_xlfn.XLOOKUP(BI$1,'Control Panel'!$B:$B,'Control Panel'!$H:$H)))</f>
        <v>15427.918117299509</v>
      </c>
      <c r="BL263" s="3">
        <f t="shared" si="169"/>
        <v>24500.880896907853</v>
      </c>
      <c r="BM263" s="3">
        <f t="shared" si="170"/>
        <v>3126733.4579557581</v>
      </c>
      <c r="BN263" s="10">
        <f>_xlfn.XLOOKUP(BI$1,'Control Panel'!$B:$B,'Control Panel'!$D:$D)</f>
        <v>5.8749999999999997E-2</v>
      </c>
      <c r="BO263" s="2">
        <f>IF('Control Panel'!$D$26="ON",BS262*(1-'Control Panel'!$C$26),BS262)</f>
        <v>4129914.9510007105</v>
      </c>
      <c r="BP263" s="3">
        <f>IF(ROUND(BS262,2) = 0,0,-PMT(_xlfn.XLOOKUP(BO$1,'Control Panel'!$B:$B,'Control Panel'!$H:$H),_xlfn.XLOOKUP(BO$1,'Control Panel'!$B:$B,'Control Panel'!$E:$E),_xlfn.XLOOKUP(BO$1,'Control Panel'!$B:$B,'Control Panel'!$C:$C)))</f>
        <v>51078.842448125593</v>
      </c>
      <c r="BQ263" s="3">
        <f>IF(BP263=0,0,BO263*(_xlfn.XLOOKUP(BO$1,'Control Panel'!$B:$B,'Control Panel'!$H:$H)))</f>
        <v>18068.377910628107</v>
      </c>
      <c r="BR263" s="3">
        <f t="shared" si="171"/>
        <v>33010.464537497486</v>
      </c>
      <c r="BS263" s="3">
        <f t="shared" si="172"/>
        <v>4096904.4864632129</v>
      </c>
      <c r="BT263" s="10">
        <f>_xlfn.XLOOKUP(BO$1,'Control Panel'!$B:$B,'Control Panel'!$D:$D)</f>
        <v>5.2499999999999998E-2</v>
      </c>
      <c r="BU263" s="2">
        <f>IF('Control Panel'!$D$26="ON",BY262*(1-'Control Panel'!$C$26),BY262)</f>
        <v>-1.0259100235998631E-9</v>
      </c>
      <c r="BV263" s="3">
        <f>IF(ROUND(BY262,2) = 0,0,-PMT(_xlfn.XLOOKUP(BU$1,'Control Panel'!$B:$B,'Control Panel'!$H:$H),_xlfn.XLOOKUP(BU$1,'Control Panel'!$B:$B,'Control Panel'!$E:$E),_xlfn.XLOOKUP(BU$1,'Control Panel'!$B:$B,'Control Panel'!$C:$C)))</f>
        <v>0</v>
      </c>
      <c r="BW263" s="3">
        <f>IF(BV263=0,0,BU263*(_xlfn.XLOOKUP(BU$1,'Control Panel'!$B:$B,'Control Panel'!$H:$H)))</f>
        <v>0</v>
      </c>
      <c r="BX263" s="3">
        <f t="shared" si="173"/>
        <v>0</v>
      </c>
      <c r="BY263" s="3">
        <f t="shared" si="174"/>
        <v>-1.0259100235998631E-9</v>
      </c>
      <c r="BZ263" s="10">
        <f>_xlfn.XLOOKUP(BU$1,'Control Panel'!$B:$B,'Control Panel'!$D:$D)</f>
        <v>6.3750000000000001E-2</v>
      </c>
      <c r="CA263" s="2">
        <f>IF('Control Panel'!$D$26="ON",CE262*(1-'Control Panel'!$C$26),CE262)</f>
        <v>-8.3746272139251232E-9</v>
      </c>
      <c r="CB263" s="3">
        <f>IF(ROUND(CE262,2) = 0,0,-PMT(_xlfn.XLOOKUP(CA$1,'Control Panel'!$B:$B,'Control Panel'!$H:$H),_xlfn.XLOOKUP(CA$1,'Control Panel'!$B:$B,'Control Panel'!$E:$E),_xlfn.XLOOKUP(CA$1,'Control Panel'!$B:$B,'Control Panel'!$C:$C)))</f>
        <v>0</v>
      </c>
      <c r="CC263" s="3">
        <f>IF(CB263=0,0,CA263*(_xlfn.XLOOKUP(CA$1,'Control Panel'!$B:$B,'Control Panel'!$H:$H)))</f>
        <v>0</v>
      </c>
      <c r="CD263" s="3">
        <f t="shared" si="175"/>
        <v>0</v>
      </c>
      <c r="CE263" s="3">
        <f t="shared" si="176"/>
        <v>-8.3746272139251232E-9</v>
      </c>
      <c r="CF263" s="10">
        <f>_xlfn.XLOOKUP(CA$1,'Control Panel'!$B:$B,'Control Panel'!$D:$D)</f>
        <v>5.7500000000000002E-2</v>
      </c>
      <c r="CG263" s="2">
        <f>IF('Control Panel'!$D$26="ON",CK262*(1-'Control Panel'!$C$26),CK262)</f>
        <v>2.066371962428093E-9</v>
      </c>
      <c r="CH263" s="3">
        <f>IF(ROUND(CK262,2) = 0,0,-PMT(_xlfn.XLOOKUP(CG$1,'Control Panel'!$B:$B,'Control Panel'!$H:$H),_xlfn.XLOOKUP(CG$1,'Control Panel'!$B:$B,'Control Panel'!$E:$E),_xlfn.XLOOKUP(CG$1,'Control Panel'!$B:$B,'Control Panel'!$C:$C)))</f>
        <v>0</v>
      </c>
      <c r="CI263" s="3">
        <f>IF(CH263=0,0,CG263*(_xlfn.XLOOKUP(CG$1,'Control Panel'!$B:$B,'Control Panel'!$H:$H)))</f>
        <v>0</v>
      </c>
      <c r="CJ263" s="3">
        <f t="shared" si="177"/>
        <v>0</v>
      </c>
      <c r="CK263" s="3">
        <f t="shared" si="178"/>
        <v>2.066371962428093E-9</v>
      </c>
      <c r="CL263" s="10">
        <f>_xlfn.XLOOKUP(CG$1,'Control Panel'!$B:$B,'Control Panel'!$D:$D)</f>
        <v>5.5E-2</v>
      </c>
      <c r="CM263" s="2">
        <f>IF('Control Panel'!$D$26="ON",CQ262*(1-'Control Panel'!$C$26),CQ262)</f>
        <v>892954.58400015219</v>
      </c>
      <c r="CN263" s="3">
        <f>IF(ROUND(CQ262,2) = 0,0,-PMT(_xlfn.XLOOKUP(CM$1,'Control Panel'!$B:$B,'Control Panel'!$H:$H),_xlfn.XLOOKUP(CM$1,'Control Panel'!$B:$B,'Control Panel'!$E:$E),_xlfn.XLOOKUP(CM$1,'Control Panel'!$B:$B,'Control Panel'!$C:$C)))</f>
        <v>11044.074042837967</v>
      </c>
      <c r="CO263" s="3">
        <f>IF(CN263=0,0,CM263*(_xlfn.XLOOKUP(CM$1,'Control Panel'!$B:$B,'Control Panel'!$H:$H)))</f>
        <v>3906.6763050006653</v>
      </c>
      <c r="CP263" s="3">
        <f t="shared" si="179"/>
        <v>7137.397737837302</v>
      </c>
      <c r="CQ263" s="3">
        <f t="shared" si="180"/>
        <v>885817.18626231491</v>
      </c>
      <c r="CR263" s="10">
        <f>_xlfn.XLOOKUP(CM$1,'Control Panel'!$B:$B,'Control Panel'!$D:$D)</f>
        <v>5.2499999999999998E-2</v>
      </c>
    </row>
    <row r="264" spans="1:96" ht="11.15" thickBot="1" x14ac:dyDescent="0.35">
      <c r="A264" s="86">
        <f t="shared" si="149"/>
        <v>216980.58948533953</v>
      </c>
      <c r="B264" s="3">
        <f t="shared" si="150"/>
        <v>147702.04382137937</v>
      </c>
      <c r="C264" s="88">
        <f>SUM($A$3:A263)</f>
        <v>71920030.820808142</v>
      </c>
      <c r="D264" s="87">
        <f>IF('Control Panel'!$D$27= "ON",A264+B264*(1-'Control Panel'!$C$27),A264+B264)</f>
        <v>364682.6333067189</v>
      </c>
      <c r="F264" s="11">
        <v>262</v>
      </c>
      <c r="G264" s="2">
        <f>IF('Control Panel'!$D$26="ON",K263*(1-'Control Panel'!$C$26),K263)</f>
        <v>2.5611370801925659E-9</v>
      </c>
      <c r="H264" s="3">
        <f>IF(ROUND(K263,2) = 0,0,-PMT(_xlfn.XLOOKUP(G$1,'Control Panel'!$B:$B,'Control Panel'!$H:$H),_xlfn.XLOOKUP(G$1,'Control Panel'!$B:$B,'Control Panel'!$E:$E),_xlfn.XLOOKUP(G$1,'Control Panel'!$B:$B,'Control Panel'!$C:$C)))</f>
        <v>0</v>
      </c>
      <c r="I264" s="3">
        <f>IF(H264=0,0,G264*(_xlfn.XLOOKUP(G$1,'Control Panel'!$B:$B,'Control Panel'!$H:$H)))</f>
        <v>0</v>
      </c>
      <c r="J264" s="3">
        <f t="shared" si="151"/>
        <v>0</v>
      </c>
      <c r="K264" s="3">
        <f t="shared" si="152"/>
        <v>2.5611370801925659E-9</v>
      </c>
      <c r="L264" s="10">
        <f>_xlfn.XLOOKUP(G$1,'Control Panel'!$B:$B,'Control Panel'!$D:$D)</f>
        <v>5.5E-2</v>
      </c>
      <c r="M264" s="2">
        <f>IF('Control Panel'!$D$26="ON",Q263*(1-'Control Panel'!$C$26),Q263)</f>
        <v>1981223.6782583771</v>
      </c>
      <c r="N264" s="3">
        <f>IF(ROUND(Q263,2) = 0,0,-PMT(_xlfn.XLOOKUP(M$1,'Control Panel'!$B:$B,'Control Panel'!$H:$H),_xlfn.XLOOKUP(M$1,'Control Panel'!$B:$B,'Control Panel'!$E:$E),_xlfn.XLOOKUP(M$1,'Control Panel'!$B:$B,'Control Panel'!$C:$C)))</f>
        <v>26277.152547020552</v>
      </c>
      <c r="O264" s="3">
        <f>IF(N264=0,0,M264*(_xlfn.XLOOKUP(M$1,'Control Panel'!$B:$B,'Control Panel'!$H:$H)))</f>
        <v>11350.760656688621</v>
      </c>
      <c r="P264" s="3">
        <f t="shared" si="153"/>
        <v>14926.391890331932</v>
      </c>
      <c r="Q264" s="3">
        <f t="shared" si="154"/>
        <v>1966297.2863680453</v>
      </c>
      <c r="R264" s="10">
        <f>_xlfn.XLOOKUP(M$1,'Control Panel'!$B:$B,'Control Panel'!$D:$D)</f>
        <v>6.8750000000000006E-2</v>
      </c>
      <c r="S264" s="2">
        <f>IF('Control Panel'!$D$26="ON",W263*(1-'Control Panel'!$C$26),W263)</f>
        <v>3219488.4771698299</v>
      </c>
      <c r="T264" s="3">
        <f>IF(ROUND(W263,2) = 0,0,-PMT(_xlfn.XLOOKUP(S$1,'Control Panel'!$B:$B,'Control Panel'!$H:$H),_xlfn.XLOOKUP(S$1,'Control Panel'!$B:$B,'Control Panel'!$E:$E),_xlfn.XLOOKUP(S$1,'Control Panel'!$B:$B,'Control Panel'!$C:$C)))</f>
        <v>42700.372888908401</v>
      </c>
      <c r="U264" s="3">
        <f>IF(T264=0,0,S264*(_xlfn.XLOOKUP(S$1,'Control Panel'!$B:$B,'Control Panel'!$H:$H)))</f>
        <v>18444.986067118818</v>
      </c>
      <c r="V264" s="3">
        <f t="shared" si="155"/>
        <v>24255.386821789583</v>
      </c>
      <c r="W264" s="3">
        <f t="shared" si="156"/>
        <v>3195233.0903480402</v>
      </c>
      <c r="X264" s="10">
        <f>_xlfn.XLOOKUP(S$1,'Control Panel'!$B:$B,'Control Panel'!$D:$D)</f>
        <v>6.8750000000000006E-2</v>
      </c>
      <c r="Y264" s="2">
        <f>IF('Control Panel'!$D$26="ON",AC263*(1-'Control Panel'!$C$26),AC263)</f>
        <v>-6.7957444116473198E-9</v>
      </c>
      <c r="Z264" s="3">
        <f>IF(ROUND(AC263,2) = 0,0,-PMT(_xlfn.XLOOKUP(Y$1,'Control Panel'!$B:$B,'Control Panel'!$H:$H),_xlfn.XLOOKUP(Y$1,'Control Panel'!$B:$B,'Control Panel'!$E:$E),_xlfn.XLOOKUP(Y$1,'Control Panel'!$B:$B,'Control Panel'!$C:$C)))</f>
        <v>0</v>
      </c>
      <c r="AA264" s="3">
        <f>IF(Z264=0,0,Y264*(_xlfn.XLOOKUP(Y$1,'Control Panel'!$B:$B,'Control Panel'!$H:$H)))</f>
        <v>0</v>
      </c>
      <c r="AB264" s="3">
        <f t="shared" si="157"/>
        <v>0</v>
      </c>
      <c r="AC264" s="3">
        <f t="shared" si="158"/>
        <v>-6.7957444116473198E-9</v>
      </c>
      <c r="AD264" s="10">
        <f>_xlfn.XLOOKUP(Y$1,'Control Panel'!$B:$B,'Control Panel'!$D:$D)</f>
        <v>5.1249999999999997E-2</v>
      </c>
      <c r="AE264" s="2">
        <f>IF('Control Panel'!$D$26="ON",AI263*(1-'Control Panel'!$C$26),AI263)</f>
        <v>4953059.1956459507</v>
      </c>
      <c r="AF264" s="3">
        <f>IF(ROUND(AI263,2) = 0,0,-PMT(_xlfn.XLOOKUP(AE$1,'Control Panel'!$B:$B,'Control Panel'!$H:$H),_xlfn.XLOOKUP(AE$1,'Control Panel'!$B:$B,'Control Panel'!$E:$E),_xlfn.XLOOKUP(AE$1,'Control Panel'!$B:$B,'Control Panel'!$C:$C)))</f>
        <v>65692.881367551381</v>
      </c>
      <c r="AG264" s="3">
        <f>IF(AF264=0,0,AE264*(_xlfn.XLOOKUP(AE$1,'Control Panel'!$B:$B,'Control Panel'!$H:$H)))</f>
        <v>28376.901641721593</v>
      </c>
      <c r="AH264" s="3">
        <f t="shared" si="159"/>
        <v>37315.979725829791</v>
      </c>
      <c r="AI264" s="3">
        <f t="shared" si="160"/>
        <v>4915743.2159201205</v>
      </c>
      <c r="AJ264" s="10">
        <f>_xlfn.XLOOKUP(AE$1,'Control Panel'!$B:$B,'Control Panel'!$D:$D)</f>
        <v>6.8750000000000006E-2</v>
      </c>
      <c r="AK264" s="2">
        <f>IF('Control Panel'!$D$26="ON",AO263*(1-'Control Panel'!$C$26),AO263)</f>
        <v>-5.056790541857481E-10</v>
      </c>
      <c r="AL264" s="3">
        <f>IF(ROUND(AO263,2) = 0,0,-PMT(_xlfn.XLOOKUP(AK$1,'Control Panel'!$B:$B,'Control Panel'!$H:$H),_xlfn.XLOOKUP(AK$1,'Control Panel'!$B:$B,'Control Panel'!$E:$E),_xlfn.XLOOKUP(AK$1,'Control Panel'!$B:$B,'Control Panel'!$C:$C)))</f>
        <v>0</v>
      </c>
      <c r="AM264" s="3">
        <f>IF(AL264=0,0,AK264*(_xlfn.XLOOKUP(AK$1,'Control Panel'!$B:$B,'Control Panel'!$H:$H)))</f>
        <v>0</v>
      </c>
      <c r="AN264" s="3">
        <f t="shared" si="161"/>
        <v>0</v>
      </c>
      <c r="AO264" s="3">
        <f t="shared" si="162"/>
        <v>-5.056790541857481E-10</v>
      </c>
      <c r="AP264" s="10">
        <f>_xlfn.XLOOKUP(AK$1,'Control Panel'!$B:$B,'Control Panel'!$D:$D)</f>
        <v>6.25E-2</v>
      </c>
      <c r="AQ264" s="2">
        <f>IF('Control Panel'!$D$26="ON",AU263*(1-'Control Panel'!$C$26),AU263)</f>
        <v>-1.3387762010097504E-9</v>
      </c>
      <c r="AR264" s="3">
        <f>IF(ROUND(AU263,2) = 0,0,-PMT(_xlfn.XLOOKUP(AQ$1,'Control Panel'!$B:$B,'Control Panel'!$H:$H),_xlfn.XLOOKUP(AQ$1,'Control Panel'!$B:$B,'Control Panel'!$E:$E),_xlfn.XLOOKUP(AQ$1,'Control Panel'!$B:$B,'Control Panel'!$C:$C)))</f>
        <v>0</v>
      </c>
      <c r="AS264" s="3">
        <f>IF(AR264=0,0,AQ264*(_xlfn.XLOOKUP(AQ$1,'Control Panel'!$B:$B,'Control Panel'!$H:$H)))</f>
        <v>0</v>
      </c>
      <c r="AT264" s="3">
        <f t="shared" si="163"/>
        <v>0</v>
      </c>
      <c r="AU264" s="3">
        <f t="shared" si="164"/>
        <v>-1.3387762010097504E-9</v>
      </c>
      <c r="AV264" s="10">
        <f>_xlfn.XLOOKUP(AQ$1,'Control Panel'!$B:$B,'Control Panel'!$D:$D)</f>
        <v>6.6250000000000003E-2</v>
      </c>
      <c r="AW264" s="2">
        <f>IF('Control Panel'!$D$26="ON",BA263*(1-'Control Panel'!$C$26),BA263)</f>
        <v>3575859.8045131974</v>
      </c>
      <c r="AX264" s="3">
        <f>IF(ROUND(BA263,2) = 0,0,-PMT(_xlfn.XLOOKUP(AW$1,'Control Panel'!$B:$B,'Control Panel'!$H:$H),_xlfn.XLOOKUP(AW$1,'Control Panel'!$B:$B,'Control Panel'!$E:$E),_xlfn.XLOOKUP(AW$1,'Control Panel'!$B:$B,'Control Panel'!$C:$C)))</f>
        <v>44797.69910066975</v>
      </c>
      <c r="AY264" s="3">
        <f>IF(AX264=0,0,AW264*(_xlfn.XLOOKUP(AW$1,'Control Panel'!$B:$B,'Control Panel'!$H:$H)))</f>
        <v>16016.872041048697</v>
      </c>
      <c r="AZ264" s="3">
        <f t="shared" si="165"/>
        <v>28780.827059621053</v>
      </c>
      <c r="BA264" s="3">
        <f t="shared" si="166"/>
        <v>3547078.9774535764</v>
      </c>
      <c r="BB264" s="10">
        <f>_xlfn.XLOOKUP(AW$1,'Control Panel'!$B:$B,'Control Panel'!$D:$D)</f>
        <v>5.3749999999999999E-2</v>
      </c>
      <c r="BC264" s="2">
        <f>IF('Control Panel'!$D$26="ON",BG263*(1-'Control Panel'!$C$26),BG263)</f>
        <v>6240882.8929232657</v>
      </c>
      <c r="BD264" s="3">
        <f>IF(ROUND(BG263,2) = 0,0,-PMT(_xlfn.XLOOKUP(BC$1,'Control Panel'!$B:$B,'Control Panel'!$H:$H),_xlfn.XLOOKUP(BC$1,'Control Panel'!$B:$B,'Control Panel'!$E:$E),_xlfn.XLOOKUP(BC$1,'Control Panel'!$B:$B,'Control Panel'!$C:$C)))</f>
        <v>83162.8118973979</v>
      </c>
      <c r="BE264" s="3">
        <f>IF(BD264=0,0,BC264*(_xlfn.XLOOKUP(BC$1,'Control Panel'!$B:$B,'Control Panel'!$H:$H)))</f>
        <v>36405.150208719053</v>
      </c>
      <c r="BF264" s="3">
        <f t="shared" si="167"/>
        <v>46757.661688678847</v>
      </c>
      <c r="BG264" s="3">
        <f t="shared" si="168"/>
        <v>6194125.2312345868</v>
      </c>
      <c r="BH264" s="10">
        <f>_xlfn.XLOOKUP(BC$1,'Control Panel'!$B:$B,'Control Panel'!$D:$D)</f>
        <v>7.0000000000000007E-2</v>
      </c>
      <c r="BI264" s="2">
        <f>IF('Control Panel'!$D$26="ON",BM263*(1-'Control Panel'!$C$26),BM263)</f>
        <v>3126733.4579557581</v>
      </c>
      <c r="BJ264" s="3">
        <f>IF(ROUND(BM263,2) = 0,0,-PMT(_xlfn.XLOOKUP(BI$1,'Control Panel'!$B:$B,'Control Panel'!$H:$H),_xlfn.XLOOKUP(BI$1,'Control Panel'!$B:$B,'Control Panel'!$E:$E),_xlfn.XLOOKUP(BI$1,'Control Panel'!$B:$B,'Control Panel'!$C:$C)))</f>
        <v>39928.799014207361</v>
      </c>
      <c r="BK264" s="3">
        <f>IF(BJ264=0,0,BI264*(_xlfn.XLOOKUP(BI$1,'Control Panel'!$B:$B,'Control Panel'!$H:$H)))</f>
        <v>15307.965887908396</v>
      </c>
      <c r="BL264" s="3">
        <f t="shared" si="169"/>
        <v>24620.833126298967</v>
      </c>
      <c r="BM264" s="3">
        <f t="shared" si="170"/>
        <v>3102112.624829459</v>
      </c>
      <c r="BN264" s="10">
        <f>_xlfn.XLOOKUP(BI$1,'Control Panel'!$B:$B,'Control Panel'!$D:$D)</f>
        <v>5.8749999999999997E-2</v>
      </c>
      <c r="BO264" s="2">
        <f>IF('Control Panel'!$D$26="ON",BS263*(1-'Control Panel'!$C$26),BS263)</f>
        <v>4096904.4864632129</v>
      </c>
      <c r="BP264" s="3">
        <f>IF(ROUND(BS263,2) = 0,0,-PMT(_xlfn.XLOOKUP(BO$1,'Control Panel'!$B:$B,'Control Panel'!$H:$H),_xlfn.XLOOKUP(BO$1,'Control Panel'!$B:$B,'Control Panel'!$E:$E),_xlfn.XLOOKUP(BO$1,'Control Panel'!$B:$B,'Control Panel'!$C:$C)))</f>
        <v>51078.842448125593</v>
      </c>
      <c r="BQ264" s="3">
        <f>IF(BP264=0,0,BO264*(_xlfn.XLOOKUP(BO$1,'Control Panel'!$B:$B,'Control Panel'!$H:$H)))</f>
        <v>17923.957128276554</v>
      </c>
      <c r="BR264" s="3">
        <f t="shared" si="171"/>
        <v>33154.88531984904</v>
      </c>
      <c r="BS264" s="3">
        <f t="shared" si="172"/>
        <v>4063749.6011433639</v>
      </c>
      <c r="BT264" s="10">
        <f>_xlfn.XLOOKUP(BO$1,'Control Panel'!$B:$B,'Control Panel'!$D:$D)</f>
        <v>5.2499999999999998E-2</v>
      </c>
      <c r="BU264" s="2">
        <f>IF('Control Panel'!$D$26="ON",BY263*(1-'Control Panel'!$C$26),BY263)</f>
        <v>-1.0259100235998631E-9</v>
      </c>
      <c r="BV264" s="3">
        <f>IF(ROUND(BY263,2) = 0,0,-PMT(_xlfn.XLOOKUP(BU$1,'Control Panel'!$B:$B,'Control Panel'!$H:$H),_xlfn.XLOOKUP(BU$1,'Control Panel'!$B:$B,'Control Panel'!$E:$E),_xlfn.XLOOKUP(BU$1,'Control Panel'!$B:$B,'Control Panel'!$C:$C)))</f>
        <v>0</v>
      </c>
      <c r="BW264" s="3">
        <f>IF(BV264=0,0,BU264*(_xlfn.XLOOKUP(BU$1,'Control Panel'!$B:$B,'Control Panel'!$H:$H)))</f>
        <v>0</v>
      </c>
      <c r="BX264" s="3">
        <f t="shared" si="173"/>
        <v>0</v>
      </c>
      <c r="BY264" s="3">
        <f t="shared" si="174"/>
        <v>-1.0259100235998631E-9</v>
      </c>
      <c r="BZ264" s="10">
        <f>_xlfn.XLOOKUP(BU$1,'Control Panel'!$B:$B,'Control Panel'!$D:$D)</f>
        <v>6.3750000000000001E-2</v>
      </c>
      <c r="CA264" s="2">
        <f>IF('Control Panel'!$D$26="ON",CE263*(1-'Control Panel'!$C$26),CE263)</f>
        <v>-8.3746272139251232E-9</v>
      </c>
      <c r="CB264" s="3">
        <f>IF(ROUND(CE263,2) = 0,0,-PMT(_xlfn.XLOOKUP(CA$1,'Control Panel'!$B:$B,'Control Panel'!$H:$H),_xlfn.XLOOKUP(CA$1,'Control Panel'!$B:$B,'Control Panel'!$E:$E),_xlfn.XLOOKUP(CA$1,'Control Panel'!$B:$B,'Control Panel'!$C:$C)))</f>
        <v>0</v>
      </c>
      <c r="CC264" s="3">
        <f>IF(CB264=0,0,CA264*(_xlfn.XLOOKUP(CA$1,'Control Panel'!$B:$B,'Control Panel'!$H:$H)))</f>
        <v>0</v>
      </c>
      <c r="CD264" s="3">
        <f t="shared" si="175"/>
        <v>0</v>
      </c>
      <c r="CE264" s="3">
        <f t="shared" si="176"/>
        <v>-8.3746272139251232E-9</v>
      </c>
      <c r="CF264" s="10">
        <f>_xlfn.XLOOKUP(CA$1,'Control Panel'!$B:$B,'Control Panel'!$D:$D)</f>
        <v>5.7500000000000002E-2</v>
      </c>
      <c r="CG264" s="2">
        <f>IF('Control Panel'!$D$26="ON",CK263*(1-'Control Panel'!$C$26),CK263)</f>
        <v>2.066371962428093E-9</v>
      </c>
      <c r="CH264" s="3">
        <f>IF(ROUND(CK263,2) = 0,0,-PMT(_xlfn.XLOOKUP(CG$1,'Control Panel'!$B:$B,'Control Panel'!$H:$H),_xlfn.XLOOKUP(CG$1,'Control Panel'!$B:$B,'Control Panel'!$E:$E),_xlfn.XLOOKUP(CG$1,'Control Panel'!$B:$B,'Control Panel'!$C:$C)))</f>
        <v>0</v>
      </c>
      <c r="CI264" s="3">
        <f>IF(CH264=0,0,CG264*(_xlfn.XLOOKUP(CG$1,'Control Panel'!$B:$B,'Control Panel'!$H:$H)))</f>
        <v>0</v>
      </c>
      <c r="CJ264" s="3">
        <f t="shared" si="177"/>
        <v>0</v>
      </c>
      <c r="CK264" s="3">
        <f t="shared" si="178"/>
        <v>2.066371962428093E-9</v>
      </c>
      <c r="CL264" s="10">
        <f>_xlfn.XLOOKUP(CG$1,'Control Panel'!$B:$B,'Control Panel'!$D:$D)</f>
        <v>5.5E-2</v>
      </c>
      <c r="CM264" s="2">
        <f>IF('Control Panel'!$D$26="ON",CQ263*(1-'Control Panel'!$C$26),CQ263)</f>
        <v>885817.18626231491</v>
      </c>
      <c r="CN264" s="3">
        <f>IF(ROUND(CQ263,2) = 0,0,-PMT(_xlfn.XLOOKUP(CM$1,'Control Panel'!$B:$B,'Control Panel'!$H:$H),_xlfn.XLOOKUP(CM$1,'Control Panel'!$B:$B,'Control Panel'!$E:$E),_xlfn.XLOOKUP(CM$1,'Control Panel'!$B:$B,'Control Panel'!$C:$C)))</f>
        <v>11044.074042837967</v>
      </c>
      <c r="CO264" s="3">
        <f>IF(CN264=0,0,CM264*(_xlfn.XLOOKUP(CM$1,'Control Panel'!$B:$B,'Control Panel'!$H:$H)))</f>
        <v>3875.4501898976273</v>
      </c>
      <c r="CP264" s="3">
        <f t="shared" si="179"/>
        <v>7168.6238529403399</v>
      </c>
      <c r="CQ264" s="3">
        <f t="shared" si="180"/>
        <v>878648.56240937451</v>
      </c>
      <c r="CR264" s="10">
        <f>_xlfn.XLOOKUP(CM$1,'Control Panel'!$B:$B,'Control Panel'!$D:$D)</f>
        <v>5.2499999999999998E-2</v>
      </c>
    </row>
    <row r="265" spans="1:96" ht="11.15" thickBot="1" x14ac:dyDescent="0.35">
      <c r="A265" s="86">
        <f t="shared" si="149"/>
        <v>218117.47988892399</v>
      </c>
      <c r="B265" s="3">
        <f t="shared" si="150"/>
        <v>146565.15341779497</v>
      </c>
      <c r="C265" s="88">
        <f>SUM($A$3:A264)</f>
        <v>72137011.410293475</v>
      </c>
      <c r="D265" s="87">
        <f>IF('Control Panel'!$D$27= "ON",A265+B265*(1-'Control Panel'!$C$27),A265+B265)</f>
        <v>364682.63330671896</v>
      </c>
      <c r="F265" s="11">
        <v>263</v>
      </c>
      <c r="G265" s="2">
        <f>IF('Control Panel'!$D$26="ON",K264*(1-'Control Panel'!$C$26),K264)</f>
        <v>2.5611370801925659E-9</v>
      </c>
      <c r="H265" s="3">
        <f>IF(ROUND(K264,2) = 0,0,-PMT(_xlfn.XLOOKUP(G$1,'Control Panel'!$B:$B,'Control Panel'!$H:$H),_xlfn.XLOOKUP(G$1,'Control Panel'!$B:$B,'Control Panel'!$E:$E),_xlfn.XLOOKUP(G$1,'Control Panel'!$B:$B,'Control Panel'!$C:$C)))</f>
        <v>0</v>
      </c>
      <c r="I265" s="3">
        <f>IF(H265=0,0,G265*(_xlfn.XLOOKUP(G$1,'Control Panel'!$B:$B,'Control Panel'!$H:$H)))</f>
        <v>0</v>
      </c>
      <c r="J265" s="3">
        <f t="shared" si="151"/>
        <v>0</v>
      </c>
      <c r="K265" s="3">
        <f t="shared" si="152"/>
        <v>2.5611370801925659E-9</v>
      </c>
      <c r="L265" s="10">
        <f>_xlfn.XLOOKUP(G$1,'Control Panel'!$B:$B,'Control Panel'!$D:$D)</f>
        <v>5.5E-2</v>
      </c>
      <c r="M265" s="2">
        <f>IF('Control Panel'!$D$26="ON",Q264*(1-'Control Panel'!$C$26),Q264)</f>
        <v>1966297.2863680453</v>
      </c>
      <c r="N265" s="3">
        <f>IF(ROUND(Q264,2) = 0,0,-PMT(_xlfn.XLOOKUP(M$1,'Control Panel'!$B:$B,'Control Panel'!$H:$H),_xlfn.XLOOKUP(M$1,'Control Panel'!$B:$B,'Control Panel'!$E:$E),_xlfn.XLOOKUP(M$1,'Control Panel'!$B:$B,'Control Panel'!$C:$C)))</f>
        <v>26277.152547020552</v>
      </c>
      <c r="O265" s="3">
        <f>IF(N265=0,0,M265*(_xlfn.XLOOKUP(M$1,'Control Panel'!$B:$B,'Control Panel'!$H:$H)))</f>
        <v>11265.244869816926</v>
      </c>
      <c r="P265" s="3">
        <f t="shared" si="153"/>
        <v>15011.907677203626</v>
      </c>
      <c r="Q265" s="3">
        <f t="shared" si="154"/>
        <v>1951285.3786908416</v>
      </c>
      <c r="R265" s="10">
        <f>_xlfn.XLOOKUP(M$1,'Control Panel'!$B:$B,'Control Panel'!$D:$D)</f>
        <v>6.8750000000000006E-2</v>
      </c>
      <c r="S265" s="2">
        <f>IF('Control Panel'!$D$26="ON",W264*(1-'Control Panel'!$C$26),W264)</f>
        <v>3195233.0903480402</v>
      </c>
      <c r="T265" s="3">
        <f>IF(ROUND(W264,2) = 0,0,-PMT(_xlfn.XLOOKUP(S$1,'Control Panel'!$B:$B,'Control Panel'!$H:$H),_xlfn.XLOOKUP(S$1,'Control Panel'!$B:$B,'Control Panel'!$E:$E),_xlfn.XLOOKUP(S$1,'Control Panel'!$B:$B,'Control Panel'!$C:$C)))</f>
        <v>42700.372888908401</v>
      </c>
      <c r="U265" s="3">
        <f>IF(T265=0,0,S265*(_xlfn.XLOOKUP(S$1,'Control Panel'!$B:$B,'Control Panel'!$H:$H)))</f>
        <v>18306.022913452314</v>
      </c>
      <c r="V265" s="3">
        <f t="shared" si="155"/>
        <v>24394.349975456087</v>
      </c>
      <c r="W265" s="3">
        <f t="shared" si="156"/>
        <v>3170838.7403725842</v>
      </c>
      <c r="X265" s="10">
        <f>_xlfn.XLOOKUP(S$1,'Control Panel'!$B:$B,'Control Panel'!$D:$D)</f>
        <v>6.8750000000000006E-2</v>
      </c>
      <c r="Y265" s="2">
        <f>IF('Control Panel'!$D$26="ON",AC264*(1-'Control Panel'!$C$26),AC264)</f>
        <v>-6.7957444116473198E-9</v>
      </c>
      <c r="Z265" s="3">
        <f>IF(ROUND(AC264,2) = 0,0,-PMT(_xlfn.XLOOKUP(Y$1,'Control Panel'!$B:$B,'Control Panel'!$H:$H),_xlfn.XLOOKUP(Y$1,'Control Panel'!$B:$B,'Control Panel'!$E:$E),_xlfn.XLOOKUP(Y$1,'Control Panel'!$B:$B,'Control Panel'!$C:$C)))</f>
        <v>0</v>
      </c>
      <c r="AA265" s="3">
        <f>IF(Z265=0,0,Y265*(_xlfn.XLOOKUP(Y$1,'Control Panel'!$B:$B,'Control Panel'!$H:$H)))</f>
        <v>0</v>
      </c>
      <c r="AB265" s="3">
        <f t="shared" si="157"/>
        <v>0</v>
      </c>
      <c r="AC265" s="3">
        <f t="shared" si="158"/>
        <v>-6.7957444116473198E-9</v>
      </c>
      <c r="AD265" s="10">
        <f>_xlfn.XLOOKUP(Y$1,'Control Panel'!$B:$B,'Control Panel'!$D:$D)</f>
        <v>5.1249999999999997E-2</v>
      </c>
      <c r="AE265" s="2">
        <f>IF('Control Panel'!$D$26="ON",AI264*(1-'Control Panel'!$C$26),AI264)</f>
        <v>4915743.2159201205</v>
      </c>
      <c r="AF265" s="3">
        <f>IF(ROUND(AI264,2) = 0,0,-PMT(_xlfn.XLOOKUP(AE$1,'Control Panel'!$B:$B,'Control Panel'!$H:$H),_xlfn.XLOOKUP(AE$1,'Control Panel'!$B:$B,'Control Panel'!$E:$E),_xlfn.XLOOKUP(AE$1,'Control Panel'!$B:$B,'Control Panel'!$C:$C)))</f>
        <v>65692.881367551381</v>
      </c>
      <c r="AG265" s="3">
        <f>IF(AF265=0,0,AE265*(_xlfn.XLOOKUP(AE$1,'Control Panel'!$B:$B,'Control Panel'!$H:$H)))</f>
        <v>28163.112174542359</v>
      </c>
      <c r="AH265" s="3">
        <f t="shared" si="159"/>
        <v>37529.769193009022</v>
      </c>
      <c r="AI265" s="3">
        <f t="shared" si="160"/>
        <v>4878213.446727111</v>
      </c>
      <c r="AJ265" s="10">
        <f>_xlfn.XLOOKUP(AE$1,'Control Panel'!$B:$B,'Control Panel'!$D:$D)</f>
        <v>6.8750000000000006E-2</v>
      </c>
      <c r="AK265" s="2">
        <f>IF('Control Panel'!$D$26="ON",AO264*(1-'Control Panel'!$C$26),AO264)</f>
        <v>-5.056790541857481E-10</v>
      </c>
      <c r="AL265" s="3">
        <f>IF(ROUND(AO264,2) = 0,0,-PMT(_xlfn.XLOOKUP(AK$1,'Control Panel'!$B:$B,'Control Panel'!$H:$H),_xlfn.XLOOKUP(AK$1,'Control Panel'!$B:$B,'Control Panel'!$E:$E),_xlfn.XLOOKUP(AK$1,'Control Panel'!$B:$B,'Control Panel'!$C:$C)))</f>
        <v>0</v>
      </c>
      <c r="AM265" s="3">
        <f>IF(AL265=0,0,AK265*(_xlfn.XLOOKUP(AK$1,'Control Panel'!$B:$B,'Control Panel'!$H:$H)))</f>
        <v>0</v>
      </c>
      <c r="AN265" s="3">
        <f t="shared" si="161"/>
        <v>0</v>
      </c>
      <c r="AO265" s="3">
        <f t="shared" si="162"/>
        <v>-5.056790541857481E-10</v>
      </c>
      <c r="AP265" s="10">
        <f>_xlfn.XLOOKUP(AK$1,'Control Panel'!$B:$B,'Control Panel'!$D:$D)</f>
        <v>6.25E-2</v>
      </c>
      <c r="AQ265" s="2">
        <f>IF('Control Panel'!$D$26="ON",AU264*(1-'Control Panel'!$C$26),AU264)</f>
        <v>-1.3387762010097504E-9</v>
      </c>
      <c r="AR265" s="3">
        <f>IF(ROUND(AU264,2) = 0,0,-PMT(_xlfn.XLOOKUP(AQ$1,'Control Panel'!$B:$B,'Control Panel'!$H:$H),_xlfn.XLOOKUP(AQ$1,'Control Panel'!$B:$B,'Control Panel'!$E:$E),_xlfn.XLOOKUP(AQ$1,'Control Panel'!$B:$B,'Control Panel'!$C:$C)))</f>
        <v>0</v>
      </c>
      <c r="AS265" s="3">
        <f>IF(AR265=0,0,AQ265*(_xlfn.XLOOKUP(AQ$1,'Control Panel'!$B:$B,'Control Panel'!$H:$H)))</f>
        <v>0</v>
      </c>
      <c r="AT265" s="3">
        <f t="shared" si="163"/>
        <v>0</v>
      </c>
      <c r="AU265" s="3">
        <f t="shared" si="164"/>
        <v>-1.3387762010097504E-9</v>
      </c>
      <c r="AV265" s="10">
        <f>_xlfn.XLOOKUP(AQ$1,'Control Panel'!$B:$B,'Control Panel'!$D:$D)</f>
        <v>6.6250000000000003E-2</v>
      </c>
      <c r="AW265" s="2">
        <f>IF('Control Panel'!$D$26="ON",BA264*(1-'Control Panel'!$C$26),BA264)</f>
        <v>3547078.9774535764</v>
      </c>
      <c r="AX265" s="3">
        <f>IF(ROUND(BA264,2) = 0,0,-PMT(_xlfn.XLOOKUP(AW$1,'Control Panel'!$B:$B,'Control Panel'!$H:$H),_xlfn.XLOOKUP(AW$1,'Control Panel'!$B:$B,'Control Panel'!$E:$E),_xlfn.XLOOKUP(AW$1,'Control Panel'!$B:$B,'Control Panel'!$C:$C)))</f>
        <v>44797.69910066975</v>
      </c>
      <c r="AY265" s="3">
        <f>IF(AX265=0,0,AW265*(_xlfn.XLOOKUP(AW$1,'Control Panel'!$B:$B,'Control Panel'!$H:$H)))</f>
        <v>15887.957919844144</v>
      </c>
      <c r="AZ265" s="3">
        <f t="shared" si="165"/>
        <v>28909.741180825607</v>
      </c>
      <c r="BA265" s="3">
        <f t="shared" si="166"/>
        <v>3518169.2362727509</v>
      </c>
      <c r="BB265" s="10">
        <f>_xlfn.XLOOKUP(AW$1,'Control Panel'!$B:$B,'Control Panel'!$D:$D)</f>
        <v>5.3749999999999999E-2</v>
      </c>
      <c r="BC265" s="2">
        <f>IF('Control Panel'!$D$26="ON",BG264*(1-'Control Panel'!$C$26),BG264)</f>
        <v>6194125.2312345868</v>
      </c>
      <c r="BD265" s="3">
        <f>IF(ROUND(BG264,2) = 0,0,-PMT(_xlfn.XLOOKUP(BC$1,'Control Panel'!$B:$B,'Control Panel'!$H:$H),_xlfn.XLOOKUP(BC$1,'Control Panel'!$B:$B,'Control Panel'!$E:$E),_xlfn.XLOOKUP(BC$1,'Control Panel'!$B:$B,'Control Panel'!$C:$C)))</f>
        <v>83162.8118973979</v>
      </c>
      <c r="BE265" s="3">
        <f>IF(BD265=0,0,BC265*(_xlfn.XLOOKUP(BC$1,'Control Panel'!$B:$B,'Control Panel'!$H:$H)))</f>
        <v>36132.397182201756</v>
      </c>
      <c r="BF265" s="3">
        <f t="shared" si="167"/>
        <v>47030.414715196144</v>
      </c>
      <c r="BG265" s="3">
        <f t="shared" si="168"/>
        <v>6147094.8165193908</v>
      </c>
      <c r="BH265" s="10">
        <f>_xlfn.XLOOKUP(BC$1,'Control Panel'!$B:$B,'Control Panel'!$D:$D)</f>
        <v>7.0000000000000007E-2</v>
      </c>
      <c r="BI265" s="2">
        <f>IF('Control Panel'!$D$26="ON",BM264*(1-'Control Panel'!$C$26),BM264)</f>
        <v>3102112.624829459</v>
      </c>
      <c r="BJ265" s="3">
        <f>IF(ROUND(BM264,2) = 0,0,-PMT(_xlfn.XLOOKUP(BI$1,'Control Panel'!$B:$B,'Control Panel'!$H:$H),_xlfn.XLOOKUP(BI$1,'Control Panel'!$B:$B,'Control Panel'!$E:$E),_xlfn.XLOOKUP(BI$1,'Control Panel'!$B:$B,'Control Panel'!$C:$C)))</f>
        <v>39928.799014207361</v>
      </c>
      <c r="BK265" s="3">
        <f>IF(BJ265=0,0,BI265*(_xlfn.XLOOKUP(BI$1,'Control Panel'!$B:$B,'Control Panel'!$H:$H)))</f>
        <v>15187.426392394225</v>
      </c>
      <c r="BL265" s="3">
        <f t="shared" si="169"/>
        <v>24741.372621813134</v>
      </c>
      <c r="BM265" s="3">
        <f t="shared" si="170"/>
        <v>3077371.2522076457</v>
      </c>
      <c r="BN265" s="10">
        <f>_xlfn.XLOOKUP(BI$1,'Control Panel'!$B:$B,'Control Panel'!$D:$D)</f>
        <v>5.8749999999999997E-2</v>
      </c>
      <c r="BO265" s="2">
        <f>IF('Control Panel'!$D$26="ON",BS264*(1-'Control Panel'!$C$26),BS264)</f>
        <v>4063749.6011433639</v>
      </c>
      <c r="BP265" s="3">
        <f>IF(ROUND(BS264,2) = 0,0,-PMT(_xlfn.XLOOKUP(BO$1,'Control Panel'!$B:$B,'Control Panel'!$H:$H),_xlfn.XLOOKUP(BO$1,'Control Panel'!$B:$B,'Control Panel'!$E:$E),_xlfn.XLOOKUP(BO$1,'Control Panel'!$B:$B,'Control Panel'!$C:$C)))</f>
        <v>51078.842448125593</v>
      </c>
      <c r="BQ265" s="3">
        <f>IF(BP265=0,0,BO265*(_xlfn.XLOOKUP(BO$1,'Control Panel'!$B:$B,'Control Panel'!$H:$H)))</f>
        <v>17778.904505002214</v>
      </c>
      <c r="BR265" s="3">
        <f t="shared" si="171"/>
        <v>33299.937943123383</v>
      </c>
      <c r="BS265" s="3">
        <f t="shared" si="172"/>
        <v>4030449.6632002406</v>
      </c>
      <c r="BT265" s="10">
        <f>_xlfn.XLOOKUP(BO$1,'Control Panel'!$B:$B,'Control Panel'!$D:$D)</f>
        <v>5.2499999999999998E-2</v>
      </c>
      <c r="BU265" s="2">
        <f>IF('Control Panel'!$D$26="ON",BY264*(1-'Control Panel'!$C$26),BY264)</f>
        <v>-1.0259100235998631E-9</v>
      </c>
      <c r="BV265" s="3">
        <f>IF(ROUND(BY264,2) = 0,0,-PMT(_xlfn.XLOOKUP(BU$1,'Control Panel'!$B:$B,'Control Panel'!$H:$H),_xlfn.XLOOKUP(BU$1,'Control Panel'!$B:$B,'Control Panel'!$E:$E),_xlfn.XLOOKUP(BU$1,'Control Panel'!$B:$B,'Control Panel'!$C:$C)))</f>
        <v>0</v>
      </c>
      <c r="BW265" s="3">
        <f>IF(BV265=0,0,BU265*(_xlfn.XLOOKUP(BU$1,'Control Panel'!$B:$B,'Control Panel'!$H:$H)))</f>
        <v>0</v>
      </c>
      <c r="BX265" s="3">
        <f t="shared" si="173"/>
        <v>0</v>
      </c>
      <c r="BY265" s="3">
        <f t="shared" si="174"/>
        <v>-1.0259100235998631E-9</v>
      </c>
      <c r="BZ265" s="10">
        <f>_xlfn.XLOOKUP(BU$1,'Control Panel'!$B:$B,'Control Panel'!$D:$D)</f>
        <v>6.3750000000000001E-2</v>
      </c>
      <c r="CA265" s="2">
        <f>IF('Control Panel'!$D$26="ON",CE264*(1-'Control Panel'!$C$26),CE264)</f>
        <v>-8.3746272139251232E-9</v>
      </c>
      <c r="CB265" s="3">
        <f>IF(ROUND(CE264,2) = 0,0,-PMT(_xlfn.XLOOKUP(CA$1,'Control Panel'!$B:$B,'Control Panel'!$H:$H),_xlfn.XLOOKUP(CA$1,'Control Panel'!$B:$B,'Control Panel'!$E:$E),_xlfn.XLOOKUP(CA$1,'Control Panel'!$B:$B,'Control Panel'!$C:$C)))</f>
        <v>0</v>
      </c>
      <c r="CC265" s="3">
        <f>IF(CB265=0,0,CA265*(_xlfn.XLOOKUP(CA$1,'Control Panel'!$B:$B,'Control Panel'!$H:$H)))</f>
        <v>0</v>
      </c>
      <c r="CD265" s="3">
        <f t="shared" si="175"/>
        <v>0</v>
      </c>
      <c r="CE265" s="3">
        <f t="shared" si="176"/>
        <v>-8.3746272139251232E-9</v>
      </c>
      <c r="CF265" s="10">
        <f>_xlfn.XLOOKUP(CA$1,'Control Panel'!$B:$B,'Control Panel'!$D:$D)</f>
        <v>5.7500000000000002E-2</v>
      </c>
      <c r="CG265" s="2">
        <f>IF('Control Panel'!$D$26="ON",CK264*(1-'Control Panel'!$C$26),CK264)</f>
        <v>2.066371962428093E-9</v>
      </c>
      <c r="CH265" s="3">
        <f>IF(ROUND(CK264,2) = 0,0,-PMT(_xlfn.XLOOKUP(CG$1,'Control Panel'!$B:$B,'Control Panel'!$H:$H),_xlfn.XLOOKUP(CG$1,'Control Panel'!$B:$B,'Control Panel'!$E:$E),_xlfn.XLOOKUP(CG$1,'Control Panel'!$B:$B,'Control Panel'!$C:$C)))</f>
        <v>0</v>
      </c>
      <c r="CI265" s="3">
        <f>IF(CH265=0,0,CG265*(_xlfn.XLOOKUP(CG$1,'Control Panel'!$B:$B,'Control Panel'!$H:$H)))</f>
        <v>0</v>
      </c>
      <c r="CJ265" s="3">
        <f t="shared" si="177"/>
        <v>0</v>
      </c>
      <c r="CK265" s="3">
        <f t="shared" si="178"/>
        <v>2.066371962428093E-9</v>
      </c>
      <c r="CL265" s="10">
        <f>_xlfn.XLOOKUP(CG$1,'Control Panel'!$B:$B,'Control Panel'!$D:$D)</f>
        <v>5.5E-2</v>
      </c>
      <c r="CM265" s="2">
        <f>IF('Control Panel'!$D$26="ON",CQ264*(1-'Control Panel'!$C$26),CQ264)</f>
        <v>878648.56240937451</v>
      </c>
      <c r="CN265" s="3">
        <f>IF(ROUND(CQ264,2) = 0,0,-PMT(_xlfn.XLOOKUP(CM$1,'Control Panel'!$B:$B,'Control Panel'!$H:$H),_xlfn.XLOOKUP(CM$1,'Control Panel'!$B:$B,'Control Panel'!$E:$E),_xlfn.XLOOKUP(CM$1,'Control Panel'!$B:$B,'Control Panel'!$C:$C)))</f>
        <v>11044.074042837967</v>
      </c>
      <c r="CO265" s="3">
        <f>IF(CN265=0,0,CM265*(_xlfn.XLOOKUP(CM$1,'Control Panel'!$B:$B,'Control Panel'!$H:$H)))</f>
        <v>3844.0874605410131</v>
      </c>
      <c r="CP265" s="3">
        <f t="shared" si="179"/>
        <v>7199.9865822969532</v>
      </c>
      <c r="CQ265" s="3">
        <f t="shared" si="180"/>
        <v>871448.57582707761</v>
      </c>
      <c r="CR265" s="10">
        <f>_xlfn.XLOOKUP(CM$1,'Control Panel'!$B:$B,'Control Panel'!$D:$D)</f>
        <v>5.2499999999999998E-2</v>
      </c>
    </row>
    <row r="266" spans="1:96" ht="11.15" thickBot="1" x14ac:dyDescent="0.35">
      <c r="A266" s="86">
        <f t="shared" si="149"/>
        <v>219260.41165086467</v>
      </c>
      <c r="B266" s="3">
        <f t="shared" si="150"/>
        <v>145422.22165585423</v>
      </c>
      <c r="C266" s="88">
        <f>SUM($A$3:A265)</f>
        <v>72355128.890182406</v>
      </c>
      <c r="D266" s="87">
        <f>IF('Control Panel'!$D$27= "ON",A266+B266*(1-'Control Panel'!$C$27),A266+B266)</f>
        <v>364682.6333067189</v>
      </c>
      <c r="E266" s="1">
        <f t="shared" ref="E266" si="181">F266/12</f>
        <v>22</v>
      </c>
      <c r="F266" s="11">
        <v>264</v>
      </c>
      <c r="G266" s="2">
        <f>IF('Control Panel'!$D$26="ON",K265*(1-'Control Panel'!$C$26),K265)</f>
        <v>2.5611370801925659E-9</v>
      </c>
      <c r="H266" s="3">
        <f>IF(ROUND(K265,2) = 0,0,-PMT(_xlfn.XLOOKUP(G$1,'Control Panel'!$B:$B,'Control Panel'!$H:$H),_xlfn.XLOOKUP(G$1,'Control Panel'!$B:$B,'Control Panel'!$E:$E),_xlfn.XLOOKUP(G$1,'Control Panel'!$B:$B,'Control Panel'!$C:$C)))</f>
        <v>0</v>
      </c>
      <c r="I266" s="3">
        <f>IF(H266=0,0,G266*(_xlfn.XLOOKUP(G$1,'Control Panel'!$B:$B,'Control Panel'!$H:$H)))</f>
        <v>0</v>
      </c>
      <c r="J266" s="3">
        <f t="shared" si="151"/>
        <v>0</v>
      </c>
      <c r="K266" s="3">
        <f t="shared" si="152"/>
        <v>2.5611370801925659E-9</v>
      </c>
      <c r="L266" s="10">
        <f>_xlfn.XLOOKUP(G$1,'Control Panel'!$B:$B,'Control Panel'!$D:$D)</f>
        <v>5.5E-2</v>
      </c>
      <c r="M266" s="2">
        <f>IF('Control Panel'!$D$26="ON",Q265*(1-'Control Panel'!$C$26),Q265)</f>
        <v>1951285.3786908416</v>
      </c>
      <c r="N266" s="3">
        <f>IF(ROUND(Q265,2) = 0,0,-PMT(_xlfn.XLOOKUP(M$1,'Control Panel'!$B:$B,'Control Panel'!$H:$H),_xlfn.XLOOKUP(M$1,'Control Panel'!$B:$B,'Control Panel'!$E:$E),_xlfn.XLOOKUP(M$1,'Control Panel'!$B:$B,'Control Panel'!$C:$C)))</f>
        <v>26277.152547020552</v>
      </c>
      <c r="O266" s="3">
        <f>IF(N266=0,0,M266*(_xlfn.XLOOKUP(M$1,'Control Panel'!$B:$B,'Control Panel'!$H:$H)))</f>
        <v>11179.239148749613</v>
      </c>
      <c r="P266" s="3">
        <f t="shared" si="153"/>
        <v>15097.913398270939</v>
      </c>
      <c r="Q266" s="3">
        <f t="shared" si="154"/>
        <v>1936187.4652925706</v>
      </c>
      <c r="R266" s="10">
        <f>_xlfn.XLOOKUP(M$1,'Control Panel'!$B:$B,'Control Panel'!$D:$D)</f>
        <v>6.8750000000000006E-2</v>
      </c>
      <c r="S266" s="2">
        <f>IF('Control Panel'!$D$26="ON",W265*(1-'Control Panel'!$C$26),W265)</f>
        <v>3170838.7403725842</v>
      </c>
      <c r="T266" s="3">
        <f>IF(ROUND(W265,2) = 0,0,-PMT(_xlfn.XLOOKUP(S$1,'Control Panel'!$B:$B,'Control Panel'!$H:$H),_xlfn.XLOOKUP(S$1,'Control Panel'!$B:$B,'Control Panel'!$E:$E),_xlfn.XLOOKUP(S$1,'Control Panel'!$B:$B,'Control Panel'!$C:$C)))</f>
        <v>42700.372888908401</v>
      </c>
      <c r="U266" s="3">
        <f>IF(T266=0,0,S266*(_xlfn.XLOOKUP(S$1,'Control Panel'!$B:$B,'Control Panel'!$H:$H)))</f>
        <v>18166.263616717933</v>
      </c>
      <c r="V266" s="3">
        <f t="shared" si="155"/>
        <v>24534.109272190468</v>
      </c>
      <c r="W266" s="3">
        <f t="shared" si="156"/>
        <v>3146304.6311003938</v>
      </c>
      <c r="X266" s="10">
        <f>_xlfn.XLOOKUP(S$1,'Control Panel'!$B:$B,'Control Panel'!$D:$D)</f>
        <v>6.8750000000000006E-2</v>
      </c>
      <c r="Y266" s="2">
        <f>IF('Control Panel'!$D$26="ON",AC265*(1-'Control Panel'!$C$26),AC265)</f>
        <v>-6.7957444116473198E-9</v>
      </c>
      <c r="Z266" s="3">
        <f>IF(ROUND(AC265,2) = 0,0,-PMT(_xlfn.XLOOKUP(Y$1,'Control Panel'!$B:$B,'Control Panel'!$H:$H),_xlfn.XLOOKUP(Y$1,'Control Panel'!$B:$B,'Control Panel'!$E:$E),_xlfn.XLOOKUP(Y$1,'Control Panel'!$B:$B,'Control Panel'!$C:$C)))</f>
        <v>0</v>
      </c>
      <c r="AA266" s="3">
        <f>IF(Z266=0,0,Y266*(_xlfn.XLOOKUP(Y$1,'Control Panel'!$B:$B,'Control Panel'!$H:$H)))</f>
        <v>0</v>
      </c>
      <c r="AB266" s="3">
        <f t="shared" si="157"/>
        <v>0</v>
      </c>
      <c r="AC266" s="3">
        <f t="shared" si="158"/>
        <v>-6.7957444116473198E-9</v>
      </c>
      <c r="AD266" s="10">
        <f>_xlfn.XLOOKUP(Y$1,'Control Panel'!$B:$B,'Control Panel'!$D:$D)</f>
        <v>5.1249999999999997E-2</v>
      </c>
      <c r="AE266" s="2">
        <f>IF('Control Panel'!$D$26="ON",AI265*(1-'Control Panel'!$C$26),AI265)</f>
        <v>4878213.446727111</v>
      </c>
      <c r="AF266" s="3">
        <f>IF(ROUND(AI265,2) = 0,0,-PMT(_xlfn.XLOOKUP(AE$1,'Control Panel'!$B:$B,'Control Panel'!$H:$H),_xlfn.XLOOKUP(AE$1,'Control Panel'!$B:$B,'Control Panel'!$E:$E),_xlfn.XLOOKUP(AE$1,'Control Panel'!$B:$B,'Control Panel'!$C:$C)))</f>
        <v>65692.881367551381</v>
      </c>
      <c r="AG266" s="3">
        <f>IF(AF266=0,0,AE266*(_xlfn.XLOOKUP(AE$1,'Control Panel'!$B:$B,'Control Panel'!$H:$H)))</f>
        <v>27948.097871874077</v>
      </c>
      <c r="AH266" s="3">
        <f t="shared" si="159"/>
        <v>37744.7834956773</v>
      </c>
      <c r="AI266" s="3">
        <f t="shared" si="160"/>
        <v>4840468.6632314334</v>
      </c>
      <c r="AJ266" s="10">
        <f>_xlfn.XLOOKUP(AE$1,'Control Panel'!$B:$B,'Control Panel'!$D:$D)</f>
        <v>6.8750000000000006E-2</v>
      </c>
      <c r="AK266" s="2">
        <f>IF('Control Panel'!$D$26="ON",AO265*(1-'Control Panel'!$C$26),AO265)</f>
        <v>-5.056790541857481E-10</v>
      </c>
      <c r="AL266" s="3">
        <f>IF(ROUND(AO265,2) = 0,0,-PMT(_xlfn.XLOOKUP(AK$1,'Control Panel'!$B:$B,'Control Panel'!$H:$H),_xlfn.XLOOKUP(AK$1,'Control Panel'!$B:$B,'Control Panel'!$E:$E),_xlfn.XLOOKUP(AK$1,'Control Panel'!$B:$B,'Control Panel'!$C:$C)))</f>
        <v>0</v>
      </c>
      <c r="AM266" s="3">
        <f>IF(AL266=0,0,AK266*(_xlfn.XLOOKUP(AK$1,'Control Panel'!$B:$B,'Control Panel'!$H:$H)))</f>
        <v>0</v>
      </c>
      <c r="AN266" s="3">
        <f t="shared" si="161"/>
        <v>0</v>
      </c>
      <c r="AO266" s="3">
        <f t="shared" si="162"/>
        <v>-5.056790541857481E-10</v>
      </c>
      <c r="AP266" s="10">
        <f>_xlfn.XLOOKUP(AK$1,'Control Panel'!$B:$B,'Control Panel'!$D:$D)</f>
        <v>6.25E-2</v>
      </c>
      <c r="AQ266" s="2">
        <f>IF('Control Panel'!$D$26="ON",AU265*(1-'Control Panel'!$C$26),AU265)</f>
        <v>-1.3387762010097504E-9</v>
      </c>
      <c r="AR266" s="3">
        <f>IF(ROUND(AU265,2) = 0,0,-PMT(_xlfn.XLOOKUP(AQ$1,'Control Panel'!$B:$B,'Control Panel'!$H:$H),_xlfn.XLOOKUP(AQ$1,'Control Panel'!$B:$B,'Control Panel'!$E:$E),_xlfn.XLOOKUP(AQ$1,'Control Panel'!$B:$B,'Control Panel'!$C:$C)))</f>
        <v>0</v>
      </c>
      <c r="AS266" s="3">
        <f>IF(AR266=0,0,AQ266*(_xlfn.XLOOKUP(AQ$1,'Control Panel'!$B:$B,'Control Panel'!$H:$H)))</f>
        <v>0</v>
      </c>
      <c r="AT266" s="3">
        <f t="shared" si="163"/>
        <v>0</v>
      </c>
      <c r="AU266" s="3">
        <f t="shared" si="164"/>
        <v>-1.3387762010097504E-9</v>
      </c>
      <c r="AV266" s="10">
        <f>_xlfn.XLOOKUP(AQ$1,'Control Panel'!$B:$B,'Control Panel'!$D:$D)</f>
        <v>6.6250000000000003E-2</v>
      </c>
      <c r="AW266" s="2">
        <f>IF('Control Panel'!$D$26="ON",BA265*(1-'Control Panel'!$C$26),BA265)</f>
        <v>3518169.2362727509</v>
      </c>
      <c r="AX266" s="3">
        <f>IF(ROUND(BA265,2) = 0,0,-PMT(_xlfn.XLOOKUP(AW$1,'Control Panel'!$B:$B,'Control Panel'!$H:$H),_xlfn.XLOOKUP(AW$1,'Control Panel'!$B:$B,'Control Panel'!$E:$E),_xlfn.XLOOKUP(AW$1,'Control Panel'!$B:$B,'Control Panel'!$C:$C)))</f>
        <v>44797.69910066975</v>
      </c>
      <c r="AY266" s="3">
        <f>IF(AX266=0,0,AW266*(_xlfn.XLOOKUP(AW$1,'Control Panel'!$B:$B,'Control Panel'!$H:$H)))</f>
        <v>15758.46637080503</v>
      </c>
      <c r="AZ266" s="3">
        <f t="shared" si="165"/>
        <v>29039.232729864721</v>
      </c>
      <c r="BA266" s="3">
        <f t="shared" si="166"/>
        <v>3489130.0035428861</v>
      </c>
      <c r="BB266" s="10">
        <f>_xlfn.XLOOKUP(AW$1,'Control Panel'!$B:$B,'Control Panel'!$D:$D)</f>
        <v>5.3749999999999999E-2</v>
      </c>
      <c r="BC266" s="2">
        <f>IF('Control Panel'!$D$26="ON",BG265*(1-'Control Panel'!$C$26),BG265)</f>
        <v>6147094.8165193908</v>
      </c>
      <c r="BD266" s="3">
        <f>IF(ROUND(BG265,2) = 0,0,-PMT(_xlfn.XLOOKUP(BC$1,'Control Panel'!$B:$B,'Control Panel'!$H:$H),_xlfn.XLOOKUP(BC$1,'Control Panel'!$B:$B,'Control Panel'!$E:$E),_xlfn.XLOOKUP(BC$1,'Control Panel'!$B:$B,'Control Panel'!$C:$C)))</f>
        <v>83162.8118973979</v>
      </c>
      <c r="BE266" s="3">
        <f>IF(BD266=0,0,BC266*(_xlfn.XLOOKUP(BC$1,'Control Panel'!$B:$B,'Control Panel'!$H:$H)))</f>
        <v>35858.053096363117</v>
      </c>
      <c r="BF266" s="3">
        <f t="shared" si="167"/>
        <v>47304.758801034783</v>
      </c>
      <c r="BG266" s="3">
        <f t="shared" si="168"/>
        <v>6099790.0577183561</v>
      </c>
      <c r="BH266" s="10">
        <f>_xlfn.XLOOKUP(BC$1,'Control Panel'!$B:$B,'Control Panel'!$D:$D)</f>
        <v>7.0000000000000007E-2</v>
      </c>
      <c r="BI266" s="2">
        <f>IF('Control Panel'!$D$26="ON",BM265*(1-'Control Panel'!$C$26),BM265)</f>
        <v>3077371.2522076457</v>
      </c>
      <c r="BJ266" s="3">
        <f>IF(ROUND(BM265,2) = 0,0,-PMT(_xlfn.XLOOKUP(BI$1,'Control Panel'!$B:$B,'Control Panel'!$H:$H),_xlfn.XLOOKUP(BI$1,'Control Panel'!$B:$B,'Control Panel'!$E:$E),_xlfn.XLOOKUP(BI$1,'Control Panel'!$B:$B,'Control Panel'!$C:$C)))</f>
        <v>39928.799014207361</v>
      </c>
      <c r="BK266" s="3">
        <f>IF(BJ266=0,0,BI266*(_xlfn.XLOOKUP(BI$1,'Control Panel'!$B:$B,'Control Panel'!$H:$H)))</f>
        <v>15066.296755599929</v>
      </c>
      <c r="BL266" s="3">
        <f t="shared" si="169"/>
        <v>24862.502258607434</v>
      </c>
      <c r="BM266" s="3">
        <f t="shared" si="170"/>
        <v>3052508.749949038</v>
      </c>
      <c r="BN266" s="10">
        <f>_xlfn.XLOOKUP(BI$1,'Control Panel'!$B:$B,'Control Panel'!$D:$D)</f>
        <v>5.8749999999999997E-2</v>
      </c>
      <c r="BO266" s="2">
        <f>IF('Control Panel'!$D$26="ON",BS265*(1-'Control Panel'!$C$26),BS265)</f>
        <v>4030449.6632002406</v>
      </c>
      <c r="BP266" s="3">
        <f>IF(ROUND(BS265,2) = 0,0,-PMT(_xlfn.XLOOKUP(BO$1,'Control Panel'!$B:$B,'Control Panel'!$H:$H),_xlfn.XLOOKUP(BO$1,'Control Panel'!$B:$B,'Control Panel'!$E:$E),_xlfn.XLOOKUP(BO$1,'Control Panel'!$B:$B,'Control Panel'!$C:$C)))</f>
        <v>51078.842448125593</v>
      </c>
      <c r="BQ266" s="3">
        <f>IF(BP266=0,0,BO266*(_xlfn.XLOOKUP(BO$1,'Control Panel'!$B:$B,'Control Panel'!$H:$H)))</f>
        <v>17633.217276501051</v>
      </c>
      <c r="BR266" s="3">
        <f t="shared" si="171"/>
        <v>33445.625171624546</v>
      </c>
      <c r="BS266" s="3">
        <f t="shared" si="172"/>
        <v>3997004.038028616</v>
      </c>
      <c r="BT266" s="10">
        <f>_xlfn.XLOOKUP(BO$1,'Control Panel'!$B:$B,'Control Panel'!$D:$D)</f>
        <v>5.2499999999999998E-2</v>
      </c>
      <c r="BU266" s="2">
        <f>IF('Control Panel'!$D$26="ON",BY265*(1-'Control Panel'!$C$26),BY265)</f>
        <v>-1.0259100235998631E-9</v>
      </c>
      <c r="BV266" s="3">
        <f>IF(ROUND(BY265,2) = 0,0,-PMT(_xlfn.XLOOKUP(BU$1,'Control Panel'!$B:$B,'Control Panel'!$H:$H),_xlfn.XLOOKUP(BU$1,'Control Panel'!$B:$B,'Control Panel'!$E:$E),_xlfn.XLOOKUP(BU$1,'Control Panel'!$B:$B,'Control Panel'!$C:$C)))</f>
        <v>0</v>
      </c>
      <c r="BW266" s="3">
        <f>IF(BV266=0,0,BU266*(_xlfn.XLOOKUP(BU$1,'Control Panel'!$B:$B,'Control Panel'!$H:$H)))</f>
        <v>0</v>
      </c>
      <c r="BX266" s="3">
        <f t="shared" si="173"/>
        <v>0</v>
      </c>
      <c r="BY266" s="3">
        <f t="shared" si="174"/>
        <v>-1.0259100235998631E-9</v>
      </c>
      <c r="BZ266" s="10">
        <f>_xlfn.XLOOKUP(BU$1,'Control Panel'!$B:$B,'Control Panel'!$D:$D)</f>
        <v>6.3750000000000001E-2</v>
      </c>
      <c r="CA266" s="2">
        <f>IF('Control Panel'!$D$26="ON",CE265*(1-'Control Panel'!$C$26),CE265)</f>
        <v>-8.3746272139251232E-9</v>
      </c>
      <c r="CB266" s="3">
        <f>IF(ROUND(CE265,2) = 0,0,-PMT(_xlfn.XLOOKUP(CA$1,'Control Panel'!$B:$B,'Control Panel'!$H:$H),_xlfn.XLOOKUP(CA$1,'Control Panel'!$B:$B,'Control Panel'!$E:$E),_xlfn.XLOOKUP(CA$1,'Control Panel'!$B:$B,'Control Panel'!$C:$C)))</f>
        <v>0</v>
      </c>
      <c r="CC266" s="3">
        <f>IF(CB266=0,0,CA266*(_xlfn.XLOOKUP(CA$1,'Control Panel'!$B:$B,'Control Panel'!$H:$H)))</f>
        <v>0</v>
      </c>
      <c r="CD266" s="3">
        <f t="shared" si="175"/>
        <v>0</v>
      </c>
      <c r="CE266" s="3">
        <f t="shared" si="176"/>
        <v>-8.3746272139251232E-9</v>
      </c>
      <c r="CF266" s="10">
        <f>_xlfn.XLOOKUP(CA$1,'Control Panel'!$B:$B,'Control Panel'!$D:$D)</f>
        <v>5.7500000000000002E-2</v>
      </c>
      <c r="CG266" s="2">
        <f>IF('Control Panel'!$D$26="ON",CK265*(1-'Control Panel'!$C$26),CK265)</f>
        <v>2.066371962428093E-9</v>
      </c>
      <c r="CH266" s="3">
        <f>IF(ROUND(CK265,2) = 0,0,-PMT(_xlfn.XLOOKUP(CG$1,'Control Panel'!$B:$B,'Control Panel'!$H:$H),_xlfn.XLOOKUP(CG$1,'Control Panel'!$B:$B,'Control Panel'!$E:$E),_xlfn.XLOOKUP(CG$1,'Control Panel'!$B:$B,'Control Panel'!$C:$C)))</f>
        <v>0</v>
      </c>
      <c r="CI266" s="3">
        <f>IF(CH266=0,0,CG266*(_xlfn.XLOOKUP(CG$1,'Control Panel'!$B:$B,'Control Panel'!$H:$H)))</f>
        <v>0</v>
      </c>
      <c r="CJ266" s="3">
        <f t="shared" si="177"/>
        <v>0</v>
      </c>
      <c r="CK266" s="3">
        <f t="shared" si="178"/>
        <v>2.066371962428093E-9</v>
      </c>
      <c r="CL266" s="10">
        <f>_xlfn.XLOOKUP(CG$1,'Control Panel'!$B:$B,'Control Panel'!$D:$D)</f>
        <v>5.5E-2</v>
      </c>
      <c r="CM266" s="2">
        <f>IF('Control Panel'!$D$26="ON",CQ265*(1-'Control Panel'!$C$26),CQ265)</f>
        <v>871448.57582707761</v>
      </c>
      <c r="CN266" s="3">
        <f>IF(ROUND(CQ265,2) = 0,0,-PMT(_xlfn.XLOOKUP(CM$1,'Control Panel'!$B:$B,'Control Panel'!$H:$H),_xlfn.XLOOKUP(CM$1,'Control Panel'!$B:$B,'Control Panel'!$E:$E),_xlfn.XLOOKUP(CM$1,'Control Panel'!$B:$B,'Control Panel'!$C:$C)))</f>
        <v>11044.074042837967</v>
      </c>
      <c r="CO266" s="3">
        <f>IF(CN266=0,0,CM266*(_xlfn.XLOOKUP(CM$1,'Control Panel'!$B:$B,'Control Panel'!$H:$H)))</f>
        <v>3812.5875192434642</v>
      </c>
      <c r="CP266" s="3">
        <f t="shared" si="179"/>
        <v>7231.4865235945026</v>
      </c>
      <c r="CQ266" s="3">
        <f t="shared" si="180"/>
        <v>864217.08930348314</v>
      </c>
      <c r="CR266" s="10">
        <f>_xlfn.XLOOKUP(CM$1,'Control Panel'!$B:$B,'Control Panel'!$D:$D)</f>
        <v>5.2499999999999998E-2</v>
      </c>
    </row>
    <row r="267" spans="1:96" ht="11.15" thickBot="1" x14ac:dyDescent="0.35">
      <c r="A267" s="86">
        <f t="shared" si="149"/>
        <v>220409.41729010775</v>
      </c>
      <c r="B267" s="3">
        <f t="shared" si="150"/>
        <v>144273.21601661114</v>
      </c>
      <c r="C267" s="88">
        <f>SUM($A$3:A266)</f>
        <v>72574389.301833272</v>
      </c>
      <c r="D267" s="87">
        <f>IF('Control Panel'!$D$27= "ON",A267+B267*(1-'Control Panel'!$C$27),A267+B267)</f>
        <v>364682.6333067189</v>
      </c>
      <c r="F267" s="11">
        <v>265</v>
      </c>
      <c r="G267" s="2">
        <f>IF('Control Panel'!$D$26="ON",K266*(1-'Control Panel'!$C$26),K266)</f>
        <v>2.5611370801925659E-9</v>
      </c>
      <c r="H267" s="3">
        <f>IF(ROUND(K266,2) = 0,0,-PMT(_xlfn.XLOOKUP(G$1,'Control Panel'!$B:$B,'Control Panel'!$H:$H),_xlfn.XLOOKUP(G$1,'Control Panel'!$B:$B,'Control Panel'!$E:$E),_xlfn.XLOOKUP(G$1,'Control Panel'!$B:$B,'Control Panel'!$C:$C)))</f>
        <v>0</v>
      </c>
      <c r="I267" s="3">
        <f>IF(H267=0,0,G267*(_xlfn.XLOOKUP(G$1,'Control Panel'!$B:$B,'Control Panel'!$H:$H)))</f>
        <v>0</v>
      </c>
      <c r="J267" s="3">
        <f t="shared" si="151"/>
        <v>0</v>
      </c>
      <c r="K267" s="3">
        <f t="shared" si="152"/>
        <v>2.5611370801925659E-9</v>
      </c>
      <c r="L267" s="10">
        <f>_xlfn.XLOOKUP(G$1,'Control Panel'!$B:$B,'Control Panel'!$D:$D)</f>
        <v>5.5E-2</v>
      </c>
      <c r="M267" s="2">
        <f>IF('Control Panel'!$D$26="ON",Q266*(1-'Control Panel'!$C$26),Q266)</f>
        <v>1936187.4652925706</v>
      </c>
      <c r="N267" s="3">
        <f>IF(ROUND(Q266,2) = 0,0,-PMT(_xlfn.XLOOKUP(M$1,'Control Panel'!$B:$B,'Control Panel'!$H:$H),_xlfn.XLOOKUP(M$1,'Control Panel'!$B:$B,'Control Panel'!$E:$E),_xlfn.XLOOKUP(M$1,'Control Panel'!$B:$B,'Control Panel'!$C:$C)))</f>
        <v>26277.152547020552</v>
      </c>
      <c r="O267" s="3">
        <f>IF(N267=0,0,M267*(_xlfn.XLOOKUP(M$1,'Control Panel'!$B:$B,'Control Panel'!$H:$H)))</f>
        <v>11092.74068657202</v>
      </c>
      <c r="P267" s="3">
        <f t="shared" si="153"/>
        <v>15184.411860448532</v>
      </c>
      <c r="Q267" s="3">
        <f t="shared" si="154"/>
        <v>1921003.0534321221</v>
      </c>
      <c r="R267" s="10">
        <f>_xlfn.XLOOKUP(M$1,'Control Panel'!$B:$B,'Control Panel'!$D:$D)</f>
        <v>6.8750000000000006E-2</v>
      </c>
      <c r="S267" s="2">
        <f>IF('Control Panel'!$D$26="ON",W266*(1-'Control Panel'!$C$26),W266)</f>
        <v>3146304.6311003938</v>
      </c>
      <c r="T267" s="3">
        <f>IF(ROUND(W266,2) = 0,0,-PMT(_xlfn.XLOOKUP(S$1,'Control Panel'!$B:$B,'Control Panel'!$H:$H),_xlfn.XLOOKUP(S$1,'Control Panel'!$B:$B,'Control Panel'!$E:$E),_xlfn.XLOOKUP(S$1,'Control Panel'!$B:$B,'Control Panel'!$C:$C)))</f>
        <v>42700.372888908401</v>
      </c>
      <c r="U267" s="3">
        <f>IF(T267=0,0,S267*(_xlfn.XLOOKUP(S$1,'Control Panel'!$B:$B,'Control Panel'!$H:$H)))</f>
        <v>18025.70361567934</v>
      </c>
      <c r="V267" s="3">
        <f t="shared" si="155"/>
        <v>24674.669273229061</v>
      </c>
      <c r="W267" s="3">
        <f t="shared" si="156"/>
        <v>3121629.961827165</v>
      </c>
      <c r="X267" s="10">
        <f>_xlfn.XLOOKUP(S$1,'Control Panel'!$B:$B,'Control Panel'!$D:$D)</f>
        <v>6.8750000000000006E-2</v>
      </c>
      <c r="Y267" s="2">
        <f>IF('Control Panel'!$D$26="ON",AC266*(1-'Control Panel'!$C$26),AC266)</f>
        <v>-6.7957444116473198E-9</v>
      </c>
      <c r="Z267" s="3">
        <f>IF(ROUND(AC266,2) = 0,0,-PMT(_xlfn.XLOOKUP(Y$1,'Control Panel'!$B:$B,'Control Panel'!$H:$H),_xlfn.XLOOKUP(Y$1,'Control Panel'!$B:$B,'Control Panel'!$E:$E),_xlfn.XLOOKUP(Y$1,'Control Panel'!$B:$B,'Control Panel'!$C:$C)))</f>
        <v>0</v>
      </c>
      <c r="AA267" s="3">
        <f>IF(Z267=0,0,Y267*(_xlfn.XLOOKUP(Y$1,'Control Panel'!$B:$B,'Control Panel'!$H:$H)))</f>
        <v>0</v>
      </c>
      <c r="AB267" s="3">
        <f t="shared" si="157"/>
        <v>0</v>
      </c>
      <c r="AC267" s="3">
        <f t="shared" si="158"/>
        <v>-6.7957444116473198E-9</v>
      </c>
      <c r="AD267" s="10">
        <f>_xlfn.XLOOKUP(Y$1,'Control Panel'!$B:$B,'Control Panel'!$D:$D)</f>
        <v>5.1249999999999997E-2</v>
      </c>
      <c r="AE267" s="2">
        <f>IF('Control Panel'!$D$26="ON",AI266*(1-'Control Panel'!$C$26),AI266)</f>
        <v>4840468.6632314334</v>
      </c>
      <c r="AF267" s="3">
        <f>IF(ROUND(AI266,2) = 0,0,-PMT(_xlfn.XLOOKUP(AE$1,'Control Panel'!$B:$B,'Control Panel'!$H:$H),_xlfn.XLOOKUP(AE$1,'Control Panel'!$B:$B,'Control Panel'!$E:$E),_xlfn.XLOOKUP(AE$1,'Control Panel'!$B:$B,'Control Panel'!$C:$C)))</f>
        <v>65692.881367551381</v>
      </c>
      <c r="AG267" s="3">
        <f>IF(AF267=0,0,AE267*(_xlfn.XLOOKUP(AE$1,'Control Panel'!$B:$B,'Control Panel'!$H:$H)))</f>
        <v>27731.85171643009</v>
      </c>
      <c r="AH267" s="3">
        <f t="shared" si="159"/>
        <v>37961.029651121295</v>
      </c>
      <c r="AI267" s="3">
        <f t="shared" si="160"/>
        <v>4802507.6335803121</v>
      </c>
      <c r="AJ267" s="10">
        <f>_xlfn.XLOOKUP(AE$1,'Control Panel'!$B:$B,'Control Panel'!$D:$D)</f>
        <v>6.8750000000000006E-2</v>
      </c>
      <c r="AK267" s="2">
        <f>IF('Control Panel'!$D$26="ON",AO266*(1-'Control Panel'!$C$26),AO266)</f>
        <v>-5.056790541857481E-10</v>
      </c>
      <c r="AL267" s="3">
        <f>IF(ROUND(AO266,2) = 0,0,-PMT(_xlfn.XLOOKUP(AK$1,'Control Panel'!$B:$B,'Control Panel'!$H:$H),_xlfn.XLOOKUP(AK$1,'Control Panel'!$B:$B,'Control Panel'!$E:$E),_xlfn.XLOOKUP(AK$1,'Control Panel'!$B:$B,'Control Panel'!$C:$C)))</f>
        <v>0</v>
      </c>
      <c r="AM267" s="3">
        <f>IF(AL267=0,0,AK267*(_xlfn.XLOOKUP(AK$1,'Control Panel'!$B:$B,'Control Panel'!$H:$H)))</f>
        <v>0</v>
      </c>
      <c r="AN267" s="3">
        <f t="shared" si="161"/>
        <v>0</v>
      </c>
      <c r="AO267" s="3">
        <f t="shared" si="162"/>
        <v>-5.056790541857481E-10</v>
      </c>
      <c r="AP267" s="10">
        <f>_xlfn.XLOOKUP(AK$1,'Control Panel'!$B:$B,'Control Panel'!$D:$D)</f>
        <v>6.25E-2</v>
      </c>
      <c r="AQ267" s="2">
        <f>IF('Control Panel'!$D$26="ON",AU266*(1-'Control Panel'!$C$26),AU266)</f>
        <v>-1.3387762010097504E-9</v>
      </c>
      <c r="AR267" s="3">
        <f>IF(ROUND(AU266,2) = 0,0,-PMT(_xlfn.XLOOKUP(AQ$1,'Control Panel'!$B:$B,'Control Panel'!$H:$H),_xlfn.XLOOKUP(AQ$1,'Control Panel'!$B:$B,'Control Panel'!$E:$E),_xlfn.XLOOKUP(AQ$1,'Control Panel'!$B:$B,'Control Panel'!$C:$C)))</f>
        <v>0</v>
      </c>
      <c r="AS267" s="3">
        <f>IF(AR267=0,0,AQ267*(_xlfn.XLOOKUP(AQ$1,'Control Panel'!$B:$B,'Control Panel'!$H:$H)))</f>
        <v>0</v>
      </c>
      <c r="AT267" s="3">
        <f t="shared" si="163"/>
        <v>0</v>
      </c>
      <c r="AU267" s="3">
        <f t="shared" si="164"/>
        <v>-1.3387762010097504E-9</v>
      </c>
      <c r="AV267" s="10">
        <f>_xlfn.XLOOKUP(AQ$1,'Control Panel'!$B:$B,'Control Panel'!$D:$D)</f>
        <v>6.6250000000000003E-2</v>
      </c>
      <c r="AW267" s="2">
        <f>IF('Control Panel'!$D$26="ON",BA266*(1-'Control Panel'!$C$26),BA266)</f>
        <v>3489130.0035428861</v>
      </c>
      <c r="AX267" s="3">
        <f>IF(ROUND(BA266,2) = 0,0,-PMT(_xlfn.XLOOKUP(AW$1,'Control Panel'!$B:$B,'Control Panel'!$H:$H),_xlfn.XLOOKUP(AW$1,'Control Panel'!$B:$B,'Control Panel'!$E:$E),_xlfn.XLOOKUP(AW$1,'Control Panel'!$B:$B,'Control Panel'!$C:$C)))</f>
        <v>44797.69910066975</v>
      </c>
      <c r="AY267" s="3">
        <f>IF(AX267=0,0,AW267*(_xlfn.XLOOKUP(AW$1,'Control Panel'!$B:$B,'Control Panel'!$H:$H)))</f>
        <v>15628.394807535844</v>
      </c>
      <c r="AZ267" s="3">
        <f t="shared" si="165"/>
        <v>29169.304293133908</v>
      </c>
      <c r="BA267" s="3">
        <f t="shared" si="166"/>
        <v>3459960.6992497523</v>
      </c>
      <c r="BB267" s="10">
        <f>_xlfn.XLOOKUP(AW$1,'Control Panel'!$B:$B,'Control Panel'!$D:$D)</f>
        <v>5.3749999999999999E-2</v>
      </c>
      <c r="BC267" s="2">
        <f>IF('Control Panel'!$D$26="ON",BG266*(1-'Control Panel'!$C$26),BG266)</f>
        <v>6099790.0577183561</v>
      </c>
      <c r="BD267" s="3">
        <f>IF(ROUND(BG266,2) = 0,0,-PMT(_xlfn.XLOOKUP(BC$1,'Control Panel'!$B:$B,'Control Panel'!$H:$H),_xlfn.XLOOKUP(BC$1,'Control Panel'!$B:$B,'Control Panel'!$E:$E),_xlfn.XLOOKUP(BC$1,'Control Panel'!$B:$B,'Control Panel'!$C:$C)))</f>
        <v>83162.8118973979</v>
      </c>
      <c r="BE267" s="3">
        <f>IF(BD267=0,0,BC267*(_xlfn.XLOOKUP(BC$1,'Control Panel'!$B:$B,'Control Panel'!$H:$H)))</f>
        <v>35582.108670023743</v>
      </c>
      <c r="BF267" s="3">
        <f t="shared" si="167"/>
        <v>47580.703227374157</v>
      </c>
      <c r="BG267" s="3">
        <f t="shared" si="168"/>
        <v>6052209.3544909824</v>
      </c>
      <c r="BH267" s="10">
        <f>_xlfn.XLOOKUP(BC$1,'Control Panel'!$B:$B,'Control Panel'!$D:$D)</f>
        <v>7.0000000000000007E-2</v>
      </c>
      <c r="BI267" s="2">
        <f>IF('Control Panel'!$D$26="ON",BM266*(1-'Control Panel'!$C$26),BM266)</f>
        <v>3052508.749949038</v>
      </c>
      <c r="BJ267" s="3">
        <f>IF(ROUND(BM266,2) = 0,0,-PMT(_xlfn.XLOOKUP(BI$1,'Control Panel'!$B:$B,'Control Panel'!$H:$H),_xlfn.XLOOKUP(BI$1,'Control Panel'!$B:$B,'Control Panel'!$E:$E),_xlfn.XLOOKUP(BI$1,'Control Panel'!$B:$B,'Control Panel'!$C:$C)))</f>
        <v>39928.799014207361</v>
      </c>
      <c r="BK267" s="3">
        <f>IF(BJ267=0,0,BI267*(_xlfn.XLOOKUP(BI$1,'Control Panel'!$B:$B,'Control Panel'!$H:$H)))</f>
        <v>14944.574088292164</v>
      </c>
      <c r="BL267" s="3">
        <f t="shared" si="169"/>
        <v>24984.224925915198</v>
      </c>
      <c r="BM267" s="3">
        <f t="shared" si="170"/>
        <v>3027524.5250231228</v>
      </c>
      <c r="BN267" s="10">
        <f>_xlfn.XLOOKUP(BI$1,'Control Panel'!$B:$B,'Control Panel'!$D:$D)</f>
        <v>5.8749999999999997E-2</v>
      </c>
      <c r="BO267" s="2">
        <f>IF('Control Panel'!$D$26="ON",BS266*(1-'Control Panel'!$C$26),BS266)</f>
        <v>3997004.038028616</v>
      </c>
      <c r="BP267" s="3">
        <f>IF(ROUND(BS266,2) = 0,0,-PMT(_xlfn.XLOOKUP(BO$1,'Control Panel'!$B:$B,'Control Panel'!$H:$H),_xlfn.XLOOKUP(BO$1,'Control Panel'!$B:$B,'Control Panel'!$E:$E),_xlfn.XLOOKUP(BO$1,'Control Panel'!$B:$B,'Control Panel'!$C:$C)))</f>
        <v>51078.842448125593</v>
      </c>
      <c r="BQ267" s="3">
        <f>IF(BP267=0,0,BO267*(_xlfn.XLOOKUP(BO$1,'Control Panel'!$B:$B,'Control Panel'!$H:$H)))</f>
        <v>17486.892666375192</v>
      </c>
      <c r="BR267" s="3">
        <f t="shared" si="171"/>
        <v>33591.949781750402</v>
      </c>
      <c r="BS267" s="3">
        <f t="shared" si="172"/>
        <v>3963412.0882468657</v>
      </c>
      <c r="BT267" s="10">
        <f>_xlfn.XLOOKUP(BO$1,'Control Panel'!$B:$B,'Control Panel'!$D:$D)</f>
        <v>5.2499999999999998E-2</v>
      </c>
      <c r="BU267" s="2">
        <f>IF('Control Panel'!$D$26="ON",BY266*(1-'Control Panel'!$C$26),BY266)</f>
        <v>-1.0259100235998631E-9</v>
      </c>
      <c r="BV267" s="3">
        <f>IF(ROUND(BY266,2) = 0,0,-PMT(_xlfn.XLOOKUP(BU$1,'Control Panel'!$B:$B,'Control Panel'!$H:$H),_xlfn.XLOOKUP(BU$1,'Control Panel'!$B:$B,'Control Panel'!$E:$E),_xlfn.XLOOKUP(BU$1,'Control Panel'!$B:$B,'Control Panel'!$C:$C)))</f>
        <v>0</v>
      </c>
      <c r="BW267" s="3">
        <f>IF(BV267=0,0,BU267*(_xlfn.XLOOKUP(BU$1,'Control Panel'!$B:$B,'Control Panel'!$H:$H)))</f>
        <v>0</v>
      </c>
      <c r="BX267" s="3">
        <f t="shared" si="173"/>
        <v>0</v>
      </c>
      <c r="BY267" s="3">
        <f t="shared" si="174"/>
        <v>-1.0259100235998631E-9</v>
      </c>
      <c r="BZ267" s="10">
        <f>_xlfn.XLOOKUP(BU$1,'Control Panel'!$B:$B,'Control Panel'!$D:$D)</f>
        <v>6.3750000000000001E-2</v>
      </c>
      <c r="CA267" s="2">
        <f>IF('Control Panel'!$D$26="ON",CE266*(1-'Control Panel'!$C$26),CE266)</f>
        <v>-8.3746272139251232E-9</v>
      </c>
      <c r="CB267" s="3">
        <f>IF(ROUND(CE266,2) = 0,0,-PMT(_xlfn.XLOOKUP(CA$1,'Control Panel'!$B:$B,'Control Panel'!$H:$H),_xlfn.XLOOKUP(CA$1,'Control Panel'!$B:$B,'Control Panel'!$E:$E),_xlfn.XLOOKUP(CA$1,'Control Panel'!$B:$B,'Control Panel'!$C:$C)))</f>
        <v>0</v>
      </c>
      <c r="CC267" s="3">
        <f>IF(CB267=0,0,CA267*(_xlfn.XLOOKUP(CA$1,'Control Panel'!$B:$B,'Control Panel'!$H:$H)))</f>
        <v>0</v>
      </c>
      <c r="CD267" s="3">
        <f t="shared" si="175"/>
        <v>0</v>
      </c>
      <c r="CE267" s="3">
        <f t="shared" si="176"/>
        <v>-8.3746272139251232E-9</v>
      </c>
      <c r="CF267" s="10">
        <f>_xlfn.XLOOKUP(CA$1,'Control Panel'!$B:$B,'Control Panel'!$D:$D)</f>
        <v>5.7500000000000002E-2</v>
      </c>
      <c r="CG267" s="2">
        <f>IF('Control Panel'!$D$26="ON",CK266*(1-'Control Panel'!$C$26),CK266)</f>
        <v>2.066371962428093E-9</v>
      </c>
      <c r="CH267" s="3">
        <f>IF(ROUND(CK266,2) = 0,0,-PMT(_xlfn.XLOOKUP(CG$1,'Control Panel'!$B:$B,'Control Panel'!$H:$H),_xlfn.XLOOKUP(CG$1,'Control Panel'!$B:$B,'Control Panel'!$E:$E),_xlfn.XLOOKUP(CG$1,'Control Panel'!$B:$B,'Control Panel'!$C:$C)))</f>
        <v>0</v>
      </c>
      <c r="CI267" s="3">
        <f>IF(CH267=0,0,CG267*(_xlfn.XLOOKUP(CG$1,'Control Panel'!$B:$B,'Control Panel'!$H:$H)))</f>
        <v>0</v>
      </c>
      <c r="CJ267" s="3">
        <f t="shared" si="177"/>
        <v>0</v>
      </c>
      <c r="CK267" s="3">
        <f t="shared" si="178"/>
        <v>2.066371962428093E-9</v>
      </c>
      <c r="CL267" s="10">
        <f>_xlfn.XLOOKUP(CG$1,'Control Panel'!$B:$B,'Control Panel'!$D:$D)</f>
        <v>5.5E-2</v>
      </c>
      <c r="CM267" s="2">
        <f>IF('Control Panel'!$D$26="ON",CQ266*(1-'Control Panel'!$C$26),CQ266)</f>
        <v>864217.08930348314</v>
      </c>
      <c r="CN267" s="3">
        <f>IF(ROUND(CQ266,2) = 0,0,-PMT(_xlfn.XLOOKUP(CM$1,'Control Panel'!$B:$B,'Control Panel'!$H:$H),_xlfn.XLOOKUP(CM$1,'Control Panel'!$B:$B,'Control Panel'!$E:$E),_xlfn.XLOOKUP(CM$1,'Control Panel'!$B:$B,'Control Panel'!$C:$C)))</f>
        <v>11044.074042837967</v>
      </c>
      <c r="CO267" s="3">
        <f>IF(CN267=0,0,CM267*(_xlfn.XLOOKUP(CM$1,'Control Panel'!$B:$B,'Control Panel'!$H:$H)))</f>
        <v>3780.9497657027382</v>
      </c>
      <c r="CP267" s="3">
        <f t="shared" si="179"/>
        <v>7263.1242771352281</v>
      </c>
      <c r="CQ267" s="3">
        <f t="shared" si="180"/>
        <v>856953.9650263479</v>
      </c>
      <c r="CR267" s="10">
        <f>_xlfn.XLOOKUP(CM$1,'Control Panel'!$B:$B,'Control Panel'!$D:$D)</f>
        <v>5.2499999999999998E-2</v>
      </c>
    </row>
    <row r="268" spans="1:96" ht="11.15" thickBot="1" x14ac:dyDescent="0.35">
      <c r="A268" s="86">
        <f t="shared" si="149"/>
        <v>221564.52950265908</v>
      </c>
      <c r="B268" s="3">
        <f t="shared" si="150"/>
        <v>143118.10380405979</v>
      </c>
      <c r="C268" s="88">
        <f>SUM($A$3:A267)</f>
        <v>72794798.719123378</v>
      </c>
      <c r="D268" s="87">
        <f>IF('Control Panel'!$D$27= "ON",A268+B268*(1-'Control Panel'!$C$27),A268+B268)</f>
        <v>364682.6333067189</v>
      </c>
      <c r="F268" s="11">
        <v>266</v>
      </c>
      <c r="G268" s="2">
        <f>IF('Control Panel'!$D$26="ON",K267*(1-'Control Panel'!$C$26),K267)</f>
        <v>2.5611370801925659E-9</v>
      </c>
      <c r="H268" s="3">
        <f>IF(ROUND(K267,2) = 0,0,-PMT(_xlfn.XLOOKUP(G$1,'Control Panel'!$B:$B,'Control Panel'!$H:$H),_xlfn.XLOOKUP(G$1,'Control Panel'!$B:$B,'Control Panel'!$E:$E),_xlfn.XLOOKUP(G$1,'Control Panel'!$B:$B,'Control Panel'!$C:$C)))</f>
        <v>0</v>
      </c>
      <c r="I268" s="3">
        <f>IF(H268=0,0,G268*(_xlfn.XLOOKUP(G$1,'Control Panel'!$B:$B,'Control Panel'!$H:$H)))</f>
        <v>0</v>
      </c>
      <c r="J268" s="3">
        <f t="shared" si="151"/>
        <v>0</v>
      </c>
      <c r="K268" s="3">
        <f t="shared" si="152"/>
        <v>2.5611370801925659E-9</v>
      </c>
      <c r="L268" s="10">
        <f>_xlfn.XLOOKUP(G$1,'Control Panel'!$B:$B,'Control Panel'!$D:$D)</f>
        <v>5.5E-2</v>
      </c>
      <c r="M268" s="2">
        <f>IF('Control Panel'!$D$26="ON",Q267*(1-'Control Panel'!$C$26),Q267)</f>
        <v>1921003.0534321221</v>
      </c>
      <c r="N268" s="3">
        <f>IF(ROUND(Q267,2) = 0,0,-PMT(_xlfn.XLOOKUP(M$1,'Control Panel'!$B:$B,'Control Panel'!$H:$H),_xlfn.XLOOKUP(M$1,'Control Panel'!$B:$B,'Control Panel'!$E:$E),_xlfn.XLOOKUP(M$1,'Control Panel'!$B:$B,'Control Panel'!$C:$C)))</f>
        <v>26277.152547020552</v>
      </c>
      <c r="O268" s="3">
        <f>IF(N268=0,0,M268*(_xlfn.XLOOKUP(M$1,'Control Panel'!$B:$B,'Control Panel'!$H:$H)))</f>
        <v>11005.7466602882</v>
      </c>
      <c r="P268" s="3">
        <f t="shared" si="153"/>
        <v>15271.405886732353</v>
      </c>
      <c r="Q268" s="3">
        <f t="shared" si="154"/>
        <v>1905731.6475453898</v>
      </c>
      <c r="R268" s="10">
        <f>_xlfn.XLOOKUP(M$1,'Control Panel'!$B:$B,'Control Panel'!$D:$D)</f>
        <v>6.8750000000000006E-2</v>
      </c>
      <c r="S268" s="2">
        <f>IF('Control Panel'!$D$26="ON",W267*(1-'Control Panel'!$C$26),W267)</f>
        <v>3121629.961827165</v>
      </c>
      <c r="T268" s="3">
        <f>IF(ROUND(W267,2) = 0,0,-PMT(_xlfn.XLOOKUP(S$1,'Control Panel'!$B:$B,'Control Panel'!$H:$H),_xlfn.XLOOKUP(S$1,'Control Panel'!$B:$B,'Control Panel'!$E:$E),_xlfn.XLOOKUP(S$1,'Control Panel'!$B:$B,'Control Panel'!$C:$C)))</f>
        <v>42700.372888908401</v>
      </c>
      <c r="U268" s="3">
        <f>IF(T268=0,0,S268*(_xlfn.XLOOKUP(S$1,'Control Panel'!$B:$B,'Control Panel'!$H:$H)))</f>
        <v>17884.338322968135</v>
      </c>
      <c r="V268" s="3">
        <f t="shared" si="155"/>
        <v>24816.034565940266</v>
      </c>
      <c r="W268" s="3">
        <f t="shared" si="156"/>
        <v>3096813.9272612249</v>
      </c>
      <c r="X268" s="10">
        <f>_xlfn.XLOOKUP(S$1,'Control Panel'!$B:$B,'Control Panel'!$D:$D)</f>
        <v>6.8750000000000006E-2</v>
      </c>
      <c r="Y268" s="2">
        <f>IF('Control Panel'!$D$26="ON",AC267*(1-'Control Panel'!$C$26),AC267)</f>
        <v>-6.7957444116473198E-9</v>
      </c>
      <c r="Z268" s="3">
        <f>IF(ROUND(AC267,2) = 0,0,-PMT(_xlfn.XLOOKUP(Y$1,'Control Panel'!$B:$B,'Control Panel'!$H:$H),_xlfn.XLOOKUP(Y$1,'Control Panel'!$B:$B,'Control Panel'!$E:$E),_xlfn.XLOOKUP(Y$1,'Control Panel'!$B:$B,'Control Panel'!$C:$C)))</f>
        <v>0</v>
      </c>
      <c r="AA268" s="3">
        <f>IF(Z268=0,0,Y268*(_xlfn.XLOOKUP(Y$1,'Control Panel'!$B:$B,'Control Panel'!$H:$H)))</f>
        <v>0</v>
      </c>
      <c r="AB268" s="3">
        <f t="shared" si="157"/>
        <v>0</v>
      </c>
      <c r="AC268" s="3">
        <f t="shared" si="158"/>
        <v>-6.7957444116473198E-9</v>
      </c>
      <c r="AD268" s="10">
        <f>_xlfn.XLOOKUP(Y$1,'Control Panel'!$B:$B,'Control Panel'!$D:$D)</f>
        <v>5.1249999999999997E-2</v>
      </c>
      <c r="AE268" s="2">
        <f>IF('Control Panel'!$D$26="ON",AI267*(1-'Control Panel'!$C$26),AI267)</f>
        <v>4802507.6335803121</v>
      </c>
      <c r="AF268" s="3">
        <f>IF(ROUND(AI267,2) = 0,0,-PMT(_xlfn.XLOOKUP(AE$1,'Control Panel'!$B:$B,'Control Panel'!$H:$H),_xlfn.XLOOKUP(AE$1,'Control Panel'!$B:$B,'Control Panel'!$E:$E),_xlfn.XLOOKUP(AE$1,'Control Panel'!$B:$B,'Control Panel'!$C:$C)))</f>
        <v>65692.881367551381</v>
      </c>
      <c r="AG268" s="3">
        <f>IF(AF268=0,0,AE268*(_xlfn.XLOOKUP(AE$1,'Control Panel'!$B:$B,'Control Panel'!$H:$H)))</f>
        <v>27514.366650720542</v>
      </c>
      <c r="AH268" s="3">
        <f t="shared" si="159"/>
        <v>38178.514716830839</v>
      </c>
      <c r="AI268" s="3">
        <f t="shared" si="160"/>
        <v>4764329.1188634811</v>
      </c>
      <c r="AJ268" s="10">
        <f>_xlfn.XLOOKUP(AE$1,'Control Panel'!$B:$B,'Control Panel'!$D:$D)</f>
        <v>6.8750000000000006E-2</v>
      </c>
      <c r="AK268" s="2">
        <f>IF('Control Panel'!$D$26="ON",AO267*(1-'Control Panel'!$C$26),AO267)</f>
        <v>-5.056790541857481E-10</v>
      </c>
      <c r="AL268" s="3">
        <f>IF(ROUND(AO267,2) = 0,0,-PMT(_xlfn.XLOOKUP(AK$1,'Control Panel'!$B:$B,'Control Panel'!$H:$H),_xlfn.XLOOKUP(AK$1,'Control Panel'!$B:$B,'Control Panel'!$E:$E),_xlfn.XLOOKUP(AK$1,'Control Panel'!$B:$B,'Control Panel'!$C:$C)))</f>
        <v>0</v>
      </c>
      <c r="AM268" s="3">
        <f>IF(AL268=0,0,AK268*(_xlfn.XLOOKUP(AK$1,'Control Panel'!$B:$B,'Control Panel'!$H:$H)))</f>
        <v>0</v>
      </c>
      <c r="AN268" s="3">
        <f t="shared" si="161"/>
        <v>0</v>
      </c>
      <c r="AO268" s="3">
        <f t="shared" si="162"/>
        <v>-5.056790541857481E-10</v>
      </c>
      <c r="AP268" s="10">
        <f>_xlfn.XLOOKUP(AK$1,'Control Panel'!$B:$B,'Control Panel'!$D:$D)</f>
        <v>6.25E-2</v>
      </c>
      <c r="AQ268" s="2">
        <f>IF('Control Panel'!$D$26="ON",AU267*(1-'Control Panel'!$C$26),AU267)</f>
        <v>-1.3387762010097504E-9</v>
      </c>
      <c r="AR268" s="3">
        <f>IF(ROUND(AU267,2) = 0,0,-PMT(_xlfn.XLOOKUP(AQ$1,'Control Panel'!$B:$B,'Control Panel'!$H:$H),_xlfn.XLOOKUP(AQ$1,'Control Panel'!$B:$B,'Control Panel'!$E:$E),_xlfn.XLOOKUP(AQ$1,'Control Panel'!$B:$B,'Control Panel'!$C:$C)))</f>
        <v>0</v>
      </c>
      <c r="AS268" s="3">
        <f>IF(AR268=0,0,AQ268*(_xlfn.XLOOKUP(AQ$1,'Control Panel'!$B:$B,'Control Panel'!$H:$H)))</f>
        <v>0</v>
      </c>
      <c r="AT268" s="3">
        <f t="shared" si="163"/>
        <v>0</v>
      </c>
      <c r="AU268" s="3">
        <f t="shared" si="164"/>
        <v>-1.3387762010097504E-9</v>
      </c>
      <c r="AV268" s="10">
        <f>_xlfn.XLOOKUP(AQ$1,'Control Panel'!$B:$B,'Control Panel'!$D:$D)</f>
        <v>6.6250000000000003E-2</v>
      </c>
      <c r="AW268" s="2">
        <f>IF('Control Panel'!$D$26="ON",BA267*(1-'Control Panel'!$C$26),BA267)</f>
        <v>3459960.6992497523</v>
      </c>
      <c r="AX268" s="3">
        <f>IF(ROUND(BA267,2) = 0,0,-PMT(_xlfn.XLOOKUP(AW$1,'Control Panel'!$B:$B,'Control Panel'!$H:$H),_xlfn.XLOOKUP(AW$1,'Control Panel'!$B:$B,'Control Panel'!$E:$E),_xlfn.XLOOKUP(AW$1,'Control Panel'!$B:$B,'Control Panel'!$C:$C)))</f>
        <v>44797.69910066975</v>
      </c>
      <c r="AY268" s="3">
        <f>IF(AX268=0,0,AW268*(_xlfn.XLOOKUP(AW$1,'Control Panel'!$B:$B,'Control Panel'!$H:$H)))</f>
        <v>15497.740632056182</v>
      </c>
      <c r="AZ268" s="3">
        <f t="shared" si="165"/>
        <v>29299.958468613568</v>
      </c>
      <c r="BA268" s="3">
        <f t="shared" si="166"/>
        <v>3430660.7407811387</v>
      </c>
      <c r="BB268" s="10">
        <f>_xlfn.XLOOKUP(AW$1,'Control Panel'!$B:$B,'Control Panel'!$D:$D)</f>
        <v>5.3749999999999999E-2</v>
      </c>
      <c r="BC268" s="2">
        <f>IF('Control Panel'!$D$26="ON",BG267*(1-'Control Panel'!$C$26),BG267)</f>
        <v>6052209.3544909824</v>
      </c>
      <c r="BD268" s="3">
        <f>IF(ROUND(BG267,2) = 0,0,-PMT(_xlfn.XLOOKUP(BC$1,'Control Panel'!$B:$B,'Control Panel'!$H:$H),_xlfn.XLOOKUP(BC$1,'Control Panel'!$B:$B,'Control Panel'!$E:$E),_xlfn.XLOOKUP(BC$1,'Control Panel'!$B:$B,'Control Panel'!$C:$C)))</f>
        <v>83162.8118973979</v>
      </c>
      <c r="BE268" s="3">
        <f>IF(BD268=0,0,BC268*(_xlfn.XLOOKUP(BC$1,'Control Panel'!$B:$B,'Control Panel'!$H:$H)))</f>
        <v>35304.554567864063</v>
      </c>
      <c r="BF268" s="3">
        <f t="shared" si="167"/>
        <v>47858.257329533837</v>
      </c>
      <c r="BG268" s="3">
        <f t="shared" si="168"/>
        <v>6004351.0971614486</v>
      </c>
      <c r="BH268" s="10">
        <f>_xlfn.XLOOKUP(BC$1,'Control Panel'!$B:$B,'Control Panel'!$D:$D)</f>
        <v>7.0000000000000007E-2</v>
      </c>
      <c r="BI268" s="2">
        <f>IF('Control Panel'!$D$26="ON",BM267*(1-'Control Panel'!$C$26),BM267)</f>
        <v>3027524.5250231228</v>
      </c>
      <c r="BJ268" s="3">
        <f>IF(ROUND(BM267,2) = 0,0,-PMT(_xlfn.XLOOKUP(BI$1,'Control Panel'!$B:$B,'Control Panel'!$H:$H),_xlfn.XLOOKUP(BI$1,'Control Panel'!$B:$B,'Control Panel'!$E:$E),_xlfn.XLOOKUP(BI$1,'Control Panel'!$B:$B,'Control Panel'!$C:$C)))</f>
        <v>39928.799014207361</v>
      </c>
      <c r="BK268" s="3">
        <f>IF(BJ268=0,0,BI268*(_xlfn.XLOOKUP(BI$1,'Control Panel'!$B:$B,'Control Panel'!$H:$H)))</f>
        <v>14822.25548709237</v>
      </c>
      <c r="BL268" s="3">
        <f t="shared" si="169"/>
        <v>25106.543527114991</v>
      </c>
      <c r="BM268" s="3">
        <f t="shared" si="170"/>
        <v>3002417.9814960076</v>
      </c>
      <c r="BN268" s="10">
        <f>_xlfn.XLOOKUP(BI$1,'Control Panel'!$B:$B,'Control Panel'!$D:$D)</f>
        <v>5.8749999999999997E-2</v>
      </c>
      <c r="BO268" s="2">
        <f>IF('Control Panel'!$D$26="ON",BS267*(1-'Control Panel'!$C$26),BS267)</f>
        <v>3963412.0882468657</v>
      </c>
      <c r="BP268" s="3">
        <f>IF(ROUND(BS267,2) = 0,0,-PMT(_xlfn.XLOOKUP(BO$1,'Control Panel'!$B:$B,'Control Panel'!$H:$H),_xlfn.XLOOKUP(BO$1,'Control Panel'!$B:$B,'Control Panel'!$E:$E),_xlfn.XLOOKUP(BO$1,'Control Panel'!$B:$B,'Control Panel'!$C:$C)))</f>
        <v>51078.842448125593</v>
      </c>
      <c r="BQ268" s="3">
        <f>IF(BP268=0,0,BO268*(_xlfn.XLOOKUP(BO$1,'Control Panel'!$B:$B,'Control Panel'!$H:$H)))</f>
        <v>17339.927886080037</v>
      </c>
      <c r="BR268" s="3">
        <f t="shared" si="171"/>
        <v>33738.914562045553</v>
      </c>
      <c r="BS268" s="3">
        <f t="shared" si="172"/>
        <v>3929673.1736848201</v>
      </c>
      <c r="BT268" s="10">
        <f>_xlfn.XLOOKUP(BO$1,'Control Panel'!$B:$B,'Control Panel'!$D:$D)</f>
        <v>5.2499999999999998E-2</v>
      </c>
      <c r="BU268" s="2">
        <f>IF('Control Panel'!$D$26="ON",BY267*(1-'Control Panel'!$C$26),BY267)</f>
        <v>-1.0259100235998631E-9</v>
      </c>
      <c r="BV268" s="3">
        <f>IF(ROUND(BY267,2) = 0,0,-PMT(_xlfn.XLOOKUP(BU$1,'Control Panel'!$B:$B,'Control Panel'!$H:$H),_xlfn.XLOOKUP(BU$1,'Control Panel'!$B:$B,'Control Panel'!$E:$E),_xlfn.XLOOKUP(BU$1,'Control Panel'!$B:$B,'Control Panel'!$C:$C)))</f>
        <v>0</v>
      </c>
      <c r="BW268" s="3">
        <f>IF(BV268=0,0,BU268*(_xlfn.XLOOKUP(BU$1,'Control Panel'!$B:$B,'Control Panel'!$H:$H)))</f>
        <v>0</v>
      </c>
      <c r="BX268" s="3">
        <f t="shared" si="173"/>
        <v>0</v>
      </c>
      <c r="BY268" s="3">
        <f t="shared" si="174"/>
        <v>-1.0259100235998631E-9</v>
      </c>
      <c r="BZ268" s="10">
        <f>_xlfn.XLOOKUP(BU$1,'Control Panel'!$B:$B,'Control Panel'!$D:$D)</f>
        <v>6.3750000000000001E-2</v>
      </c>
      <c r="CA268" s="2">
        <f>IF('Control Panel'!$D$26="ON",CE267*(1-'Control Panel'!$C$26),CE267)</f>
        <v>-8.3746272139251232E-9</v>
      </c>
      <c r="CB268" s="3">
        <f>IF(ROUND(CE267,2) = 0,0,-PMT(_xlfn.XLOOKUP(CA$1,'Control Panel'!$B:$B,'Control Panel'!$H:$H),_xlfn.XLOOKUP(CA$1,'Control Panel'!$B:$B,'Control Panel'!$E:$E),_xlfn.XLOOKUP(CA$1,'Control Panel'!$B:$B,'Control Panel'!$C:$C)))</f>
        <v>0</v>
      </c>
      <c r="CC268" s="3">
        <f>IF(CB268=0,0,CA268*(_xlfn.XLOOKUP(CA$1,'Control Panel'!$B:$B,'Control Panel'!$H:$H)))</f>
        <v>0</v>
      </c>
      <c r="CD268" s="3">
        <f t="shared" si="175"/>
        <v>0</v>
      </c>
      <c r="CE268" s="3">
        <f t="shared" si="176"/>
        <v>-8.3746272139251232E-9</v>
      </c>
      <c r="CF268" s="10">
        <f>_xlfn.XLOOKUP(CA$1,'Control Panel'!$B:$B,'Control Panel'!$D:$D)</f>
        <v>5.7500000000000002E-2</v>
      </c>
      <c r="CG268" s="2">
        <f>IF('Control Panel'!$D$26="ON",CK267*(1-'Control Panel'!$C$26),CK267)</f>
        <v>2.066371962428093E-9</v>
      </c>
      <c r="CH268" s="3">
        <f>IF(ROUND(CK267,2) = 0,0,-PMT(_xlfn.XLOOKUP(CG$1,'Control Panel'!$B:$B,'Control Panel'!$H:$H),_xlfn.XLOOKUP(CG$1,'Control Panel'!$B:$B,'Control Panel'!$E:$E),_xlfn.XLOOKUP(CG$1,'Control Panel'!$B:$B,'Control Panel'!$C:$C)))</f>
        <v>0</v>
      </c>
      <c r="CI268" s="3">
        <f>IF(CH268=0,0,CG268*(_xlfn.XLOOKUP(CG$1,'Control Panel'!$B:$B,'Control Panel'!$H:$H)))</f>
        <v>0</v>
      </c>
      <c r="CJ268" s="3">
        <f t="shared" si="177"/>
        <v>0</v>
      </c>
      <c r="CK268" s="3">
        <f t="shared" si="178"/>
        <v>2.066371962428093E-9</v>
      </c>
      <c r="CL268" s="10">
        <f>_xlfn.XLOOKUP(CG$1,'Control Panel'!$B:$B,'Control Panel'!$D:$D)</f>
        <v>5.5E-2</v>
      </c>
      <c r="CM268" s="2">
        <f>IF('Control Panel'!$D$26="ON",CQ267*(1-'Control Panel'!$C$26),CQ267)</f>
        <v>856953.9650263479</v>
      </c>
      <c r="CN268" s="3">
        <f>IF(ROUND(CQ267,2) = 0,0,-PMT(_xlfn.XLOOKUP(CM$1,'Control Panel'!$B:$B,'Control Panel'!$H:$H),_xlfn.XLOOKUP(CM$1,'Control Panel'!$B:$B,'Control Panel'!$E:$E),_xlfn.XLOOKUP(CM$1,'Control Panel'!$B:$B,'Control Panel'!$C:$C)))</f>
        <v>11044.074042837967</v>
      </c>
      <c r="CO268" s="3">
        <f>IF(CN268=0,0,CM268*(_xlfn.XLOOKUP(CM$1,'Control Panel'!$B:$B,'Control Panel'!$H:$H)))</f>
        <v>3749.1735969902716</v>
      </c>
      <c r="CP268" s="3">
        <f t="shared" si="179"/>
        <v>7294.9004458476957</v>
      </c>
      <c r="CQ268" s="3">
        <f t="shared" si="180"/>
        <v>849659.06458050024</v>
      </c>
      <c r="CR268" s="10">
        <f>_xlfn.XLOOKUP(CM$1,'Control Panel'!$B:$B,'Control Panel'!$D:$D)</f>
        <v>5.2499999999999998E-2</v>
      </c>
    </row>
    <row r="269" spans="1:96" ht="11.15" thickBot="1" x14ac:dyDescent="0.35">
      <c r="A269" s="86">
        <f t="shared" si="149"/>
        <v>222725.78116255839</v>
      </c>
      <c r="B269" s="3">
        <f t="shared" si="150"/>
        <v>141956.85214416054</v>
      </c>
      <c r="C269" s="88">
        <f>SUM($A$3:A268)</f>
        <v>73016363.248626038</v>
      </c>
      <c r="D269" s="87">
        <f>IF('Control Panel'!$D$27= "ON",A269+B269*(1-'Control Panel'!$C$27),A269+B269)</f>
        <v>364682.6333067189</v>
      </c>
      <c r="F269" s="11">
        <v>267</v>
      </c>
      <c r="G269" s="2">
        <f>IF('Control Panel'!$D$26="ON",K268*(1-'Control Panel'!$C$26),K268)</f>
        <v>2.5611370801925659E-9</v>
      </c>
      <c r="H269" s="3">
        <f>IF(ROUND(K268,2) = 0,0,-PMT(_xlfn.XLOOKUP(G$1,'Control Panel'!$B:$B,'Control Panel'!$H:$H),_xlfn.XLOOKUP(G$1,'Control Panel'!$B:$B,'Control Panel'!$E:$E),_xlfn.XLOOKUP(G$1,'Control Panel'!$B:$B,'Control Panel'!$C:$C)))</f>
        <v>0</v>
      </c>
      <c r="I269" s="3">
        <f>IF(H269=0,0,G269*(_xlfn.XLOOKUP(G$1,'Control Panel'!$B:$B,'Control Panel'!$H:$H)))</f>
        <v>0</v>
      </c>
      <c r="J269" s="3">
        <f t="shared" si="151"/>
        <v>0</v>
      </c>
      <c r="K269" s="3">
        <f t="shared" si="152"/>
        <v>2.5611370801925659E-9</v>
      </c>
      <c r="L269" s="10">
        <f>_xlfn.XLOOKUP(G$1,'Control Panel'!$B:$B,'Control Panel'!$D:$D)</f>
        <v>5.5E-2</v>
      </c>
      <c r="M269" s="2">
        <f>IF('Control Panel'!$D$26="ON",Q268*(1-'Control Panel'!$C$26),Q268)</f>
        <v>1905731.6475453898</v>
      </c>
      <c r="N269" s="3">
        <f>IF(ROUND(Q268,2) = 0,0,-PMT(_xlfn.XLOOKUP(M$1,'Control Panel'!$B:$B,'Control Panel'!$H:$H),_xlfn.XLOOKUP(M$1,'Control Panel'!$B:$B,'Control Panel'!$E:$E),_xlfn.XLOOKUP(M$1,'Control Panel'!$B:$B,'Control Panel'!$C:$C)))</f>
        <v>26277.152547020552</v>
      </c>
      <c r="O269" s="3">
        <f>IF(N269=0,0,M269*(_xlfn.XLOOKUP(M$1,'Control Panel'!$B:$B,'Control Panel'!$H:$H)))</f>
        <v>10918.254230728797</v>
      </c>
      <c r="P269" s="3">
        <f t="shared" si="153"/>
        <v>15358.898316291756</v>
      </c>
      <c r="Q269" s="3">
        <f t="shared" si="154"/>
        <v>1890372.749229098</v>
      </c>
      <c r="R269" s="10">
        <f>_xlfn.XLOOKUP(M$1,'Control Panel'!$B:$B,'Control Panel'!$D:$D)</f>
        <v>6.8750000000000006E-2</v>
      </c>
      <c r="S269" s="2">
        <f>IF('Control Panel'!$D$26="ON",W268*(1-'Control Panel'!$C$26),W268)</f>
        <v>3096813.9272612249</v>
      </c>
      <c r="T269" s="3">
        <f>IF(ROUND(W268,2) = 0,0,-PMT(_xlfn.XLOOKUP(S$1,'Control Panel'!$B:$B,'Control Panel'!$H:$H),_xlfn.XLOOKUP(S$1,'Control Panel'!$B:$B,'Control Panel'!$E:$E),_xlfn.XLOOKUP(S$1,'Control Panel'!$B:$B,'Control Panel'!$C:$C)))</f>
        <v>42700.372888908401</v>
      </c>
      <c r="U269" s="3">
        <f>IF(T269=0,0,S269*(_xlfn.XLOOKUP(S$1,'Control Panel'!$B:$B,'Control Panel'!$H:$H)))</f>
        <v>17742.163124934104</v>
      </c>
      <c r="V269" s="3">
        <f t="shared" si="155"/>
        <v>24958.209763974297</v>
      </c>
      <c r="W269" s="3">
        <f t="shared" si="156"/>
        <v>3071855.7174972505</v>
      </c>
      <c r="X269" s="10">
        <f>_xlfn.XLOOKUP(S$1,'Control Panel'!$B:$B,'Control Panel'!$D:$D)</f>
        <v>6.8750000000000006E-2</v>
      </c>
      <c r="Y269" s="2">
        <f>IF('Control Panel'!$D$26="ON",AC268*(1-'Control Panel'!$C$26),AC268)</f>
        <v>-6.7957444116473198E-9</v>
      </c>
      <c r="Z269" s="3">
        <f>IF(ROUND(AC268,2) = 0,0,-PMT(_xlfn.XLOOKUP(Y$1,'Control Panel'!$B:$B,'Control Panel'!$H:$H),_xlfn.XLOOKUP(Y$1,'Control Panel'!$B:$B,'Control Panel'!$E:$E),_xlfn.XLOOKUP(Y$1,'Control Panel'!$B:$B,'Control Panel'!$C:$C)))</f>
        <v>0</v>
      </c>
      <c r="AA269" s="3">
        <f>IF(Z269=0,0,Y269*(_xlfn.XLOOKUP(Y$1,'Control Panel'!$B:$B,'Control Panel'!$H:$H)))</f>
        <v>0</v>
      </c>
      <c r="AB269" s="3">
        <f t="shared" si="157"/>
        <v>0</v>
      </c>
      <c r="AC269" s="3">
        <f t="shared" si="158"/>
        <v>-6.7957444116473198E-9</v>
      </c>
      <c r="AD269" s="10">
        <f>_xlfn.XLOOKUP(Y$1,'Control Panel'!$B:$B,'Control Panel'!$D:$D)</f>
        <v>5.1249999999999997E-2</v>
      </c>
      <c r="AE269" s="2">
        <f>IF('Control Panel'!$D$26="ON",AI268*(1-'Control Panel'!$C$26),AI268)</f>
        <v>4764329.1188634811</v>
      </c>
      <c r="AF269" s="3">
        <f>IF(ROUND(AI268,2) = 0,0,-PMT(_xlfn.XLOOKUP(AE$1,'Control Panel'!$B:$B,'Control Panel'!$H:$H),_xlfn.XLOOKUP(AE$1,'Control Panel'!$B:$B,'Control Panel'!$E:$E),_xlfn.XLOOKUP(AE$1,'Control Panel'!$B:$B,'Control Panel'!$C:$C)))</f>
        <v>65692.881367551381</v>
      </c>
      <c r="AG269" s="3">
        <f>IF(AF269=0,0,AE269*(_xlfn.XLOOKUP(AE$1,'Control Panel'!$B:$B,'Control Panel'!$H:$H)))</f>
        <v>27295.635576822031</v>
      </c>
      <c r="AH269" s="3">
        <f t="shared" si="159"/>
        <v>38397.24579072935</v>
      </c>
      <c r="AI269" s="3">
        <f t="shared" si="160"/>
        <v>4725931.8730727518</v>
      </c>
      <c r="AJ269" s="10">
        <f>_xlfn.XLOOKUP(AE$1,'Control Panel'!$B:$B,'Control Panel'!$D:$D)</f>
        <v>6.8750000000000006E-2</v>
      </c>
      <c r="AK269" s="2">
        <f>IF('Control Panel'!$D$26="ON",AO268*(1-'Control Panel'!$C$26),AO268)</f>
        <v>-5.056790541857481E-10</v>
      </c>
      <c r="AL269" s="3">
        <f>IF(ROUND(AO268,2) = 0,0,-PMT(_xlfn.XLOOKUP(AK$1,'Control Panel'!$B:$B,'Control Panel'!$H:$H),_xlfn.XLOOKUP(AK$1,'Control Panel'!$B:$B,'Control Panel'!$E:$E),_xlfn.XLOOKUP(AK$1,'Control Panel'!$B:$B,'Control Panel'!$C:$C)))</f>
        <v>0</v>
      </c>
      <c r="AM269" s="3">
        <f>IF(AL269=0,0,AK269*(_xlfn.XLOOKUP(AK$1,'Control Panel'!$B:$B,'Control Panel'!$H:$H)))</f>
        <v>0</v>
      </c>
      <c r="AN269" s="3">
        <f t="shared" si="161"/>
        <v>0</v>
      </c>
      <c r="AO269" s="3">
        <f t="shared" si="162"/>
        <v>-5.056790541857481E-10</v>
      </c>
      <c r="AP269" s="10">
        <f>_xlfn.XLOOKUP(AK$1,'Control Panel'!$B:$B,'Control Panel'!$D:$D)</f>
        <v>6.25E-2</v>
      </c>
      <c r="AQ269" s="2">
        <f>IF('Control Panel'!$D$26="ON",AU268*(1-'Control Panel'!$C$26),AU268)</f>
        <v>-1.3387762010097504E-9</v>
      </c>
      <c r="AR269" s="3">
        <f>IF(ROUND(AU268,2) = 0,0,-PMT(_xlfn.XLOOKUP(AQ$1,'Control Panel'!$B:$B,'Control Panel'!$H:$H),_xlfn.XLOOKUP(AQ$1,'Control Panel'!$B:$B,'Control Panel'!$E:$E),_xlfn.XLOOKUP(AQ$1,'Control Panel'!$B:$B,'Control Panel'!$C:$C)))</f>
        <v>0</v>
      </c>
      <c r="AS269" s="3">
        <f>IF(AR269=0,0,AQ269*(_xlfn.XLOOKUP(AQ$1,'Control Panel'!$B:$B,'Control Panel'!$H:$H)))</f>
        <v>0</v>
      </c>
      <c r="AT269" s="3">
        <f t="shared" si="163"/>
        <v>0</v>
      </c>
      <c r="AU269" s="3">
        <f t="shared" si="164"/>
        <v>-1.3387762010097504E-9</v>
      </c>
      <c r="AV269" s="10">
        <f>_xlfn.XLOOKUP(AQ$1,'Control Panel'!$B:$B,'Control Panel'!$D:$D)</f>
        <v>6.6250000000000003E-2</v>
      </c>
      <c r="AW269" s="2">
        <f>IF('Control Panel'!$D$26="ON",BA268*(1-'Control Panel'!$C$26),BA268)</f>
        <v>3430660.7407811387</v>
      </c>
      <c r="AX269" s="3">
        <f>IF(ROUND(BA268,2) = 0,0,-PMT(_xlfn.XLOOKUP(AW$1,'Control Panel'!$B:$B,'Control Panel'!$H:$H),_xlfn.XLOOKUP(AW$1,'Control Panel'!$B:$B,'Control Panel'!$E:$E),_xlfn.XLOOKUP(AW$1,'Control Panel'!$B:$B,'Control Panel'!$C:$C)))</f>
        <v>44797.69910066975</v>
      </c>
      <c r="AY269" s="3">
        <f>IF(AX269=0,0,AW269*(_xlfn.XLOOKUP(AW$1,'Control Panel'!$B:$B,'Control Panel'!$H:$H)))</f>
        <v>15366.501234748852</v>
      </c>
      <c r="AZ269" s="3">
        <f t="shared" si="165"/>
        <v>29431.197865920898</v>
      </c>
      <c r="BA269" s="3">
        <f t="shared" si="166"/>
        <v>3401229.5429152176</v>
      </c>
      <c r="BB269" s="10">
        <f>_xlfn.XLOOKUP(AW$1,'Control Panel'!$B:$B,'Control Panel'!$D:$D)</f>
        <v>5.3749999999999999E-2</v>
      </c>
      <c r="BC269" s="2">
        <f>IF('Control Panel'!$D$26="ON",BG268*(1-'Control Panel'!$C$26),BG268)</f>
        <v>6004351.0971614486</v>
      </c>
      <c r="BD269" s="3">
        <f>IF(ROUND(BG268,2) = 0,0,-PMT(_xlfn.XLOOKUP(BC$1,'Control Panel'!$B:$B,'Control Panel'!$H:$H),_xlfn.XLOOKUP(BC$1,'Control Panel'!$B:$B,'Control Panel'!$E:$E),_xlfn.XLOOKUP(BC$1,'Control Panel'!$B:$B,'Control Panel'!$C:$C)))</f>
        <v>83162.8118973979</v>
      </c>
      <c r="BE269" s="3">
        <f>IF(BD269=0,0,BC269*(_xlfn.XLOOKUP(BC$1,'Control Panel'!$B:$B,'Control Panel'!$H:$H)))</f>
        <v>35025.381400108454</v>
      </c>
      <c r="BF269" s="3">
        <f t="shared" si="167"/>
        <v>48137.430497289446</v>
      </c>
      <c r="BG269" s="3">
        <f t="shared" si="168"/>
        <v>5956213.6666641589</v>
      </c>
      <c r="BH269" s="10">
        <f>_xlfn.XLOOKUP(BC$1,'Control Panel'!$B:$B,'Control Panel'!$D:$D)</f>
        <v>7.0000000000000007E-2</v>
      </c>
      <c r="BI269" s="2">
        <f>IF('Control Panel'!$D$26="ON",BM268*(1-'Control Panel'!$C$26),BM268)</f>
        <v>3002417.9814960076</v>
      </c>
      <c r="BJ269" s="3">
        <f>IF(ROUND(BM268,2) = 0,0,-PMT(_xlfn.XLOOKUP(BI$1,'Control Panel'!$B:$B,'Control Panel'!$H:$H),_xlfn.XLOOKUP(BI$1,'Control Panel'!$B:$B,'Control Panel'!$E:$E),_xlfn.XLOOKUP(BI$1,'Control Panel'!$B:$B,'Control Panel'!$C:$C)))</f>
        <v>39928.799014207361</v>
      </c>
      <c r="BK269" s="3">
        <f>IF(BJ269=0,0,BI269*(_xlfn.XLOOKUP(BI$1,'Control Panel'!$B:$B,'Control Panel'!$H:$H)))</f>
        <v>14699.338034407536</v>
      </c>
      <c r="BL269" s="3">
        <f t="shared" si="169"/>
        <v>25229.460979799827</v>
      </c>
      <c r="BM269" s="3">
        <f t="shared" si="170"/>
        <v>2977188.5205162079</v>
      </c>
      <c r="BN269" s="10">
        <f>_xlfn.XLOOKUP(BI$1,'Control Panel'!$B:$B,'Control Panel'!$D:$D)</f>
        <v>5.8749999999999997E-2</v>
      </c>
      <c r="BO269" s="2">
        <f>IF('Control Panel'!$D$26="ON",BS268*(1-'Control Panel'!$C$26),BS268)</f>
        <v>3929673.1736848201</v>
      </c>
      <c r="BP269" s="3">
        <f>IF(ROUND(BS268,2) = 0,0,-PMT(_xlfn.XLOOKUP(BO$1,'Control Panel'!$B:$B,'Control Panel'!$H:$H),_xlfn.XLOOKUP(BO$1,'Control Panel'!$B:$B,'Control Panel'!$E:$E),_xlfn.XLOOKUP(BO$1,'Control Panel'!$B:$B,'Control Panel'!$C:$C)))</f>
        <v>51078.842448125593</v>
      </c>
      <c r="BQ269" s="3">
        <f>IF(BP269=0,0,BO269*(_xlfn.XLOOKUP(BO$1,'Control Panel'!$B:$B,'Control Panel'!$H:$H)))</f>
        <v>17192.320134871086</v>
      </c>
      <c r="BR269" s="3">
        <f t="shared" si="171"/>
        <v>33886.522313254507</v>
      </c>
      <c r="BS269" s="3">
        <f t="shared" si="172"/>
        <v>3895786.6513715656</v>
      </c>
      <c r="BT269" s="10">
        <f>_xlfn.XLOOKUP(BO$1,'Control Panel'!$B:$B,'Control Panel'!$D:$D)</f>
        <v>5.2499999999999998E-2</v>
      </c>
      <c r="BU269" s="2">
        <f>IF('Control Panel'!$D$26="ON",BY268*(1-'Control Panel'!$C$26),BY268)</f>
        <v>-1.0259100235998631E-9</v>
      </c>
      <c r="BV269" s="3">
        <f>IF(ROUND(BY268,2) = 0,0,-PMT(_xlfn.XLOOKUP(BU$1,'Control Panel'!$B:$B,'Control Panel'!$H:$H),_xlfn.XLOOKUP(BU$1,'Control Panel'!$B:$B,'Control Panel'!$E:$E),_xlfn.XLOOKUP(BU$1,'Control Panel'!$B:$B,'Control Panel'!$C:$C)))</f>
        <v>0</v>
      </c>
      <c r="BW269" s="3">
        <f>IF(BV269=0,0,BU269*(_xlfn.XLOOKUP(BU$1,'Control Panel'!$B:$B,'Control Panel'!$H:$H)))</f>
        <v>0</v>
      </c>
      <c r="BX269" s="3">
        <f t="shared" si="173"/>
        <v>0</v>
      </c>
      <c r="BY269" s="3">
        <f t="shared" si="174"/>
        <v>-1.0259100235998631E-9</v>
      </c>
      <c r="BZ269" s="10">
        <f>_xlfn.XLOOKUP(BU$1,'Control Panel'!$B:$B,'Control Panel'!$D:$D)</f>
        <v>6.3750000000000001E-2</v>
      </c>
      <c r="CA269" s="2">
        <f>IF('Control Panel'!$D$26="ON",CE268*(1-'Control Panel'!$C$26),CE268)</f>
        <v>-8.3746272139251232E-9</v>
      </c>
      <c r="CB269" s="3">
        <f>IF(ROUND(CE268,2) = 0,0,-PMT(_xlfn.XLOOKUP(CA$1,'Control Panel'!$B:$B,'Control Panel'!$H:$H),_xlfn.XLOOKUP(CA$1,'Control Panel'!$B:$B,'Control Panel'!$E:$E),_xlfn.XLOOKUP(CA$1,'Control Panel'!$B:$B,'Control Panel'!$C:$C)))</f>
        <v>0</v>
      </c>
      <c r="CC269" s="3">
        <f>IF(CB269=0,0,CA269*(_xlfn.XLOOKUP(CA$1,'Control Panel'!$B:$B,'Control Panel'!$H:$H)))</f>
        <v>0</v>
      </c>
      <c r="CD269" s="3">
        <f t="shared" si="175"/>
        <v>0</v>
      </c>
      <c r="CE269" s="3">
        <f t="shared" si="176"/>
        <v>-8.3746272139251232E-9</v>
      </c>
      <c r="CF269" s="10">
        <f>_xlfn.XLOOKUP(CA$1,'Control Panel'!$B:$B,'Control Panel'!$D:$D)</f>
        <v>5.7500000000000002E-2</v>
      </c>
      <c r="CG269" s="2">
        <f>IF('Control Panel'!$D$26="ON",CK268*(1-'Control Panel'!$C$26),CK268)</f>
        <v>2.066371962428093E-9</v>
      </c>
      <c r="CH269" s="3">
        <f>IF(ROUND(CK268,2) = 0,0,-PMT(_xlfn.XLOOKUP(CG$1,'Control Panel'!$B:$B,'Control Panel'!$H:$H),_xlfn.XLOOKUP(CG$1,'Control Panel'!$B:$B,'Control Panel'!$E:$E),_xlfn.XLOOKUP(CG$1,'Control Panel'!$B:$B,'Control Panel'!$C:$C)))</f>
        <v>0</v>
      </c>
      <c r="CI269" s="3">
        <f>IF(CH269=0,0,CG269*(_xlfn.XLOOKUP(CG$1,'Control Panel'!$B:$B,'Control Panel'!$H:$H)))</f>
        <v>0</v>
      </c>
      <c r="CJ269" s="3">
        <f t="shared" si="177"/>
        <v>0</v>
      </c>
      <c r="CK269" s="3">
        <f t="shared" si="178"/>
        <v>2.066371962428093E-9</v>
      </c>
      <c r="CL269" s="10">
        <f>_xlfn.XLOOKUP(CG$1,'Control Panel'!$B:$B,'Control Panel'!$D:$D)</f>
        <v>5.5E-2</v>
      </c>
      <c r="CM269" s="2">
        <f>IF('Control Panel'!$D$26="ON",CQ268*(1-'Control Panel'!$C$26),CQ268)</f>
        <v>849659.06458050024</v>
      </c>
      <c r="CN269" s="3">
        <f>IF(ROUND(CQ268,2) = 0,0,-PMT(_xlfn.XLOOKUP(CM$1,'Control Panel'!$B:$B,'Control Panel'!$H:$H),_xlfn.XLOOKUP(CM$1,'Control Panel'!$B:$B,'Control Panel'!$E:$E),_xlfn.XLOOKUP(CM$1,'Control Panel'!$B:$B,'Control Panel'!$C:$C)))</f>
        <v>11044.074042837967</v>
      </c>
      <c r="CO269" s="3">
        <f>IF(CN269=0,0,CM269*(_xlfn.XLOOKUP(CM$1,'Control Panel'!$B:$B,'Control Panel'!$H:$H)))</f>
        <v>3717.2584075396881</v>
      </c>
      <c r="CP269" s="3">
        <f t="shared" si="179"/>
        <v>7326.8156352982787</v>
      </c>
      <c r="CQ269" s="3">
        <f t="shared" si="180"/>
        <v>842332.24894520198</v>
      </c>
      <c r="CR269" s="10">
        <f>_xlfn.XLOOKUP(CM$1,'Control Panel'!$B:$B,'Control Panel'!$D:$D)</f>
        <v>5.2499999999999998E-2</v>
      </c>
    </row>
    <row r="270" spans="1:96" ht="11.15" thickBot="1" x14ac:dyDescent="0.35">
      <c r="A270" s="86">
        <f t="shared" si="149"/>
        <v>223893.20532285812</v>
      </c>
      <c r="B270" s="3">
        <f t="shared" si="150"/>
        <v>140789.42798386078</v>
      </c>
      <c r="C270" s="88">
        <f>SUM($A$3:A269)</f>
        <v>73239089.029788598</v>
      </c>
      <c r="D270" s="87">
        <f>IF('Control Panel'!$D$27= "ON",A270+B270*(1-'Control Panel'!$C$27),A270+B270)</f>
        <v>364682.6333067189</v>
      </c>
      <c r="F270" s="11">
        <v>268</v>
      </c>
      <c r="G270" s="2">
        <f>IF('Control Panel'!$D$26="ON",K269*(1-'Control Panel'!$C$26),K269)</f>
        <v>2.5611370801925659E-9</v>
      </c>
      <c r="H270" s="3">
        <f>IF(ROUND(K269,2) = 0,0,-PMT(_xlfn.XLOOKUP(G$1,'Control Panel'!$B:$B,'Control Panel'!$H:$H),_xlfn.XLOOKUP(G$1,'Control Panel'!$B:$B,'Control Panel'!$E:$E),_xlfn.XLOOKUP(G$1,'Control Panel'!$B:$B,'Control Panel'!$C:$C)))</f>
        <v>0</v>
      </c>
      <c r="I270" s="3">
        <f>IF(H270=0,0,G270*(_xlfn.XLOOKUP(G$1,'Control Panel'!$B:$B,'Control Panel'!$H:$H)))</f>
        <v>0</v>
      </c>
      <c r="J270" s="3">
        <f t="shared" si="151"/>
        <v>0</v>
      </c>
      <c r="K270" s="3">
        <f t="shared" si="152"/>
        <v>2.5611370801925659E-9</v>
      </c>
      <c r="L270" s="10">
        <f>_xlfn.XLOOKUP(G$1,'Control Panel'!$B:$B,'Control Panel'!$D:$D)</f>
        <v>5.5E-2</v>
      </c>
      <c r="M270" s="2">
        <f>IF('Control Panel'!$D$26="ON",Q269*(1-'Control Panel'!$C$26),Q269)</f>
        <v>1890372.749229098</v>
      </c>
      <c r="N270" s="3">
        <f>IF(ROUND(Q269,2) = 0,0,-PMT(_xlfn.XLOOKUP(M$1,'Control Panel'!$B:$B,'Control Panel'!$H:$H),_xlfn.XLOOKUP(M$1,'Control Panel'!$B:$B,'Control Panel'!$E:$E),_xlfn.XLOOKUP(M$1,'Control Panel'!$B:$B,'Control Panel'!$C:$C)))</f>
        <v>26277.152547020552</v>
      </c>
      <c r="O270" s="3">
        <f>IF(N270=0,0,M270*(_xlfn.XLOOKUP(M$1,'Control Panel'!$B:$B,'Control Panel'!$H:$H)))</f>
        <v>10830.260542458374</v>
      </c>
      <c r="P270" s="3">
        <f t="shared" si="153"/>
        <v>15446.892004562178</v>
      </c>
      <c r="Q270" s="3">
        <f t="shared" si="154"/>
        <v>1874925.8572245359</v>
      </c>
      <c r="R270" s="10">
        <f>_xlfn.XLOOKUP(M$1,'Control Panel'!$B:$B,'Control Panel'!$D:$D)</f>
        <v>6.8750000000000006E-2</v>
      </c>
      <c r="S270" s="2">
        <f>IF('Control Panel'!$D$26="ON",W269*(1-'Control Panel'!$C$26),W269)</f>
        <v>3071855.7174972505</v>
      </c>
      <c r="T270" s="3">
        <f>IF(ROUND(W269,2) = 0,0,-PMT(_xlfn.XLOOKUP(S$1,'Control Panel'!$B:$B,'Control Panel'!$H:$H),_xlfn.XLOOKUP(S$1,'Control Panel'!$B:$B,'Control Panel'!$E:$E),_xlfn.XLOOKUP(S$1,'Control Panel'!$B:$B,'Control Panel'!$C:$C)))</f>
        <v>42700.372888908401</v>
      </c>
      <c r="U270" s="3">
        <f>IF(T270=0,0,S270*(_xlfn.XLOOKUP(S$1,'Control Panel'!$B:$B,'Control Panel'!$H:$H)))</f>
        <v>17599.173381494667</v>
      </c>
      <c r="V270" s="3">
        <f t="shared" si="155"/>
        <v>25101.199507413734</v>
      </c>
      <c r="W270" s="3">
        <f t="shared" si="156"/>
        <v>3046754.5179898366</v>
      </c>
      <c r="X270" s="10">
        <f>_xlfn.XLOOKUP(S$1,'Control Panel'!$B:$B,'Control Panel'!$D:$D)</f>
        <v>6.8750000000000006E-2</v>
      </c>
      <c r="Y270" s="2">
        <f>IF('Control Panel'!$D$26="ON",AC269*(1-'Control Panel'!$C$26),AC269)</f>
        <v>-6.7957444116473198E-9</v>
      </c>
      <c r="Z270" s="3">
        <f>IF(ROUND(AC269,2) = 0,0,-PMT(_xlfn.XLOOKUP(Y$1,'Control Panel'!$B:$B,'Control Panel'!$H:$H),_xlfn.XLOOKUP(Y$1,'Control Panel'!$B:$B,'Control Panel'!$E:$E),_xlfn.XLOOKUP(Y$1,'Control Panel'!$B:$B,'Control Panel'!$C:$C)))</f>
        <v>0</v>
      </c>
      <c r="AA270" s="3">
        <f>IF(Z270=0,0,Y270*(_xlfn.XLOOKUP(Y$1,'Control Panel'!$B:$B,'Control Panel'!$H:$H)))</f>
        <v>0</v>
      </c>
      <c r="AB270" s="3">
        <f t="shared" si="157"/>
        <v>0</v>
      </c>
      <c r="AC270" s="3">
        <f t="shared" si="158"/>
        <v>-6.7957444116473198E-9</v>
      </c>
      <c r="AD270" s="10">
        <f>_xlfn.XLOOKUP(Y$1,'Control Panel'!$B:$B,'Control Panel'!$D:$D)</f>
        <v>5.1249999999999997E-2</v>
      </c>
      <c r="AE270" s="2">
        <f>IF('Control Panel'!$D$26="ON",AI269*(1-'Control Panel'!$C$26),AI269)</f>
        <v>4725931.8730727518</v>
      </c>
      <c r="AF270" s="3">
        <f>IF(ROUND(AI269,2) = 0,0,-PMT(_xlfn.XLOOKUP(AE$1,'Control Panel'!$B:$B,'Control Panel'!$H:$H),_xlfn.XLOOKUP(AE$1,'Control Panel'!$B:$B,'Control Panel'!$E:$E),_xlfn.XLOOKUP(AE$1,'Control Panel'!$B:$B,'Control Panel'!$C:$C)))</f>
        <v>65692.881367551381</v>
      </c>
      <c r="AG270" s="3">
        <f>IF(AF270=0,0,AE270*(_xlfn.XLOOKUP(AE$1,'Control Panel'!$B:$B,'Control Panel'!$H:$H)))</f>
        <v>27075.651356145976</v>
      </c>
      <c r="AH270" s="3">
        <f t="shared" si="159"/>
        <v>38617.230011405409</v>
      </c>
      <c r="AI270" s="3">
        <f t="shared" si="160"/>
        <v>4687314.6430613464</v>
      </c>
      <c r="AJ270" s="10">
        <f>_xlfn.XLOOKUP(AE$1,'Control Panel'!$B:$B,'Control Panel'!$D:$D)</f>
        <v>6.8750000000000006E-2</v>
      </c>
      <c r="AK270" s="2">
        <f>IF('Control Panel'!$D$26="ON",AO269*(1-'Control Panel'!$C$26),AO269)</f>
        <v>-5.056790541857481E-10</v>
      </c>
      <c r="AL270" s="3">
        <f>IF(ROUND(AO269,2) = 0,0,-PMT(_xlfn.XLOOKUP(AK$1,'Control Panel'!$B:$B,'Control Panel'!$H:$H),_xlfn.XLOOKUP(AK$1,'Control Panel'!$B:$B,'Control Panel'!$E:$E),_xlfn.XLOOKUP(AK$1,'Control Panel'!$B:$B,'Control Panel'!$C:$C)))</f>
        <v>0</v>
      </c>
      <c r="AM270" s="3">
        <f>IF(AL270=0,0,AK270*(_xlfn.XLOOKUP(AK$1,'Control Panel'!$B:$B,'Control Panel'!$H:$H)))</f>
        <v>0</v>
      </c>
      <c r="AN270" s="3">
        <f t="shared" si="161"/>
        <v>0</v>
      </c>
      <c r="AO270" s="3">
        <f t="shared" si="162"/>
        <v>-5.056790541857481E-10</v>
      </c>
      <c r="AP270" s="10">
        <f>_xlfn.XLOOKUP(AK$1,'Control Panel'!$B:$B,'Control Panel'!$D:$D)</f>
        <v>6.25E-2</v>
      </c>
      <c r="AQ270" s="2">
        <f>IF('Control Panel'!$D$26="ON",AU269*(1-'Control Panel'!$C$26),AU269)</f>
        <v>-1.3387762010097504E-9</v>
      </c>
      <c r="AR270" s="3">
        <f>IF(ROUND(AU269,2) = 0,0,-PMT(_xlfn.XLOOKUP(AQ$1,'Control Panel'!$B:$B,'Control Panel'!$H:$H),_xlfn.XLOOKUP(AQ$1,'Control Panel'!$B:$B,'Control Panel'!$E:$E),_xlfn.XLOOKUP(AQ$1,'Control Panel'!$B:$B,'Control Panel'!$C:$C)))</f>
        <v>0</v>
      </c>
      <c r="AS270" s="3">
        <f>IF(AR270=0,0,AQ270*(_xlfn.XLOOKUP(AQ$1,'Control Panel'!$B:$B,'Control Panel'!$H:$H)))</f>
        <v>0</v>
      </c>
      <c r="AT270" s="3">
        <f t="shared" si="163"/>
        <v>0</v>
      </c>
      <c r="AU270" s="3">
        <f t="shared" si="164"/>
        <v>-1.3387762010097504E-9</v>
      </c>
      <c r="AV270" s="10">
        <f>_xlfn.XLOOKUP(AQ$1,'Control Panel'!$B:$B,'Control Panel'!$D:$D)</f>
        <v>6.6250000000000003E-2</v>
      </c>
      <c r="AW270" s="2">
        <f>IF('Control Panel'!$D$26="ON",BA269*(1-'Control Panel'!$C$26),BA269)</f>
        <v>3401229.5429152176</v>
      </c>
      <c r="AX270" s="3">
        <f>IF(ROUND(BA269,2) = 0,0,-PMT(_xlfn.XLOOKUP(AW$1,'Control Panel'!$B:$B,'Control Panel'!$H:$H),_xlfn.XLOOKUP(AW$1,'Control Panel'!$B:$B,'Control Panel'!$E:$E),_xlfn.XLOOKUP(AW$1,'Control Panel'!$B:$B,'Control Panel'!$C:$C)))</f>
        <v>44797.69910066975</v>
      </c>
      <c r="AY270" s="3">
        <f>IF(AX270=0,0,AW270*(_xlfn.XLOOKUP(AW$1,'Control Panel'!$B:$B,'Control Panel'!$H:$H)))</f>
        <v>15234.673994307746</v>
      </c>
      <c r="AZ270" s="3">
        <f t="shared" si="165"/>
        <v>29563.025106362002</v>
      </c>
      <c r="BA270" s="3">
        <f t="shared" si="166"/>
        <v>3371666.5178088555</v>
      </c>
      <c r="BB270" s="10">
        <f>_xlfn.XLOOKUP(AW$1,'Control Panel'!$B:$B,'Control Panel'!$D:$D)</f>
        <v>5.3749999999999999E-2</v>
      </c>
      <c r="BC270" s="2">
        <f>IF('Control Panel'!$D$26="ON",BG269*(1-'Control Panel'!$C$26),BG269)</f>
        <v>5956213.6666641589</v>
      </c>
      <c r="BD270" s="3">
        <f>IF(ROUND(BG269,2) = 0,0,-PMT(_xlfn.XLOOKUP(BC$1,'Control Panel'!$B:$B,'Control Panel'!$H:$H),_xlfn.XLOOKUP(BC$1,'Control Panel'!$B:$B,'Control Panel'!$E:$E),_xlfn.XLOOKUP(BC$1,'Control Panel'!$B:$B,'Control Panel'!$C:$C)))</f>
        <v>83162.8118973979</v>
      </c>
      <c r="BE270" s="3">
        <f>IF(BD270=0,0,BC270*(_xlfn.XLOOKUP(BC$1,'Control Panel'!$B:$B,'Control Panel'!$H:$H)))</f>
        <v>34744.579722207593</v>
      </c>
      <c r="BF270" s="3">
        <f t="shared" si="167"/>
        <v>48418.232175190307</v>
      </c>
      <c r="BG270" s="3">
        <f t="shared" si="168"/>
        <v>5907795.4344889689</v>
      </c>
      <c r="BH270" s="10">
        <f>_xlfn.XLOOKUP(BC$1,'Control Panel'!$B:$B,'Control Panel'!$D:$D)</f>
        <v>7.0000000000000007E-2</v>
      </c>
      <c r="BI270" s="2">
        <f>IF('Control Panel'!$D$26="ON",BM269*(1-'Control Panel'!$C$26),BM269)</f>
        <v>2977188.5205162079</v>
      </c>
      <c r="BJ270" s="3">
        <f>IF(ROUND(BM269,2) = 0,0,-PMT(_xlfn.XLOOKUP(BI$1,'Control Panel'!$B:$B,'Control Panel'!$H:$H),_xlfn.XLOOKUP(BI$1,'Control Panel'!$B:$B,'Control Panel'!$E:$E),_xlfn.XLOOKUP(BI$1,'Control Panel'!$B:$B,'Control Panel'!$C:$C)))</f>
        <v>39928.799014207361</v>
      </c>
      <c r="BK270" s="3">
        <f>IF(BJ270=0,0,BI270*(_xlfn.XLOOKUP(BI$1,'Control Panel'!$B:$B,'Control Panel'!$H:$H)))</f>
        <v>14575.8187983606</v>
      </c>
      <c r="BL270" s="3">
        <f t="shared" si="169"/>
        <v>25352.980215846761</v>
      </c>
      <c r="BM270" s="3">
        <f t="shared" si="170"/>
        <v>2951835.5403003613</v>
      </c>
      <c r="BN270" s="10">
        <f>_xlfn.XLOOKUP(BI$1,'Control Panel'!$B:$B,'Control Panel'!$D:$D)</f>
        <v>5.8749999999999997E-2</v>
      </c>
      <c r="BO270" s="2">
        <f>IF('Control Panel'!$D$26="ON",BS269*(1-'Control Panel'!$C$26),BS269)</f>
        <v>3895786.6513715656</v>
      </c>
      <c r="BP270" s="3">
        <f>IF(ROUND(BS269,2) = 0,0,-PMT(_xlfn.XLOOKUP(BO$1,'Control Panel'!$B:$B,'Control Panel'!$H:$H),_xlfn.XLOOKUP(BO$1,'Control Panel'!$B:$B,'Control Panel'!$E:$E),_xlfn.XLOOKUP(BO$1,'Control Panel'!$B:$B,'Control Panel'!$C:$C)))</f>
        <v>51078.842448125593</v>
      </c>
      <c r="BQ270" s="3">
        <f>IF(BP270=0,0,BO270*(_xlfn.XLOOKUP(BO$1,'Control Panel'!$B:$B,'Control Panel'!$H:$H)))</f>
        <v>17044.066599750597</v>
      </c>
      <c r="BR270" s="3">
        <f t="shared" si="171"/>
        <v>34034.775848374993</v>
      </c>
      <c r="BS270" s="3">
        <f t="shared" si="172"/>
        <v>3861751.8755231905</v>
      </c>
      <c r="BT270" s="10">
        <f>_xlfn.XLOOKUP(BO$1,'Control Panel'!$B:$B,'Control Panel'!$D:$D)</f>
        <v>5.2499999999999998E-2</v>
      </c>
      <c r="BU270" s="2">
        <f>IF('Control Panel'!$D$26="ON",BY269*(1-'Control Panel'!$C$26),BY269)</f>
        <v>-1.0259100235998631E-9</v>
      </c>
      <c r="BV270" s="3">
        <f>IF(ROUND(BY269,2) = 0,0,-PMT(_xlfn.XLOOKUP(BU$1,'Control Panel'!$B:$B,'Control Panel'!$H:$H),_xlfn.XLOOKUP(BU$1,'Control Panel'!$B:$B,'Control Panel'!$E:$E),_xlfn.XLOOKUP(BU$1,'Control Panel'!$B:$B,'Control Panel'!$C:$C)))</f>
        <v>0</v>
      </c>
      <c r="BW270" s="3">
        <f>IF(BV270=0,0,BU270*(_xlfn.XLOOKUP(BU$1,'Control Panel'!$B:$B,'Control Panel'!$H:$H)))</f>
        <v>0</v>
      </c>
      <c r="BX270" s="3">
        <f t="shared" si="173"/>
        <v>0</v>
      </c>
      <c r="BY270" s="3">
        <f t="shared" si="174"/>
        <v>-1.0259100235998631E-9</v>
      </c>
      <c r="BZ270" s="10">
        <f>_xlfn.XLOOKUP(BU$1,'Control Panel'!$B:$B,'Control Panel'!$D:$D)</f>
        <v>6.3750000000000001E-2</v>
      </c>
      <c r="CA270" s="2">
        <f>IF('Control Panel'!$D$26="ON",CE269*(1-'Control Panel'!$C$26),CE269)</f>
        <v>-8.3746272139251232E-9</v>
      </c>
      <c r="CB270" s="3">
        <f>IF(ROUND(CE269,2) = 0,0,-PMT(_xlfn.XLOOKUP(CA$1,'Control Panel'!$B:$B,'Control Panel'!$H:$H),_xlfn.XLOOKUP(CA$1,'Control Panel'!$B:$B,'Control Panel'!$E:$E),_xlfn.XLOOKUP(CA$1,'Control Panel'!$B:$B,'Control Panel'!$C:$C)))</f>
        <v>0</v>
      </c>
      <c r="CC270" s="3">
        <f>IF(CB270=0,0,CA270*(_xlfn.XLOOKUP(CA$1,'Control Panel'!$B:$B,'Control Panel'!$H:$H)))</f>
        <v>0</v>
      </c>
      <c r="CD270" s="3">
        <f t="shared" si="175"/>
        <v>0</v>
      </c>
      <c r="CE270" s="3">
        <f t="shared" si="176"/>
        <v>-8.3746272139251232E-9</v>
      </c>
      <c r="CF270" s="10">
        <f>_xlfn.XLOOKUP(CA$1,'Control Panel'!$B:$B,'Control Panel'!$D:$D)</f>
        <v>5.7500000000000002E-2</v>
      </c>
      <c r="CG270" s="2">
        <f>IF('Control Panel'!$D$26="ON",CK269*(1-'Control Panel'!$C$26),CK269)</f>
        <v>2.066371962428093E-9</v>
      </c>
      <c r="CH270" s="3">
        <f>IF(ROUND(CK269,2) = 0,0,-PMT(_xlfn.XLOOKUP(CG$1,'Control Panel'!$B:$B,'Control Panel'!$H:$H),_xlfn.XLOOKUP(CG$1,'Control Panel'!$B:$B,'Control Panel'!$E:$E),_xlfn.XLOOKUP(CG$1,'Control Panel'!$B:$B,'Control Panel'!$C:$C)))</f>
        <v>0</v>
      </c>
      <c r="CI270" s="3">
        <f>IF(CH270=0,0,CG270*(_xlfn.XLOOKUP(CG$1,'Control Panel'!$B:$B,'Control Panel'!$H:$H)))</f>
        <v>0</v>
      </c>
      <c r="CJ270" s="3">
        <f t="shared" si="177"/>
        <v>0</v>
      </c>
      <c r="CK270" s="3">
        <f t="shared" si="178"/>
        <v>2.066371962428093E-9</v>
      </c>
      <c r="CL270" s="10">
        <f>_xlfn.XLOOKUP(CG$1,'Control Panel'!$B:$B,'Control Panel'!$D:$D)</f>
        <v>5.5E-2</v>
      </c>
      <c r="CM270" s="2">
        <f>IF('Control Panel'!$D$26="ON",CQ269*(1-'Control Panel'!$C$26),CQ269)</f>
        <v>842332.24894520198</v>
      </c>
      <c r="CN270" s="3">
        <f>IF(ROUND(CQ269,2) = 0,0,-PMT(_xlfn.XLOOKUP(CM$1,'Control Panel'!$B:$B,'Control Panel'!$H:$H),_xlfn.XLOOKUP(CM$1,'Control Panel'!$B:$B,'Control Panel'!$E:$E),_xlfn.XLOOKUP(CM$1,'Control Panel'!$B:$B,'Control Panel'!$C:$C)))</f>
        <v>11044.074042837967</v>
      </c>
      <c r="CO270" s="3">
        <f>IF(CN270=0,0,CM270*(_xlfn.XLOOKUP(CM$1,'Control Panel'!$B:$B,'Control Panel'!$H:$H)))</f>
        <v>3685.2035891352584</v>
      </c>
      <c r="CP270" s="3">
        <f t="shared" si="179"/>
        <v>7358.8704537027079</v>
      </c>
      <c r="CQ270" s="3">
        <f t="shared" si="180"/>
        <v>834973.37849149923</v>
      </c>
      <c r="CR270" s="10">
        <f>_xlfn.XLOOKUP(CM$1,'Control Panel'!$B:$B,'Control Panel'!$D:$D)</f>
        <v>5.2499999999999998E-2</v>
      </c>
    </row>
    <row r="271" spans="1:96" ht="11.15" thickBot="1" x14ac:dyDescent="0.35">
      <c r="A271" s="86">
        <f t="shared" si="149"/>
        <v>225066.83521660831</v>
      </c>
      <c r="B271" s="3">
        <f t="shared" si="150"/>
        <v>139615.79809011059</v>
      </c>
      <c r="C271" s="88">
        <f>SUM($A$3:A270)</f>
        <v>73462982.23511146</v>
      </c>
      <c r="D271" s="87">
        <f>IF('Control Panel'!$D$27= "ON",A271+B271*(1-'Control Panel'!$C$27),A271+B271)</f>
        <v>364682.6333067189</v>
      </c>
      <c r="F271" s="11">
        <v>269</v>
      </c>
      <c r="G271" s="2">
        <f>IF('Control Panel'!$D$26="ON",K270*(1-'Control Panel'!$C$26),K270)</f>
        <v>2.5611370801925659E-9</v>
      </c>
      <c r="H271" s="3">
        <f>IF(ROUND(K270,2) = 0,0,-PMT(_xlfn.XLOOKUP(G$1,'Control Panel'!$B:$B,'Control Panel'!$H:$H),_xlfn.XLOOKUP(G$1,'Control Panel'!$B:$B,'Control Panel'!$E:$E),_xlfn.XLOOKUP(G$1,'Control Panel'!$B:$B,'Control Panel'!$C:$C)))</f>
        <v>0</v>
      </c>
      <c r="I271" s="3">
        <f>IF(H271=0,0,G271*(_xlfn.XLOOKUP(G$1,'Control Panel'!$B:$B,'Control Panel'!$H:$H)))</f>
        <v>0</v>
      </c>
      <c r="J271" s="3">
        <f t="shared" si="151"/>
        <v>0</v>
      </c>
      <c r="K271" s="3">
        <f t="shared" si="152"/>
        <v>2.5611370801925659E-9</v>
      </c>
      <c r="L271" s="10">
        <f>_xlfn.XLOOKUP(G$1,'Control Panel'!$B:$B,'Control Panel'!$D:$D)</f>
        <v>5.5E-2</v>
      </c>
      <c r="M271" s="2">
        <f>IF('Control Panel'!$D$26="ON",Q270*(1-'Control Panel'!$C$26),Q270)</f>
        <v>1874925.8572245359</v>
      </c>
      <c r="N271" s="3">
        <f>IF(ROUND(Q270,2) = 0,0,-PMT(_xlfn.XLOOKUP(M$1,'Control Panel'!$B:$B,'Control Panel'!$H:$H),_xlfn.XLOOKUP(M$1,'Control Panel'!$B:$B,'Control Panel'!$E:$E),_xlfn.XLOOKUP(M$1,'Control Panel'!$B:$B,'Control Panel'!$C:$C)))</f>
        <v>26277.152547020552</v>
      </c>
      <c r="O271" s="3">
        <f>IF(N271=0,0,M271*(_xlfn.XLOOKUP(M$1,'Control Panel'!$B:$B,'Control Panel'!$H:$H)))</f>
        <v>10741.762723682237</v>
      </c>
      <c r="P271" s="3">
        <f t="shared" si="153"/>
        <v>15535.389823338315</v>
      </c>
      <c r="Q271" s="3">
        <f t="shared" si="154"/>
        <v>1859390.4674011976</v>
      </c>
      <c r="R271" s="10">
        <f>_xlfn.XLOOKUP(M$1,'Control Panel'!$B:$B,'Control Panel'!$D:$D)</f>
        <v>6.8750000000000006E-2</v>
      </c>
      <c r="S271" s="2">
        <f>IF('Control Panel'!$D$26="ON",W270*(1-'Control Panel'!$C$26),W270)</f>
        <v>3046754.5179898366</v>
      </c>
      <c r="T271" s="3">
        <f>IF(ROUND(W270,2) = 0,0,-PMT(_xlfn.XLOOKUP(S$1,'Control Panel'!$B:$B,'Control Panel'!$H:$H),_xlfn.XLOOKUP(S$1,'Control Panel'!$B:$B,'Control Panel'!$E:$E),_xlfn.XLOOKUP(S$1,'Control Panel'!$B:$B,'Control Panel'!$C:$C)))</f>
        <v>42700.372888908401</v>
      </c>
      <c r="U271" s="3">
        <f>IF(T271=0,0,S271*(_xlfn.XLOOKUP(S$1,'Control Panel'!$B:$B,'Control Panel'!$H:$H)))</f>
        <v>17455.36442598344</v>
      </c>
      <c r="V271" s="3">
        <f t="shared" si="155"/>
        <v>25245.008462924961</v>
      </c>
      <c r="W271" s="3">
        <f t="shared" si="156"/>
        <v>3021509.5095269117</v>
      </c>
      <c r="X271" s="10">
        <f>_xlfn.XLOOKUP(S$1,'Control Panel'!$B:$B,'Control Panel'!$D:$D)</f>
        <v>6.8750000000000006E-2</v>
      </c>
      <c r="Y271" s="2">
        <f>IF('Control Panel'!$D$26="ON",AC270*(1-'Control Panel'!$C$26),AC270)</f>
        <v>-6.7957444116473198E-9</v>
      </c>
      <c r="Z271" s="3">
        <f>IF(ROUND(AC270,2) = 0,0,-PMT(_xlfn.XLOOKUP(Y$1,'Control Panel'!$B:$B,'Control Panel'!$H:$H),_xlfn.XLOOKUP(Y$1,'Control Panel'!$B:$B,'Control Panel'!$E:$E),_xlfn.XLOOKUP(Y$1,'Control Panel'!$B:$B,'Control Panel'!$C:$C)))</f>
        <v>0</v>
      </c>
      <c r="AA271" s="3">
        <f>IF(Z271=0,0,Y271*(_xlfn.XLOOKUP(Y$1,'Control Panel'!$B:$B,'Control Panel'!$H:$H)))</f>
        <v>0</v>
      </c>
      <c r="AB271" s="3">
        <f t="shared" si="157"/>
        <v>0</v>
      </c>
      <c r="AC271" s="3">
        <f t="shared" si="158"/>
        <v>-6.7957444116473198E-9</v>
      </c>
      <c r="AD271" s="10">
        <f>_xlfn.XLOOKUP(Y$1,'Control Panel'!$B:$B,'Control Panel'!$D:$D)</f>
        <v>5.1249999999999997E-2</v>
      </c>
      <c r="AE271" s="2">
        <f>IF('Control Panel'!$D$26="ON",AI270*(1-'Control Panel'!$C$26),AI270)</f>
        <v>4687314.6430613464</v>
      </c>
      <c r="AF271" s="3">
        <f>IF(ROUND(AI270,2) = 0,0,-PMT(_xlfn.XLOOKUP(AE$1,'Control Panel'!$B:$B,'Control Panel'!$H:$H),_xlfn.XLOOKUP(AE$1,'Control Panel'!$B:$B,'Control Panel'!$E:$E),_xlfn.XLOOKUP(AE$1,'Control Panel'!$B:$B,'Control Panel'!$C:$C)))</f>
        <v>65692.881367551381</v>
      </c>
      <c r="AG271" s="3">
        <f>IF(AF271=0,0,AE271*(_xlfn.XLOOKUP(AE$1,'Control Panel'!$B:$B,'Control Panel'!$H:$H)))</f>
        <v>26854.406809205633</v>
      </c>
      <c r="AH271" s="3">
        <f t="shared" si="159"/>
        <v>38838.474558345748</v>
      </c>
      <c r="AI271" s="3">
        <f t="shared" si="160"/>
        <v>4648476.1685030004</v>
      </c>
      <c r="AJ271" s="10">
        <f>_xlfn.XLOOKUP(AE$1,'Control Panel'!$B:$B,'Control Panel'!$D:$D)</f>
        <v>6.8750000000000006E-2</v>
      </c>
      <c r="AK271" s="2">
        <f>IF('Control Panel'!$D$26="ON",AO270*(1-'Control Panel'!$C$26),AO270)</f>
        <v>-5.056790541857481E-10</v>
      </c>
      <c r="AL271" s="3">
        <f>IF(ROUND(AO270,2) = 0,0,-PMT(_xlfn.XLOOKUP(AK$1,'Control Panel'!$B:$B,'Control Panel'!$H:$H),_xlfn.XLOOKUP(AK$1,'Control Panel'!$B:$B,'Control Panel'!$E:$E),_xlfn.XLOOKUP(AK$1,'Control Panel'!$B:$B,'Control Panel'!$C:$C)))</f>
        <v>0</v>
      </c>
      <c r="AM271" s="3">
        <f>IF(AL271=0,0,AK271*(_xlfn.XLOOKUP(AK$1,'Control Panel'!$B:$B,'Control Panel'!$H:$H)))</f>
        <v>0</v>
      </c>
      <c r="AN271" s="3">
        <f t="shared" si="161"/>
        <v>0</v>
      </c>
      <c r="AO271" s="3">
        <f t="shared" si="162"/>
        <v>-5.056790541857481E-10</v>
      </c>
      <c r="AP271" s="10">
        <f>_xlfn.XLOOKUP(AK$1,'Control Panel'!$B:$B,'Control Panel'!$D:$D)</f>
        <v>6.25E-2</v>
      </c>
      <c r="AQ271" s="2">
        <f>IF('Control Panel'!$D$26="ON",AU270*(1-'Control Panel'!$C$26),AU270)</f>
        <v>-1.3387762010097504E-9</v>
      </c>
      <c r="AR271" s="3">
        <f>IF(ROUND(AU270,2) = 0,0,-PMT(_xlfn.XLOOKUP(AQ$1,'Control Panel'!$B:$B,'Control Panel'!$H:$H),_xlfn.XLOOKUP(AQ$1,'Control Panel'!$B:$B,'Control Panel'!$E:$E),_xlfn.XLOOKUP(AQ$1,'Control Panel'!$B:$B,'Control Panel'!$C:$C)))</f>
        <v>0</v>
      </c>
      <c r="AS271" s="3">
        <f>IF(AR271=0,0,AQ271*(_xlfn.XLOOKUP(AQ$1,'Control Panel'!$B:$B,'Control Panel'!$H:$H)))</f>
        <v>0</v>
      </c>
      <c r="AT271" s="3">
        <f t="shared" si="163"/>
        <v>0</v>
      </c>
      <c r="AU271" s="3">
        <f t="shared" si="164"/>
        <v>-1.3387762010097504E-9</v>
      </c>
      <c r="AV271" s="10">
        <f>_xlfn.XLOOKUP(AQ$1,'Control Panel'!$B:$B,'Control Panel'!$D:$D)</f>
        <v>6.6250000000000003E-2</v>
      </c>
      <c r="AW271" s="2">
        <f>IF('Control Panel'!$D$26="ON",BA270*(1-'Control Panel'!$C$26),BA270)</f>
        <v>3371666.5178088555</v>
      </c>
      <c r="AX271" s="3">
        <f>IF(ROUND(BA270,2) = 0,0,-PMT(_xlfn.XLOOKUP(AW$1,'Control Panel'!$B:$B,'Control Panel'!$H:$H),_xlfn.XLOOKUP(AW$1,'Control Panel'!$B:$B,'Control Panel'!$E:$E),_xlfn.XLOOKUP(AW$1,'Control Panel'!$B:$B,'Control Panel'!$C:$C)))</f>
        <v>44797.69910066975</v>
      </c>
      <c r="AY271" s="3">
        <f>IF(AX271=0,0,AW271*(_xlfn.XLOOKUP(AW$1,'Control Panel'!$B:$B,'Control Panel'!$H:$H)))</f>
        <v>15102.256277685499</v>
      </c>
      <c r="AZ271" s="3">
        <f t="shared" si="165"/>
        <v>29695.442822984252</v>
      </c>
      <c r="BA271" s="3">
        <f t="shared" si="166"/>
        <v>3341971.0749858711</v>
      </c>
      <c r="BB271" s="10">
        <f>_xlfn.XLOOKUP(AW$1,'Control Panel'!$B:$B,'Control Panel'!$D:$D)</f>
        <v>5.3749999999999999E-2</v>
      </c>
      <c r="BC271" s="2">
        <f>IF('Control Panel'!$D$26="ON",BG270*(1-'Control Panel'!$C$26),BG270)</f>
        <v>5907795.4344889689</v>
      </c>
      <c r="BD271" s="3">
        <f>IF(ROUND(BG270,2) = 0,0,-PMT(_xlfn.XLOOKUP(BC$1,'Control Panel'!$B:$B,'Control Panel'!$H:$H),_xlfn.XLOOKUP(BC$1,'Control Panel'!$B:$B,'Control Panel'!$E:$E),_xlfn.XLOOKUP(BC$1,'Control Panel'!$B:$B,'Control Panel'!$C:$C)))</f>
        <v>83162.8118973979</v>
      </c>
      <c r="BE271" s="3">
        <f>IF(BD271=0,0,BC271*(_xlfn.XLOOKUP(BC$1,'Control Panel'!$B:$B,'Control Panel'!$H:$H)))</f>
        <v>34462.14003451899</v>
      </c>
      <c r="BF271" s="3">
        <f t="shared" si="167"/>
        <v>48700.671862878909</v>
      </c>
      <c r="BG271" s="3">
        <f t="shared" si="168"/>
        <v>5859094.7626260901</v>
      </c>
      <c r="BH271" s="10">
        <f>_xlfn.XLOOKUP(BC$1,'Control Panel'!$B:$B,'Control Panel'!$D:$D)</f>
        <v>7.0000000000000007E-2</v>
      </c>
      <c r="BI271" s="2">
        <f>IF('Control Panel'!$D$26="ON",BM270*(1-'Control Panel'!$C$26),BM270)</f>
        <v>2951835.5403003613</v>
      </c>
      <c r="BJ271" s="3">
        <f>IF(ROUND(BM270,2) = 0,0,-PMT(_xlfn.XLOOKUP(BI$1,'Control Panel'!$B:$B,'Control Panel'!$H:$H),_xlfn.XLOOKUP(BI$1,'Control Panel'!$B:$B,'Control Panel'!$E:$E),_xlfn.XLOOKUP(BI$1,'Control Panel'!$B:$B,'Control Panel'!$C:$C)))</f>
        <v>39928.799014207361</v>
      </c>
      <c r="BK271" s="3">
        <f>IF(BJ271=0,0,BI271*(_xlfn.XLOOKUP(BI$1,'Control Panel'!$B:$B,'Control Panel'!$H:$H)))</f>
        <v>14451.694832720517</v>
      </c>
      <c r="BL271" s="3">
        <f t="shared" si="169"/>
        <v>25477.104181486844</v>
      </c>
      <c r="BM271" s="3">
        <f t="shared" si="170"/>
        <v>2926358.4361188747</v>
      </c>
      <c r="BN271" s="10">
        <f>_xlfn.XLOOKUP(BI$1,'Control Panel'!$B:$B,'Control Panel'!$D:$D)</f>
        <v>5.8749999999999997E-2</v>
      </c>
      <c r="BO271" s="2">
        <f>IF('Control Panel'!$D$26="ON",BS270*(1-'Control Panel'!$C$26),BS270)</f>
        <v>3861751.8755231905</v>
      </c>
      <c r="BP271" s="3">
        <f>IF(ROUND(BS270,2) = 0,0,-PMT(_xlfn.XLOOKUP(BO$1,'Control Panel'!$B:$B,'Control Panel'!$H:$H),_xlfn.XLOOKUP(BO$1,'Control Panel'!$B:$B,'Control Panel'!$E:$E),_xlfn.XLOOKUP(BO$1,'Control Panel'!$B:$B,'Control Panel'!$C:$C)))</f>
        <v>51078.842448125593</v>
      </c>
      <c r="BQ271" s="3">
        <f>IF(BP271=0,0,BO271*(_xlfn.XLOOKUP(BO$1,'Control Panel'!$B:$B,'Control Panel'!$H:$H)))</f>
        <v>16895.164455413957</v>
      </c>
      <c r="BR271" s="3">
        <f t="shared" si="171"/>
        <v>34183.677992711637</v>
      </c>
      <c r="BS271" s="3">
        <f t="shared" si="172"/>
        <v>3827568.1975304787</v>
      </c>
      <c r="BT271" s="10">
        <f>_xlfn.XLOOKUP(BO$1,'Control Panel'!$B:$B,'Control Panel'!$D:$D)</f>
        <v>5.2499999999999998E-2</v>
      </c>
      <c r="BU271" s="2">
        <f>IF('Control Panel'!$D$26="ON",BY270*(1-'Control Panel'!$C$26),BY270)</f>
        <v>-1.0259100235998631E-9</v>
      </c>
      <c r="BV271" s="3">
        <f>IF(ROUND(BY270,2) = 0,0,-PMT(_xlfn.XLOOKUP(BU$1,'Control Panel'!$B:$B,'Control Panel'!$H:$H),_xlfn.XLOOKUP(BU$1,'Control Panel'!$B:$B,'Control Panel'!$E:$E),_xlfn.XLOOKUP(BU$1,'Control Panel'!$B:$B,'Control Panel'!$C:$C)))</f>
        <v>0</v>
      </c>
      <c r="BW271" s="3">
        <f>IF(BV271=0,0,BU271*(_xlfn.XLOOKUP(BU$1,'Control Panel'!$B:$B,'Control Panel'!$H:$H)))</f>
        <v>0</v>
      </c>
      <c r="BX271" s="3">
        <f t="shared" si="173"/>
        <v>0</v>
      </c>
      <c r="BY271" s="3">
        <f t="shared" si="174"/>
        <v>-1.0259100235998631E-9</v>
      </c>
      <c r="BZ271" s="10">
        <f>_xlfn.XLOOKUP(BU$1,'Control Panel'!$B:$B,'Control Panel'!$D:$D)</f>
        <v>6.3750000000000001E-2</v>
      </c>
      <c r="CA271" s="2">
        <f>IF('Control Panel'!$D$26="ON",CE270*(1-'Control Panel'!$C$26),CE270)</f>
        <v>-8.3746272139251232E-9</v>
      </c>
      <c r="CB271" s="3">
        <f>IF(ROUND(CE270,2) = 0,0,-PMT(_xlfn.XLOOKUP(CA$1,'Control Panel'!$B:$B,'Control Panel'!$H:$H),_xlfn.XLOOKUP(CA$1,'Control Panel'!$B:$B,'Control Panel'!$E:$E),_xlfn.XLOOKUP(CA$1,'Control Panel'!$B:$B,'Control Panel'!$C:$C)))</f>
        <v>0</v>
      </c>
      <c r="CC271" s="3">
        <f>IF(CB271=0,0,CA271*(_xlfn.XLOOKUP(CA$1,'Control Panel'!$B:$B,'Control Panel'!$H:$H)))</f>
        <v>0</v>
      </c>
      <c r="CD271" s="3">
        <f t="shared" si="175"/>
        <v>0</v>
      </c>
      <c r="CE271" s="3">
        <f t="shared" si="176"/>
        <v>-8.3746272139251232E-9</v>
      </c>
      <c r="CF271" s="10">
        <f>_xlfn.XLOOKUP(CA$1,'Control Panel'!$B:$B,'Control Panel'!$D:$D)</f>
        <v>5.7500000000000002E-2</v>
      </c>
      <c r="CG271" s="2">
        <f>IF('Control Panel'!$D$26="ON",CK270*(1-'Control Panel'!$C$26),CK270)</f>
        <v>2.066371962428093E-9</v>
      </c>
      <c r="CH271" s="3">
        <f>IF(ROUND(CK270,2) = 0,0,-PMT(_xlfn.XLOOKUP(CG$1,'Control Panel'!$B:$B,'Control Panel'!$H:$H),_xlfn.XLOOKUP(CG$1,'Control Panel'!$B:$B,'Control Panel'!$E:$E),_xlfn.XLOOKUP(CG$1,'Control Panel'!$B:$B,'Control Panel'!$C:$C)))</f>
        <v>0</v>
      </c>
      <c r="CI271" s="3">
        <f>IF(CH271=0,0,CG271*(_xlfn.XLOOKUP(CG$1,'Control Panel'!$B:$B,'Control Panel'!$H:$H)))</f>
        <v>0</v>
      </c>
      <c r="CJ271" s="3">
        <f t="shared" si="177"/>
        <v>0</v>
      </c>
      <c r="CK271" s="3">
        <f t="shared" si="178"/>
        <v>2.066371962428093E-9</v>
      </c>
      <c r="CL271" s="10">
        <f>_xlfn.XLOOKUP(CG$1,'Control Panel'!$B:$B,'Control Panel'!$D:$D)</f>
        <v>5.5E-2</v>
      </c>
      <c r="CM271" s="2">
        <f>IF('Control Panel'!$D$26="ON",CQ270*(1-'Control Panel'!$C$26),CQ270)</f>
        <v>834973.37849149923</v>
      </c>
      <c r="CN271" s="3">
        <f>IF(ROUND(CQ270,2) = 0,0,-PMT(_xlfn.XLOOKUP(CM$1,'Control Panel'!$B:$B,'Control Panel'!$H:$H),_xlfn.XLOOKUP(CM$1,'Control Panel'!$B:$B,'Control Panel'!$E:$E),_xlfn.XLOOKUP(CM$1,'Control Panel'!$B:$B,'Control Panel'!$C:$C)))</f>
        <v>11044.074042837967</v>
      </c>
      <c r="CO271" s="3">
        <f>IF(CN271=0,0,CM271*(_xlfn.XLOOKUP(CM$1,'Control Panel'!$B:$B,'Control Panel'!$H:$H)))</f>
        <v>3653.0085309003089</v>
      </c>
      <c r="CP271" s="3">
        <f t="shared" si="179"/>
        <v>7391.0655119376579</v>
      </c>
      <c r="CQ271" s="3">
        <f t="shared" si="180"/>
        <v>827582.31297956163</v>
      </c>
      <c r="CR271" s="10">
        <f>_xlfn.XLOOKUP(CM$1,'Control Panel'!$B:$B,'Control Panel'!$D:$D)</f>
        <v>5.2499999999999998E-2</v>
      </c>
    </row>
    <row r="272" spans="1:96" ht="11.15" thickBot="1" x14ac:dyDescent="0.35">
      <c r="A272" s="86">
        <f t="shared" si="149"/>
        <v>226246.70425784666</v>
      </c>
      <c r="B272" s="3">
        <f t="shared" si="150"/>
        <v>138435.92904887223</v>
      </c>
      <c r="C272" s="88">
        <f>SUM($A$3:A271)</f>
        <v>73688049.070328072</v>
      </c>
      <c r="D272" s="87">
        <f>IF('Control Panel'!$D$27= "ON",A272+B272*(1-'Control Panel'!$C$27),A272+B272)</f>
        <v>364682.6333067189</v>
      </c>
      <c r="F272" s="11">
        <v>270</v>
      </c>
      <c r="G272" s="2">
        <f>IF('Control Panel'!$D$26="ON",K271*(1-'Control Panel'!$C$26),K271)</f>
        <v>2.5611370801925659E-9</v>
      </c>
      <c r="H272" s="3">
        <f>IF(ROUND(K271,2) = 0,0,-PMT(_xlfn.XLOOKUP(G$1,'Control Panel'!$B:$B,'Control Panel'!$H:$H),_xlfn.XLOOKUP(G$1,'Control Panel'!$B:$B,'Control Panel'!$E:$E),_xlfn.XLOOKUP(G$1,'Control Panel'!$B:$B,'Control Panel'!$C:$C)))</f>
        <v>0</v>
      </c>
      <c r="I272" s="3">
        <f>IF(H272=0,0,G272*(_xlfn.XLOOKUP(G$1,'Control Panel'!$B:$B,'Control Panel'!$H:$H)))</f>
        <v>0</v>
      </c>
      <c r="J272" s="3">
        <f t="shared" si="151"/>
        <v>0</v>
      </c>
      <c r="K272" s="3">
        <f t="shared" si="152"/>
        <v>2.5611370801925659E-9</v>
      </c>
      <c r="L272" s="10">
        <f>_xlfn.XLOOKUP(G$1,'Control Panel'!$B:$B,'Control Panel'!$D:$D)</f>
        <v>5.5E-2</v>
      </c>
      <c r="M272" s="2">
        <f>IF('Control Panel'!$D$26="ON",Q271*(1-'Control Panel'!$C$26),Q271)</f>
        <v>1859390.4674011976</v>
      </c>
      <c r="N272" s="3">
        <f>IF(ROUND(Q271,2) = 0,0,-PMT(_xlfn.XLOOKUP(M$1,'Control Panel'!$B:$B,'Control Panel'!$H:$H),_xlfn.XLOOKUP(M$1,'Control Panel'!$B:$B,'Control Panel'!$E:$E),_xlfn.XLOOKUP(M$1,'Control Panel'!$B:$B,'Control Panel'!$C:$C)))</f>
        <v>26277.152547020552</v>
      </c>
      <c r="O272" s="3">
        <f>IF(N272=0,0,M272*(_xlfn.XLOOKUP(M$1,'Control Panel'!$B:$B,'Control Panel'!$H:$H)))</f>
        <v>10652.757886152696</v>
      </c>
      <c r="P272" s="3">
        <f t="shared" si="153"/>
        <v>15624.394660867856</v>
      </c>
      <c r="Q272" s="3">
        <f t="shared" si="154"/>
        <v>1843766.0727403299</v>
      </c>
      <c r="R272" s="10">
        <f>_xlfn.XLOOKUP(M$1,'Control Panel'!$B:$B,'Control Panel'!$D:$D)</f>
        <v>6.8750000000000006E-2</v>
      </c>
      <c r="S272" s="2">
        <f>IF('Control Panel'!$D$26="ON",W271*(1-'Control Panel'!$C$26),W271)</f>
        <v>3021509.5095269117</v>
      </c>
      <c r="T272" s="3">
        <f>IF(ROUND(W271,2) = 0,0,-PMT(_xlfn.XLOOKUP(S$1,'Control Panel'!$B:$B,'Control Panel'!$H:$H),_xlfn.XLOOKUP(S$1,'Control Panel'!$B:$B,'Control Panel'!$E:$E),_xlfn.XLOOKUP(S$1,'Control Panel'!$B:$B,'Control Panel'!$C:$C)))</f>
        <v>42700.372888908401</v>
      </c>
      <c r="U272" s="3">
        <f>IF(T272=0,0,S272*(_xlfn.XLOOKUP(S$1,'Control Panel'!$B:$B,'Control Panel'!$H:$H)))</f>
        <v>17310.731564997932</v>
      </c>
      <c r="V272" s="3">
        <f t="shared" si="155"/>
        <v>25389.64132391047</v>
      </c>
      <c r="W272" s="3">
        <f t="shared" si="156"/>
        <v>2996119.8682030011</v>
      </c>
      <c r="X272" s="10">
        <f>_xlfn.XLOOKUP(S$1,'Control Panel'!$B:$B,'Control Panel'!$D:$D)</f>
        <v>6.8750000000000006E-2</v>
      </c>
      <c r="Y272" s="2">
        <f>IF('Control Panel'!$D$26="ON",AC271*(1-'Control Panel'!$C$26),AC271)</f>
        <v>-6.7957444116473198E-9</v>
      </c>
      <c r="Z272" s="3">
        <f>IF(ROUND(AC271,2) = 0,0,-PMT(_xlfn.XLOOKUP(Y$1,'Control Panel'!$B:$B,'Control Panel'!$H:$H),_xlfn.XLOOKUP(Y$1,'Control Panel'!$B:$B,'Control Panel'!$E:$E),_xlfn.XLOOKUP(Y$1,'Control Panel'!$B:$B,'Control Panel'!$C:$C)))</f>
        <v>0</v>
      </c>
      <c r="AA272" s="3">
        <f>IF(Z272=0,0,Y272*(_xlfn.XLOOKUP(Y$1,'Control Panel'!$B:$B,'Control Panel'!$H:$H)))</f>
        <v>0</v>
      </c>
      <c r="AB272" s="3">
        <f t="shared" si="157"/>
        <v>0</v>
      </c>
      <c r="AC272" s="3">
        <f t="shared" si="158"/>
        <v>-6.7957444116473198E-9</v>
      </c>
      <c r="AD272" s="10">
        <f>_xlfn.XLOOKUP(Y$1,'Control Panel'!$B:$B,'Control Panel'!$D:$D)</f>
        <v>5.1249999999999997E-2</v>
      </c>
      <c r="AE272" s="2">
        <f>IF('Control Panel'!$D$26="ON",AI271*(1-'Control Panel'!$C$26),AI271)</f>
        <v>4648476.1685030004</v>
      </c>
      <c r="AF272" s="3">
        <f>IF(ROUND(AI271,2) = 0,0,-PMT(_xlfn.XLOOKUP(AE$1,'Control Panel'!$B:$B,'Control Panel'!$H:$H),_xlfn.XLOOKUP(AE$1,'Control Panel'!$B:$B,'Control Panel'!$E:$E),_xlfn.XLOOKUP(AE$1,'Control Panel'!$B:$B,'Control Panel'!$C:$C)))</f>
        <v>65692.881367551381</v>
      </c>
      <c r="AG272" s="3">
        <f>IF(AF272=0,0,AE272*(_xlfn.XLOOKUP(AE$1,'Control Panel'!$B:$B,'Control Panel'!$H:$H)))</f>
        <v>26631.894715381775</v>
      </c>
      <c r="AH272" s="3">
        <f t="shared" si="159"/>
        <v>39060.986652169609</v>
      </c>
      <c r="AI272" s="3">
        <f t="shared" si="160"/>
        <v>4609415.181850831</v>
      </c>
      <c r="AJ272" s="10">
        <f>_xlfn.XLOOKUP(AE$1,'Control Panel'!$B:$B,'Control Panel'!$D:$D)</f>
        <v>6.8750000000000006E-2</v>
      </c>
      <c r="AK272" s="2">
        <f>IF('Control Panel'!$D$26="ON",AO271*(1-'Control Panel'!$C$26),AO271)</f>
        <v>-5.056790541857481E-10</v>
      </c>
      <c r="AL272" s="3">
        <f>IF(ROUND(AO271,2) = 0,0,-PMT(_xlfn.XLOOKUP(AK$1,'Control Panel'!$B:$B,'Control Panel'!$H:$H),_xlfn.XLOOKUP(AK$1,'Control Panel'!$B:$B,'Control Panel'!$E:$E),_xlfn.XLOOKUP(AK$1,'Control Panel'!$B:$B,'Control Panel'!$C:$C)))</f>
        <v>0</v>
      </c>
      <c r="AM272" s="3">
        <f>IF(AL272=0,0,AK272*(_xlfn.XLOOKUP(AK$1,'Control Panel'!$B:$B,'Control Panel'!$H:$H)))</f>
        <v>0</v>
      </c>
      <c r="AN272" s="3">
        <f t="shared" si="161"/>
        <v>0</v>
      </c>
      <c r="AO272" s="3">
        <f t="shared" si="162"/>
        <v>-5.056790541857481E-10</v>
      </c>
      <c r="AP272" s="10">
        <f>_xlfn.XLOOKUP(AK$1,'Control Panel'!$B:$B,'Control Panel'!$D:$D)</f>
        <v>6.25E-2</v>
      </c>
      <c r="AQ272" s="2">
        <f>IF('Control Panel'!$D$26="ON",AU271*(1-'Control Panel'!$C$26),AU271)</f>
        <v>-1.3387762010097504E-9</v>
      </c>
      <c r="AR272" s="3">
        <f>IF(ROUND(AU271,2) = 0,0,-PMT(_xlfn.XLOOKUP(AQ$1,'Control Panel'!$B:$B,'Control Panel'!$H:$H),_xlfn.XLOOKUP(AQ$1,'Control Panel'!$B:$B,'Control Panel'!$E:$E),_xlfn.XLOOKUP(AQ$1,'Control Panel'!$B:$B,'Control Panel'!$C:$C)))</f>
        <v>0</v>
      </c>
      <c r="AS272" s="3">
        <f>IF(AR272=0,0,AQ272*(_xlfn.XLOOKUP(AQ$1,'Control Panel'!$B:$B,'Control Panel'!$H:$H)))</f>
        <v>0</v>
      </c>
      <c r="AT272" s="3">
        <f t="shared" si="163"/>
        <v>0</v>
      </c>
      <c r="AU272" s="3">
        <f t="shared" si="164"/>
        <v>-1.3387762010097504E-9</v>
      </c>
      <c r="AV272" s="10">
        <f>_xlfn.XLOOKUP(AQ$1,'Control Panel'!$B:$B,'Control Panel'!$D:$D)</f>
        <v>6.6250000000000003E-2</v>
      </c>
      <c r="AW272" s="2">
        <f>IF('Control Panel'!$D$26="ON",BA271*(1-'Control Panel'!$C$26),BA271)</f>
        <v>3341971.0749858711</v>
      </c>
      <c r="AX272" s="3">
        <f>IF(ROUND(BA271,2) = 0,0,-PMT(_xlfn.XLOOKUP(AW$1,'Control Panel'!$B:$B,'Control Panel'!$H:$H),_xlfn.XLOOKUP(AW$1,'Control Panel'!$B:$B,'Control Panel'!$E:$E),_xlfn.XLOOKUP(AW$1,'Control Panel'!$B:$B,'Control Panel'!$C:$C)))</f>
        <v>44797.69910066975</v>
      </c>
      <c r="AY272" s="3">
        <f>IF(AX272=0,0,AW272*(_xlfn.XLOOKUP(AW$1,'Control Panel'!$B:$B,'Control Panel'!$H:$H)))</f>
        <v>14969.245440040882</v>
      </c>
      <c r="AZ272" s="3">
        <f t="shared" si="165"/>
        <v>29828.453660628868</v>
      </c>
      <c r="BA272" s="3">
        <f t="shared" si="166"/>
        <v>3312142.6213252423</v>
      </c>
      <c r="BB272" s="10">
        <f>_xlfn.XLOOKUP(AW$1,'Control Panel'!$B:$B,'Control Panel'!$D:$D)</f>
        <v>5.3749999999999999E-2</v>
      </c>
      <c r="BC272" s="2">
        <f>IF('Control Panel'!$D$26="ON",BG271*(1-'Control Panel'!$C$26),BG271)</f>
        <v>5859094.7626260901</v>
      </c>
      <c r="BD272" s="3">
        <f>IF(ROUND(BG271,2) = 0,0,-PMT(_xlfn.XLOOKUP(BC$1,'Control Panel'!$B:$B,'Control Panel'!$H:$H),_xlfn.XLOOKUP(BC$1,'Control Panel'!$B:$B,'Control Panel'!$E:$E),_xlfn.XLOOKUP(BC$1,'Control Panel'!$B:$B,'Control Panel'!$C:$C)))</f>
        <v>83162.8118973979</v>
      </c>
      <c r="BE272" s="3">
        <f>IF(BD272=0,0,BC272*(_xlfn.XLOOKUP(BC$1,'Control Panel'!$B:$B,'Control Panel'!$H:$H)))</f>
        <v>34178.052781985527</v>
      </c>
      <c r="BF272" s="3">
        <f t="shared" si="167"/>
        <v>48984.759115412373</v>
      </c>
      <c r="BG272" s="3">
        <f t="shared" si="168"/>
        <v>5810110.0035106773</v>
      </c>
      <c r="BH272" s="10">
        <f>_xlfn.XLOOKUP(BC$1,'Control Panel'!$B:$B,'Control Panel'!$D:$D)</f>
        <v>7.0000000000000007E-2</v>
      </c>
      <c r="BI272" s="2">
        <f>IF('Control Panel'!$D$26="ON",BM271*(1-'Control Panel'!$C$26),BM271)</f>
        <v>2926358.4361188747</v>
      </c>
      <c r="BJ272" s="3">
        <f>IF(ROUND(BM271,2) = 0,0,-PMT(_xlfn.XLOOKUP(BI$1,'Control Panel'!$B:$B,'Control Panel'!$H:$H),_xlfn.XLOOKUP(BI$1,'Control Panel'!$B:$B,'Control Panel'!$E:$E),_xlfn.XLOOKUP(BI$1,'Control Panel'!$B:$B,'Control Panel'!$C:$C)))</f>
        <v>39928.799014207361</v>
      </c>
      <c r="BK272" s="3">
        <f>IF(BJ272=0,0,BI272*(_xlfn.XLOOKUP(BI$1,'Control Panel'!$B:$B,'Control Panel'!$H:$H)))</f>
        <v>14326.963176831989</v>
      </c>
      <c r="BL272" s="3">
        <f t="shared" si="169"/>
        <v>25601.835837375373</v>
      </c>
      <c r="BM272" s="3">
        <f t="shared" si="170"/>
        <v>2900756.6002814993</v>
      </c>
      <c r="BN272" s="10">
        <f>_xlfn.XLOOKUP(BI$1,'Control Panel'!$B:$B,'Control Panel'!$D:$D)</f>
        <v>5.8749999999999997E-2</v>
      </c>
      <c r="BO272" s="2">
        <f>IF('Control Panel'!$D$26="ON",BS271*(1-'Control Panel'!$C$26),BS271)</f>
        <v>3827568.1975304787</v>
      </c>
      <c r="BP272" s="3">
        <f>IF(ROUND(BS271,2) = 0,0,-PMT(_xlfn.XLOOKUP(BO$1,'Control Panel'!$B:$B,'Control Panel'!$H:$H),_xlfn.XLOOKUP(BO$1,'Control Panel'!$B:$B,'Control Panel'!$E:$E),_xlfn.XLOOKUP(BO$1,'Control Panel'!$B:$B,'Control Panel'!$C:$C)))</f>
        <v>51078.842448125593</v>
      </c>
      <c r="BQ272" s="3">
        <f>IF(BP272=0,0,BO272*(_xlfn.XLOOKUP(BO$1,'Control Panel'!$B:$B,'Control Panel'!$H:$H)))</f>
        <v>16745.610864195842</v>
      </c>
      <c r="BR272" s="3">
        <f t="shared" si="171"/>
        <v>34333.231583929752</v>
      </c>
      <c r="BS272" s="3">
        <f t="shared" si="172"/>
        <v>3793234.9659465491</v>
      </c>
      <c r="BT272" s="10">
        <f>_xlfn.XLOOKUP(BO$1,'Control Panel'!$B:$B,'Control Panel'!$D:$D)</f>
        <v>5.2499999999999998E-2</v>
      </c>
      <c r="BU272" s="2">
        <f>IF('Control Panel'!$D$26="ON",BY271*(1-'Control Panel'!$C$26),BY271)</f>
        <v>-1.0259100235998631E-9</v>
      </c>
      <c r="BV272" s="3">
        <f>IF(ROUND(BY271,2) = 0,0,-PMT(_xlfn.XLOOKUP(BU$1,'Control Panel'!$B:$B,'Control Panel'!$H:$H),_xlfn.XLOOKUP(BU$1,'Control Panel'!$B:$B,'Control Panel'!$E:$E),_xlfn.XLOOKUP(BU$1,'Control Panel'!$B:$B,'Control Panel'!$C:$C)))</f>
        <v>0</v>
      </c>
      <c r="BW272" s="3">
        <f>IF(BV272=0,0,BU272*(_xlfn.XLOOKUP(BU$1,'Control Panel'!$B:$B,'Control Panel'!$H:$H)))</f>
        <v>0</v>
      </c>
      <c r="BX272" s="3">
        <f t="shared" si="173"/>
        <v>0</v>
      </c>
      <c r="BY272" s="3">
        <f t="shared" si="174"/>
        <v>-1.0259100235998631E-9</v>
      </c>
      <c r="BZ272" s="10">
        <f>_xlfn.XLOOKUP(BU$1,'Control Panel'!$B:$B,'Control Panel'!$D:$D)</f>
        <v>6.3750000000000001E-2</v>
      </c>
      <c r="CA272" s="2">
        <f>IF('Control Panel'!$D$26="ON",CE271*(1-'Control Panel'!$C$26),CE271)</f>
        <v>-8.3746272139251232E-9</v>
      </c>
      <c r="CB272" s="3">
        <f>IF(ROUND(CE271,2) = 0,0,-PMT(_xlfn.XLOOKUP(CA$1,'Control Panel'!$B:$B,'Control Panel'!$H:$H),_xlfn.XLOOKUP(CA$1,'Control Panel'!$B:$B,'Control Panel'!$E:$E),_xlfn.XLOOKUP(CA$1,'Control Panel'!$B:$B,'Control Panel'!$C:$C)))</f>
        <v>0</v>
      </c>
      <c r="CC272" s="3">
        <f>IF(CB272=0,0,CA272*(_xlfn.XLOOKUP(CA$1,'Control Panel'!$B:$B,'Control Panel'!$H:$H)))</f>
        <v>0</v>
      </c>
      <c r="CD272" s="3">
        <f t="shared" si="175"/>
        <v>0</v>
      </c>
      <c r="CE272" s="3">
        <f t="shared" si="176"/>
        <v>-8.3746272139251232E-9</v>
      </c>
      <c r="CF272" s="10">
        <f>_xlfn.XLOOKUP(CA$1,'Control Panel'!$B:$B,'Control Panel'!$D:$D)</f>
        <v>5.7500000000000002E-2</v>
      </c>
      <c r="CG272" s="2">
        <f>IF('Control Panel'!$D$26="ON",CK271*(1-'Control Panel'!$C$26),CK271)</f>
        <v>2.066371962428093E-9</v>
      </c>
      <c r="CH272" s="3">
        <f>IF(ROUND(CK271,2) = 0,0,-PMT(_xlfn.XLOOKUP(CG$1,'Control Panel'!$B:$B,'Control Panel'!$H:$H),_xlfn.XLOOKUP(CG$1,'Control Panel'!$B:$B,'Control Panel'!$E:$E),_xlfn.XLOOKUP(CG$1,'Control Panel'!$B:$B,'Control Panel'!$C:$C)))</f>
        <v>0</v>
      </c>
      <c r="CI272" s="3">
        <f>IF(CH272=0,0,CG272*(_xlfn.XLOOKUP(CG$1,'Control Panel'!$B:$B,'Control Panel'!$H:$H)))</f>
        <v>0</v>
      </c>
      <c r="CJ272" s="3">
        <f t="shared" si="177"/>
        <v>0</v>
      </c>
      <c r="CK272" s="3">
        <f t="shared" si="178"/>
        <v>2.066371962428093E-9</v>
      </c>
      <c r="CL272" s="10">
        <f>_xlfn.XLOOKUP(CG$1,'Control Panel'!$B:$B,'Control Panel'!$D:$D)</f>
        <v>5.5E-2</v>
      </c>
      <c r="CM272" s="2">
        <f>IF('Control Panel'!$D$26="ON",CQ271*(1-'Control Panel'!$C$26),CQ271)</f>
        <v>827582.31297956163</v>
      </c>
      <c r="CN272" s="3">
        <f>IF(ROUND(CQ271,2) = 0,0,-PMT(_xlfn.XLOOKUP(CM$1,'Control Panel'!$B:$B,'Control Panel'!$H:$H),_xlfn.XLOOKUP(CM$1,'Control Panel'!$B:$B,'Control Panel'!$E:$E),_xlfn.XLOOKUP(CM$1,'Control Panel'!$B:$B,'Control Panel'!$C:$C)))</f>
        <v>11044.074042837967</v>
      </c>
      <c r="CO272" s="3">
        <f>IF(CN272=0,0,CM272*(_xlfn.XLOOKUP(CM$1,'Control Panel'!$B:$B,'Control Panel'!$H:$H)))</f>
        <v>3620.6726192855817</v>
      </c>
      <c r="CP272" s="3">
        <f t="shared" si="179"/>
        <v>7423.4014235523846</v>
      </c>
      <c r="CQ272" s="3">
        <f t="shared" si="180"/>
        <v>820158.9115560092</v>
      </c>
      <c r="CR272" s="10">
        <f>_xlfn.XLOOKUP(CM$1,'Control Panel'!$B:$B,'Control Panel'!$D:$D)</f>
        <v>5.2499999999999998E-2</v>
      </c>
    </row>
    <row r="273" spans="1:96" ht="11.15" thickBot="1" x14ac:dyDescent="0.35">
      <c r="A273" s="86">
        <f t="shared" si="149"/>
        <v>227432.84604259388</v>
      </c>
      <c r="B273" s="3">
        <f t="shared" si="150"/>
        <v>137249.78726412504</v>
      </c>
      <c r="C273" s="88">
        <f>SUM($A$3:A272)</f>
        <v>73914295.774585918</v>
      </c>
      <c r="D273" s="87">
        <f>IF('Control Panel'!$D$27= "ON",A273+B273*(1-'Control Panel'!$C$27),A273+B273)</f>
        <v>364682.6333067189</v>
      </c>
      <c r="F273" s="11">
        <v>271</v>
      </c>
      <c r="G273" s="2">
        <f>IF('Control Panel'!$D$26="ON",K272*(1-'Control Panel'!$C$26),K272)</f>
        <v>2.5611370801925659E-9</v>
      </c>
      <c r="H273" s="3">
        <f>IF(ROUND(K272,2) = 0,0,-PMT(_xlfn.XLOOKUP(G$1,'Control Panel'!$B:$B,'Control Panel'!$H:$H),_xlfn.XLOOKUP(G$1,'Control Panel'!$B:$B,'Control Panel'!$E:$E),_xlfn.XLOOKUP(G$1,'Control Panel'!$B:$B,'Control Panel'!$C:$C)))</f>
        <v>0</v>
      </c>
      <c r="I273" s="3">
        <f>IF(H273=0,0,G273*(_xlfn.XLOOKUP(G$1,'Control Panel'!$B:$B,'Control Panel'!$H:$H)))</f>
        <v>0</v>
      </c>
      <c r="J273" s="3">
        <f t="shared" si="151"/>
        <v>0</v>
      </c>
      <c r="K273" s="3">
        <f t="shared" si="152"/>
        <v>2.5611370801925659E-9</v>
      </c>
      <c r="L273" s="10">
        <f>_xlfn.XLOOKUP(G$1,'Control Panel'!$B:$B,'Control Panel'!$D:$D)</f>
        <v>5.5E-2</v>
      </c>
      <c r="M273" s="2">
        <f>IF('Control Panel'!$D$26="ON",Q272*(1-'Control Panel'!$C$26),Q272)</f>
        <v>1843766.0727403299</v>
      </c>
      <c r="N273" s="3">
        <f>IF(ROUND(Q272,2) = 0,0,-PMT(_xlfn.XLOOKUP(M$1,'Control Panel'!$B:$B,'Control Panel'!$H:$H),_xlfn.XLOOKUP(M$1,'Control Panel'!$B:$B,'Control Panel'!$E:$E),_xlfn.XLOOKUP(M$1,'Control Panel'!$B:$B,'Control Panel'!$C:$C)))</f>
        <v>26277.152547020552</v>
      </c>
      <c r="O273" s="3">
        <f>IF(N273=0,0,M273*(_xlfn.XLOOKUP(M$1,'Control Panel'!$B:$B,'Control Panel'!$H:$H)))</f>
        <v>10563.243125074807</v>
      </c>
      <c r="P273" s="3">
        <f t="shared" si="153"/>
        <v>15713.909421945746</v>
      </c>
      <c r="Q273" s="3">
        <f t="shared" si="154"/>
        <v>1828052.1633183842</v>
      </c>
      <c r="R273" s="10">
        <f>_xlfn.XLOOKUP(M$1,'Control Panel'!$B:$B,'Control Panel'!$D:$D)</f>
        <v>6.8750000000000006E-2</v>
      </c>
      <c r="S273" s="2">
        <f>IF('Control Panel'!$D$26="ON",W272*(1-'Control Panel'!$C$26),W272)</f>
        <v>2996119.8682030011</v>
      </c>
      <c r="T273" s="3">
        <f>IF(ROUND(W272,2) = 0,0,-PMT(_xlfn.XLOOKUP(S$1,'Control Panel'!$B:$B,'Control Panel'!$H:$H),_xlfn.XLOOKUP(S$1,'Control Panel'!$B:$B,'Control Panel'!$E:$E),_xlfn.XLOOKUP(S$1,'Control Panel'!$B:$B,'Control Panel'!$C:$C)))</f>
        <v>42700.372888908401</v>
      </c>
      <c r="U273" s="3">
        <f>IF(T273=0,0,S273*(_xlfn.XLOOKUP(S$1,'Control Panel'!$B:$B,'Control Panel'!$H:$H)))</f>
        <v>17165.270078246362</v>
      </c>
      <c r="V273" s="3">
        <f t="shared" si="155"/>
        <v>25535.10281066204</v>
      </c>
      <c r="W273" s="3">
        <f t="shared" si="156"/>
        <v>2970584.7653923389</v>
      </c>
      <c r="X273" s="10">
        <f>_xlfn.XLOOKUP(S$1,'Control Panel'!$B:$B,'Control Panel'!$D:$D)</f>
        <v>6.8750000000000006E-2</v>
      </c>
      <c r="Y273" s="2">
        <f>IF('Control Panel'!$D$26="ON",AC272*(1-'Control Panel'!$C$26),AC272)</f>
        <v>-6.7957444116473198E-9</v>
      </c>
      <c r="Z273" s="3">
        <f>IF(ROUND(AC272,2) = 0,0,-PMT(_xlfn.XLOOKUP(Y$1,'Control Panel'!$B:$B,'Control Panel'!$H:$H),_xlfn.XLOOKUP(Y$1,'Control Panel'!$B:$B,'Control Panel'!$E:$E),_xlfn.XLOOKUP(Y$1,'Control Panel'!$B:$B,'Control Panel'!$C:$C)))</f>
        <v>0</v>
      </c>
      <c r="AA273" s="3">
        <f>IF(Z273=0,0,Y273*(_xlfn.XLOOKUP(Y$1,'Control Panel'!$B:$B,'Control Panel'!$H:$H)))</f>
        <v>0</v>
      </c>
      <c r="AB273" s="3">
        <f t="shared" si="157"/>
        <v>0</v>
      </c>
      <c r="AC273" s="3">
        <f t="shared" si="158"/>
        <v>-6.7957444116473198E-9</v>
      </c>
      <c r="AD273" s="10">
        <f>_xlfn.XLOOKUP(Y$1,'Control Panel'!$B:$B,'Control Panel'!$D:$D)</f>
        <v>5.1249999999999997E-2</v>
      </c>
      <c r="AE273" s="2">
        <f>IF('Control Panel'!$D$26="ON",AI272*(1-'Control Panel'!$C$26),AI272)</f>
        <v>4609415.181850831</v>
      </c>
      <c r="AF273" s="3">
        <f>IF(ROUND(AI272,2) = 0,0,-PMT(_xlfn.XLOOKUP(AE$1,'Control Panel'!$B:$B,'Control Panel'!$H:$H),_xlfn.XLOOKUP(AE$1,'Control Panel'!$B:$B,'Control Panel'!$E:$E),_xlfn.XLOOKUP(AE$1,'Control Panel'!$B:$B,'Control Panel'!$C:$C)))</f>
        <v>65692.881367551381</v>
      </c>
      <c r="AG273" s="3">
        <f>IF(AF273=0,0,AE273*(_xlfn.XLOOKUP(AE$1,'Control Panel'!$B:$B,'Control Panel'!$H:$H)))</f>
        <v>26408.107812687056</v>
      </c>
      <c r="AH273" s="3">
        <f t="shared" si="159"/>
        <v>39284.773554864325</v>
      </c>
      <c r="AI273" s="3">
        <f t="shared" si="160"/>
        <v>4570130.4082959667</v>
      </c>
      <c r="AJ273" s="10">
        <f>_xlfn.XLOOKUP(AE$1,'Control Panel'!$B:$B,'Control Panel'!$D:$D)</f>
        <v>6.8750000000000006E-2</v>
      </c>
      <c r="AK273" s="2">
        <f>IF('Control Panel'!$D$26="ON",AO272*(1-'Control Panel'!$C$26),AO272)</f>
        <v>-5.056790541857481E-10</v>
      </c>
      <c r="AL273" s="3">
        <f>IF(ROUND(AO272,2) = 0,0,-PMT(_xlfn.XLOOKUP(AK$1,'Control Panel'!$B:$B,'Control Panel'!$H:$H),_xlfn.XLOOKUP(AK$1,'Control Panel'!$B:$B,'Control Panel'!$E:$E),_xlfn.XLOOKUP(AK$1,'Control Panel'!$B:$B,'Control Panel'!$C:$C)))</f>
        <v>0</v>
      </c>
      <c r="AM273" s="3">
        <f>IF(AL273=0,0,AK273*(_xlfn.XLOOKUP(AK$1,'Control Panel'!$B:$B,'Control Panel'!$H:$H)))</f>
        <v>0</v>
      </c>
      <c r="AN273" s="3">
        <f t="shared" si="161"/>
        <v>0</v>
      </c>
      <c r="AO273" s="3">
        <f t="shared" si="162"/>
        <v>-5.056790541857481E-10</v>
      </c>
      <c r="AP273" s="10">
        <f>_xlfn.XLOOKUP(AK$1,'Control Panel'!$B:$B,'Control Panel'!$D:$D)</f>
        <v>6.25E-2</v>
      </c>
      <c r="AQ273" s="2">
        <f>IF('Control Panel'!$D$26="ON",AU272*(1-'Control Panel'!$C$26),AU272)</f>
        <v>-1.3387762010097504E-9</v>
      </c>
      <c r="AR273" s="3">
        <f>IF(ROUND(AU272,2) = 0,0,-PMT(_xlfn.XLOOKUP(AQ$1,'Control Panel'!$B:$B,'Control Panel'!$H:$H),_xlfn.XLOOKUP(AQ$1,'Control Panel'!$B:$B,'Control Panel'!$E:$E),_xlfn.XLOOKUP(AQ$1,'Control Panel'!$B:$B,'Control Panel'!$C:$C)))</f>
        <v>0</v>
      </c>
      <c r="AS273" s="3">
        <f>IF(AR273=0,0,AQ273*(_xlfn.XLOOKUP(AQ$1,'Control Panel'!$B:$B,'Control Panel'!$H:$H)))</f>
        <v>0</v>
      </c>
      <c r="AT273" s="3">
        <f t="shared" si="163"/>
        <v>0</v>
      </c>
      <c r="AU273" s="3">
        <f t="shared" si="164"/>
        <v>-1.3387762010097504E-9</v>
      </c>
      <c r="AV273" s="10">
        <f>_xlfn.XLOOKUP(AQ$1,'Control Panel'!$B:$B,'Control Panel'!$D:$D)</f>
        <v>6.6250000000000003E-2</v>
      </c>
      <c r="AW273" s="2">
        <f>IF('Control Panel'!$D$26="ON",BA272*(1-'Control Panel'!$C$26),BA272)</f>
        <v>3312142.6213252423</v>
      </c>
      <c r="AX273" s="3">
        <f>IF(ROUND(BA272,2) = 0,0,-PMT(_xlfn.XLOOKUP(AW$1,'Control Panel'!$B:$B,'Control Panel'!$H:$H),_xlfn.XLOOKUP(AW$1,'Control Panel'!$B:$B,'Control Panel'!$E:$E),_xlfn.XLOOKUP(AW$1,'Control Panel'!$B:$B,'Control Panel'!$C:$C)))</f>
        <v>44797.69910066975</v>
      </c>
      <c r="AY273" s="3">
        <f>IF(AX273=0,0,AW273*(_xlfn.XLOOKUP(AW$1,'Control Panel'!$B:$B,'Control Panel'!$H:$H)))</f>
        <v>14835.638824685982</v>
      </c>
      <c r="AZ273" s="3">
        <f t="shared" si="165"/>
        <v>29962.060275983767</v>
      </c>
      <c r="BA273" s="3">
        <f t="shared" si="166"/>
        <v>3282180.5610492583</v>
      </c>
      <c r="BB273" s="10">
        <f>_xlfn.XLOOKUP(AW$1,'Control Panel'!$B:$B,'Control Panel'!$D:$D)</f>
        <v>5.3749999999999999E-2</v>
      </c>
      <c r="BC273" s="2">
        <f>IF('Control Panel'!$D$26="ON",BG272*(1-'Control Panel'!$C$26),BG272)</f>
        <v>5810110.0035106773</v>
      </c>
      <c r="BD273" s="3">
        <f>IF(ROUND(BG272,2) = 0,0,-PMT(_xlfn.XLOOKUP(BC$1,'Control Panel'!$B:$B,'Control Panel'!$H:$H),_xlfn.XLOOKUP(BC$1,'Control Panel'!$B:$B,'Control Panel'!$E:$E),_xlfn.XLOOKUP(BC$1,'Control Panel'!$B:$B,'Control Panel'!$C:$C)))</f>
        <v>83162.8118973979</v>
      </c>
      <c r="BE273" s="3">
        <f>IF(BD273=0,0,BC273*(_xlfn.XLOOKUP(BC$1,'Control Panel'!$B:$B,'Control Panel'!$H:$H)))</f>
        <v>33892.308353812288</v>
      </c>
      <c r="BF273" s="3">
        <f t="shared" si="167"/>
        <v>49270.503543585612</v>
      </c>
      <c r="BG273" s="3">
        <f t="shared" si="168"/>
        <v>5760839.4999670917</v>
      </c>
      <c r="BH273" s="10">
        <f>_xlfn.XLOOKUP(BC$1,'Control Panel'!$B:$B,'Control Panel'!$D:$D)</f>
        <v>7.0000000000000007E-2</v>
      </c>
      <c r="BI273" s="2">
        <f>IF('Control Panel'!$D$26="ON",BM272*(1-'Control Panel'!$C$26),BM272)</f>
        <v>2900756.6002814993</v>
      </c>
      <c r="BJ273" s="3">
        <f>IF(ROUND(BM272,2) = 0,0,-PMT(_xlfn.XLOOKUP(BI$1,'Control Panel'!$B:$B,'Control Panel'!$H:$H),_xlfn.XLOOKUP(BI$1,'Control Panel'!$B:$B,'Control Panel'!$E:$E),_xlfn.XLOOKUP(BI$1,'Control Panel'!$B:$B,'Control Panel'!$C:$C)))</f>
        <v>39928.799014207361</v>
      </c>
      <c r="BK273" s="3">
        <f>IF(BJ273=0,0,BI273*(_xlfn.XLOOKUP(BI$1,'Control Panel'!$B:$B,'Control Panel'!$H:$H)))</f>
        <v>14201.620855544839</v>
      </c>
      <c r="BL273" s="3">
        <f t="shared" si="169"/>
        <v>25727.178158662522</v>
      </c>
      <c r="BM273" s="3">
        <f t="shared" si="170"/>
        <v>2875029.4221228366</v>
      </c>
      <c r="BN273" s="10">
        <f>_xlfn.XLOOKUP(BI$1,'Control Panel'!$B:$B,'Control Panel'!$D:$D)</f>
        <v>5.8749999999999997E-2</v>
      </c>
      <c r="BO273" s="2">
        <f>IF('Control Panel'!$D$26="ON",BS272*(1-'Control Panel'!$C$26),BS272)</f>
        <v>3793234.9659465491</v>
      </c>
      <c r="BP273" s="3">
        <f>IF(ROUND(BS272,2) = 0,0,-PMT(_xlfn.XLOOKUP(BO$1,'Control Panel'!$B:$B,'Control Panel'!$H:$H),_xlfn.XLOOKUP(BO$1,'Control Panel'!$B:$B,'Control Panel'!$E:$E),_xlfn.XLOOKUP(BO$1,'Control Panel'!$B:$B,'Control Panel'!$C:$C)))</f>
        <v>51078.842448125593</v>
      </c>
      <c r="BQ273" s="3">
        <f>IF(BP273=0,0,BO273*(_xlfn.XLOOKUP(BO$1,'Control Panel'!$B:$B,'Control Panel'!$H:$H)))</f>
        <v>16595.40297601615</v>
      </c>
      <c r="BR273" s="3">
        <f t="shared" si="171"/>
        <v>34483.439472109443</v>
      </c>
      <c r="BS273" s="3">
        <f t="shared" si="172"/>
        <v>3758751.5264744395</v>
      </c>
      <c r="BT273" s="10">
        <f>_xlfn.XLOOKUP(BO$1,'Control Panel'!$B:$B,'Control Panel'!$D:$D)</f>
        <v>5.2499999999999998E-2</v>
      </c>
      <c r="BU273" s="2">
        <f>IF('Control Panel'!$D$26="ON",BY272*(1-'Control Panel'!$C$26),BY272)</f>
        <v>-1.0259100235998631E-9</v>
      </c>
      <c r="BV273" s="3">
        <f>IF(ROUND(BY272,2) = 0,0,-PMT(_xlfn.XLOOKUP(BU$1,'Control Panel'!$B:$B,'Control Panel'!$H:$H),_xlfn.XLOOKUP(BU$1,'Control Panel'!$B:$B,'Control Panel'!$E:$E),_xlfn.XLOOKUP(BU$1,'Control Panel'!$B:$B,'Control Panel'!$C:$C)))</f>
        <v>0</v>
      </c>
      <c r="BW273" s="3">
        <f>IF(BV273=0,0,BU273*(_xlfn.XLOOKUP(BU$1,'Control Panel'!$B:$B,'Control Panel'!$H:$H)))</f>
        <v>0</v>
      </c>
      <c r="BX273" s="3">
        <f t="shared" si="173"/>
        <v>0</v>
      </c>
      <c r="BY273" s="3">
        <f t="shared" si="174"/>
        <v>-1.0259100235998631E-9</v>
      </c>
      <c r="BZ273" s="10">
        <f>_xlfn.XLOOKUP(BU$1,'Control Panel'!$B:$B,'Control Panel'!$D:$D)</f>
        <v>6.3750000000000001E-2</v>
      </c>
      <c r="CA273" s="2">
        <f>IF('Control Panel'!$D$26="ON",CE272*(1-'Control Panel'!$C$26),CE272)</f>
        <v>-8.3746272139251232E-9</v>
      </c>
      <c r="CB273" s="3">
        <f>IF(ROUND(CE272,2) = 0,0,-PMT(_xlfn.XLOOKUP(CA$1,'Control Panel'!$B:$B,'Control Panel'!$H:$H),_xlfn.XLOOKUP(CA$1,'Control Panel'!$B:$B,'Control Panel'!$E:$E),_xlfn.XLOOKUP(CA$1,'Control Panel'!$B:$B,'Control Panel'!$C:$C)))</f>
        <v>0</v>
      </c>
      <c r="CC273" s="3">
        <f>IF(CB273=0,0,CA273*(_xlfn.XLOOKUP(CA$1,'Control Panel'!$B:$B,'Control Panel'!$H:$H)))</f>
        <v>0</v>
      </c>
      <c r="CD273" s="3">
        <f t="shared" si="175"/>
        <v>0</v>
      </c>
      <c r="CE273" s="3">
        <f t="shared" si="176"/>
        <v>-8.3746272139251232E-9</v>
      </c>
      <c r="CF273" s="10">
        <f>_xlfn.XLOOKUP(CA$1,'Control Panel'!$B:$B,'Control Panel'!$D:$D)</f>
        <v>5.7500000000000002E-2</v>
      </c>
      <c r="CG273" s="2">
        <f>IF('Control Panel'!$D$26="ON",CK272*(1-'Control Panel'!$C$26),CK272)</f>
        <v>2.066371962428093E-9</v>
      </c>
      <c r="CH273" s="3">
        <f>IF(ROUND(CK272,2) = 0,0,-PMT(_xlfn.XLOOKUP(CG$1,'Control Panel'!$B:$B,'Control Panel'!$H:$H),_xlfn.XLOOKUP(CG$1,'Control Panel'!$B:$B,'Control Panel'!$E:$E),_xlfn.XLOOKUP(CG$1,'Control Panel'!$B:$B,'Control Panel'!$C:$C)))</f>
        <v>0</v>
      </c>
      <c r="CI273" s="3">
        <f>IF(CH273=0,0,CG273*(_xlfn.XLOOKUP(CG$1,'Control Panel'!$B:$B,'Control Panel'!$H:$H)))</f>
        <v>0</v>
      </c>
      <c r="CJ273" s="3">
        <f t="shared" si="177"/>
        <v>0</v>
      </c>
      <c r="CK273" s="3">
        <f t="shared" si="178"/>
        <v>2.066371962428093E-9</v>
      </c>
      <c r="CL273" s="10">
        <f>_xlfn.XLOOKUP(CG$1,'Control Panel'!$B:$B,'Control Panel'!$D:$D)</f>
        <v>5.5E-2</v>
      </c>
      <c r="CM273" s="2">
        <f>IF('Control Panel'!$D$26="ON",CQ272*(1-'Control Panel'!$C$26),CQ272)</f>
        <v>820158.9115560092</v>
      </c>
      <c r="CN273" s="3">
        <f>IF(ROUND(CQ272,2) = 0,0,-PMT(_xlfn.XLOOKUP(CM$1,'Control Panel'!$B:$B,'Control Panel'!$H:$H),_xlfn.XLOOKUP(CM$1,'Control Panel'!$B:$B,'Control Panel'!$E:$E),_xlfn.XLOOKUP(CM$1,'Control Panel'!$B:$B,'Control Panel'!$C:$C)))</f>
        <v>11044.074042837967</v>
      </c>
      <c r="CO273" s="3">
        <f>IF(CN273=0,0,CM273*(_xlfn.XLOOKUP(CM$1,'Control Panel'!$B:$B,'Control Panel'!$H:$H)))</f>
        <v>3588.1952380575399</v>
      </c>
      <c r="CP273" s="3">
        <f t="shared" si="179"/>
        <v>7455.8788047804264</v>
      </c>
      <c r="CQ273" s="3">
        <f t="shared" si="180"/>
        <v>812703.03275122878</v>
      </c>
      <c r="CR273" s="10">
        <f>_xlfn.XLOOKUP(CM$1,'Control Panel'!$B:$B,'Control Panel'!$D:$D)</f>
        <v>5.2499999999999998E-2</v>
      </c>
    </row>
    <row r="274" spans="1:96" ht="11.15" thickBot="1" x14ac:dyDescent="0.35">
      <c r="A274" s="86">
        <f t="shared" si="149"/>
        <v>228625.29434985487</v>
      </c>
      <c r="B274" s="3">
        <f t="shared" si="150"/>
        <v>136057.33895686403</v>
      </c>
      <c r="C274" s="88">
        <f>SUM($A$3:A273)</f>
        <v>74141728.620628506</v>
      </c>
      <c r="D274" s="87">
        <f>IF('Control Panel'!$D$27= "ON",A274+B274*(1-'Control Panel'!$C$27),A274+B274)</f>
        <v>364682.6333067189</v>
      </c>
      <c r="F274" s="11">
        <v>272</v>
      </c>
      <c r="G274" s="2">
        <f>IF('Control Panel'!$D$26="ON",K273*(1-'Control Panel'!$C$26),K273)</f>
        <v>2.5611370801925659E-9</v>
      </c>
      <c r="H274" s="3">
        <f>IF(ROUND(K273,2) = 0,0,-PMT(_xlfn.XLOOKUP(G$1,'Control Panel'!$B:$B,'Control Panel'!$H:$H),_xlfn.XLOOKUP(G$1,'Control Panel'!$B:$B,'Control Panel'!$E:$E),_xlfn.XLOOKUP(G$1,'Control Panel'!$B:$B,'Control Panel'!$C:$C)))</f>
        <v>0</v>
      </c>
      <c r="I274" s="3">
        <f>IF(H274=0,0,G274*(_xlfn.XLOOKUP(G$1,'Control Panel'!$B:$B,'Control Panel'!$H:$H)))</f>
        <v>0</v>
      </c>
      <c r="J274" s="3">
        <f t="shared" si="151"/>
        <v>0</v>
      </c>
      <c r="K274" s="3">
        <f t="shared" si="152"/>
        <v>2.5611370801925659E-9</v>
      </c>
      <c r="L274" s="10">
        <f>_xlfn.XLOOKUP(G$1,'Control Panel'!$B:$B,'Control Panel'!$D:$D)</f>
        <v>5.5E-2</v>
      </c>
      <c r="M274" s="2">
        <f>IF('Control Panel'!$D$26="ON",Q273*(1-'Control Panel'!$C$26),Q273)</f>
        <v>1828052.1633183842</v>
      </c>
      <c r="N274" s="3">
        <f>IF(ROUND(Q273,2) = 0,0,-PMT(_xlfn.XLOOKUP(M$1,'Control Panel'!$B:$B,'Control Panel'!$H:$H),_xlfn.XLOOKUP(M$1,'Control Panel'!$B:$B,'Control Panel'!$E:$E),_xlfn.XLOOKUP(M$1,'Control Panel'!$B:$B,'Control Panel'!$C:$C)))</f>
        <v>26277.152547020552</v>
      </c>
      <c r="O274" s="3">
        <f>IF(N274=0,0,M274*(_xlfn.XLOOKUP(M$1,'Control Panel'!$B:$B,'Control Panel'!$H:$H)))</f>
        <v>10473.215519011577</v>
      </c>
      <c r="P274" s="3">
        <f t="shared" si="153"/>
        <v>15803.937028008975</v>
      </c>
      <c r="Q274" s="3">
        <f t="shared" si="154"/>
        <v>1812248.2262903752</v>
      </c>
      <c r="R274" s="10">
        <f>_xlfn.XLOOKUP(M$1,'Control Panel'!$B:$B,'Control Panel'!$D:$D)</f>
        <v>6.8750000000000006E-2</v>
      </c>
      <c r="S274" s="2">
        <f>IF('Control Panel'!$D$26="ON",W273*(1-'Control Panel'!$C$26),W273)</f>
        <v>2970584.7653923389</v>
      </c>
      <c r="T274" s="3">
        <f>IF(ROUND(W273,2) = 0,0,-PMT(_xlfn.XLOOKUP(S$1,'Control Panel'!$B:$B,'Control Panel'!$H:$H),_xlfn.XLOOKUP(S$1,'Control Panel'!$B:$B,'Control Panel'!$E:$E),_xlfn.XLOOKUP(S$1,'Control Panel'!$B:$B,'Control Panel'!$C:$C)))</f>
        <v>42700.372888908401</v>
      </c>
      <c r="U274" s="3">
        <f>IF(T274=0,0,S274*(_xlfn.XLOOKUP(S$1,'Control Panel'!$B:$B,'Control Panel'!$H:$H)))</f>
        <v>17018.975218393611</v>
      </c>
      <c r="V274" s="3">
        <f t="shared" si="155"/>
        <v>25681.397670514791</v>
      </c>
      <c r="W274" s="3">
        <f t="shared" si="156"/>
        <v>2944903.367721824</v>
      </c>
      <c r="X274" s="10">
        <f>_xlfn.XLOOKUP(S$1,'Control Panel'!$B:$B,'Control Panel'!$D:$D)</f>
        <v>6.8750000000000006E-2</v>
      </c>
      <c r="Y274" s="2">
        <f>IF('Control Panel'!$D$26="ON",AC273*(1-'Control Panel'!$C$26),AC273)</f>
        <v>-6.7957444116473198E-9</v>
      </c>
      <c r="Z274" s="3">
        <f>IF(ROUND(AC273,2) = 0,0,-PMT(_xlfn.XLOOKUP(Y$1,'Control Panel'!$B:$B,'Control Panel'!$H:$H),_xlfn.XLOOKUP(Y$1,'Control Panel'!$B:$B,'Control Panel'!$E:$E),_xlfn.XLOOKUP(Y$1,'Control Panel'!$B:$B,'Control Panel'!$C:$C)))</f>
        <v>0</v>
      </c>
      <c r="AA274" s="3">
        <f>IF(Z274=0,0,Y274*(_xlfn.XLOOKUP(Y$1,'Control Panel'!$B:$B,'Control Panel'!$H:$H)))</f>
        <v>0</v>
      </c>
      <c r="AB274" s="3">
        <f t="shared" si="157"/>
        <v>0</v>
      </c>
      <c r="AC274" s="3">
        <f t="shared" si="158"/>
        <v>-6.7957444116473198E-9</v>
      </c>
      <c r="AD274" s="10">
        <f>_xlfn.XLOOKUP(Y$1,'Control Panel'!$B:$B,'Control Panel'!$D:$D)</f>
        <v>5.1249999999999997E-2</v>
      </c>
      <c r="AE274" s="2">
        <f>IF('Control Panel'!$D$26="ON",AI273*(1-'Control Panel'!$C$26),AI273)</f>
        <v>4570130.4082959667</v>
      </c>
      <c r="AF274" s="3">
        <f>IF(ROUND(AI273,2) = 0,0,-PMT(_xlfn.XLOOKUP(AE$1,'Control Panel'!$B:$B,'Control Panel'!$H:$H),_xlfn.XLOOKUP(AE$1,'Control Panel'!$B:$B,'Control Panel'!$E:$E),_xlfn.XLOOKUP(AE$1,'Control Panel'!$B:$B,'Control Panel'!$C:$C)))</f>
        <v>65692.881367551381</v>
      </c>
      <c r="AG274" s="3">
        <f>IF(AF274=0,0,AE274*(_xlfn.XLOOKUP(AE$1,'Control Panel'!$B:$B,'Control Panel'!$H:$H)))</f>
        <v>26183.038797528978</v>
      </c>
      <c r="AH274" s="3">
        <f t="shared" si="159"/>
        <v>39509.842570022403</v>
      </c>
      <c r="AI274" s="3">
        <f t="shared" si="160"/>
        <v>4530620.565725944</v>
      </c>
      <c r="AJ274" s="10">
        <f>_xlfn.XLOOKUP(AE$1,'Control Panel'!$B:$B,'Control Panel'!$D:$D)</f>
        <v>6.8750000000000006E-2</v>
      </c>
      <c r="AK274" s="2">
        <f>IF('Control Panel'!$D$26="ON",AO273*(1-'Control Panel'!$C$26),AO273)</f>
        <v>-5.056790541857481E-10</v>
      </c>
      <c r="AL274" s="3">
        <f>IF(ROUND(AO273,2) = 0,0,-PMT(_xlfn.XLOOKUP(AK$1,'Control Panel'!$B:$B,'Control Panel'!$H:$H),_xlfn.XLOOKUP(AK$1,'Control Panel'!$B:$B,'Control Panel'!$E:$E),_xlfn.XLOOKUP(AK$1,'Control Panel'!$B:$B,'Control Panel'!$C:$C)))</f>
        <v>0</v>
      </c>
      <c r="AM274" s="3">
        <f>IF(AL274=0,0,AK274*(_xlfn.XLOOKUP(AK$1,'Control Panel'!$B:$B,'Control Panel'!$H:$H)))</f>
        <v>0</v>
      </c>
      <c r="AN274" s="3">
        <f t="shared" si="161"/>
        <v>0</v>
      </c>
      <c r="AO274" s="3">
        <f t="shared" si="162"/>
        <v>-5.056790541857481E-10</v>
      </c>
      <c r="AP274" s="10">
        <f>_xlfn.XLOOKUP(AK$1,'Control Panel'!$B:$B,'Control Panel'!$D:$D)</f>
        <v>6.25E-2</v>
      </c>
      <c r="AQ274" s="2">
        <f>IF('Control Panel'!$D$26="ON",AU273*(1-'Control Panel'!$C$26),AU273)</f>
        <v>-1.3387762010097504E-9</v>
      </c>
      <c r="AR274" s="3">
        <f>IF(ROUND(AU273,2) = 0,0,-PMT(_xlfn.XLOOKUP(AQ$1,'Control Panel'!$B:$B,'Control Panel'!$H:$H),_xlfn.XLOOKUP(AQ$1,'Control Panel'!$B:$B,'Control Panel'!$E:$E),_xlfn.XLOOKUP(AQ$1,'Control Panel'!$B:$B,'Control Panel'!$C:$C)))</f>
        <v>0</v>
      </c>
      <c r="AS274" s="3">
        <f>IF(AR274=0,0,AQ274*(_xlfn.XLOOKUP(AQ$1,'Control Panel'!$B:$B,'Control Panel'!$H:$H)))</f>
        <v>0</v>
      </c>
      <c r="AT274" s="3">
        <f t="shared" si="163"/>
        <v>0</v>
      </c>
      <c r="AU274" s="3">
        <f t="shared" si="164"/>
        <v>-1.3387762010097504E-9</v>
      </c>
      <c r="AV274" s="10">
        <f>_xlfn.XLOOKUP(AQ$1,'Control Panel'!$B:$B,'Control Panel'!$D:$D)</f>
        <v>6.6250000000000003E-2</v>
      </c>
      <c r="AW274" s="2">
        <f>IF('Control Panel'!$D$26="ON",BA273*(1-'Control Panel'!$C$26),BA273)</f>
        <v>3282180.5610492583</v>
      </c>
      <c r="AX274" s="3">
        <f>IF(ROUND(BA273,2) = 0,0,-PMT(_xlfn.XLOOKUP(AW$1,'Control Panel'!$B:$B,'Control Panel'!$H:$H),_xlfn.XLOOKUP(AW$1,'Control Panel'!$B:$B,'Control Panel'!$E:$E),_xlfn.XLOOKUP(AW$1,'Control Panel'!$B:$B,'Control Panel'!$C:$C)))</f>
        <v>44797.69910066975</v>
      </c>
      <c r="AY274" s="3">
        <f>IF(AX274=0,0,AW274*(_xlfn.XLOOKUP(AW$1,'Control Panel'!$B:$B,'Control Panel'!$H:$H)))</f>
        <v>14701.433763033137</v>
      </c>
      <c r="AZ274" s="3">
        <f t="shared" si="165"/>
        <v>30096.265337636614</v>
      </c>
      <c r="BA274" s="3">
        <f t="shared" si="166"/>
        <v>3252084.2957116216</v>
      </c>
      <c r="BB274" s="10">
        <f>_xlfn.XLOOKUP(AW$1,'Control Panel'!$B:$B,'Control Panel'!$D:$D)</f>
        <v>5.3749999999999999E-2</v>
      </c>
      <c r="BC274" s="2">
        <f>IF('Control Panel'!$D$26="ON",BG273*(1-'Control Panel'!$C$26),BG273)</f>
        <v>5760839.4999670917</v>
      </c>
      <c r="BD274" s="3">
        <f>IF(ROUND(BG273,2) = 0,0,-PMT(_xlfn.XLOOKUP(BC$1,'Control Panel'!$B:$B,'Control Panel'!$H:$H),_xlfn.XLOOKUP(BC$1,'Control Panel'!$B:$B,'Control Panel'!$E:$E),_xlfn.XLOOKUP(BC$1,'Control Panel'!$B:$B,'Control Panel'!$C:$C)))</f>
        <v>83162.8118973979</v>
      </c>
      <c r="BE274" s="3">
        <f>IF(BD274=0,0,BC274*(_xlfn.XLOOKUP(BC$1,'Control Panel'!$B:$B,'Control Panel'!$H:$H)))</f>
        <v>33604.897083141368</v>
      </c>
      <c r="BF274" s="3">
        <f t="shared" si="167"/>
        <v>49557.914814256532</v>
      </c>
      <c r="BG274" s="3">
        <f t="shared" si="168"/>
        <v>5711281.5851528356</v>
      </c>
      <c r="BH274" s="10">
        <f>_xlfn.XLOOKUP(BC$1,'Control Panel'!$B:$B,'Control Panel'!$D:$D)</f>
        <v>7.0000000000000007E-2</v>
      </c>
      <c r="BI274" s="2">
        <f>IF('Control Panel'!$D$26="ON",BM273*(1-'Control Panel'!$C$26),BM273)</f>
        <v>2875029.4221228366</v>
      </c>
      <c r="BJ274" s="3">
        <f>IF(ROUND(BM273,2) = 0,0,-PMT(_xlfn.XLOOKUP(BI$1,'Control Panel'!$B:$B,'Control Panel'!$H:$H),_xlfn.XLOOKUP(BI$1,'Control Panel'!$B:$B,'Control Panel'!$E:$E),_xlfn.XLOOKUP(BI$1,'Control Panel'!$B:$B,'Control Panel'!$C:$C)))</f>
        <v>39928.799014207361</v>
      </c>
      <c r="BK274" s="3">
        <f>IF(BJ274=0,0,BI274*(_xlfn.XLOOKUP(BI$1,'Control Panel'!$B:$B,'Control Panel'!$H:$H)))</f>
        <v>14075.664879143053</v>
      </c>
      <c r="BL274" s="3">
        <f t="shared" si="169"/>
        <v>25853.134135064309</v>
      </c>
      <c r="BM274" s="3">
        <f t="shared" si="170"/>
        <v>2849176.2879877724</v>
      </c>
      <c r="BN274" s="10">
        <f>_xlfn.XLOOKUP(BI$1,'Control Panel'!$B:$B,'Control Panel'!$D:$D)</f>
        <v>5.8749999999999997E-2</v>
      </c>
      <c r="BO274" s="2">
        <f>IF('Control Panel'!$D$26="ON",BS273*(1-'Control Panel'!$C$26),BS273)</f>
        <v>3758751.5264744395</v>
      </c>
      <c r="BP274" s="3">
        <f>IF(ROUND(BS273,2) = 0,0,-PMT(_xlfn.XLOOKUP(BO$1,'Control Panel'!$B:$B,'Control Panel'!$H:$H),_xlfn.XLOOKUP(BO$1,'Control Panel'!$B:$B,'Control Panel'!$E:$E),_xlfn.XLOOKUP(BO$1,'Control Panel'!$B:$B,'Control Panel'!$C:$C)))</f>
        <v>51078.842448125593</v>
      </c>
      <c r="BQ274" s="3">
        <f>IF(BP274=0,0,BO274*(_xlfn.XLOOKUP(BO$1,'Control Panel'!$B:$B,'Control Panel'!$H:$H)))</f>
        <v>16444.53792832567</v>
      </c>
      <c r="BR274" s="3">
        <f t="shared" si="171"/>
        <v>34634.304519799924</v>
      </c>
      <c r="BS274" s="3">
        <f t="shared" si="172"/>
        <v>3724117.2219546395</v>
      </c>
      <c r="BT274" s="10">
        <f>_xlfn.XLOOKUP(BO$1,'Control Panel'!$B:$B,'Control Panel'!$D:$D)</f>
        <v>5.2499999999999998E-2</v>
      </c>
      <c r="BU274" s="2">
        <f>IF('Control Panel'!$D$26="ON",BY273*(1-'Control Panel'!$C$26),BY273)</f>
        <v>-1.0259100235998631E-9</v>
      </c>
      <c r="BV274" s="3">
        <f>IF(ROUND(BY273,2) = 0,0,-PMT(_xlfn.XLOOKUP(BU$1,'Control Panel'!$B:$B,'Control Panel'!$H:$H),_xlfn.XLOOKUP(BU$1,'Control Panel'!$B:$B,'Control Panel'!$E:$E),_xlfn.XLOOKUP(BU$1,'Control Panel'!$B:$B,'Control Panel'!$C:$C)))</f>
        <v>0</v>
      </c>
      <c r="BW274" s="3">
        <f>IF(BV274=0,0,BU274*(_xlfn.XLOOKUP(BU$1,'Control Panel'!$B:$B,'Control Panel'!$H:$H)))</f>
        <v>0</v>
      </c>
      <c r="BX274" s="3">
        <f t="shared" si="173"/>
        <v>0</v>
      </c>
      <c r="BY274" s="3">
        <f t="shared" si="174"/>
        <v>-1.0259100235998631E-9</v>
      </c>
      <c r="BZ274" s="10">
        <f>_xlfn.XLOOKUP(BU$1,'Control Panel'!$B:$B,'Control Panel'!$D:$D)</f>
        <v>6.3750000000000001E-2</v>
      </c>
      <c r="CA274" s="2">
        <f>IF('Control Panel'!$D$26="ON",CE273*(1-'Control Panel'!$C$26),CE273)</f>
        <v>-8.3746272139251232E-9</v>
      </c>
      <c r="CB274" s="3">
        <f>IF(ROUND(CE273,2) = 0,0,-PMT(_xlfn.XLOOKUP(CA$1,'Control Panel'!$B:$B,'Control Panel'!$H:$H),_xlfn.XLOOKUP(CA$1,'Control Panel'!$B:$B,'Control Panel'!$E:$E),_xlfn.XLOOKUP(CA$1,'Control Panel'!$B:$B,'Control Panel'!$C:$C)))</f>
        <v>0</v>
      </c>
      <c r="CC274" s="3">
        <f>IF(CB274=0,0,CA274*(_xlfn.XLOOKUP(CA$1,'Control Panel'!$B:$B,'Control Panel'!$H:$H)))</f>
        <v>0</v>
      </c>
      <c r="CD274" s="3">
        <f t="shared" si="175"/>
        <v>0</v>
      </c>
      <c r="CE274" s="3">
        <f t="shared" si="176"/>
        <v>-8.3746272139251232E-9</v>
      </c>
      <c r="CF274" s="10">
        <f>_xlfn.XLOOKUP(CA$1,'Control Panel'!$B:$B,'Control Panel'!$D:$D)</f>
        <v>5.7500000000000002E-2</v>
      </c>
      <c r="CG274" s="2">
        <f>IF('Control Panel'!$D$26="ON",CK273*(1-'Control Panel'!$C$26),CK273)</f>
        <v>2.066371962428093E-9</v>
      </c>
      <c r="CH274" s="3">
        <f>IF(ROUND(CK273,2) = 0,0,-PMT(_xlfn.XLOOKUP(CG$1,'Control Panel'!$B:$B,'Control Panel'!$H:$H),_xlfn.XLOOKUP(CG$1,'Control Panel'!$B:$B,'Control Panel'!$E:$E),_xlfn.XLOOKUP(CG$1,'Control Panel'!$B:$B,'Control Panel'!$C:$C)))</f>
        <v>0</v>
      </c>
      <c r="CI274" s="3">
        <f>IF(CH274=0,0,CG274*(_xlfn.XLOOKUP(CG$1,'Control Panel'!$B:$B,'Control Panel'!$H:$H)))</f>
        <v>0</v>
      </c>
      <c r="CJ274" s="3">
        <f t="shared" si="177"/>
        <v>0</v>
      </c>
      <c r="CK274" s="3">
        <f t="shared" si="178"/>
        <v>2.066371962428093E-9</v>
      </c>
      <c r="CL274" s="10">
        <f>_xlfn.XLOOKUP(CG$1,'Control Panel'!$B:$B,'Control Panel'!$D:$D)</f>
        <v>5.5E-2</v>
      </c>
      <c r="CM274" s="2">
        <f>IF('Control Panel'!$D$26="ON",CQ273*(1-'Control Panel'!$C$26),CQ273)</f>
        <v>812703.03275122878</v>
      </c>
      <c r="CN274" s="3">
        <f>IF(ROUND(CQ273,2) = 0,0,-PMT(_xlfn.XLOOKUP(CM$1,'Control Panel'!$B:$B,'Control Panel'!$H:$H),_xlfn.XLOOKUP(CM$1,'Control Panel'!$B:$B,'Control Panel'!$E:$E),_xlfn.XLOOKUP(CM$1,'Control Panel'!$B:$B,'Control Panel'!$C:$C)))</f>
        <v>11044.074042837967</v>
      </c>
      <c r="CO274" s="3">
        <f>IF(CN274=0,0,CM274*(_xlfn.XLOOKUP(CM$1,'Control Panel'!$B:$B,'Control Panel'!$H:$H)))</f>
        <v>3555.5757682866256</v>
      </c>
      <c r="CP274" s="3">
        <f t="shared" si="179"/>
        <v>7488.4982745513407</v>
      </c>
      <c r="CQ274" s="3">
        <f t="shared" si="180"/>
        <v>805214.53447667742</v>
      </c>
      <c r="CR274" s="10">
        <f>_xlfn.XLOOKUP(CM$1,'Control Panel'!$B:$B,'Control Panel'!$D:$D)</f>
        <v>5.2499999999999998E-2</v>
      </c>
    </row>
    <row r="275" spans="1:96" ht="11.15" thickBot="1" x14ac:dyDescent="0.35">
      <c r="A275" s="86">
        <f t="shared" si="149"/>
        <v>229824.08314262549</v>
      </c>
      <c r="B275" s="3">
        <f t="shared" si="150"/>
        <v>134858.55016409344</v>
      </c>
      <c r="C275" s="88">
        <f>SUM($A$3:A274)</f>
        <v>74370353.914978355</v>
      </c>
      <c r="D275" s="87">
        <f>IF('Control Panel'!$D$27= "ON",A275+B275*(1-'Control Panel'!$C$27),A275+B275)</f>
        <v>364682.6333067189</v>
      </c>
      <c r="F275" s="11">
        <v>273</v>
      </c>
      <c r="G275" s="2">
        <f>IF('Control Panel'!$D$26="ON",K274*(1-'Control Panel'!$C$26),K274)</f>
        <v>2.5611370801925659E-9</v>
      </c>
      <c r="H275" s="3">
        <f>IF(ROUND(K274,2) = 0,0,-PMT(_xlfn.XLOOKUP(G$1,'Control Panel'!$B:$B,'Control Panel'!$H:$H),_xlfn.XLOOKUP(G$1,'Control Panel'!$B:$B,'Control Panel'!$E:$E),_xlfn.XLOOKUP(G$1,'Control Panel'!$B:$B,'Control Panel'!$C:$C)))</f>
        <v>0</v>
      </c>
      <c r="I275" s="3">
        <f>IF(H275=0,0,G275*(_xlfn.XLOOKUP(G$1,'Control Panel'!$B:$B,'Control Panel'!$H:$H)))</f>
        <v>0</v>
      </c>
      <c r="J275" s="3">
        <f t="shared" si="151"/>
        <v>0</v>
      </c>
      <c r="K275" s="3">
        <f t="shared" si="152"/>
        <v>2.5611370801925659E-9</v>
      </c>
      <c r="L275" s="10">
        <f>_xlfn.XLOOKUP(G$1,'Control Panel'!$B:$B,'Control Panel'!$D:$D)</f>
        <v>5.5E-2</v>
      </c>
      <c r="M275" s="2">
        <f>IF('Control Panel'!$D$26="ON",Q274*(1-'Control Panel'!$C$26),Q274)</f>
        <v>1812248.2262903752</v>
      </c>
      <c r="N275" s="3">
        <f>IF(ROUND(Q274,2) = 0,0,-PMT(_xlfn.XLOOKUP(M$1,'Control Panel'!$B:$B,'Control Panel'!$H:$H),_xlfn.XLOOKUP(M$1,'Control Panel'!$B:$B,'Control Panel'!$E:$E),_xlfn.XLOOKUP(M$1,'Control Panel'!$B:$B,'Control Panel'!$C:$C)))</f>
        <v>26277.152547020552</v>
      </c>
      <c r="O275" s="3">
        <f>IF(N275=0,0,M275*(_xlfn.XLOOKUP(M$1,'Control Panel'!$B:$B,'Control Panel'!$H:$H)))</f>
        <v>10382.672129788609</v>
      </c>
      <c r="P275" s="3">
        <f t="shared" si="153"/>
        <v>15894.480417231944</v>
      </c>
      <c r="Q275" s="3">
        <f t="shared" si="154"/>
        <v>1796353.7458731432</v>
      </c>
      <c r="R275" s="10">
        <f>_xlfn.XLOOKUP(M$1,'Control Panel'!$B:$B,'Control Panel'!$D:$D)</f>
        <v>6.8750000000000006E-2</v>
      </c>
      <c r="S275" s="2">
        <f>IF('Control Panel'!$D$26="ON",W274*(1-'Control Panel'!$C$26),W274)</f>
        <v>2944903.367721824</v>
      </c>
      <c r="T275" s="3">
        <f>IF(ROUND(W274,2) = 0,0,-PMT(_xlfn.XLOOKUP(S$1,'Control Panel'!$B:$B,'Control Panel'!$H:$H),_xlfn.XLOOKUP(S$1,'Control Panel'!$B:$B,'Control Panel'!$E:$E),_xlfn.XLOOKUP(S$1,'Control Panel'!$B:$B,'Control Panel'!$C:$C)))</f>
        <v>42700.372888908401</v>
      </c>
      <c r="U275" s="3">
        <f>IF(T275=0,0,S275*(_xlfn.XLOOKUP(S$1,'Control Panel'!$B:$B,'Control Panel'!$H:$H)))</f>
        <v>16871.842210906285</v>
      </c>
      <c r="V275" s="3">
        <f t="shared" si="155"/>
        <v>25828.530678002116</v>
      </c>
      <c r="W275" s="3">
        <f t="shared" si="156"/>
        <v>2919074.8370438218</v>
      </c>
      <c r="X275" s="10">
        <f>_xlfn.XLOOKUP(S$1,'Control Panel'!$B:$B,'Control Panel'!$D:$D)</f>
        <v>6.8750000000000006E-2</v>
      </c>
      <c r="Y275" s="2">
        <f>IF('Control Panel'!$D$26="ON",AC274*(1-'Control Panel'!$C$26),AC274)</f>
        <v>-6.7957444116473198E-9</v>
      </c>
      <c r="Z275" s="3">
        <f>IF(ROUND(AC274,2) = 0,0,-PMT(_xlfn.XLOOKUP(Y$1,'Control Panel'!$B:$B,'Control Panel'!$H:$H),_xlfn.XLOOKUP(Y$1,'Control Panel'!$B:$B,'Control Panel'!$E:$E),_xlfn.XLOOKUP(Y$1,'Control Panel'!$B:$B,'Control Panel'!$C:$C)))</f>
        <v>0</v>
      </c>
      <c r="AA275" s="3">
        <f>IF(Z275=0,0,Y275*(_xlfn.XLOOKUP(Y$1,'Control Panel'!$B:$B,'Control Panel'!$H:$H)))</f>
        <v>0</v>
      </c>
      <c r="AB275" s="3">
        <f t="shared" si="157"/>
        <v>0</v>
      </c>
      <c r="AC275" s="3">
        <f t="shared" si="158"/>
        <v>-6.7957444116473198E-9</v>
      </c>
      <c r="AD275" s="10">
        <f>_xlfn.XLOOKUP(Y$1,'Control Panel'!$B:$B,'Control Panel'!$D:$D)</f>
        <v>5.1249999999999997E-2</v>
      </c>
      <c r="AE275" s="2">
        <f>IF('Control Panel'!$D$26="ON",AI274*(1-'Control Panel'!$C$26),AI274)</f>
        <v>4530620.565725944</v>
      </c>
      <c r="AF275" s="3">
        <f>IF(ROUND(AI274,2) = 0,0,-PMT(_xlfn.XLOOKUP(AE$1,'Control Panel'!$B:$B,'Control Panel'!$H:$H),_xlfn.XLOOKUP(AE$1,'Control Panel'!$B:$B,'Control Panel'!$E:$E),_xlfn.XLOOKUP(AE$1,'Control Panel'!$B:$B,'Control Panel'!$C:$C)))</f>
        <v>65692.881367551381</v>
      </c>
      <c r="AG275" s="3">
        <f>IF(AF275=0,0,AE275*(_xlfn.XLOOKUP(AE$1,'Control Panel'!$B:$B,'Control Panel'!$H:$H)))</f>
        <v>25956.680324471556</v>
      </c>
      <c r="AH275" s="3">
        <f t="shared" si="159"/>
        <v>39736.201043079825</v>
      </c>
      <c r="AI275" s="3">
        <f t="shared" si="160"/>
        <v>4490884.3646828644</v>
      </c>
      <c r="AJ275" s="10">
        <f>_xlfn.XLOOKUP(AE$1,'Control Panel'!$B:$B,'Control Panel'!$D:$D)</f>
        <v>6.8750000000000006E-2</v>
      </c>
      <c r="AK275" s="2">
        <f>IF('Control Panel'!$D$26="ON",AO274*(1-'Control Panel'!$C$26),AO274)</f>
        <v>-5.056790541857481E-10</v>
      </c>
      <c r="AL275" s="3">
        <f>IF(ROUND(AO274,2) = 0,0,-PMT(_xlfn.XLOOKUP(AK$1,'Control Panel'!$B:$B,'Control Panel'!$H:$H),_xlfn.XLOOKUP(AK$1,'Control Panel'!$B:$B,'Control Panel'!$E:$E),_xlfn.XLOOKUP(AK$1,'Control Panel'!$B:$B,'Control Panel'!$C:$C)))</f>
        <v>0</v>
      </c>
      <c r="AM275" s="3">
        <f>IF(AL275=0,0,AK275*(_xlfn.XLOOKUP(AK$1,'Control Panel'!$B:$B,'Control Panel'!$H:$H)))</f>
        <v>0</v>
      </c>
      <c r="AN275" s="3">
        <f t="shared" si="161"/>
        <v>0</v>
      </c>
      <c r="AO275" s="3">
        <f t="shared" si="162"/>
        <v>-5.056790541857481E-10</v>
      </c>
      <c r="AP275" s="10">
        <f>_xlfn.XLOOKUP(AK$1,'Control Panel'!$B:$B,'Control Panel'!$D:$D)</f>
        <v>6.25E-2</v>
      </c>
      <c r="AQ275" s="2">
        <f>IF('Control Panel'!$D$26="ON",AU274*(1-'Control Panel'!$C$26),AU274)</f>
        <v>-1.3387762010097504E-9</v>
      </c>
      <c r="AR275" s="3">
        <f>IF(ROUND(AU274,2) = 0,0,-PMT(_xlfn.XLOOKUP(AQ$1,'Control Panel'!$B:$B,'Control Panel'!$H:$H),_xlfn.XLOOKUP(AQ$1,'Control Panel'!$B:$B,'Control Panel'!$E:$E),_xlfn.XLOOKUP(AQ$1,'Control Panel'!$B:$B,'Control Panel'!$C:$C)))</f>
        <v>0</v>
      </c>
      <c r="AS275" s="3">
        <f>IF(AR275=0,0,AQ275*(_xlfn.XLOOKUP(AQ$1,'Control Panel'!$B:$B,'Control Panel'!$H:$H)))</f>
        <v>0</v>
      </c>
      <c r="AT275" s="3">
        <f t="shared" si="163"/>
        <v>0</v>
      </c>
      <c r="AU275" s="3">
        <f t="shared" si="164"/>
        <v>-1.3387762010097504E-9</v>
      </c>
      <c r="AV275" s="10">
        <f>_xlfn.XLOOKUP(AQ$1,'Control Panel'!$B:$B,'Control Panel'!$D:$D)</f>
        <v>6.6250000000000003E-2</v>
      </c>
      <c r="AW275" s="2">
        <f>IF('Control Panel'!$D$26="ON",BA274*(1-'Control Panel'!$C$26),BA274)</f>
        <v>3252084.2957116216</v>
      </c>
      <c r="AX275" s="3">
        <f>IF(ROUND(BA274,2) = 0,0,-PMT(_xlfn.XLOOKUP(AW$1,'Control Panel'!$B:$B,'Control Panel'!$H:$H),_xlfn.XLOOKUP(AW$1,'Control Panel'!$B:$B,'Control Panel'!$E:$E),_xlfn.XLOOKUP(AW$1,'Control Panel'!$B:$B,'Control Panel'!$C:$C)))</f>
        <v>44797.69910066975</v>
      </c>
      <c r="AY275" s="3">
        <f>IF(AX275=0,0,AW275*(_xlfn.XLOOKUP(AW$1,'Control Panel'!$B:$B,'Control Panel'!$H:$H)))</f>
        <v>14566.627574541639</v>
      </c>
      <c r="AZ275" s="3">
        <f t="shared" si="165"/>
        <v>30231.071526128111</v>
      </c>
      <c r="BA275" s="3">
        <f t="shared" si="166"/>
        <v>3221853.2241854933</v>
      </c>
      <c r="BB275" s="10">
        <f>_xlfn.XLOOKUP(AW$1,'Control Panel'!$B:$B,'Control Panel'!$D:$D)</f>
        <v>5.3749999999999999E-2</v>
      </c>
      <c r="BC275" s="2">
        <f>IF('Control Panel'!$D$26="ON",BG274*(1-'Control Panel'!$C$26),BG274)</f>
        <v>5711281.5851528356</v>
      </c>
      <c r="BD275" s="3">
        <f>IF(ROUND(BG274,2) = 0,0,-PMT(_xlfn.XLOOKUP(BC$1,'Control Panel'!$B:$B,'Control Panel'!$H:$H),_xlfn.XLOOKUP(BC$1,'Control Panel'!$B:$B,'Control Panel'!$E:$E),_xlfn.XLOOKUP(BC$1,'Control Panel'!$B:$B,'Control Panel'!$C:$C)))</f>
        <v>83162.8118973979</v>
      </c>
      <c r="BE275" s="3">
        <f>IF(BD275=0,0,BC275*(_xlfn.XLOOKUP(BC$1,'Control Panel'!$B:$B,'Control Panel'!$H:$H)))</f>
        <v>33315.809246724879</v>
      </c>
      <c r="BF275" s="3">
        <f t="shared" si="167"/>
        <v>49847.002650673021</v>
      </c>
      <c r="BG275" s="3">
        <f t="shared" si="168"/>
        <v>5661434.582502163</v>
      </c>
      <c r="BH275" s="10">
        <f>_xlfn.XLOOKUP(BC$1,'Control Panel'!$B:$B,'Control Panel'!$D:$D)</f>
        <v>7.0000000000000007E-2</v>
      </c>
      <c r="BI275" s="2">
        <f>IF('Control Panel'!$D$26="ON",BM274*(1-'Control Panel'!$C$26),BM274)</f>
        <v>2849176.2879877724</v>
      </c>
      <c r="BJ275" s="3">
        <f>IF(ROUND(BM274,2) = 0,0,-PMT(_xlfn.XLOOKUP(BI$1,'Control Panel'!$B:$B,'Control Panel'!$H:$H),_xlfn.XLOOKUP(BI$1,'Control Panel'!$B:$B,'Control Panel'!$E:$E),_xlfn.XLOOKUP(BI$1,'Control Panel'!$B:$B,'Control Panel'!$C:$C)))</f>
        <v>39928.799014207361</v>
      </c>
      <c r="BK275" s="3">
        <f>IF(BJ275=0,0,BI275*(_xlfn.XLOOKUP(BI$1,'Control Panel'!$B:$B,'Control Panel'!$H:$H)))</f>
        <v>13949.092243273468</v>
      </c>
      <c r="BL275" s="3">
        <f t="shared" si="169"/>
        <v>25979.706770933895</v>
      </c>
      <c r="BM275" s="3">
        <f t="shared" si="170"/>
        <v>2823196.5812168387</v>
      </c>
      <c r="BN275" s="10">
        <f>_xlfn.XLOOKUP(BI$1,'Control Panel'!$B:$B,'Control Panel'!$D:$D)</f>
        <v>5.8749999999999997E-2</v>
      </c>
      <c r="BO275" s="2">
        <f>IF('Control Panel'!$D$26="ON",BS274*(1-'Control Panel'!$C$26),BS274)</f>
        <v>3724117.2219546395</v>
      </c>
      <c r="BP275" s="3">
        <f>IF(ROUND(BS274,2) = 0,0,-PMT(_xlfn.XLOOKUP(BO$1,'Control Panel'!$B:$B,'Control Panel'!$H:$H),_xlfn.XLOOKUP(BO$1,'Control Panel'!$B:$B,'Control Panel'!$E:$E),_xlfn.XLOOKUP(BO$1,'Control Panel'!$B:$B,'Control Panel'!$C:$C)))</f>
        <v>51078.842448125593</v>
      </c>
      <c r="BQ275" s="3">
        <f>IF(BP275=0,0,BO275*(_xlfn.XLOOKUP(BO$1,'Control Panel'!$B:$B,'Control Panel'!$H:$H)))</f>
        <v>16293.012846051546</v>
      </c>
      <c r="BR275" s="3">
        <f t="shared" si="171"/>
        <v>34785.829602074045</v>
      </c>
      <c r="BS275" s="3">
        <f t="shared" si="172"/>
        <v>3689331.3923525657</v>
      </c>
      <c r="BT275" s="10">
        <f>_xlfn.XLOOKUP(BO$1,'Control Panel'!$B:$B,'Control Panel'!$D:$D)</f>
        <v>5.2499999999999998E-2</v>
      </c>
      <c r="BU275" s="2">
        <f>IF('Control Panel'!$D$26="ON",BY274*(1-'Control Panel'!$C$26),BY274)</f>
        <v>-1.0259100235998631E-9</v>
      </c>
      <c r="BV275" s="3">
        <f>IF(ROUND(BY274,2) = 0,0,-PMT(_xlfn.XLOOKUP(BU$1,'Control Panel'!$B:$B,'Control Panel'!$H:$H),_xlfn.XLOOKUP(BU$1,'Control Panel'!$B:$B,'Control Panel'!$E:$E),_xlfn.XLOOKUP(BU$1,'Control Panel'!$B:$B,'Control Panel'!$C:$C)))</f>
        <v>0</v>
      </c>
      <c r="BW275" s="3">
        <f>IF(BV275=0,0,BU275*(_xlfn.XLOOKUP(BU$1,'Control Panel'!$B:$B,'Control Panel'!$H:$H)))</f>
        <v>0</v>
      </c>
      <c r="BX275" s="3">
        <f t="shared" si="173"/>
        <v>0</v>
      </c>
      <c r="BY275" s="3">
        <f t="shared" si="174"/>
        <v>-1.0259100235998631E-9</v>
      </c>
      <c r="BZ275" s="10">
        <f>_xlfn.XLOOKUP(BU$1,'Control Panel'!$B:$B,'Control Panel'!$D:$D)</f>
        <v>6.3750000000000001E-2</v>
      </c>
      <c r="CA275" s="2">
        <f>IF('Control Panel'!$D$26="ON",CE274*(1-'Control Panel'!$C$26),CE274)</f>
        <v>-8.3746272139251232E-9</v>
      </c>
      <c r="CB275" s="3">
        <f>IF(ROUND(CE274,2) = 0,0,-PMT(_xlfn.XLOOKUP(CA$1,'Control Panel'!$B:$B,'Control Panel'!$H:$H),_xlfn.XLOOKUP(CA$1,'Control Panel'!$B:$B,'Control Panel'!$E:$E),_xlfn.XLOOKUP(CA$1,'Control Panel'!$B:$B,'Control Panel'!$C:$C)))</f>
        <v>0</v>
      </c>
      <c r="CC275" s="3">
        <f>IF(CB275=0,0,CA275*(_xlfn.XLOOKUP(CA$1,'Control Panel'!$B:$B,'Control Panel'!$H:$H)))</f>
        <v>0</v>
      </c>
      <c r="CD275" s="3">
        <f t="shared" si="175"/>
        <v>0</v>
      </c>
      <c r="CE275" s="3">
        <f t="shared" si="176"/>
        <v>-8.3746272139251232E-9</v>
      </c>
      <c r="CF275" s="10">
        <f>_xlfn.XLOOKUP(CA$1,'Control Panel'!$B:$B,'Control Panel'!$D:$D)</f>
        <v>5.7500000000000002E-2</v>
      </c>
      <c r="CG275" s="2">
        <f>IF('Control Panel'!$D$26="ON",CK274*(1-'Control Panel'!$C$26),CK274)</f>
        <v>2.066371962428093E-9</v>
      </c>
      <c r="CH275" s="3">
        <f>IF(ROUND(CK274,2) = 0,0,-PMT(_xlfn.XLOOKUP(CG$1,'Control Panel'!$B:$B,'Control Panel'!$H:$H),_xlfn.XLOOKUP(CG$1,'Control Panel'!$B:$B,'Control Panel'!$E:$E),_xlfn.XLOOKUP(CG$1,'Control Panel'!$B:$B,'Control Panel'!$C:$C)))</f>
        <v>0</v>
      </c>
      <c r="CI275" s="3">
        <f>IF(CH275=0,0,CG275*(_xlfn.XLOOKUP(CG$1,'Control Panel'!$B:$B,'Control Panel'!$H:$H)))</f>
        <v>0</v>
      </c>
      <c r="CJ275" s="3">
        <f t="shared" si="177"/>
        <v>0</v>
      </c>
      <c r="CK275" s="3">
        <f t="shared" si="178"/>
        <v>2.066371962428093E-9</v>
      </c>
      <c r="CL275" s="10">
        <f>_xlfn.XLOOKUP(CG$1,'Control Panel'!$B:$B,'Control Panel'!$D:$D)</f>
        <v>5.5E-2</v>
      </c>
      <c r="CM275" s="2">
        <f>IF('Control Panel'!$D$26="ON",CQ274*(1-'Control Panel'!$C$26),CQ274)</f>
        <v>805214.53447667742</v>
      </c>
      <c r="CN275" s="3">
        <f>IF(ROUND(CQ274,2) = 0,0,-PMT(_xlfn.XLOOKUP(CM$1,'Control Panel'!$B:$B,'Control Panel'!$H:$H),_xlfn.XLOOKUP(CM$1,'Control Panel'!$B:$B,'Control Panel'!$E:$E),_xlfn.XLOOKUP(CM$1,'Control Panel'!$B:$B,'Control Panel'!$C:$C)))</f>
        <v>11044.074042837967</v>
      </c>
      <c r="CO275" s="3">
        <f>IF(CN275=0,0,CM275*(_xlfn.XLOOKUP(CM$1,'Control Panel'!$B:$B,'Control Panel'!$H:$H)))</f>
        <v>3522.8135883354635</v>
      </c>
      <c r="CP275" s="3">
        <f t="shared" si="179"/>
        <v>7521.2604545025033</v>
      </c>
      <c r="CQ275" s="3">
        <f t="shared" si="180"/>
        <v>797693.27402217488</v>
      </c>
      <c r="CR275" s="10">
        <f>_xlfn.XLOOKUP(CM$1,'Control Panel'!$B:$B,'Control Panel'!$D:$D)</f>
        <v>5.2499999999999998E-2</v>
      </c>
    </row>
    <row r="276" spans="1:96" ht="11.15" thickBot="1" x14ac:dyDescent="0.35">
      <c r="A276" s="86">
        <f t="shared" si="149"/>
        <v>231029.24656890443</v>
      </c>
      <c r="B276" s="3">
        <f t="shared" si="150"/>
        <v>133653.38673781444</v>
      </c>
      <c r="C276" s="88">
        <f>SUM($A$3:A275)</f>
        <v>74600177.998120978</v>
      </c>
      <c r="D276" s="87">
        <f>IF('Control Panel'!$D$27= "ON",A276+B276*(1-'Control Panel'!$C$27),A276+B276)</f>
        <v>364682.6333067189</v>
      </c>
      <c r="F276" s="11">
        <v>274</v>
      </c>
      <c r="G276" s="2">
        <f>IF('Control Panel'!$D$26="ON",K275*(1-'Control Panel'!$C$26),K275)</f>
        <v>2.5611370801925659E-9</v>
      </c>
      <c r="H276" s="3">
        <f>IF(ROUND(K275,2) = 0,0,-PMT(_xlfn.XLOOKUP(G$1,'Control Panel'!$B:$B,'Control Panel'!$H:$H),_xlfn.XLOOKUP(G$1,'Control Panel'!$B:$B,'Control Panel'!$E:$E),_xlfn.XLOOKUP(G$1,'Control Panel'!$B:$B,'Control Panel'!$C:$C)))</f>
        <v>0</v>
      </c>
      <c r="I276" s="3">
        <f>IF(H276=0,0,G276*(_xlfn.XLOOKUP(G$1,'Control Panel'!$B:$B,'Control Panel'!$H:$H)))</f>
        <v>0</v>
      </c>
      <c r="J276" s="3">
        <f t="shared" si="151"/>
        <v>0</v>
      </c>
      <c r="K276" s="3">
        <f t="shared" si="152"/>
        <v>2.5611370801925659E-9</v>
      </c>
      <c r="L276" s="10">
        <f>_xlfn.XLOOKUP(G$1,'Control Panel'!$B:$B,'Control Panel'!$D:$D)</f>
        <v>5.5E-2</v>
      </c>
      <c r="M276" s="2">
        <f>IF('Control Panel'!$D$26="ON",Q275*(1-'Control Panel'!$C$26),Q275)</f>
        <v>1796353.7458731432</v>
      </c>
      <c r="N276" s="3">
        <f>IF(ROUND(Q275,2) = 0,0,-PMT(_xlfn.XLOOKUP(M$1,'Control Panel'!$B:$B,'Control Panel'!$H:$H),_xlfn.XLOOKUP(M$1,'Control Panel'!$B:$B,'Control Panel'!$E:$E),_xlfn.XLOOKUP(M$1,'Control Panel'!$B:$B,'Control Panel'!$C:$C)))</f>
        <v>26277.152547020552</v>
      </c>
      <c r="O276" s="3">
        <f>IF(N276=0,0,M276*(_xlfn.XLOOKUP(M$1,'Control Panel'!$B:$B,'Control Panel'!$H:$H)))</f>
        <v>10291.610002398216</v>
      </c>
      <c r="P276" s="3">
        <f t="shared" si="153"/>
        <v>15985.542544622336</v>
      </c>
      <c r="Q276" s="3">
        <f t="shared" si="154"/>
        <v>1780368.2033285208</v>
      </c>
      <c r="R276" s="10">
        <f>_xlfn.XLOOKUP(M$1,'Control Panel'!$B:$B,'Control Panel'!$D:$D)</f>
        <v>6.8750000000000006E-2</v>
      </c>
      <c r="S276" s="2">
        <f>IF('Control Panel'!$D$26="ON",W275*(1-'Control Panel'!$C$26),W275)</f>
        <v>2919074.8370438218</v>
      </c>
      <c r="T276" s="3">
        <f>IF(ROUND(W275,2) = 0,0,-PMT(_xlfn.XLOOKUP(S$1,'Control Panel'!$B:$B,'Control Panel'!$H:$H),_xlfn.XLOOKUP(S$1,'Control Panel'!$B:$B,'Control Panel'!$E:$E),_xlfn.XLOOKUP(S$1,'Control Panel'!$B:$B,'Control Panel'!$C:$C)))</f>
        <v>42700.372888908401</v>
      </c>
      <c r="U276" s="3">
        <f>IF(T276=0,0,S276*(_xlfn.XLOOKUP(S$1,'Control Panel'!$B:$B,'Control Panel'!$H:$H)))</f>
        <v>16723.866253896897</v>
      </c>
      <c r="V276" s="3">
        <f t="shared" si="155"/>
        <v>25976.506635011505</v>
      </c>
      <c r="W276" s="3">
        <f t="shared" si="156"/>
        <v>2893098.3304088102</v>
      </c>
      <c r="X276" s="10">
        <f>_xlfn.XLOOKUP(S$1,'Control Panel'!$B:$B,'Control Panel'!$D:$D)</f>
        <v>6.8750000000000006E-2</v>
      </c>
      <c r="Y276" s="2">
        <f>IF('Control Panel'!$D$26="ON",AC275*(1-'Control Panel'!$C$26),AC275)</f>
        <v>-6.7957444116473198E-9</v>
      </c>
      <c r="Z276" s="3">
        <f>IF(ROUND(AC275,2) = 0,0,-PMT(_xlfn.XLOOKUP(Y$1,'Control Panel'!$B:$B,'Control Panel'!$H:$H),_xlfn.XLOOKUP(Y$1,'Control Panel'!$B:$B,'Control Panel'!$E:$E),_xlfn.XLOOKUP(Y$1,'Control Panel'!$B:$B,'Control Panel'!$C:$C)))</f>
        <v>0</v>
      </c>
      <c r="AA276" s="3">
        <f>IF(Z276=0,0,Y276*(_xlfn.XLOOKUP(Y$1,'Control Panel'!$B:$B,'Control Panel'!$H:$H)))</f>
        <v>0</v>
      </c>
      <c r="AB276" s="3">
        <f t="shared" si="157"/>
        <v>0</v>
      </c>
      <c r="AC276" s="3">
        <f t="shared" si="158"/>
        <v>-6.7957444116473198E-9</v>
      </c>
      <c r="AD276" s="10">
        <f>_xlfn.XLOOKUP(Y$1,'Control Panel'!$B:$B,'Control Panel'!$D:$D)</f>
        <v>5.1249999999999997E-2</v>
      </c>
      <c r="AE276" s="2">
        <f>IF('Control Panel'!$D$26="ON",AI275*(1-'Control Panel'!$C$26),AI275)</f>
        <v>4490884.3646828644</v>
      </c>
      <c r="AF276" s="3">
        <f>IF(ROUND(AI275,2) = 0,0,-PMT(_xlfn.XLOOKUP(AE$1,'Control Panel'!$B:$B,'Control Panel'!$H:$H),_xlfn.XLOOKUP(AE$1,'Control Panel'!$B:$B,'Control Panel'!$E:$E),_xlfn.XLOOKUP(AE$1,'Control Panel'!$B:$B,'Control Panel'!$C:$C)))</f>
        <v>65692.881367551381</v>
      </c>
      <c r="AG276" s="3">
        <f>IF(AF276=0,0,AE276*(_xlfn.XLOOKUP(AE$1,'Control Panel'!$B:$B,'Control Panel'!$H:$H)))</f>
        <v>25729.02500599558</v>
      </c>
      <c r="AH276" s="3">
        <f t="shared" si="159"/>
        <v>39963.856361555801</v>
      </c>
      <c r="AI276" s="3">
        <f t="shared" si="160"/>
        <v>4450920.5083213085</v>
      </c>
      <c r="AJ276" s="10">
        <f>_xlfn.XLOOKUP(AE$1,'Control Panel'!$B:$B,'Control Panel'!$D:$D)</f>
        <v>6.8750000000000006E-2</v>
      </c>
      <c r="AK276" s="2">
        <f>IF('Control Panel'!$D$26="ON",AO275*(1-'Control Panel'!$C$26),AO275)</f>
        <v>-5.056790541857481E-10</v>
      </c>
      <c r="AL276" s="3">
        <f>IF(ROUND(AO275,2) = 0,0,-PMT(_xlfn.XLOOKUP(AK$1,'Control Panel'!$B:$B,'Control Panel'!$H:$H),_xlfn.XLOOKUP(AK$1,'Control Panel'!$B:$B,'Control Panel'!$E:$E),_xlfn.XLOOKUP(AK$1,'Control Panel'!$B:$B,'Control Panel'!$C:$C)))</f>
        <v>0</v>
      </c>
      <c r="AM276" s="3">
        <f>IF(AL276=0,0,AK276*(_xlfn.XLOOKUP(AK$1,'Control Panel'!$B:$B,'Control Panel'!$H:$H)))</f>
        <v>0</v>
      </c>
      <c r="AN276" s="3">
        <f t="shared" si="161"/>
        <v>0</v>
      </c>
      <c r="AO276" s="3">
        <f t="shared" si="162"/>
        <v>-5.056790541857481E-10</v>
      </c>
      <c r="AP276" s="10">
        <f>_xlfn.XLOOKUP(AK$1,'Control Panel'!$B:$B,'Control Panel'!$D:$D)</f>
        <v>6.25E-2</v>
      </c>
      <c r="AQ276" s="2">
        <f>IF('Control Panel'!$D$26="ON",AU275*(1-'Control Panel'!$C$26),AU275)</f>
        <v>-1.3387762010097504E-9</v>
      </c>
      <c r="AR276" s="3">
        <f>IF(ROUND(AU275,2) = 0,0,-PMT(_xlfn.XLOOKUP(AQ$1,'Control Panel'!$B:$B,'Control Panel'!$H:$H),_xlfn.XLOOKUP(AQ$1,'Control Panel'!$B:$B,'Control Panel'!$E:$E),_xlfn.XLOOKUP(AQ$1,'Control Panel'!$B:$B,'Control Panel'!$C:$C)))</f>
        <v>0</v>
      </c>
      <c r="AS276" s="3">
        <f>IF(AR276=0,0,AQ276*(_xlfn.XLOOKUP(AQ$1,'Control Panel'!$B:$B,'Control Panel'!$H:$H)))</f>
        <v>0</v>
      </c>
      <c r="AT276" s="3">
        <f t="shared" si="163"/>
        <v>0</v>
      </c>
      <c r="AU276" s="3">
        <f t="shared" si="164"/>
        <v>-1.3387762010097504E-9</v>
      </c>
      <c r="AV276" s="10">
        <f>_xlfn.XLOOKUP(AQ$1,'Control Panel'!$B:$B,'Control Panel'!$D:$D)</f>
        <v>6.6250000000000003E-2</v>
      </c>
      <c r="AW276" s="2">
        <f>IF('Control Panel'!$D$26="ON",BA275*(1-'Control Panel'!$C$26),BA275)</f>
        <v>3221853.2241854933</v>
      </c>
      <c r="AX276" s="3">
        <f>IF(ROUND(BA275,2) = 0,0,-PMT(_xlfn.XLOOKUP(AW$1,'Control Panel'!$B:$B,'Control Panel'!$H:$H),_xlfn.XLOOKUP(AW$1,'Control Panel'!$B:$B,'Control Panel'!$E:$E),_xlfn.XLOOKUP(AW$1,'Control Panel'!$B:$B,'Control Panel'!$C:$C)))</f>
        <v>44797.69910066975</v>
      </c>
      <c r="AY276" s="3">
        <f>IF(AX276=0,0,AW276*(_xlfn.XLOOKUP(AW$1,'Control Panel'!$B:$B,'Control Panel'!$H:$H)))</f>
        <v>14431.217566664189</v>
      </c>
      <c r="AZ276" s="3">
        <f t="shared" si="165"/>
        <v>30366.481534005561</v>
      </c>
      <c r="BA276" s="3">
        <f t="shared" si="166"/>
        <v>3191486.7426514877</v>
      </c>
      <c r="BB276" s="10">
        <f>_xlfn.XLOOKUP(AW$1,'Control Panel'!$B:$B,'Control Panel'!$D:$D)</f>
        <v>5.3749999999999999E-2</v>
      </c>
      <c r="BC276" s="2">
        <f>IF('Control Panel'!$D$26="ON",BG275*(1-'Control Panel'!$C$26),BG275)</f>
        <v>5661434.582502163</v>
      </c>
      <c r="BD276" s="3">
        <f>IF(ROUND(BG275,2) = 0,0,-PMT(_xlfn.XLOOKUP(BC$1,'Control Panel'!$B:$B,'Control Panel'!$H:$H),_xlfn.XLOOKUP(BC$1,'Control Panel'!$B:$B,'Control Panel'!$E:$E),_xlfn.XLOOKUP(BC$1,'Control Panel'!$B:$B,'Control Panel'!$C:$C)))</f>
        <v>83162.8118973979</v>
      </c>
      <c r="BE276" s="3">
        <f>IF(BD276=0,0,BC276*(_xlfn.XLOOKUP(BC$1,'Control Panel'!$B:$B,'Control Panel'!$H:$H)))</f>
        <v>33025.035064595955</v>
      </c>
      <c r="BF276" s="3">
        <f t="shared" si="167"/>
        <v>50137.776832801945</v>
      </c>
      <c r="BG276" s="3">
        <f t="shared" si="168"/>
        <v>5611296.8056693608</v>
      </c>
      <c r="BH276" s="10">
        <f>_xlfn.XLOOKUP(BC$1,'Control Panel'!$B:$B,'Control Panel'!$D:$D)</f>
        <v>7.0000000000000007E-2</v>
      </c>
      <c r="BI276" s="2">
        <f>IF('Control Panel'!$D$26="ON",BM275*(1-'Control Panel'!$C$26),BM275)</f>
        <v>2823196.5812168387</v>
      </c>
      <c r="BJ276" s="3">
        <f>IF(ROUND(BM275,2) = 0,0,-PMT(_xlfn.XLOOKUP(BI$1,'Control Panel'!$B:$B,'Control Panel'!$H:$H),_xlfn.XLOOKUP(BI$1,'Control Panel'!$B:$B,'Control Panel'!$E:$E),_xlfn.XLOOKUP(BI$1,'Control Panel'!$B:$B,'Control Panel'!$C:$C)))</f>
        <v>39928.799014207361</v>
      </c>
      <c r="BK276" s="3">
        <f>IF(BJ276=0,0,BI276*(_xlfn.XLOOKUP(BI$1,'Control Panel'!$B:$B,'Control Panel'!$H:$H)))</f>
        <v>13821.899928874105</v>
      </c>
      <c r="BL276" s="3">
        <f t="shared" si="169"/>
        <v>26106.899085333258</v>
      </c>
      <c r="BM276" s="3">
        <f t="shared" si="170"/>
        <v>2797089.6821315056</v>
      </c>
      <c r="BN276" s="10">
        <f>_xlfn.XLOOKUP(BI$1,'Control Panel'!$B:$B,'Control Panel'!$D:$D)</f>
        <v>5.8749999999999997E-2</v>
      </c>
      <c r="BO276" s="2">
        <f>IF('Control Panel'!$D$26="ON",BS275*(1-'Control Panel'!$C$26),BS275)</f>
        <v>3689331.3923525657</v>
      </c>
      <c r="BP276" s="3">
        <f>IF(ROUND(BS275,2) = 0,0,-PMT(_xlfn.XLOOKUP(BO$1,'Control Panel'!$B:$B,'Control Panel'!$H:$H),_xlfn.XLOOKUP(BO$1,'Control Panel'!$B:$B,'Control Panel'!$E:$E),_xlfn.XLOOKUP(BO$1,'Control Panel'!$B:$B,'Control Panel'!$C:$C)))</f>
        <v>51078.842448125593</v>
      </c>
      <c r="BQ276" s="3">
        <f>IF(BP276=0,0,BO276*(_xlfn.XLOOKUP(BO$1,'Control Panel'!$B:$B,'Control Panel'!$H:$H)))</f>
        <v>16140.824841542473</v>
      </c>
      <c r="BR276" s="3">
        <f t="shared" si="171"/>
        <v>34938.017606583118</v>
      </c>
      <c r="BS276" s="3">
        <f t="shared" si="172"/>
        <v>3654393.3747459827</v>
      </c>
      <c r="BT276" s="10">
        <f>_xlfn.XLOOKUP(BO$1,'Control Panel'!$B:$B,'Control Panel'!$D:$D)</f>
        <v>5.2499999999999998E-2</v>
      </c>
      <c r="BU276" s="2">
        <f>IF('Control Panel'!$D$26="ON",BY275*(1-'Control Panel'!$C$26),BY275)</f>
        <v>-1.0259100235998631E-9</v>
      </c>
      <c r="BV276" s="3">
        <f>IF(ROUND(BY275,2) = 0,0,-PMT(_xlfn.XLOOKUP(BU$1,'Control Panel'!$B:$B,'Control Panel'!$H:$H),_xlfn.XLOOKUP(BU$1,'Control Panel'!$B:$B,'Control Panel'!$E:$E),_xlfn.XLOOKUP(BU$1,'Control Panel'!$B:$B,'Control Panel'!$C:$C)))</f>
        <v>0</v>
      </c>
      <c r="BW276" s="3">
        <f>IF(BV276=0,0,BU276*(_xlfn.XLOOKUP(BU$1,'Control Panel'!$B:$B,'Control Panel'!$H:$H)))</f>
        <v>0</v>
      </c>
      <c r="BX276" s="3">
        <f t="shared" si="173"/>
        <v>0</v>
      </c>
      <c r="BY276" s="3">
        <f t="shared" si="174"/>
        <v>-1.0259100235998631E-9</v>
      </c>
      <c r="BZ276" s="10">
        <f>_xlfn.XLOOKUP(BU$1,'Control Panel'!$B:$B,'Control Panel'!$D:$D)</f>
        <v>6.3750000000000001E-2</v>
      </c>
      <c r="CA276" s="2">
        <f>IF('Control Panel'!$D$26="ON",CE275*(1-'Control Panel'!$C$26),CE275)</f>
        <v>-8.3746272139251232E-9</v>
      </c>
      <c r="CB276" s="3">
        <f>IF(ROUND(CE275,2) = 0,0,-PMT(_xlfn.XLOOKUP(CA$1,'Control Panel'!$B:$B,'Control Panel'!$H:$H),_xlfn.XLOOKUP(CA$1,'Control Panel'!$B:$B,'Control Panel'!$E:$E),_xlfn.XLOOKUP(CA$1,'Control Panel'!$B:$B,'Control Panel'!$C:$C)))</f>
        <v>0</v>
      </c>
      <c r="CC276" s="3">
        <f>IF(CB276=0,0,CA276*(_xlfn.XLOOKUP(CA$1,'Control Panel'!$B:$B,'Control Panel'!$H:$H)))</f>
        <v>0</v>
      </c>
      <c r="CD276" s="3">
        <f t="shared" si="175"/>
        <v>0</v>
      </c>
      <c r="CE276" s="3">
        <f t="shared" si="176"/>
        <v>-8.3746272139251232E-9</v>
      </c>
      <c r="CF276" s="10">
        <f>_xlfn.XLOOKUP(CA$1,'Control Panel'!$B:$B,'Control Panel'!$D:$D)</f>
        <v>5.7500000000000002E-2</v>
      </c>
      <c r="CG276" s="2">
        <f>IF('Control Panel'!$D$26="ON",CK275*(1-'Control Panel'!$C$26),CK275)</f>
        <v>2.066371962428093E-9</v>
      </c>
      <c r="CH276" s="3">
        <f>IF(ROUND(CK275,2) = 0,0,-PMT(_xlfn.XLOOKUP(CG$1,'Control Panel'!$B:$B,'Control Panel'!$H:$H),_xlfn.XLOOKUP(CG$1,'Control Panel'!$B:$B,'Control Panel'!$E:$E),_xlfn.XLOOKUP(CG$1,'Control Panel'!$B:$B,'Control Panel'!$C:$C)))</f>
        <v>0</v>
      </c>
      <c r="CI276" s="3">
        <f>IF(CH276=0,0,CG276*(_xlfn.XLOOKUP(CG$1,'Control Panel'!$B:$B,'Control Panel'!$H:$H)))</f>
        <v>0</v>
      </c>
      <c r="CJ276" s="3">
        <f t="shared" si="177"/>
        <v>0</v>
      </c>
      <c r="CK276" s="3">
        <f t="shared" si="178"/>
        <v>2.066371962428093E-9</v>
      </c>
      <c r="CL276" s="10">
        <f>_xlfn.XLOOKUP(CG$1,'Control Panel'!$B:$B,'Control Panel'!$D:$D)</f>
        <v>5.5E-2</v>
      </c>
      <c r="CM276" s="2">
        <f>IF('Control Panel'!$D$26="ON",CQ275*(1-'Control Panel'!$C$26),CQ275)</f>
        <v>797693.27402217488</v>
      </c>
      <c r="CN276" s="3">
        <f>IF(ROUND(CQ275,2) = 0,0,-PMT(_xlfn.XLOOKUP(CM$1,'Control Panel'!$B:$B,'Control Panel'!$H:$H),_xlfn.XLOOKUP(CM$1,'Control Panel'!$B:$B,'Control Panel'!$E:$E),_xlfn.XLOOKUP(CM$1,'Control Panel'!$B:$B,'Control Panel'!$C:$C)))</f>
        <v>11044.074042837967</v>
      </c>
      <c r="CO276" s="3">
        <f>IF(CN276=0,0,CM276*(_xlfn.XLOOKUP(CM$1,'Control Panel'!$B:$B,'Control Panel'!$H:$H)))</f>
        <v>3489.9080738470147</v>
      </c>
      <c r="CP276" s="3">
        <f t="shared" si="179"/>
        <v>7554.165968990952</v>
      </c>
      <c r="CQ276" s="3">
        <f t="shared" si="180"/>
        <v>790139.10805318388</v>
      </c>
      <c r="CR276" s="10">
        <f>_xlfn.XLOOKUP(CM$1,'Control Panel'!$B:$B,'Control Panel'!$D:$D)</f>
        <v>5.2499999999999998E-2</v>
      </c>
    </row>
    <row r="277" spans="1:96" ht="11.15" thickBot="1" x14ac:dyDescent="0.35">
      <c r="A277" s="86">
        <f t="shared" si="149"/>
        <v>232240.8189627117</v>
      </c>
      <c r="B277" s="3">
        <f t="shared" si="150"/>
        <v>132441.8143440072</v>
      </c>
      <c r="C277" s="88">
        <f>SUM($A$3:A276)</f>
        <v>74831207.244689882</v>
      </c>
      <c r="D277" s="87">
        <f>IF('Control Panel'!$D$27= "ON",A277+B277*(1-'Control Panel'!$C$27),A277+B277)</f>
        <v>364682.6333067189</v>
      </c>
      <c r="F277" s="11">
        <v>275</v>
      </c>
      <c r="G277" s="2">
        <f>IF('Control Panel'!$D$26="ON",K276*(1-'Control Panel'!$C$26),K276)</f>
        <v>2.5611370801925659E-9</v>
      </c>
      <c r="H277" s="3">
        <f>IF(ROUND(K276,2) = 0,0,-PMT(_xlfn.XLOOKUP(G$1,'Control Panel'!$B:$B,'Control Panel'!$H:$H),_xlfn.XLOOKUP(G$1,'Control Panel'!$B:$B,'Control Panel'!$E:$E),_xlfn.XLOOKUP(G$1,'Control Panel'!$B:$B,'Control Panel'!$C:$C)))</f>
        <v>0</v>
      </c>
      <c r="I277" s="3">
        <f>IF(H277=0,0,G277*(_xlfn.XLOOKUP(G$1,'Control Panel'!$B:$B,'Control Panel'!$H:$H)))</f>
        <v>0</v>
      </c>
      <c r="J277" s="3">
        <f t="shared" si="151"/>
        <v>0</v>
      </c>
      <c r="K277" s="3">
        <f t="shared" si="152"/>
        <v>2.5611370801925659E-9</v>
      </c>
      <c r="L277" s="10">
        <f>_xlfn.XLOOKUP(G$1,'Control Panel'!$B:$B,'Control Panel'!$D:$D)</f>
        <v>5.5E-2</v>
      </c>
      <c r="M277" s="2">
        <f>IF('Control Panel'!$D$26="ON",Q276*(1-'Control Panel'!$C$26),Q276)</f>
        <v>1780368.2033285208</v>
      </c>
      <c r="N277" s="3">
        <f>IF(ROUND(Q276,2) = 0,0,-PMT(_xlfn.XLOOKUP(M$1,'Control Panel'!$B:$B,'Control Panel'!$H:$H),_xlfn.XLOOKUP(M$1,'Control Panel'!$B:$B,'Control Panel'!$E:$E),_xlfn.XLOOKUP(M$1,'Control Panel'!$B:$B,'Control Panel'!$C:$C)))</f>
        <v>26277.152547020552</v>
      </c>
      <c r="O277" s="3">
        <f>IF(N277=0,0,M277*(_xlfn.XLOOKUP(M$1,'Control Panel'!$B:$B,'Control Panel'!$H:$H)))</f>
        <v>10200.026164902984</v>
      </c>
      <c r="P277" s="3">
        <f t="shared" si="153"/>
        <v>16077.126382117569</v>
      </c>
      <c r="Q277" s="3">
        <f t="shared" si="154"/>
        <v>1764291.0769464031</v>
      </c>
      <c r="R277" s="10">
        <f>_xlfn.XLOOKUP(M$1,'Control Panel'!$B:$B,'Control Panel'!$D:$D)</f>
        <v>6.8750000000000006E-2</v>
      </c>
      <c r="S277" s="2">
        <f>IF('Control Panel'!$D$26="ON",W276*(1-'Control Panel'!$C$26),W276)</f>
        <v>2893098.3304088102</v>
      </c>
      <c r="T277" s="3">
        <f>IF(ROUND(W276,2) = 0,0,-PMT(_xlfn.XLOOKUP(S$1,'Control Panel'!$B:$B,'Control Panel'!$H:$H),_xlfn.XLOOKUP(S$1,'Control Panel'!$B:$B,'Control Panel'!$E:$E),_xlfn.XLOOKUP(S$1,'Control Panel'!$B:$B,'Control Panel'!$C:$C)))</f>
        <v>42700.372888908401</v>
      </c>
      <c r="U277" s="3">
        <f>IF(T277=0,0,S277*(_xlfn.XLOOKUP(S$1,'Control Panel'!$B:$B,'Control Panel'!$H:$H)))</f>
        <v>16575.042517967144</v>
      </c>
      <c r="V277" s="3">
        <f t="shared" si="155"/>
        <v>26125.330370941258</v>
      </c>
      <c r="W277" s="3">
        <f t="shared" si="156"/>
        <v>2866973.000037869</v>
      </c>
      <c r="X277" s="10">
        <f>_xlfn.XLOOKUP(S$1,'Control Panel'!$B:$B,'Control Panel'!$D:$D)</f>
        <v>6.8750000000000006E-2</v>
      </c>
      <c r="Y277" s="2">
        <f>IF('Control Panel'!$D$26="ON",AC276*(1-'Control Panel'!$C$26),AC276)</f>
        <v>-6.7957444116473198E-9</v>
      </c>
      <c r="Z277" s="3">
        <f>IF(ROUND(AC276,2) = 0,0,-PMT(_xlfn.XLOOKUP(Y$1,'Control Panel'!$B:$B,'Control Panel'!$H:$H),_xlfn.XLOOKUP(Y$1,'Control Panel'!$B:$B,'Control Panel'!$E:$E),_xlfn.XLOOKUP(Y$1,'Control Panel'!$B:$B,'Control Panel'!$C:$C)))</f>
        <v>0</v>
      </c>
      <c r="AA277" s="3">
        <f>IF(Z277=0,0,Y277*(_xlfn.XLOOKUP(Y$1,'Control Panel'!$B:$B,'Control Panel'!$H:$H)))</f>
        <v>0</v>
      </c>
      <c r="AB277" s="3">
        <f t="shared" si="157"/>
        <v>0</v>
      </c>
      <c r="AC277" s="3">
        <f t="shared" si="158"/>
        <v>-6.7957444116473198E-9</v>
      </c>
      <c r="AD277" s="10">
        <f>_xlfn.XLOOKUP(Y$1,'Control Panel'!$B:$B,'Control Panel'!$D:$D)</f>
        <v>5.1249999999999997E-2</v>
      </c>
      <c r="AE277" s="2">
        <f>IF('Control Panel'!$D$26="ON",AI276*(1-'Control Panel'!$C$26),AI276)</f>
        <v>4450920.5083213085</v>
      </c>
      <c r="AF277" s="3">
        <f>IF(ROUND(AI276,2) = 0,0,-PMT(_xlfn.XLOOKUP(AE$1,'Control Panel'!$B:$B,'Control Panel'!$H:$H),_xlfn.XLOOKUP(AE$1,'Control Panel'!$B:$B,'Control Panel'!$E:$E),_xlfn.XLOOKUP(AE$1,'Control Panel'!$B:$B,'Control Panel'!$C:$C)))</f>
        <v>65692.881367551381</v>
      </c>
      <c r="AG277" s="3">
        <f>IF(AF277=0,0,AE277*(_xlfn.XLOOKUP(AE$1,'Control Panel'!$B:$B,'Control Panel'!$H:$H)))</f>
        <v>25500.0654122575</v>
      </c>
      <c r="AH277" s="3">
        <f t="shared" si="159"/>
        <v>40192.815955293881</v>
      </c>
      <c r="AI277" s="3">
        <f t="shared" si="160"/>
        <v>4410727.6923660142</v>
      </c>
      <c r="AJ277" s="10">
        <f>_xlfn.XLOOKUP(AE$1,'Control Panel'!$B:$B,'Control Panel'!$D:$D)</f>
        <v>6.8750000000000006E-2</v>
      </c>
      <c r="AK277" s="2">
        <f>IF('Control Panel'!$D$26="ON",AO276*(1-'Control Panel'!$C$26),AO276)</f>
        <v>-5.056790541857481E-10</v>
      </c>
      <c r="AL277" s="3">
        <f>IF(ROUND(AO276,2) = 0,0,-PMT(_xlfn.XLOOKUP(AK$1,'Control Panel'!$B:$B,'Control Panel'!$H:$H),_xlfn.XLOOKUP(AK$1,'Control Panel'!$B:$B,'Control Panel'!$E:$E),_xlfn.XLOOKUP(AK$1,'Control Panel'!$B:$B,'Control Panel'!$C:$C)))</f>
        <v>0</v>
      </c>
      <c r="AM277" s="3">
        <f>IF(AL277=0,0,AK277*(_xlfn.XLOOKUP(AK$1,'Control Panel'!$B:$B,'Control Panel'!$H:$H)))</f>
        <v>0</v>
      </c>
      <c r="AN277" s="3">
        <f t="shared" si="161"/>
        <v>0</v>
      </c>
      <c r="AO277" s="3">
        <f t="shared" si="162"/>
        <v>-5.056790541857481E-10</v>
      </c>
      <c r="AP277" s="10">
        <f>_xlfn.XLOOKUP(AK$1,'Control Panel'!$B:$B,'Control Panel'!$D:$D)</f>
        <v>6.25E-2</v>
      </c>
      <c r="AQ277" s="2">
        <f>IF('Control Panel'!$D$26="ON",AU276*(1-'Control Panel'!$C$26),AU276)</f>
        <v>-1.3387762010097504E-9</v>
      </c>
      <c r="AR277" s="3">
        <f>IF(ROUND(AU276,2) = 0,0,-PMT(_xlfn.XLOOKUP(AQ$1,'Control Panel'!$B:$B,'Control Panel'!$H:$H),_xlfn.XLOOKUP(AQ$1,'Control Panel'!$B:$B,'Control Panel'!$E:$E),_xlfn.XLOOKUP(AQ$1,'Control Panel'!$B:$B,'Control Panel'!$C:$C)))</f>
        <v>0</v>
      </c>
      <c r="AS277" s="3">
        <f>IF(AR277=0,0,AQ277*(_xlfn.XLOOKUP(AQ$1,'Control Panel'!$B:$B,'Control Panel'!$H:$H)))</f>
        <v>0</v>
      </c>
      <c r="AT277" s="3">
        <f t="shared" si="163"/>
        <v>0</v>
      </c>
      <c r="AU277" s="3">
        <f t="shared" si="164"/>
        <v>-1.3387762010097504E-9</v>
      </c>
      <c r="AV277" s="10">
        <f>_xlfn.XLOOKUP(AQ$1,'Control Panel'!$B:$B,'Control Panel'!$D:$D)</f>
        <v>6.6250000000000003E-2</v>
      </c>
      <c r="AW277" s="2">
        <f>IF('Control Panel'!$D$26="ON",BA276*(1-'Control Panel'!$C$26),BA276)</f>
        <v>3191486.7426514877</v>
      </c>
      <c r="AX277" s="3">
        <f>IF(ROUND(BA276,2) = 0,0,-PMT(_xlfn.XLOOKUP(AW$1,'Control Panel'!$B:$B,'Control Panel'!$H:$H),_xlfn.XLOOKUP(AW$1,'Control Panel'!$B:$B,'Control Panel'!$E:$E),_xlfn.XLOOKUP(AW$1,'Control Panel'!$B:$B,'Control Panel'!$C:$C)))</f>
        <v>44797.69910066975</v>
      </c>
      <c r="AY277" s="3">
        <f>IF(AX277=0,0,AW277*(_xlfn.XLOOKUP(AW$1,'Control Panel'!$B:$B,'Control Panel'!$H:$H)))</f>
        <v>14295.201034793123</v>
      </c>
      <c r="AZ277" s="3">
        <f t="shared" si="165"/>
        <v>30502.498065876629</v>
      </c>
      <c r="BA277" s="3">
        <f t="shared" si="166"/>
        <v>3160984.2445856109</v>
      </c>
      <c r="BB277" s="10">
        <f>_xlfn.XLOOKUP(AW$1,'Control Panel'!$B:$B,'Control Panel'!$D:$D)</f>
        <v>5.3749999999999999E-2</v>
      </c>
      <c r="BC277" s="2">
        <f>IF('Control Panel'!$D$26="ON",BG276*(1-'Control Panel'!$C$26),BG276)</f>
        <v>5611296.8056693608</v>
      </c>
      <c r="BD277" s="3">
        <f>IF(ROUND(BG276,2) = 0,0,-PMT(_xlfn.XLOOKUP(BC$1,'Control Panel'!$B:$B,'Control Panel'!$H:$H),_xlfn.XLOOKUP(BC$1,'Control Panel'!$B:$B,'Control Panel'!$E:$E),_xlfn.XLOOKUP(BC$1,'Control Panel'!$B:$B,'Control Panel'!$C:$C)))</f>
        <v>83162.8118973979</v>
      </c>
      <c r="BE277" s="3">
        <f>IF(BD277=0,0,BC277*(_xlfn.XLOOKUP(BC$1,'Control Panel'!$B:$B,'Control Panel'!$H:$H)))</f>
        <v>32732.564699737941</v>
      </c>
      <c r="BF277" s="3">
        <f t="shared" si="167"/>
        <v>50430.247197659963</v>
      </c>
      <c r="BG277" s="3">
        <f t="shared" si="168"/>
        <v>5560866.5584717011</v>
      </c>
      <c r="BH277" s="10">
        <f>_xlfn.XLOOKUP(BC$1,'Control Panel'!$B:$B,'Control Panel'!$D:$D)</f>
        <v>7.0000000000000007E-2</v>
      </c>
      <c r="BI277" s="2">
        <f>IF('Control Panel'!$D$26="ON",BM276*(1-'Control Panel'!$C$26),BM276)</f>
        <v>2797089.6821315056</v>
      </c>
      <c r="BJ277" s="3">
        <f>IF(ROUND(BM276,2) = 0,0,-PMT(_xlfn.XLOOKUP(BI$1,'Control Panel'!$B:$B,'Control Panel'!$H:$H),_xlfn.XLOOKUP(BI$1,'Control Panel'!$B:$B,'Control Panel'!$E:$E),_xlfn.XLOOKUP(BI$1,'Control Panel'!$B:$B,'Control Panel'!$C:$C)))</f>
        <v>39928.799014207361</v>
      </c>
      <c r="BK277" s="3">
        <f>IF(BJ277=0,0,BI277*(_xlfn.XLOOKUP(BI$1,'Control Panel'!$B:$B,'Control Panel'!$H:$H)))</f>
        <v>13694.08490210216</v>
      </c>
      <c r="BL277" s="3">
        <f t="shared" si="169"/>
        <v>26234.714112105201</v>
      </c>
      <c r="BM277" s="3">
        <f t="shared" si="170"/>
        <v>2770854.9680194003</v>
      </c>
      <c r="BN277" s="10">
        <f>_xlfn.XLOOKUP(BI$1,'Control Panel'!$B:$B,'Control Panel'!$D:$D)</f>
        <v>5.8749999999999997E-2</v>
      </c>
      <c r="BO277" s="2">
        <f>IF('Control Panel'!$D$26="ON",BS276*(1-'Control Panel'!$C$26),BS276)</f>
        <v>3654393.3747459827</v>
      </c>
      <c r="BP277" s="3">
        <f>IF(ROUND(BS276,2) = 0,0,-PMT(_xlfn.XLOOKUP(BO$1,'Control Panel'!$B:$B,'Control Panel'!$H:$H),_xlfn.XLOOKUP(BO$1,'Control Panel'!$B:$B,'Control Panel'!$E:$E),_xlfn.XLOOKUP(BO$1,'Control Panel'!$B:$B,'Control Panel'!$C:$C)))</f>
        <v>51078.842448125593</v>
      </c>
      <c r="BQ277" s="3">
        <f>IF(BP277=0,0,BO277*(_xlfn.XLOOKUP(BO$1,'Control Panel'!$B:$B,'Control Panel'!$H:$H)))</f>
        <v>15987.971014513672</v>
      </c>
      <c r="BR277" s="3">
        <f t="shared" si="171"/>
        <v>35090.871433611923</v>
      </c>
      <c r="BS277" s="3">
        <f t="shared" si="172"/>
        <v>3619302.5033123707</v>
      </c>
      <c r="BT277" s="10">
        <f>_xlfn.XLOOKUP(BO$1,'Control Panel'!$B:$B,'Control Panel'!$D:$D)</f>
        <v>5.2499999999999998E-2</v>
      </c>
      <c r="BU277" s="2">
        <f>IF('Control Panel'!$D$26="ON",BY276*(1-'Control Panel'!$C$26),BY276)</f>
        <v>-1.0259100235998631E-9</v>
      </c>
      <c r="BV277" s="3">
        <f>IF(ROUND(BY276,2) = 0,0,-PMT(_xlfn.XLOOKUP(BU$1,'Control Panel'!$B:$B,'Control Panel'!$H:$H),_xlfn.XLOOKUP(BU$1,'Control Panel'!$B:$B,'Control Panel'!$E:$E),_xlfn.XLOOKUP(BU$1,'Control Panel'!$B:$B,'Control Panel'!$C:$C)))</f>
        <v>0</v>
      </c>
      <c r="BW277" s="3">
        <f>IF(BV277=0,0,BU277*(_xlfn.XLOOKUP(BU$1,'Control Panel'!$B:$B,'Control Panel'!$H:$H)))</f>
        <v>0</v>
      </c>
      <c r="BX277" s="3">
        <f t="shared" si="173"/>
        <v>0</v>
      </c>
      <c r="BY277" s="3">
        <f t="shared" si="174"/>
        <v>-1.0259100235998631E-9</v>
      </c>
      <c r="BZ277" s="10">
        <f>_xlfn.XLOOKUP(BU$1,'Control Panel'!$B:$B,'Control Panel'!$D:$D)</f>
        <v>6.3750000000000001E-2</v>
      </c>
      <c r="CA277" s="2">
        <f>IF('Control Panel'!$D$26="ON",CE276*(1-'Control Panel'!$C$26),CE276)</f>
        <v>-8.3746272139251232E-9</v>
      </c>
      <c r="CB277" s="3">
        <f>IF(ROUND(CE276,2) = 0,0,-PMT(_xlfn.XLOOKUP(CA$1,'Control Panel'!$B:$B,'Control Panel'!$H:$H),_xlfn.XLOOKUP(CA$1,'Control Panel'!$B:$B,'Control Panel'!$E:$E),_xlfn.XLOOKUP(CA$1,'Control Panel'!$B:$B,'Control Panel'!$C:$C)))</f>
        <v>0</v>
      </c>
      <c r="CC277" s="3">
        <f>IF(CB277=0,0,CA277*(_xlfn.XLOOKUP(CA$1,'Control Panel'!$B:$B,'Control Panel'!$H:$H)))</f>
        <v>0</v>
      </c>
      <c r="CD277" s="3">
        <f t="shared" si="175"/>
        <v>0</v>
      </c>
      <c r="CE277" s="3">
        <f t="shared" si="176"/>
        <v>-8.3746272139251232E-9</v>
      </c>
      <c r="CF277" s="10">
        <f>_xlfn.XLOOKUP(CA$1,'Control Panel'!$B:$B,'Control Panel'!$D:$D)</f>
        <v>5.7500000000000002E-2</v>
      </c>
      <c r="CG277" s="2">
        <f>IF('Control Panel'!$D$26="ON",CK276*(1-'Control Panel'!$C$26),CK276)</f>
        <v>2.066371962428093E-9</v>
      </c>
      <c r="CH277" s="3">
        <f>IF(ROUND(CK276,2) = 0,0,-PMT(_xlfn.XLOOKUP(CG$1,'Control Panel'!$B:$B,'Control Panel'!$H:$H),_xlfn.XLOOKUP(CG$1,'Control Panel'!$B:$B,'Control Panel'!$E:$E),_xlfn.XLOOKUP(CG$1,'Control Panel'!$B:$B,'Control Panel'!$C:$C)))</f>
        <v>0</v>
      </c>
      <c r="CI277" s="3">
        <f>IF(CH277=0,0,CG277*(_xlfn.XLOOKUP(CG$1,'Control Panel'!$B:$B,'Control Panel'!$H:$H)))</f>
        <v>0</v>
      </c>
      <c r="CJ277" s="3">
        <f t="shared" si="177"/>
        <v>0</v>
      </c>
      <c r="CK277" s="3">
        <f t="shared" si="178"/>
        <v>2.066371962428093E-9</v>
      </c>
      <c r="CL277" s="10">
        <f>_xlfn.XLOOKUP(CG$1,'Control Panel'!$B:$B,'Control Panel'!$D:$D)</f>
        <v>5.5E-2</v>
      </c>
      <c r="CM277" s="2">
        <f>IF('Control Panel'!$D$26="ON",CQ276*(1-'Control Panel'!$C$26),CQ276)</f>
        <v>790139.10805318388</v>
      </c>
      <c r="CN277" s="3">
        <f>IF(ROUND(CQ276,2) = 0,0,-PMT(_xlfn.XLOOKUP(CM$1,'Control Panel'!$B:$B,'Control Panel'!$H:$H),_xlfn.XLOOKUP(CM$1,'Control Panel'!$B:$B,'Control Panel'!$E:$E),_xlfn.XLOOKUP(CM$1,'Control Panel'!$B:$B,'Control Panel'!$C:$C)))</f>
        <v>11044.074042837967</v>
      </c>
      <c r="CO277" s="3">
        <f>IF(CN277=0,0,CM277*(_xlfn.XLOOKUP(CM$1,'Control Panel'!$B:$B,'Control Panel'!$H:$H)))</f>
        <v>3456.8585977326793</v>
      </c>
      <c r="CP277" s="3">
        <f t="shared" si="179"/>
        <v>7587.2154451052875</v>
      </c>
      <c r="CQ277" s="3">
        <f t="shared" si="180"/>
        <v>782551.89260807855</v>
      </c>
      <c r="CR277" s="10">
        <f>_xlfn.XLOOKUP(CM$1,'Control Panel'!$B:$B,'Control Panel'!$D:$D)</f>
        <v>5.2499999999999998E-2</v>
      </c>
    </row>
    <row r="278" spans="1:96" ht="11.15" thickBot="1" x14ac:dyDescent="0.35">
      <c r="A278" s="86">
        <f t="shared" si="149"/>
        <v>233458.8348451113</v>
      </c>
      <c r="B278" s="3">
        <f t="shared" si="150"/>
        <v>131223.7984616076</v>
      </c>
      <c r="C278" s="88">
        <f>SUM($A$3:A277)</f>
        <v>75063448.06365259</v>
      </c>
      <c r="D278" s="87">
        <f>IF('Control Panel'!$D$27= "ON",A278+B278*(1-'Control Panel'!$C$27),A278+B278)</f>
        <v>364682.6333067189</v>
      </c>
      <c r="E278" s="1">
        <f t="shared" ref="E278" si="182">F278/12</f>
        <v>23</v>
      </c>
      <c r="F278" s="11">
        <v>276</v>
      </c>
      <c r="G278" s="2">
        <f>IF('Control Panel'!$D$26="ON",K277*(1-'Control Panel'!$C$26),K277)</f>
        <v>2.5611370801925659E-9</v>
      </c>
      <c r="H278" s="3">
        <f>IF(ROUND(K277,2) = 0,0,-PMT(_xlfn.XLOOKUP(G$1,'Control Panel'!$B:$B,'Control Panel'!$H:$H),_xlfn.XLOOKUP(G$1,'Control Panel'!$B:$B,'Control Panel'!$E:$E),_xlfn.XLOOKUP(G$1,'Control Panel'!$B:$B,'Control Panel'!$C:$C)))</f>
        <v>0</v>
      </c>
      <c r="I278" s="3">
        <f>IF(H278=0,0,G278*(_xlfn.XLOOKUP(G$1,'Control Panel'!$B:$B,'Control Panel'!$H:$H)))</f>
        <v>0</v>
      </c>
      <c r="J278" s="3">
        <f t="shared" si="151"/>
        <v>0</v>
      </c>
      <c r="K278" s="3">
        <f t="shared" si="152"/>
        <v>2.5611370801925659E-9</v>
      </c>
      <c r="L278" s="10">
        <f>_xlfn.XLOOKUP(G$1,'Control Panel'!$B:$B,'Control Panel'!$D:$D)</f>
        <v>5.5E-2</v>
      </c>
      <c r="M278" s="2">
        <f>IF('Control Panel'!$D$26="ON",Q277*(1-'Control Panel'!$C$26),Q277)</f>
        <v>1764291.0769464031</v>
      </c>
      <c r="N278" s="3">
        <f>IF(ROUND(Q277,2) = 0,0,-PMT(_xlfn.XLOOKUP(M$1,'Control Panel'!$B:$B,'Control Panel'!$H:$H),_xlfn.XLOOKUP(M$1,'Control Panel'!$B:$B,'Control Panel'!$E:$E),_xlfn.XLOOKUP(M$1,'Control Panel'!$B:$B,'Control Panel'!$C:$C)))</f>
        <v>26277.152547020552</v>
      </c>
      <c r="O278" s="3">
        <f>IF(N278=0,0,M278*(_xlfn.XLOOKUP(M$1,'Control Panel'!$B:$B,'Control Panel'!$H:$H)))</f>
        <v>10107.91762833877</v>
      </c>
      <c r="P278" s="3">
        <f t="shared" si="153"/>
        <v>16169.234918681783</v>
      </c>
      <c r="Q278" s="3">
        <f t="shared" si="154"/>
        <v>1748121.8420277215</v>
      </c>
      <c r="R278" s="10">
        <f>_xlfn.XLOOKUP(M$1,'Control Panel'!$B:$B,'Control Panel'!$D:$D)</f>
        <v>6.8750000000000006E-2</v>
      </c>
      <c r="S278" s="2">
        <f>IF('Control Panel'!$D$26="ON",W277*(1-'Control Panel'!$C$26),W277)</f>
        <v>2866973.000037869</v>
      </c>
      <c r="T278" s="3">
        <f>IF(ROUND(W277,2) = 0,0,-PMT(_xlfn.XLOOKUP(S$1,'Control Panel'!$B:$B,'Control Panel'!$H:$H),_xlfn.XLOOKUP(S$1,'Control Panel'!$B:$B,'Control Panel'!$E:$E),_xlfn.XLOOKUP(S$1,'Control Panel'!$B:$B,'Control Panel'!$C:$C)))</f>
        <v>42700.372888908401</v>
      </c>
      <c r="U278" s="3">
        <f>IF(T278=0,0,S278*(_xlfn.XLOOKUP(S$1,'Control Panel'!$B:$B,'Control Panel'!$H:$H)))</f>
        <v>16425.366146050292</v>
      </c>
      <c r="V278" s="3">
        <f t="shared" si="155"/>
        <v>26275.00674285811</v>
      </c>
      <c r="W278" s="3">
        <f t="shared" si="156"/>
        <v>2840697.9932950106</v>
      </c>
      <c r="X278" s="10">
        <f>_xlfn.XLOOKUP(S$1,'Control Panel'!$B:$B,'Control Panel'!$D:$D)</f>
        <v>6.8750000000000006E-2</v>
      </c>
      <c r="Y278" s="2">
        <f>IF('Control Panel'!$D$26="ON",AC277*(1-'Control Panel'!$C$26),AC277)</f>
        <v>-6.7957444116473198E-9</v>
      </c>
      <c r="Z278" s="3">
        <f>IF(ROUND(AC277,2) = 0,0,-PMT(_xlfn.XLOOKUP(Y$1,'Control Panel'!$B:$B,'Control Panel'!$H:$H),_xlfn.XLOOKUP(Y$1,'Control Panel'!$B:$B,'Control Panel'!$E:$E),_xlfn.XLOOKUP(Y$1,'Control Panel'!$B:$B,'Control Panel'!$C:$C)))</f>
        <v>0</v>
      </c>
      <c r="AA278" s="3">
        <f>IF(Z278=0,0,Y278*(_xlfn.XLOOKUP(Y$1,'Control Panel'!$B:$B,'Control Panel'!$H:$H)))</f>
        <v>0</v>
      </c>
      <c r="AB278" s="3">
        <f t="shared" si="157"/>
        <v>0</v>
      </c>
      <c r="AC278" s="3">
        <f t="shared" si="158"/>
        <v>-6.7957444116473198E-9</v>
      </c>
      <c r="AD278" s="10">
        <f>_xlfn.XLOOKUP(Y$1,'Control Panel'!$B:$B,'Control Panel'!$D:$D)</f>
        <v>5.1249999999999997E-2</v>
      </c>
      <c r="AE278" s="2">
        <f>IF('Control Panel'!$D$26="ON",AI277*(1-'Control Panel'!$C$26),AI277)</f>
        <v>4410727.6923660142</v>
      </c>
      <c r="AF278" s="3">
        <f>IF(ROUND(AI277,2) = 0,0,-PMT(_xlfn.XLOOKUP(AE$1,'Control Panel'!$B:$B,'Control Panel'!$H:$H),_xlfn.XLOOKUP(AE$1,'Control Panel'!$B:$B,'Control Panel'!$E:$E),_xlfn.XLOOKUP(AE$1,'Control Panel'!$B:$B,'Control Panel'!$C:$C)))</f>
        <v>65692.881367551381</v>
      </c>
      <c r="AG278" s="3">
        <f>IF(AF278=0,0,AE278*(_xlfn.XLOOKUP(AE$1,'Control Panel'!$B:$B,'Control Panel'!$H:$H)))</f>
        <v>25269.794070846958</v>
      </c>
      <c r="AH278" s="3">
        <f t="shared" si="159"/>
        <v>40423.087296704427</v>
      </c>
      <c r="AI278" s="3">
        <f t="shared" si="160"/>
        <v>4370304.6050693095</v>
      </c>
      <c r="AJ278" s="10">
        <f>_xlfn.XLOOKUP(AE$1,'Control Panel'!$B:$B,'Control Panel'!$D:$D)</f>
        <v>6.8750000000000006E-2</v>
      </c>
      <c r="AK278" s="2">
        <f>IF('Control Panel'!$D$26="ON",AO277*(1-'Control Panel'!$C$26),AO277)</f>
        <v>-5.056790541857481E-10</v>
      </c>
      <c r="AL278" s="3">
        <f>IF(ROUND(AO277,2) = 0,0,-PMT(_xlfn.XLOOKUP(AK$1,'Control Panel'!$B:$B,'Control Panel'!$H:$H),_xlfn.XLOOKUP(AK$1,'Control Panel'!$B:$B,'Control Panel'!$E:$E),_xlfn.XLOOKUP(AK$1,'Control Panel'!$B:$B,'Control Panel'!$C:$C)))</f>
        <v>0</v>
      </c>
      <c r="AM278" s="3">
        <f>IF(AL278=0,0,AK278*(_xlfn.XLOOKUP(AK$1,'Control Panel'!$B:$B,'Control Panel'!$H:$H)))</f>
        <v>0</v>
      </c>
      <c r="AN278" s="3">
        <f t="shared" si="161"/>
        <v>0</v>
      </c>
      <c r="AO278" s="3">
        <f t="shared" si="162"/>
        <v>-5.056790541857481E-10</v>
      </c>
      <c r="AP278" s="10">
        <f>_xlfn.XLOOKUP(AK$1,'Control Panel'!$B:$B,'Control Panel'!$D:$D)</f>
        <v>6.25E-2</v>
      </c>
      <c r="AQ278" s="2">
        <f>IF('Control Panel'!$D$26="ON",AU277*(1-'Control Panel'!$C$26),AU277)</f>
        <v>-1.3387762010097504E-9</v>
      </c>
      <c r="AR278" s="3">
        <f>IF(ROUND(AU277,2) = 0,0,-PMT(_xlfn.XLOOKUP(AQ$1,'Control Panel'!$B:$B,'Control Panel'!$H:$H),_xlfn.XLOOKUP(AQ$1,'Control Panel'!$B:$B,'Control Panel'!$E:$E),_xlfn.XLOOKUP(AQ$1,'Control Panel'!$B:$B,'Control Panel'!$C:$C)))</f>
        <v>0</v>
      </c>
      <c r="AS278" s="3">
        <f>IF(AR278=0,0,AQ278*(_xlfn.XLOOKUP(AQ$1,'Control Panel'!$B:$B,'Control Panel'!$H:$H)))</f>
        <v>0</v>
      </c>
      <c r="AT278" s="3">
        <f t="shared" si="163"/>
        <v>0</v>
      </c>
      <c r="AU278" s="3">
        <f t="shared" si="164"/>
        <v>-1.3387762010097504E-9</v>
      </c>
      <c r="AV278" s="10">
        <f>_xlfn.XLOOKUP(AQ$1,'Control Panel'!$B:$B,'Control Panel'!$D:$D)</f>
        <v>6.6250000000000003E-2</v>
      </c>
      <c r="AW278" s="2">
        <f>IF('Control Panel'!$D$26="ON",BA277*(1-'Control Panel'!$C$26),BA277)</f>
        <v>3160984.2445856109</v>
      </c>
      <c r="AX278" s="3">
        <f>IF(ROUND(BA277,2) = 0,0,-PMT(_xlfn.XLOOKUP(AW$1,'Control Panel'!$B:$B,'Control Panel'!$H:$H),_xlfn.XLOOKUP(AW$1,'Control Panel'!$B:$B,'Control Panel'!$E:$E),_xlfn.XLOOKUP(AW$1,'Control Panel'!$B:$B,'Control Panel'!$C:$C)))</f>
        <v>44797.69910066975</v>
      </c>
      <c r="AY278" s="3">
        <f>IF(AX278=0,0,AW278*(_xlfn.XLOOKUP(AW$1,'Control Panel'!$B:$B,'Control Panel'!$H:$H)))</f>
        <v>14158.575262206383</v>
      </c>
      <c r="AZ278" s="3">
        <f t="shared" si="165"/>
        <v>30639.123838463369</v>
      </c>
      <c r="BA278" s="3">
        <f t="shared" si="166"/>
        <v>3130345.1207471476</v>
      </c>
      <c r="BB278" s="10">
        <f>_xlfn.XLOOKUP(AW$1,'Control Panel'!$B:$B,'Control Panel'!$D:$D)</f>
        <v>5.3749999999999999E-2</v>
      </c>
      <c r="BC278" s="2">
        <f>IF('Control Panel'!$D$26="ON",BG277*(1-'Control Panel'!$C$26),BG277)</f>
        <v>5560866.5584717011</v>
      </c>
      <c r="BD278" s="3">
        <f>IF(ROUND(BG277,2) = 0,0,-PMT(_xlfn.XLOOKUP(BC$1,'Control Panel'!$B:$B,'Control Panel'!$H:$H),_xlfn.XLOOKUP(BC$1,'Control Panel'!$B:$B,'Control Panel'!$E:$E),_xlfn.XLOOKUP(BC$1,'Control Panel'!$B:$B,'Control Panel'!$C:$C)))</f>
        <v>83162.8118973979</v>
      </c>
      <c r="BE278" s="3">
        <f>IF(BD278=0,0,BC278*(_xlfn.XLOOKUP(BC$1,'Control Panel'!$B:$B,'Control Panel'!$H:$H)))</f>
        <v>32438.388257751591</v>
      </c>
      <c r="BF278" s="3">
        <f t="shared" si="167"/>
        <v>50724.423639646309</v>
      </c>
      <c r="BG278" s="3">
        <f t="shared" si="168"/>
        <v>5510142.1348320544</v>
      </c>
      <c r="BH278" s="10">
        <f>_xlfn.XLOOKUP(BC$1,'Control Panel'!$B:$B,'Control Panel'!$D:$D)</f>
        <v>7.0000000000000007E-2</v>
      </c>
      <c r="BI278" s="2">
        <f>IF('Control Panel'!$D$26="ON",BM277*(1-'Control Panel'!$C$26),BM277)</f>
        <v>2770854.9680194003</v>
      </c>
      <c r="BJ278" s="3">
        <f>IF(ROUND(BM277,2) = 0,0,-PMT(_xlfn.XLOOKUP(BI$1,'Control Panel'!$B:$B,'Control Panel'!$H:$H),_xlfn.XLOOKUP(BI$1,'Control Panel'!$B:$B,'Control Panel'!$E:$E),_xlfn.XLOOKUP(BI$1,'Control Panel'!$B:$B,'Control Panel'!$C:$C)))</f>
        <v>39928.799014207361</v>
      </c>
      <c r="BK278" s="3">
        <f>IF(BJ278=0,0,BI278*(_xlfn.XLOOKUP(BI$1,'Control Panel'!$B:$B,'Control Panel'!$H:$H)))</f>
        <v>13565.644114261646</v>
      </c>
      <c r="BL278" s="3">
        <f t="shared" si="169"/>
        <v>26363.154899945715</v>
      </c>
      <c r="BM278" s="3">
        <f t="shared" si="170"/>
        <v>2744491.8131194543</v>
      </c>
      <c r="BN278" s="10">
        <f>_xlfn.XLOOKUP(BI$1,'Control Panel'!$B:$B,'Control Panel'!$D:$D)</f>
        <v>5.8749999999999997E-2</v>
      </c>
      <c r="BO278" s="2">
        <f>IF('Control Panel'!$D$26="ON",BS277*(1-'Control Panel'!$C$26),BS277)</f>
        <v>3619302.5033123707</v>
      </c>
      <c r="BP278" s="3">
        <f>IF(ROUND(BS277,2) = 0,0,-PMT(_xlfn.XLOOKUP(BO$1,'Control Panel'!$B:$B,'Control Panel'!$H:$H),_xlfn.XLOOKUP(BO$1,'Control Panel'!$B:$B,'Control Panel'!$E:$E),_xlfn.XLOOKUP(BO$1,'Control Panel'!$B:$B,'Control Panel'!$C:$C)))</f>
        <v>51078.842448125593</v>
      </c>
      <c r="BQ278" s="3">
        <f>IF(BP278=0,0,BO278*(_xlfn.XLOOKUP(BO$1,'Control Panel'!$B:$B,'Control Panel'!$H:$H)))</f>
        <v>15834.44845199162</v>
      </c>
      <c r="BR278" s="3">
        <f t="shared" si="171"/>
        <v>35244.393996133971</v>
      </c>
      <c r="BS278" s="3">
        <f t="shared" si="172"/>
        <v>3584058.1093162368</v>
      </c>
      <c r="BT278" s="10">
        <f>_xlfn.XLOOKUP(BO$1,'Control Panel'!$B:$B,'Control Panel'!$D:$D)</f>
        <v>5.2499999999999998E-2</v>
      </c>
      <c r="BU278" s="2">
        <f>IF('Control Panel'!$D$26="ON",BY277*(1-'Control Panel'!$C$26),BY277)</f>
        <v>-1.0259100235998631E-9</v>
      </c>
      <c r="BV278" s="3">
        <f>IF(ROUND(BY277,2) = 0,0,-PMT(_xlfn.XLOOKUP(BU$1,'Control Panel'!$B:$B,'Control Panel'!$H:$H),_xlfn.XLOOKUP(BU$1,'Control Panel'!$B:$B,'Control Panel'!$E:$E),_xlfn.XLOOKUP(BU$1,'Control Panel'!$B:$B,'Control Panel'!$C:$C)))</f>
        <v>0</v>
      </c>
      <c r="BW278" s="3">
        <f>IF(BV278=0,0,BU278*(_xlfn.XLOOKUP(BU$1,'Control Panel'!$B:$B,'Control Panel'!$H:$H)))</f>
        <v>0</v>
      </c>
      <c r="BX278" s="3">
        <f t="shared" si="173"/>
        <v>0</v>
      </c>
      <c r="BY278" s="3">
        <f t="shared" si="174"/>
        <v>-1.0259100235998631E-9</v>
      </c>
      <c r="BZ278" s="10">
        <f>_xlfn.XLOOKUP(BU$1,'Control Panel'!$B:$B,'Control Panel'!$D:$D)</f>
        <v>6.3750000000000001E-2</v>
      </c>
      <c r="CA278" s="2">
        <f>IF('Control Panel'!$D$26="ON",CE277*(1-'Control Panel'!$C$26),CE277)</f>
        <v>-8.3746272139251232E-9</v>
      </c>
      <c r="CB278" s="3">
        <f>IF(ROUND(CE277,2) = 0,0,-PMT(_xlfn.XLOOKUP(CA$1,'Control Panel'!$B:$B,'Control Panel'!$H:$H),_xlfn.XLOOKUP(CA$1,'Control Panel'!$B:$B,'Control Panel'!$E:$E),_xlfn.XLOOKUP(CA$1,'Control Panel'!$B:$B,'Control Panel'!$C:$C)))</f>
        <v>0</v>
      </c>
      <c r="CC278" s="3">
        <f>IF(CB278=0,0,CA278*(_xlfn.XLOOKUP(CA$1,'Control Panel'!$B:$B,'Control Panel'!$H:$H)))</f>
        <v>0</v>
      </c>
      <c r="CD278" s="3">
        <f t="shared" si="175"/>
        <v>0</v>
      </c>
      <c r="CE278" s="3">
        <f t="shared" si="176"/>
        <v>-8.3746272139251232E-9</v>
      </c>
      <c r="CF278" s="10">
        <f>_xlfn.XLOOKUP(CA$1,'Control Panel'!$B:$B,'Control Panel'!$D:$D)</f>
        <v>5.7500000000000002E-2</v>
      </c>
      <c r="CG278" s="2">
        <f>IF('Control Panel'!$D$26="ON",CK277*(1-'Control Panel'!$C$26),CK277)</f>
        <v>2.066371962428093E-9</v>
      </c>
      <c r="CH278" s="3">
        <f>IF(ROUND(CK277,2) = 0,0,-PMT(_xlfn.XLOOKUP(CG$1,'Control Panel'!$B:$B,'Control Panel'!$H:$H),_xlfn.XLOOKUP(CG$1,'Control Panel'!$B:$B,'Control Panel'!$E:$E),_xlfn.XLOOKUP(CG$1,'Control Panel'!$B:$B,'Control Panel'!$C:$C)))</f>
        <v>0</v>
      </c>
      <c r="CI278" s="3">
        <f>IF(CH278=0,0,CG278*(_xlfn.XLOOKUP(CG$1,'Control Panel'!$B:$B,'Control Panel'!$H:$H)))</f>
        <v>0</v>
      </c>
      <c r="CJ278" s="3">
        <f t="shared" si="177"/>
        <v>0</v>
      </c>
      <c r="CK278" s="3">
        <f t="shared" si="178"/>
        <v>2.066371962428093E-9</v>
      </c>
      <c r="CL278" s="10">
        <f>_xlfn.XLOOKUP(CG$1,'Control Panel'!$B:$B,'Control Panel'!$D:$D)</f>
        <v>5.5E-2</v>
      </c>
      <c r="CM278" s="2">
        <f>IF('Control Panel'!$D$26="ON",CQ277*(1-'Control Panel'!$C$26),CQ277)</f>
        <v>782551.89260807855</v>
      </c>
      <c r="CN278" s="3">
        <f>IF(ROUND(CQ277,2) = 0,0,-PMT(_xlfn.XLOOKUP(CM$1,'Control Panel'!$B:$B,'Control Panel'!$H:$H),_xlfn.XLOOKUP(CM$1,'Control Panel'!$B:$B,'Control Panel'!$E:$E),_xlfn.XLOOKUP(CM$1,'Control Panel'!$B:$B,'Control Panel'!$C:$C)))</f>
        <v>11044.074042837967</v>
      </c>
      <c r="CO278" s="3">
        <f>IF(CN278=0,0,CM278*(_xlfn.XLOOKUP(CM$1,'Control Panel'!$B:$B,'Control Panel'!$H:$H)))</f>
        <v>3423.6645301603435</v>
      </c>
      <c r="CP278" s="3">
        <f t="shared" si="179"/>
        <v>7620.4095126776228</v>
      </c>
      <c r="CQ278" s="3">
        <f t="shared" si="180"/>
        <v>774931.48309540097</v>
      </c>
      <c r="CR278" s="10">
        <f>_xlfn.XLOOKUP(CM$1,'Control Panel'!$B:$B,'Control Panel'!$D:$D)</f>
        <v>5.2499999999999998E-2</v>
      </c>
    </row>
    <row r="279" spans="1:96" ht="11.15" thickBot="1" x14ac:dyDescent="0.35">
      <c r="A279" s="86">
        <f t="shared" si="149"/>
        <v>234683.32892524102</v>
      </c>
      <c r="B279" s="3">
        <f t="shared" si="150"/>
        <v>129999.30438147789</v>
      </c>
      <c r="C279" s="88">
        <f>SUM($A$3:A278)</f>
        <v>75296906.898497701</v>
      </c>
      <c r="D279" s="87">
        <f>IF('Control Panel'!$D$27= "ON",A279+B279*(1-'Control Panel'!$C$27),A279+B279)</f>
        <v>364682.6333067189</v>
      </c>
      <c r="F279" s="11">
        <v>277</v>
      </c>
      <c r="G279" s="2">
        <f>IF('Control Panel'!$D$26="ON",K278*(1-'Control Panel'!$C$26),K278)</f>
        <v>2.5611370801925659E-9</v>
      </c>
      <c r="H279" s="3">
        <f>IF(ROUND(K278,2) = 0,0,-PMT(_xlfn.XLOOKUP(G$1,'Control Panel'!$B:$B,'Control Panel'!$H:$H),_xlfn.XLOOKUP(G$1,'Control Panel'!$B:$B,'Control Panel'!$E:$E),_xlfn.XLOOKUP(G$1,'Control Panel'!$B:$B,'Control Panel'!$C:$C)))</f>
        <v>0</v>
      </c>
      <c r="I279" s="3">
        <f>IF(H279=0,0,G279*(_xlfn.XLOOKUP(G$1,'Control Panel'!$B:$B,'Control Panel'!$H:$H)))</f>
        <v>0</v>
      </c>
      <c r="J279" s="3">
        <f t="shared" si="151"/>
        <v>0</v>
      </c>
      <c r="K279" s="3">
        <f t="shared" si="152"/>
        <v>2.5611370801925659E-9</v>
      </c>
      <c r="L279" s="10">
        <f>_xlfn.XLOOKUP(G$1,'Control Panel'!$B:$B,'Control Panel'!$D:$D)</f>
        <v>5.5E-2</v>
      </c>
      <c r="M279" s="2">
        <f>IF('Control Panel'!$D$26="ON",Q278*(1-'Control Panel'!$C$26),Q278)</f>
        <v>1748121.8420277215</v>
      </c>
      <c r="N279" s="3">
        <f>IF(ROUND(Q278,2) = 0,0,-PMT(_xlfn.XLOOKUP(M$1,'Control Panel'!$B:$B,'Control Panel'!$H:$H),_xlfn.XLOOKUP(M$1,'Control Panel'!$B:$B,'Control Panel'!$E:$E),_xlfn.XLOOKUP(M$1,'Control Panel'!$B:$B,'Control Panel'!$C:$C)))</f>
        <v>26277.152547020552</v>
      </c>
      <c r="O279" s="3">
        <f>IF(N279=0,0,M279*(_xlfn.XLOOKUP(M$1,'Control Panel'!$B:$B,'Control Panel'!$H:$H)))</f>
        <v>10015.281386617155</v>
      </c>
      <c r="P279" s="3">
        <f t="shared" si="153"/>
        <v>16261.871160403398</v>
      </c>
      <c r="Q279" s="3">
        <f t="shared" si="154"/>
        <v>1731859.9708673181</v>
      </c>
      <c r="R279" s="10">
        <f>_xlfn.XLOOKUP(M$1,'Control Panel'!$B:$B,'Control Panel'!$D:$D)</f>
        <v>6.8750000000000006E-2</v>
      </c>
      <c r="S279" s="2">
        <f>IF('Control Panel'!$D$26="ON",W278*(1-'Control Panel'!$C$26),W278)</f>
        <v>2840697.9932950106</v>
      </c>
      <c r="T279" s="3">
        <f>IF(ROUND(W278,2) = 0,0,-PMT(_xlfn.XLOOKUP(S$1,'Control Panel'!$B:$B,'Control Panel'!$H:$H),_xlfn.XLOOKUP(S$1,'Control Panel'!$B:$B,'Control Panel'!$E:$E),_xlfn.XLOOKUP(S$1,'Control Panel'!$B:$B,'Control Panel'!$C:$C)))</f>
        <v>42700.372888908401</v>
      </c>
      <c r="U279" s="3">
        <f>IF(T279=0,0,S279*(_xlfn.XLOOKUP(S$1,'Control Panel'!$B:$B,'Control Panel'!$H:$H)))</f>
        <v>16274.832253252667</v>
      </c>
      <c r="V279" s="3">
        <f t="shared" si="155"/>
        <v>26425.540635655736</v>
      </c>
      <c r="W279" s="3">
        <f t="shared" si="156"/>
        <v>2814272.452659355</v>
      </c>
      <c r="X279" s="10">
        <f>_xlfn.XLOOKUP(S$1,'Control Panel'!$B:$B,'Control Panel'!$D:$D)</f>
        <v>6.8750000000000006E-2</v>
      </c>
      <c r="Y279" s="2">
        <f>IF('Control Panel'!$D$26="ON",AC278*(1-'Control Panel'!$C$26),AC278)</f>
        <v>-6.7957444116473198E-9</v>
      </c>
      <c r="Z279" s="3">
        <f>IF(ROUND(AC278,2) = 0,0,-PMT(_xlfn.XLOOKUP(Y$1,'Control Panel'!$B:$B,'Control Panel'!$H:$H),_xlfn.XLOOKUP(Y$1,'Control Panel'!$B:$B,'Control Panel'!$E:$E),_xlfn.XLOOKUP(Y$1,'Control Panel'!$B:$B,'Control Panel'!$C:$C)))</f>
        <v>0</v>
      </c>
      <c r="AA279" s="3">
        <f>IF(Z279=0,0,Y279*(_xlfn.XLOOKUP(Y$1,'Control Panel'!$B:$B,'Control Panel'!$H:$H)))</f>
        <v>0</v>
      </c>
      <c r="AB279" s="3">
        <f t="shared" si="157"/>
        <v>0</v>
      </c>
      <c r="AC279" s="3">
        <f t="shared" si="158"/>
        <v>-6.7957444116473198E-9</v>
      </c>
      <c r="AD279" s="10">
        <f>_xlfn.XLOOKUP(Y$1,'Control Panel'!$B:$B,'Control Panel'!$D:$D)</f>
        <v>5.1249999999999997E-2</v>
      </c>
      <c r="AE279" s="2">
        <f>IF('Control Panel'!$D$26="ON",AI278*(1-'Control Panel'!$C$26),AI278)</f>
        <v>4370304.6050693095</v>
      </c>
      <c r="AF279" s="3">
        <f>IF(ROUND(AI278,2) = 0,0,-PMT(_xlfn.XLOOKUP(AE$1,'Control Panel'!$B:$B,'Control Panel'!$H:$H),_xlfn.XLOOKUP(AE$1,'Control Panel'!$B:$B,'Control Panel'!$E:$E),_xlfn.XLOOKUP(AE$1,'Control Panel'!$B:$B,'Control Panel'!$C:$C)))</f>
        <v>65692.881367551381</v>
      </c>
      <c r="AG279" s="3">
        <f>IF(AF279=0,0,AE279*(_xlfn.XLOOKUP(AE$1,'Control Panel'!$B:$B,'Control Panel'!$H:$H)))</f>
        <v>25038.20346654292</v>
      </c>
      <c r="AH279" s="3">
        <f t="shared" si="159"/>
        <v>40654.677901008457</v>
      </c>
      <c r="AI279" s="3">
        <f t="shared" si="160"/>
        <v>4329649.9271683013</v>
      </c>
      <c r="AJ279" s="10">
        <f>_xlfn.XLOOKUP(AE$1,'Control Panel'!$B:$B,'Control Panel'!$D:$D)</f>
        <v>6.8750000000000006E-2</v>
      </c>
      <c r="AK279" s="2">
        <f>IF('Control Panel'!$D$26="ON",AO278*(1-'Control Panel'!$C$26),AO278)</f>
        <v>-5.056790541857481E-10</v>
      </c>
      <c r="AL279" s="3">
        <f>IF(ROUND(AO278,2) = 0,0,-PMT(_xlfn.XLOOKUP(AK$1,'Control Panel'!$B:$B,'Control Panel'!$H:$H),_xlfn.XLOOKUP(AK$1,'Control Panel'!$B:$B,'Control Panel'!$E:$E),_xlfn.XLOOKUP(AK$1,'Control Panel'!$B:$B,'Control Panel'!$C:$C)))</f>
        <v>0</v>
      </c>
      <c r="AM279" s="3">
        <f>IF(AL279=0,0,AK279*(_xlfn.XLOOKUP(AK$1,'Control Panel'!$B:$B,'Control Panel'!$H:$H)))</f>
        <v>0</v>
      </c>
      <c r="AN279" s="3">
        <f t="shared" si="161"/>
        <v>0</v>
      </c>
      <c r="AO279" s="3">
        <f t="shared" si="162"/>
        <v>-5.056790541857481E-10</v>
      </c>
      <c r="AP279" s="10">
        <f>_xlfn.XLOOKUP(AK$1,'Control Panel'!$B:$B,'Control Panel'!$D:$D)</f>
        <v>6.25E-2</v>
      </c>
      <c r="AQ279" s="2">
        <f>IF('Control Panel'!$D$26="ON",AU278*(1-'Control Panel'!$C$26),AU278)</f>
        <v>-1.3387762010097504E-9</v>
      </c>
      <c r="AR279" s="3">
        <f>IF(ROUND(AU278,2) = 0,0,-PMT(_xlfn.XLOOKUP(AQ$1,'Control Panel'!$B:$B,'Control Panel'!$H:$H),_xlfn.XLOOKUP(AQ$1,'Control Panel'!$B:$B,'Control Panel'!$E:$E),_xlfn.XLOOKUP(AQ$1,'Control Panel'!$B:$B,'Control Panel'!$C:$C)))</f>
        <v>0</v>
      </c>
      <c r="AS279" s="3">
        <f>IF(AR279=0,0,AQ279*(_xlfn.XLOOKUP(AQ$1,'Control Panel'!$B:$B,'Control Panel'!$H:$H)))</f>
        <v>0</v>
      </c>
      <c r="AT279" s="3">
        <f t="shared" si="163"/>
        <v>0</v>
      </c>
      <c r="AU279" s="3">
        <f t="shared" si="164"/>
        <v>-1.3387762010097504E-9</v>
      </c>
      <c r="AV279" s="10">
        <f>_xlfn.XLOOKUP(AQ$1,'Control Panel'!$B:$B,'Control Panel'!$D:$D)</f>
        <v>6.6250000000000003E-2</v>
      </c>
      <c r="AW279" s="2">
        <f>IF('Control Panel'!$D$26="ON",BA278*(1-'Control Panel'!$C$26),BA278)</f>
        <v>3130345.1207471476</v>
      </c>
      <c r="AX279" s="3">
        <f>IF(ROUND(BA278,2) = 0,0,-PMT(_xlfn.XLOOKUP(AW$1,'Control Panel'!$B:$B,'Control Panel'!$H:$H),_xlfn.XLOOKUP(AW$1,'Control Panel'!$B:$B,'Control Panel'!$E:$E),_xlfn.XLOOKUP(AW$1,'Control Panel'!$B:$B,'Control Panel'!$C:$C)))</f>
        <v>44797.69910066975</v>
      </c>
      <c r="AY279" s="3">
        <f>IF(AX279=0,0,AW279*(_xlfn.XLOOKUP(AW$1,'Control Panel'!$B:$B,'Control Panel'!$H:$H)))</f>
        <v>14021.337520013267</v>
      </c>
      <c r="AZ279" s="3">
        <f t="shared" si="165"/>
        <v>30776.361580656485</v>
      </c>
      <c r="BA279" s="3">
        <f t="shared" si="166"/>
        <v>3099568.7591664912</v>
      </c>
      <c r="BB279" s="10">
        <f>_xlfn.XLOOKUP(AW$1,'Control Panel'!$B:$B,'Control Panel'!$D:$D)</f>
        <v>5.3749999999999999E-2</v>
      </c>
      <c r="BC279" s="2">
        <f>IF('Control Panel'!$D$26="ON",BG278*(1-'Control Panel'!$C$26),BG278)</f>
        <v>5510142.1348320544</v>
      </c>
      <c r="BD279" s="3">
        <f>IF(ROUND(BG278,2) = 0,0,-PMT(_xlfn.XLOOKUP(BC$1,'Control Panel'!$B:$B,'Control Panel'!$H:$H),_xlfn.XLOOKUP(BC$1,'Control Panel'!$B:$B,'Control Panel'!$E:$E),_xlfn.XLOOKUP(BC$1,'Control Panel'!$B:$B,'Control Panel'!$C:$C)))</f>
        <v>83162.8118973979</v>
      </c>
      <c r="BE279" s="3">
        <f>IF(BD279=0,0,BC279*(_xlfn.XLOOKUP(BC$1,'Control Panel'!$B:$B,'Control Panel'!$H:$H)))</f>
        <v>32142.495786520318</v>
      </c>
      <c r="BF279" s="3">
        <f t="shared" si="167"/>
        <v>51020.316110877582</v>
      </c>
      <c r="BG279" s="3">
        <f t="shared" si="168"/>
        <v>5459121.8187211771</v>
      </c>
      <c r="BH279" s="10">
        <f>_xlfn.XLOOKUP(BC$1,'Control Panel'!$B:$B,'Control Panel'!$D:$D)</f>
        <v>7.0000000000000007E-2</v>
      </c>
      <c r="BI279" s="2">
        <f>IF('Control Panel'!$D$26="ON",BM278*(1-'Control Panel'!$C$26),BM278)</f>
        <v>2744491.8131194543</v>
      </c>
      <c r="BJ279" s="3">
        <f>IF(ROUND(BM278,2) = 0,0,-PMT(_xlfn.XLOOKUP(BI$1,'Control Panel'!$B:$B,'Control Panel'!$H:$H),_xlfn.XLOOKUP(BI$1,'Control Panel'!$B:$B,'Control Panel'!$E:$E),_xlfn.XLOOKUP(BI$1,'Control Panel'!$B:$B,'Control Panel'!$C:$C)))</f>
        <v>39928.799014207361</v>
      </c>
      <c r="BK279" s="3">
        <f>IF(BJ279=0,0,BI279*(_xlfn.XLOOKUP(BI$1,'Control Panel'!$B:$B,'Control Panel'!$H:$H)))</f>
        <v>13436.57450173066</v>
      </c>
      <c r="BL279" s="3">
        <f t="shared" si="169"/>
        <v>26492.2245124767</v>
      </c>
      <c r="BM279" s="3">
        <f t="shared" si="170"/>
        <v>2717999.5886069778</v>
      </c>
      <c r="BN279" s="10">
        <f>_xlfn.XLOOKUP(BI$1,'Control Panel'!$B:$B,'Control Panel'!$D:$D)</f>
        <v>5.8749999999999997E-2</v>
      </c>
      <c r="BO279" s="2">
        <f>IF('Control Panel'!$D$26="ON",BS278*(1-'Control Panel'!$C$26),BS278)</f>
        <v>3584058.1093162368</v>
      </c>
      <c r="BP279" s="3">
        <f>IF(ROUND(BS278,2) = 0,0,-PMT(_xlfn.XLOOKUP(BO$1,'Control Panel'!$B:$B,'Control Panel'!$H:$H),_xlfn.XLOOKUP(BO$1,'Control Panel'!$B:$B,'Control Panel'!$E:$E),_xlfn.XLOOKUP(BO$1,'Control Panel'!$B:$B,'Control Panel'!$C:$C)))</f>
        <v>51078.842448125593</v>
      </c>
      <c r="BQ279" s="3">
        <f>IF(BP279=0,0,BO279*(_xlfn.XLOOKUP(BO$1,'Control Panel'!$B:$B,'Control Panel'!$H:$H)))</f>
        <v>15680.254228258535</v>
      </c>
      <c r="BR279" s="3">
        <f t="shared" si="171"/>
        <v>35398.588219867059</v>
      </c>
      <c r="BS279" s="3">
        <f t="shared" si="172"/>
        <v>3548659.5210963697</v>
      </c>
      <c r="BT279" s="10">
        <f>_xlfn.XLOOKUP(BO$1,'Control Panel'!$B:$B,'Control Panel'!$D:$D)</f>
        <v>5.2499999999999998E-2</v>
      </c>
      <c r="BU279" s="2">
        <f>IF('Control Panel'!$D$26="ON",BY278*(1-'Control Panel'!$C$26),BY278)</f>
        <v>-1.0259100235998631E-9</v>
      </c>
      <c r="BV279" s="3">
        <f>IF(ROUND(BY278,2) = 0,0,-PMT(_xlfn.XLOOKUP(BU$1,'Control Panel'!$B:$B,'Control Panel'!$H:$H),_xlfn.XLOOKUP(BU$1,'Control Panel'!$B:$B,'Control Panel'!$E:$E),_xlfn.XLOOKUP(BU$1,'Control Panel'!$B:$B,'Control Panel'!$C:$C)))</f>
        <v>0</v>
      </c>
      <c r="BW279" s="3">
        <f>IF(BV279=0,0,BU279*(_xlfn.XLOOKUP(BU$1,'Control Panel'!$B:$B,'Control Panel'!$H:$H)))</f>
        <v>0</v>
      </c>
      <c r="BX279" s="3">
        <f t="shared" si="173"/>
        <v>0</v>
      </c>
      <c r="BY279" s="3">
        <f t="shared" si="174"/>
        <v>-1.0259100235998631E-9</v>
      </c>
      <c r="BZ279" s="10">
        <f>_xlfn.XLOOKUP(BU$1,'Control Panel'!$B:$B,'Control Panel'!$D:$D)</f>
        <v>6.3750000000000001E-2</v>
      </c>
      <c r="CA279" s="2">
        <f>IF('Control Panel'!$D$26="ON",CE278*(1-'Control Panel'!$C$26),CE278)</f>
        <v>-8.3746272139251232E-9</v>
      </c>
      <c r="CB279" s="3">
        <f>IF(ROUND(CE278,2) = 0,0,-PMT(_xlfn.XLOOKUP(CA$1,'Control Panel'!$B:$B,'Control Panel'!$H:$H),_xlfn.XLOOKUP(CA$1,'Control Panel'!$B:$B,'Control Panel'!$E:$E),_xlfn.XLOOKUP(CA$1,'Control Panel'!$B:$B,'Control Panel'!$C:$C)))</f>
        <v>0</v>
      </c>
      <c r="CC279" s="3">
        <f>IF(CB279=0,0,CA279*(_xlfn.XLOOKUP(CA$1,'Control Panel'!$B:$B,'Control Panel'!$H:$H)))</f>
        <v>0</v>
      </c>
      <c r="CD279" s="3">
        <f t="shared" si="175"/>
        <v>0</v>
      </c>
      <c r="CE279" s="3">
        <f t="shared" si="176"/>
        <v>-8.3746272139251232E-9</v>
      </c>
      <c r="CF279" s="10">
        <f>_xlfn.XLOOKUP(CA$1,'Control Panel'!$B:$B,'Control Panel'!$D:$D)</f>
        <v>5.7500000000000002E-2</v>
      </c>
      <c r="CG279" s="2">
        <f>IF('Control Panel'!$D$26="ON",CK278*(1-'Control Panel'!$C$26),CK278)</f>
        <v>2.066371962428093E-9</v>
      </c>
      <c r="CH279" s="3">
        <f>IF(ROUND(CK278,2) = 0,0,-PMT(_xlfn.XLOOKUP(CG$1,'Control Panel'!$B:$B,'Control Panel'!$H:$H),_xlfn.XLOOKUP(CG$1,'Control Panel'!$B:$B,'Control Panel'!$E:$E),_xlfn.XLOOKUP(CG$1,'Control Panel'!$B:$B,'Control Panel'!$C:$C)))</f>
        <v>0</v>
      </c>
      <c r="CI279" s="3">
        <f>IF(CH279=0,0,CG279*(_xlfn.XLOOKUP(CG$1,'Control Panel'!$B:$B,'Control Panel'!$H:$H)))</f>
        <v>0</v>
      </c>
      <c r="CJ279" s="3">
        <f t="shared" si="177"/>
        <v>0</v>
      </c>
      <c r="CK279" s="3">
        <f t="shared" si="178"/>
        <v>2.066371962428093E-9</v>
      </c>
      <c r="CL279" s="10">
        <f>_xlfn.XLOOKUP(CG$1,'Control Panel'!$B:$B,'Control Panel'!$D:$D)</f>
        <v>5.5E-2</v>
      </c>
      <c r="CM279" s="2">
        <f>IF('Control Panel'!$D$26="ON",CQ278*(1-'Control Panel'!$C$26),CQ278)</f>
        <v>774931.48309540097</v>
      </c>
      <c r="CN279" s="3">
        <f>IF(ROUND(CQ278,2) = 0,0,-PMT(_xlfn.XLOOKUP(CM$1,'Control Panel'!$B:$B,'Control Panel'!$H:$H),_xlfn.XLOOKUP(CM$1,'Control Panel'!$B:$B,'Control Panel'!$E:$E),_xlfn.XLOOKUP(CM$1,'Control Panel'!$B:$B,'Control Panel'!$C:$C)))</f>
        <v>11044.074042837967</v>
      </c>
      <c r="CO279" s="3">
        <f>IF(CN279=0,0,CM279*(_xlfn.XLOOKUP(CM$1,'Control Panel'!$B:$B,'Control Panel'!$H:$H)))</f>
        <v>3390.3252385423789</v>
      </c>
      <c r="CP279" s="3">
        <f t="shared" si="179"/>
        <v>7653.7488042955883</v>
      </c>
      <c r="CQ279" s="3">
        <f t="shared" si="180"/>
        <v>767277.73429110541</v>
      </c>
      <c r="CR279" s="10">
        <f>_xlfn.XLOOKUP(CM$1,'Control Panel'!$B:$B,'Control Panel'!$D:$D)</f>
        <v>5.2499999999999998E-2</v>
      </c>
    </row>
    <row r="280" spans="1:96" ht="11.15" thickBot="1" x14ac:dyDescent="0.35">
      <c r="A280" s="86">
        <f t="shared" si="149"/>
        <v>235914.33610134694</v>
      </c>
      <c r="B280" s="3">
        <f t="shared" si="150"/>
        <v>128768.29720537193</v>
      </c>
      <c r="C280" s="88">
        <f>SUM($A$3:A279)</f>
        <v>75531590.227422938</v>
      </c>
      <c r="D280" s="87">
        <f>IF('Control Panel'!$D$27= "ON",A280+B280*(1-'Control Panel'!$C$27),A280+B280)</f>
        <v>364682.6333067189</v>
      </c>
      <c r="F280" s="11">
        <v>278</v>
      </c>
      <c r="G280" s="2">
        <f>IF('Control Panel'!$D$26="ON",K279*(1-'Control Panel'!$C$26),K279)</f>
        <v>2.5611370801925659E-9</v>
      </c>
      <c r="H280" s="3">
        <f>IF(ROUND(K279,2) = 0,0,-PMT(_xlfn.XLOOKUP(G$1,'Control Panel'!$B:$B,'Control Panel'!$H:$H),_xlfn.XLOOKUP(G$1,'Control Panel'!$B:$B,'Control Panel'!$E:$E),_xlfn.XLOOKUP(G$1,'Control Panel'!$B:$B,'Control Panel'!$C:$C)))</f>
        <v>0</v>
      </c>
      <c r="I280" s="3">
        <f>IF(H280=0,0,G280*(_xlfn.XLOOKUP(G$1,'Control Panel'!$B:$B,'Control Panel'!$H:$H)))</f>
        <v>0</v>
      </c>
      <c r="J280" s="3">
        <f t="shared" si="151"/>
        <v>0</v>
      </c>
      <c r="K280" s="3">
        <f t="shared" si="152"/>
        <v>2.5611370801925659E-9</v>
      </c>
      <c r="L280" s="10">
        <f>_xlfn.XLOOKUP(G$1,'Control Panel'!$B:$B,'Control Panel'!$D:$D)</f>
        <v>5.5E-2</v>
      </c>
      <c r="M280" s="2">
        <f>IF('Control Panel'!$D$26="ON",Q279*(1-'Control Panel'!$C$26),Q279)</f>
        <v>1731859.9708673181</v>
      </c>
      <c r="N280" s="3">
        <f>IF(ROUND(Q279,2) = 0,0,-PMT(_xlfn.XLOOKUP(M$1,'Control Panel'!$B:$B,'Control Panel'!$H:$H),_xlfn.XLOOKUP(M$1,'Control Panel'!$B:$B,'Control Panel'!$E:$E),_xlfn.XLOOKUP(M$1,'Control Panel'!$B:$B,'Control Panel'!$C:$C)))</f>
        <v>26277.152547020552</v>
      </c>
      <c r="O280" s="3">
        <f>IF(N280=0,0,M280*(_xlfn.XLOOKUP(M$1,'Control Panel'!$B:$B,'Control Panel'!$H:$H)))</f>
        <v>9922.1144164273446</v>
      </c>
      <c r="P280" s="3">
        <f t="shared" si="153"/>
        <v>16355.038130593208</v>
      </c>
      <c r="Q280" s="3">
        <f t="shared" si="154"/>
        <v>1715504.9327367248</v>
      </c>
      <c r="R280" s="10">
        <f>_xlfn.XLOOKUP(M$1,'Control Panel'!$B:$B,'Control Panel'!$D:$D)</f>
        <v>6.8750000000000006E-2</v>
      </c>
      <c r="S280" s="2">
        <f>IF('Control Panel'!$D$26="ON",W279*(1-'Control Panel'!$C$26),W279)</f>
        <v>2814272.452659355</v>
      </c>
      <c r="T280" s="3">
        <f>IF(ROUND(W279,2) = 0,0,-PMT(_xlfn.XLOOKUP(S$1,'Control Panel'!$B:$B,'Control Panel'!$H:$H),_xlfn.XLOOKUP(S$1,'Control Panel'!$B:$B,'Control Panel'!$E:$E),_xlfn.XLOOKUP(S$1,'Control Panel'!$B:$B,'Control Panel'!$C:$C)))</f>
        <v>42700.372888908401</v>
      </c>
      <c r="U280" s="3">
        <f>IF(T280=0,0,S280*(_xlfn.XLOOKUP(S$1,'Control Panel'!$B:$B,'Control Panel'!$H:$H)))</f>
        <v>16123.435926694223</v>
      </c>
      <c r="V280" s="3">
        <f t="shared" si="155"/>
        <v>26576.936962214178</v>
      </c>
      <c r="W280" s="3">
        <f t="shared" si="156"/>
        <v>2787695.5156971407</v>
      </c>
      <c r="X280" s="10">
        <f>_xlfn.XLOOKUP(S$1,'Control Panel'!$B:$B,'Control Panel'!$D:$D)</f>
        <v>6.8750000000000006E-2</v>
      </c>
      <c r="Y280" s="2">
        <f>IF('Control Panel'!$D$26="ON",AC279*(1-'Control Panel'!$C$26),AC279)</f>
        <v>-6.7957444116473198E-9</v>
      </c>
      <c r="Z280" s="3">
        <f>IF(ROUND(AC279,2) = 0,0,-PMT(_xlfn.XLOOKUP(Y$1,'Control Panel'!$B:$B,'Control Panel'!$H:$H),_xlfn.XLOOKUP(Y$1,'Control Panel'!$B:$B,'Control Panel'!$E:$E),_xlfn.XLOOKUP(Y$1,'Control Panel'!$B:$B,'Control Panel'!$C:$C)))</f>
        <v>0</v>
      </c>
      <c r="AA280" s="3">
        <f>IF(Z280=0,0,Y280*(_xlfn.XLOOKUP(Y$1,'Control Panel'!$B:$B,'Control Panel'!$H:$H)))</f>
        <v>0</v>
      </c>
      <c r="AB280" s="3">
        <f t="shared" si="157"/>
        <v>0</v>
      </c>
      <c r="AC280" s="3">
        <f t="shared" si="158"/>
        <v>-6.7957444116473198E-9</v>
      </c>
      <c r="AD280" s="10">
        <f>_xlfn.XLOOKUP(Y$1,'Control Panel'!$B:$B,'Control Panel'!$D:$D)</f>
        <v>5.1249999999999997E-2</v>
      </c>
      <c r="AE280" s="2">
        <f>IF('Control Panel'!$D$26="ON",AI279*(1-'Control Panel'!$C$26),AI279)</f>
        <v>4329649.9271683013</v>
      </c>
      <c r="AF280" s="3">
        <f>IF(ROUND(AI279,2) = 0,0,-PMT(_xlfn.XLOOKUP(AE$1,'Control Panel'!$B:$B,'Control Panel'!$H:$H),_xlfn.XLOOKUP(AE$1,'Control Panel'!$B:$B,'Control Panel'!$E:$E),_xlfn.XLOOKUP(AE$1,'Control Panel'!$B:$B,'Control Panel'!$C:$C)))</f>
        <v>65692.881367551381</v>
      </c>
      <c r="AG280" s="3">
        <f>IF(AF280=0,0,AE280*(_xlfn.XLOOKUP(AE$1,'Control Panel'!$B:$B,'Control Panel'!$H:$H)))</f>
        <v>24805.286041068393</v>
      </c>
      <c r="AH280" s="3">
        <f t="shared" si="159"/>
        <v>40887.595326482988</v>
      </c>
      <c r="AI280" s="3">
        <f t="shared" si="160"/>
        <v>4288762.3318418181</v>
      </c>
      <c r="AJ280" s="10">
        <f>_xlfn.XLOOKUP(AE$1,'Control Panel'!$B:$B,'Control Panel'!$D:$D)</f>
        <v>6.8750000000000006E-2</v>
      </c>
      <c r="AK280" s="2">
        <f>IF('Control Panel'!$D$26="ON",AO279*(1-'Control Panel'!$C$26),AO279)</f>
        <v>-5.056790541857481E-10</v>
      </c>
      <c r="AL280" s="3">
        <f>IF(ROUND(AO279,2) = 0,0,-PMT(_xlfn.XLOOKUP(AK$1,'Control Panel'!$B:$B,'Control Panel'!$H:$H),_xlfn.XLOOKUP(AK$1,'Control Panel'!$B:$B,'Control Panel'!$E:$E),_xlfn.XLOOKUP(AK$1,'Control Panel'!$B:$B,'Control Panel'!$C:$C)))</f>
        <v>0</v>
      </c>
      <c r="AM280" s="3">
        <f>IF(AL280=0,0,AK280*(_xlfn.XLOOKUP(AK$1,'Control Panel'!$B:$B,'Control Panel'!$H:$H)))</f>
        <v>0</v>
      </c>
      <c r="AN280" s="3">
        <f t="shared" si="161"/>
        <v>0</v>
      </c>
      <c r="AO280" s="3">
        <f t="shared" si="162"/>
        <v>-5.056790541857481E-10</v>
      </c>
      <c r="AP280" s="10">
        <f>_xlfn.XLOOKUP(AK$1,'Control Panel'!$B:$B,'Control Panel'!$D:$D)</f>
        <v>6.25E-2</v>
      </c>
      <c r="AQ280" s="2">
        <f>IF('Control Panel'!$D$26="ON",AU279*(1-'Control Panel'!$C$26),AU279)</f>
        <v>-1.3387762010097504E-9</v>
      </c>
      <c r="AR280" s="3">
        <f>IF(ROUND(AU279,2) = 0,0,-PMT(_xlfn.XLOOKUP(AQ$1,'Control Panel'!$B:$B,'Control Panel'!$H:$H),_xlfn.XLOOKUP(AQ$1,'Control Panel'!$B:$B,'Control Panel'!$E:$E),_xlfn.XLOOKUP(AQ$1,'Control Panel'!$B:$B,'Control Panel'!$C:$C)))</f>
        <v>0</v>
      </c>
      <c r="AS280" s="3">
        <f>IF(AR280=0,0,AQ280*(_xlfn.XLOOKUP(AQ$1,'Control Panel'!$B:$B,'Control Panel'!$H:$H)))</f>
        <v>0</v>
      </c>
      <c r="AT280" s="3">
        <f t="shared" si="163"/>
        <v>0</v>
      </c>
      <c r="AU280" s="3">
        <f t="shared" si="164"/>
        <v>-1.3387762010097504E-9</v>
      </c>
      <c r="AV280" s="10">
        <f>_xlfn.XLOOKUP(AQ$1,'Control Panel'!$B:$B,'Control Panel'!$D:$D)</f>
        <v>6.6250000000000003E-2</v>
      </c>
      <c r="AW280" s="2">
        <f>IF('Control Panel'!$D$26="ON",BA279*(1-'Control Panel'!$C$26),BA279)</f>
        <v>3099568.7591664912</v>
      </c>
      <c r="AX280" s="3">
        <f>IF(ROUND(BA279,2) = 0,0,-PMT(_xlfn.XLOOKUP(AW$1,'Control Panel'!$B:$B,'Control Panel'!$H:$H),_xlfn.XLOOKUP(AW$1,'Control Panel'!$B:$B,'Control Panel'!$E:$E),_xlfn.XLOOKUP(AW$1,'Control Panel'!$B:$B,'Control Panel'!$C:$C)))</f>
        <v>44797.69910066975</v>
      </c>
      <c r="AY280" s="3">
        <f>IF(AX280=0,0,AW280*(_xlfn.XLOOKUP(AW$1,'Control Panel'!$B:$B,'Control Panel'!$H:$H)))</f>
        <v>13883.485067099909</v>
      </c>
      <c r="AZ280" s="3">
        <f t="shared" si="165"/>
        <v>30914.214033569842</v>
      </c>
      <c r="BA280" s="3">
        <f t="shared" si="166"/>
        <v>3068654.5451329215</v>
      </c>
      <c r="BB280" s="10">
        <f>_xlfn.XLOOKUP(AW$1,'Control Panel'!$B:$B,'Control Panel'!$D:$D)</f>
        <v>5.3749999999999999E-2</v>
      </c>
      <c r="BC280" s="2">
        <f>IF('Control Panel'!$D$26="ON",BG279*(1-'Control Panel'!$C$26),BG279)</f>
        <v>5459121.8187211771</v>
      </c>
      <c r="BD280" s="3">
        <f>IF(ROUND(BG279,2) = 0,0,-PMT(_xlfn.XLOOKUP(BC$1,'Control Panel'!$B:$B,'Control Panel'!$H:$H),_xlfn.XLOOKUP(BC$1,'Control Panel'!$B:$B,'Control Panel'!$E:$E),_xlfn.XLOOKUP(BC$1,'Control Panel'!$B:$B,'Control Panel'!$C:$C)))</f>
        <v>83162.8118973979</v>
      </c>
      <c r="BE280" s="3">
        <f>IF(BD280=0,0,BC280*(_xlfn.XLOOKUP(BC$1,'Control Panel'!$B:$B,'Control Panel'!$H:$H)))</f>
        <v>31844.877275873536</v>
      </c>
      <c r="BF280" s="3">
        <f t="shared" si="167"/>
        <v>51317.934621524364</v>
      </c>
      <c r="BG280" s="3">
        <f t="shared" si="168"/>
        <v>5407803.884099653</v>
      </c>
      <c r="BH280" s="10">
        <f>_xlfn.XLOOKUP(BC$1,'Control Panel'!$B:$B,'Control Panel'!$D:$D)</f>
        <v>7.0000000000000007E-2</v>
      </c>
      <c r="BI280" s="2">
        <f>IF('Control Panel'!$D$26="ON",BM279*(1-'Control Panel'!$C$26),BM279)</f>
        <v>2717999.5886069778</v>
      </c>
      <c r="BJ280" s="3">
        <f>IF(ROUND(BM279,2) = 0,0,-PMT(_xlfn.XLOOKUP(BI$1,'Control Panel'!$B:$B,'Control Panel'!$H:$H),_xlfn.XLOOKUP(BI$1,'Control Panel'!$B:$B,'Control Panel'!$E:$E),_xlfn.XLOOKUP(BI$1,'Control Panel'!$B:$B,'Control Panel'!$C:$C)))</f>
        <v>39928.799014207361</v>
      </c>
      <c r="BK280" s="3">
        <f>IF(BJ280=0,0,BI280*(_xlfn.XLOOKUP(BI$1,'Control Panel'!$B:$B,'Control Panel'!$H:$H)))</f>
        <v>13306.872985888327</v>
      </c>
      <c r="BL280" s="3">
        <f t="shared" si="169"/>
        <v>26621.926028319034</v>
      </c>
      <c r="BM280" s="3">
        <f t="shared" si="170"/>
        <v>2691377.6625786587</v>
      </c>
      <c r="BN280" s="10">
        <f>_xlfn.XLOOKUP(BI$1,'Control Panel'!$B:$B,'Control Panel'!$D:$D)</f>
        <v>5.8749999999999997E-2</v>
      </c>
      <c r="BO280" s="2">
        <f>IF('Control Panel'!$D$26="ON",BS279*(1-'Control Panel'!$C$26),BS279)</f>
        <v>3548659.5210963697</v>
      </c>
      <c r="BP280" s="3">
        <f>IF(ROUND(BS279,2) = 0,0,-PMT(_xlfn.XLOOKUP(BO$1,'Control Panel'!$B:$B,'Control Panel'!$H:$H),_xlfn.XLOOKUP(BO$1,'Control Panel'!$B:$B,'Control Panel'!$E:$E),_xlfn.XLOOKUP(BO$1,'Control Panel'!$B:$B,'Control Panel'!$C:$C)))</f>
        <v>51078.842448125593</v>
      </c>
      <c r="BQ280" s="3">
        <f>IF(BP280=0,0,BO280*(_xlfn.XLOOKUP(BO$1,'Control Panel'!$B:$B,'Control Panel'!$H:$H)))</f>
        <v>15525.385404796616</v>
      </c>
      <c r="BR280" s="3">
        <f t="shared" si="171"/>
        <v>35553.457043328977</v>
      </c>
      <c r="BS280" s="3">
        <f t="shared" si="172"/>
        <v>3513106.0640530409</v>
      </c>
      <c r="BT280" s="10">
        <f>_xlfn.XLOOKUP(BO$1,'Control Panel'!$B:$B,'Control Panel'!$D:$D)</f>
        <v>5.2499999999999998E-2</v>
      </c>
      <c r="BU280" s="2">
        <f>IF('Control Panel'!$D$26="ON",BY279*(1-'Control Panel'!$C$26),BY279)</f>
        <v>-1.0259100235998631E-9</v>
      </c>
      <c r="BV280" s="3">
        <f>IF(ROUND(BY279,2) = 0,0,-PMT(_xlfn.XLOOKUP(BU$1,'Control Panel'!$B:$B,'Control Panel'!$H:$H),_xlfn.XLOOKUP(BU$1,'Control Panel'!$B:$B,'Control Panel'!$E:$E),_xlfn.XLOOKUP(BU$1,'Control Panel'!$B:$B,'Control Panel'!$C:$C)))</f>
        <v>0</v>
      </c>
      <c r="BW280" s="3">
        <f>IF(BV280=0,0,BU280*(_xlfn.XLOOKUP(BU$1,'Control Panel'!$B:$B,'Control Panel'!$H:$H)))</f>
        <v>0</v>
      </c>
      <c r="BX280" s="3">
        <f t="shared" si="173"/>
        <v>0</v>
      </c>
      <c r="BY280" s="3">
        <f t="shared" si="174"/>
        <v>-1.0259100235998631E-9</v>
      </c>
      <c r="BZ280" s="10">
        <f>_xlfn.XLOOKUP(BU$1,'Control Panel'!$B:$B,'Control Panel'!$D:$D)</f>
        <v>6.3750000000000001E-2</v>
      </c>
      <c r="CA280" s="2">
        <f>IF('Control Panel'!$D$26="ON",CE279*(1-'Control Panel'!$C$26),CE279)</f>
        <v>-8.3746272139251232E-9</v>
      </c>
      <c r="CB280" s="3">
        <f>IF(ROUND(CE279,2) = 0,0,-PMT(_xlfn.XLOOKUP(CA$1,'Control Panel'!$B:$B,'Control Panel'!$H:$H),_xlfn.XLOOKUP(CA$1,'Control Panel'!$B:$B,'Control Panel'!$E:$E),_xlfn.XLOOKUP(CA$1,'Control Panel'!$B:$B,'Control Panel'!$C:$C)))</f>
        <v>0</v>
      </c>
      <c r="CC280" s="3">
        <f>IF(CB280=0,0,CA280*(_xlfn.XLOOKUP(CA$1,'Control Panel'!$B:$B,'Control Panel'!$H:$H)))</f>
        <v>0</v>
      </c>
      <c r="CD280" s="3">
        <f t="shared" si="175"/>
        <v>0</v>
      </c>
      <c r="CE280" s="3">
        <f t="shared" si="176"/>
        <v>-8.3746272139251232E-9</v>
      </c>
      <c r="CF280" s="10">
        <f>_xlfn.XLOOKUP(CA$1,'Control Panel'!$B:$B,'Control Panel'!$D:$D)</f>
        <v>5.7500000000000002E-2</v>
      </c>
      <c r="CG280" s="2">
        <f>IF('Control Panel'!$D$26="ON",CK279*(1-'Control Panel'!$C$26),CK279)</f>
        <v>2.066371962428093E-9</v>
      </c>
      <c r="CH280" s="3">
        <f>IF(ROUND(CK279,2) = 0,0,-PMT(_xlfn.XLOOKUP(CG$1,'Control Panel'!$B:$B,'Control Panel'!$H:$H),_xlfn.XLOOKUP(CG$1,'Control Panel'!$B:$B,'Control Panel'!$E:$E),_xlfn.XLOOKUP(CG$1,'Control Panel'!$B:$B,'Control Panel'!$C:$C)))</f>
        <v>0</v>
      </c>
      <c r="CI280" s="3">
        <f>IF(CH280=0,0,CG280*(_xlfn.XLOOKUP(CG$1,'Control Panel'!$B:$B,'Control Panel'!$H:$H)))</f>
        <v>0</v>
      </c>
      <c r="CJ280" s="3">
        <f t="shared" si="177"/>
        <v>0</v>
      </c>
      <c r="CK280" s="3">
        <f t="shared" si="178"/>
        <v>2.066371962428093E-9</v>
      </c>
      <c r="CL280" s="10">
        <f>_xlfn.XLOOKUP(CG$1,'Control Panel'!$B:$B,'Control Panel'!$D:$D)</f>
        <v>5.5E-2</v>
      </c>
      <c r="CM280" s="2">
        <f>IF('Control Panel'!$D$26="ON",CQ279*(1-'Control Panel'!$C$26),CQ279)</f>
        <v>767277.73429110541</v>
      </c>
      <c r="CN280" s="3">
        <f>IF(ROUND(CQ279,2) = 0,0,-PMT(_xlfn.XLOOKUP(CM$1,'Control Panel'!$B:$B,'Control Panel'!$H:$H),_xlfn.XLOOKUP(CM$1,'Control Panel'!$B:$B,'Control Panel'!$E:$E),_xlfn.XLOOKUP(CM$1,'Control Panel'!$B:$B,'Control Panel'!$C:$C)))</f>
        <v>11044.074042837967</v>
      </c>
      <c r="CO280" s="3">
        <f>IF(CN280=0,0,CM280*(_xlfn.XLOOKUP(CM$1,'Control Panel'!$B:$B,'Control Panel'!$H:$H)))</f>
        <v>3356.8400875235857</v>
      </c>
      <c r="CP280" s="3">
        <f t="shared" si="179"/>
        <v>7687.2339553143811</v>
      </c>
      <c r="CQ280" s="3">
        <f t="shared" si="180"/>
        <v>759590.50033579103</v>
      </c>
      <c r="CR280" s="10">
        <f>_xlfn.XLOOKUP(CM$1,'Control Panel'!$B:$B,'Control Panel'!$D:$D)</f>
        <v>5.2499999999999998E-2</v>
      </c>
    </row>
    <row r="281" spans="1:96" ht="11.15" thickBot="1" x14ac:dyDescent="0.35">
      <c r="A281" s="86">
        <f t="shared" si="149"/>
        <v>237151.89146182447</v>
      </c>
      <c r="B281" s="3">
        <f t="shared" si="150"/>
        <v>127530.74184489445</v>
      </c>
      <c r="C281" s="88">
        <f>SUM($A$3:A280)</f>
        <v>75767504.563524291</v>
      </c>
      <c r="D281" s="87">
        <f>IF('Control Panel'!$D$27= "ON",A281+B281*(1-'Control Panel'!$C$27),A281+B281)</f>
        <v>364682.6333067189</v>
      </c>
      <c r="F281" s="11">
        <v>279</v>
      </c>
      <c r="G281" s="2">
        <f>IF('Control Panel'!$D$26="ON",K280*(1-'Control Panel'!$C$26),K280)</f>
        <v>2.5611370801925659E-9</v>
      </c>
      <c r="H281" s="3">
        <f>IF(ROUND(K280,2) = 0,0,-PMT(_xlfn.XLOOKUP(G$1,'Control Panel'!$B:$B,'Control Panel'!$H:$H),_xlfn.XLOOKUP(G$1,'Control Panel'!$B:$B,'Control Panel'!$E:$E),_xlfn.XLOOKUP(G$1,'Control Panel'!$B:$B,'Control Panel'!$C:$C)))</f>
        <v>0</v>
      </c>
      <c r="I281" s="3">
        <f>IF(H281=0,0,G281*(_xlfn.XLOOKUP(G$1,'Control Panel'!$B:$B,'Control Panel'!$H:$H)))</f>
        <v>0</v>
      </c>
      <c r="J281" s="3">
        <f t="shared" si="151"/>
        <v>0</v>
      </c>
      <c r="K281" s="3">
        <f t="shared" si="152"/>
        <v>2.5611370801925659E-9</v>
      </c>
      <c r="L281" s="10">
        <f>_xlfn.XLOOKUP(G$1,'Control Panel'!$B:$B,'Control Panel'!$D:$D)</f>
        <v>5.5E-2</v>
      </c>
      <c r="M281" s="2">
        <f>IF('Control Panel'!$D$26="ON",Q280*(1-'Control Panel'!$C$26),Q280)</f>
        <v>1715504.9327367248</v>
      </c>
      <c r="N281" s="3">
        <f>IF(ROUND(Q280,2) = 0,0,-PMT(_xlfn.XLOOKUP(M$1,'Control Panel'!$B:$B,'Control Panel'!$H:$H),_xlfn.XLOOKUP(M$1,'Control Panel'!$B:$B,'Control Panel'!$E:$E),_xlfn.XLOOKUP(M$1,'Control Panel'!$B:$B,'Control Panel'!$C:$C)))</f>
        <v>26277.152547020552</v>
      </c>
      <c r="O281" s="3">
        <f>IF(N281=0,0,M281*(_xlfn.XLOOKUP(M$1,'Control Panel'!$B:$B,'Control Panel'!$H:$H)))</f>
        <v>9828.413677137487</v>
      </c>
      <c r="P281" s="3">
        <f t="shared" si="153"/>
        <v>16448.738869883065</v>
      </c>
      <c r="Q281" s="3">
        <f t="shared" si="154"/>
        <v>1699056.1938668417</v>
      </c>
      <c r="R281" s="10">
        <f>_xlfn.XLOOKUP(M$1,'Control Panel'!$B:$B,'Control Panel'!$D:$D)</f>
        <v>6.8750000000000006E-2</v>
      </c>
      <c r="S281" s="2">
        <f>IF('Control Panel'!$D$26="ON",W280*(1-'Control Panel'!$C$26),W280)</f>
        <v>2787695.5156971407</v>
      </c>
      <c r="T281" s="3">
        <f>IF(ROUND(W280,2) = 0,0,-PMT(_xlfn.XLOOKUP(S$1,'Control Panel'!$B:$B,'Control Panel'!$H:$H),_xlfn.XLOOKUP(S$1,'Control Panel'!$B:$B,'Control Panel'!$E:$E),_xlfn.XLOOKUP(S$1,'Control Panel'!$B:$B,'Control Panel'!$C:$C)))</f>
        <v>42700.372888908401</v>
      </c>
      <c r="U281" s="3">
        <f>IF(T281=0,0,S281*(_xlfn.XLOOKUP(S$1,'Control Panel'!$B:$B,'Control Panel'!$H:$H)))</f>
        <v>15971.172225348204</v>
      </c>
      <c r="V281" s="3">
        <f t="shared" si="155"/>
        <v>26729.200663560197</v>
      </c>
      <c r="W281" s="3">
        <f t="shared" si="156"/>
        <v>2760966.3150335806</v>
      </c>
      <c r="X281" s="10">
        <f>_xlfn.XLOOKUP(S$1,'Control Panel'!$B:$B,'Control Panel'!$D:$D)</f>
        <v>6.8750000000000006E-2</v>
      </c>
      <c r="Y281" s="2">
        <f>IF('Control Panel'!$D$26="ON",AC280*(1-'Control Panel'!$C$26),AC280)</f>
        <v>-6.7957444116473198E-9</v>
      </c>
      <c r="Z281" s="3">
        <f>IF(ROUND(AC280,2) = 0,0,-PMT(_xlfn.XLOOKUP(Y$1,'Control Panel'!$B:$B,'Control Panel'!$H:$H),_xlfn.XLOOKUP(Y$1,'Control Panel'!$B:$B,'Control Panel'!$E:$E),_xlfn.XLOOKUP(Y$1,'Control Panel'!$B:$B,'Control Panel'!$C:$C)))</f>
        <v>0</v>
      </c>
      <c r="AA281" s="3">
        <f>IF(Z281=0,0,Y281*(_xlfn.XLOOKUP(Y$1,'Control Panel'!$B:$B,'Control Panel'!$H:$H)))</f>
        <v>0</v>
      </c>
      <c r="AB281" s="3">
        <f t="shared" si="157"/>
        <v>0</v>
      </c>
      <c r="AC281" s="3">
        <f t="shared" si="158"/>
        <v>-6.7957444116473198E-9</v>
      </c>
      <c r="AD281" s="10">
        <f>_xlfn.XLOOKUP(Y$1,'Control Panel'!$B:$B,'Control Panel'!$D:$D)</f>
        <v>5.1249999999999997E-2</v>
      </c>
      <c r="AE281" s="2">
        <f>IF('Control Panel'!$D$26="ON",AI280*(1-'Control Panel'!$C$26),AI280)</f>
        <v>4288762.3318418181</v>
      </c>
      <c r="AF281" s="3">
        <f>IF(ROUND(AI280,2) = 0,0,-PMT(_xlfn.XLOOKUP(AE$1,'Control Panel'!$B:$B,'Control Panel'!$H:$H),_xlfn.XLOOKUP(AE$1,'Control Panel'!$B:$B,'Control Panel'!$E:$E),_xlfn.XLOOKUP(AE$1,'Control Panel'!$B:$B,'Control Panel'!$C:$C)))</f>
        <v>65692.881367551381</v>
      </c>
      <c r="AG281" s="3">
        <f>IF(AF281=0,0,AE281*(_xlfn.XLOOKUP(AE$1,'Control Panel'!$B:$B,'Control Panel'!$H:$H)))</f>
        <v>24571.034192843752</v>
      </c>
      <c r="AH281" s="3">
        <f t="shared" si="159"/>
        <v>41121.847174707626</v>
      </c>
      <c r="AI281" s="3">
        <f t="shared" si="160"/>
        <v>4247640.4846671103</v>
      </c>
      <c r="AJ281" s="10">
        <f>_xlfn.XLOOKUP(AE$1,'Control Panel'!$B:$B,'Control Panel'!$D:$D)</f>
        <v>6.8750000000000006E-2</v>
      </c>
      <c r="AK281" s="2">
        <f>IF('Control Panel'!$D$26="ON",AO280*(1-'Control Panel'!$C$26),AO280)</f>
        <v>-5.056790541857481E-10</v>
      </c>
      <c r="AL281" s="3">
        <f>IF(ROUND(AO280,2) = 0,0,-PMT(_xlfn.XLOOKUP(AK$1,'Control Panel'!$B:$B,'Control Panel'!$H:$H),_xlfn.XLOOKUP(AK$1,'Control Panel'!$B:$B,'Control Panel'!$E:$E),_xlfn.XLOOKUP(AK$1,'Control Panel'!$B:$B,'Control Panel'!$C:$C)))</f>
        <v>0</v>
      </c>
      <c r="AM281" s="3">
        <f>IF(AL281=0,0,AK281*(_xlfn.XLOOKUP(AK$1,'Control Panel'!$B:$B,'Control Panel'!$H:$H)))</f>
        <v>0</v>
      </c>
      <c r="AN281" s="3">
        <f t="shared" si="161"/>
        <v>0</v>
      </c>
      <c r="AO281" s="3">
        <f t="shared" si="162"/>
        <v>-5.056790541857481E-10</v>
      </c>
      <c r="AP281" s="10">
        <f>_xlfn.XLOOKUP(AK$1,'Control Panel'!$B:$B,'Control Panel'!$D:$D)</f>
        <v>6.25E-2</v>
      </c>
      <c r="AQ281" s="2">
        <f>IF('Control Panel'!$D$26="ON",AU280*(1-'Control Panel'!$C$26),AU280)</f>
        <v>-1.3387762010097504E-9</v>
      </c>
      <c r="AR281" s="3">
        <f>IF(ROUND(AU280,2) = 0,0,-PMT(_xlfn.XLOOKUP(AQ$1,'Control Panel'!$B:$B,'Control Panel'!$H:$H),_xlfn.XLOOKUP(AQ$1,'Control Panel'!$B:$B,'Control Panel'!$E:$E),_xlfn.XLOOKUP(AQ$1,'Control Panel'!$B:$B,'Control Panel'!$C:$C)))</f>
        <v>0</v>
      </c>
      <c r="AS281" s="3">
        <f>IF(AR281=0,0,AQ281*(_xlfn.XLOOKUP(AQ$1,'Control Panel'!$B:$B,'Control Panel'!$H:$H)))</f>
        <v>0</v>
      </c>
      <c r="AT281" s="3">
        <f t="shared" si="163"/>
        <v>0</v>
      </c>
      <c r="AU281" s="3">
        <f t="shared" si="164"/>
        <v>-1.3387762010097504E-9</v>
      </c>
      <c r="AV281" s="10">
        <f>_xlfn.XLOOKUP(AQ$1,'Control Panel'!$B:$B,'Control Panel'!$D:$D)</f>
        <v>6.6250000000000003E-2</v>
      </c>
      <c r="AW281" s="2">
        <f>IF('Control Panel'!$D$26="ON",BA280*(1-'Control Panel'!$C$26),BA280)</f>
        <v>3068654.5451329215</v>
      </c>
      <c r="AX281" s="3">
        <f>IF(ROUND(BA280,2) = 0,0,-PMT(_xlfn.XLOOKUP(AW$1,'Control Panel'!$B:$B,'Control Panel'!$H:$H),_xlfn.XLOOKUP(AW$1,'Control Panel'!$B:$B,'Control Panel'!$E:$E),_xlfn.XLOOKUP(AW$1,'Control Panel'!$B:$B,'Control Panel'!$C:$C)))</f>
        <v>44797.69910066975</v>
      </c>
      <c r="AY281" s="3">
        <f>IF(AX281=0,0,AW281*(_xlfn.XLOOKUP(AW$1,'Control Panel'!$B:$B,'Control Panel'!$H:$H)))</f>
        <v>13745.015150074545</v>
      </c>
      <c r="AZ281" s="3">
        <f t="shared" si="165"/>
        <v>31052.683950595205</v>
      </c>
      <c r="BA281" s="3">
        <f t="shared" si="166"/>
        <v>3037601.8611823265</v>
      </c>
      <c r="BB281" s="10">
        <f>_xlfn.XLOOKUP(AW$1,'Control Panel'!$B:$B,'Control Panel'!$D:$D)</f>
        <v>5.3749999999999999E-2</v>
      </c>
      <c r="BC281" s="2">
        <f>IF('Control Panel'!$D$26="ON",BG280*(1-'Control Panel'!$C$26),BG280)</f>
        <v>5407803.884099653</v>
      </c>
      <c r="BD281" s="3">
        <f>IF(ROUND(BG280,2) = 0,0,-PMT(_xlfn.XLOOKUP(BC$1,'Control Panel'!$B:$B,'Control Panel'!$H:$H),_xlfn.XLOOKUP(BC$1,'Control Panel'!$B:$B,'Control Panel'!$E:$E),_xlfn.XLOOKUP(BC$1,'Control Panel'!$B:$B,'Control Panel'!$C:$C)))</f>
        <v>83162.8118973979</v>
      </c>
      <c r="BE281" s="3">
        <f>IF(BD281=0,0,BC281*(_xlfn.XLOOKUP(BC$1,'Control Panel'!$B:$B,'Control Panel'!$H:$H)))</f>
        <v>31545.522657247977</v>
      </c>
      <c r="BF281" s="3">
        <f t="shared" si="167"/>
        <v>51617.289240149927</v>
      </c>
      <c r="BG281" s="3">
        <f t="shared" si="168"/>
        <v>5356186.5948595032</v>
      </c>
      <c r="BH281" s="10">
        <f>_xlfn.XLOOKUP(BC$1,'Control Panel'!$B:$B,'Control Panel'!$D:$D)</f>
        <v>7.0000000000000007E-2</v>
      </c>
      <c r="BI281" s="2">
        <f>IF('Control Panel'!$D$26="ON",BM280*(1-'Control Panel'!$C$26),BM280)</f>
        <v>2691377.6625786587</v>
      </c>
      <c r="BJ281" s="3">
        <f>IF(ROUND(BM280,2) = 0,0,-PMT(_xlfn.XLOOKUP(BI$1,'Control Panel'!$B:$B,'Control Panel'!$H:$H),_xlfn.XLOOKUP(BI$1,'Control Panel'!$B:$B,'Control Panel'!$E:$E),_xlfn.XLOOKUP(BI$1,'Control Panel'!$B:$B,'Control Panel'!$C:$C)))</f>
        <v>39928.799014207361</v>
      </c>
      <c r="BK281" s="3">
        <f>IF(BJ281=0,0,BI281*(_xlfn.XLOOKUP(BI$1,'Control Panel'!$B:$B,'Control Panel'!$H:$H)))</f>
        <v>13176.536473041348</v>
      </c>
      <c r="BL281" s="3">
        <f t="shared" si="169"/>
        <v>26752.262541166012</v>
      </c>
      <c r="BM281" s="3">
        <f t="shared" si="170"/>
        <v>2664625.4000374926</v>
      </c>
      <c r="BN281" s="10">
        <f>_xlfn.XLOOKUP(BI$1,'Control Panel'!$B:$B,'Control Panel'!$D:$D)</f>
        <v>5.8749999999999997E-2</v>
      </c>
      <c r="BO281" s="2">
        <f>IF('Control Panel'!$D$26="ON",BS280*(1-'Control Panel'!$C$26),BS280)</f>
        <v>3513106.0640530409</v>
      </c>
      <c r="BP281" s="3">
        <f>IF(ROUND(BS280,2) = 0,0,-PMT(_xlfn.XLOOKUP(BO$1,'Control Panel'!$B:$B,'Control Panel'!$H:$H),_xlfn.XLOOKUP(BO$1,'Control Panel'!$B:$B,'Control Panel'!$E:$E),_xlfn.XLOOKUP(BO$1,'Control Panel'!$B:$B,'Control Panel'!$C:$C)))</f>
        <v>51078.842448125593</v>
      </c>
      <c r="BQ281" s="3">
        <f>IF(BP281=0,0,BO281*(_xlfn.XLOOKUP(BO$1,'Control Panel'!$B:$B,'Control Panel'!$H:$H)))</f>
        <v>15369.839030232053</v>
      </c>
      <c r="BR281" s="3">
        <f t="shared" si="171"/>
        <v>35709.003417893538</v>
      </c>
      <c r="BS281" s="3">
        <f t="shared" si="172"/>
        <v>3477397.0606351476</v>
      </c>
      <c r="BT281" s="10">
        <f>_xlfn.XLOOKUP(BO$1,'Control Panel'!$B:$B,'Control Panel'!$D:$D)</f>
        <v>5.2499999999999998E-2</v>
      </c>
      <c r="BU281" s="2">
        <f>IF('Control Panel'!$D$26="ON",BY280*(1-'Control Panel'!$C$26),BY280)</f>
        <v>-1.0259100235998631E-9</v>
      </c>
      <c r="BV281" s="3">
        <f>IF(ROUND(BY280,2) = 0,0,-PMT(_xlfn.XLOOKUP(BU$1,'Control Panel'!$B:$B,'Control Panel'!$H:$H),_xlfn.XLOOKUP(BU$1,'Control Panel'!$B:$B,'Control Panel'!$E:$E),_xlfn.XLOOKUP(BU$1,'Control Panel'!$B:$B,'Control Panel'!$C:$C)))</f>
        <v>0</v>
      </c>
      <c r="BW281" s="3">
        <f>IF(BV281=0,0,BU281*(_xlfn.XLOOKUP(BU$1,'Control Panel'!$B:$B,'Control Panel'!$H:$H)))</f>
        <v>0</v>
      </c>
      <c r="BX281" s="3">
        <f t="shared" si="173"/>
        <v>0</v>
      </c>
      <c r="BY281" s="3">
        <f t="shared" si="174"/>
        <v>-1.0259100235998631E-9</v>
      </c>
      <c r="BZ281" s="10">
        <f>_xlfn.XLOOKUP(BU$1,'Control Panel'!$B:$B,'Control Panel'!$D:$D)</f>
        <v>6.3750000000000001E-2</v>
      </c>
      <c r="CA281" s="2">
        <f>IF('Control Panel'!$D$26="ON",CE280*(1-'Control Panel'!$C$26),CE280)</f>
        <v>-8.3746272139251232E-9</v>
      </c>
      <c r="CB281" s="3">
        <f>IF(ROUND(CE280,2) = 0,0,-PMT(_xlfn.XLOOKUP(CA$1,'Control Panel'!$B:$B,'Control Panel'!$H:$H),_xlfn.XLOOKUP(CA$1,'Control Panel'!$B:$B,'Control Panel'!$E:$E),_xlfn.XLOOKUP(CA$1,'Control Panel'!$B:$B,'Control Panel'!$C:$C)))</f>
        <v>0</v>
      </c>
      <c r="CC281" s="3">
        <f>IF(CB281=0,0,CA281*(_xlfn.XLOOKUP(CA$1,'Control Panel'!$B:$B,'Control Panel'!$H:$H)))</f>
        <v>0</v>
      </c>
      <c r="CD281" s="3">
        <f t="shared" si="175"/>
        <v>0</v>
      </c>
      <c r="CE281" s="3">
        <f t="shared" si="176"/>
        <v>-8.3746272139251232E-9</v>
      </c>
      <c r="CF281" s="10">
        <f>_xlfn.XLOOKUP(CA$1,'Control Panel'!$B:$B,'Control Panel'!$D:$D)</f>
        <v>5.7500000000000002E-2</v>
      </c>
      <c r="CG281" s="2">
        <f>IF('Control Panel'!$D$26="ON",CK280*(1-'Control Panel'!$C$26),CK280)</f>
        <v>2.066371962428093E-9</v>
      </c>
      <c r="CH281" s="3">
        <f>IF(ROUND(CK280,2) = 0,0,-PMT(_xlfn.XLOOKUP(CG$1,'Control Panel'!$B:$B,'Control Panel'!$H:$H),_xlfn.XLOOKUP(CG$1,'Control Panel'!$B:$B,'Control Panel'!$E:$E),_xlfn.XLOOKUP(CG$1,'Control Panel'!$B:$B,'Control Panel'!$C:$C)))</f>
        <v>0</v>
      </c>
      <c r="CI281" s="3">
        <f>IF(CH281=0,0,CG281*(_xlfn.XLOOKUP(CG$1,'Control Panel'!$B:$B,'Control Panel'!$H:$H)))</f>
        <v>0</v>
      </c>
      <c r="CJ281" s="3">
        <f t="shared" si="177"/>
        <v>0</v>
      </c>
      <c r="CK281" s="3">
        <f t="shared" si="178"/>
        <v>2.066371962428093E-9</v>
      </c>
      <c r="CL281" s="10">
        <f>_xlfn.XLOOKUP(CG$1,'Control Panel'!$B:$B,'Control Panel'!$D:$D)</f>
        <v>5.5E-2</v>
      </c>
      <c r="CM281" s="2">
        <f>IF('Control Panel'!$D$26="ON",CQ280*(1-'Control Panel'!$C$26),CQ280)</f>
        <v>759590.50033579103</v>
      </c>
      <c r="CN281" s="3">
        <f>IF(ROUND(CQ280,2) = 0,0,-PMT(_xlfn.XLOOKUP(CM$1,'Control Panel'!$B:$B,'Control Panel'!$H:$H),_xlfn.XLOOKUP(CM$1,'Control Panel'!$B:$B,'Control Panel'!$E:$E),_xlfn.XLOOKUP(CM$1,'Control Panel'!$B:$B,'Control Panel'!$C:$C)))</f>
        <v>11044.074042837967</v>
      </c>
      <c r="CO281" s="3">
        <f>IF(CN281=0,0,CM281*(_xlfn.XLOOKUP(CM$1,'Control Panel'!$B:$B,'Control Panel'!$H:$H)))</f>
        <v>3323.2084389690854</v>
      </c>
      <c r="CP281" s="3">
        <f t="shared" si="179"/>
        <v>7720.8656038688814</v>
      </c>
      <c r="CQ281" s="3">
        <f t="shared" si="180"/>
        <v>751869.63473192218</v>
      </c>
      <c r="CR281" s="10">
        <f>_xlfn.XLOOKUP(CM$1,'Control Panel'!$B:$B,'Control Panel'!$D:$D)</f>
        <v>5.2499999999999998E-2</v>
      </c>
    </row>
    <row r="282" spans="1:96" ht="11.15" thickBot="1" x14ac:dyDescent="0.35">
      <c r="A282" s="86">
        <f t="shared" si="149"/>
        <v>238396.03028626417</v>
      </c>
      <c r="B282" s="3">
        <f t="shared" si="150"/>
        <v>126286.60302045474</v>
      </c>
      <c r="C282" s="88">
        <f>SUM($A$3:A281)</f>
        <v>76004656.45498611</v>
      </c>
      <c r="D282" s="87">
        <f>IF('Control Panel'!$D$27= "ON",A282+B282*(1-'Control Panel'!$C$27),A282+B282)</f>
        <v>364682.6333067189</v>
      </c>
      <c r="F282" s="11">
        <v>280</v>
      </c>
      <c r="G282" s="2">
        <f>IF('Control Panel'!$D$26="ON",K281*(1-'Control Panel'!$C$26),K281)</f>
        <v>2.5611370801925659E-9</v>
      </c>
      <c r="H282" s="3">
        <f>IF(ROUND(K281,2) = 0,0,-PMT(_xlfn.XLOOKUP(G$1,'Control Panel'!$B:$B,'Control Panel'!$H:$H),_xlfn.XLOOKUP(G$1,'Control Panel'!$B:$B,'Control Panel'!$E:$E),_xlfn.XLOOKUP(G$1,'Control Panel'!$B:$B,'Control Panel'!$C:$C)))</f>
        <v>0</v>
      </c>
      <c r="I282" s="3">
        <f>IF(H282=0,0,G282*(_xlfn.XLOOKUP(G$1,'Control Panel'!$B:$B,'Control Panel'!$H:$H)))</f>
        <v>0</v>
      </c>
      <c r="J282" s="3">
        <f t="shared" si="151"/>
        <v>0</v>
      </c>
      <c r="K282" s="3">
        <f t="shared" si="152"/>
        <v>2.5611370801925659E-9</v>
      </c>
      <c r="L282" s="10">
        <f>_xlfn.XLOOKUP(G$1,'Control Panel'!$B:$B,'Control Panel'!$D:$D)</f>
        <v>5.5E-2</v>
      </c>
      <c r="M282" s="2">
        <f>IF('Control Panel'!$D$26="ON",Q281*(1-'Control Panel'!$C$26),Q281)</f>
        <v>1699056.1938668417</v>
      </c>
      <c r="N282" s="3">
        <f>IF(ROUND(Q281,2) = 0,0,-PMT(_xlfn.XLOOKUP(M$1,'Control Panel'!$B:$B,'Control Panel'!$H:$H),_xlfn.XLOOKUP(M$1,'Control Panel'!$B:$B,'Control Panel'!$E:$E),_xlfn.XLOOKUP(M$1,'Control Panel'!$B:$B,'Control Panel'!$C:$C)))</f>
        <v>26277.152547020552</v>
      </c>
      <c r="O282" s="3">
        <f>IF(N282=0,0,M282*(_xlfn.XLOOKUP(M$1,'Control Panel'!$B:$B,'Control Panel'!$H:$H)))</f>
        <v>9734.1761106954473</v>
      </c>
      <c r="P282" s="3">
        <f t="shared" si="153"/>
        <v>16542.976436325105</v>
      </c>
      <c r="Q282" s="3">
        <f t="shared" si="154"/>
        <v>1682513.2174305166</v>
      </c>
      <c r="R282" s="10">
        <f>_xlfn.XLOOKUP(M$1,'Control Panel'!$B:$B,'Control Panel'!$D:$D)</f>
        <v>6.8750000000000006E-2</v>
      </c>
      <c r="S282" s="2">
        <f>IF('Control Panel'!$D$26="ON",W281*(1-'Control Panel'!$C$26),W281)</f>
        <v>2760966.3150335806</v>
      </c>
      <c r="T282" s="3">
        <f>IF(ROUND(W281,2) = 0,0,-PMT(_xlfn.XLOOKUP(S$1,'Control Panel'!$B:$B,'Control Panel'!$H:$H),_xlfn.XLOOKUP(S$1,'Control Panel'!$B:$B,'Control Panel'!$E:$E),_xlfn.XLOOKUP(S$1,'Control Panel'!$B:$B,'Control Panel'!$C:$C)))</f>
        <v>42700.372888908401</v>
      </c>
      <c r="U282" s="3">
        <f>IF(T282=0,0,S282*(_xlfn.XLOOKUP(S$1,'Control Panel'!$B:$B,'Control Panel'!$H:$H)))</f>
        <v>15818.036179879891</v>
      </c>
      <c r="V282" s="3">
        <f t="shared" si="155"/>
        <v>26882.33670902851</v>
      </c>
      <c r="W282" s="3">
        <f t="shared" si="156"/>
        <v>2734083.9783245521</v>
      </c>
      <c r="X282" s="10">
        <f>_xlfn.XLOOKUP(S$1,'Control Panel'!$B:$B,'Control Panel'!$D:$D)</f>
        <v>6.8750000000000006E-2</v>
      </c>
      <c r="Y282" s="2">
        <f>IF('Control Panel'!$D$26="ON",AC281*(1-'Control Panel'!$C$26),AC281)</f>
        <v>-6.7957444116473198E-9</v>
      </c>
      <c r="Z282" s="3">
        <f>IF(ROUND(AC281,2) = 0,0,-PMT(_xlfn.XLOOKUP(Y$1,'Control Panel'!$B:$B,'Control Panel'!$H:$H),_xlfn.XLOOKUP(Y$1,'Control Panel'!$B:$B,'Control Panel'!$E:$E),_xlfn.XLOOKUP(Y$1,'Control Panel'!$B:$B,'Control Panel'!$C:$C)))</f>
        <v>0</v>
      </c>
      <c r="AA282" s="3">
        <f>IF(Z282=0,0,Y282*(_xlfn.XLOOKUP(Y$1,'Control Panel'!$B:$B,'Control Panel'!$H:$H)))</f>
        <v>0</v>
      </c>
      <c r="AB282" s="3">
        <f t="shared" si="157"/>
        <v>0</v>
      </c>
      <c r="AC282" s="3">
        <f t="shared" si="158"/>
        <v>-6.7957444116473198E-9</v>
      </c>
      <c r="AD282" s="10">
        <f>_xlfn.XLOOKUP(Y$1,'Control Panel'!$B:$B,'Control Panel'!$D:$D)</f>
        <v>5.1249999999999997E-2</v>
      </c>
      <c r="AE282" s="2">
        <f>IF('Control Panel'!$D$26="ON",AI281*(1-'Control Panel'!$C$26),AI281)</f>
        <v>4247640.4846671103</v>
      </c>
      <c r="AF282" s="3">
        <f>IF(ROUND(AI281,2) = 0,0,-PMT(_xlfn.XLOOKUP(AE$1,'Control Panel'!$B:$B,'Control Panel'!$H:$H),_xlfn.XLOOKUP(AE$1,'Control Panel'!$B:$B,'Control Panel'!$E:$E),_xlfn.XLOOKUP(AE$1,'Control Panel'!$B:$B,'Control Panel'!$C:$C)))</f>
        <v>65692.881367551381</v>
      </c>
      <c r="AG282" s="3">
        <f>IF(AF282=0,0,AE282*(_xlfn.XLOOKUP(AE$1,'Control Panel'!$B:$B,'Control Panel'!$H:$H)))</f>
        <v>24335.440276738653</v>
      </c>
      <c r="AH282" s="3">
        <f t="shared" si="159"/>
        <v>41357.441090812732</v>
      </c>
      <c r="AI282" s="3">
        <f t="shared" si="160"/>
        <v>4206283.0435762974</v>
      </c>
      <c r="AJ282" s="10">
        <f>_xlfn.XLOOKUP(AE$1,'Control Panel'!$B:$B,'Control Panel'!$D:$D)</f>
        <v>6.8750000000000006E-2</v>
      </c>
      <c r="AK282" s="2">
        <f>IF('Control Panel'!$D$26="ON",AO281*(1-'Control Panel'!$C$26),AO281)</f>
        <v>-5.056790541857481E-10</v>
      </c>
      <c r="AL282" s="3">
        <f>IF(ROUND(AO281,2) = 0,0,-PMT(_xlfn.XLOOKUP(AK$1,'Control Panel'!$B:$B,'Control Panel'!$H:$H),_xlfn.XLOOKUP(AK$1,'Control Panel'!$B:$B,'Control Panel'!$E:$E),_xlfn.XLOOKUP(AK$1,'Control Panel'!$B:$B,'Control Panel'!$C:$C)))</f>
        <v>0</v>
      </c>
      <c r="AM282" s="3">
        <f>IF(AL282=0,0,AK282*(_xlfn.XLOOKUP(AK$1,'Control Panel'!$B:$B,'Control Panel'!$H:$H)))</f>
        <v>0</v>
      </c>
      <c r="AN282" s="3">
        <f t="shared" si="161"/>
        <v>0</v>
      </c>
      <c r="AO282" s="3">
        <f t="shared" si="162"/>
        <v>-5.056790541857481E-10</v>
      </c>
      <c r="AP282" s="10">
        <f>_xlfn.XLOOKUP(AK$1,'Control Panel'!$B:$B,'Control Panel'!$D:$D)</f>
        <v>6.25E-2</v>
      </c>
      <c r="AQ282" s="2">
        <f>IF('Control Panel'!$D$26="ON",AU281*(1-'Control Panel'!$C$26),AU281)</f>
        <v>-1.3387762010097504E-9</v>
      </c>
      <c r="AR282" s="3">
        <f>IF(ROUND(AU281,2) = 0,0,-PMT(_xlfn.XLOOKUP(AQ$1,'Control Panel'!$B:$B,'Control Panel'!$H:$H),_xlfn.XLOOKUP(AQ$1,'Control Panel'!$B:$B,'Control Panel'!$E:$E),_xlfn.XLOOKUP(AQ$1,'Control Panel'!$B:$B,'Control Panel'!$C:$C)))</f>
        <v>0</v>
      </c>
      <c r="AS282" s="3">
        <f>IF(AR282=0,0,AQ282*(_xlfn.XLOOKUP(AQ$1,'Control Panel'!$B:$B,'Control Panel'!$H:$H)))</f>
        <v>0</v>
      </c>
      <c r="AT282" s="3">
        <f t="shared" si="163"/>
        <v>0</v>
      </c>
      <c r="AU282" s="3">
        <f t="shared" si="164"/>
        <v>-1.3387762010097504E-9</v>
      </c>
      <c r="AV282" s="10">
        <f>_xlfn.XLOOKUP(AQ$1,'Control Panel'!$B:$B,'Control Panel'!$D:$D)</f>
        <v>6.6250000000000003E-2</v>
      </c>
      <c r="AW282" s="2">
        <f>IF('Control Panel'!$D$26="ON",BA281*(1-'Control Panel'!$C$26),BA281)</f>
        <v>3037601.8611823265</v>
      </c>
      <c r="AX282" s="3">
        <f>IF(ROUND(BA281,2) = 0,0,-PMT(_xlfn.XLOOKUP(AW$1,'Control Panel'!$B:$B,'Control Panel'!$H:$H),_xlfn.XLOOKUP(AW$1,'Control Panel'!$B:$B,'Control Panel'!$E:$E),_xlfn.XLOOKUP(AW$1,'Control Panel'!$B:$B,'Control Panel'!$C:$C)))</f>
        <v>44797.69910066975</v>
      </c>
      <c r="AY282" s="3">
        <f>IF(AX282=0,0,AW282*(_xlfn.XLOOKUP(AW$1,'Control Panel'!$B:$B,'Control Panel'!$H:$H)))</f>
        <v>13605.925003212504</v>
      </c>
      <c r="AZ282" s="3">
        <f t="shared" si="165"/>
        <v>31191.774097457244</v>
      </c>
      <c r="BA282" s="3">
        <f t="shared" si="166"/>
        <v>3006410.0870848694</v>
      </c>
      <c r="BB282" s="10">
        <f>_xlfn.XLOOKUP(AW$1,'Control Panel'!$B:$B,'Control Panel'!$D:$D)</f>
        <v>5.3749999999999999E-2</v>
      </c>
      <c r="BC282" s="2">
        <f>IF('Control Panel'!$D$26="ON",BG281*(1-'Control Panel'!$C$26),BG281)</f>
        <v>5356186.5948595032</v>
      </c>
      <c r="BD282" s="3">
        <f>IF(ROUND(BG281,2) = 0,0,-PMT(_xlfn.XLOOKUP(BC$1,'Control Panel'!$B:$B,'Control Panel'!$H:$H),_xlfn.XLOOKUP(BC$1,'Control Panel'!$B:$B,'Control Panel'!$E:$E),_xlfn.XLOOKUP(BC$1,'Control Panel'!$B:$B,'Control Panel'!$C:$C)))</f>
        <v>83162.8118973979</v>
      </c>
      <c r="BE282" s="3">
        <f>IF(BD282=0,0,BC282*(_xlfn.XLOOKUP(BC$1,'Control Panel'!$B:$B,'Control Panel'!$H:$H)))</f>
        <v>31244.421803347104</v>
      </c>
      <c r="BF282" s="3">
        <f t="shared" si="167"/>
        <v>51918.390094050796</v>
      </c>
      <c r="BG282" s="3">
        <f t="shared" si="168"/>
        <v>5304268.2047654521</v>
      </c>
      <c r="BH282" s="10">
        <f>_xlfn.XLOOKUP(BC$1,'Control Panel'!$B:$B,'Control Panel'!$D:$D)</f>
        <v>7.0000000000000007E-2</v>
      </c>
      <c r="BI282" s="2">
        <f>IF('Control Panel'!$D$26="ON",BM281*(1-'Control Panel'!$C$26),BM281)</f>
        <v>2664625.4000374926</v>
      </c>
      <c r="BJ282" s="3">
        <f>IF(ROUND(BM281,2) = 0,0,-PMT(_xlfn.XLOOKUP(BI$1,'Control Panel'!$B:$B,'Control Panel'!$H:$H),_xlfn.XLOOKUP(BI$1,'Control Panel'!$B:$B,'Control Panel'!$E:$E),_xlfn.XLOOKUP(BI$1,'Control Panel'!$B:$B,'Control Panel'!$C:$C)))</f>
        <v>39928.799014207361</v>
      </c>
      <c r="BK282" s="3">
        <f>IF(BJ282=0,0,BI282*(_xlfn.XLOOKUP(BI$1,'Control Panel'!$B:$B,'Control Panel'!$H:$H)))</f>
        <v>13045.561854350222</v>
      </c>
      <c r="BL282" s="3">
        <f t="shared" si="169"/>
        <v>26883.237159857141</v>
      </c>
      <c r="BM282" s="3">
        <f t="shared" si="170"/>
        <v>2637742.1628776356</v>
      </c>
      <c r="BN282" s="10">
        <f>_xlfn.XLOOKUP(BI$1,'Control Panel'!$B:$B,'Control Panel'!$D:$D)</f>
        <v>5.8749999999999997E-2</v>
      </c>
      <c r="BO282" s="2">
        <f>IF('Control Panel'!$D$26="ON",BS281*(1-'Control Panel'!$C$26),BS281)</f>
        <v>3477397.0606351476</v>
      </c>
      <c r="BP282" s="3">
        <f>IF(ROUND(BS281,2) = 0,0,-PMT(_xlfn.XLOOKUP(BO$1,'Control Panel'!$B:$B,'Control Panel'!$H:$H),_xlfn.XLOOKUP(BO$1,'Control Panel'!$B:$B,'Control Panel'!$E:$E),_xlfn.XLOOKUP(BO$1,'Control Panel'!$B:$B,'Control Panel'!$C:$C)))</f>
        <v>51078.842448125593</v>
      </c>
      <c r="BQ282" s="3">
        <f>IF(BP282=0,0,BO282*(_xlfn.XLOOKUP(BO$1,'Control Panel'!$B:$B,'Control Panel'!$H:$H)))</f>
        <v>15213.612140278768</v>
      </c>
      <c r="BR282" s="3">
        <f t="shared" si="171"/>
        <v>35865.230307846825</v>
      </c>
      <c r="BS282" s="3">
        <f t="shared" si="172"/>
        <v>3441531.8303273008</v>
      </c>
      <c r="BT282" s="10">
        <f>_xlfn.XLOOKUP(BO$1,'Control Panel'!$B:$B,'Control Panel'!$D:$D)</f>
        <v>5.2499999999999998E-2</v>
      </c>
      <c r="BU282" s="2">
        <f>IF('Control Panel'!$D$26="ON",BY281*(1-'Control Panel'!$C$26),BY281)</f>
        <v>-1.0259100235998631E-9</v>
      </c>
      <c r="BV282" s="3">
        <f>IF(ROUND(BY281,2) = 0,0,-PMT(_xlfn.XLOOKUP(BU$1,'Control Panel'!$B:$B,'Control Panel'!$H:$H),_xlfn.XLOOKUP(BU$1,'Control Panel'!$B:$B,'Control Panel'!$E:$E),_xlfn.XLOOKUP(BU$1,'Control Panel'!$B:$B,'Control Panel'!$C:$C)))</f>
        <v>0</v>
      </c>
      <c r="BW282" s="3">
        <f>IF(BV282=0,0,BU282*(_xlfn.XLOOKUP(BU$1,'Control Panel'!$B:$B,'Control Panel'!$H:$H)))</f>
        <v>0</v>
      </c>
      <c r="BX282" s="3">
        <f t="shared" si="173"/>
        <v>0</v>
      </c>
      <c r="BY282" s="3">
        <f t="shared" si="174"/>
        <v>-1.0259100235998631E-9</v>
      </c>
      <c r="BZ282" s="10">
        <f>_xlfn.XLOOKUP(BU$1,'Control Panel'!$B:$B,'Control Panel'!$D:$D)</f>
        <v>6.3750000000000001E-2</v>
      </c>
      <c r="CA282" s="2">
        <f>IF('Control Panel'!$D$26="ON",CE281*(1-'Control Panel'!$C$26),CE281)</f>
        <v>-8.3746272139251232E-9</v>
      </c>
      <c r="CB282" s="3">
        <f>IF(ROUND(CE281,2) = 0,0,-PMT(_xlfn.XLOOKUP(CA$1,'Control Panel'!$B:$B,'Control Panel'!$H:$H),_xlfn.XLOOKUP(CA$1,'Control Panel'!$B:$B,'Control Panel'!$E:$E),_xlfn.XLOOKUP(CA$1,'Control Panel'!$B:$B,'Control Panel'!$C:$C)))</f>
        <v>0</v>
      </c>
      <c r="CC282" s="3">
        <f>IF(CB282=0,0,CA282*(_xlfn.XLOOKUP(CA$1,'Control Panel'!$B:$B,'Control Panel'!$H:$H)))</f>
        <v>0</v>
      </c>
      <c r="CD282" s="3">
        <f t="shared" si="175"/>
        <v>0</v>
      </c>
      <c r="CE282" s="3">
        <f t="shared" si="176"/>
        <v>-8.3746272139251232E-9</v>
      </c>
      <c r="CF282" s="10">
        <f>_xlfn.XLOOKUP(CA$1,'Control Panel'!$B:$B,'Control Panel'!$D:$D)</f>
        <v>5.7500000000000002E-2</v>
      </c>
      <c r="CG282" s="2">
        <f>IF('Control Panel'!$D$26="ON",CK281*(1-'Control Panel'!$C$26),CK281)</f>
        <v>2.066371962428093E-9</v>
      </c>
      <c r="CH282" s="3">
        <f>IF(ROUND(CK281,2) = 0,0,-PMT(_xlfn.XLOOKUP(CG$1,'Control Panel'!$B:$B,'Control Panel'!$H:$H),_xlfn.XLOOKUP(CG$1,'Control Panel'!$B:$B,'Control Panel'!$E:$E),_xlfn.XLOOKUP(CG$1,'Control Panel'!$B:$B,'Control Panel'!$C:$C)))</f>
        <v>0</v>
      </c>
      <c r="CI282" s="3">
        <f>IF(CH282=0,0,CG282*(_xlfn.XLOOKUP(CG$1,'Control Panel'!$B:$B,'Control Panel'!$H:$H)))</f>
        <v>0</v>
      </c>
      <c r="CJ282" s="3">
        <f t="shared" si="177"/>
        <v>0</v>
      </c>
      <c r="CK282" s="3">
        <f t="shared" si="178"/>
        <v>2.066371962428093E-9</v>
      </c>
      <c r="CL282" s="10">
        <f>_xlfn.XLOOKUP(CG$1,'Control Panel'!$B:$B,'Control Panel'!$D:$D)</f>
        <v>5.5E-2</v>
      </c>
      <c r="CM282" s="2">
        <f>IF('Control Panel'!$D$26="ON",CQ281*(1-'Control Panel'!$C$26),CQ281)</f>
        <v>751869.63473192218</v>
      </c>
      <c r="CN282" s="3">
        <f>IF(ROUND(CQ281,2) = 0,0,-PMT(_xlfn.XLOOKUP(CM$1,'Control Panel'!$B:$B,'Control Panel'!$H:$H),_xlfn.XLOOKUP(CM$1,'Control Panel'!$B:$B,'Control Panel'!$E:$E),_xlfn.XLOOKUP(CM$1,'Control Panel'!$B:$B,'Control Panel'!$C:$C)))</f>
        <v>11044.074042837967</v>
      </c>
      <c r="CO282" s="3">
        <f>IF(CN282=0,0,CM282*(_xlfn.XLOOKUP(CM$1,'Control Panel'!$B:$B,'Control Panel'!$H:$H)))</f>
        <v>3289.429651952159</v>
      </c>
      <c r="CP282" s="3">
        <f t="shared" si="179"/>
        <v>7754.6443908858073</v>
      </c>
      <c r="CQ282" s="3">
        <f t="shared" si="180"/>
        <v>744114.99034103635</v>
      </c>
      <c r="CR282" s="10">
        <f>_xlfn.XLOOKUP(CM$1,'Control Panel'!$B:$B,'Control Panel'!$D:$D)</f>
        <v>5.2499999999999998E-2</v>
      </c>
    </row>
    <row r="283" spans="1:96" ht="11.15" thickBot="1" x14ac:dyDescent="0.35">
      <c r="A283" s="86">
        <f t="shared" si="149"/>
        <v>239646.78804650443</v>
      </c>
      <c r="B283" s="3">
        <f t="shared" si="150"/>
        <v>125035.84526021447</v>
      </c>
      <c r="C283" s="88">
        <f>SUM($A$3:A282)</f>
        <v>76243052.485272378</v>
      </c>
      <c r="D283" s="87">
        <f>IF('Control Panel'!$D$27= "ON",A283+B283*(1-'Control Panel'!$C$27),A283+B283)</f>
        <v>364682.6333067189</v>
      </c>
      <c r="F283" s="11">
        <v>281</v>
      </c>
      <c r="G283" s="2">
        <f>IF('Control Panel'!$D$26="ON",K282*(1-'Control Panel'!$C$26),K282)</f>
        <v>2.5611370801925659E-9</v>
      </c>
      <c r="H283" s="3">
        <f>IF(ROUND(K282,2) = 0,0,-PMT(_xlfn.XLOOKUP(G$1,'Control Panel'!$B:$B,'Control Panel'!$H:$H),_xlfn.XLOOKUP(G$1,'Control Panel'!$B:$B,'Control Panel'!$E:$E),_xlfn.XLOOKUP(G$1,'Control Panel'!$B:$B,'Control Panel'!$C:$C)))</f>
        <v>0</v>
      </c>
      <c r="I283" s="3">
        <f>IF(H283=0,0,G283*(_xlfn.XLOOKUP(G$1,'Control Panel'!$B:$B,'Control Panel'!$H:$H)))</f>
        <v>0</v>
      </c>
      <c r="J283" s="3">
        <f t="shared" si="151"/>
        <v>0</v>
      </c>
      <c r="K283" s="3">
        <f t="shared" si="152"/>
        <v>2.5611370801925659E-9</v>
      </c>
      <c r="L283" s="10">
        <f>_xlfn.XLOOKUP(G$1,'Control Panel'!$B:$B,'Control Panel'!$D:$D)</f>
        <v>5.5E-2</v>
      </c>
      <c r="M283" s="2">
        <f>IF('Control Panel'!$D$26="ON",Q282*(1-'Control Panel'!$C$26),Q282)</f>
        <v>1682513.2174305166</v>
      </c>
      <c r="N283" s="3">
        <f>IF(ROUND(Q282,2) = 0,0,-PMT(_xlfn.XLOOKUP(M$1,'Control Panel'!$B:$B,'Control Panel'!$H:$H),_xlfn.XLOOKUP(M$1,'Control Panel'!$B:$B,'Control Panel'!$E:$E),_xlfn.XLOOKUP(M$1,'Control Panel'!$B:$B,'Control Panel'!$C:$C)))</f>
        <v>26277.152547020552</v>
      </c>
      <c r="O283" s="3">
        <f>IF(N283=0,0,M283*(_xlfn.XLOOKUP(M$1,'Control Panel'!$B:$B,'Control Panel'!$H:$H)))</f>
        <v>9639.3986415290019</v>
      </c>
      <c r="P283" s="3">
        <f t="shared" si="153"/>
        <v>16637.753905491551</v>
      </c>
      <c r="Q283" s="3">
        <f t="shared" si="154"/>
        <v>1665875.4635250252</v>
      </c>
      <c r="R283" s="10">
        <f>_xlfn.XLOOKUP(M$1,'Control Panel'!$B:$B,'Control Panel'!$D:$D)</f>
        <v>6.8750000000000006E-2</v>
      </c>
      <c r="S283" s="2">
        <f>IF('Control Panel'!$D$26="ON",W282*(1-'Control Panel'!$C$26),W282)</f>
        <v>2734083.9783245521</v>
      </c>
      <c r="T283" s="3">
        <f>IF(ROUND(W282,2) = 0,0,-PMT(_xlfn.XLOOKUP(S$1,'Control Panel'!$B:$B,'Control Panel'!$H:$H),_xlfn.XLOOKUP(S$1,'Control Panel'!$B:$B,'Control Panel'!$E:$E),_xlfn.XLOOKUP(S$1,'Control Panel'!$B:$B,'Control Panel'!$C:$C)))</f>
        <v>42700.372888908401</v>
      </c>
      <c r="U283" s="3">
        <f>IF(T283=0,0,S283*(_xlfn.XLOOKUP(S$1,'Control Panel'!$B:$B,'Control Panel'!$H:$H)))</f>
        <v>15664.022792484415</v>
      </c>
      <c r="V283" s="3">
        <f t="shared" si="155"/>
        <v>27036.350096423987</v>
      </c>
      <c r="W283" s="3">
        <f t="shared" si="156"/>
        <v>2707047.628228128</v>
      </c>
      <c r="X283" s="10">
        <f>_xlfn.XLOOKUP(S$1,'Control Panel'!$B:$B,'Control Panel'!$D:$D)</f>
        <v>6.8750000000000006E-2</v>
      </c>
      <c r="Y283" s="2">
        <f>IF('Control Panel'!$D$26="ON",AC282*(1-'Control Panel'!$C$26),AC282)</f>
        <v>-6.7957444116473198E-9</v>
      </c>
      <c r="Z283" s="3">
        <f>IF(ROUND(AC282,2) = 0,0,-PMT(_xlfn.XLOOKUP(Y$1,'Control Panel'!$B:$B,'Control Panel'!$H:$H),_xlfn.XLOOKUP(Y$1,'Control Panel'!$B:$B,'Control Panel'!$E:$E),_xlfn.XLOOKUP(Y$1,'Control Panel'!$B:$B,'Control Panel'!$C:$C)))</f>
        <v>0</v>
      </c>
      <c r="AA283" s="3">
        <f>IF(Z283=0,0,Y283*(_xlfn.XLOOKUP(Y$1,'Control Panel'!$B:$B,'Control Panel'!$H:$H)))</f>
        <v>0</v>
      </c>
      <c r="AB283" s="3">
        <f t="shared" si="157"/>
        <v>0</v>
      </c>
      <c r="AC283" s="3">
        <f t="shared" si="158"/>
        <v>-6.7957444116473198E-9</v>
      </c>
      <c r="AD283" s="10">
        <f>_xlfn.XLOOKUP(Y$1,'Control Panel'!$B:$B,'Control Panel'!$D:$D)</f>
        <v>5.1249999999999997E-2</v>
      </c>
      <c r="AE283" s="2">
        <f>IF('Control Panel'!$D$26="ON",AI282*(1-'Control Panel'!$C$26),AI282)</f>
        <v>4206283.0435762974</v>
      </c>
      <c r="AF283" s="3">
        <f>IF(ROUND(AI282,2) = 0,0,-PMT(_xlfn.XLOOKUP(AE$1,'Control Panel'!$B:$B,'Control Panel'!$H:$H),_xlfn.XLOOKUP(AE$1,'Control Panel'!$B:$B,'Control Panel'!$E:$E),_xlfn.XLOOKUP(AE$1,'Control Panel'!$B:$B,'Control Panel'!$C:$C)))</f>
        <v>65692.881367551381</v>
      </c>
      <c r="AG283" s="3">
        <f>IF(AF283=0,0,AE283*(_xlfn.XLOOKUP(AE$1,'Control Panel'!$B:$B,'Control Panel'!$H:$H)))</f>
        <v>24098.496603822539</v>
      </c>
      <c r="AH283" s="3">
        <f t="shared" si="159"/>
        <v>41594.384763728842</v>
      </c>
      <c r="AI283" s="3">
        <f t="shared" si="160"/>
        <v>4164688.6588125685</v>
      </c>
      <c r="AJ283" s="10">
        <f>_xlfn.XLOOKUP(AE$1,'Control Panel'!$B:$B,'Control Panel'!$D:$D)</f>
        <v>6.8750000000000006E-2</v>
      </c>
      <c r="AK283" s="2">
        <f>IF('Control Panel'!$D$26="ON",AO282*(1-'Control Panel'!$C$26),AO282)</f>
        <v>-5.056790541857481E-10</v>
      </c>
      <c r="AL283" s="3">
        <f>IF(ROUND(AO282,2) = 0,0,-PMT(_xlfn.XLOOKUP(AK$1,'Control Panel'!$B:$B,'Control Panel'!$H:$H),_xlfn.XLOOKUP(AK$1,'Control Panel'!$B:$B,'Control Panel'!$E:$E),_xlfn.XLOOKUP(AK$1,'Control Panel'!$B:$B,'Control Panel'!$C:$C)))</f>
        <v>0</v>
      </c>
      <c r="AM283" s="3">
        <f>IF(AL283=0,0,AK283*(_xlfn.XLOOKUP(AK$1,'Control Panel'!$B:$B,'Control Panel'!$H:$H)))</f>
        <v>0</v>
      </c>
      <c r="AN283" s="3">
        <f t="shared" si="161"/>
        <v>0</v>
      </c>
      <c r="AO283" s="3">
        <f t="shared" si="162"/>
        <v>-5.056790541857481E-10</v>
      </c>
      <c r="AP283" s="10">
        <f>_xlfn.XLOOKUP(AK$1,'Control Panel'!$B:$B,'Control Panel'!$D:$D)</f>
        <v>6.25E-2</v>
      </c>
      <c r="AQ283" s="2">
        <f>IF('Control Panel'!$D$26="ON",AU282*(1-'Control Panel'!$C$26),AU282)</f>
        <v>-1.3387762010097504E-9</v>
      </c>
      <c r="AR283" s="3">
        <f>IF(ROUND(AU282,2) = 0,0,-PMT(_xlfn.XLOOKUP(AQ$1,'Control Panel'!$B:$B,'Control Panel'!$H:$H),_xlfn.XLOOKUP(AQ$1,'Control Panel'!$B:$B,'Control Panel'!$E:$E),_xlfn.XLOOKUP(AQ$1,'Control Panel'!$B:$B,'Control Panel'!$C:$C)))</f>
        <v>0</v>
      </c>
      <c r="AS283" s="3">
        <f>IF(AR283=0,0,AQ283*(_xlfn.XLOOKUP(AQ$1,'Control Panel'!$B:$B,'Control Panel'!$H:$H)))</f>
        <v>0</v>
      </c>
      <c r="AT283" s="3">
        <f t="shared" si="163"/>
        <v>0</v>
      </c>
      <c r="AU283" s="3">
        <f t="shared" si="164"/>
        <v>-1.3387762010097504E-9</v>
      </c>
      <c r="AV283" s="10">
        <f>_xlfn.XLOOKUP(AQ$1,'Control Panel'!$B:$B,'Control Panel'!$D:$D)</f>
        <v>6.6250000000000003E-2</v>
      </c>
      <c r="AW283" s="2">
        <f>IF('Control Panel'!$D$26="ON",BA282*(1-'Control Panel'!$C$26),BA282)</f>
        <v>3006410.0870848694</v>
      </c>
      <c r="AX283" s="3">
        <f>IF(ROUND(BA282,2) = 0,0,-PMT(_xlfn.XLOOKUP(AW$1,'Control Panel'!$B:$B,'Control Panel'!$H:$H),_xlfn.XLOOKUP(AW$1,'Control Panel'!$B:$B,'Control Panel'!$E:$E),_xlfn.XLOOKUP(AW$1,'Control Panel'!$B:$B,'Control Panel'!$C:$C)))</f>
        <v>44797.69910066975</v>
      </c>
      <c r="AY283" s="3">
        <f>IF(AX283=0,0,AW283*(_xlfn.XLOOKUP(AW$1,'Control Panel'!$B:$B,'Control Panel'!$H:$H)))</f>
        <v>13466.211848400979</v>
      </c>
      <c r="AZ283" s="3">
        <f t="shared" si="165"/>
        <v>31331.487252268773</v>
      </c>
      <c r="BA283" s="3">
        <f t="shared" si="166"/>
        <v>2975078.5998326004</v>
      </c>
      <c r="BB283" s="10">
        <f>_xlfn.XLOOKUP(AW$1,'Control Panel'!$B:$B,'Control Panel'!$D:$D)</f>
        <v>5.3749999999999999E-2</v>
      </c>
      <c r="BC283" s="2">
        <f>IF('Control Panel'!$D$26="ON",BG282*(1-'Control Panel'!$C$26),BG282)</f>
        <v>5304268.2047654521</v>
      </c>
      <c r="BD283" s="3">
        <f>IF(ROUND(BG282,2) = 0,0,-PMT(_xlfn.XLOOKUP(BC$1,'Control Panel'!$B:$B,'Control Panel'!$H:$H),_xlfn.XLOOKUP(BC$1,'Control Panel'!$B:$B,'Control Panel'!$E:$E),_xlfn.XLOOKUP(BC$1,'Control Panel'!$B:$B,'Control Panel'!$C:$C)))</f>
        <v>83162.8118973979</v>
      </c>
      <c r="BE283" s="3">
        <f>IF(BD283=0,0,BC283*(_xlfn.XLOOKUP(BC$1,'Control Panel'!$B:$B,'Control Panel'!$H:$H)))</f>
        <v>30941.564527798473</v>
      </c>
      <c r="BF283" s="3">
        <f t="shared" si="167"/>
        <v>52221.247369599427</v>
      </c>
      <c r="BG283" s="3">
        <f t="shared" si="168"/>
        <v>5252046.9573958525</v>
      </c>
      <c r="BH283" s="10">
        <f>_xlfn.XLOOKUP(BC$1,'Control Panel'!$B:$B,'Control Panel'!$D:$D)</f>
        <v>7.0000000000000007E-2</v>
      </c>
      <c r="BI283" s="2">
        <f>IF('Control Panel'!$D$26="ON",BM282*(1-'Control Panel'!$C$26),BM282)</f>
        <v>2637742.1628776356</v>
      </c>
      <c r="BJ283" s="3">
        <f>IF(ROUND(BM282,2) = 0,0,-PMT(_xlfn.XLOOKUP(BI$1,'Control Panel'!$B:$B,'Control Panel'!$H:$H),_xlfn.XLOOKUP(BI$1,'Control Panel'!$B:$B,'Control Panel'!$E:$E),_xlfn.XLOOKUP(BI$1,'Control Panel'!$B:$B,'Control Panel'!$C:$C)))</f>
        <v>39928.799014207361</v>
      </c>
      <c r="BK283" s="3">
        <f>IF(BJ283=0,0,BI283*(_xlfn.XLOOKUP(BI$1,'Control Panel'!$B:$B,'Control Panel'!$H:$H)))</f>
        <v>12913.94600575509</v>
      </c>
      <c r="BL283" s="3">
        <f t="shared" si="169"/>
        <v>27014.853008452272</v>
      </c>
      <c r="BM283" s="3">
        <f t="shared" si="170"/>
        <v>2610727.3098691832</v>
      </c>
      <c r="BN283" s="10">
        <f>_xlfn.XLOOKUP(BI$1,'Control Panel'!$B:$B,'Control Panel'!$D:$D)</f>
        <v>5.8749999999999997E-2</v>
      </c>
      <c r="BO283" s="2">
        <f>IF('Control Panel'!$D$26="ON",BS282*(1-'Control Panel'!$C$26),BS282)</f>
        <v>3441531.8303273008</v>
      </c>
      <c r="BP283" s="3">
        <f>IF(ROUND(BS282,2) = 0,0,-PMT(_xlfn.XLOOKUP(BO$1,'Control Panel'!$B:$B,'Control Panel'!$H:$H),_xlfn.XLOOKUP(BO$1,'Control Panel'!$B:$B,'Control Panel'!$E:$E),_xlfn.XLOOKUP(BO$1,'Control Panel'!$B:$B,'Control Panel'!$C:$C)))</f>
        <v>51078.842448125593</v>
      </c>
      <c r="BQ283" s="3">
        <f>IF(BP283=0,0,BO283*(_xlfn.XLOOKUP(BO$1,'Control Panel'!$B:$B,'Control Panel'!$H:$H)))</f>
        <v>15056.70175768194</v>
      </c>
      <c r="BR283" s="3">
        <f t="shared" si="171"/>
        <v>36022.140690443652</v>
      </c>
      <c r="BS283" s="3">
        <f t="shared" si="172"/>
        <v>3405509.6896368572</v>
      </c>
      <c r="BT283" s="10">
        <f>_xlfn.XLOOKUP(BO$1,'Control Panel'!$B:$B,'Control Panel'!$D:$D)</f>
        <v>5.2499999999999998E-2</v>
      </c>
      <c r="BU283" s="2">
        <f>IF('Control Panel'!$D$26="ON",BY282*(1-'Control Panel'!$C$26),BY282)</f>
        <v>-1.0259100235998631E-9</v>
      </c>
      <c r="BV283" s="3">
        <f>IF(ROUND(BY282,2) = 0,0,-PMT(_xlfn.XLOOKUP(BU$1,'Control Panel'!$B:$B,'Control Panel'!$H:$H),_xlfn.XLOOKUP(BU$1,'Control Panel'!$B:$B,'Control Panel'!$E:$E),_xlfn.XLOOKUP(BU$1,'Control Panel'!$B:$B,'Control Panel'!$C:$C)))</f>
        <v>0</v>
      </c>
      <c r="BW283" s="3">
        <f>IF(BV283=0,0,BU283*(_xlfn.XLOOKUP(BU$1,'Control Panel'!$B:$B,'Control Panel'!$H:$H)))</f>
        <v>0</v>
      </c>
      <c r="BX283" s="3">
        <f t="shared" si="173"/>
        <v>0</v>
      </c>
      <c r="BY283" s="3">
        <f t="shared" si="174"/>
        <v>-1.0259100235998631E-9</v>
      </c>
      <c r="BZ283" s="10">
        <f>_xlfn.XLOOKUP(BU$1,'Control Panel'!$B:$B,'Control Panel'!$D:$D)</f>
        <v>6.3750000000000001E-2</v>
      </c>
      <c r="CA283" s="2">
        <f>IF('Control Panel'!$D$26="ON",CE282*(1-'Control Panel'!$C$26),CE282)</f>
        <v>-8.3746272139251232E-9</v>
      </c>
      <c r="CB283" s="3">
        <f>IF(ROUND(CE282,2) = 0,0,-PMT(_xlfn.XLOOKUP(CA$1,'Control Panel'!$B:$B,'Control Panel'!$H:$H),_xlfn.XLOOKUP(CA$1,'Control Panel'!$B:$B,'Control Panel'!$E:$E),_xlfn.XLOOKUP(CA$1,'Control Panel'!$B:$B,'Control Panel'!$C:$C)))</f>
        <v>0</v>
      </c>
      <c r="CC283" s="3">
        <f>IF(CB283=0,0,CA283*(_xlfn.XLOOKUP(CA$1,'Control Panel'!$B:$B,'Control Panel'!$H:$H)))</f>
        <v>0</v>
      </c>
      <c r="CD283" s="3">
        <f t="shared" si="175"/>
        <v>0</v>
      </c>
      <c r="CE283" s="3">
        <f t="shared" si="176"/>
        <v>-8.3746272139251232E-9</v>
      </c>
      <c r="CF283" s="10">
        <f>_xlfn.XLOOKUP(CA$1,'Control Panel'!$B:$B,'Control Panel'!$D:$D)</f>
        <v>5.7500000000000002E-2</v>
      </c>
      <c r="CG283" s="2">
        <f>IF('Control Panel'!$D$26="ON",CK282*(1-'Control Panel'!$C$26),CK282)</f>
        <v>2.066371962428093E-9</v>
      </c>
      <c r="CH283" s="3">
        <f>IF(ROUND(CK282,2) = 0,0,-PMT(_xlfn.XLOOKUP(CG$1,'Control Panel'!$B:$B,'Control Panel'!$H:$H),_xlfn.XLOOKUP(CG$1,'Control Panel'!$B:$B,'Control Panel'!$E:$E),_xlfn.XLOOKUP(CG$1,'Control Panel'!$B:$B,'Control Panel'!$C:$C)))</f>
        <v>0</v>
      </c>
      <c r="CI283" s="3">
        <f>IF(CH283=0,0,CG283*(_xlfn.XLOOKUP(CG$1,'Control Panel'!$B:$B,'Control Panel'!$H:$H)))</f>
        <v>0</v>
      </c>
      <c r="CJ283" s="3">
        <f t="shared" si="177"/>
        <v>0</v>
      </c>
      <c r="CK283" s="3">
        <f t="shared" si="178"/>
        <v>2.066371962428093E-9</v>
      </c>
      <c r="CL283" s="10">
        <f>_xlfn.XLOOKUP(CG$1,'Control Panel'!$B:$B,'Control Panel'!$D:$D)</f>
        <v>5.5E-2</v>
      </c>
      <c r="CM283" s="2">
        <f>IF('Control Panel'!$D$26="ON",CQ282*(1-'Control Panel'!$C$26),CQ282)</f>
        <v>744114.99034103635</v>
      </c>
      <c r="CN283" s="3">
        <f>IF(ROUND(CQ282,2) = 0,0,-PMT(_xlfn.XLOOKUP(CM$1,'Control Panel'!$B:$B,'Control Panel'!$H:$H),_xlfn.XLOOKUP(CM$1,'Control Panel'!$B:$B,'Control Panel'!$E:$E),_xlfn.XLOOKUP(CM$1,'Control Panel'!$B:$B,'Control Panel'!$C:$C)))</f>
        <v>11044.074042837967</v>
      </c>
      <c r="CO283" s="3">
        <f>IF(CN283=0,0,CM283*(_xlfn.XLOOKUP(CM$1,'Control Panel'!$B:$B,'Control Panel'!$H:$H)))</f>
        <v>3255.5030827420337</v>
      </c>
      <c r="CP283" s="3">
        <f t="shared" si="179"/>
        <v>7788.5709600959326</v>
      </c>
      <c r="CQ283" s="3">
        <f t="shared" si="180"/>
        <v>736326.41938094038</v>
      </c>
      <c r="CR283" s="10">
        <f>_xlfn.XLOOKUP(CM$1,'Control Panel'!$B:$B,'Control Panel'!$D:$D)</f>
        <v>5.2499999999999998E-2</v>
      </c>
    </row>
    <row r="284" spans="1:96" ht="11.15" thickBot="1" x14ac:dyDescent="0.35">
      <c r="A284" s="86">
        <f t="shared" si="149"/>
        <v>240904.20040768935</v>
      </c>
      <c r="B284" s="3">
        <f t="shared" si="150"/>
        <v>123778.43289902953</v>
      </c>
      <c r="C284" s="88">
        <f>SUM($A$3:A283)</f>
        <v>76482699.273318887</v>
      </c>
      <c r="D284" s="87">
        <f>IF('Control Panel'!$D$27= "ON",A284+B284*(1-'Control Panel'!$C$27),A284+B284)</f>
        <v>364682.6333067189</v>
      </c>
      <c r="F284" s="11">
        <v>282</v>
      </c>
      <c r="G284" s="2">
        <f>IF('Control Panel'!$D$26="ON",K283*(1-'Control Panel'!$C$26),K283)</f>
        <v>2.5611370801925659E-9</v>
      </c>
      <c r="H284" s="3">
        <f>IF(ROUND(K283,2) = 0,0,-PMT(_xlfn.XLOOKUP(G$1,'Control Panel'!$B:$B,'Control Panel'!$H:$H),_xlfn.XLOOKUP(G$1,'Control Panel'!$B:$B,'Control Panel'!$E:$E),_xlfn.XLOOKUP(G$1,'Control Panel'!$B:$B,'Control Panel'!$C:$C)))</f>
        <v>0</v>
      </c>
      <c r="I284" s="3">
        <f>IF(H284=0,0,G284*(_xlfn.XLOOKUP(G$1,'Control Panel'!$B:$B,'Control Panel'!$H:$H)))</f>
        <v>0</v>
      </c>
      <c r="J284" s="3">
        <f t="shared" si="151"/>
        <v>0</v>
      </c>
      <c r="K284" s="3">
        <f t="shared" si="152"/>
        <v>2.5611370801925659E-9</v>
      </c>
      <c r="L284" s="10">
        <f>_xlfn.XLOOKUP(G$1,'Control Panel'!$B:$B,'Control Panel'!$D:$D)</f>
        <v>5.5E-2</v>
      </c>
      <c r="M284" s="2">
        <f>IF('Control Panel'!$D$26="ON",Q283*(1-'Control Panel'!$C$26),Q283)</f>
        <v>1665875.4635250252</v>
      </c>
      <c r="N284" s="3">
        <f>IF(ROUND(Q283,2) = 0,0,-PMT(_xlfn.XLOOKUP(M$1,'Control Panel'!$B:$B,'Control Panel'!$H:$H),_xlfn.XLOOKUP(M$1,'Control Panel'!$B:$B,'Control Panel'!$E:$E),_xlfn.XLOOKUP(M$1,'Control Panel'!$B:$B,'Control Panel'!$C:$C)))</f>
        <v>26277.152547020552</v>
      </c>
      <c r="O284" s="3">
        <f>IF(N284=0,0,M284*(_xlfn.XLOOKUP(M$1,'Control Panel'!$B:$B,'Control Panel'!$H:$H)))</f>
        <v>9544.0781764454568</v>
      </c>
      <c r="P284" s="3">
        <f t="shared" si="153"/>
        <v>16733.074370575094</v>
      </c>
      <c r="Q284" s="3">
        <f t="shared" si="154"/>
        <v>1649142.38915445</v>
      </c>
      <c r="R284" s="10">
        <f>_xlfn.XLOOKUP(M$1,'Control Panel'!$B:$B,'Control Panel'!$D:$D)</f>
        <v>6.8750000000000006E-2</v>
      </c>
      <c r="S284" s="2">
        <f>IF('Control Panel'!$D$26="ON",W283*(1-'Control Panel'!$C$26),W283)</f>
        <v>2707047.628228128</v>
      </c>
      <c r="T284" s="3">
        <f>IF(ROUND(W283,2) = 0,0,-PMT(_xlfn.XLOOKUP(S$1,'Control Panel'!$B:$B,'Control Panel'!$H:$H),_xlfn.XLOOKUP(S$1,'Control Panel'!$B:$B,'Control Panel'!$E:$E),_xlfn.XLOOKUP(S$1,'Control Panel'!$B:$B,'Control Panel'!$C:$C)))</f>
        <v>42700.372888908401</v>
      </c>
      <c r="U284" s="3">
        <f>IF(T284=0,0,S284*(_xlfn.XLOOKUP(S$1,'Control Panel'!$B:$B,'Control Panel'!$H:$H)))</f>
        <v>15509.12703672365</v>
      </c>
      <c r="V284" s="3">
        <f t="shared" si="155"/>
        <v>27191.245852184751</v>
      </c>
      <c r="W284" s="3">
        <f t="shared" si="156"/>
        <v>2679856.382375943</v>
      </c>
      <c r="X284" s="10">
        <f>_xlfn.XLOOKUP(S$1,'Control Panel'!$B:$B,'Control Panel'!$D:$D)</f>
        <v>6.8750000000000006E-2</v>
      </c>
      <c r="Y284" s="2">
        <f>IF('Control Panel'!$D$26="ON",AC283*(1-'Control Panel'!$C$26),AC283)</f>
        <v>-6.7957444116473198E-9</v>
      </c>
      <c r="Z284" s="3">
        <f>IF(ROUND(AC283,2) = 0,0,-PMT(_xlfn.XLOOKUP(Y$1,'Control Panel'!$B:$B,'Control Panel'!$H:$H),_xlfn.XLOOKUP(Y$1,'Control Panel'!$B:$B,'Control Panel'!$E:$E),_xlfn.XLOOKUP(Y$1,'Control Panel'!$B:$B,'Control Panel'!$C:$C)))</f>
        <v>0</v>
      </c>
      <c r="AA284" s="3">
        <f>IF(Z284=0,0,Y284*(_xlfn.XLOOKUP(Y$1,'Control Panel'!$B:$B,'Control Panel'!$H:$H)))</f>
        <v>0</v>
      </c>
      <c r="AB284" s="3">
        <f t="shared" si="157"/>
        <v>0</v>
      </c>
      <c r="AC284" s="3">
        <f t="shared" si="158"/>
        <v>-6.7957444116473198E-9</v>
      </c>
      <c r="AD284" s="10">
        <f>_xlfn.XLOOKUP(Y$1,'Control Panel'!$B:$B,'Control Panel'!$D:$D)</f>
        <v>5.1249999999999997E-2</v>
      </c>
      <c r="AE284" s="2">
        <f>IF('Control Panel'!$D$26="ON",AI283*(1-'Control Panel'!$C$26),AI283)</f>
        <v>4164688.6588125685</v>
      </c>
      <c r="AF284" s="3">
        <f>IF(ROUND(AI283,2) = 0,0,-PMT(_xlfn.XLOOKUP(AE$1,'Control Panel'!$B:$B,'Control Panel'!$H:$H),_xlfn.XLOOKUP(AE$1,'Control Panel'!$B:$B,'Control Panel'!$E:$E),_xlfn.XLOOKUP(AE$1,'Control Panel'!$B:$B,'Control Panel'!$C:$C)))</f>
        <v>65692.881367551381</v>
      </c>
      <c r="AG284" s="3">
        <f>IF(AF284=0,0,AE284*(_xlfn.XLOOKUP(AE$1,'Control Panel'!$B:$B,'Control Panel'!$H:$H)))</f>
        <v>23860.195441113676</v>
      </c>
      <c r="AH284" s="3">
        <f t="shared" si="159"/>
        <v>41832.685926437705</v>
      </c>
      <c r="AI284" s="3">
        <f t="shared" si="160"/>
        <v>4122855.9728861307</v>
      </c>
      <c r="AJ284" s="10">
        <f>_xlfn.XLOOKUP(AE$1,'Control Panel'!$B:$B,'Control Panel'!$D:$D)</f>
        <v>6.8750000000000006E-2</v>
      </c>
      <c r="AK284" s="2">
        <f>IF('Control Panel'!$D$26="ON",AO283*(1-'Control Panel'!$C$26),AO283)</f>
        <v>-5.056790541857481E-10</v>
      </c>
      <c r="AL284" s="3">
        <f>IF(ROUND(AO283,2) = 0,0,-PMT(_xlfn.XLOOKUP(AK$1,'Control Panel'!$B:$B,'Control Panel'!$H:$H),_xlfn.XLOOKUP(AK$1,'Control Panel'!$B:$B,'Control Panel'!$E:$E),_xlfn.XLOOKUP(AK$1,'Control Panel'!$B:$B,'Control Panel'!$C:$C)))</f>
        <v>0</v>
      </c>
      <c r="AM284" s="3">
        <f>IF(AL284=0,0,AK284*(_xlfn.XLOOKUP(AK$1,'Control Panel'!$B:$B,'Control Panel'!$H:$H)))</f>
        <v>0</v>
      </c>
      <c r="AN284" s="3">
        <f t="shared" si="161"/>
        <v>0</v>
      </c>
      <c r="AO284" s="3">
        <f t="shared" si="162"/>
        <v>-5.056790541857481E-10</v>
      </c>
      <c r="AP284" s="10">
        <f>_xlfn.XLOOKUP(AK$1,'Control Panel'!$B:$B,'Control Panel'!$D:$D)</f>
        <v>6.25E-2</v>
      </c>
      <c r="AQ284" s="2">
        <f>IF('Control Panel'!$D$26="ON",AU283*(1-'Control Panel'!$C$26),AU283)</f>
        <v>-1.3387762010097504E-9</v>
      </c>
      <c r="AR284" s="3">
        <f>IF(ROUND(AU283,2) = 0,0,-PMT(_xlfn.XLOOKUP(AQ$1,'Control Panel'!$B:$B,'Control Panel'!$H:$H),_xlfn.XLOOKUP(AQ$1,'Control Panel'!$B:$B,'Control Panel'!$E:$E),_xlfn.XLOOKUP(AQ$1,'Control Panel'!$B:$B,'Control Panel'!$C:$C)))</f>
        <v>0</v>
      </c>
      <c r="AS284" s="3">
        <f>IF(AR284=0,0,AQ284*(_xlfn.XLOOKUP(AQ$1,'Control Panel'!$B:$B,'Control Panel'!$H:$H)))</f>
        <v>0</v>
      </c>
      <c r="AT284" s="3">
        <f t="shared" si="163"/>
        <v>0</v>
      </c>
      <c r="AU284" s="3">
        <f t="shared" si="164"/>
        <v>-1.3387762010097504E-9</v>
      </c>
      <c r="AV284" s="10">
        <f>_xlfn.XLOOKUP(AQ$1,'Control Panel'!$B:$B,'Control Panel'!$D:$D)</f>
        <v>6.6250000000000003E-2</v>
      </c>
      <c r="AW284" s="2">
        <f>IF('Control Panel'!$D$26="ON",BA283*(1-'Control Panel'!$C$26),BA283)</f>
        <v>2975078.5998326004</v>
      </c>
      <c r="AX284" s="3">
        <f>IF(ROUND(BA283,2) = 0,0,-PMT(_xlfn.XLOOKUP(AW$1,'Control Panel'!$B:$B,'Control Panel'!$H:$H),_xlfn.XLOOKUP(AW$1,'Control Panel'!$B:$B,'Control Panel'!$E:$E),_xlfn.XLOOKUP(AW$1,'Control Panel'!$B:$B,'Control Panel'!$C:$C)))</f>
        <v>44797.69910066975</v>
      </c>
      <c r="AY284" s="3">
        <f>IF(AX284=0,0,AW284*(_xlfn.XLOOKUP(AW$1,'Control Panel'!$B:$B,'Control Panel'!$H:$H)))</f>
        <v>13325.872895083523</v>
      </c>
      <c r="AZ284" s="3">
        <f t="shared" si="165"/>
        <v>31471.826205586229</v>
      </c>
      <c r="BA284" s="3">
        <f t="shared" si="166"/>
        <v>2943606.7736270144</v>
      </c>
      <c r="BB284" s="10">
        <f>_xlfn.XLOOKUP(AW$1,'Control Panel'!$B:$B,'Control Panel'!$D:$D)</f>
        <v>5.3749999999999999E-2</v>
      </c>
      <c r="BC284" s="2">
        <f>IF('Control Panel'!$D$26="ON",BG283*(1-'Control Panel'!$C$26),BG283)</f>
        <v>5252046.9573958525</v>
      </c>
      <c r="BD284" s="3">
        <f>IF(ROUND(BG283,2) = 0,0,-PMT(_xlfn.XLOOKUP(BC$1,'Control Panel'!$B:$B,'Control Panel'!$H:$H),_xlfn.XLOOKUP(BC$1,'Control Panel'!$B:$B,'Control Panel'!$E:$E),_xlfn.XLOOKUP(BC$1,'Control Panel'!$B:$B,'Control Panel'!$C:$C)))</f>
        <v>83162.8118973979</v>
      </c>
      <c r="BE284" s="3">
        <f>IF(BD284=0,0,BC284*(_xlfn.XLOOKUP(BC$1,'Control Panel'!$B:$B,'Control Panel'!$H:$H)))</f>
        <v>30636.940584809141</v>
      </c>
      <c r="BF284" s="3">
        <f t="shared" si="167"/>
        <v>52525.871312588759</v>
      </c>
      <c r="BG284" s="3">
        <f t="shared" si="168"/>
        <v>5199521.0860832641</v>
      </c>
      <c r="BH284" s="10">
        <f>_xlfn.XLOOKUP(BC$1,'Control Panel'!$B:$B,'Control Panel'!$D:$D)</f>
        <v>7.0000000000000007E-2</v>
      </c>
      <c r="BI284" s="2">
        <f>IF('Control Panel'!$D$26="ON",BM283*(1-'Control Panel'!$C$26),BM283)</f>
        <v>2610727.3098691832</v>
      </c>
      <c r="BJ284" s="3">
        <f>IF(ROUND(BM283,2) = 0,0,-PMT(_xlfn.XLOOKUP(BI$1,'Control Panel'!$B:$B,'Control Panel'!$H:$H),_xlfn.XLOOKUP(BI$1,'Control Panel'!$B:$B,'Control Panel'!$E:$E),_xlfn.XLOOKUP(BI$1,'Control Panel'!$B:$B,'Control Panel'!$C:$C)))</f>
        <v>39928.799014207361</v>
      </c>
      <c r="BK284" s="3">
        <f>IF(BJ284=0,0,BI284*(_xlfn.XLOOKUP(BI$1,'Control Panel'!$B:$B,'Control Panel'!$H:$H)))</f>
        <v>12781.685787901208</v>
      </c>
      <c r="BL284" s="3">
        <f t="shared" si="169"/>
        <v>27147.113226306152</v>
      </c>
      <c r="BM284" s="3">
        <f t="shared" si="170"/>
        <v>2583580.1966428771</v>
      </c>
      <c r="BN284" s="10">
        <f>_xlfn.XLOOKUP(BI$1,'Control Panel'!$B:$B,'Control Panel'!$D:$D)</f>
        <v>5.8749999999999997E-2</v>
      </c>
      <c r="BO284" s="2">
        <f>IF('Control Panel'!$D$26="ON",BS283*(1-'Control Panel'!$C$26),BS283)</f>
        <v>3405509.6896368572</v>
      </c>
      <c r="BP284" s="3">
        <f>IF(ROUND(BS283,2) = 0,0,-PMT(_xlfn.XLOOKUP(BO$1,'Control Panel'!$B:$B,'Control Panel'!$H:$H),_xlfn.XLOOKUP(BO$1,'Control Panel'!$B:$B,'Control Panel'!$E:$E),_xlfn.XLOOKUP(BO$1,'Control Panel'!$B:$B,'Control Panel'!$C:$C)))</f>
        <v>51078.842448125593</v>
      </c>
      <c r="BQ284" s="3">
        <f>IF(BP284=0,0,BO284*(_xlfn.XLOOKUP(BO$1,'Control Panel'!$B:$B,'Control Panel'!$H:$H)))</f>
        <v>14899.104892161249</v>
      </c>
      <c r="BR284" s="3">
        <f t="shared" si="171"/>
        <v>36179.737555964341</v>
      </c>
      <c r="BS284" s="3">
        <f t="shared" si="172"/>
        <v>3369329.9520808929</v>
      </c>
      <c r="BT284" s="10">
        <f>_xlfn.XLOOKUP(BO$1,'Control Panel'!$B:$B,'Control Panel'!$D:$D)</f>
        <v>5.2499999999999998E-2</v>
      </c>
      <c r="BU284" s="2">
        <f>IF('Control Panel'!$D$26="ON",BY283*(1-'Control Panel'!$C$26),BY283)</f>
        <v>-1.0259100235998631E-9</v>
      </c>
      <c r="BV284" s="3">
        <f>IF(ROUND(BY283,2) = 0,0,-PMT(_xlfn.XLOOKUP(BU$1,'Control Panel'!$B:$B,'Control Panel'!$H:$H),_xlfn.XLOOKUP(BU$1,'Control Panel'!$B:$B,'Control Panel'!$E:$E),_xlfn.XLOOKUP(BU$1,'Control Panel'!$B:$B,'Control Panel'!$C:$C)))</f>
        <v>0</v>
      </c>
      <c r="BW284" s="3">
        <f>IF(BV284=0,0,BU284*(_xlfn.XLOOKUP(BU$1,'Control Panel'!$B:$B,'Control Panel'!$H:$H)))</f>
        <v>0</v>
      </c>
      <c r="BX284" s="3">
        <f t="shared" si="173"/>
        <v>0</v>
      </c>
      <c r="BY284" s="3">
        <f t="shared" si="174"/>
        <v>-1.0259100235998631E-9</v>
      </c>
      <c r="BZ284" s="10">
        <f>_xlfn.XLOOKUP(BU$1,'Control Panel'!$B:$B,'Control Panel'!$D:$D)</f>
        <v>6.3750000000000001E-2</v>
      </c>
      <c r="CA284" s="2">
        <f>IF('Control Panel'!$D$26="ON",CE283*(1-'Control Panel'!$C$26),CE283)</f>
        <v>-8.3746272139251232E-9</v>
      </c>
      <c r="CB284" s="3">
        <f>IF(ROUND(CE283,2) = 0,0,-PMT(_xlfn.XLOOKUP(CA$1,'Control Panel'!$B:$B,'Control Panel'!$H:$H),_xlfn.XLOOKUP(CA$1,'Control Panel'!$B:$B,'Control Panel'!$E:$E),_xlfn.XLOOKUP(CA$1,'Control Panel'!$B:$B,'Control Panel'!$C:$C)))</f>
        <v>0</v>
      </c>
      <c r="CC284" s="3">
        <f>IF(CB284=0,0,CA284*(_xlfn.XLOOKUP(CA$1,'Control Panel'!$B:$B,'Control Panel'!$H:$H)))</f>
        <v>0</v>
      </c>
      <c r="CD284" s="3">
        <f t="shared" si="175"/>
        <v>0</v>
      </c>
      <c r="CE284" s="3">
        <f t="shared" si="176"/>
        <v>-8.3746272139251232E-9</v>
      </c>
      <c r="CF284" s="10">
        <f>_xlfn.XLOOKUP(CA$1,'Control Panel'!$B:$B,'Control Panel'!$D:$D)</f>
        <v>5.7500000000000002E-2</v>
      </c>
      <c r="CG284" s="2">
        <f>IF('Control Panel'!$D$26="ON",CK283*(1-'Control Panel'!$C$26),CK283)</f>
        <v>2.066371962428093E-9</v>
      </c>
      <c r="CH284" s="3">
        <f>IF(ROUND(CK283,2) = 0,0,-PMT(_xlfn.XLOOKUP(CG$1,'Control Panel'!$B:$B,'Control Panel'!$H:$H),_xlfn.XLOOKUP(CG$1,'Control Panel'!$B:$B,'Control Panel'!$E:$E),_xlfn.XLOOKUP(CG$1,'Control Panel'!$B:$B,'Control Panel'!$C:$C)))</f>
        <v>0</v>
      </c>
      <c r="CI284" s="3">
        <f>IF(CH284=0,0,CG284*(_xlfn.XLOOKUP(CG$1,'Control Panel'!$B:$B,'Control Panel'!$H:$H)))</f>
        <v>0</v>
      </c>
      <c r="CJ284" s="3">
        <f t="shared" si="177"/>
        <v>0</v>
      </c>
      <c r="CK284" s="3">
        <f t="shared" si="178"/>
        <v>2.066371962428093E-9</v>
      </c>
      <c r="CL284" s="10">
        <f>_xlfn.XLOOKUP(CG$1,'Control Panel'!$B:$B,'Control Panel'!$D:$D)</f>
        <v>5.5E-2</v>
      </c>
      <c r="CM284" s="2">
        <f>IF('Control Panel'!$D$26="ON",CQ283*(1-'Control Panel'!$C$26),CQ283)</f>
        <v>736326.41938094038</v>
      </c>
      <c r="CN284" s="3">
        <f>IF(ROUND(CQ283,2) = 0,0,-PMT(_xlfn.XLOOKUP(CM$1,'Control Panel'!$B:$B,'Control Panel'!$H:$H),_xlfn.XLOOKUP(CM$1,'Control Panel'!$B:$B,'Control Panel'!$E:$E),_xlfn.XLOOKUP(CM$1,'Control Panel'!$B:$B,'Control Panel'!$C:$C)))</f>
        <v>11044.074042837967</v>
      </c>
      <c r="CO284" s="3">
        <f>IF(CN284=0,0,CM284*(_xlfn.XLOOKUP(CM$1,'Control Panel'!$B:$B,'Control Panel'!$H:$H)))</f>
        <v>3221.4280847916139</v>
      </c>
      <c r="CP284" s="3">
        <f t="shared" si="179"/>
        <v>7822.6459580463525</v>
      </c>
      <c r="CQ284" s="3">
        <f t="shared" si="180"/>
        <v>728503.77342289407</v>
      </c>
      <c r="CR284" s="10">
        <f>_xlfn.XLOOKUP(CM$1,'Control Panel'!$B:$B,'Control Panel'!$D:$D)</f>
        <v>5.2499999999999998E-2</v>
      </c>
    </row>
    <row r="285" spans="1:96" ht="11.15" thickBot="1" x14ac:dyDescent="0.35">
      <c r="A285" s="86">
        <f t="shared" si="149"/>
        <v>242168.3032293327</v>
      </c>
      <c r="B285" s="3">
        <f t="shared" si="150"/>
        <v>122514.33007738618</v>
      </c>
      <c r="C285" s="88">
        <f>SUM($A$3:A284)</f>
        <v>76723603.473726571</v>
      </c>
      <c r="D285" s="87">
        <f>IF('Control Panel'!$D$27= "ON",A285+B285*(1-'Control Panel'!$C$27),A285+B285)</f>
        <v>364682.6333067189</v>
      </c>
      <c r="F285" s="11">
        <v>283</v>
      </c>
      <c r="G285" s="2">
        <f>IF('Control Panel'!$D$26="ON",K284*(1-'Control Panel'!$C$26),K284)</f>
        <v>2.5611370801925659E-9</v>
      </c>
      <c r="H285" s="3">
        <f>IF(ROUND(K284,2) = 0,0,-PMT(_xlfn.XLOOKUP(G$1,'Control Panel'!$B:$B,'Control Panel'!$H:$H),_xlfn.XLOOKUP(G$1,'Control Panel'!$B:$B,'Control Panel'!$E:$E),_xlfn.XLOOKUP(G$1,'Control Panel'!$B:$B,'Control Panel'!$C:$C)))</f>
        <v>0</v>
      </c>
      <c r="I285" s="3">
        <f>IF(H285=0,0,G285*(_xlfn.XLOOKUP(G$1,'Control Panel'!$B:$B,'Control Panel'!$H:$H)))</f>
        <v>0</v>
      </c>
      <c r="J285" s="3">
        <f t="shared" si="151"/>
        <v>0</v>
      </c>
      <c r="K285" s="3">
        <f t="shared" si="152"/>
        <v>2.5611370801925659E-9</v>
      </c>
      <c r="L285" s="10">
        <f>_xlfn.XLOOKUP(G$1,'Control Panel'!$B:$B,'Control Panel'!$D:$D)</f>
        <v>5.5E-2</v>
      </c>
      <c r="M285" s="2">
        <f>IF('Control Panel'!$D$26="ON",Q284*(1-'Control Panel'!$C$26),Q284)</f>
        <v>1649142.38915445</v>
      </c>
      <c r="N285" s="3">
        <f>IF(ROUND(Q284,2) = 0,0,-PMT(_xlfn.XLOOKUP(M$1,'Control Panel'!$B:$B,'Control Panel'!$H:$H),_xlfn.XLOOKUP(M$1,'Control Panel'!$B:$B,'Control Panel'!$E:$E),_xlfn.XLOOKUP(M$1,'Control Panel'!$B:$B,'Control Panel'!$C:$C)))</f>
        <v>26277.152547020552</v>
      </c>
      <c r="O285" s="3">
        <f>IF(N285=0,0,M285*(_xlfn.XLOOKUP(M$1,'Control Panel'!$B:$B,'Control Panel'!$H:$H)))</f>
        <v>9448.2116045307048</v>
      </c>
      <c r="P285" s="3">
        <f t="shared" si="153"/>
        <v>16828.940942489848</v>
      </c>
      <c r="Q285" s="3">
        <f t="shared" si="154"/>
        <v>1632313.4482119603</v>
      </c>
      <c r="R285" s="10">
        <f>_xlfn.XLOOKUP(M$1,'Control Panel'!$B:$B,'Control Panel'!$D:$D)</f>
        <v>6.8750000000000006E-2</v>
      </c>
      <c r="S285" s="2">
        <f>IF('Control Panel'!$D$26="ON",W284*(1-'Control Panel'!$C$26),W284)</f>
        <v>2679856.382375943</v>
      </c>
      <c r="T285" s="3">
        <f>IF(ROUND(W284,2) = 0,0,-PMT(_xlfn.XLOOKUP(S$1,'Control Panel'!$B:$B,'Control Panel'!$H:$H),_xlfn.XLOOKUP(S$1,'Control Panel'!$B:$B,'Control Panel'!$E:$E),_xlfn.XLOOKUP(S$1,'Control Panel'!$B:$B,'Control Panel'!$C:$C)))</f>
        <v>42700.372888908401</v>
      </c>
      <c r="U285" s="3">
        <f>IF(T285=0,0,S285*(_xlfn.XLOOKUP(S$1,'Control Panel'!$B:$B,'Control Panel'!$H:$H)))</f>
        <v>15353.343857362175</v>
      </c>
      <c r="V285" s="3">
        <f t="shared" si="155"/>
        <v>27347.029031546226</v>
      </c>
      <c r="W285" s="3">
        <f t="shared" si="156"/>
        <v>2652509.3533443967</v>
      </c>
      <c r="X285" s="10">
        <f>_xlfn.XLOOKUP(S$1,'Control Panel'!$B:$B,'Control Panel'!$D:$D)</f>
        <v>6.8750000000000006E-2</v>
      </c>
      <c r="Y285" s="2">
        <f>IF('Control Panel'!$D$26="ON",AC284*(1-'Control Panel'!$C$26),AC284)</f>
        <v>-6.7957444116473198E-9</v>
      </c>
      <c r="Z285" s="3">
        <f>IF(ROUND(AC284,2) = 0,0,-PMT(_xlfn.XLOOKUP(Y$1,'Control Panel'!$B:$B,'Control Panel'!$H:$H),_xlfn.XLOOKUP(Y$1,'Control Panel'!$B:$B,'Control Panel'!$E:$E),_xlfn.XLOOKUP(Y$1,'Control Panel'!$B:$B,'Control Panel'!$C:$C)))</f>
        <v>0</v>
      </c>
      <c r="AA285" s="3">
        <f>IF(Z285=0,0,Y285*(_xlfn.XLOOKUP(Y$1,'Control Panel'!$B:$B,'Control Panel'!$H:$H)))</f>
        <v>0</v>
      </c>
      <c r="AB285" s="3">
        <f t="shared" si="157"/>
        <v>0</v>
      </c>
      <c r="AC285" s="3">
        <f t="shared" si="158"/>
        <v>-6.7957444116473198E-9</v>
      </c>
      <c r="AD285" s="10">
        <f>_xlfn.XLOOKUP(Y$1,'Control Panel'!$B:$B,'Control Panel'!$D:$D)</f>
        <v>5.1249999999999997E-2</v>
      </c>
      <c r="AE285" s="2">
        <f>IF('Control Panel'!$D$26="ON",AI284*(1-'Control Panel'!$C$26),AI284)</f>
        <v>4122855.9728861307</v>
      </c>
      <c r="AF285" s="3">
        <f>IF(ROUND(AI284,2) = 0,0,-PMT(_xlfn.XLOOKUP(AE$1,'Control Panel'!$B:$B,'Control Panel'!$H:$H),_xlfn.XLOOKUP(AE$1,'Control Panel'!$B:$B,'Control Panel'!$E:$E),_xlfn.XLOOKUP(AE$1,'Control Panel'!$B:$B,'Control Panel'!$C:$C)))</f>
        <v>65692.881367551381</v>
      </c>
      <c r="AG285" s="3">
        <f>IF(AF285=0,0,AE285*(_xlfn.XLOOKUP(AE$1,'Control Panel'!$B:$B,'Control Panel'!$H:$H)))</f>
        <v>23620.529011326791</v>
      </c>
      <c r="AH285" s="3">
        <f t="shared" si="159"/>
        <v>42072.35235622459</v>
      </c>
      <c r="AI285" s="3">
        <f t="shared" si="160"/>
        <v>4080783.6205299059</v>
      </c>
      <c r="AJ285" s="10">
        <f>_xlfn.XLOOKUP(AE$1,'Control Panel'!$B:$B,'Control Panel'!$D:$D)</f>
        <v>6.8750000000000006E-2</v>
      </c>
      <c r="AK285" s="2">
        <f>IF('Control Panel'!$D$26="ON",AO284*(1-'Control Panel'!$C$26),AO284)</f>
        <v>-5.056790541857481E-10</v>
      </c>
      <c r="AL285" s="3">
        <f>IF(ROUND(AO284,2) = 0,0,-PMT(_xlfn.XLOOKUP(AK$1,'Control Panel'!$B:$B,'Control Panel'!$H:$H),_xlfn.XLOOKUP(AK$1,'Control Panel'!$B:$B,'Control Panel'!$E:$E),_xlfn.XLOOKUP(AK$1,'Control Panel'!$B:$B,'Control Panel'!$C:$C)))</f>
        <v>0</v>
      </c>
      <c r="AM285" s="3">
        <f>IF(AL285=0,0,AK285*(_xlfn.XLOOKUP(AK$1,'Control Panel'!$B:$B,'Control Panel'!$H:$H)))</f>
        <v>0</v>
      </c>
      <c r="AN285" s="3">
        <f t="shared" si="161"/>
        <v>0</v>
      </c>
      <c r="AO285" s="3">
        <f t="shared" si="162"/>
        <v>-5.056790541857481E-10</v>
      </c>
      <c r="AP285" s="10">
        <f>_xlfn.XLOOKUP(AK$1,'Control Panel'!$B:$B,'Control Panel'!$D:$D)</f>
        <v>6.25E-2</v>
      </c>
      <c r="AQ285" s="2">
        <f>IF('Control Panel'!$D$26="ON",AU284*(1-'Control Panel'!$C$26),AU284)</f>
        <v>-1.3387762010097504E-9</v>
      </c>
      <c r="AR285" s="3">
        <f>IF(ROUND(AU284,2) = 0,0,-PMT(_xlfn.XLOOKUP(AQ$1,'Control Panel'!$B:$B,'Control Panel'!$H:$H),_xlfn.XLOOKUP(AQ$1,'Control Panel'!$B:$B,'Control Panel'!$E:$E),_xlfn.XLOOKUP(AQ$1,'Control Panel'!$B:$B,'Control Panel'!$C:$C)))</f>
        <v>0</v>
      </c>
      <c r="AS285" s="3">
        <f>IF(AR285=0,0,AQ285*(_xlfn.XLOOKUP(AQ$1,'Control Panel'!$B:$B,'Control Panel'!$H:$H)))</f>
        <v>0</v>
      </c>
      <c r="AT285" s="3">
        <f t="shared" si="163"/>
        <v>0</v>
      </c>
      <c r="AU285" s="3">
        <f t="shared" si="164"/>
        <v>-1.3387762010097504E-9</v>
      </c>
      <c r="AV285" s="10">
        <f>_xlfn.XLOOKUP(AQ$1,'Control Panel'!$B:$B,'Control Panel'!$D:$D)</f>
        <v>6.6250000000000003E-2</v>
      </c>
      <c r="AW285" s="2">
        <f>IF('Control Panel'!$D$26="ON",BA284*(1-'Control Panel'!$C$26),BA284)</f>
        <v>2943606.7736270144</v>
      </c>
      <c r="AX285" s="3">
        <f>IF(ROUND(BA284,2) = 0,0,-PMT(_xlfn.XLOOKUP(AW$1,'Control Panel'!$B:$B,'Control Panel'!$H:$H),_xlfn.XLOOKUP(AW$1,'Control Panel'!$B:$B,'Control Panel'!$E:$E),_xlfn.XLOOKUP(AW$1,'Control Panel'!$B:$B,'Control Panel'!$C:$C)))</f>
        <v>44797.69910066975</v>
      </c>
      <c r="AY285" s="3">
        <f>IF(AX285=0,0,AW285*(_xlfn.XLOOKUP(AW$1,'Control Panel'!$B:$B,'Control Panel'!$H:$H)))</f>
        <v>13184.905340204336</v>
      </c>
      <c r="AZ285" s="3">
        <f t="shared" si="165"/>
        <v>31612.793760465414</v>
      </c>
      <c r="BA285" s="3">
        <f t="shared" si="166"/>
        <v>2911993.9798665489</v>
      </c>
      <c r="BB285" s="10">
        <f>_xlfn.XLOOKUP(AW$1,'Control Panel'!$B:$B,'Control Panel'!$D:$D)</f>
        <v>5.3749999999999999E-2</v>
      </c>
      <c r="BC285" s="2">
        <f>IF('Control Panel'!$D$26="ON",BG284*(1-'Control Panel'!$C$26),BG284)</f>
        <v>5199521.0860832641</v>
      </c>
      <c r="BD285" s="3">
        <f>IF(ROUND(BG284,2) = 0,0,-PMT(_xlfn.XLOOKUP(BC$1,'Control Panel'!$B:$B,'Control Panel'!$H:$H),_xlfn.XLOOKUP(BC$1,'Control Panel'!$B:$B,'Control Panel'!$E:$E),_xlfn.XLOOKUP(BC$1,'Control Panel'!$B:$B,'Control Panel'!$C:$C)))</f>
        <v>83162.8118973979</v>
      </c>
      <c r="BE285" s="3">
        <f>IF(BD285=0,0,BC285*(_xlfn.XLOOKUP(BC$1,'Control Panel'!$B:$B,'Control Panel'!$H:$H)))</f>
        <v>30330.539668819041</v>
      </c>
      <c r="BF285" s="3">
        <f t="shared" si="167"/>
        <v>52832.272228578862</v>
      </c>
      <c r="BG285" s="3">
        <f t="shared" si="168"/>
        <v>5146688.8138546851</v>
      </c>
      <c r="BH285" s="10">
        <f>_xlfn.XLOOKUP(BC$1,'Control Panel'!$B:$B,'Control Panel'!$D:$D)</f>
        <v>7.0000000000000007E-2</v>
      </c>
      <c r="BI285" s="2">
        <f>IF('Control Panel'!$D$26="ON",BM284*(1-'Control Panel'!$C$26),BM284)</f>
        <v>2583580.1966428771</v>
      </c>
      <c r="BJ285" s="3">
        <f>IF(ROUND(BM284,2) = 0,0,-PMT(_xlfn.XLOOKUP(BI$1,'Control Panel'!$B:$B,'Control Panel'!$H:$H),_xlfn.XLOOKUP(BI$1,'Control Panel'!$B:$B,'Control Panel'!$E:$E),_xlfn.XLOOKUP(BI$1,'Control Panel'!$B:$B,'Control Panel'!$C:$C)))</f>
        <v>39928.799014207361</v>
      </c>
      <c r="BK285" s="3">
        <f>IF(BJ285=0,0,BI285*(_xlfn.XLOOKUP(BI$1,'Control Panel'!$B:$B,'Control Panel'!$H:$H)))</f>
        <v>12648.778046064084</v>
      </c>
      <c r="BL285" s="3">
        <f t="shared" si="169"/>
        <v>27280.020968143275</v>
      </c>
      <c r="BM285" s="3">
        <f t="shared" si="170"/>
        <v>2556300.1756747337</v>
      </c>
      <c r="BN285" s="10">
        <f>_xlfn.XLOOKUP(BI$1,'Control Panel'!$B:$B,'Control Panel'!$D:$D)</f>
        <v>5.8749999999999997E-2</v>
      </c>
      <c r="BO285" s="2">
        <f>IF('Control Panel'!$D$26="ON",BS284*(1-'Control Panel'!$C$26),BS284)</f>
        <v>3369329.9520808929</v>
      </c>
      <c r="BP285" s="3">
        <f>IF(ROUND(BS284,2) = 0,0,-PMT(_xlfn.XLOOKUP(BO$1,'Control Panel'!$B:$B,'Control Panel'!$H:$H),_xlfn.XLOOKUP(BO$1,'Control Panel'!$B:$B,'Control Panel'!$E:$E),_xlfn.XLOOKUP(BO$1,'Control Panel'!$B:$B,'Control Panel'!$C:$C)))</f>
        <v>51078.842448125593</v>
      </c>
      <c r="BQ285" s="3">
        <f>IF(BP285=0,0,BO285*(_xlfn.XLOOKUP(BO$1,'Control Panel'!$B:$B,'Control Panel'!$H:$H)))</f>
        <v>14740.818540353905</v>
      </c>
      <c r="BR285" s="3">
        <f t="shared" si="171"/>
        <v>36338.023907771691</v>
      </c>
      <c r="BS285" s="3">
        <f t="shared" si="172"/>
        <v>3332991.9281731211</v>
      </c>
      <c r="BT285" s="10">
        <f>_xlfn.XLOOKUP(BO$1,'Control Panel'!$B:$B,'Control Panel'!$D:$D)</f>
        <v>5.2499999999999998E-2</v>
      </c>
      <c r="BU285" s="2">
        <f>IF('Control Panel'!$D$26="ON",BY284*(1-'Control Panel'!$C$26),BY284)</f>
        <v>-1.0259100235998631E-9</v>
      </c>
      <c r="BV285" s="3">
        <f>IF(ROUND(BY284,2) = 0,0,-PMT(_xlfn.XLOOKUP(BU$1,'Control Panel'!$B:$B,'Control Panel'!$H:$H),_xlfn.XLOOKUP(BU$1,'Control Panel'!$B:$B,'Control Panel'!$E:$E),_xlfn.XLOOKUP(BU$1,'Control Panel'!$B:$B,'Control Panel'!$C:$C)))</f>
        <v>0</v>
      </c>
      <c r="BW285" s="3">
        <f>IF(BV285=0,0,BU285*(_xlfn.XLOOKUP(BU$1,'Control Panel'!$B:$B,'Control Panel'!$H:$H)))</f>
        <v>0</v>
      </c>
      <c r="BX285" s="3">
        <f t="shared" si="173"/>
        <v>0</v>
      </c>
      <c r="BY285" s="3">
        <f t="shared" si="174"/>
        <v>-1.0259100235998631E-9</v>
      </c>
      <c r="BZ285" s="10">
        <f>_xlfn.XLOOKUP(BU$1,'Control Panel'!$B:$B,'Control Panel'!$D:$D)</f>
        <v>6.3750000000000001E-2</v>
      </c>
      <c r="CA285" s="2">
        <f>IF('Control Panel'!$D$26="ON",CE284*(1-'Control Panel'!$C$26),CE284)</f>
        <v>-8.3746272139251232E-9</v>
      </c>
      <c r="CB285" s="3">
        <f>IF(ROUND(CE284,2) = 0,0,-PMT(_xlfn.XLOOKUP(CA$1,'Control Panel'!$B:$B,'Control Panel'!$H:$H),_xlfn.XLOOKUP(CA$1,'Control Panel'!$B:$B,'Control Panel'!$E:$E),_xlfn.XLOOKUP(CA$1,'Control Panel'!$B:$B,'Control Panel'!$C:$C)))</f>
        <v>0</v>
      </c>
      <c r="CC285" s="3">
        <f>IF(CB285=0,0,CA285*(_xlfn.XLOOKUP(CA$1,'Control Panel'!$B:$B,'Control Panel'!$H:$H)))</f>
        <v>0</v>
      </c>
      <c r="CD285" s="3">
        <f t="shared" si="175"/>
        <v>0</v>
      </c>
      <c r="CE285" s="3">
        <f t="shared" si="176"/>
        <v>-8.3746272139251232E-9</v>
      </c>
      <c r="CF285" s="10">
        <f>_xlfn.XLOOKUP(CA$1,'Control Panel'!$B:$B,'Control Panel'!$D:$D)</f>
        <v>5.7500000000000002E-2</v>
      </c>
      <c r="CG285" s="2">
        <f>IF('Control Panel'!$D$26="ON",CK284*(1-'Control Panel'!$C$26),CK284)</f>
        <v>2.066371962428093E-9</v>
      </c>
      <c r="CH285" s="3">
        <f>IF(ROUND(CK284,2) = 0,0,-PMT(_xlfn.XLOOKUP(CG$1,'Control Panel'!$B:$B,'Control Panel'!$H:$H),_xlfn.XLOOKUP(CG$1,'Control Panel'!$B:$B,'Control Panel'!$E:$E),_xlfn.XLOOKUP(CG$1,'Control Panel'!$B:$B,'Control Panel'!$C:$C)))</f>
        <v>0</v>
      </c>
      <c r="CI285" s="3">
        <f>IF(CH285=0,0,CG285*(_xlfn.XLOOKUP(CG$1,'Control Panel'!$B:$B,'Control Panel'!$H:$H)))</f>
        <v>0</v>
      </c>
      <c r="CJ285" s="3">
        <f t="shared" si="177"/>
        <v>0</v>
      </c>
      <c r="CK285" s="3">
        <f t="shared" si="178"/>
        <v>2.066371962428093E-9</v>
      </c>
      <c r="CL285" s="10">
        <f>_xlfn.XLOOKUP(CG$1,'Control Panel'!$B:$B,'Control Panel'!$D:$D)</f>
        <v>5.5E-2</v>
      </c>
      <c r="CM285" s="2">
        <f>IF('Control Panel'!$D$26="ON",CQ284*(1-'Control Panel'!$C$26),CQ284)</f>
        <v>728503.77342289407</v>
      </c>
      <c r="CN285" s="3">
        <f>IF(ROUND(CQ284,2) = 0,0,-PMT(_xlfn.XLOOKUP(CM$1,'Control Panel'!$B:$B,'Control Panel'!$H:$H),_xlfn.XLOOKUP(CM$1,'Control Panel'!$B:$B,'Control Panel'!$E:$E),_xlfn.XLOOKUP(CM$1,'Control Panel'!$B:$B,'Control Panel'!$C:$C)))</f>
        <v>11044.074042837967</v>
      </c>
      <c r="CO285" s="3">
        <f>IF(CN285=0,0,CM285*(_xlfn.XLOOKUP(CM$1,'Control Panel'!$B:$B,'Control Panel'!$H:$H)))</f>
        <v>3187.2040087251612</v>
      </c>
      <c r="CP285" s="3">
        <f t="shared" si="179"/>
        <v>7856.870034112806</v>
      </c>
      <c r="CQ285" s="3">
        <f t="shared" si="180"/>
        <v>720646.90338878124</v>
      </c>
      <c r="CR285" s="10">
        <f>_xlfn.XLOOKUP(CM$1,'Control Panel'!$B:$B,'Control Panel'!$D:$D)</f>
        <v>5.2499999999999998E-2</v>
      </c>
    </row>
    <row r="286" spans="1:96" ht="11.15" thickBot="1" x14ac:dyDescent="0.35">
      <c r="A286" s="86">
        <f t="shared" si="149"/>
        <v>243439.13256638759</v>
      </c>
      <c r="B286" s="3">
        <f t="shared" si="150"/>
        <v>121243.50074033132</v>
      </c>
      <c r="C286" s="88">
        <f>SUM($A$3:A285)</f>
        <v>76965771.776955903</v>
      </c>
      <c r="D286" s="87">
        <f>IF('Control Panel'!$D$27= "ON",A286+B286*(1-'Control Panel'!$C$27),A286+B286)</f>
        <v>364682.6333067189</v>
      </c>
      <c r="F286" s="11">
        <v>284</v>
      </c>
      <c r="G286" s="2">
        <f>IF('Control Panel'!$D$26="ON",K285*(1-'Control Panel'!$C$26),K285)</f>
        <v>2.5611370801925659E-9</v>
      </c>
      <c r="H286" s="3">
        <f>IF(ROUND(K285,2) = 0,0,-PMT(_xlfn.XLOOKUP(G$1,'Control Panel'!$B:$B,'Control Panel'!$H:$H),_xlfn.XLOOKUP(G$1,'Control Panel'!$B:$B,'Control Panel'!$E:$E),_xlfn.XLOOKUP(G$1,'Control Panel'!$B:$B,'Control Panel'!$C:$C)))</f>
        <v>0</v>
      </c>
      <c r="I286" s="3">
        <f>IF(H286=0,0,G286*(_xlfn.XLOOKUP(G$1,'Control Panel'!$B:$B,'Control Panel'!$H:$H)))</f>
        <v>0</v>
      </c>
      <c r="J286" s="3">
        <f t="shared" si="151"/>
        <v>0</v>
      </c>
      <c r="K286" s="3">
        <f t="shared" si="152"/>
        <v>2.5611370801925659E-9</v>
      </c>
      <c r="L286" s="10">
        <f>_xlfn.XLOOKUP(G$1,'Control Panel'!$B:$B,'Control Panel'!$D:$D)</f>
        <v>5.5E-2</v>
      </c>
      <c r="M286" s="2">
        <f>IF('Control Panel'!$D$26="ON",Q285*(1-'Control Panel'!$C$26),Q285)</f>
        <v>1632313.4482119603</v>
      </c>
      <c r="N286" s="3">
        <f>IF(ROUND(Q285,2) = 0,0,-PMT(_xlfn.XLOOKUP(M$1,'Control Panel'!$B:$B,'Control Panel'!$H:$H),_xlfn.XLOOKUP(M$1,'Control Panel'!$B:$B,'Control Panel'!$E:$E),_xlfn.XLOOKUP(M$1,'Control Panel'!$B:$B,'Control Panel'!$C:$C)))</f>
        <v>26277.152547020552</v>
      </c>
      <c r="O286" s="3">
        <f>IF(N286=0,0,M286*(_xlfn.XLOOKUP(M$1,'Control Panel'!$B:$B,'Control Panel'!$H:$H)))</f>
        <v>9351.7957970476891</v>
      </c>
      <c r="P286" s="3">
        <f t="shared" si="153"/>
        <v>16925.356749972863</v>
      </c>
      <c r="Q286" s="3">
        <f t="shared" si="154"/>
        <v>1615388.0914619875</v>
      </c>
      <c r="R286" s="10">
        <f>_xlfn.XLOOKUP(M$1,'Control Panel'!$B:$B,'Control Panel'!$D:$D)</f>
        <v>6.8750000000000006E-2</v>
      </c>
      <c r="S286" s="2">
        <f>IF('Control Panel'!$D$26="ON",W285*(1-'Control Panel'!$C$26),W285)</f>
        <v>2652509.3533443967</v>
      </c>
      <c r="T286" s="3">
        <f>IF(ROUND(W285,2) = 0,0,-PMT(_xlfn.XLOOKUP(S$1,'Control Panel'!$B:$B,'Control Panel'!$H:$H),_xlfn.XLOOKUP(S$1,'Control Panel'!$B:$B,'Control Panel'!$E:$E),_xlfn.XLOOKUP(S$1,'Control Panel'!$B:$B,'Control Panel'!$C:$C)))</f>
        <v>42700.372888908401</v>
      </c>
      <c r="U286" s="3">
        <f>IF(T286=0,0,S286*(_xlfn.XLOOKUP(S$1,'Control Panel'!$B:$B,'Control Panel'!$H:$H)))</f>
        <v>15196.668170202274</v>
      </c>
      <c r="V286" s="3">
        <f t="shared" si="155"/>
        <v>27503.704718706125</v>
      </c>
      <c r="W286" s="3">
        <f t="shared" si="156"/>
        <v>2625005.6486256905</v>
      </c>
      <c r="X286" s="10">
        <f>_xlfn.XLOOKUP(S$1,'Control Panel'!$B:$B,'Control Panel'!$D:$D)</f>
        <v>6.8750000000000006E-2</v>
      </c>
      <c r="Y286" s="2">
        <f>IF('Control Panel'!$D$26="ON",AC285*(1-'Control Panel'!$C$26),AC285)</f>
        <v>-6.7957444116473198E-9</v>
      </c>
      <c r="Z286" s="3">
        <f>IF(ROUND(AC285,2) = 0,0,-PMT(_xlfn.XLOOKUP(Y$1,'Control Panel'!$B:$B,'Control Panel'!$H:$H),_xlfn.XLOOKUP(Y$1,'Control Panel'!$B:$B,'Control Panel'!$E:$E),_xlfn.XLOOKUP(Y$1,'Control Panel'!$B:$B,'Control Panel'!$C:$C)))</f>
        <v>0</v>
      </c>
      <c r="AA286" s="3">
        <f>IF(Z286=0,0,Y286*(_xlfn.XLOOKUP(Y$1,'Control Panel'!$B:$B,'Control Panel'!$H:$H)))</f>
        <v>0</v>
      </c>
      <c r="AB286" s="3">
        <f t="shared" si="157"/>
        <v>0</v>
      </c>
      <c r="AC286" s="3">
        <f t="shared" si="158"/>
        <v>-6.7957444116473198E-9</v>
      </c>
      <c r="AD286" s="10">
        <f>_xlfn.XLOOKUP(Y$1,'Control Panel'!$B:$B,'Control Panel'!$D:$D)</f>
        <v>5.1249999999999997E-2</v>
      </c>
      <c r="AE286" s="2">
        <f>IF('Control Panel'!$D$26="ON",AI285*(1-'Control Panel'!$C$26),AI285)</f>
        <v>4080783.6205299059</v>
      </c>
      <c r="AF286" s="3">
        <f>IF(ROUND(AI285,2) = 0,0,-PMT(_xlfn.XLOOKUP(AE$1,'Control Panel'!$B:$B,'Control Panel'!$H:$H),_xlfn.XLOOKUP(AE$1,'Control Panel'!$B:$B,'Control Panel'!$E:$E),_xlfn.XLOOKUP(AE$1,'Control Panel'!$B:$B,'Control Panel'!$C:$C)))</f>
        <v>65692.881367551381</v>
      </c>
      <c r="AG286" s="3">
        <f>IF(AF286=0,0,AE286*(_xlfn.XLOOKUP(AE$1,'Control Panel'!$B:$B,'Control Panel'!$H:$H)))</f>
        <v>23379.489492619254</v>
      </c>
      <c r="AH286" s="3">
        <f t="shared" si="159"/>
        <v>42313.391874932131</v>
      </c>
      <c r="AI286" s="3">
        <f t="shared" si="160"/>
        <v>4038470.2286549737</v>
      </c>
      <c r="AJ286" s="10">
        <f>_xlfn.XLOOKUP(AE$1,'Control Panel'!$B:$B,'Control Panel'!$D:$D)</f>
        <v>6.8750000000000006E-2</v>
      </c>
      <c r="AK286" s="2">
        <f>IF('Control Panel'!$D$26="ON",AO285*(1-'Control Panel'!$C$26),AO285)</f>
        <v>-5.056790541857481E-10</v>
      </c>
      <c r="AL286" s="3">
        <f>IF(ROUND(AO285,2) = 0,0,-PMT(_xlfn.XLOOKUP(AK$1,'Control Panel'!$B:$B,'Control Panel'!$H:$H),_xlfn.XLOOKUP(AK$1,'Control Panel'!$B:$B,'Control Panel'!$E:$E),_xlfn.XLOOKUP(AK$1,'Control Panel'!$B:$B,'Control Panel'!$C:$C)))</f>
        <v>0</v>
      </c>
      <c r="AM286" s="3">
        <f>IF(AL286=0,0,AK286*(_xlfn.XLOOKUP(AK$1,'Control Panel'!$B:$B,'Control Panel'!$H:$H)))</f>
        <v>0</v>
      </c>
      <c r="AN286" s="3">
        <f t="shared" si="161"/>
        <v>0</v>
      </c>
      <c r="AO286" s="3">
        <f t="shared" si="162"/>
        <v>-5.056790541857481E-10</v>
      </c>
      <c r="AP286" s="10">
        <f>_xlfn.XLOOKUP(AK$1,'Control Panel'!$B:$B,'Control Panel'!$D:$D)</f>
        <v>6.25E-2</v>
      </c>
      <c r="AQ286" s="2">
        <f>IF('Control Panel'!$D$26="ON",AU285*(1-'Control Panel'!$C$26),AU285)</f>
        <v>-1.3387762010097504E-9</v>
      </c>
      <c r="AR286" s="3">
        <f>IF(ROUND(AU285,2) = 0,0,-PMT(_xlfn.XLOOKUP(AQ$1,'Control Panel'!$B:$B,'Control Panel'!$H:$H),_xlfn.XLOOKUP(AQ$1,'Control Panel'!$B:$B,'Control Panel'!$E:$E),_xlfn.XLOOKUP(AQ$1,'Control Panel'!$B:$B,'Control Panel'!$C:$C)))</f>
        <v>0</v>
      </c>
      <c r="AS286" s="3">
        <f>IF(AR286=0,0,AQ286*(_xlfn.XLOOKUP(AQ$1,'Control Panel'!$B:$B,'Control Panel'!$H:$H)))</f>
        <v>0</v>
      </c>
      <c r="AT286" s="3">
        <f t="shared" si="163"/>
        <v>0</v>
      </c>
      <c r="AU286" s="3">
        <f t="shared" si="164"/>
        <v>-1.3387762010097504E-9</v>
      </c>
      <c r="AV286" s="10">
        <f>_xlfn.XLOOKUP(AQ$1,'Control Panel'!$B:$B,'Control Panel'!$D:$D)</f>
        <v>6.6250000000000003E-2</v>
      </c>
      <c r="AW286" s="2">
        <f>IF('Control Panel'!$D$26="ON",BA285*(1-'Control Panel'!$C$26),BA285)</f>
        <v>2911993.9798665489</v>
      </c>
      <c r="AX286" s="3">
        <f>IF(ROUND(BA285,2) = 0,0,-PMT(_xlfn.XLOOKUP(AW$1,'Control Panel'!$B:$B,'Control Panel'!$H:$H),_xlfn.XLOOKUP(AW$1,'Control Panel'!$B:$B,'Control Panel'!$E:$E),_xlfn.XLOOKUP(AW$1,'Control Panel'!$B:$B,'Control Panel'!$C:$C)))</f>
        <v>44797.69910066975</v>
      </c>
      <c r="AY286" s="3">
        <f>IF(AX286=0,0,AW286*(_xlfn.XLOOKUP(AW$1,'Control Panel'!$B:$B,'Control Panel'!$H:$H)))</f>
        <v>13043.306368152251</v>
      </c>
      <c r="AZ286" s="3">
        <f t="shared" si="165"/>
        <v>31754.392732517499</v>
      </c>
      <c r="BA286" s="3">
        <f t="shared" si="166"/>
        <v>2880239.5871340316</v>
      </c>
      <c r="BB286" s="10">
        <f>_xlfn.XLOOKUP(AW$1,'Control Panel'!$B:$B,'Control Panel'!$D:$D)</f>
        <v>5.3749999999999999E-2</v>
      </c>
      <c r="BC286" s="2">
        <f>IF('Control Panel'!$D$26="ON",BG285*(1-'Control Panel'!$C$26),BG285)</f>
        <v>5146688.8138546851</v>
      </c>
      <c r="BD286" s="3">
        <f>IF(ROUND(BG285,2) = 0,0,-PMT(_xlfn.XLOOKUP(BC$1,'Control Panel'!$B:$B,'Control Panel'!$H:$H),_xlfn.XLOOKUP(BC$1,'Control Panel'!$B:$B,'Control Panel'!$E:$E),_xlfn.XLOOKUP(BC$1,'Control Panel'!$B:$B,'Control Panel'!$C:$C)))</f>
        <v>83162.8118973979</v>
      </c>
      <c r="BE286" s="3">
        <f>IF(BD286=0,0,BC286*(_xlfn.XLOOKUP(BC$1,'Control Panel'!$B:$B,'Control Panel'!$H:$H)))</f>
        <v>30022.35141415233</v>
      </c>
      <c r="BF286" s="3">
        <f t="shared" si="167"/>
        <v>53140.460483245566</v>
      </c>
      <c r="BG286" s="3">
        <f t="shared" si="168"/>
        <v>5093548.3533714395</v>
      </c>
      <c r="BH286" s="10">
        <f>_xlfn.XLOOKUP(BC$1,'Control Panel'!$B:$B,'Control Panel'!$D:$D)</f>
        <v>7.0000000000000007E-2</v>
      </c>
      <c r="BI286" s="2">
        <f>IF('Control Panel'!$D$26="ON",BM285*(1-'Control Panel'!$C$26),BM285)</f>
        <v>2556300.1756747337</v>
      </c>
      <c r="BJ286" s="3">
        <f>IF(ROUND(BM285,2) = 0,0,-PMT(_xlfn.XLOOKUP(BI$1,'Control Panel'!$B:$B,'Control Panel'!$H:$H),_xlfn.XLOOKUP(BI$1,'Control Panel'!$B:$B,'Control Panel'!$E:$E),_xlfn.XLOOKUP(BI$1,'Control Panel'!$B:$B,'Control Panel'!$C:$C)))</f>
        <v>39928.799014207361</v>
      </c>
      <c r="BK286" s="3">
        <f>IF(BJ286=0,0,BI286*(_xlfn.XLOOKUP(BI$1,'Control Panel'!$B:$B,'Control Panel'!$H:$H)))</f>
        <v>12515.219610074215</v>
      </c>
      <c r="BL286" s="3">
        <f t="shared" si="169"/>
        <v>27413.579404133146</v>
      </c>
      <c r="BM286" s="3">
        <f t="shared" si="170"/>
        <v>2528886.5962706003</v>
      </c>
      <c r="BN286" s="10">
        <f>_xlfn.XLOOKUP(BI$1,'Control Panel'!$B:$B,'Control Panel'!$D:$D)</f>
        <v>5.8749999999999997E-2</v>
      </c>
      <c r="BO286" s="2">
        <f>IF('Control Panel'!$D$26="ON",BS285*(1-'Control Panel'!$C$26),BS285)</f>
        <v>3332991.9281731211</v>
      </c>
      <c r="BP286" s="3">
        <f>IF(ROUND(BS285,2) = 0,0,-PMT(_xlfn.XLOOKUP(BO$1,'Control Panel'!$B:$B,'Control Panel'!$H:$H),_xlfn.XLOOKUP(BO$1,'Control Panel'!$B:$B,'Control Panel'!$E:$E),_xlfn.XLOOKUP(BO$1,'Control Panel'!$B:$B,'Control Panel'!$C:$C)))</f>
        <v>51078.842448125593</v>
      </c>
      <c r="BQ286" s="3">
        <f>IF(BP286=0,0,BO286*(_xlfn.XLOOKUP(BO$1,'Control Panel'!$B:$B,'Control Panel'!$H:$H)))</f>
        <v>14581.839685757403</v>
      </c>
      <c r="BR286" s="3">
        <f t="shared" si="171"/>
        <v>36497.002762368189</v>
      </c>
      <c r="BS286" s="3">
        <f t="shared" si="172"/>
        <v>3296494.9254107527</v>
      </c>
      <c r="BT286" s="10">
        <f>_xlfn.XLOOKUP(BO$1,'Control Panel'!$B:$B,'Control Panel'!$D:$D)</f>
        <v>5.2499999999999998E-2</v>
      </c>
      <c r="BU286" s="2">
        <f>IF('Control Panel'!$D$26="ON",BY285*(1-'Control Panel'!$C$26),BY285)</f>
        <v>-1.0259100235998631E-9</v>
      </c>
      <c r="BV286" s="3">
        <f>IF(ROUND(BY285,2) = 0,0,-PMT(_xlfn.XLOOKUP(BU$1,'Control Panel'!$B:$B,'Control Panel'!$H:$H),_xlfn.XLOOKUP(BU$1,'Control Panel'!$B:$B,'Control Panel'!$E:$E),_xlfn.XLOOKUP(BU$1,'Control Panel'!$B:$B,'Control Panel'!$C:$C)))</f>
        <v>0</v>
      </c>
      <c r="BW286" s="3">
        <f>IF(BV286=0,0,BU286*(_xlfn.XLOOKUP(BU$1,'Control Panel'!$B:$B,'Control Panel'!$H:$H)))</f>
        <v>0</v>
      </c>
      <c r="BX286" s="3">
        <f t="shared" si="173"/>
        <v>0</v>
      </c>
      <c r="BY286" s="3">
        <f t="shared" si="174"/>
        <v>-1.0259100235998631E-9</v>
      </c>
      <c r="BZ286" s="10">
        <f>_xlfn.XLOOKUP(BU$1,'Control Panel'!$B:$B,'Control Panel'!$D:$D)</f>
        <v>6.3750000000000001E-2</v>
      </c>
      <c r="CA286" s="2">
        <f>IF('Control Panel'!$D$26="ON",CE285*(1-'Control Panel'!$C$26),CE285)</f>
        <v>-8.3746272139251232E-9</v>
      </c>
      <c r="CB286" s="3">
        <f>IF(ROUND(CE285,2) = 0,0,-PMT(_xlfn.XLOOKUP(CA$1,'Control Panel'!$B:$B,'Control Panel'!$H:$H),_xlfn.XLOOKUP(CA$1,'Control Panel'!$B:$B,'Control Panel'!$E:$E),_xlfn.XLOOKUP(CA$1,'Control Panel'!$B:$B,'Control Panel'!$C:$C)))</f>
        <v>0</v>
      </c>
      <c r="CC286" s="3">
        <f>IF(CB286=0,0,CA286*(_xlfn.XLOOKUP(CA$1,'Control Panel'!$B:$B,'Control Panel'!$H:$H)))</f>
        <v>0</v>
      </c>
      <c r="CD286" s="3">
        <f t="shared" si="175"/>
        <v>0</v>
      </c>
      <c r="CE286" s="3">
        <f t="shared" si="176"/>
        <v>-8.3746272139251232E-9</v>
      </c>
      <c r="CF286" s="10">
        <f>_xlfn.XLOOKUP(CA$1,'Control Panel'!$B:$B,'Control Panel'!$D:$D)</f>
        <v>5.7500000000000002E-2</v>
      </c>
      <c r="CG286" s="2">
        <f>IF('Control Panel'!$D$26="ON",CK285*(1-'Control Panel'!$C$26),CK285)</f>
        <v>2.066371962428093E-9</v>
      </c>
      <c r="CH286" s="3">
        <f>IF(ROUND(CK285,2) = 0,0,-PMT(_xlfn.XLOOKUP(CG$1,'Control Panel'!$B:$B,'Control Panel'!$H:$H),_xlfn.XLOOKUP(CG$1,'Control Panel'!$B:$B,'Control Panel'!$E:$E),_xlfn.XLOOKUP(CG$1,'Control Panel'!$B:$B,'Control Panel'!$C:$C)))</f>
        <v>0</v>
      </c>
      <c r="CI286" s="3">
        <f>IF(CH286=0,0,CG286*(_xlfn.XLOOKUP(CG$1,'Control Panel'!$B:$B,'Control Panel'!$H:$H)))</f>
        <v>0</v>
      </c>
      <c r="CJ286" s="3">
        <f t="shared" si="177"/>
        <v>0</v>
      </c>
      <c r="CK286" s="3">
        <f t="shared" si="178"/>
        <v>2.066371962428093E-9</v>
      </c>
      <c r="CL286" s="10">
        <f>_xlfn.XLOOKUP(CG$1,'Control Panel'!$B:$B,'Control Panel'!$D:$D)</f>
        <v>5.5E-2</v>
      </c>
      <c r="CM286" s="2">
        <f>IF('Control Panel'!$D$26="ON",CQ285*(1-'Control Panel'!$C$26),CQ285)</f>
        <v>720646.90338878124</v>
      </c>
      <c r="CN286" s="3">
        <f>IF(ROUND(CQ285,2) = 0,0,-PMT(_xlfn.XLOOKUP(CM$1,'Control Panel'!$B:$B,'Control Panel'!$H:$H),_xlfn.XLOOKUP(CM$1,'Control Panel'!$B:$B,'Control Panel'!$E:$E),_xlfn.XLOOKUP(CM$1,'Control Panel'!$B:$B,'Control Panel'!$C:$C)))</f>
        <v>11044.074042837967</v>
      </c>
      <c r="CO286" s="3">
        <f>IF(CN286=0,0,CM286*(_xlfn.XLOOKUP(CM$1,'Control Panel'!$B:$B,'Control Panel'!$H:$H)))</f>
        <v>3152.8302023259175</v>
      </c>
      <c r="CP286" s="3">
        <f t="shared" si="179"/>
        <v>7891.2438405120492</v>
      </c>
      <c r="CQ286" s="3">
        <f t="shared" si="180"/>
        <v>712755.65954826924</v>
      </c>
      <c r="CR286" s="10">
        <f>_xlfn.XLOOKUP(CM$1,'Control Panel'!$B:$B,'Control Panel'!$D:$D)</f>
        <v>5.2499999999999998E-2</v>
      </c>
    </row>
    <row r="287" spans="1:96" ht="11.15" thickBot="1" x14ac:dyDescent="0.35">
      <c r="A287" s="86">
        <f t="shared" si="149"/>
        <v>244716.72467032235</v>
      </c>
      <c r="B287" s="3">
        <f t="shared" si="150"/>
        <v>119965.90863639655</v>
      </c>
      <c r="C287" s="88">
        <f>SUM($A$3:A286)</f>
        <v>77209210.909522295</v>
      </c>
      <c r="D287" s="87">
        <f>IF('Control Panel'!$D$27= "ON",A287+B287*(1-'Control Panel'!$C$27),A287+B287)</f>
        <v>364682.6333067189</v>
      </c>
      <c r="F287" s="11">
        <v>285</v>
      </c>
      <c r="G287" s="2">
        <f>IF('Control Panel'!$D$26="ON",K286*(1-'Control Panel'!$C$26),K286)</f>
        <v>2.5611370801925659E-9</v>
      </c>
      <c r="H287" s="3">
        <f>IF(ROUND(K286,2) = 0,0,-PMT(_xlfn.XLOOKUP(G$1,'Control Panel'!$B:$B,'Control Panel'!$H:$H),_xlfn.XLOOKUP(G$1,'Control Panel'!$B:$B,'Control Panel'!$E:$E),_xlfn.XLOOKUP(G$1,'Control Panel'!$B:$B,'Control Panel'!$C:$C)))</f>
        <v>0</v>
      </c>
      <c r="I287" s="3">
        <f>IF(H287=0,0,G287*(_xlfn.XLOOKUP(G$1,'Control Panel'!$B:$B,'Control Panel'!$H:$H)))</f>
        <v>0</v>
      </c>
      <c r="J287" s="3">
        <f t="shared" si="151"/>
        <v>0</v>
      </c>
      <c r="K287" s="3">
        <f t="shared" si="152"/>
        <v>2.5611370801925659E-9</v>
      </c>
      <c r="L287" s="10">
        <f>_xlfn.XLOOKUP(G$1,'Control Panel'!$B:$B,'Control Panel'!$D:$D)</f>
        <v>5.5E-2</v>
      </c>
      <c r="M287" s="2">
        <f>IF('Control Panel'!$D$26="ON",Q286*(1-'Control Panel'!$C$26),Q286)</f>
        <v>1615388.0914619875</v>
      </c>
      <c r="N287" s="3">
        <f>IF(ROUND(Q286,2) = 0,0,-PMT(_xlfn.XLOOKUP(M$1,'Control Panel'!$B:$B,'Control Panel'!$H:$H),_xlfn.XLOOKUP(M$1,'Control Panel'!$B:$B,'Control Panel'!$E:$E),_xlfn.XLOOKUP(M$1,'Control Panel'!$B:$B,'Control Panel'!$C:$C)))</f>
        <v>26277.152547020552</v>
      </c>
      <c r="O287" s="3">
        <f>IF(N287=0,0,M287*(_xlfn.XLOOKUP(M$1,'Control Panel'!$B:$B,'Control Panel'!$H:$H)))</f>
        <v>9254.827607334304</v>
      </c>
      <c r="P287" s="3">
        <f t="shared" si="153"/>
        <v>17022.324939686248</v>
      </c>
      <c r="Q287" s="3">
        <f t="shared" si="154"/>
        <v>1598365.7665223011</v>
      </c>
      <c r="R287" s="10">
        <f>_xlfn.XLOOKUP(M$1,'Control Panel'!$B:$B,'Control Panel'!$D:$D)</f>
        <v>6.8750000000000006E-2</v>
      </c>
      <c r="S287" s="2">
        <f>IF('Control Panel'!$D$26="ON",W286*(1-'Control Panel'!$C$26),W286)</f>
        <v>2625005.6486256905</v>
      </c>
      <c r="T287" s="3">
        <f>IF(ROUND(W286,2) = 0,0,-PMT(_xlfn.XLOOKUP(S$1,'Control Panel'!$B:$B,'Control Panel'!$H:$H),_xlfn.XLOOKUP(S$1,'Control Panel'!$B:$B,'Control Panel'!$E:$E),_xlfn.XLOOKUP(S$1,'Control Panel'!$B:$B,'Control Panel'!$C:$C)))</f>
        <v>42700.372888908401</v>
      </c>
      <c r="U287" s="3">
        <f>IF(T287=0,0,S287*(_xlfn.XLOOKUP(S$1,'Control Panel'!$B:$B,'Control Panel'!$H:$H)))</f>
        <v>15039.09486191802</v>
      </c>
      <c r="V287" s="3">
        <f t="shared" si="155"/>
        <v>27661.278026990381</v>
      </c>
      <c r="W287" s="3">
        <f t="shared" si="156"/>
        <v>2597344.3705986999</v>
      </c>
      <c r="X287" s="10">
        <f>_xlfn.XLOOKUP(S$1,'Control Panel'!$B:$B,'Control Panel'!$D:$D)</f>
        <v>6.8750000000000006E-2</v>
      </c>
      <c r="Y287" s="2">
        <f>IF('Control Panel'!$D$26="ON",AC286*(1-'Control Panel'!$C$26),AC286)</f>
        <v>-6.7957444116473198E-9</v>
      </c>
      <c r="Z287" s="3">
        <f>IF(ROUND(AC286,2) = 0,0,-PMT(_xlfn.XLOOKUP(Y$1,'Control Panel'!$B:$B,'Control Panel'!$H:$H),_xlfn.XLOOKUP(Y$1,'Control Panel'!$B:$B,'Control Panel'!$E:$E),_xlfn.XLOOKUP(Y$1,'Control Panel'!$B:$B,'Control Panel'!$C:$C)))</f>
        <v>0</v>
      </c>
      <c r="AA287" s="3">
        <f>IF(Z287=0,0,Y287*(_xlfn.XLOOKUP(Y$1,'Control Panel'!$B:$B,'Control Panel'!$H:$H)))</f>
        <v>0</v>
      </c>
      <c r="AB287" s="3">
        <f t="shared" si="157"/>
        <v>0</v>
      </c>
      <c r="AC287" s="3">
        <f t="shared" si="158"/>
        <v>-6.7957444116473198E-9</v>
      </c>
      <c r="AD287" s="10">
        <f>_xlfn.XLOOKUP(Y$1,'Control Panel'!$B:$B,'Control Panel'!$D:$D)</f>
        <v>5.1249999999999997E-2</v>
      </c>
      <c r="AE287" s="2">
        <f>IF('Control Panel'!$D$26="ON",AI286*(1-'Control Panel'!$C$26),AI286)</f>
        <v>4038470.2286549737</v>
      </c>
      <c r="AF287" s="3">
        <f>IF(ROUND(AI286,2) = 0,0,-PMT(_xlfn.XLOOKUP(AE$1,'Control Panel'!$B:$B,'Control Panel'!$H:$H),_xlfn.XLOOKUP(AE$1,'Control Panel'!$B:$B,'Control Panel'!$E:$E),_xlfn.XLOOKUP(AE$1,'Control Panel'!$B:$B,'Control Panel'!$C:$C)))</f>
        <v>65692.881367551381</v>
      </c>
      <c r="AG287" s="3">
        <f>IF(AF287=0,0,AE287*(_xlfn.XLOOKUP(AE$1,'Control Panel'!$B:$B,'Control Panel'!$H:$H)))</f>
        <v>23137.069018335787</v>
      </c>
      <c r="AH287" s="3">
        <f t="shared" si="159"/>
        <v>42555.812349215594</v>
      </c>
      <c r="AI287" s="3">
        <f t="shared" si="160"/>
        <v>3995914.4163057581</v>
      </c>
      <c r="AJ287" s="10">
        <f>_xlfn.XLOOKUP(AE$1,'Control Panel'!$B:$B,'Control Panel'!$D:$D)</f>
        <v>6.8750000000000006E-2</v>
      </c>
      <c r="AK287" s="2">
        <f>IF('Control Panel'!$D$26="ON",AO286*(1-'Control Panel'!$C$26),AO286)</f>
        <v>-5.056790541857481E-10</v>
      </c>
      <c r="AL287" s="3">
        <f>IF(ROUND(AO286,2) = 0,0,-PMT(_xlfn.XLOOKUP(AK$1,'Control Panel'!$B:$B,'Control Panel'!$H:$H),_xlfn.XLOOKUP(AK$1,'Control Panel'!$B:$B,'Control Panel'!$E:$E),_xlfn.XLOOKUP(AK$1,'Control Panel'!$B:$B,'Control Panel'!$C:$C)))</f>
        <v>0</v>
      </c>
      <c r="AM287" s="3">
        <f>IF(AL287=0,0,AK287*(_xlfn.XLOOKUP(AK$1,'Control Panel'!$B:$B,'Control Panel'!$H:$H)))</f>
        <v>0</v>
      </c>
      <c r="AN287" s="3">
        <f t="shared" si="161"/>
        <v>0</v>
      </c>
      <c r="AO287" s="3">
        <f t="shared" si="162"/>
        <v>-5.056790541857481E-10</v>
      </c>
      <c r="AP287" s="10">
        <f>_xlfn.XLOOKUP(AK$1,'Control Panel'!$B:$B,'Control Panel'!$D:$D)</f>
        <v>6.25E-2</v>
      </c>
      <c r="AQ287" s="2">
        <f>IF('Control Panel'!$D$26="ON",AU286*(1-'Control Panel'!$C$26),AU286)</f>
        <v>-1.3387762010097504E-9</v>
      </c>
      <c r="AR287" s="3">
        <f>IF(ROUND(AU286,2) = 0,0,-PMT(_xlfn.XLOOKUP(AQ$1,'Control Panel'!$B:$B,'Control Panel'!$H:$H),_xlfn.XLOOKUP(AQ$1,'Control Panel'!$B:$B,'Control Panel'!$E:$E),_xlfn.XLOOKUP(AQ$1,'Control Panel'!$B:$B,'Control Panel'!$C:$C)))</f>
        <v>0</v>
      </c>
      <c r="AS287" s="3">
        <f>IF(AR287=0,0,AQ287*(_xlfn.XLOOKUP(AQ$1,'Control Panel'!$B:$B,'Control Panel'!$H:$H)))</f>
        <v>0</v>
      </c>
      <c r="AT287" s="3">
        <f t="shared" si="163"/>
        <v>0</v>
      </c>
      <c r="AU287" s="3">
        <f t="shared" si="164"/>
        <v>-1.3387762010097504E-9</v>
      </c>
      <c r="AV287" s="10">
        <f>_xlfn.XLOOKUP(AQ$1,'Control Panel'!$B:$B,'Control Panel'!$D:$D)</f>
        <v>6.6250000000000003E-2</v>
      </c>
      <c r="AW287" s="2">
        <f>IF('Control Panel'!$D$26="ON",BA286*(1-'Control Panel'!$C$26),BA286)</f>
        <v>2880239.5871340316</v>
      </c>
      <c r="AX287" s="3">
        <f>IF(ROUND(BA286,2) = 0,0,-PMT(_xlfn.XLOOKUP(AW$1,'Control Panel'!$B:$B,'Control Panel'!$H:$H),_xlfn.XLOOKUP(AW$1,'Control Panel'!$B:$B,'Control Panel'!$E:$E),_xlfn.XLOOKUP(AW$1,'Control Panel'!$B:$B,'Control Panel'!$C:$C)))</f>
        <v>44797.69910066975</v>
      </c>
      <c r="AY287" s="3">
        <f>IF(AX287=0,0,AW287*(_xlfn.XLOOKUP(AW$1,'Control Panel'!$B:$B,'Control Panel'!$H:$H)))</f>
        <v>12901.073150704517</v>
      </c>
      <c r="AZ287" s="3">
        <f t="shared" si="165"/>
        <v>31896.625949965233</v>
      </c>
      <c r="BA287" s="3">
        <f t="shared" si="166"/>
        <v>2848342.9611840663</v>
      </c>
      <c r="BB287" s="10">
        <f>_xlfn.XLOOKUP(AW$1,'Control Panel'!$B:$B,'Control Panel'!$D:$D)</f>
        <v>5.3749999999999999E-2</v>
      </c>
      <c r="BC287" s="2">
        <f>IF('Control Panel'!$D$26="ON",BG286*(1-'Control Panel'!$C$26),BG286)</f>
        <v>5093548.3533714395</v>
      </c>
      <c r="BD287" s="3">
        <f>IF(ROUND(BG286,2) = 0,0,-PMT(_xlfn.XLOOKUP(BC$1,'Control Panel'!$B:$B,'Control Panel'!$H:$H),_xlfn.XLOOKUP(BC$1,'Control Panel'!$B:$B,'Control Panel'!$E:$E),_xlfn.XLOOKUP(BC$1,'Control Panel'!$B:$B,'Control Panel'!$C:$C)))</f>
        <v>83162.8118973979</v>
      </c>
      <c r="BE287" s="3">
        <f>IF(BD287=0,0,BC287*(_xlfn.XLOOKUP(BC$1,'Control Panel'!$B:$B,'Control Panel'!$H:$H)))</f>
        <v>29712.365394666733</v>
      </c>
      <c r="BF287" s="3">
        <f t="shared" si="167"/>
        <v>53450.446502731167</v>
      </c>
      <c r="BG287" s="3">
        <f t="shared" si="168"/>
        <v>5040097.9068687083</v>
      </c>
      <c r="BH287" s="10">
        <f>_xlfn.XLOOKUP(BC$1,'Control Panel'!$B:$B,'Control Panel'!$D:$D)</f>
        <v>7.0000000000000007E-2</v>
      </c>
      <c r="BI287" s="2">
        <f>IF('Control Panel'!$D$26="ON",BM286*(1-'Control Panel'!$C$26),BM286)</f>
        <v>2528886.5962706003</v>
      </c>
      <c r="BJ287" s="3">
        <f>IF(ROUND(BM286,2) = 0,0,-PMT(_xlfn.XLOOKUP(BI$1,'Control Panel'!$B:$B,'Control Panel'!$H:$H),_xlfn.XLOOKUP(BI$1,'Control Panel'!$B:$B,'Control Panel'!$E:$E),_xlfn.XLOOKUP(BI$1,'Control Panel'!$B:$B,'Control Panel'!$C:$C)))</f>
        <v>39928.799014207361</v>
      </c>
      <c r="BK287" s="3">
        <f>IF(BJ287=0,0,BI287*(_xlfn.XLOOKUP(BI$1,'Control Panel'!$B:$B,'Control Panel'!$H:$H)))</f>
        <v>12381.007294241479</v>
      </c>
      <c r="BL287" s="3">
        <f t="shared" si="169"/>
        <v>27547.791719965884</v>
      </c>
      <c r="BM287" s="3">
        <f t="shared" si="170"/>
        <v>2501338.8045506342</v>
      </c>
      <c r="BN287" s="10">
        <f>_xlfn.XLOOKUP(BI$1,'Control Panel'!$B:$B,'Control Panel'!$D:$D)</f>
        <v>5.8749999999999997E-2</v>
      </c>
      <c r="BO287" s="2">
        <f>IF('Control Panel'!$D$26="ON",BS286*(1-'Control Panel'!$C$26),BS286)</f>
        <v>3296494.9254107527</v>
      </c>
      <c r="BP287" s="3">
        <f>IF(ROUND(BS286,2) = 0,0,-PMT(_xlfn.XLOOKUP(BO$1,'Control Panel'!$B:$B,'Control Panel'!$H:$H),_xlfn.XLOOKUP(BO$1,'Control Panel'!$B:$B,'Control Panel'!$E:$E),_xlfn.XLOOKUP(BO$1,'Control Panel'!$B:$B,'Control Panel'!$C:$C)))</f>
        <v>51078.842448125593</v>
      </c>
      <c r="BQ287" s="3">
        <f>IF(BP287=0,0,BO287*(_xlfn.XLOOKUP(BO$1,'Control Panel'!$B:$B,'Control Panel'!$H:$H)))</f>
        <v>14422.165298672042</v>
      </c>
      <c r="BR287" s="3">
        <f t="shared" si="171"/>
        <v>36656.67714945355</v>
      </c>
      <c r="BS287" s="3">
        <f t="shared" si="172"/>
        <v>3259838.248261299</v>
      </c>
      <c r="BT287" s="10">
        <f>_xlfn.XLOOKUP(BO$1,'Control Panel'!$B:$B,'Control Panel'!$D:$D)</f>
        <v>5.2499999999999998E-2</v>
      </c>
      <c r="BU287" s="2">
        <f>IF('Control Panel'!$D$26="ON",BY286*(1-'Control Panel'!$C$26),BY286)</f>
        <v>-1.0259100235998631E-9</v>
      </c>
      <c r="BV287" s="3">
        <f>IF(ROUND(BY286,2) = 0,0,-PMT(_xlfn.XLOOKUP(BU$1,'Control Panel'!$B:$B,'Control Panel'!$H:$H),_xlfn.XLOOKUP(BU$1,'Control Panel'!$B:$B,'Control Panel'!$E:$E),_xlfn.XLOOKUP(BU$1,'Control Panel'!$B:$B,'Control Panel'!$C:$C)))</f>
        <v>0</v>
      </c>
      <c r="BW287" s="3">
        <f>IF(BV287=0,0,BU287*(_xlfn.XLOOKUP(BU$1,'Control Panel'!$B:$B,'Control Panel'!$H:$H)))</f>
        <v>0</v>
      </c>
      <c r="BX287" s="3">
        <f t="shared" si="173"/>
        <v>0</v>
      </c>
      <c r="BY287" s="3">
        <f t="shared" si="174"/>
        <v>-1.0259100235998631E-9</v>
      </c>
      <c r="BZ287" s="10">
        <f>_xlfn.XLOOKUP(BU$1,'Control Panel'!$B:$B,'Control Panel'!$D:$D)</f>
        <v>6.3750000000000001E-2</v>
      </c>
      <c r="CA287" s="2">
        <f>IF('Control Panel'!$D$26="ON",CE286*(1-'Control Panel'!$C$26),CE286)</f>
        <v>-8.3746272139251232E-9</v>
      </c>
      <c r="CB287" s="3">
        <f>IF(ROUND(CE286,2) = 0,0,-PMT(_xlfn.XLOOKUP(CA$1,'Control Panel'!$B:$B,'Control Panel'!$H:$H),_xlfn.XLOOKUP(CA$1,'Control Panel'!$B:$B,'Control Panel'!$E:$E),_xlfn.XLOOKUP(CA$1,'Control Panel'!$B:$B,'Control Panel'!$C:$C)))</f>
        <v>0</v>
      </c>
      <c r="CC287" s="3">
        <f>IF(CB287=0,0,CA287*(_xlfn.XLOOKUP(CA$1,'Control Panel'!$B:$B,'Control Panel'!$H:$H)))</f>
        <v>0</v>
      </c>
      <c r="CD287" s="3">
        <f t="shared" si="175"/>
        <v>0</v>
      </c>
      <c r="CE287" s="3">
        <f t="shared" si="176"/>
        <v>-8.3746272139251232E-9</v>
      </c>
      <c r="CF287" s="10">
        <f>_xlfn.XLOOKUP(CA$1,'Control Panel'!$B:$B,'Control Panel'!$D:$D)</f>
        <v>5.7500000000000002E-2</v>
      </c>
      <c r="CG287" s="2">
        <f>IF('Control Panel'!$D$26="ON",CK286*(1-'Control Panel'!$C$26),CK286)</f>
        <v>2.066371962428093E-9</v>
      </c>
      <c r="CH287" s="3">
        <f>IF(ROUND(CK286,2) = 0,0,-PMT(_xlfn.XLOOKUP(CG$1,'Control Panel'!$B:$B,'Control Panel'!$H:$H),_xlfn.XLOOKUP(CG$1,'Control Panel'!$B:$B,'Control Panel'!$E:$E),_xlfn.XLOOKUP(CG$1,'Control Panel'!$B:$B,'Control Panel'!$C:$C)))</f>
        <v>0</v>
      </c>
      <c r="CI287" s="3">
        <f>IF(CH287=0,0,CG287*(_xlfn.XLOOKUP(CG$1,'Control Panel'!$B:$B,'Control Panel'!$H:$H)))</f>
        <v>0</v>
      </c>
      <c r="CJ287" s="3">
        <f t="shared" si="177"/>
        <v>0</v>
      </c>
      <c r="CK287" s="3">
        <f t="shared" si="178"/>
        <v>2.066371962428093E-9</v>
      </c>
      <c r="CL287" s="10">
        <f>_xlfn.XLOOKUP(CG$1,'Control Panel'!$B:$B,'Control Panel'!$D:$D)</f>
        <v>5.5E-2</v>
      </c>
      <c r="CM287" s="2">
        <f>IF('Control Panel'!$D$26="ON",CQ286*(1-'Control Panel'!$C$26),CQ286)</f>
        <v>712755.65954826924</v>
      </c>
      <c r="CN287" s="3">
        <f>IF(ROUND(CQ286,2) = 0,0,-PMT(_xlfn.XLOOKUP(CM$1,'Control Panel'!$B:$B,'Control Panel'!$H:$H),_xlfn.XLOOKUP(CM$1,'Control Panel'!$B:$B,'Control Panel'!$E:$E),_xlfn.XLOOKUP(CM$1,'Control Panel'!$B:$B,'Control Panel'!$C:$C)))</f>
        <v>11044.074042837967</v>
      </c>
      <c r="CO287" s="3">
        <f>IF(CN287=0,0,CM287*(_xlfn.XLOOKUP(CM$1,'Control Panel'!$B:$B,'Control Panel'!$H:$H)))</f>
        <v>3118.3060105236777</v>
      </c>
      <c r="CP287" s="3">
        <f t="shared" si="179"/>
        <v>7925.7680323142886</v>
      </c>
      <c r="CQ287" s="3">
        <f t="shared" si="180"/>
        <v>704829.89151595498</v>
      </c>
      <c r="CR287" s="10">
        <f>_xlfn.XLOOKUP(CM$1,'Control Panel'!$B:$B,'Control Panel'!$D:$D)</f>
        <v>5.2499999999999998E-2</v>
      </c>
    </row>
    <row r="288" spans="1:96" ht="11.15" thickBot="1" x14ac:dyDescent="0.35">
      <c r="A288" s="86">
        <f t="shared" si="149"/>
        <v>246001.11599020238</v>
      </c>
      <c r="B288" s="3">
        <f t="shared" si="150"/>
        <v>118681.51731651652</v>
      </c>
      <c r="C288" s="88">
        <f>SUM($A$3:A287)</f>
        <v>77453927.634192616</v>
      </c>
      <c r="D288" s="87">
        <f>IF('Control Panel'!$D$27= "ON",A288+B288*(1-'Control Panel'!$C$27),A288+B288)</f>
        <v>364682.6333067189</v>
      </c>
      <c r="F288" s="11">
        <v>286</v>
      </c>
      <c r="G288" s="2">
        <f>IF('Control Panel'!$D$26="ON",K287*(1-'Control Panel'!$C$26),K287)</f>
        <v>2.5611370801925659E-9</v>
      </c>
      <c r="H288" s="3">
        <f>IF(ROUND(K287,2) = 0,0,-PMT(_xlfn.XLOOKUP(G$1,'Control Panel'!$B:$B,'Control Panel'!$H:$H),_xlfn.XLOOKUP(G$1,'Control Panel'!$B:$B,'Control Panel'!$E:$E),_xlfn.XLOOKUP(G$1,'Control Panel'!$B:$B,'Control Panel'!$C:$C)))</f>
        <v>0</v>
      </c>
      <c r="I288" s="3">
        <f>IF(H288=0,0,G288*(_xlfn.XLOOKUP(G$1,'Control Panel'!$B:$B,'Control Panel'!$H:$H)))</f>
        <v>0</v>
      </c>
      <c r="J288" s="3">
        <f t="shared" si="151"/>
        <v>0</v>
      </c>
      <c r="K288" s="3">
        <f t="shared" si="152"/>
        <v>2.5611370801925659E-9</v>
      </c>
      <c r="L288" s="10">
        <f>_xlfn.XLOOKUP(G$1,'Control Panel'!$B:$B,'Control Panel'!$D:$D)</f>
        <v>5.5E-2</v>
      </c>
      <c r="M288" s="2">
        <f>IF('Control Panel'!$D$26="ON",Q287*(1-'Control Panel'!$C$26),Q287)</f>
        <v>1598365.7665223011</v>
      </c>
      <c r="N288" s="3">
        <f>IF(ROUND(Q287,2) = 0,0,-PMT(_xlfn.XLOOKUP(M$1,'Control Panel'!$B:$B,'Control Panel'!$H:$H),_xlfn.XLOOKUP(M$1,'Control Panel'!$B:$B,'Control Panel'!$E:$E),_xlfn.XLOOKUP(M$1,'Control Panel'!$B:$B,'Control Panel'!$C:$C)))</f>
        <v>26277.152547020552</v>
      </c>
      <c r="O288" s="3">
        <f>IF(N288=0,0,M288*(_xlfn.XLOOKUP(M$1,'Control Panel'!$B:$B,'Control Panel'!$H:$H)))</f>
        <v>9157.3038707006835</v>
      </c>
      <c r="P288" s="3">
        <f t="shared" si="153"/>
        <v>17119.848676319867</v>
      </c>
      <c r="Q288" s="3">
        <f t="shared" si="154"/>
        <v>1581245.9178459812</v>
      </c>
      <c r="R288" s="10">
        <f>_xlfn.XLOOKUP(M$1,'Control Panel'!$B:$B,'Control Panel'!$D:$D)</f>
        <v>6.8750000000000006E-2</v>
      </c>
      <c r="S288" s="2">
        <f>IF('Control Panel'!$D$26="ON",W287*(1-'Control Panel'!$C$26),W287)</f>
        <v>2597344.3705986999</v>
      </c>
      <c r="T288" s="3">
        <f>IF(ROUND(W287,2) = 0,0,-PMT(_xlfn.XLOOKUP(S$1,'Control Panel'!$B:$B,'Control Panel'!$H:$H),_xlfn.XLOOKUP(S$1,'Control Panel'!$B:$B,'Control Panel'!$E:$E),_xlfn.XLOOKUP(S$1,'Control Panel'!$B:$B,'Control Panel'!$C:$C)))</f>
        <v>42700.372888908401</v>
      </c>
      <c r="U288" s="3">
        <f>IF(T288=0,0,S288*(_xlfn.XLOOKUP(S$1,'Control Panel'!$B:$B,'Control Panel'!$H:$H)))</f>
        <v>14880.618789888385</v>
      </c>
      <c r="V288" s="3">
        <f t="shared" si="155"/>
        <v>27819.754099020014</v>
      </c>
      <c r="W288" s="3">
        <f t="shared" si="156"/>
        <v>2569524.6164996801</v>
      </c>
      <c r="X288" s="10">
        <f>_xlfn.XLOOKUP(S$1,'Control Panel'!$B:$B,'Control Panel'!$D:$D)</f>
        <v>6.8750000000000006E-2</v>
      </c>
      <c r="Y288" s="2">
        <f>IF('Control Panel'!$D$26="ON",AC287*(1-'Control Panel'!$C$26),AC287)</f>
        <v>-6.7957444116473198E-9</v>
      </c>
      <c r="Z288" s="3">
        <f>IF(ROUND(AC287,2) = 0,0,-PMT(_xlfn.XLOOKUP(Y$1,'Control Panel'!$B:$B,'Control Panel'!$H:$H),_xlfn.XLOOKUP(Y$1,'Control Panel'!$B:$B,'Control Panel'!$E:$E),_xlfn.XLOOKUP(Y$1,'Control Panel'!$B:$B,'Control Panel'!$C:$C)))</f>
        <v>0</v>
      </c>
      <c r="AA288" s="3">
        <f>IF(Z288=0,0,Y288*(_xlfn.XLOOKUP(Y$1,'Control Panel'!$B:$B,'Control Panel'!$H:$H)))</f>
        <v>0</v>
      </c>
      <c r="AB288" s="3">
        <f t="shared" si="157"/>
        <v>0</v>
      </c>
      <c r="AC288" s="3">
        <f t="shared" si="158"/>
        <v>-6.7957444116473198E-9</v>
      </c>
      <c r="AD288" s="10">
        <f>_xlfn.XLOOKUP(Y$1,'Control Panel'!$B:$B,'Control Panel'!$D:$D)</f>
        <v>5.1249999999999997E-2</v>
      </c>
      <c r="AE288" s="2">
        <f>IF('Control Panel'!$D$26="ON",AI287*(1-'Control Panel'!$C$26),AI287)</f>
        <v>3995914.4163057581</v>
      </c>
      <c r="AF288" s="3">
        <f>IF(ROUND(AI287,2) = 0,0,-PMT(_xlfn.XLOOKUP(AE$1,'Control Panel'!$B:$B,'Control Panel'!$H:$H),_xlfn.XLOOKUP(AE$1,'Control Panel'!$B:$B,'Control Panel'!$E:$E),_xlfn.XLOOKUP(AE$1,'Control Panel'!$B:$B,'Control Panel'!$C:$C)))</f>
        <v>65692.881367551381</v>
      </c>
      <c r="AG288" s="3">
        <f>IF(AF288=0,0,AE288*(_xlfn.XLOOKUP(AE$1,'Control Panel'!$B:$B,'Control Panel'!$H:$H)))</f>
        <v>22893.259676751743</v>
      </c>
      <c r="AH288" s="3">
        <f t="shared" si="159"/>
        <v>42799.621690799642</v>
      </c>
      <c r="AI288" s="3">
        <f t="shared" si="160"/>
        <v>3953114.7946149586</v>
      </c>
      <c r="AJ288" s="10">
        <f>_xlfn.XLOOKUP(AE$1,'Control Panel'!$B:$B,'Control Panel'!$D:$D)</f>
        <v>6.8750000000000006E-2</v>
      </c>
      <c r="AK288" s="2">
        <f>IF('Control Panel'!$D$26="ON",AO287*(1-'Control Panel'!$C$26),AO287)</f>
        <v>-5.056790541857481E-10</v>
      </c>
      <c r="AL288" s="3">
        <f>IF(ROUND(AO287,2) = 0,0,-PMT(_xlfn.XLOOKUP(AK$1,'Control Panel'!$B:$B,'Control Panel'!$H:$H),_xlfn.XLOOKUP(AK$1,'Control Panel'!$B:$B,'Control Panel'!$E:$E),_xlfn.XLOOKUP(AK$1,'Control Panel'!$B:$B,'Control Panel'!$C:$C)))</f>
        <v>0</v>
      </c>
      <c r="AM288" s="3">
        <f>IF(AL288=0,0,AK288*(_xlfn.XLOOKUP(AK$1,'Control Panel'!$B:$B,'Control Panel'!$H:$H)))</f>
        <v>0</v>
      </c>
      <c r="AN288" s="3">
        <f t="shared" si="161"/>
        <v>0</v>
      </c>
      <c r="AO288" s="3">
        <f t="shared" si="162"/>
        <v>-5.056790541857481E-10</v>
      </c>
      <c r="AP288" s="10">
        <f>_xlfn.XLOOKUP(AK$1,'Control Panel'!$B:$B,'Control Panel'!$D:$D)</f>
        <v>6.25E-2</v>
      </c>
      <c r="AQ288" s="2">
        <f>IF('Control Panel'!$D$26="ON",AU287*(1-'Control Panel'!$C$26),AU287)</f>
        <v>-1.3387762010097504E-9</v>
      </c>
      <c r="AR288" s="3">
        <f>IF(ROUND(AU287,2) = 0,0,-PMT(_xlfn.XLOOKUP(AQ$1,'Control Panel'!$B:$B,'Control Panel'!$H:$H),_xlfn.XLOOKUP(AQ$1,'Control Panel'!$B:$B,'Control Panel'!$E:$E),_xlfn.XLOOKUP(AQ$1,'Control Panel'!$B:$B,'Control Panel'!$C:$C)))</f>
        <v>0</v>
      </c>
      <c r="AS288" s="3">
        <f>IF(AR288=0,0,AQ288*(_xlfn.XLOOKUP(AQ$1,'Control Panel'!$B:$B,'Control Panel'!$H:$H)))</f>
        <v>0</v>
      </c>
      <c r="AT288" s="3">
        <f t="shared" si="163"/>
        <v>0</v>
      </c>
      <c r="AU288" s="3">
        <f t="shared" si="164"/>
        <v>-1.3387762010097504E-9</v>
      </c>
      <c r="AV288" s="10">
        <f>_xlfn.XLOOKUP(AQ$1,'Control Panel'!$B:$B,'Control Panel'!$D:$D)</f>
        <v>6.6250000000000003E-2</v>
      </c>
      <c r="AW288" s="2">
        <f>IF('Control Panel'!$D$26="ON",BA287*(1-'Control Panel'!$C$26),BA287)</f>
        <v>2848342.9611840663</v>
      </c>
      <c r="AX288" s="3">
        <f>IF(ROUND(BA287,2) = 0,0,-PMT(_xlfn.XLOOKUP(AW$1,'Control Panel'!$B:$B,'Control Panel'!$H:$H),_xlfn.XLOOKUP(AW$1,'Control Panel'!$B:$B,'Control Panel'!$E:$E),_xlfn.XLOOKUP(AW$1,'Control Panel'!$B:$B,'Control Panel'!$C:$C)))</f>
        <v>44797.69910066975</v>
      </c>
      <c r="AY288" s="3">
        <f>IF(AX288=0,0,AW288*(_xlfn.XLOOKUP(AW$1,'Control Panel'!$B:$B,'Control Panel'!$H:$H)))</f>
        <v>12758.202846970298</v>
      </c>
      <c r="AZ288" s="3">
        <f t="shared" si="165"/>
        <v>32039.49625369945</v>
      </c>
      <c r="BA288" s="3">
        <f t="shared" si="166"/>
        <v>2816303.4649303667</v>
      </c>
      <c r="BB288" s="10">
        <f>_xlfn.XLOOKUP(AW$1,'Control Panel'!$B:$B,'Control Panel'!$D:$D)</f>
        <v>5.3749999999999999E-2</v>
      </c>
      <c r="BC288" s="2">
        <f>IF('Control Panel'!$D$26="ON",BG287*(1-'Control Panel'!$C$26),BG287)</f>
        <v>5040097.9068687083</v>
      </c>
      <c r="BD288" s="3">
        <f>IF(ROUND(BG287,2) = 0,0,-PMT(_xlfn.XLOOKUP(BC$1,'Control Panel'!$B:$B,'Control Panel'!$H:$H),_xlfn.XLOOKUP(BC$1,'Control Panel'!$B:$B,'Control Panel'!$E:$E),_xlfn.XLOOKUP(BC$1,'Control Panel'!$B:$B,'Control Panel'!$C:$C)))</f>
        <v>83162.8118973979</v>
      </c>
      <c r="BE288" s="3">
        <f>IF(BD288=0,0,BC288*(_xlfn.XLOOKUP(BC$1,'Control Panel'!$B:$B,'Control Panel'!$H:$H)))</f>
        <v>29400.571123400801</v>
      </c>
      <c r="BF288" s="3">
        <f t="shared" si="167"/>
        <v>53762.240773997095</v>
      </c>
      <c r="BG288" s="3">
        <f t="shared" si="168"/>
        <v>4986335.6660947111</v>
      </c>
      <c r="BH288" s="10">
        <f>_xlfn.XLOOKUP(BC$1,'Control Panel'!$B:$B,'Control Panel'!$D:$D)</f>
        <v>7.0000000000000007E-2</v>
      </c>
      <c r="BI288" s="2">
        <f>IF('Control Panel'!$D$26="ON",BM287*(1-'Control Panel'!$C$26),BM287)</f>
        <v>2501338.8045506342</v>
      </c>
      <c r="BJ288" s="3">
        <f>IF(ROUND(BM287,2) = 0,0,-PMT(_xlfn.XLOOKUP(BI$1,'Control Panel'!$B:$B,'Control Panel'!$H:$H),_xlfn.XLOOKUP(BI$1,'Control Panel'!$B:$B,'Control Panel'!$E:$E),_xlfn.XLOOKUP(BI$1,'Control Panel'!$B:$B,'Control Panel'!$C:$C)))</f>
        <v>39928.799014207361</v>
      </c>
      <c r="BK288" s="3">
        <f>IF(BJ288=0,0,BI288*(_xlfn.XLOOKUP(BI$1,'Control Panel'!$B:$B,'Control Panel'!$H:$H)))</f>
        <v>12246.137897279144</v>
      </c>
      <c r="BL288" s="3">
        <f t="shared" si="169"/>
        <v>27682.661116928219</v>
      </c>
      <c r="BM288" s="3">
        <f t="shared" si="170"/>
        <v>2473656.1434337059</v>
      </c>
      <c r="BN288" s="10">
        <f>_xlfn.XLOOKUP(BI$1,'Control Panel'!$B:$B,'Control Panel'!$D:$D)</f>
        <v>5.8749999999999997E-2</v>
      </c>
      <c r="BO288" s="2">
        <f>IF('Control Panel'!$D$26="ON",BS287*(1-'Control Panel'!$C$26),BS287)</f>
        <v>3259838.248261299</v>
      </c>
      <c r="BP288" s="3">
        <f>IF(ROUND(BS287,2) = 0,0,-PMT(_xlfn.XLOOKUP(BO$1,'Control Panel'!$B:$B,'Control Panel'!$H:$H),_xlfn.XLOOKUP(BO$1,'Control Panel'!$B:$B,'Control Panel'!$E:$E),_xlfn.XLOOKUP(BO$1,'Control Panel'!$B:$B,'Control Panel'!$C:$C)))</f>
        <v>51078.842448125593</v>
      </c>
      <c r="BQ288" s="3">
        <f>IF(BP288=0,0,BO288*(_xlfn.XLOOKUP(BO$1,'Control Panel'!$B:$B,'Control Panel'!$H:$H)))</f>
        <v>14261.792336143182</v>
      </c>
      <c r="BR288" s="3">
        <f t="shared" si="171"/>
        <v>36817.050111982411</v>
      </c>
      <c r="BS288" s="3">
        <f t="shared" si="172"/>
        <v>3223021.1981493165</v>
      </c>
      <c r="BT288" s="10">
        <f>_xlfn.XLOOKUP(BO$1,'Control Panel'!$B:$B,'Control Panel'!$D:$D)</f>
        <v>5.2499999999999998E-2</v>
      </c>
      <c r="BU288" s="2">
        <f>IF('Control Panel'!$D$26="ON",BY287*(1-'Control Panel'!$C$26),BY287)</f>
        <v>-1.0259100235998631E-9</v>
      </c>
      <c r="BV288" s="3">
        <f>IF(ROUND(BY287,2) = 0,0,-PMT(_xlfn.XLOOKUP(BU$1,'Control Panel'!$B:$B,'Control Panel'!$H:$H),_xlfn.XLOOKUP(BU$1,'Control Panel'!$B:$B,'Control Panel'!$E:$E),_xlfn.XLOOKUP(BU$1,'Control Panel'!$B:$B,'Control Panel'!$C:$C)))</f>
        <v>0</v>
      </c>
      <c r="BW288" s="3">
        <f>IF(BV288=0,0,BU288*(_xlfn.XLOOKUP(BU$1,'Control Panel'!$B:$B,'Control Panel'!$H:$H)))</f>
        <v>0</v>
      </c>
      <c r="BX288" s="3">
        <f t="shared" si="173"/>
        <v>0</v>
      </c>
      <c r="BY288" s="3">
        <f t="shared" si="174"/>
        <v>-1.0259100235998631E-9</v>
      </c>
      <c r="BZ288" s="10">
        <f>_xlfn.XLOOKUP(BU$1,'Control Panel'!$B:$B,'Control Panel'!$D:$D)</f>
        <v>6.3750000000000001E-2</v>
      </c>
      <c r="CA288" s="2">
        <f>IF('Control Panel'!$D$26="ON",CE287*(1-'Control Panel'!$C$26),CE287)</f>
        <v>-8.3746272139251232E-9</v>
      </c>
      <c r="CB288" s="3">
        <f>IF(ROUND(CE287,2) = 0,0,-PMT(_xlfn.XLOOKUP(CA$1,'Control Panel'!$B:$B,'Control Panel'!$H:$H),_xlfn.XLOOKUP(CA$1,'Control Panel'!$B:$B,'Control Panel'!$E:$E),_xlfn.XLOOKUP(CA$1,'Control Panel'!$B:$B,'Control Panel'!$C:$C)))</f>
        <v>0</v>
      </c>
      <c r="CC288" s="3">
        <f>IF(CB288=0,0,CA288*(_xlfn.XLOOKUP(CA$1,'Control Panel'!$B:$B,'Control Panel'!$H:$H)))</f>
        <v>0</v>
      </c>
      <c r="CD288" s="3">
        <f t="shared" si="175"/>
        <v>0</v>
      </c>
      <c r="CE288" s="3">
        <f t="shared" si="176"/>
        <v>-8.3746272139251232E-9</v>
      </c>
      <c r="CF288" s="10">
        <f>_xlfn.XLOOKUP(CA$1,'Control Panel'!$B:$B,'Control Panel'!$D:$D)</f>
        <v>5.7500000000000002E-2</v>
      </c>
      <c r="CG288" s="2">
        <f>IF('Control Panel'!$D$26="ON",CK287*(1-'Control Panel'!$C$26),CK287)</f>
        <v>2.066371962428093E-9</v>
      </c>
      <c r="CH288" s="3">
        <f>IF(ROUND(CK287,2) = 0,0,-PMT(_xlfn.XLOOKUP(CG$1,'Control Panel'!$B:$B,'Control Panel'!$H:$H),_xlfn.XLOOKUP(CG$1,'Control Panel'!$B:$B,'Control Panel'!$E:$E),_xlfn.XLOOKUP(CG$1,'Control Panel'!$B:$B,'Control Panel'!$C:$C)))</f>
        <v>0</v>
      </c>
      <c r="CI288" s="3">
        <f>IF(CH288=0,0,CG288*(_xlfn.XLOOKUP(CG$1,'Control Panel'!$B:$B,'Control Panel'!$H:$H)))</f>
        <v>0</v>
      </c>
      <c r="CJ288" s="3">
        <f t="shared" si="177"/>
        <v>0</v>
      </c>
      <c r="CK288" s="3">
        <f t="shared" si="178"/>
        <v>2.066371962428093E-9</v>
      </c>
      <c r="CL288" s="10">
        <f>_xlfn.XLOOKUP(CG$1,'Control Panel'!$B:$B,'Control Panel'!$D:$D)</f>
        <v>5.5E-2</v>
      </c>
      <c r="CM288" s="2">
        <f>IF('Control Panel'!$D$26="ON",CQ287*(1-'Control Panel'!$C$26),CQ287)</f>
        <v>704829.89151595498</v>
      </c>
      <c r="CN288" s="3">
        <f>IF(ROUND(CQ287,2) = 0,0,-PMT(_xlfn.XLOOKUP(CM$1,'Control Panel'!$B:$B,'Control Panel'!$H:$H),_xlfn.XLOOKUP(CM$1,'Control Panel'!$B:$B,'Control Panel'!$E:$E),_xlfn.XLOOKUP(CM$1,'Control Panel'!$B:$B,'Control Panel'!$C:$C)))</f>
        <v>11044.074042837967</v>
      </c>
      <c r="CO288" s="3">
        <f>IF(CN288=0,0,CM288*(_xlfn.XLOOKUP(CM$1,'Control Panel'!$B:$B,'Control Panel'!$H:$H)))</f>
        <v>3083.6307753823025</v>
      </c>
      <c r="CP288" s="3">
        <f t="shared" si="179"/>
        <v>7960.4432674556647</v>
      </c>
      <c r="CQ288" s="3">
        <f t="shared" si="180"/>
        <v>696869.44824849931</v>
      </c>
      <c r="CR288" s="10">
        <f>_xlfn.XLOOKUP(CM$1,'Control Panel'!$B:$B,'Control Panel'!$D:$D)</f>
        <v>5.2499999999999998E-2</v>
      </c>
    </row>
    <row r="289" spans="1:96" ht="11.15" thickBot="1" x14ac:dyDescent="0.35">
      <c r="A289" s="86">
        <f t="shared" si="149"/>
        <v>247292.34317377766</v>
      </c>
      <c r="B289" s="3">
        <f t="shared" si="150"/>
        <v>117390.29013294127</v>
      </c>
      <c r="C289" s="88">
        <f>SUM($A$3:A288)</f>
        <v>77699928.750182822</v>
      </c>
      <c r="D289" s="87">
        <f>IF('Control Panel'!$D$27= "ON",A289+B289*(1-'Control Panel'!$C$27),A289+B289)</f>
        <v>364682.6333067189</v>
      </c>
      <c r="F289" s="11">
        <v>287</v>
      </c>
      <c r="G289" s="2">
        <f>IF('Control Panel'!$D$26="ON",K288*(1-'Control Panel'!$C$26),K288)</f>
        <v>2.5611370801925659E-9</v>
      </c>
      <c r="H289" s="3">
        <f>IF(ROUND(K288,2) = 0,0,-PMT(_xlfn.XLOOKUP(G$1,'Control Panel'!$B:$B,'Control Panel'!$H:$H),_xlfn.XLOOKUP(G$1,'Control Panel'!$B:$B,'Control Panel'!$E:$E),_xlfn.XLOOKUP(G$1,'Control Panel'!$B:$B,'Control Panel'!$C:$C)))</f>
        <v>0</v>
      </c>
      <c r="I289" s="3">
        <f>IF(H289=0,0,G289*(_xlfn.XLOOKUP(G$1,'Control Panel'!$B:$B,'Control Panel'!$H:$H)))</f>
        <v>0</v>
      </c>
      <c r="J289" s="3">
        <f t="shared" si="151"/>
        <v>0</v>
      </c>
      <c r="K289" s="3">
        <f t="shared" si="152"/>
        <v>2.5611370801925659E-9</v>
      </c>
      <c r="L289" s="10">
        <f>_xlfn.XLOOKUP(G$1,'Control Panel'!$B:$B,'Control Panel'!$D:$D)</f>
        <v>5.5E-2</v>
      </c>
      <c r="M289" s="2">
        <f>IF('Control Panel'!$D$26="ON",Q288*(1-'Control Panel'!$C$26),Q288)</f>
        <v>1581245.9178459812</v>
      </c>
      <c r="N289" s="3">
        <f>IF(ROUND(Q288,2) = 0,0,-PMT(_xlfn.XLOOKUP(M$1,'Control Panel'!$B:$B,'Control Panel'!$H:$H),_xlfn.XLOOKUP(M$1,'Control Panel'!$B:$B,'Control Panel'!$E:$E),_xlfn.XLOOKUP(M$1,'Control Panel'!$B:$B,'Control Panel'!$C:$C)))</f>
        <v>26277.152547020552</v>
      </c>
      <c r="O289" s="3">
        <f>IF(N289=0,0,M289*(_xlfn.XLOOKUP(M$1,'Control Panel'!$B:$B,'Control Panel'!$H:$H)))</f>
        <v>9059.2214043259355</v>
      </c>
      <c r="P289" s="3">
        <f t="shared" si="153"/>
        <v>17217.931142694615</v>
      </c>
      <c r="Q289" s="3">
        <f t="shared" si="154"/>
        <v>1564027.9867032866</v>
      </c>
      <c r="R289" s="10">
        <f>_xlfn.XLOOKUP(M$1,'Control Panel'!$B:$B,'Control Panel'!$D:$D)</f>
        <v>6.8750000000000006E-2</v>
      </c>
      <c r="S289" s="2">
        <f>IF('Control Panel'!$D$26="ON",W288*(1-'Control Panel'!$C$26),W288)</f>
        <v>2569524.6164996801</v>
      </c>
      <c r="T289" s="3">
        <f>IF(ROUND(W288,2) = 0,0,-PMT(_xlfn.XLOOKUP(S$1,'Control Panel'!$B:$B,'Control Panel'!$H:$H),_xlfn.XLOOKUP(S$1,'Control Panel'!$B:$B,'Control Panel'!$E:$E),_xlfn.XLOOKUP(S$1,'Control Panel'!$B:$B,'Control Panel'!$C:$C)))</f>
        <v>42700.372888908401</v>
      </c>
      <c r="U289" s="3">
        <f>IF(T289=0,0,S289*(_xlfn.XLOOKUP(S$1,'Control Panel'!$B:$B,'Control Panel'!$H:$H)))</f>
        <v>14721.234782029418</v>
      </c>
      <c r="V289" s="3">
        <f t="shared" si="155"/>
        <v>27979.138106878985</v>
      </c>
      <c r="W289" s="3">
        <f t="shared" si="156"/>
        <v>2541545.4783928012</v>
      </c>
      <c r="X289" s="10">
        <f>_xlfn.XLOOKUP(S$1,'Control Panel'!$B:$B,'Control Panel'!$D:$D)</f>
        <v>6.8750000000000006E-2</v>
      </c>
      <c r="Y289" s="2">
        <f>IF('Control Panel'!$D$26="ON",AC288*(1-'Control Panel'!$C$26),AC288)</f>
        <v>-6.7957444116473198E-9</v>
      </c>
      <c r="Z289" s="3">
        <f>IF(ROUND(AC288,2) = 0,0,-PMT(_xlfn.XLOOKUP(Y$1,'Control Panel'!$B:$B,'Control Panel'!$H:$H),_xlfn.XLOOKUP(Y$1,'Control Panel'!$B:$B,'Control Panel'!$E:$E),_xlfn.XLOOKUP(Y$1,'Control Panel'!$B:$B,'Control Panel'!$C:$C)))</f>
        <v>0</v>
      </c>
      <c r="AA289" s="3">
        <f>IF(Z289=0,0,Y289*(_xlfn.XLOOKUP(Y$1,'Control Panel'!$B:$B,'Control Panel'!$H:$H)))</f>
        <v>0</v>
      </c>
      <c r="AB289" s="3">
        <f t="shared" si="157"/>
        <v>0</v>
      </c>
      <c r="AC289" s="3">
        <f t="shared" si="158"/>
        <v>-6.7957444116473198E-9</v>
      </c>
      <c r="AD289" s="10">
        <f>_xlfn.XLOOKUP(Y$1,'Control Panel'!$B:$B,'Control Panel'!$D:$D)</f>
        <v>5.1249999999999997E-2</v>
      </c>
      <c r="AE289" s="2">
        <f>IF('Control Panel'!$D$26="ON",AI288*(1-'Control Panel'!$C$26),AI288)</f>
        <v>3953114.7946149586</v>
      </c>
      <c r="AF289" s="3">
        <f>IF(ROUND(AI288,2) = 0,0,-PMT(_xlfn.XLOOKUP(AE$1,'Control Panel'!$B:$B,'Control Panel'!$H:$H),_xlfn.XLOOKUP(AE$1,'Control Panel'!$B:$B,'Control Panel'!$E:$E),_xlfn.XLOOKUP(AE$1,'Control Panel'!$B:$B,'Control Panel'!$C:$C)))</f>
        <v>65692.881367551381</v>
      </c>
      <c r="AG289" s="3">
        <f>IF(AF289=0,0,AE289*(_xlfn.XLOOKUP(AE$1,'Control Panel'!$B:$B,'Control Panel'!$H:$H)))</f>
        <v>22648.053510814869</v>
      </c>
      <c r="AH289" s="3">
        <f t="shared" si="159"/>
        <v>43044.827856736512</v>
      </c>
      <c r="AI289" s="3">
        <f t="shared" si="160"/>
        <v>3910069.9667582219</v>
      </c>
      <c r="AJ289" s="10">
        <f>_xlfn.XLOOKUP(AE$1,'Control Panel'!$B:$B,'Control Panel'!$D:$D)</f>
        <v>6.8750000000000006E-2</v>
      </c>
      <c r="AK289" s="2">
        <f>IF('Control Panel'!$D$26="ON",AO288*(1-'Control Panel'!$C$26),AO288)</f>
        <v>-5.056790541857481E-10</v>
      </c>
      <c r="AL289" s="3">
        <f>IF(ROUND(AO288,2) = 0,0,-PMT(_xlfn.XLOOKUP(AK$1,'Control Panel'!$B:$B,'Control Panel'!$H:$H),_xlfn.XLOOKUP(AK$1,'Control Panel'!$B:$B,'Control Panel'!$E:$E),_xlfn.XLOOKUP(AK$1,'Control Panel'!$B:$B,'Control Panel'!$C:$C)))</f>
        <v>0</v>
      </c>
      <c r="AM289" s="3">
        <f>IF(AL289=0,0,AK289*(_xlfn.XLOOKUP(AK$1,'Control Panel'!$B:$B,'Control Panel'!$H:$H)))</f>
        <v>0</v>
      </c>
      <c r="AN289" s="3">
        <f t="shared" si="161"/>
        <v>0</v>
      </c>
      <c r="AO289" s="3">
        <f t="shared" si="162"/>
        <v>-5.056790541857481E-10</v>
      </c>
      <c r="AP289" s="10">
        <f>_xlfn.XLOOKUP(AK$1,'Control Panel'!$B:$B,'Control Panel'!$D:$D)</f>
        <v>6.25E-2</v>
      </c>
      <c r="AQ289" s="2">
        <f>IF('Control Panel'!$D$26="ON",AU288*(1-'Control Panel'!$C$26),AU288)</f>
        <v>-1.3387762010097504E-9</v>
      </c>
      <c r="AR289" s="3">
        <f>IF(ROUND(AU288,2) = 0,0,-PMT(_xlfn.XLOOKUP(AQ$1,'Control Panel'!$B:$B,'Control Panel'!$H:$H),_xlfn.XLOOKUP(AQ$1,'Control Panel'!$B:$B,'Control Panel'!$E:$E),_xlfn.XLOOKUP(AQ$1,'Control Panel'!$B:$B,'Control Panel'!$C:$C)))</f>
        <v>0</v>
      </c>
      <c r="AS289" s="3">
        <f>IF(AR289=0,0,AQ289*(_xlfn.XLOOKUP(AQ$1,'Control Panel'!$B:$B,'Control Panel'!$H:$H)))</f>
        <v>0</v>
      </c>
      <c r="AT289" s="3">
        <f t="shared" si="163"/>
        <v>0</v>
      </c>
      <c r="AU289" s="3">
        <f t="shared" si="164"/>
        <v>-1.3387762010097504E-9</v>
      </c>
      <c r="AV289" s="10">
        <f>_xlfn.XLOOKUP(AQ$1,'Control Panel'!$B:$B,'Control Panel'!$D:$D)</f>
        <v>6.6250000000000003E-2</v>
      </c>
      <c r="AW289" s="2">
        <f>IF('Control Panel'!$D$26="ON",BA288*(1-'Control Panel'!$C$26),BA288)</f>
        <v>2816303.4649303667</v>
      </c>
      <c r="AX289" s="3">
        <f>IF(ROUND(BA288,2) = 0,0,-PMT(_xlfn.XLOOKUP(AW$1,'Control Panel'!$B:$B,'Control Panel'!$H:$H),_xlfn.XLOOKUP(AW$1,'Control Panel'!$B:$B,'Control Panel'!$E:$E),_xlfn.XLOOKUP(AW$1,'Control Panel'!$B:$B,'Control Panel'!$C:$C)))</f>
        <v>44797.69910066975</v>
      </c>
      <c r="AY289" s="3">
        <f>IF(AX289=0,0,AW289*(_xlfn.XLOOKUP(AW$1,'Control Panel'!$B:$B,'Control Panel'!$H:$H)))</f>
        <v>12614.692603333935</v>
      </c>
      <c r="AZ289" s="3">
        <f t="shared" si="165"/>
        <v>32183.006497335817</v>
      </c>
      <c r="BA289" s="3">
        <f t="shared" si="166"/>
        <v>2784120.4584330311</v>
      </c>
      <c r="BB289" s="10">
        <f>_xlfn.XLOOKUP(AW$1,'Control Panel'!$B:$B,'Control Panel'!$D:$D)</f>
        <v>5.3749999999999999E-2</v>
      </c>
      <c r="BC289" s="2">
        <f>IF('Control Panel'!$D$26="ON",BG288*(1-'Control Panel'!$C$26),BG288)</f>
        <v>4986335.6660947111</v>
      </c>
      <c r="BD289" s="3">
        <f>IF(ROUND(BG288,2) = 0,0,-PMT(_xlfn.XLOOKUP(BC$1,'Control Panel'!$B:$B,'Control Panel'!$H:$H),_xlfn.XLOOKUP(BC$1,'Control Panel'!$B:$B,'Control Panel'!$E:$E),_xlfn.XLOOKUP(BC$1,'Control Panel'!$B:$B,'Control Panel'!$C:$C)))</f>
        <v>83162.8118973979</v>
      </c>
      <c r="BE289" s="3">
        <f>IF(BD289=0,0,BC289*(_xlfn.XLOOKUP(BC$1,'Control Panel'!$B:$B,'Control Panel'!$H:$H)))</f>
        <v>29086.95805221915</v>
      </c>
      <c r="BF289" s="3">
        <f t="shared" si="167"/>
        <v>54075.853845178746</v>
      </c>
      <c r="BG289" s="3">
        <f t="shared" si="168"/>
        <v>4932259.812249532</v>
      </c>
      <c r="BH289" s="10">
        <f>_xlfn.XLOOKUP(BC$1,'Control Panel'!$B:$B,'Control Panel'!$D:$D)</f>
        <v>7.0000000000000007E-2</v>
      </c>
      <c r="BI289" s="2">
        <f>IF('Control Panel'!$D$26="ON",BM288*(1-'Control Panel'!$C$26),BM288)</f>
        <v>2473656.1434337059</v>
      </c>
      <c r="BJ289" s="3">
        <f>IF(ROUND(BM288,2) = 0,0,-PMT(_xlfn.XLOOKUP(BI$1,'Control Panel'!$B:$B,'Control Panel'!$H:$H),_xlfn.XLOOKUP(BI$1,'Control Panel'!$B:$B,'Control Panel'!$E:$E),_xlfn.XLOOKUP(BI$1,'Control Panel'!$B:$B,'Control Panel'!$C:$C)))</f>
        <v>39928.799014207361</v>
      </c>
      <c r="BK289" s="3">
        <f>IF(BJ289=0,0,BI289*(_xlfn.XLOOKUP(BI$1,'Control Panel'!$B:$B,'Control Panel'!$H:$H)))</f>
        <v>12110.608202227517</v>
      </c>
      <c r="BL289" s="3">
        <f t="shared" si="169"/>
        <v>27818.190811979846</v>
      </c>
      <c r="BM289" s="3">
        <f t="shared" si="170"/>
        <v>2445837.9526217259</v>
      </c>
      <c r="BN289" s="10">
        <f>_xlfn.XLOOKUP(BI$1,'Control Panel'!$B:$B,'Control Panel'!$D:$D)</f>
        <v>5.8749999999999997E-2</v>
      </c>
      <c r="BO289" s="2">
        <f>IF('Control Panel'!$D$26="ON",BS288*(1-'Control Panel'!$C$26),BS288)</f>
        <v>3223021.1981493165</v>
      </c>
      <c r="BP289" s="3">
        <f>IF(ROUND(BS288,2) = 0,0,-PMT(_xlfn.XLOOKUP(BO$1,'Control Panel'!$B:$B,'Control Panel'!$H:$H),_xlfn.XLOOKUP(BO$1,'Control Panel'!$B:$B,'Control Panel'!$E:$E),_xlfn.XLOOKUP(BO$1,'Control Panel'!$B:$B,'Control Panel'!$C:$C)))</f>
        <v>51078.842448125593</v>
      </c>
      <c r="BQ289" s="3">
        <f>IF(BP289=0,0,BO289*(_xlfn.XLOOKUP(BO$1,'Control Panel'!$B:$B,'Control Panel'!$H:$H)))</f>
        <v>14100.717741903258</v>
      </c>
      <c r="BR289" s="3">
        <f t="shared" si="171"/>
        <v>36978.124706222334</v>
      </c>
      <c r="BS289" s="3">
        <f t="shared" si="172"/>
        <v>3186043.0734430943</v>
      </c>
      <c r="BT289" s="10">
        <f>_xlfn.XLOOKUP(BO$1,'Control Panel'!$B:$B,'Control Panel'!$D:$D)</f>
        <v>5.2499999999999998E-2</v>
      </c>
      <c r="BU289" s="2">
        <f>IF('Control Panel'!$D$26="ON",BY288*(1-'Control Panel'!$C$26),BY288)</f>
        <v>-1.0259100235998631E-9</v>
      </c>
      <c r="BV289" s="3">
        <f>IF(ROUND(BY288,2) = 0,0,-PMT(_xlfn.XLOOKUP(BU$1,'Control Panel'!$B:$B,'Control Panel'!$H:$H),_xlfn.XLOOKUP(BU$1,'Control Panel'!$B:$B,'Control Panel'!$E:$E),_xlfn.XLOOKUP(BU$1,'Control Panel'!$B:$B,'Control Panel'!$C:$C)))</f>
        <v>0</v>
      </c>
      <c r="BW289" s="3">
        <f>IF(BV289=0,0,BU289*(_xlfn.XLOOKUP(BU$1,'Control Panel'!$B:$B,'Control Panel'!$H:$H)))</f>
        <v>0</v>
      </c>
      <c r="BX289" s="3">
        <f t="shared" si="173"/>
        <v>0</v>
      </c>
      <c r="BY289" s="3">
        <f t="shared" si="174"/>
        <v>-1.0259100235998631E-9</v>
      </c>
      <c r="BZ289" s="10">
        <f>_xlfn.XLOOKUP(BU$1,'Control Panel'!$B:$B,'Control Panel'!$D:$D)</f>
        <v>6.3750000000000001E-2</v>
      </c>
      <c r="CA289" s="2">
        <f>IF('Control Panel'!$D$26="ON",CE288*(1-'Control Panel'!$C$26),CE288)</f>
        <v>-8.3746272139251232E-9</v>
      </c>
      <c r="CB289" s="3">
        <f>IF(ROUND(CE288,2) = 0,0,-PMT(_xlfn.XLOOKUP(CA$1,'Control Panel'!$B:$B,'Control Panel'!$H:$H),_xlfn.XLOOKUP(CA$1,'Control Panel'!$B:$B,'Control Panel'!$E:$E),_xlfn.XLOOKUP(CA$1,'Control Panel'!$B:$B,'Control Panel'!$C:$C)))</f>
        <v>0</v>
      </c>
      <c r="CC289" s="3">
        <f>IF(CB289=0,0,CA289*(_xlfn.XLOOKUP(CA$1,'Control Panel'!$B:$B,'Control Panel'!$H:$H)))</f>
        <v>0</v>
      </c>
      <c r="CD289" s="3">
        <f t="shared" si="175"/>
        <v>0</v>
      </c>
      <c r="CE289" s="3">
        <f t="shared" si="176"/>
        <v>-8.3746272139251232E-9</v>
      </c>
      <c r="CF289" s="10">
        <f>_xlfn.XLOOKUP(CA$1,'Control Panel'!$B:$B,'Control Panel'!$D:$D)</f>
        <v>5.7500000000000002E-2</v>
      </c>
      <c r="CG289" s="2">
        <f>IF('Control Panel'!$D$26="ON",CK288*(1-'Control Panel'!$C$26),CK288)</f>
        <v>2.066371962428093E-9</v>
      </c>
      <c r="CH289" s="3">
        <f>IF(ROUND(CK288,2) = 0,0,-PMT(_xlfn.XLOOKUP(CG$1,'Control Panel'!$B:$B,'Control Panel'!$H:$H),_xlfn.XLOOKUP(CG$1,'Control Panel'!$B:$B,'Control Panel'!$E:$E),_xlfn.XLOOKUP(CG$1,'Control Panel'!$B:$B,'Control Panel'!$C:$C)))</f>
        <v>0</v>
      </c>
      <c r="CI289" s="3">
        <f>IF(CH289=0,0,CG289*(_xlfn.XLOOKUP(CG$1,'Control Panel'!$B:$B,'Control Panel'!$H:$H)))</f>
        <v>0</v>
      </c>
      <c r="CJ289" s="3">
        <f t="shared" si="177"/>
        <v>0</v>
      </c>
      <c r="CK289" s="3">
        <f t="shared" si="178"/>
        <v>2.066371962428093E-9</v>
      </c>
      <c r="CL289" s="10">
        <f>_xlfn.XLOOKUP(CG$1,'Control Panel'!$B:$B,'Control Panel'!$D:$D)</f>
        <v>5.5E-2</v>
      </c>
      <c r="CM289" s="2">
        <f>IF('Control Panel'!$D$26="ON",CQ288*(1-'Control Panel'!$C$26),CQ288)</f>
        <v>696869.44824849931</v>
      </c>
      <c r="CN289" s="3">
        <f>IF(ROUND(CQ288,2) = 0,0,-PMT(_xlfn.XLOOKUP(CM$1,'Control Panel'!$B:$B,'Control Panel'!$H:$H),_xlfn.XLOOKUP(CM$1,'Control Panel'!$B:$B,'Control Panel'!$E:$E),_xlfn.XLOOKUP(CM$1,'Control Panel'!$B:$B,'Control Panel'!$C:$C)))</f>
        <v>11044.074042837967</v>
      </c>
      <c r="CO289" s="3">
        <f>IF(CN289=0,0,CM289*(_xlfn.XLOOKUP(CM$1,'Control Panel'!$B:$B,'Control Panel'!$H:$H)))</f>
        <v>3048.8038360871842</v>
      </c>
      <c r="CP289" s="3">
        <f t="shared" si="179"/>
        <v>7995.2702067507826</v>
      </c>
      <c r="CQ289" s="3">
        <f t="shared" si="180"/>
        <v>688874.17804174847</v>
      </c>
      <c r="CR289" s="10">
        <f>_xlfn.XLOOKUP(CM$1,'Control Panel'!$B:$B,'Control Panel'!$D:$D)</f>
        <v>5.2499999999999998E-2</v>
      </c>
    </row>
    <row r="290" spans="1:96" ht="11.15" thickBot="1" x14ac:dyDescent="0.35">
      <c r="A290" s="86">
        <f t="shared" si="149"/>
        <v>248590.44306857663</v>
      </c>
      <c r="B290" s="3">
        <f t="shared" si="150"/>
        <v>116092.19023814226</v>
      </c>
      <c r="C290" s="88">
        <f>SUM($A$3:A289)</f>
        <v>77947221.093356594</v>
      </c>
      <c r="D290" s="87">
        <f>IF('Control Panel'!$D$27= "ON",A290+B290*(1-'Control Panel'!$C$27),A290+B290)</f>
        <v>364682.6333067189</v>
      </c>
      <c r="E290" s="1">
        <f t="shared" ref="E290" si="183">F290/12</f>
        <v>24</v>
      </c>
      <c r="F290" s="11">
        <v>288</v>
      </c>
      <c r="G290" s="2">
        <f>IF('Control Panel'!$D$26="ON",K289*(1-'Control Panel'!$C$26),K289)</f>
        <v>2.5611370801925659E-9</v>
      </c>
      <c r="H290" s="3">
        <f>IF(ROUND(K289,2) = 0,0,-PMT(_xlfn.XLOOKUP(G$1,'Control Panel'!$B:$B,'Control Panel'!$H:$H),_xlfn.XLOOKUP(G$1,'Control Panel'!$B:$B,'Control Panel'!$E:$E),_xlfn.XLOOKUP(G$1,'Control Panel'!$B:$B,'Control Panel'!$C:$C)))</f>
        <v>0</v>
      </c>
      <c r="I290" s="3">
        <f>IF(H290=0,0,G290*(_xlfn.XLOOKUP(G$1,'Control Panel'!$B:$B,'Control Panel'!$H:$H)))</f>
        <v>0</v>
      </c>
      <c r="J290" s="3">
        <f t="shared" si="151"/>
        <v>0</v>
      </c>
      <c r="K290" s="3">
        <f t="shared" si="152"/>
        <v>2.5611370801925659E-9</v>
      </c>
      <c r="L290" s="10">
        <f>_xlfn.XLOOKUP(G$1,'Control Panel'!$B:$B,'Control Panel'!$D:$D)</f>
        <v>5.5E-2</v>
      </c>
      <c r="M290" s="2">
        <f>IF('Control Panel'!$D$26="ON",Q289*(1-'Control Panel'!$C$26),Q289)</f>
        <v>1564027.9867032866</v>
      </c>
      <c r="N290" s="3">
        <f>IF(ROUND(Q289,2) = 0,0,-PMT(_xlfn.XLOOKUP(M$1,'Control Panel'!$B:$B,'Control Panel'!$H:$H),_xlfn.XLOOKUP(M$1,'Control Panel'!$B:$B,'Control Panel'!$E:$E),_xlfn.XLOOKUP(M$1,'Control Panel'!$B:$B,'Control Panel'!$C:$C)))</f>
        <v>26277.152547020552</v>
      </c>
      <c r="O290" s="3">
        <f>IF(N290=0,0,M290*(_xlfn.XLOOKUP(M$1,'Control Panel'!$B:$B,'Control Panel'!$H:$H)))</f>
        <v>8960.5770071542465</v>
      </c>
      <c r="P290" s="3">
        <f t="shared" si="153"/>
        <v>17316.575539866306</v>
      </c>
      <c r="Q290" s="3">
        <f t="shared" si="154"/>
        <v>1546711.4111634204</v>
      </c>
      <c r="R290" s="10">
        <f>_xlfn.XLOOKUP(M$1,'Control Panel'!$B:$B,'Control Panel'!$D:$D)</f>
        <v>6.8750000000000006E-2</v>
      </c>
      <c r="S290" s="2">
        <f>IF('Control Panel'!$D$26="ON",W289*(1-'Control Panel'!$C$26),W289)</f>
        <v>2541545.4783928012</v>
      </c>
      <c r="T290" s="3">
        <f>IF(ROUND(W289,2) = 0,0,-PMT(_xlfn.XLOOKUP(S$1,'Control Panel'!$B:$B,'Control Panel'!$H:$H),_xlfn.XLOOKUP(S$1,'Control Panel'!$B:$B,'Control Panel'!$E:$E),_xlfn.XLOOKUP(S$1,'Control Panel'!$B:$B,'Control Panel'!$C:$C)))</f>
        <v>42700.372888908401</v>
      </c>
      <c r="U290" s="3">
        <f>IF(T290=0,0,S290*(_xlfn.XLOOKUP(S$1,'Control Panel'!$B:$B,'Control Panel'!$H:$H)))</f>
        <v>14560.937636625426</v>
      </c>
      <c r="V290" s="3">
        <f t="shared" si="155"/>
        <v>28139.435252282976</v>
      </c>
      <c r="W290" s="3">
        <f t="shared" si="156"/>
        <v>2513406.0431405185</v>
      </c>
      <c r="X290" s="10">
        <f>_xlfn.XLOOKUP(S$1,'Control Panel'!$B:$B,'Control Panel'!$D:$D)</f>
        <v>6.8750000000000006E-2</v>
      </c>
      <c r="Y290" s="2">
        <f>IF('Control Panel'!$D$26="ON",AC289*(1-'Control Panel'!$C$26),AC289)</f>
        <v>-6.7957444116473198E-9</v>
      </c>
      <c r="Z290" s="3">
        <f>IF(ROUND(AC289,2) = 0,0,-PMT(_xlfn.XLOOKUP(Y$1,'Control Panel'!$B:$B,'Control Panel'!$H:$H),_xlfn.XLOOKUP(Y$1,'Control Panel'!$B:$B,'Control Panel'!$E:$E),_xlfn.XLOOKUP(Y$1,'Control Panel'!$B:$B,'Control Panel'!$C:$C)))</f>
        <v>0</v>
      </c>
      <c r="AA290" s="3">
        <f>IF(Z290=0,0,Y290*(_xlfn.XLOOKUP(Y$1,'Control Panel'!$B:$B,'Control Panel'!$H:$H)))</f>
        <v>0</v>
      </c>
      <c r="AB290" s="3">
        <f t="shared" si="157"/>
        <v>0</v>
      </c>
      <c r="AC290" s="3">
        <f t="shared" si="158"/>
        <v>-6.7957444116473198E-9</v>
      </c>
      <c r="AD290" s="10">
        <f>_xlfn.XLOOKUP(Y$1,'Control Panel'!$B:$B,'Control Panel'!$D:$D)</f>
        <v>5.1249999999999997E-2</v>
      </c>
      <c r="AE290" s="2">
        <f>IF('Control Panel'!$D$26="ON",AI289*(1-'Control Panel'!$C$26),AI289)</f>
        <v>3910069.9667582219</v>
      </c>
      <c r="AF290" s="3">
        <f>IF(ROUND(AI289,2) = 0,0,-PMT(_xlfn.XLOOKUP(AE$1,'Control Panel'!$B:$B,'Control Panel'!$H:$H),_xlfn.XLOOKUP(AE$1,'Control Panel'!$B:$B,'Control Panel'!$E:$E),_xlfn.XLOOKUP(AE$1,'Control Panel'!$B:$B,'Control Panel'!$C:$C)))</f>
        <v>65692.881367551381</v>
      </c>
      <c r="AG290" s="3">
        <f>IF(AF290=0,0,AE290*(_xlfn.XLOOKUP(AE$1,'Control Panel'!$B:$B,'Control Panel'!$H:$H)))</f>
        <v>22401.442517885647</v>
      </c>
      <c r="AH290" s="3">
        <f t="shared" si="159"/>
        <v>43291.438849665734</v>
      </c>
      <c r="AI290" s="3">
        <f t="shared" si="160"/>
        <v>3866778.5279085562</v>
      </c>
      <c r="AJ290" s="10">
        <f>_xlfn.XLOOKUP(AE$1,'Control Panel'!$B:$B,'Control Panel'!$D:$D)</f>
        <v>6.8750000000000006E-2</v>
      </c>
      <c r="AK290" s="2">
        <f>IF('Control Panel'!$D$26="ON",AO289*(1-'Control Panel'!$C$26),AO289)</f>
        <v>-5.056790541857481E-10</v>
      </c>
      <c r="AL290" s="3">
        <f>IF(ROUND(AO289,2) = 0,0,-PMT(_xlfn.XLOOKUP(AK$1,'Control Panel'!$B:$B,'Control Panel'!$H:$H),_xlfn.XLOOKUP(AK$1,'Control Panel'!$B:$B,'Control Panel'!$E:$E),_xlfn.XLOOKUP(AK$1,'Control Panel'!$B:$B,'Control Panel'!$C:$C)))</f>
        <v>0</v>
      </c>
      <c r="AM290" s="3">
        <f>IF(AL290=0,0,AK290*(_xlfn.XLOOKUP(AK$1,'Control Panel'!$B:$B,'Control Panel'!$H:$H)))</f>
        <v>0</v>
      </c>
      <c r="AN290" s="3">
        <f t="shared" si="161"/>
        <v>0</v>
      </c>
      <c r="AO290" s="3">
        <f t="shared" si="162"/>
        <v>-5.056790541857481E-10</v>
      </c>
      <c r="AP290" s="10">
        <f>_xlfn.XLOOKUP(AK$1,'Control Panel'!$B:$B,'Control Panel'!$D:$D)</f>
        <v>6.25E-2</v>
      </c>
      <c r="AQ290" s="2">
        <f>IF('Control Panel'!$D$26="ON",AU289*(1-'Control Panel'!$C$26),AU289)</f>
        <v>-1.3387762010097504E-9</v>
      </c>
      <c r="AR290" s="3">
        <f>IF(ROUND(AU289,2) = 0,0,-PMT(_xlfn.XLOOKUP(AQ$1,'Control Panel'!$B:$B,'Control Panel'!$H:$H),_xlfn.XLOOKUP(AQ$1,'Control Panel'!$B:$B,'Control Panel'!$E:$E),_xlfn.XLOOKUP(AQ$1,'Control Panel'!$B:$B,'Control Panel'!$C:$C)))</f>
        <v>0</v>
      </c>
      <c r="AS290" s="3">
        <f>IF(AR290=0,0,AQ290*(_xlfn.XLOOKUP(AQ$1,'Control Panel'!$B:$B,'Control Panel'!$H:$H)))</f>
        <v>0</v>
      </c>
      <c r="AT290" s="3">
        <f t="shared" si="163"/>
        <v>0</v>
      </c>
      <c r="AU290" s="3">
        <f t="shared" si="164"/>
        <v>-1.3387762010097504E-9</v>
      </c>
      <c r="AV290" s="10">
        <f>_xlfn.XLOOKUP(AQ$1,'Control Panel'!$B:$B,'Control Panel'!$D:$D)</f>
        <v>6.6250000000000003E-2</v>
      </c>
      <c r="AW290" s="2">
        <f>IF('Control Panel'!$D$26="ON",BA289*(1-'Control Panel'!$C$26),BA289)</f>
        <v>2784120.4584330311</v>
      </c>
      <c r="AX290" s="3">
        <f>IF(ROUND(BA289,2) = 0,0,-PMT(_xlfn.XLOOKUP(AW$1,'Control Panel'!$B:$B,'Control Panel'!$H:$H),_xlfn.XLOOKUP(AW$1,'Control Panel'!$B:$B,'Control Panel'!$E:$E),_xlfn.XLOOKUP(AW$1,'Control Panel'!$B:$B,'Control Panel'!$C:$C)))</f>
        <v>44797.69910066975</v>
      </c>
      <c r="AY290" s="3">
        <f>IF(AX290=0,0,AW290*(_xlfn.XLOOKUP(AW$1,'Control Panel'!$B:$B,'Control Panel'!$H:$H)))</f>
        <v>12470.539553397952</v>
      </c>
      <c r="AZ290" s="3">
        <f t="shared" si="165"/>
        <v>32327.159547271796</v>
      </c>
      <c r="BA290" s="3">
        <f t="shared" si="166"/>
        <v>2751793.2988857594</v>
      </c>
      <c r="BB290" s="10">
        <f>_xlfn.XLOOKUP(AW$1,'Control Panel'!$B:$B,'Control Panel'!$D:$D)</f>
        <v>5.3749999999999999E-2</v>
      </c>
      <c r="BC290" s="2">
        <f>IF('Control Panel'!$D$26="ON",BG289*(1-'Control Panel'!$C$26),BG289)</f>
        <v>4932259.812249532</v>
      </c>
      <c r="BD290" s="3">
        <f>IF(ROUND(BG289,2) = 0,0,-PMT(_xlfn.XLOOKUP(BC$1,'Control Panel'!$B:$B,'Control Panel'!$H:$H),_xlfn.XLOOKUP(BC$1,'Control Panel'!$B:$B,'Control Panel'!$E:$E),_xlfn.XLOOKUP(BC$1,'Control Panel'!$B:$B,'Control Panel'!$C:$C)))</f>
        <v>83162.8118973979</v>
      </c>
      <c r="BE290" s="3">
        <f>IF(BD290=0,0,BC290*(_xlfn.XLOOKUP(BC$1,'Control Panel'!$B:$B,'Control Panel'!$H:$H)))</f>
        <v>28771.515571455606</v>
      </c>
      <c r="BF290" s="3">
        <f t="shared" si="167"/>
        <v>54391.296325942298</v>
      </c>
      <c r="BG290" s="3">
        <f t="shared" si="168"/>
        <v>4877868.5159235895</v>
      </c>
      <c r="BH290" s="10">
        <f>_xlfn.XLOOKUP(BC$1,'Control Panel'!$B:$B,'Control Panel'!$D:$D)</f>
        <v>7.0000000000000007E-2</v>
      </c>
      <c r="BI290" s="2">
        <f>IF('Control Panel'!$D$26="ON",BM289*(1-'Control Panel'!$C$26),BM289)</f>
        <v>2445837.9526217259</v>
      </c>
      <c r="BJ290" s="3">
        <f>IF(ROUND(BM289,2) = 0,0,-PMT(_xlfn.XLOOKUP(BI$1,'Control Panel'!$B:$B,'Control Panel'!$H:$H),_xlfn.XLOOKUP(BI$1,'Control Panel'!$B:$B,'Control Panel'!$E:$E),_xlfn.XLOOKUP(BI$1,'Control Panel'!$B:$B,'Control Panel'!$C:$C)))</f>
        <v>39928.799014207361</v>
      </c>
      <c r="BK290" s="3">
        <f>IF(BJ290=0,0,BI290*(_xlfn.XLOOKUP(BI$1,'Control Panel'!$B:$B,'Control Panel'!$H:$H)))</f>
        <v>11974.414976377198</v>
      </c>
      <c r="BL290" s="3">
        <f t="shared" si="169"/>
        <v>27954.384037830161</v>
      </c>
      <c r="BM290" s="3">
        <f t="shared" si="170"/>
        <v>2417883.5685838959</v>
      </c>
      <c r="BN290" s="10">
        <f>_xlfn.XLOOKUP(BI$1,'Control Panel'!$B:$B,'Control Panel'!$D:$D)</f>
        <v>5.8749999999999997E-2</v>
      </c>
      <c r="BO290" s="2">
        <f>IF('Control Panel'!$D$26="ON",BS289*(1-'Control Panel'!$C$26),BS289)</f>
        <v>3186043.0734430943</v>
      </c>
      <c r="BP290" s="3">
        <f>IF(ROUND(BS289,2) = 0,0,-PMT(_xlfn.XLOOKUP(BO$1,'Control Panel'!$B:$B,'Control Panel'!$H:$H),_xlfn.XLOOKUP(BO$1,'Control Panel'!$B:$B,'Control Panel'!$E:$E),_xlfn.XLOOKUP(BO$1,'Control Panel'!$B:$B,'Control Panel'!$C:$C)))</f>
        <v>51078.842448125593</v>
      </c>
      <c r="BQ290" s="3">
        <f>IF(BP290=0,0,BO290*(_xlfn.XLOOKUP(BO$1,'Control Panel'!$B:$B,'Control Panel'!$H:$H)))</f>
        <v>13938.938446313536</v>
      </c>
      <c r="BR290" s="3">
        <f t="shared" si="171"/>
        <v>37139.904001812058</v>
      </c>
      <c r="BS290" s="3">
        <f t="shared" si="172"/>
        <v>3148903.1694412823</v>
      </c>
      <c r="BT290" s="10">
        <f>_xlfn.XLOOKUP(BO$1,'Control Panel'!$B:$B,'Control Panel'!$D:$D)</f>
        <v>5.2499999999999998E-2</v>
      </c>
      <c r="BU290" s="2">
        <f>IF('Control Panel'!$D$26="ON",BY289*(1-'Control Panel'!$C$26),BY289)</f>
        <v>-1.0259100235998631E-9</v>
      </c>
      <c r="BV290" s="3">
        <f>IF(ROUND(BY289,2) = 0,0,-PMT(_xlfn.XLOOKUP(BU$1,'Control Panel'!$B:$B,'Control Panel'!$H:$H),_xlfn.XLOOKUP(BU$1,'Control Panel'!$B:$B,'Control Panel'!$E:$E),_xlfn.XLOOKUP(BU$1,'Control Panel'!$B:$B,'Control Panel'!$C:$C)))</f>
        <v>0</v>
      </c>
      <c r="BW290" s="3">
        <f>IF(BV290=0,0,BU290*(_xlfn.XLOOKUP(BU$1,'Control Panel'!$B:$B,'Control Panel'!$H:$H)))</f>
        <v>0</v>
      </c>
      <c r="BX290" s="3">
        <f t="shared" si="173"/>
        <v>0</v>
      </c>
      <c r="BY290" s="3">
        <f t="shared" si="174"/>
        <v>-1.0259100235998631E-9</v>
      </c>
      <c r="BZ290" s="10">
        <f>_xlfn.XLOOKUP(BU$1,'Control Panel'!$B:$B,'Control Panel'!$D:$D)</f>
        <v>6.3750000000000001E-2</v>
      </c>
      <c r="CA290" s="2">
        <f>IF('Control Panel'!$D$26="ON",CE289*(1-'Control Panel'!$C$26),CE289)</f>
        <v>-8.3746272139251232E-9</v>
      </c>
      <c r="CB290" s="3">
        <f>IF(ROUND(CE289,2) = 0,0,-PMT(_xlfn.XLOOKUP(CA$1,'Control Panel'!$B:$B,'Control Panel'!$H:$H),_xlfn.XLOOKUP(CA$1,'Control Panel'!$B:$B,'Control Panel'!$E:$E),_xlfn.XLOOKUP(CA$1,'Control Panel'!$B:$B,'Control Panel'!$C:$C)))</f>
        <v>0</v>
      </c>
      <c r="CC290" s="3">
        <f>IF(CB290=0,0,CA290*(_xlfn.XLOOKUP(CA$1,'Control Panel'!$B:$B,'Control Panel'!$H:$H)))</f>
        <v>0</v>
      </c>
      <c r="CD290" s="3">
        <f t="shared" si="175"/>
        <v>0</v>
      </c>
      <c r="CE290" s="3">
        <f t="shared" si="176"/>
        <v>-8.3746272139251232E-9</v>
      </c>
      <c r="CF290" s="10">
        <f>_xlfn.XLOOKUP(CA$1,'Control Panel'!$B:$B,'Control Panel'!$D:$D)</f>
        <v>5.7500000000000002E-2</v>
      </c>
      <c r="CG290" s="2">
        <f>IF('Control Panel'!$D$26="ON",CK289*(1-'Control Panel'!$C$26),CK289)</f>
        <v>2.066371962428093E-9</v>
      </c>
      <c r="CH290" s="3">
        <f>IF(ROUND(CK289,2) = 0,0,-PMT(_xlfn.XLOOKUP(CG$1,'Control Panel'!$B:$B,'Control Panel'!$H:$H),_xlfn.XLOOKUP(CG$1,'Control Panel'!$B:$B,'Control Panel'!$E:$E),_xlfn.XLOOKUP(CG$1,'Control Panel'!$B:$B,'Control Panel'!$C:$C)))</f>
        <v>0</v>
      </c>
      <c r="CI290" s="3">
        <f>IF(CH290=0,0,CG290*(_xlfn.XLOOKUP(CG$1,'Control Panel'!$B:$B,'Control Panel'!$H:$H)))</f>
        <v>0</v>
      </c>
      <c r="CJ290" s="3">
        <f t="shared" si="177"/>
        <v>0</v>
      </c>
      <c r="CK290" s="3">
        <f t="shared" si="178"/>
        <v>2.066371962428093E-9</v>
      </c>
      <c r="CL290" s="10">
        <f>_xlfn.XLOOKUP(CG$1,'Control Panel'!$B:$B,'Control Panel'!$D:$D)</f>
        <v>5.5E-2</v>
      </c>
      <c r="CM290" s="2">
        <f>IF('Control Panel'!$D$26="ON",CQ289*(1-'Control Panel'!$C$26),CQ289)</f>
        <v>688874.17804174847</v>
      </c>
      <c r="CN290" s="3">
        <f>IF(ROUND(CQ289,2) = 0,0,-PMT(_xlfn.XLOOKUP(CM$1,'Control Panel'!$B:$B,'Control Panel'!$H:$H),_xlfn.XLOOKUP(CM$1,'Control Panel'!$B:$B,'Control Panel'!$E:$E),_xlfn.XLOOKUP(CM$1,'Control Panel'!$B:$B,'Control Panel'!$C:$C)))</f>
        <v>11044.074042837967</v>
      </c>
      <c r="CO290" s="3">
        <f>IF(CN290=0,0,CM290*(_xlfn.XLOOKUP(CM$1,'Control Panel'!$B:$B,'Control Panel'!$H:$H)))</f>
        <v>3013.8245289326492</v>
      </c>
      <c r="CP290" s="3">
        <f t="shared" si="179"/>
        <v>8030.2495139053171</v>
      </c>
      <c r="CQ290" s="3">
        <f t="shared" si="180"/>
        <v>680843.92852784321</v>
      </c>
      <c r="CR290" s="10">
        <f>_xlfn.XLOOKUP(CM$1,'Control Panel'!$B:$B,'Control Panel'!$D:$D)</f>
        <v>5.2499999999999998E-2</v>
      </c>
    </row>
    <row r="291" spans="1:96" ht="11.15" thickBot="1" x14ac:dyDescent="0.35">
      <c r="A291" s="86">
        <f t="shared" si="149"/>
        <v>249895.45272300616</v>
      </c>
      <c r="B291" s="3">
        <f t="shared" si="150"/>
        <v>114787.18058371275</v>
      </c>
      <c r="C291" s="88">
        <f>SUM($A$3:A290)</f>
        <v>78195811.536425173</v>
      </c>
      <c r="D291" s="87">
        <f>IF('Control Panel'!$D$27= "ON",A291+B291*(1-'Control Panel'!$C$27),A291+B291)</f>
        <v>364682.6333067189</v>
      </c>
      <c r="F291" s="11">
        <v>289</v>
      </c>
      <c r="G291" s="2">
        <f>IF('Control Panel'!$D$26="ON",K290*(1-'Control Panel'!$C$26),K290)</f>
        <v>2.5611370801925659E-9</v>
      </c>
      <c r="H291" s="3">
        <f>IF(ROUND(K290,2) = 0,0,-PMT(_xlfn.XLOOKUP(G$1,'Control Panel'!$B:$B,'Control Panel'!$H:$H),_xlfn.XLOOKUP(G$1,'Control Panel'!$B:$B,'Control Panel'!$E:$E),_xlfn.XLOOKUP(G$1,'Control Panel'!$B:$B,'Control Panel'!$C:$C)))</f>
        <v>0</v>
      </c>
      <c r="I291" s="3">
        <f>IF(H291=0,0,G291*(_xlfn.XLOOKUP(G$1,'Control Panel'!$B:$B,'Control Panel'!$H:$H)))</f>
        <v>0</v>
      </c>
      <c r="J291" s="3">
        <f t="shared" si="151"/>
        <v>0</v>
      </c>
      <c r="K291" s="3">
        <f t="shared" si="152"/>
        <v>2.5611370801925659E-9</v>
      </c>
      <c r="L291" s="10">
        <f>_xlfn.XLOOKUP(G$1,'Control Panel'!$B:$B,'Control Panel'!$D:$D)</f>
        <v>5.5E-2</v>
      </c>
      <c r="M291" s="2">
        <f>IF('Control Panel'!$D$26="ON",Q290*(1-'Control Panel'!$C$26),Q290)</f>
        <v>1546711.4111634204</v>
      </c>
      <c r="N291" s="3">
        <f>IF(ROUND(Q290,2) = 0,0,-PMT(_xlfn.XLOOKUP(M$1,'Control Panel'!$B:$B,'Control Panel'!$H:$H),_xlfn.XLOOKUP(M$1,'Control Panel'!$B:$B,'Control Panel'!$E:$E),_xlfn.XLOOKUP(M$1,'Control Panel'!$B:$B,'Control Panel'!$C:$C)))</f>
        <v>26277.152547020552</v>
      </c>
      <c r="O291" s="3">
        <f>IF(N291=0,0,M291*(_xlfn.XLOOKUP(M$1,'Control Panel'!$B:$B,'Control Panel'!$H:$H)))</f>
        <v>8861.3674597904301</v>
      </c>
      <c r="P291" s="3">
        <f t="shared" si="153"/>
        <v>17415.785087230121</v>
      </c>
      <c r="Q291" s="3">
        <f t="shared" si="154"/>
        <v>1529295.6260761903</v>
      </c>
      <c r="R291" s="10">
        <f>_xlfn.XLOOKUP(M$1,'Control Panel'!$B:$B,'Control Panel'!$D:$D)</f>
        <v>6.8750000000000006E-2</v>
      </c>
      <c r="S291" s="2">
        <f>IF('Control Panel'!$D$26="ON",W290*(1-'Control Panel'!$C$26),W290)</f>
        <v>2513406.0431405185</v>
      </c>
      <c r="T291" s="3">
        <f>IF(ROUND(W290,2) = 0,0,-PMT(_xlfn.XLOOKUP(S$1,'Control Panel'!$B:$B,'Control Panel'!$H:$H),_xlfn.XLOOKUP(S$1,'Control Panel'!$B:$B,'Control Panel'!$E:$E),_xlfn.XLOOKUP(S$1,'Control Panel'!$B:$B,'Control Panel'!$C:$C)))</f>
        <v>42700.372888908401</v>
      </c>
      <c r="U291" s="3">
        <f>IF(T291=0,0,S291*(_xlfn.XLOOKUP(S$1,'Control Panel'!$B:$B,'Control Panel'!$H:$H)))</f>
        <v>14399.722122159221</v>
      </c>
      <c r="V291" s="3">
        <f t="shared" si="155"/>
        <v>28300.650766749182</v>
      </c>
      <c r="W291" s="3">
        <f t="shared" si="156"/>
        <v>2485105.3923737691</v>
      </c>
      <c r="X291" s="10">
        <f>_xlfn.XLOOKUP(S$1,'Control Panel'!$B:$B,'Control Panel'!$D:$D)</f>
        <v>6.8750000000000006E-2</v>
      </c>
      <c r="Y291" s="2">
        <f>IF('Control Panel'!$D$26="ON",AC290*(1-'Control Panel'!$C$26),AC290)</f>
        <v>-6.7957444116473198E-9</v>
      </c>
      <c r="Z291" s="3">
        <f>IF(ROUND(AC290,2) = 0,0,-PMT(_xlfn.XLOOKUP(Y$1,'Control Panel'!$B:$B,'Control Panel'!$H:$H),_xlfn.XLOOKUP(Y$1,'Control Panel'!$B:$B,'Control Panel'!$E:$E),_xlfn.XLOOKUP(Y$1,'Control Panel'!$B:$B,'Control Panel'!$C:$C)))</f>
        <v>0</v>
      </c>
      <c r="AA291" s="3">
        <f>IF(Z291=0,0,Y291*(_xlfn.XLOOKUP(Y$1,'Control Panel'!$B:$B,'Control Panel'!$H:$H)))</f>
        <v>0</v>
      </c>
      <c r="AB291" s="3">
        <f t="shared" si="157"/>
        <v>0</v>
      </c>
      <c r="AC291" s="3">
        <f t="shared" si="158"/>
        <v>-6.7957444116473198E-9</v>
      </c>
      <c r="AD291" s="10">
        <f>_xlfn.XLOOKUP(Y$1,'Control Panel'!$B:$B,'Control Panel'!$D:$D)</f>
        <v>5.1249999999999997E-2</v>
      </c>
      <c r="AE291" s="2">
        <f>IF('Control Panel'!$D$26="ON",AI290*(1-'Control Panel'!$C$26),AI290)</f>
        <v>3866778.5279085562</v>
      </c>
      <c r="AF291" s="3">
        <f>IF(ROUND(AI290,2) = 0,0,-PMT(_xlfn.XLOOKUP(AE$1,'Control Panel'!$B:$B,'Control Panel'!$H:$H),_xlfn.XLOOKUP(AE$1,'Control Panel'!$B:$B,'Control Panel'!$E:$E),_xlfn.XLOOKUP(AE$1,'Control Panel'!$B:$B,'Control Panel'!$C:$C)))</f>
        <v>65692.881367551381</v>
      </c>
      <c r="AG291" s="3">
        <f>IF(AF291=0,0,AE291*(_xlfn.XLOOKUP(AE$1,'Control Panel'!$B:$B,'Control Panel'!$H:$H)))</f>
        <v>22153.418649476105</v>
      </c>
      <c r="AH291" s="3">
        <f t="shared" si="159"/>
        <v>43539.462718075272</v>
      </c>
      <c r="AI291" s="3">
        <f t="shared" si="160"/>
        <v>3823239.065190481</v>
      </c>
      <c r="AJ291" s="10">
        <f>_xlfn.XLOOKUP(AE$1,'Control Panel'!$B:$B,'Control Panel'!$D:$D)</f>
        <v>6.8750000000000006E-2</v>
      </c>
      <c r="AK291" s="2">
        <f>IF('Control Panel'!$D$26="ON",AO290*(1-'Control Panel'!$C$26),AO290)</f>
        <v>-5.056790541857481E-10</v>
      </c>
      <c r="AL291" s="3">
        <f>IF(ROUND(AO290,2) = 0,0,-PMT(_xlfn.XLOOKUP(AK$1,'Control Panel'!$B:$B,'Control Panel'!$H:$H),_xlfn.XLOOKUP(AK$1,'Control Panel'!$B:$B,'Control Panel'!$E:$E),_xlfn.XLOOKUP(AK$1,'Control Panel'!$B:$B,'Control Panel'!$C:$C)))</f>
        <v>0</v>
      </c>
      <c r="AM291" s="3">
        <f>IF(AL291=0,0,AK291*(_xlfn.XLOOKUP(AK$1,'Control Panel'!$B:$B,'Control Panel'!$H:$H)))</f>
        <v>0</v>
      </c>
      <c r="AN291" s="3">
        <f t="shared" si="161"/>
        <v>0</v>
      </c>
      <c r="AO291" s="3">
        <f t="shared" si="162"/>
        <v>-5.056790541857481E-10</v>
      </c>
      <c r="AP291" s="10">
        <f>_xlfn.XLOOKUP(AK$1,'Control Panel'!$B:$B,'Control Panel'!$D:$D)</f>
        <v>6.25E-2</v>
      </c>
      <c r="AQ291" s="2">
        <f>IF('Control Panel'!$D$26="ON",AU290*(1-'Control Panel'!$C$26),AU290)</f>
        <v>-1.3387762010097504E-9</v>
      </c>
      <c r="AR291" s="3">
        <f>IF(ROUND(AU290,2) = 0,0,-PMT(_xlfn.XLOOKUP(AQ$1,'Control Panel'!$B:$B,'Control Panel'!$H:$H),_xlfn.XLOOKUP(AQ$1,'Control Panel'!$B:$B,'Control Panel'!$E:$E),_xlfn.XLOOKUP(AQ$1,'Control Panel'!$B:$B,'Control Panel'!$C:$C)))</f>
        <v>0</v>
      </c>
      <c r="AS291" s="3">
        <f>IF(AR291=0,0,AQ291*(_xlfn.XLOOKUP(AQ$1,'Control Panel'!$B:$B,'Control Panel'!$H:$H)))</f>
        <v>0</v>
      </c>
      <c r="AT291" s="3">
        <f t="shared" si="163"/>
        <v>0</v>
      </c>
      <c r="AU291" s="3">
        <f t="shared" si="164"/>
        <v>-1.3387762010097504E-9</v>
      </c>
      <c r="AV291" s="10">
        <f>_xlfn.XLOOKUP(AQ$1,'Control Panel'!$B:$B,'Control Panel'!$D:$D)</f>
        <v>6.6250000000000003E-2</v>
      </c>
      <c r="AW291" s="2">
        <f>IF('Control Panel'!$D$26="ON",BA290*(1-'Control Panel'!$C$26),BA290)</f>
        <v>2751793.2988857594</v>
      </c>
      <c r="AX291" s="3">
        <f>IF(ROUND(BA290,2) = 0,0,-PMT(_xlfn.XLOOKUP(AW$1,'Control Panel'!$B:$B,'Control Panel'!$H:$H),_xlfn.XLOOKUP(AW$1,'Control Panel'!$B:$B,'Control Panel'!$E:$E),_xlfn.XLOOKUP(AW$1,'Control Panel'!$B:$B,'Control Panel'!$C:$C)))</f>
        <v>44797.69910066975</v>
      </c>
      <c r="AY291" s="3">
        <f>IF(AX291=0,0,AW291*(_xlfn.XLOOKUP(AW$1,'Control Panel'!$B:$B,'Control Panel'!$H:$H)))</f>
        <v>12325.740817925798</v>
      </c>
      <c r="AZ291" s="3">
        <f t="shared" si="165"/>
        <v>32471.958282743952</v>
      </c>
      <c r="BA291" s="3">
        <f t="shared" si="166"/>
        <v>2719321.3406030154</v>
      </c>
      <c r="BB291" s="10">
        <f>_xlfn.XLOOKUP(AW$1,'Control Panel'!$B:$B,'Control Panel'!$D:$D)</f>
        <v>5.3749999999999999E-2</v>
      </c>
      <c r="BC291" s="2">
        <f>IF('Control Panel'!$D$26="ON",BG290*(1-'Control Panel'!$C$26),BG290)</f>
        <v>4877868.5159235895</v>
      </c>
      <c r="BD291" s="3">
        <f>IF(ROUND(BG290,2) = 0,0,-PMT(_xlfn.XLOOKUP(BC$1,'Control Panel'!$B:$B,'Control Panel'!$H:$H),_xlfn.XLOOKUP(BC$1,'Control Panel'!$B:$B,'Control Panel'!$E:$E),_xlfn.XLOOKUP(BC$1,'Control Panel'!$B:$B,'Control Panel'!$C:$C)))</f>
        <v>83162.8118973979</v>
      </c>
      <c r="BE291" s="3">
        <f>IF(BD291=0,0,BC291*(_xlfn.XLOOKUP(BC$1,'Control Panel'!$B:$B,'Control Panel'!$H:$H)))</f>
        <v>28454.233009554275</v>
      </c>
      <c r="BF291" s="3">
        <f t="shared" si="167"/>
        <v>54708.578887843629</v>
      </c>
      <c r="BG291" s="3">
        <f t="shared" si="168"/>
        <v>4823159.9370357459</v>
      </c>
      <c r="BH291" s="10">
        <f>_xlfn.XLOOKUP(BC$1,'Control Panel'!$B:$B,'Control Panel'!$D:$D)</f>
        <v>7.0000000000000007E-2</v>
      </c>
      <c r="BI291" s="2">
        <f>IF('Control Panel'!$D$26="ON",BM290*(1-'Control Panel'!$C$26),BM290)</f>
        <v>2417883.5685838959</v>
      </c>
      <c r="BJ291" s="3">
        <f>IF(ROUND(BM290,2) = 0,0,-PMT(_xlfn.XLOOKUP(BI$1,'Control Panel'!$B:$B,'Control Panel'!$H:$H),_xlfn.XLOOKUP(BI$1,'Control Panel'!$B:$B,'Control Panel'!$E:$E),_xlfn.XLOOKUP(BI$1,'Control Panel'!$B:$B,'Control Panel'!$C:$C)))</f>
        <v>39928.799014207361</v>
      </c>
      <c r="BK291" s="3">
        <f>IF(BJ291=0,0,BI291*(_xlfn.XLOOKUP(BI$1,'Control Panel'!$B:$B,'Control Panel'!$H:$H)))</f>
        <v>11837.554971191988</v>
      </c>
      <c r="BL291" s="3">
        <f t="shared" si="169"/>
        <v>28091.244043015373</v>
      </c>
      <c r="BM291" s="3">
        <f t="shared" si="170"/>
        <v>2389792.3245408805</v>
      </c>
      <c r="BN291" s="10">
        <f>_xlfn.XLOOKUP(BI$1,'Control Panel'!$B:$B,'Control Panel'!$D:$D)</f>
        <v>5.8749999999999997E-2</v>
      </c>
      <c r="BO291" s="2">
        <f>IF('Control Panel'!$D$26="ON",BS290*(1-'Control Panel'!$C$26),BS290)</f>
        <v>3148903.1694412823</v>
      </c>
      <c r="BP291" s="3">
        <f>IF(ROUND(BS290,2) = 0,0,-PMT(_xlfn.XLOOKUP(BO$1,'Control Panel'!$B:$B,'Control Panel'!$H:$H),_xlfn.XLOOKUP(BO$1,'Control Panel'!$B:$B,'Control Panel'!$E:$E),_xlfn.XLOOKUP(BO$1,'Control Panel'!$B:$B,'Control Panel'!$C:$C)))</f>
        <v>51078.842448125593</v>
      </c>
      <c r="BQ291" s="3">
        <f>IF(BP291=0,0,BO291*(_xlfn.XLOOKUP(BO$1,'Control Panel'!$B:$B,'Control Panel'!$H:$H)))</f>
        <v>13776.451366305608</v>
      </c>
      <c r="BR291" s="3">
        <f t="shared" si="171"/>
        <v>37302.391081819987</v>
      </c>
      <c r="BS291" s="3">
        <f t="shared" si="172"/>
        <v>3111600.7783594625</v>
      </c>
      <c r="BT291" s="10">
        <f>_xlfn.XLOOKUP(BO$1,'Control Panel'!$B:$B,'Control Panel'!$D:$D)</f>
        <v>5.2499999999999998E-2</v>
      </c>
      <c r="BU291" s="2">
        <f>IF('Control Panel'!$D$26="ON",BY290*(1-'Control Panel'!$C$26),BY290)</f>
        <v>-1.0259100235998631E-9</v>
      </c>
      <c r="BV291" s="3">
        <f>IF(ROUND(BY290,2) = 0,0,-PMT(_xlfn.XLOOKUP(BU$1,'Control Panel'!$B:$B,'Control Panel'!$H:$H),_xlfn.XLOOKUP(BU$1,'Control Panel'!$B:$B,'Control Panel'!$E:$E),_xlfn.XLOOKUP(BU$1,'Control Panel'!$B:$B,'Control Panel'!$C:$C)))</f>
        <v>0</v>
      </c>
      <c r="BW291" s="3">
        <f>IF(BV291=0,0,BU291*(_xlfn.XLOOKUP(BU$1,'Control Panel'!$B:$B,'Control Panel'!$H:$H)))</f>
        <v>0</v>
      </c>
      <c r="BX291" s="3">
        <f t="shared" si="173"/>
        <v>0</v>
      </c>
      <c r="BY291" s="3">
        <f t="shared" si="174"/>
        <v>-1.0259100235998631E-9</v>
      </c>
      <c r="BZ291" s="10">
        <f>_xlfn.XLOOKUP(BU$1,'Control Panel'!$B:$B,'Control Panel'!$D:$D)</f>
        <v>6.3750000000000001E-2</v>
      </c>
      <c r="CA291" s="2">
        <f>IF('Control Panel'!$D$26="ON",CE290*(1-'Control Panel'!$C$26),CE290)</f>
        <v>-8.3746272139251232E-9</v>
      </c>
      <c r="CB291" s="3">
        <f>IF(ROUND(CE290,2) = 0,0,-PMT(_xlfn.XLOOKUP(CA$1,'Control Panel'!$B:$B,'Control Panel'!$H:$H),_xlfn.XLOOKUP(CA$1,'Control Panel'!$B:$B,'Control Panel'!$E:$E),_xlfn.XLOOKUP(CA$1,'Control Panel'!$B:$B,'Control Panel'!$C:$C)))</f>
        <v>0</v>
      </c>
      <c r="CC291" s="3">
        <f>IF(CB291=0,0,CA291*(_xlfn.XLOOKUP(CA$1,'Control Panel'!$B:$B,'Control Panel'!$H:$H)))</f>
        <v>0</v>
      </c>
      <c r="CD291" s="3">
        <f t="shared" si="175"/>
        <v>0</v>
      </c>
      <c r="CE291" s="3">
        <f t="shared" si="176"/>
        <v>-8.3746272139251232E-9</v>
      </c>
      <c r="CF291" s="10">
        <f>_xlfn.XLOOKUP(CA$1,'Control Panel'!$B:$B,'Control Panel'!$D:$D)</f>
        <v>5.7500000000000002E-2</v>
      </c>
      <c r="CG291" s="2">
        <f>IF('Control Panel'!$D$26="ON",CK290*(1-'Control Panel'!$C$26),CK290)</f>
        <v>2.066371962428093E-9</v>
      </c>
      <c r="CH291" s="3">
        <f>IF(ROUND(CK290,2) = 0,0,-PMT(_xlfn.XLOOKUP(CG$1,'Control Panel'!$B:$B,'Control Panel'!$H:$H),_xlfn.XLOOKUP(CG$1,'Control Panel'!$B:$B,'Control Panel'!$E:$E),_xlfn.XLOOKUP(CG$1,'Control Panel'!$B:$B,'Control Panel'!$C:$C)))</f>
        <v>0</v>
      </c>
      <c r="CI291" s="3">
        <f>IF(CH291=0,0,CG291*(_xlfn.XLOOKUP(CG$1,'Control Panel'!$B:$B,'Control Panel'!$H:$H)))</f>
        <v>0</v>
      </c>
      <c r="CJ291" s="3">
        <f t="shared" si="177"/>
        <v>0</v>
      </c>
      <c r="CK291" s="3">
        <f t="shared" si="178"/>
        <v>2.066371962428093E-9</v>
      </c>
      <c r="CL291" s="10">
        <f>_xlfn.XLOOKUP(CG$1,'Control Panel'!$B:$B,'Control Panel'!$D:$D)</f>
        <v>5.5E-2</v>
      </c>
      <c r="CM291" s="2">
        <f>IF('Control Panel'!$D$26="ON",CQ290*(1-'Control Panel'!$C$26),CQ290)</f>
        <v>680843.92852784321</v>
      </c>
      <c r="CN291" s="3">
        <f>IF(ROUND(CQ290,2) = 0,0,-PMT(_xlfn.XLOOKUP(CM$1,'Control Panel'!$B:$B,'Control Panel'!$H:$H),_xlfn.XLOOKUP(CM$1,'Control Panel'!$B:$B,'Control Panel'!$E:$E),_xlfn.XLOOKUP(CM$1,'Control Panel'!$B:$B,'Control Panel'!$C:$C)))</f>
        <v>11044.074042837967</v>
      </c>
      <c r="CO291" s="3">
        <f>IF(CN291=0,0,CM291*(_xlfn.XLOOKUP(CM$1,'Control Panel'!$B:$B,'Control Panel'!$H:$H)))</f>
        <v>2978.6921873093138</v>
      </c>
      <c r="CP291" s="3">
        <f t="shared" si="179"/>
        <v>8065.3818555286525</v>
      </c>
      <c r="CQ291" s="3">
        <f t="shared" si="180"/>
        <v>672778.54667231452</v>
      </c>
      <c r="CR291" s="10">
        <f>_xlfn.XLOOKUP(CM$1,'Control Panel'!$B:$B,'Control Panel'!$D:$D)</f>
        <v>5.2499999999999998E-2</v>
      </c>
    </row>
    <row r="292" spans="1:96" ht="11.15" thickBot="1" x14ac:dyDescent="0.35">
      <c r="A292" s="86">
        <f t="shared" si="149"/>
        <v>251207.4093874573</v>
      </c>
      <c r="B292" s="3">
        <f t="shared" si="150"/>
        <v>113475.22391926163</v>
      </c>
      <c r="C292" s="88">
        <f>SUM($A$3:A291)</f>
        <v>78445706.989148185</v>
      </c>
      <c r="D292" s="87">
        <f>IF('Control Panel'!$D$27= "ON",A292+B292*(1-'Control Panel'!$C$27),A292+B292)</f>
        <v>364682.6333067189</v>
      </c>
      <c r="F292" s="11">
        <v>290</v>
      </c>
      <c r="G292" s="2">
        <f>IF('Control Panel'!$D$26="ON",K291*(1-'Control Panel'!$C$26),K291)</f>
        <v>2.5611370801925659E-9</v>
      </c>
      <c r="H292" s="3">
        <f>IF(ROUND(K291,2) = 0,0,-PMT(_xlfn.XLOOKUP(G$1,'Control Panel'!$B:$B,'Control Panel'!$H:$H),_xlfn.XLOOKUP(G$1,'Control Panel'!$B:$B,'Control Panel'!$E:$E),_xlfn.XLOOKUP(G$1,'Control Panel'!$B:$B,'Control Panel'!$C:$C)))</f>
        <v>0</v>
      </c>
      <c r="I292" s="3">
        <f>IF(H292=0,0,G292*(_xlfn.XLOOKUP(G$1,'Control Panel'!$B:$B,'Control Panel'!$H:$H)))</f>
        <v>0</v>
      </c>
      <c r="J292" s="3">
        <f t="shared" si="151"/>
        <v>0</v>
      </c>
      <c r="K292" s="3">
        <f t="shared" si="152"/>
        <v>2.5611370801925659E-9</v>
      </c>
      <c r="L292" s="10">
        <f>_xlfn.XLOOKUP(G$1,'Control Panel'!$B:$B,'Control Panel'!$D:$D)</f>
        <v>5.5E-2</v>
      </c>
      <c r="M292" s="2">
        <f>IF('Control Panel'!$D$26="ON",Q291*(1-'Control Panel'!$C$26),Q291)</f>
        <v>1529295.6260761903</v>
      </c>
      <c r="N292" s="3">
        <f>IF(ROUND(Q291,2) = 0,0,-PMT(_xlfn.XLOOKUP(M$1,'Control Panel'!$B:$B,'Control Panel'!$H:$H),_xlfn.XLOOKUP(M$1,'Control Panel'!$B:$B,'Control Panel'!$E:$E),_xlfn.XLOOKUP(M$1,'Control Panel'!$B:$B,'Control Panel'!$C:$C)))</f>
        <v>26277.152547020552</v>
      </c>
      <c r="O292" s="3">
        <f>IF(N292=0,0,M292*(_xlfn.XLOOKUP(M$1,'Control Panel'!$B:$B,'Control Panel'!$H:$H)))</f>
        <v>8761.5895243948416</v>
      </c>
      <c r="P292" s="3">
        <f t="shared" si="153"/>
        <v>17515.563022625713</v>
      </c>
      <c r="Q292" s="3">
        <f t="shared" si="154"/>
        <v>1511780.0630535646</v>
      </c>
      <c r="R292" s="10">
        <f>_xlfn.XLOOKUP(M$1,'Control Panel'!$B:$B,'Control Panel'!$D:$D)</f>
        <v>6.8750000000000006E-2</v>
      </c>
      <c r="S292" s="2">
        <f>IF('Control Panel'!$D$26="ON",W291*(1-'Control Panel'!$C$26),W291)</f>
        <v>2485105.3923737691</v>
      </c>
      <c r="T292" s="3">
        <f>IF(ROUND(W291,2) = 0,0,-PMT(_xlfn.XLOOKUP(S$1,'Control Panel'!$B:$B,'Control Panel'!$H:$H),_xlfn.XLOOKUP(S$1,'Control Panel'!$B:$B,'Control Panel'!$E:$E),_xlfn.XLOOKUP(S$1,'Control Panel'!$B:$B,'Control Panel'!$C:$C)))</f>
        <v>42700.372888908401</v>
      </c>
      <c r="U292" s="3">
        <f>IF(T292=0,0,S292*(_xlfn.XLOOKUP(S$1,'Control Panel'!$B:$B,'Control Panel'!$H:$H)))</f>
        <v>14237.582977141386</v>
      </c>
      <c r="V292" s="3">
        <f t="shared" si="155"/>
        <v>28462.789911767017</v>
      </c>
      <c r="W292" s="3">
        <f t="shared" si="156"/>
        <v>2456642.6024620021</v>
      </c>
      <c r="X292" s="10">
        <f>_xlfn.XLOOKUP(S$1,'Control Panel'!$B:$B,'Control Panel'!$D:$D)</f>
        <v>6.8750000000000006E-2</v>
      </c>
      <c r="Y292" s="2">
        <f>IF('Control Panel'!$D$26="ON",AC291*(1-'Control Panel'!$C$26),AC291)</f>
        <v>-6.7957444116473198E-9</v>
      </c>
      <c r="Z292" s="3">
        <f>IF(ROUND(AC291,2) = 0,0,-PMT(_xlfn.XLOOKUP(Y$1,'Control Panel'!$B:$B,'Control Panel'!$H:$H),_xlfn.XLOOKUP(Y$1,'Control Panel'!$B:$B,'Control Panel'!$E:$E),_xlfn.XLOOKUP(Y$1,'Control Panel'!$B:$B,'Control Panel'!$C:$C)))</f>
        <v>0</v>
      </c>
      <c r="AA292" s="3">
        <f>IF(Z292=0,0,Y292*(_xlfn.XLOOKUP(Y$1,'Control Panel'!$B:$B,'Control Panel'!$H:$H)))</f>
        <v>0</v>
      </c>
      <c r="AB292" s="3">
        <f t="shared" si="157"/>
        <v>0</v>
      </c>
      <c r="AC292" s="3">
        <f t="shared" si="158"/>
        <v>-6.7957444116473198E-9</v>
      </c>
      <c r="AD292" s="10">
        <f>_xlfn.XLOOKUP(Y$1,'Control Panel'!$B:$B,'Control Panel'!$D:$D)</f>
        <v>5.1249999999999997E-2</v>
      </c>
      <c r="AE292" s="2">
        <f>IF('Control Panel'!$D$26="ON",AI291*(1-'Control Panel'!$C$26),AI291)</f>
        <v>3823239.065190481</v>
      </c>
      <c r="AF292" s="3">
        <f>IF(ROUND(AI291,2) = 0,0,-PMT(_xlfn.XLOOKUP(AE$1,'Control Panel'!$B:$B,'Control Panel'!$H:$H),_xlfn.XLOOKUP(AE$1,'Control Panel'!$B:$B,'Control Panel'!$E:$E),_xlfn.XLOOKUP(AE$1,'Control Panel'!$B:$B,'Control Panel'!$C:$C)))</f>
        <v>65692.881367551381</v>
      </c>
      <c r="AG292" s="3">
        <f>IF(AF292=0,0,AE292*(_xlfn.XLOOKUP(AE$1,'Control Panel'!$B:$B,'Control Panel'!$H:$H)))</f>
        <v>21903.973810987132</v>
      </c>
      <c r="AH292" s="3">
        <f t="shared" si="159"/>
        <v>43788.907556564249</v>
      </c>
      <c r="AI292" s="3">
        <f t="shared" si="160"/>
        <v>3779450.1576339169</v>
      </c>
      <c r="AJ292" s="10">
        <f>_xlfn.XLOOKUP(AE$1,'Control Panel'!$B:$B,'Control Panel'!$D:$D)</f>
        <v>6.8750000000000006E-2</v>
      </c>
      <c r="AK292" s="2">
        <f>IF('Control Panel'!$D$26="ON",AO291*(1-'Control Panel'!$C$26),AO291)</f>
        <v>-5.056790541857481E-10</v>
      </c>
      <c r="AL292" s="3">
        <f>IF(ROUND(AO291,2) = 0,0,-PMT(_xlfn.XLOOKUP(AK$1,'Control Panel'!$B:$B,'Control Panel'!$H:$H),_xlfn.XLOOKUP(AK$1,'Control Panel'!$B:$B,'Control Panel'!$E:$E),_xlfn.XLOOKUP(AK$1,'Control Panel'!$B:$B,'Control Panel'!$C:$C)))</f>
        <v>0</v>
      </c>
      <c r="AM292" s="3">
        <f>IF(AL292=0,0,AK292*(_xlfn.XLOOKUP(AK$1,'Control Panel'!$B:$B,'Control Panel'!$H:$H)))</f>
        <v>0</v>
      </c>
      <c r="AN292" s="3">
        <f t="shared" si="161"/>
        <v>0</v>
      </c>
      <c r="AO292" s="3">
        <f t="shared" si="162"/>
        <v>-5.056790541857481E-10</v>
      </c>
      <c r="AP292" s="10">
        <f>_xlfn.XLOOKUP(AK$1,'Control Panel'!$B:$B,'Control Panel'!$D:$D)</f>
        <v>6.25E-2</v>
      </c>
      <c r="AQ292" s="2">
        <f>IF('Control Panel'!$D$26="ON",AU291*(1-'Control Panel'!$C$26),AU291)</f>
        <v>-1.3387762010097504E-9</v>
      </c>
      <c r="AR292" s="3">
        <f>IF(ROUND(AU291,2) = 0,0,-PMT(_xlfn.XLOOKUP(AQ$1,'Control Panel'!$B:$B,'Control Panel'!$H:$H),_xlfn.XLOOKUP(AQ$1,'Control Panel'!$B:$B,'Control Panel'!$E:$E),_xlfn.XLOOKUP(AQ$1,'Control Panel'!$B:$B,'Control Panel'!$C:$C)))</f>
        <v>0</v>
      </c>
      <c r="AS292" s="3">
        <f>IF(AR292=0,0,AQ292*(_xlfn.XLOOKUP(AQ$1,'Control Panel'!$B:$B,'Control Panel'!$H:$H)))</f>
        <v>0</v>
      </c>
      <c r="AT292" s="3">
        <f t="shared" si="163"/>
        <v>0</v>
      </c>
      <c r="AU292" s="3">
        <f t="shared" si="164"/>
        <v>-1.3387762010097504E-9</v>
      </c>
      <c r="AV292" s="10">
        <f>_xlfn.XLOOKUP(AQ$1,'Control Panel'!$B:$B,'Control Panel'!$D:$D)</f>
        <v>6.6250000000000003E-2</v>
      </c>
      <c r="AW292" s="2">
        <f>IF('Control Panel'!$D$26="ON",BA291*(1-'Control Panel'!$C$26),BA291)</f>
        <v>2719321.3406030154</v>
      </c>
      <c r="AX292" s="3">
        <f>IF(ROUND(BA291,2) = 0,0,-PMT(_xlfn.XLOOKUP(AW$1,'Control Panel'!$B:$B,'Control Panel'!$H:$H),_xlfn.XLOOKUP(AW$1,'Control Panel'!$B:$B,'Control Panel'!$E:$E),_xlfn.XLOOKUP(AW$1,'Control Panel'!$B:$B,'Control Panel'!$C:$C)))</f>
        <v>44797.69910066975</v>
      </c>
      <c r="AY292" s="3">
        <f>IF(AX292=0,0,AW292*(_xlfn.XLOOKUP(AW$1,'Control Panel'!$B:$B,'Control Panel'!$H:$H)))</f>
        <v>12180.29350478434</v>
      </c>
      <c r="AZ292" s="3">
        <f t="shared" si="165"/>
        <v>32617.405595885408</v>
      </c>
      <c r="BA292" s="3">
        <f t="shared" si="166"/>
        <v>2686703.9350071298</v>
      </c>
      <c r="BB292" s="10">
        <f>_xlfn.XLOOKUP(AW$1,'Control Panel'!$B:$B,'Control Panel'!$D:$D)</f>
        <v>5.3749999999999999E-2</v>
      </c>
      <c r="BC292" s="2">
        <f>IF('Control Panel'!$D$26="ON",BG291*(1-'Control Panel'!$C$26),BG291)</f>
        <v>4823159.9370357459</v>
      </c>
      <c r="BD292" s="3">
        <f>IF(ROUND(BG291,2) = 0,0,-PMT(_xlfn.XLOOKUP(BC$1,'Control Panel'!$B:$B,'Control Panel'!$H:$H),_xlfn.XLOOKUP(BC$1,'Control Panel'!$B:$B,'Control Panel'!$E:$E),_xlfn.XLOOKUP(BC$1,'Control Panel'!$B:$B,'Control Panel'!$C:$C)))</f>
        <v>83162.8118973979</v>
      </c>
      <c r="BE292" s="3">
        <f>IF(BD292=0,0,BC292*(_xlfn.XLOOKUP(BC$1,'Control Panel'!$B:$B,'Control Panel'!$H:$H)))</f>
        <v>28135.099632708519</v>
      </c>
      <c r="BF292" s="3">
        <f t="shared" si="167"/>
        <v>55027.712264689384</v>
      </c>
      <c r="BG292" s="3">
        <f t="shared" si="168"/>
        <v>4768132.2247710563</v>
      </c>
      <c r="BH292" s="10">
        <f>_xlfn.XLOOKUP(BC$1,'Control Panel'!$B:$B,'Control Panel'!$D:$D)</f>
        <v>7.0000000000000007E-2</v>
      </c>
      <c r="BI292" s="2">
        <f>IF('Control Panel'!$D$26="ON",BM291*(1-'Control Panel'!$C$26),BM291)</f>
        <v>2389792.3245408805</v>
      </c>
      <c r="BJ292" s="3">
        <f>IF(ROUND(BM291,2) = 0,0,-PMT(_xlfn.XLOOKUP(BI$1,'Control Panel'!$B:$B,'Control Panel'!$H:$H),_xlfn.XLOOKUP(BI$1,'Control Panel'!$B:$B,'Control Panel'!$E:$E),_xlfn.XLOOKUP(BI$1,'Control Panel'!$B:$B,'Control Panel'!$C:$C)))</f>
        <v>39928.799014207361</v>
      </c>
      <c r="BK292" s="3">
        <f>IF(BJ292=0,0,BI292*(_xlfn.XLOOKUP(BI$1,'Control Panel'!$B:$B,'Control Panel'!$H:$H)))</f>
        <v>11700.024922231392</v>
      </c>
      <c r="BL292" s="3">
        <f t="shared" si="169"/>
        <v>28228.774091975967</v>
      </c>
      <c r="BM292" s="3">
        <f t="shared" si="170"/>
        <v>2361563.5504489047</v>
      </c>
      <c r="BN292" s="10">
        <f>_xlfn.XLOOKUP(BI$1,'Control Panel'!$B:$B,'Control Panel'!$D:$D)</f>
        <v>5.8749999999999997E-2</v>
      </c>
      <c r="BO292" s="2">
        <f>IF('Control Panel'!$D$26="ON",BS291*(1-'Control Panel'!$C$26),BS291)</f>
        <v>3111600.7783594625</v>
      </c>
      <c r="BP292" s="3">
        <f>IF(ROUND(BS291,2) = 0,0,-PMT(_xlfn.XLOOKUP(BO$1,'Control Panel'!$B:$B,'Control Panel'!$H:$H),_xlfn.XLOOKUP(BO$1,'Control Panel'!$B:$B,'Control Panel'!$E:$E),_xlfn.XLOOKUP(BO$1,'Control Panel'!$B:$B,'Control Panel'!$C:$C)))</f>
        <v>51078.842448125593</v>
      </c>
      <c r="BQ292" s="3">
        <f>IF(BP292=0,0,BO292*(_xlfn.XLOOKUP(BO$1,'Control Panel'!$B:$B,'Control Panel'!$H:$H)))</f>
        <v>13613.253405322646</v>
      </c>
      <c r="BR292" s="3">
        <f t="shared" si="171"/>
        <v>37465.589042802945</v>
      </c>
      <c r="BS292" s="3">
        <f t="shared" si="172"/>
        <v>3074135.1893166597</v>
      </c>
      <c r="BT292" s="10">
        <f>_xlfn.XLOOKUP(BO$1,'Control Panel'!$B:$B,'Control Panel'!$D:$D)</f>
        <v>5.2499999999999998E-2</v>
      </c>
      <c r="BU292" s="2">
        <f>IF('Control Panel'!$D$26="ON",BY291*(1-'Control Panel'!$C$26),BY291)</f>
        <v>-1.0259100235998631E-9</v>
      </c>
      <c r="BV292" s="3">
        <f>IF(ROUND(BY291,2) = 0,0,-PMT(_xlfn.XLOOKUP(BU$1,'Control Panel'!$B:$B,'Control Panel'!$H:$H),_xlfn.XLOOKUP(BU$1,'Control Panel'!$B:$B,'Control Panel'!$E:$E),_xlfn.XLOOKUP(BU$1,'Control Panel'!$B:$B,'Control Panel'!$C:$C)))</f>
        <v>0</v>
      </c>
      <c r="BW292" s="3">
        <f>IF(BV292=0,0,BU292*(_xlfn.XLOOKUP(BU$1,'Control Panel'!$B:$B,'Control Panel'!$H:$H)))</f>
        <v>0</v>
      </c>
      <c r="BX292" s="3">
        <f t="shared" si="173"/>
        <v>0</v>
      </c>
      <c r="BY292" s="3">
        <f t="shared" si="174"/>
        <v>-1.0259100235998631E-9</v>
      </c>
      <c r="BZ292" s="10">
        <f>_xlfn.XLOOKUP(BU$1,'Control Panel'!$B:$B,'Control Panel'!$D:$D)</f>
        <v>6.3750000000000001E-2</v>
      </c>
      <c r="CA292" s="2">
        <f>IF('Control Panel'!$D$26="ON",CE291*(1-'Control Panel'!$C$26),CE291)</f>
        <v>-8.3746272139251232E-9</v>
      </c>
      <c r="CB292" s="3">
        <f>IF(ROUND(CE291,2) = 0,0,-PMT(_xlfn.XLOOKUP(CA$1,'Control Panel'!$B:$B,'Control Panel'!$H:$H),_xlfn.XLOOKUP(CA$1,'Control Panel'!$B:$B,'Control Panel'!$E:$E),_xlfn.XLOOKUP(CA$1,'Control Panel'!$B:$B,'Control Panel'!$C:$C)))</f>
        <v>0</v>
      </c>
      <c r="CC292" s="3">
        <f>IF(CB292=0,0,CA292*(_xlfn.XLOOKUP(CA$1,'Control Panel'!$B:$B,'Control Panel'!$H:$H)))</f>
        <v>0</v>
      </c>
      <c r="CD292" s="3">
        <f t="shared" si="175"/>
        <v>0</v>
      </c>
      <c r="CE292" s="3">
        <f t="shared" si="176"/>
        <v>-8.3746272139251232E-9</v>
      </c>
      <c r="CF292" s="10">
        <f>_xlfn.XLOOKUP(CA$1,'Control Panel'!$B:$B,'Control Panel'!$D:$D)</f>
        <v>5.7500000000000002E-2</v>
      </c>
      <c r="CG292" s="2">
        <f>IF('Control Panel'!$D$26="ON",CK291*(1-'Control Panel'!$C$26),CK291)</f>
        <v>2.066371962428093E-9</v>
      </c>
      <c r="CH292" s="3">
        <f>IF(ROUND(CK291,2) = 0,0,-PMT(_xlfn.XLOOKUP(CG$1,'Control Panel'!$B:$B,'Control Panel'!$H:$H),_xlfn.XLOOKUP(CG$1,'Control Panel'!$B:$B,'Control Panel'!$E:$E),_xlfn.XLOOKUP(CG$1,'Control Panel'!$B:$B,'Control Panel'!$C:$C)))</f>
        <v>0</v>
      </c>
      <c r="CI292" s="3">
        <f>IF(CH292=0,0,CG292*(_xlfn.XLOOKUP(CG$1,'Control Panel'!$B:$B,'Control Panel'!$H:$H)))</f>
        <v>0</v>
      </c>
      <c r="CJ292" s="3">
        <f t="shared" si="177"/>
        <v>0</v>
      </c>
      <c r="CK292" s="3">
        <f t="shared" si="178"/>
        <v>2.066371962428093E-9</v>
      </c>
      <c r="CL292" s="10">
        <f>_xlfn.XLOOKUP(CG$1,'Control Panel'!$B:$B,'Control Panel'!$D:$D)</f>
        <v>5.5E-2</v>
      </c>
      <c r="CM292" s="2">
        <f>IF('Control Panel'!$D$26="ON",CQ291*(1-'Control Panel'!$C$26),CQ291)</f>
        <v>672778.54667231452</v>
      </c>
      <c r="CN292" s="3">
        <f>IF(ROUND(CQ291,2) = 0,0,-PMT(_xlfn.XLOOKUP(CM$1,'Control Panel'!$B:$B,'Control Panel'!$H:$H),_xlfn.XLOOKUP(CM$1,'Control Panel'!$B:$B,'Control Panel'!$E:$E),_xlfn.XLOOKUP(CM$1,'Control Panel'!$B:$B,'Control Panel'!$C:$C)))</f>
        <v>11044.074042837967</v>
      </c>
      <c r="CO292" s="3">
        <f>IF(CN292=0,0,CM292*(_xlfn.XLOOKUP(CM$1,'Control Panel'!$B:$B,'Control Panel'!$H:$H)))</f>
        <v>2943.4061416913755</v>
      </c>
      <c r="CP292" s="3">
        <f t="shared" si="179"/>
        <v>8100.6679011465912</v>
      </c>
      <c r="CQ292" s="3">
        <f t="shared" si="180"/>
        <v>664677.87877116795</v>
      </c>
      <c r="CR292" s="10">
        <f>_xlfn.XLOOKUP(CM$1,'Control Panel'!$B:$B,'Control Panel'!$D:$D)</f>
        <v>5.2499999999999998E-2</v>
      </c>
    </row>
    <row r="293" spans="1:96" ht="11.15" thickBot="1" x14ac:dyDescent="0.35">
      <c r="A293" s="86">
        <f t="shared" si="149"/>
        <v>252526.35051541738</v>
      </c>
      <c r="B293" s="3">
        <f t="shared" si="150"/>
        <v>112156.28279130152</v>
      </c>
      <c r="C293" s="88">
        <f>SUM($A$3:A292)</f>
        <v>78696914.398535639</v>
      </c>
      <c r="D293" s="87">
        <f>IF('Control Panel'!$D$27= "ON",A293+B293*(1-'Control Panel'!$C$27),A293+B293)</f>
        <v>364682.6333067189</v>
      </c>
      <c r="F293" s="11">
        <v>291</v>
      </c>
      <c r="G293" s="2">
        <f>IF('Control Panel'!$D$26="ON",K292*(1-'Control Panel'!$C$26),K292)</f>
        <v>2.5611370801925659E-9</v>
      </c>
      <c r="H293" s="3">
        <f>IF(ROUND(K292,2) = 0,0,-PMT(_xlfn.XLOOKUP(G$1,'Control Panel'!$B:$B,'Control Panel'!$H:$H),_xlfn.XLOOKUP(G$1,'Control Panel'!$B:$B,'Control Panel'!$E:$E),_xlfn.XLOOKUP(G$1,'Control Panel'!$B:$B,'Control Panel'!$C:$C)))</f>
        <v>0</v>
      </c>
      <c r="I293" s="3">
        <f>IF(H293=0,0,G293*(_xlfn.XLOOKUP(G$1,'Control Panel'!$B:$B,'Control Panel'!$H:$H)))</f>
        <v>0</v>
      </c>
      <c r="J293" s="3">
        <f t="shared" si="151"/>
        <v>0</v>
      </c>
      <c r="K293" s="3">
        <f t="shared" si="152"/>
        <v>2.5611370801925659E-9</v>
      </c>
      <c r="L293" s="10">
        <f>_xlfn.XLOOKUP(G$1,'Control Panel'!$B:$B,'Control Panel'!$D:$D)</f>
        <v>5.5E-2</v>
      </c>
      <c r="M293" s="2">
        <f>IF('Control Panel'!$D$26="ON",Q292*(1-'Control Panel'!$C$26),Q292)</f>
        <v>1511780.0630535646</v>
      </c>
      <c r="N293" s="3">
        <f>IF(ROUND(Q292,2) = 0,0,-PMT(_xlfn.XLOOKUP(M$1,'Control Panel'!$B:$B,'Control Panel'!$H:$H),_xlfn.XLOOKUP(M$1,'Control Panel'!$B:$B,'Control Panel'!$E:$E),_xlfn.XLOOKUP(M$1,'Control Panel'!$B:$B,'Control Panel'!$C:$C)))</f>
        <v>26277.152547020552</v>
      </c>
      <c r="O293" s="3">
        <f>IF(N293=0,0,M293*(_xlfn.XLOOKUP(M$1,'Control Panel'!$B:$B,'Control Panel'!$H:$H)))</f>
        <v>8661.2399445777155</v>
      </c>
      <c r="P293" s="3">
        <f t="shared" si="153"/>
        <v>17615.912602442837</v>
      </c>
      <c r="Q293" s="3">
        <f t="shared" si="154"/>
        <v>1494164.1504511219</v>
      </c>
      <c r="R293" s="10">
        <f>_xlfn.XLOOKUP(M$1,'Control Panel'!$B:$B,'Control Panel'!$D:$D)</f>
        <v>6.8750000000000006E-2</v>
      </c>
      <c r="S293" s="2">
        <f>IF('Control Panel'!$D$26="ON",W292*(1-'Control Panel'!$C$26),W292)</f>
        <v>2456642.6024620021</v>
      </c>
      <c r="T293" s="3">
        <f>IF(ROUND(W292,2) = 0,0,-PMT(_xlfn.XLOOKUP(S$1,'Control Panel'!$B:$B,'Control Panel'!$H:$H),_xlfn.XLOOKUP(S$1,'Control Panel'!$B:$B,'Control Panel'!$E:$E),_xlfn.XLOOKUP(S$1,'Control Panel'!$B:$B,'Control Panel'!$C:$C)))</f>
        <v>42700.372888908401</v>
      </c>
      <c r="U293" s="3">
        <f>IF(T293=0,0,S293*(_xlfn.XLOOKUP(S$1,'Control Panel'!$B:$B,'Control Panel'!$H:$H)))</f>
        <v>14074.514909938554</v>
      </c>
      <c r="V293" s="3">
        <f t="shared" si="155"/>
        <v>28625.857978969849</v>
      </c>
      <c r="W293" s="3">
        <f t="shared" si="156"/>
        <v>2428016.7444830323</v>
      </c>
      <c r="X293" s="10">
        <f>_xlfn.XLOOKUP(S$1,'Control Panel'!$B:$B,'Control Panel'!$D:$D)</f>
        <v>6.8750000000000006E-2</v>
      </c>
      <c r="Y293" s="2">
        <f>IF('Control Panel'!$D$26="ON",AC292*(1-'Control Panel'!$C$26),AC292)</f>
        <v>-6.7957444116473198E-9</v>
      </c>
      <c r="Z293" s="3">
        <f>IF(ROUND(AC292,2) = 0,0,-PMT(_xlfn.XLOOKUP(Y$1,'Control Panel'!$B:$B,'Control Panel'!$H:$H),_xlfn.XLOOKUP(Y$1,'Control Panel'!$B:$B,'Control Panel'!$E:$E),_xlfn.XLOOKUP(Y$1,'Control Panel'!$B:$B,'Control Panel'!$C:$C)))</f>
        <v>0</v>
      </c>
      <c r="AA293" s="3">
        <f>IF(Z293=0,0,Y293*(_xlfn.XLOOKUP(Y$1,'Control Panel'!$B:$B,'Control Panel'!$H:$H)))</f>
        <v>0</v>
      </c>
      <c r="AB293" s="3">
        <f t="shared" si="157"/>
        <v>0</v>
      </c>
      <c r="AC293" s="3">
        <f t="shared" si="158"/>
        <v>-6.7957444116473198E-9</v>
      </c>
      <c r="AD293" s="10">
        <f>_xlfn.XLOOKUP(Y$1,'Control Panel'!$B:$B,'Control Panel'!$D:$D)</f>
        <v>5.1249999999999997E-2</v>
      </c>
      <c r="AE293" s="2">
        <f>IF('Control Panel'!$D$26="ON",AI292*(1-'Control Panel'!$C$26),AI292)</f>
        <v>3779450.1576339169</v>
      </c>
      <c r="AF293" s="3">
        <f>IF(ROUND(AI292,2) = 0,0,-PMT(_xlfn.XLOOKUP(AE$1,'Control Panel'!$B:$B,'Control Panel'!$H:$H),_xlfn.XLOOKUP(AE$1,'Control Panel'!$B:$B,'Control Panel'!$E:$E),_xlfn.XLOOKUP(AE$1,'Control Panel'!$B:$B,'Control Panel'!$C:$C)))</f>
        <v>65692.881367551381</v>
      </c>
      <c r="AG293" s="3">
        <f>IF(AF293=0,0,AE293*(_xlfn.XLOOKUP(AE$1,'Control Panel'!$B:$B,'Control Panel'!$H:$H)))</f>
        <v>21653.099861444316</v>
      </c>
      <c r="AH293" s="3">
        <f t="shared" si="159"/>
        <v>44039.781506107065</v>
      </c>
      <c r="AI293" s="3">
        <f t="shared" si="160"/>
        <v>3735410.3761278098</v>
      </c>
      <c r="AJ293" s="10">
        <f>_xlfn.XLOOKUP(AE$1,'Control Panel'!$B:$B,'Control Panel'!$D:$D)</f>
        <v>6.8750000000000006E-2</v>
      </c>
      <c r="AK293" s="2">
        <f>IF('Control Panel'!$D$26="ON",AO292*(1-'Control Panel'!$C$26),AO292)</f>
        <v>-5.056790541857481E-10</v>
      </c>
      <c r="AL293" s="3">
        <f>IF(ROUND(AO292,2) = 0,0,-PMT(_xlfn.XLOOKUP(AK$1,'Control Panel'!$B:$B,'Control Panel'!$H:$H),_xlfn.XLOOKUP(AK$1,'Control Panel'!$B:$B,'Control Panel'!$E:$E),_xlfn.XLOOKUP(AK$1,'Control Panel'!$B:$B,'Control Panel'!$C:$C)))</f>
        <v>0</v>
      </c>
      <c r="AM293" s="3">
        <f>IF(AL293=0,0,AK293*(_xlfn.XLOOKUP(AK$1,'Control Panel'!$B:$B,'Control Panel'!$H:$H)))</f>
        <v>0</v>
      </c>
      <c r="AN293" s="3">
        <f t="shared" si="161"/>
        <v>0</v>
      </c>
      <c r="AO293" s="3">
        <f t="shared" si="162"/>
        <v>-5.056790541857481E-10</v>
      </c>
      <c r="AP293" s="10">
        <f>_xlfn.XLOOKUP(AK$1,'Control Panel'!$B:$B,'Control Panel'!$D:$D)</f>
        <v>6.25E-2</v>
      </c>
      <c r="AQ293" s="2">
        <f>IF('Control Panel'!$D$26="ON",AU292*(1-'Control Panel'!$C$26),AU292)</f>
        <v>-1.3387762010097504E-9</v>
      </c>
      <c r="AR293" s="3">
        <f>IF(ROUND(AU292,2) = 0,0,-PMT(_xlfn.XLOOKUP(AQ$1,'Control Panel'!$B:$B,'Control Panel'!$H:$H),_xlfn.XLOOKUP(AQ$1,'Control Panel'!$B:$B,'Control Panel'!$E:$E),_xlfn.XLOOKUP(AQ$1,'Control Panel'!$B:$B,'Control Panel'!$C:$C)))</f>
        <v>0</v>
      </c>
      <c r="AS293" s="3">
        <f>IF(AR293=0,0,AQ293*(_xlfn.XLOOKUP(AQ$1,'Control Panel'!$B:$B,'Control Panel'!$H:$H)))</f>
        <v>0</v>
      </c>
      <c r="AT293" s="3">
        <f t="shared" si="163"/>
        <v>0</v>
      </c>
      <c r="AU293" s="3">
        <f t="shared" si="164"/>
        <v>-1.3387762010097504E-9</v>
      </c>
      <c r="AV293" s="10">
        <f>_xlfn.XLOOKUP(AQ$1,'Control Panel'!$B:$B,'Control Panel'!$D:$D)</f>
        <v>6.6250000000000003E-2</v>
      </c>
      <c r="AW293" s="2">
        <f>IF('Control Panel'!$D$26="ON",BA292*(1-'Control Panel'!$C$26),BA292)</f>
        <v>2686703.9350071298</v>
      </c>
      <c r="AX293" s="3">
        <f>IF(ROUND(BA292,2) = 0,0,-PMT(_xlfn.XLOOKUP(AW$1,'Control Panel'!$B:$B,'Control Panel'!$H:$H),_xlfn.XLOOKUP(AW$1,'Control Panel'!$B:$B,'Control Panel'!$E:$E),_xlfn.XLOOKUP(AW$1,'Control Panel'!$B:$B,'Control Panel'!$C:$C)))</f>
        <v>44797.69910066975</v>
      </c>
      <c r="AY293" s="3">
        <f>IF(AX293=0,0,AW293*(_xlfn.XLOOKUP(AW$1,'Control Panel'!$B:$B,'Control Panel'!$H:$H)))</f>
        <v>12034.194708886103</v>
      </c>
      <c r="AZ293" s="3">
        <f t="shared" si="165"/>
        <v>32763.504391783645</v>
      </c>
      <c r="BA293" s="3">
        <f t="shared" si="166"/>
        <v>2653940.4306153459</v>
      </c>
      <c r="BB293" s="10">
        <f>_xlfn.XLOOKUP(AW$1,'Control Panel'!$B:$B,'Control Panel'!$D:$D)</f>
        <v>5.3749999999999999E-2</v>
      </c>
      <c r="BC293" s="2">
        <f>IF('Control Panel'!$D$26="ON",BG292*(1-'Control Panel'!$C$26),BG292)</f>
        <v>4768132.2247710563</v>
      </c>
      <c r="BD293" s="3">
        <f>IF(ROUND(BG292,2) = 0,0,-PMT(_xlfn.XLOOKUP(BC$1,'Control Panel'!$B:$B,'Control Panel'!$H:$H),_xlfn.XLOOKUP(BC$1,'Control Panel'!$B:$B,'Control Panel'!$E:$E),_xlfn.XLOOKUP(BC$1,'Control Panel'!$B:$B,'Control Panel'!$C:$C)))</f>
        <v>83162.8118973979</v>
      </c>
      <c r="BE293" s="3">
        <f>IF(BD293=0,0,BC293*(_xlfn.XLOOKUP(BC$1,'Control Panel'!$B:$B,'Control Panel'!$H:$H)))</f>
        <v>27814.104644497831</v>
      </c>
      <c r="BF293" s="3">
        <f t="shared" si="167"/>
        <v>55348.707252900072</v>
      </c>
      <c r="BG293" s="3">
        <f t="shared" si="168"/>
        <v>4712783.5175181562</v>
      </c>
      <c r="BH293" s="10">
        <f>_xlfn.XLOOKUP(BC$1,'Control Panel'!$B:$B,'Control Panel'!$D:$D)</f>
        <v>7.0000000000000007E-2</v>
      </c>
      <c r="BI293" s="2">
        <f>IF('Control Panel'!$D$26="ON",BM292*(1-'Control Panel'!$C$26),BM292)</f>
        <v>2361563.5504489047</v>
      </c>
      <c r="BJ293" s="3">
        <f>IF(ROUND(BM292,2) = 0,0,-PMT(_xlfn.XLOOKUP(BI$1,'Control Panel'!$B:$B,'Control Panel'!$H:$H),_xlfn.XLOOKUP(BI$1,'Control Panel'!$B:$B,'Control Panel'!$E:$E),_xlfn.XLOOKUP(BI$1,'Control Panel'!$B:$B,'Control Panel'!$C:$C)))</f>
        <v>39928.799014207361</v>
      </c>
      <c r="BK293" s="3">
        <f>IF(BJ293=0,0,BI293*(_xlfn.XLOOKUP(BI$1,'Control Panel'!$B:$B,'Control Panel'!$H:$H)))</f>
        <v>11561.821549072762</v>
      </c>
      <c r="BL293" s="3">
        <f t="shared" si="169"/>
        <v>28366.977465134602</v>
      </c>
      <c r="BM293" s="3">
        <f t="shared" si="170"/>
        <v>2333196.5729837702</v>
      </c>
      <c r="BN293" s="10">
        <f>_xlfn.XLOOKUP(BI$1,'Control Panel'!$B:$B,'Control Panel'!$D:$D)</f>
        <v>5.8749999999999997E-2</v>
      </c>
      <c r="BO293" s="2">
        <f>IF('Control Panel'!$D$26="ON",BS292*(1-'Control Panel'!$C$26),BS292)</f>
        <v>3074135.1893166597</v>
      </c>
      <c r="BP293" s="3">
        <f>IF(ROUND(BS292,2) = 0,0,-PMT(_xlfn.XLOOKUP(BO$1,'Control Panel'!$B:$B,'Control Panel'!$H:$H),_xlfn.XLOOKUP(BO$1,'Control Panel'!$B:$B,'Control Panel'!$E:$E),_xlfn.XLOOKUP(BO$1,'Control Panel'!$B:$B,'Control Panel'!$C:$C)))</f>
        <v>51078.842448125593</v>
      </c>
      <c r="BQ293" s="3">
        <f>IF(BP293=0,0,BO293*(_xlfn.XLOOKUP(BO$1,'Control Panel'!$B:$B,'Control Panel'!$H:$H)))</f>
        <v>13449.341453260386</v>
      </c>
      <c r="BR293" s="3">
        <f t="shared" si="171"/>
        <v>37629.500994865208</v>
      </c>
      <c r="BS293" s="3">
        <f t="shared" si="172"/>
        <v>3036505.6883217944</v>
      </c>
      <c r="BT293" s="10">
        <f>_xlfn.XLOOKUP(BO$1,'Control Panel'!$B:$B,'Control Panel'!$D:$D)</f>
        <v>5.2499999999999998E-2</v>
      </c>
      <c r="BU293" s="2">
        <f>IF('Control Panel'!$D$26="ON",BY292*(1-'Control Panel'!$C$26),BY292)</f>
        <v>-1.0259100235998631E-9</v>
      </c>
      <c r="BV293" s="3">
        <f>IF(ROUND(BY292,2) = 0,0,-PMT(_xlfn.XLOOKUP(BU$1,'Control Panel'!$B:$B,'Control Panel'!$H:$H),_xlfn.XLOOKUP(BU$1,'Control Panel'!$B:$B,'Control Panel'!$E:$E),_xlfn.XLOOKUP(BU$1,'Control Panel'!$B:$B,'Control Panel'!$C:$C)))</f>
        <v>0</v>
      </c>
      <c r="BW293" s="3">
        <f>IF(BV293=0,0,BU293*(_xlfn.XLOOKUP(BU$1,'Control Panel'!$B:$B,'Control Panel'!$H:$H)))</f>
        <v>0</v>
      </c>
      <c r="BX293" s="3">
        <f t="shared" si="173"/>
        <v>0</v>
      </c>
      <c r="BY293" s="3">
        <f t="shared" si="174"/>
        <v>-1.0259100235998631E-9</v>
      </c>
      <c r="BZ293" s="10">
        <f>_xlfn.XLOOKUP(BU$1,'Control Panel'!$B:$B,'Control Panel'!$D:$D)</f>
        <v>6.3750000000000001E-2</v>
      </c>
      <c r="CA293" s="2">
        <f>IF('Control Panel'!$D$26="ON",CE292*(1-'Control Panel'!$C$26),CE292)</f>
        <v>-8.3746272139251232E-9</v>
      </c>
      <c r="CB293" s="3">
        <f>IF(ROUND(CE292,2) = 0,0,-PMT(_xlfn.XLOOKUP(CA$1,'Control Panel'!$B:$B,'Control Panel'!$H:$H),_xlfn.XLOOKUP(CA$1,'Control Panel'!$B:$B,'Control Panel'!$E:$E),_xlfn.XLOOKUP(CA$1,'Control Panel'!$B:$B,'Control Panel'!$C:$C)))</f>
        <v>0</v>
      </c>
      <c r="CC293" s="3">
        <f>IF(CB293=0,0,CA293*(_xlfn.XLOOKUP(CA$1,'Control Panel'!$B:$B,'Control Panel'!$H:$H)))</f>
        <v>0</v>
      </c>
      <c r="CD293" s="3">
        <f t="shared" si="175"/>
        <v>0</v>
      </c>
      <c r="CE293" s="3">
        <f t="shared" si="176"/>
        <v>-8.3746272139251232E-9</v>
      </c>
      <c r="CF293" s="10">
        <f>_xlfn.XLOOKUP(CA$1,'Control Panel'!$B:$B,'Control Panel'!$D:$D)</f>
        <v>5.7500000000000002E-2</v>
      </c>
      <c r="CG293" s="2">
        <f>IF('Control Panel'!$D$26="ON",CK292*(1-'Control Panel'!$C$26),CK292)</f>
        <v>2.066371962428093E-9</v>
      </c>
      <c r="CH293" s="3">
        <f>IF(ROUND(CK292,2) = 0,0,-PMT(_xlfn.XLOOKUP(CG$1,'Control Panel'!$B:$B,'Control Panel'!$H:$H),_xlfn.XLOOKUP(CG$1,'Control Panel'!$B:$B,'Control Panel'!$E:$E),_xlfn.XLOOKUP(CG$1,'Control Panel'!$B:$B,'Control Panel'!$C:$C)))</f>
        <v>0</v>
      </c>
      <c r="CI293" s="3">
        <f>IF(CH293=0,0,CG293*(_xlfn.XLOOKUP(CG$1,'Control Panel'!$B:$B,'Control Panel'!$H:$H)))</f>
        <v>0</v>
      </c>
      <c r="CJ293" s="3">
        <f t="shared" si="177"/>
        <v>0</v>
      </c>
      <c r="CK293" s="3">
        <f t="shared" si="178"/>
        <v>2.066371962428093E-9</v>
      </c>
      <c r="CL293" s="10">
        <f>_xlfn.XLOOKUP(CG$1,'Control Panel'!$B:$B,'Control Panel'!$D:$D)</f>
        <v>5.5E-2</v>
      </c>
      <c r="CM293" s="2">
        <f>IF('Control Panel'!$D$26="ON",CQ292*(1-'Control Panel'!$C$26),CQ292)</f>
        <v>664677.87877116795</v>
      </c>
      <c r="CN293" s="3">
        <f>IF(ROUND(CQ292,2) = 0,0,-PMT(_xlfn.XLOOKUP(CM$1,'Control Panel'!$B:$B,'Control Panel'!$H:$H),_xlfn.XLOOKUP(CM$1,'Control Panel'!$B:$B,'Control Panel'!$E:$E),_xlfn.XLOOKUP(CM$1,'Control Panel'!$B:$B,'Control Panel'!$C:$C)))</f>
        <v>11044.074042837967</v>
      </c>
      <c r="CO293" s="3">
        <f>IF(CN293=0,0,CM293*(_xlfn.XLOOKUP(CM$1,'Control Panel'!$B:$B,'Control Panel'!$H:$H)))</f>
        <v>2907.9657196238595</v>
      </c>
      <c r="CP293" s="3">
        <f t="shared" si="179"/>
        <v>8136.1083232141073</v>
      </c>
      <c r="CQ293" s="3">
        <f t="shared" si="180"/>
        <v>656541.77044795384</v>
      </c>
      <c r="CR293" s="10">
        <f>_xlfn.XLOOKUP(CM$1,'Control Panel'!$B:$B,'Control Panel'!$D:$D)</f>
        <v>5.2499999999999998E-2</v>
      </c>
    </row>
    <row r="294" spans="1:96" ht="11.15" thickBot="1" x14ac:dyDescent="0.35">
      <c r="A294" s="86">
        <f t="shared" si="149"/>
        <v>253852.31376458856</v>
      </c>
      <c r="B294" s="3">
        <f t="shared" si="150"/>
        <v>110830.31954213034</v>
      </c>
      <c r="C294" s="88">
        <f>SUM($A$3:A293)</f>
        <v>78949440.749051049</v>
      </c>
      <c r="D294" s="87">
        <f>IF('Control Panel'!$D$27= "ON",A294+B294*(1-'Control Panel'!$C$27),A294+B294)</f>
        <v>364682.6333067189</v>
      </c>
      <c r="F294" s="11">
        <v>292</v>
      </c>
      <c r="G294" s="2">
        <f>IF('Control Panel'!$D$26="ON",K293*(1-'Control Panel'!$C$26),K293)</f>
        <v>2.5611370801925659E-9</v>
      </c>
      <c r="H294" s="3">
        <f>IF(ROUND(K293,2) = 0,0,-PMT(_xlfn.XLOOKUP(G$1,'Control Panel'!$B:$B,'Control Panel'!$H:$H),_xlfn.XLOOKUP(G$1,'Control Panel'!$B:$B,'Control Panel'!$E:$E),_xlfn.XLOOKUP(G$1,'Control Panel'!$B:$B,'Control Panel'!$C:$C)))</f>
        <v>0</v>
      </c>
      <c r="I294" s="3">
        <f>IF(H294=0,0,G294*(_xlfn.XLOOKUP(G$1,'Control Panel'!$B:$B,'Control Panel'!$H:$H)))</f>
        <v>0</v>
      </c>
      <c r="J294" s="3">
        <f t="shared" si="151"/>
        <v>0</v>
      </c>
      <c r="K294" s="3">
        <f t="shared" si="152"/>
        <v>2.5611370801925659E-9</v>
      </c>
      <c r="L294" s="10">
        <f>_xlfn.XLOOKUP(G$1,'Control Panel'!$B:$B,'Control Panel'!$D:$D)</f>
        <v>5.5E-2</v>
      </c>
      <c r="M294" s="2">
        <f>IF('Control Panel'!$D$26="ON",Q293*(1-'Control Panel'!$C$26),Q293)</f>
        <v>1494164.1504511219</v>
      </c>
      <c r="N294" s="3">
        <f>IF(ROUND(Q293,2) = 0,0,-PMT(_xlfn.XLOOKUP(M$1,'Control Panel'!$B:$B,'Control Panel'!$H:$H),_xlfn.XLOOKUP(M$1,'Control Panel'!$B:$B,'Control Panel'!$E:$E),_xlfn.XLOOKUP(M$1,'Control Panel'!$B:$B,'Control Panel'!$C:$C)))</f>
        <v>26277.152547020552</v>
      </c>
      <c r="O294" s="3">
        <f>IF(N294=0,0,M294*(_xlfn.XLOOKUP(M$1,'Control Panel'!$B:$B,'Control Panel'!$H:$H)))</f>
        <v>8560.3154452928866</v>
      </c>
      <c r="P294" s="3">
        <f t="shared" si="153"/>
        <v>17716.837101727666</v>
      </c>
      <c r="Q294" s="3">
        <f t="shared" si="154"/>
        <v>1476447.3133493941</v>
      </c>
      <c r="R294" s="10">
        <f>_xlfn.XLOOKUP(M$1,'Control Panel'!$B:$B,'Control Panel'!$D:$D)</f>
        <v>6.8750000000000006E-2</v>
      </c>
      <c r="S294" s="2">
        <f>IF('Control Panel'!$D$26="ON",W293*(1-'Control Panel'!$C$26),W293)</f>
        <v>2428016.7444830323</v>
      </c>
      <c r="T294" s="3">
        <f>IF(ROUND(W293,2) = 0,0,-PMT(_xlfn.XLOOKUP(S$1,'Control Panel'!$B:$B,'Control Panel'!$H:$H),_xlfn.XLOOKUP(S$1,'Control Panel'!$B:$B,'Control Panel'!$E:$E),_xlfn.XLOOKUP(S$1,'Control Panel'!$B:$B,'Control Panel'!$C:$C)))</f>
        <v>42700.372888908401</v>
      </c>
      <c r="U294" s="3">
        <f>IF(T294=0,0,S294*(_xlfn.XLOOKUP(S$1,'Control Panel'!$B:$B,'Control Panel'!$H:$H)))</f>
        <v>13910.512598600706</v>
      </c>
      <c r="V294" s="3">
        <f t="shared" si="155"/>
        <v>28789.860290307697</v>
      </c>
      <c r="W294" s="3">
        <f t="shared" si="156"/>
        <v>2399226.8841927247</v>
      </c>
      <c r="X294" s="10">
        <f>_xlfn.XLOOKUP(S$1,'Control Panel'!$B:$B,'Control Panel'!$D:$D)</f>
        <v>6.8750000000000006E-2</v>
      </c>
      <c r="Y294" s="2">
        <f>IF('Control Panel'!$D$26="ON",AC293*(1-'Control Panel'!$C$26),AC293)</f>
        <v>-6.7957444116473198E-9</v>
      </c>
      <c r="Z294" s="3">
        <f>IF(ROUND(AC293,2) = 0,0,-PMT(_xlfn.XLOOKUP(Y$1,'Control Panel'!$B:$B,'Control Panel'!$H:$H),_xlfn.XLOOKUP(Y$1,'Control Panel'!$B:$B,'Control Panel'!$E:$E),_xlfn.XLOOKUP(Y$1,'Control Panel'!$B:$B,'Control Panel'!$C:$C)))</f>
        <v>0</v>
      </c>
      <c r="AA294" s="3">
        <f>IF(Z294=0,0,Y294*(_xlfn.XLOOKUP(Y$1,'Control Panel'!$B:$B,'Control Panel'!$H:$H)))</f>
        <v>0</v>
      </c>
      <c r="AB294" s="3">
        <f t="shared" si="157"/>
        <v>0</v>
      </c>
      <c r="AC294" s="3">
        <f t="shared" si="158"/>
        <v>-6.7957444116473198E-9</v>
      </c>
      <c r="AD294" s="10">
        <f>_xlfn.XLOOKUP(Y$1,'Control Panel'!$B:$B,'Control Panel'!$D:$D)</f>
        <v>5.1249999999999997E-2</v>
      </c>
      <c r="AE294" s="2">
        <f>IF('Control Panel'!$D$26="ON",AI293*(1-'Control Panel'!$C$26),AI293)</f>
        <v>3735410.3761278098</v>
      </c>
      <c r="AF294" s="3">
        <f>IF(ROUND(AI293,2) = 0,0,-PMT(_xlfn.XLOOKUP(AE$1,'Control Panel'!$B:$B,'Control Panel'!$H:$H),_xlfn.XLOOKUP(AE$1,'Control Panel'!$B:$B,'Control Panel'!$E:$E),_xlfn.XLOOKUP(AE$1,'Control Panel'!$B:$B,'Control Panel'!$C:$C)))</f>
        <v>65692.881367551381</v>
      </c>
      <c r="AG294" s="3">
        <f>IF(AF294=0,0,AE294*(_xlfn.XLOOKUP(AE$1,'Control Panel'!$B:$B,'Control Panel'!$H:$H)))</f>
        <v>21400.788613232246</v>
      </c>
      <c r="AH294" s="3">
        <f t="shared" si="159"/>
        <v>44292.092754319136</v>
      </c>
      <c r="AI294" s="3">
        <f t="shared" si="160"/>
        <v>3691118.2833734904</v>
      </c>
      <c r="AJ294" s="10">
        <f>_xlfn.XLOOKUP(AE$1,'Control Panel'!$B:$B,'Control Panel'!$D:$D)</f>
        <v>6.8750000000000006E-2</v>
      </c>
      <c r="AK294" s="2">
        <f>IF('Control Panel'!$D$26="ON",AO293*(1-'Control Panel'!$C$26),AO293)</f>
        <v>-5.056790541857481E-10</v>
      </c>
      <c r="AL294" s="3">
        <f>IF(ROUND(AO293,2) = 0,0,-PMT(_xlfn.XLOOKUP(AK$1,'Control Panel'!$B:$B,'Control Panel'!$H:$H),_xlfn.XLOOKUP(AK$1,'Control Panel'!$B:$B,'Control Panel'!$E:$E),_xlfn.XLOOKUP(AK$1,'Control Panel'!$B:$B,'Control Panel'!$C:$C)))</f>
        <v>0</v>
      </c>
      <c r="AM294" s="3">
        <f>IF(AL294=0,0,AK294*(_xlfn.XLOOKUP(AK$1,'Control Panel'!$B:$B,'Control Panel'!$H:$H)))</f>
        <v>0</v>
      </c>
      <c r="AN294" s="3">
        <f t="shared" si="161"/>
        <v>0</v>
      </c>
      <c r="AO294" s="3">
        <f t="shared" si="162"/>
        <v>-5.056790541857481E-10</v>
      </c>
      <c r="AP294" s="10">
        <f>_xlfn.XLOOKUP(AK$1,'Control Panel'!$B:$B,'Control Panel'!$D:$D)</f>
        <v>6.25E-2</v>
      </c>
      <c r="AQ294" s="2">
        <f>IF('Control Panel'!$D$26="ON",AU293*(1-'Control Panel'!$C$26),AU293)</f>
        <v>-1.3387762010097504E-9</v>
      </c>
      <c r="AR294" s="3">
        <f>IF(ROUND(AU293,2) = 0,0,-PMT(_xlfn.XLOOKUP(AQ$1,'Control Panel'!$B:$B,'Control Panel'!$H:$H),_xlfn.XLOOKUP(AQ$1,'Control Panel'!$B:$B,'Control Panel'!$E:$E),_xlfn.XLOOKUP(AQ$1,'Control Panel'!$B:$B,'Control Panel'!$C:$C)))</f>
        <v>0</v>
      </c>
      <c r="AS294" s="3">
        <f>IF(AR294=0,0,AQ294*(_xlfn.XLOOKUP(AQ$1,'Control Panel'!$B:$B,'Control Panel'!$H:$H)))</f>
        <v>0</v>
      </c>
      <c r="AT294" s="3">
        <f t="shared" si="163"/>
        <v>0</v>
      </c>
      <c r="AU294" s="3">
        <f t="shared" si="164"/>
        <v>-1.3387762010097504E-9</v>
      </c>
      <c r="AV294" s="10">
        <f>_xlfn.XLOOKUP(AQ$1,'Control Panel'!$B:$B,'Control Panel'!$D:$D)</f>
        <v>6.6250000000000003E-2</v>
      </c>
      <c r="AW294" s="2">
        <f>IF('Control Panel'!$D$26="ON",BA293*(1-'Control Panel'!$C$26),BA293)</f>
        <v>2653940.4306153459</v>
      </c>
      <c r="AX294" s="3">
        <f>IF(ROUND(BA293,2) = 0,0,-PMT(_xlfn.XLOOKUP(AW$1,'Control Panel'!$B:$B,'Control Panel'!$H:$H),_xlfn.XLOOKUP(AW$1,'Control Panel'!$B:$B,'Control Panel'!$E:$E),_xlfn.XLOOKUP(AW$1,'Control Panel'!$B:$B,'Control Panel'!$C:$C)))</f>
        <v>44797.69910066975</v>
      </c>
      <c r="AY294" s="3">
        <f>IF(AX294=0,0,AW294*(_xlfn.XLOOKUP(AW$1,'Control Panel'!$B:$B,'Control Panel'!$H:$H)))</f>
        <v>11887.441512131238</v>
      </c>
      <c r="AZ294" s="3">
        <f t="shared" si="165"/>
        <v>32910.257588538516</v>
      </c>
      <c r="BA294" s="3">
        <f t="shared" si="166"/>
        <v>2621030.1730268076</v>
      </c>
      <c r="BB294" s="10">
        <f>_xlfn.XLOOKUP(AW$1,'Control Panel'!$B:$B,'Control Panel'!$D:$D)</f>
        <v>5.3749999999999999E-2</v>
      </c>
      <c r="BC294" s="2">
        <f>IF('Control Panel'!$D$26="ON",BG293*(1-'Control Panel'!$C$26),BG293)</f>
        <v>4712783.5175181562</v>
      </c>
      <c r="BD294" s="3">
        <f>IF(ROUND(BG293,2) = 0,0,-PMT(_xlfn.XLOOKUP(BC$1,'Control Panel'!$B:$B,'Control Panel'!$H:$H),_xlfn.XLOOKUP(BC$1,'Control Panel'!$B:$B,'Control Panel'!$E:$E),_xlfn.XLOOKUP(BC$1,'Control Panel'!$B:$B,'Control Panel'!$C:$C)))</f>
        <v>83162.8118973979</v>
      </c>
      <c r="BE294" s="3">
        <f>IF(BD294=0,0,BC294*(_xlfn.XLOOKUP(BC$1,'Control Panel'!$B:$B,'Control Panel'!$H:$H)))</f>
        <v>27491.237185522579</v>
      </c>
      <c r="BF294" s="3">
        <f t="shared" si="167"/>
        <v>55671.574711875321</v>
      </c>
      <c r="BG294" s="3">
        <f t="shared" si="168"/>
        <v>4657111.9428062811</v>
      </c>
      <c r="BH294" s="10">
        <f>_xlfn.XLOOKUP(BC$1,'Control Panel'!$B:$B,'Control Panel'!$D:$D)</f>
        <v>7.0000000000000007E-2</v>
      </c>
      <c r="BI294" s="2">
        <f>IF('Control Panel'!$D$26="ON",BM293*(1-'Control Panel'!$C$26),BM293)</f>
        <v>2333196.5729837702</v>
      </c>
      <c r="BJ294" s="3">
        <f>IF(ROUND(BM293,2) = 0,0,-PMT(_xlfn.XLOOKUP(BI$1,'Control Panel'!$B:$B,'Control Panel'!$H:$H),_xlfn.XLOOKUP(BI$1,'Control Panel'!$B:$B,'Control Panel'!$E:$E),_xlfn.XLOOKUP(BI$1,'Control Panel'!$B:$B,'Control Panel'!$C:$C)))</f>
        <v>39928.799014207361</v>
      </c>
      <c r="BK294" s="3">
        <f>IF(BJ294=0,0,BI294*(_xlfn.XLOOKUP(BI$1,'Control Panel'!$B:$B,'Control Panel'!$H:$H)))</f>
        <v>11422.941555233039</v>
      </c>
      <c r="BL294" s="3">
        <f t="shared" si="169"/>
        <v>28505.857458974322</v>
      </c>
      <c r="BM294" s="3">
        <f t="shared" si="170"/>
        <v>2304690.7155247959</v>
      </c>
      <c r="BN294" s="10">
        <f>_xlfn.XLOOKUP(BI$1,'Control Panel'!$B:$B,'Control Panel'!$D:$D)</f>
        <v>5.8749999999999997E-2</v>
      </c>
      <c r="BO294" s="2">
        <f>IF('Control Panel'!$D$26="ON",BS293*(1-'Control Panel'!$C$26),BS293)</f>
        <v>3036505.6883217944</v>
      </c>
      <c r="BP294" s="3">
        <f>IF(ROUND(BS293,2) = 0,0,-PMT(_xlfn.XLOOKUP(BO$1,'Control Panel'!$B:$B,'Control Panel'!$H:$H),_xlfn.XLOOKUP(BO$1,'Control Panel'!$B:$B,'Control Panel'!$E:$E),_xlfn.XLOOKUP(BO$1,'Control Panel'!$B:$B,'Control Panel'!$C:$C)))</f>
        <v>51078.842448125593</v>
      </c>
      <c r="BQ294" s="3">
        <f>IF(BP294=0,0,BO294*(_xlfn.XLOOKUP(BO$1,'Control Panel'!$B:$B,'Control Panel'!$H:$H)))</f>
        <v>13284.712386407849</v>
      </c>
      <c r="BR294" s="3">
        <f t="shared" si="171"/>
        <v>37794.130061717748</v>
      </c>
      <c r="BS294" s="3">
        <f t="shared" si="172"/>
        <v>2998711.5582600767</v>
      </c>
      <c r="BT294" s="10">
        <f>_xlfn.XLOOKUP(BO$1,'Control Panel'!$B:$B,'Control Panel'!$D:$D)</f>
        <v>5.2499999999999998E-2</v>
      </c>
      <c r="BU294" s="2">
        <f>IF('Control Panel'!$D$26="ON",BY293*(1-'Control Panel'!$C$26),BY293)</f>
        <v>-1.0259100235998631E-9</v>
      </c>
      <c r="BV294" s="3">
        <f>IF(ROUND(BY293,2) = 0,0,-PMT(_xlfn.XLOOKUP(BU$1,'Control Panel'!$B:$B,'Control Panel'!$H:$H),_xlfn.XLOOKUP(BU$1,'Control Panel'!$B:$B,'Control Panel'!$E:$E),_xlfn.XLOOKUP(BU$1,'Control Panel'!$B:$B,'Control Panel'!$C:$C)))</f>
        <v>0</v>
      </c>
      <c r="BW294" s="3">
        <f>IF(BV294=0,0,BU294*(_xlfn.XLOOKUP(BU$1,'Control Panel'!$B:$B,'Control Panel'!$H:$H)))</f>
        <v>0</v>
      </c>
      <c r="BX294" s="3">
        <f t="shared" si="173"/>
        <v>0</v>
      </c>
      <c r="BY294" s="3">
        <f t="shared" si="174"/>
        <v>-1.0259100235998631E-9</v>
      </c>
      <c r="BZ294" s="10">
        <f>_xlfn.XLOOKUP(BU$1,'Control Panel'!$B:$B,'Control Panel'!$D:$D)</f>
        <v>6.3750000000000001E-2</v>
      </c>
      <c r="CA294" s="2">
        <f>IF('Control Panel'!$D$26="ON",CE293*(1-'Control Panel'!$C$26),CE293)</f>
        <v>-8.3746272139251232E-9</v>
      </c>
      <c r="CB294" s="3">
        <f>IF(ROUND(CE293,2) = 0,0,-PMT(_xlfn.XLOOKUP(CA$1,'Control Panel'!$B:$B,'Control Panel'!$H:$H),_xlfn.XLOOKUP(CA$1,'Control Panel'!$B:$B,'Control Panel'!$E:$E),_xlfn.XLOOKUP(CA$1,'Control Panel'!$B:$B,'Control Panel'!$C:$C)))</f>
        <v>0</v>
      </c>
      <c r="CC294" s="3">
        <f>IF(CB294=0,0,CA294*(_xlfn.XLOOKUP(CA$1,'Control Panel'!$B:$B,'Control Panel'!$H:$H)))</f>
        <v>0</v>
      </c>
      <c r="CD294" s="3">
        <f t="shared" si="175"/>
        <v>0</v>
      </c>
      <c r="CE294" s="3">
        <f t="shared" si="176"/>
        <v>-8.3746272139251232E-9</v>
      </c>
      <c r="CF294" s="10">
        <f>_xlfn.XLOOKUP(CA$1,'Control Panel'!$B:$B,'Control Panel'!$D:$D)</f>
        <v>5.7500000000000002E-2</v>
      </c>
      <c r="CG294" s="2">
        <f>IF('Control Panel'!$D$26="ON",CK293*(1-'Control Panel'!$C$26),CK293)</f>
        <v>2.066371962428093E-9</v>
      </c>
      <c r="CH294" s="3">
        <f>IF(ROUND(CK293,2) = 0,0,-PMT(_xlfn.XLOOKUP(CG$1,'Control Panel'!$B:$B,'Control Panel'!$H:$H),_xlfn.XLOOKUP(CG$1,'Control Panel'!$B:$B,'Control Panel'!$E:$E),_xlfn.XLOOKUP(CG$1,'Control Panel'!$B:$B,'Control Panel'!$C:$C)))</f>
        <v>0</v>
      </c>
      <c r="CI294" s="3">
        <f>IF(CH294=0,0,CG294*(_xlfn.XLOOKUP(CG$1,'Control Panel'!$B:$B,'Control Panel'!$H:$H)))</f>
        <v>0</v>
      </c>
      <c r="CJ294" s="3">
        <f t="shared" si="177"/>
        <v>0</v>
      </c>
      <c r="CK294" s="3">
        <f t="shared" si="178"/>
        <v>2.066371962428093E-9</v>
      </c>
      <c r="CL294" s="10">
        <f>_xlfn.XLOOKUP(CG$1,'Control Panel'!$B:$B,'Control Panel'!$D:$D)</f>
        <v>5.5E-2</v>
      </c>
      <c r="CM294" s="2">
        <f>IF('Control Panel'!$D$26="ON",CQ293*(1-'Control Panel'!$C$26),CQ293)</f>
        <v>656541.77044795384</v>
      </c>
      <c r="CN294" s="3">
        <f>IF(ROUND(CQ293,2) = 0,0,-PMT(_xlfn.XLOOKUP(CM$1,'Control Panel'!$B:$B,'Control Panel'!$H:$H),_xlfn.XLOOKUP(CM$1,'Control Panel'!$B:$B,'Control Panel'!$E:$E),_xlfn.XLOOKUP(CM$1,'Control Panel'!$B:$B,'Control Panel'!$C:$C)))</f>
        <v>11044.074042837967</v>
      </c>
      <c r="CO294" s="3">
        <f>IF(CN294=0,0,CM294*(_xlfn.XLOOKUP(CM$1,'Control Panel'!$B:$B,'Control Panel'!$H:$H)))</f>
        <v>2872.3702457097979</v>
      </c>
      <c r="CP294" s="3">
        <f t="shared" si="179"/>
        <v>8171.7037971281688</v>
      </c>
      <c r="CQ294" s="3">
        <f t="shared" si="180"/>
        <v>648370.06665082567</v>
      </c>
      <c r="CR294" s="10">
        <f>_xlfn.XLOOKUP(CM$1,'Control Panel'!$B:$B,'Control Panel'!$D:$D)</f>
        <v>5.2499999999999998E-2</v>
      </c>
    </row>
    <row r="295" spans="1:96" ht="11.15" thickBot="1" x14ac:dyDescent="0.35">
      <c r="A295" s="86">
        <f t="shared" si="149"/>
        <v>255185.336998012</v>
      </c>
      <c r="B295" s="3">
        <f t="shared" si="150"/>
        <v>109497.29630870691</v>
      </c>
      <c r="C295" s="88">
        <f>SUM($A$3:A294)</f>
        <v>79203293.062815636</v>
      </c>
      <c r="D295" s="87">
        <f>IF('Control Panel'!$D$27= "ON",A295+B295*(1-'Control Panel'!$C$27),A295+B295)</f>
        <v>364682.6333067189</v>
      </c>
      <c r="F295" s="11">
        <v>293</v>
      </c>
      <c r="G295" s="2">
        <f>IF('Control Panel'!$D$26="ON",K294*(1-'Control Panel'!$C$26),K294)</f>
        <v>2.5611370801925659E-9</v>
      </c>
      <c r="H295" s="3">
        <f>IF(ROUND(K294,2) = 0,0,-PMT(_xlfn.XLOOKUP(G$1,'Control Panel'!$B:$B,'Control Panel'!$H:$H),_xlfn.XLOOKUP(G$1,'Control Panel'!$B:$B,'Control Panel'!$E:$E),_xlfn.XLOOKUP(G$1,'Control Panel'!$B:$B,'Control Panel'!$C:$C)))</f>
        <v>0</v>
      </c>
      <c r="I295" s="3">
        <f>IF(H295=0,0,G295*(_xlfn.XLOOKUP(G$1,'Control Panel'!$B:$B,'Control Panel'!$H:$H)))</f>
        <v>0</v>
      </c>
      <c r="J295" s="3">
        <f t="shared" si="151"/>
        <v>0</v>
      </c>
      <c r="K295" s="3">
        <f t="shared" si="152"/>
        <v>2.5611370801925659E-9</v>
      </c>
      <c r="L295" s="10">
        <f>_xlfn.XLOOKUP(G$1,'Control Panel'!$B:$B,'Control Panel'!$D:$D)</f>
        <v>5.5E-2</v>
      </c>
      <c r="M295" s="2">
        <f>IF('Control Panel'!$D$26="ON",Q294*(1-'Control Panel'!$C$26),Q294)</f>
        <v>1476447.3133493941</v>
      </c>
      <c r="N295" s="3">
        <f>IF(ROUND(Q294,2) = 0,0,-PMT(_xlfn.XLOOKUP(M$1,'Control Panel'!$B:$B,'Control Panel'!$H:$H),_xlfn.XLOOKUP(M$1,'Control Panel'!$B:$B,'Control Panel'!$E:$E),_xlfn.XLOOKUP(M$1,'Control Panel'!$B:$B,'Control Panel'!$C:$C)))</f>
        <v>26277.152547020552</v>
      </c>
      <c r="O295" s="3">
        <f>IF(N295=0,0,M295*(_xlfn.XLOOKUP(M$1,'Control Panel'!$B:$B,'Control Panel'!$H:$H)))</f>
        <v>8458.8127327309048</v>
      </c>
      <c r="P295" s="3">
        <f t="shared" si="153"/>
        <v>17818.339814289648</v>
      </c>
      <c r="Q295" s="3">
        <f t="shared" si="154"/>
        <v>1458628.9735351044</v>
      </c>
      <c r="R295" s="10">
        <f>_xlfn.XLOOKUP(M$1,'Control Panel'!$B:$B,'Control Panel'!$D:$D)</f>
        <v>6.8750000000000006E-2</v>
      </c>
      <c r="S295" s="2">
        <f>IF('Control Panel'!$D$26="ON",W294*(1-'Control Panel'!$C$26),W294)</f>
        <v>2399226.8841927247</v>
      </c>
      <c r="T295" s="3">
        <f>IF(ROUND(W294,2) = 0,0,-PMT(_xlfn.XLOOKUP(S$1,'Control Panel'!$B:$B,'Control Panel'!$H:$H),_xlfn.XLOOKUP(S$1,'Control Panel'!$B:$B,'Control Panel'!$E:$E),_xlfn.XLOOKUP(S$1,'Control Panel'!$B:$B,'Control Panel'!$C:$C)))</f>
        <v>42700.372888908401</v>
      </c>
      <c r="U295" s="3">
        <f>IF(T295=0,0,S295*(_xlfn.XLOOKUP(S$1,'Control Panel'!$B:$B,'Control Panel'!$H:$H)))</f>
        <v>13745.570690687486</v>
      </c>
      <c r="V295" s="3">
        <f t="shared" si="155"/>
        <v>28954.802198220917</v>
      </c>
      <c r="W295" s="3">
        <f t="shared" si="156"/>
        <v>2370272.0819945037</v>
      </c>
      <c r="X295" s="10">
        <f>_xlfn.XLOOKUP(S$1,'Control Panel'!$B:$B,'Control Panel'!$D:$D)</f>
        <v>6.8750000000000006E-2</v>
      </c>
      <c r="Y295" s="2">
        <f>IF('Control Panel'!$D$26="ON",AC294*(1-'Control Panel'!$C$26),AC294)</f>
        <v>-6.7957444116473198E-9</v>
      </c>
      <c r="Z295" s="3">
        <f>IF(ROUND(AC294,2) = 0,0,-PMT(_xlfn.XLOOKUP(Y$1,'Control Panel'!$B:$B,'Control Panel'!$H:$H),_xlfn.XLOOKUP(Y$1,'Control Panel'!$B:$B,'Control Panel'!$E:$E),_xlfn.XLOOKUP(Y$1,'Control Panel'!$B:$B,'Control Panel'!$C:$C)))</f>
        <v>0</v>
      </c>
      <c r="AA295" s="3">
        <f>IF(Z295=0,0,Y295*(_xlfn.XLOOKUP(Y$1,'Control Panel'!$B:$B,'Control Panel'!$H:$H)))</f>
        <v>0</v>
      </c>
      <c r="AB295" s="3">
        <f t="shared" si="157"/>
        <v>0</v>
      </c>
      <c r="AC295" s="3">
        <f t="shared" si="158"/>
        <v>-6.7957444116473198E-9</v>
      </c>
      <c r="AD295" s="10">
        <f>_xlfn.XLOOKUP(Y$1,'Control Panel'!$B:$B,'Control Panel'!$D:$D)</f>
        <v>5.1249999999999997E-2</v>
      </c>
      <c r="AE295" s="2">
        <f>IF('Control Panel'!$D$26="ON",AI294*(1-'Control Panel'!$C$26),AI294)</f>
        <v>3691118.2833734904</v>
      </c>
      <c r="AF295" s="3">
        <f>IF(ROUND(AI294,2) = 0,0,-PMT(_xlfn.XLOOKUP(AE$1,'Control Panel'!$B:$B,'Control Panel'!$H:$H),_xlfn.XLOOKUP(AE$1,'Control Panel'!$B:$B,'Control Panel'!$E:$E),_xlfn.XLOOKUP(AE$1,'Control Panel'!$B:$B,'Control Panel'!$C:$C)))</f>
        <v>65692.881367551381</v>
      </c>
      <c r="AG295" s="3">
        <f>IF(AF295=0,0,AE295*(_xlfn.XLOOKUP(AE$1,'Control Panel'!$B:$B,'Control Panel'!$H:$H)))</f>
        <v>21147.031831827291</v>
      </c>
      <c r="AH295" s="3">
        <f t="shared" si="159"/>
        <v>44545.84953572409</v>
      </c>
      <c r="AI295" s="3">
        <f t="shared" si="160"/>
        <v>3646572.4338377663</v>
      </c>
      <c r="AJ295" s="10">
        <f>_xlfn.XLOOKUP(AE$1,'Control Panel'!$B:$B,'Control Panel'!$D:$D)</f>
        <v>6.8750000000000006E-2</v>
      </c>
      <c r="AK295" s="2">
        <f>IF('Control Panel'!$D$26="ON",AO294*(1-'Control Panel'!$C$26),AO294)</f>
        <v>-5.056790541857481E-10</v>
      </c>
      <c r="AL295" s="3">
        <f>IF(ROUND(AO294,2) = 0,0,-PMT(_xlfn.XLOOKUP(AK$1,'Control Panel'!$B:$B,'Control Panel'!$H:$H),_xlfn.XLOOKUP(AK$1,'Control Panel'!$B:$B,'Control Panel'!$E:$E),_xlfn.XLOOKUP(AK$1,'Control Panel'!$B:$B,'Control Panel'!$C:$C)))</f>
        <v>0</v>
      </c>
      <c r="AM295" s="3">
        <f>IF(AL295=0,0,AK295*(_xlfn.XLOOKUP(AK$1,'Control Panel'!$B:$B,'Control Panel'!$H:$H)))</f>
        <v>0</v>
      </c>
      <c r="AN295" s="3">
        <f t="shared" si="161"/>
        <v>0</v>
      </c>
      <c r="AO295" s="3">
        <f t="shared" si="162"/>
        <v>-5.056790541857481E-10</v>
      </c>
      <c r="AP295" s="10">
        <f>_xlfn.XLOOKUP(AK$1,'Control Panel'!$B:$B,'Control Panel'!$D:$D)</f>
        <v>6.25E-2</v>
      </c>
      <c r="AQ295" s="2">
        <f>IF('Control Panel'!$D$26="ON",AU294*(1-'Control Panel'!$C$26),AU294)</f>
        <v>-1.3387762010097504E-9</v>
      </c>
      <c r="AR295" s="3">
        <f>IF(ROUND(AU294,2) = 0,0,-PMT(_xlfn.XLOOKUP(AQ$1,'Control Panel'!$B:$B,'Control Panel'!$H:$H),_xlfn.XLOOKUP(AQ$1,'Control Panel'!$B:$B,'Control Panel'!$E:$E),_xlfn.XLOOKUP(AQ$1,'Control Panel'!$B:$B,'Control Panel'!$C:$C)))</f>
        <v>0</v>
      </c>
      <c r="AS295" s="3">
        <f>IF(AR295=0,0,AQ295*(_xlfn.XLOOKUP(AQ$1,'Control Panel'!$B:$B,'Control Panel'!$H:$H)))</f>
        <v>0</v>
      </c>
      <c r="AT295" s="3">
        <f t="shared" si="163"/>
        <v>0</v>
      </c>
      <c r="AU295" s="3">
        <f t="shared" si="164"/>
        <v>-1.3387762010097504E-9</v>
      </c>
      <c r="AV295" s="10">
        <f>_xlfn.XLOOKUP(AQ$1,'Control Panel'!$B:$B,'Control Panel'!$D:$D)</f>
        <v>6.6250000000000003E-2</v>
      </c>
      <c r="AW295" s="2">
        <f>IF('Control Panel'!$D$26="ON",BA294*(1-'Control Panel'!$C$26),BA294)</f>
        <v>2621030.1730268076</v>
      </c>
      <c r="AX295" s="3">
        <f>IF(ROUND(BA294,2) = 0,0,-PMT(_xlfn.XLOOKUP(AW$1,'Control Panel'!$B:$B,'Control Panel'!$H:$H),_xlfn.XLOOKUP(AW$1,'Control Panel'!$B:$B,'Control Panel'!$E:$E),_xlfn.XLOOKUP(AW$1,'Control Panel'!$B:$B,'Control Panel'!$C:$C)))</f>
        <v>44797.69910066975</v>
      </c>
      <c r="AY295" s="3">
        <f>IF(AX295=0,0,AW295*(_xlfn.XLOOKUP(AW$1,'Control Panel'!$B:$B,'Control Panel'!$H:$H)))</f>
        <v>11740.030983349243</v>
      </c>
      <c r="AZ295" s="3">
        <f t="shared" si="165"/>
        <v>33057.668117320507</v>
      </c>
      <c r="BA295" s="3">
        <f t="shared" si="166"/>
        <v>2587972.504909487</v>
      </c>
      <c r="BB295" s="10">
        <f>_xlfn.XLOOKUP(AW$1,'Control Panel'!$B:$B,'Control Panel'!$D:$D)</f>
        <v>5.3749999999999999E-2</v>
      </c>
      <c r="BC295" s="2">
        <f>IF('Control Panel'!$D$26="ON",BG294*(1-'Control Panel'!$C$26),BG294)</f>
        <v>4657111.9428062811</v>
      </c>
      <c r="BD295" s="3">
        <f>IF(ROUND(BG294,2) = 0,0,-PMT(_xlfn.XLOOKUP(BC$1,'Control Panel'!$B:$B,'Control Panel'!$H:$H),_xlfn.XLOOKUP(BC$1,'Control Panel'!$B:$B,'Control Panel'!$E:$E),_xlfn.XLOOKUP(BC$1,'Control Panel'!$B:$B,'Control Panel'!$C:$C)))</f>
        <v>83162.8118973979</v>
      </c>
      <c r="BE295" s="3">
        <f>IF(BD295=0,0,BC295*(_xlfn.XLOOKUP(BC$1,'Control Panel'!$B:$B,'Control Panel'!$H:$H)))</f>
        <v>27166.486333036642</v>
      </c>
      <c r="BF295" s="3">
        <f t="shared" si="167"/>
        <v>55996.325564361257</v>
      </c>
      <c r="BG295" s="3">
        <f t="shared" si="168"/>
        <v>4601115.61724192</v>
      </c>
      <c r="BH295" s="10">
        <f>_xlfn.XLOOKUP(BC$1,'Control Panel'!$B:$B,'Control Panel'!$D:$D)</f>
        <v>7.0000000000000007E-2</v>
      </c>
      <c r="BI295" s="2">
        <f>IF('Control Panel'!$D$26="ON",BM294*(1-'Control Panel'!$C$26),BM294)</f>
        <v>2304690.7155247959</v>
      </c>
      <c r="BJ295" s="3">
        <f>IF(ROUND(BM294,2) = 0,0,-PMT(_xlfn.XLOOKUP(BI$1,'Control Panel'!$B:$B,'Control Panel'!$H:$H),_xlfn.XLOOKUP(BI$1,'Control Panel'!$B:$B,'Control Panel'!$E:$E),_xlfn.XLOOKUP(BI$1,'Control Panel'!$B:$B,'Control Panel'!$C:$C)))</f>
        <v>39928.799014207361</v>
      </c>
      <c r="BK295" s="3">
        <f>IF(BJ295=0,0,BI295*(_xlfn.XLOOKUP(BI$1,'Control Panel'!$B:$B,'Control Panel'!$H:$H)))</f>
        <v>11283.381628090145</v>
      </c>
      <c r="BL295" s="3">
        <f t="shared" si="169"/>
        <v>28645.417386117217</v>
      </c>
      <c r="BM295" s="3">
        <f t="shared" si="170"/>
        <v>2276045.2981386785</v>
      </c>
      <c r="BN295" s="10">
        <f>_xlfn.XLOOKUP(BI$1,'Control Panel'!$B:$B,'Control Panel'!$D:$D)</f>
        <v>5.8749999999999997E-2</v>
      </c>
      <c r="BO295" s="2">
        <f>IF('Control Panel'!$D$26="ON",BS294*(1-'Control Panel'!$C$26),BS294)</f>
        <v>2998711.5582600767</v>
      </c>
      <c r="BP295" s="3">
        <f>IF(ROUND(BS294,2) = 0,0,-PMT(_xlfn.XLOOKUP(BO$1,'Control Panel'!$B:$B,'Control Panel'!$H:$H),_xlfn.XLOOKUP(BO$1,'Control Panel'!$B:$B,'Control Panel'!$E:$E),_xlfn.XLOOKUP(BO$1,'Control Panel'!$B:$B,'Control Panel'!$C:$C)))</f>
        <v>51078.842448125593</v>
      </c>
      <c r="BQ295" s="3">
        <f>IF(BP295=0,0,BO295*(_xlfn.XLOOKUP(BO$1,'Control Panel'!$B:$B,'Control Panel'!$H:$H)))</f>
        <v>13119.363067387834</v>
      </c>
      <c r="BR295" s="3">
        <f t="shared" si="171"/>
        <v>37959.479380737757</v>
      </c>
      <c r="BS295" s="3">
        <f t="shared" si="172"/>
        <v>2960752.0788793387</v>
      </c>
      <c r="BT295" s="10">
        <f>_xlfn.XLOOKUP(BO$1,'Control Panel'!$B:$B,'Control Panel'!$D:$D)</f>
        <v>5.2499999999999998E-2</v>
      </c>
      <c r="BU295" s="2">
        <f>IF('Control Panel'!$D$26="ON",BY294*(1-'Control Panel'!$C$26),BY294)</f>
        <v>-1.0259100235998631E-9</v>
      </c>
      <c r="BV295" s="3">
        <f>IF(ROUND(BY294,2) = 0,0,-PMT(_xlfn.XLOOKUP(BU$1,'Control Panel'!$B:$B,'Control Panel'!$H:$H),_xlfn.XLOOKUP(BU$1,'Control Panel'!$B:$B,'Control Panel'!$E:$E),_xlfn.XLOOKUP(BU$1,'Control Panel'!$B:$B,'Control Panel'!$C:$C)))</f>
        <v>0</v>
      </c>
      <c r="BW295" s="3">
        <f>IF(BV295=0,0,BU295*(_xlfn.XLOOKUP(BU$1,'Control Panel'!$B:$B,'Control Panel'!$H:$H)))</f>
        <v>0</v>
      </c>
      <c r="BX295" s="3">
        <f t="shared" si="173"/>
        <v>0</v>
      </c>
      <c r="BY295" s="3">
        <f t="shared" si="174"/>
        <v>-1.0259100235998631E-9</v>
      </c>
      <c r="BZ295" s="10">
        <f>_xlfn.XLOOKUP(BU$1,'Control Panel'!$B:$B,'Control Panel'!$D:$D)</f>
        <v>6.3750000000000001E-2</v>
      </c>
      <c r="CA295" s="2">
        <f>IF('Control Panel'!$D$26="ON",CE294*(1-'Control Panel'!$C$26),CE294)</f>
        <v>-8.3746272139251232E-9</v>
      </c>
      <c r="CB295" s="3">
        <f>IF(ROUND(CE294,2) = 0,0,-PMT(_xlfn.XLOOKUP(CA$1,'Control Panel'!$B:$B,'Control Panel'!$H:$H),_xlfn.XLOOKUP(CA$1,'Control Panel'!$B:$B,'Control Panel'!$E:$E),_xlfn.XLOOKUP(CA$1,'Control Panel'!$B:$B,'Control Panel'!$C:$C)))</f>
        <v>0</v>
      </c>
      <c r="CC295" s="3">
        <f>IF(CB295=0,0,CA295*(_xlfn.XLOOKUP(CA$1,'Control Panel'!$B:$B,'Control Panel'!$H:$H)))</f>
        <v>0</v>
      </c>
      <c r="CD295" s="3">
        <f t="shared" si="175"/>
        <v>0</v>
      </c>
      <c r="CE295" s="3">
        <f t="shared" si="176"/>
        <v>-8.3746272139251232E-9</v>
      </c>
      <c r="CF295" s="10">
        <f>_xlfn.XLOOKUP(CA$1,'Control Panel'!$B:$B,'Control Panel'!$D:$D)</f>
        <v>5.7500000000000002E-2</v>
      </c>
      <c r="CG295" s="2">
        <f>IF('Control Panel'!$D$26="ON",CK294*(1-'Control Panel'!$C$26),CK294)</f>
        <v>2.066371962428093E-9</v>
      </c>
      <c r="CH295" s="3">
        <f>IF(ROUND(CK294,2) = 0,0,-PMT(_xlfn.XLOOKUP(CG$1,'Control Panel'!$B:$B,'Control Panel'!$H:$H),_xlfn.XLOOKUP(CG$1,'Control Panel'!$B:$B,'Control Panel'!$E:$E),_xlfn.XLOOKUP(CG$1,'Control Panel'!$B:$B,'Control Panel'!$C:$C)))</f>
        <v>0</v>
      </c>
      <c r="CI295" s="3">
        <f>IF(CH295=0,0,CG295*(_xlfn.XLOOKUP(CG$1,'Control Panel'!$B:$B,'Control Panel'!$H:$H)))</f>
        <v>0</v>
      </c>
      <c r="CJ295" s="3">
        <f t="shared" si="177"/>
        <v>0</v>
      </c>
      <c r="CK295" s="3">
        <f t="shared" si="178"/>
        <v>2.066371962428093E-9</v>
      </c>
      <c r="CL295" s="10">
        <f>_xlfn.XLOOKUP(CG$1,'Control Panel'!$B:$B,'Control Panel'!$D:$D)</f>
        <v>5.5E-2</v>
      </c>
      <c r="CM295" s="2">
        <f>IF('Control Panel'!$D$26="ON",CQ294*(1-'Control Panel'!$C$26),CQ294)</f>
        <v>648370.06665082567</v>
      </c>
      <c r="CN295" s="3">
        <f>IF(ROUND(CQ294,2) = 0,0,-PMT(_xlfn.XLOOKUP(CM$1,'Control Panel'!$B:$B,'Control Panel'!$H:$H),_xlfn.XLOOKUP(CM$1,'Control Panel'!$B:$B,'Control Panel'!$E:$E),_xlfn.XLOOKUP(CM$1,'Control Panel'!$B:$B,'Control Panel'!$C:$C)))</f>
        <v>11044.074042837967</v>
      </c>
      <c r="CO295" s="3">
        <f>IF(CN295=0,0,CM295*(_xlfn.XLOOKUP(CM$1,'Control Panel'!$B:$B,'Control Panel'!$H:$H)))</f>
        <v>2836.619041597362</v>
      </c>
      <c r="CP295" s="3">
        <f t="shared" si="179"/>
        <v>8207.4550012406053</v>
      </c>
      <c r="CQ295" s="3">
        <f t="shared" si="180"/>
        <v>640162.61164958507</v>
      </c>
      <c r="CR295" s="10">
        <f>_xlfn.XLOOKUP(CM$1,'Control Panel'!$B:$B,'Control Panel'!$D:$D)</f>
        <v>5.2499999999999998E-2</v>
      </c>
    </row>
    <row r="296" spans="1:96" ht="11.15" thickBot="1" x14ac:dyDescent="0.35">
      <c r="A296" s="86">
        <f t="shared" si="149"/>
        <v>256525.45828519872</v>
      </c>
      <c r="B296" s="3">
        <f t="shared" si="150"/>
        <v>108157.17502152019</v>
      </c>
      <c r="C296" s="88">
        <f>SUM($A$3:A295)</f>
        <v>79458478.399813652</v>
      </c>
      <c r="D296" s="87">
        <f>IF('Control Panel'!$D$27= "ON",A296+B296*(1-'Control Panel'!$C$27),A296+B296)</f>
        <v>364682.6333067189</v>
      </c>
      <c r="F296" s="11">
        <v>294</v>
      </c>
      <c r="G296" s="2">
        <f>IF('Control Panel'!$D$26="ON",K295*(1-'Control Panel'!$C$26),K295)</f>
        <v>2.5611370801925659E-9</v>
      </c>
      <c r="H296" s="3">
        <f>IF(ROUND(K295,2) = 0,0,-PMT(_xlfn.XLOOKUP(G$1,'Control Panel'!$B:$B,'Control Panel'!$H:$H),_xlfn.XLOOKUP(G$1,'Control Panel'!$B:$B,'Control Panel'!$E:$E),_xlfn.XLOOKUP(G$1,'Control Panel'!$B:$B,'Control Panel'!$C:$C)))</f>
        <v>0</v>
      </c>
      <c r="I296" s="3">
        <f>IF(H296=0,0,G296*(_xlfn.XLOOKUP(G$1,'Control Panel'!$B:$B,'Control Panel'!$H:$H)))</f>
        <v>0</v>
      </c>
      <c r="J296" s="3">
        <f t="shared" si="151"/>
        <v>0</v>
      </c>
      <c r="K296" s="3">
        <f t="shared" si="152"/>
        <v>2.5611370801925659E-9</v>
      </c>
      <c r="L296" s="10">
        <f>_xlfn.XLOOKUP(G$1,'Control Panel'!$B:$B,'Control Panel'!$D:$D)</f>
        <v>5.5E-2</v>
      </c>
      <c r="M296" s="2">
        <f>IF('Control Panel'!$D$26="ON",Q295*(1-'Control Panel'!$C$26),Q295)</f>
        <v>1458628.9735351044</v>
      </c>
      <c r="N296" s="3">
        <f>IF(ROUND(Q295,2) = 0,0,-PMT(_xlfn.XLOOKUP(M$1,'Control Panel'!$B:$B,'Control Panel'!$H:$H),_xlfn.XLOOKUP(M$1,'Control Panel'!$B:$B,'Control Panel'!$E:$E),_xlfn.XLOOKUP(M$1,'Control Panel'!$B:$B,'Control Panel'!$C:$C)))</f>
        <v>26277.152547020552</v>
      </c>
      <c r="O296" s="3">
        <f>IF(N296=0,0,M296*(_xlfn.XLOOKUP(M$1,'Control Panel'!$B:$B,'Control Panel'!$H:$H)))</f>
        <v>8356.7284942115366</v>
      </c>
      <c r="P296" s="3">
        <f t="shared" si="153"/>
        <v>17920.424052809016</v>
      </c>
      <c r="Q296" s="3">
        <f t="shared" si="154"/>
        <v>1440708.5494822953</v>
      </c>
      <c r="R296" s="10">
        <f>_xlfn.XLOOKUP(M$1,'Control Panel'!$B:$B,'Control Panel'!$D:$D)</f>
        <v>6.8750000000000006E-2</v>
      </c>
      <c r="S296" s="2">
        <f>IF('Control Panel'!$D$26="ON",W295*(1-'Control Panel'!$C$26),W295)</f>
        <v>2370272.0819945037</v>
      </c>
      <c r="T296" s="3">
        <f>IF(ROUND(W295,2) = 0,0,-PMT(_xlfn.XLOOKUP(S$1,'Control Panel'!$B:$B,'Control Panel'!$H:$H),_xlfn.XLOOKUP(S$1,'Control Panel'!$B:$B,'Control Panel'!$E:$E),_xlfn.XLOOKUP(S$1,'Control Panel'!$B:$B,'Control Panel'!$C:$C)))</f>
        <v>42700.372888908401</v>
      </c>
      <c r="U296" s="3">
        <f>IF(T296=0,0,S296*(_xlfn.XLOOKUP(S$1,'Control Panel'!$B:$B,'Control Panel'!$H:$H)))</f>
        <v>13579.683803093512</v>
      </c>
      <c r="V296" s="3">
        <f t="shared" si="155"/>
        <v>29120.689085814891</v>
      </c>
      <c r="W296" s="3">
        <f t="shared" si="156"/>
        <v>2341151.3929086886</v>
      </c>
      <c r="X296" s="10">
        <f>_xlfn.XLOOKUP(S$1,'Control Panel'!$B:$B,'Control Panel'!$D:$D)</f>
        <v>6.8750000000000006E-2</v>
      </c>
      <c r="Y296" s="2">
        <f>IF('Control Panel'!$D$26="ON",AC295*(1-'Control Panel'!$C$26),AC295)</f>
        <v>-6.7957444116473198E-9</v>
      </c>
      <c r="Z296" s="3">
        <f>IF(ROUND(AC295,2) = 0,0,-PMT(_xlfn.XLOOKUP(Y$1,'Control Panel'!$B:$B,'Control Panel'!$H:$H),_xlfn.XLOOKUP(Y$1,'Control Panel'!$B:$B,'Control Panel'!$E:$E),_xlfn.XLOOKUP(Y$1,'Control Panel'!$B:$B,'Control Panel'!$C:$C)))</f>
        <v>0</v>
      </c>
      <c r="AA296" s="3">
        <f>IF(Z296=0,0,Y296*(_xlfn.XLOOKUP(Y$1,'Control Panel'!$B:$B,'Control Panel'!$H:$H)))</f>
        <v>0</v>
      </c>
      <c r="AB296" s="3">
        <f t="shared" si="157"/>
        <v>0</v>
      </c>
      <c r="AC296" s="3">
        <f t="shared" si="158"/>
        <v>-6.7957444116473198E-9</v>
      </c>
      <c r="AD296" s="10">
        <f>_xlfn.XLOOKUP(Y$1,'Control Panel'!$B:$B,'Control Panel'!$D:$D)</f>
        <v>5.1249999999999997E-2</v>
      </c>
      <c r="AE296" s="2">
        <f>IF('Control Panel'!$D$26="ON",AI295*(1-'Control Panel'!$C$26),AI295)</f>
        <v>3646572.4338377663</v>
      </c>
      <c r="AF296" s="3">
        <f>IF(ROUND(AI295,2) = 0,0,-PMT(_xlfn.XLOOKUP(AE$1,'Control Panel'!$B:$B,'Control Panel'!$H:$H),_xlfn.XLOOKUP(AE$1,'Control Panel'!$B:$B,'Control Panel'!$E:$E),_xlfn.XLOOKUP(AE$1,'Control Panel'!$B:$B,'Control Panel'!$C:$C)))</f>
        <v>65692.881367551381</v>
      </c>
      <c r="AG296" s="3">
        <f>IF(AF296=0,0,AE296*(_xlfn.XLOOKUP(AE$1,'Control Panel'!$B:$B,'Control Panel'!$H:$H)))</f>
        <v>20891.821235528871</v>
      </c>
      <c r="AH296" s="3">
        <f t="shared" si="159"/>
        <v>44801.060132022511</v>
      </c>
      <c r="AI296" s="3">
        <f t="shared" si="160"/>
        <v>3601771.3737057438</v>
      </c>
      <c r="AJ296" s="10">
        <f>_xlfn.XLOOKUP(AE$1,'Control Panel'!$B:$B,'Control Panel'!$D:$D)</f>
        <v>6.8750000000000006E-2</v>
      </c>
      <c r="AK296" s="2">
        <f>IF('Control Panel'!$D$26="ON",AO295*(1-'Control Panel'!$C$26),AO295)</f>
        <v>-5.056790541857481E-10</v>
      </c>
      <c r="AL296" s="3">
        <f>IF(ROUND(AO295,2) = 0,0,-PMT(_xlfn.XLOOKUP(AK$1,'Control Panel'!$B:$B,'Control Panel'!$H:$H),_xlfn.XLOOKUP(AK$1,'Control Panel'!$B:$B,'Control Panel'!$E:$E),_xlfn.XLOOKUP(AK$1,'Control Panel'!$B:$B,'Control Panel'!$C:$C)))</f>
        <v>0</v>
      </c>
      <c r="AM296" s="3">
        <f>IF(AL296=0,0,AK296*(_xlfn.XLOOKUP(AK$1,'Control Panel'!$B:$B,'Control Panel'!$H:$H)))</f>
        <v>0</v>
      </c>
      <c r="AN296" s="3">
        <f t="shared" si="161"/>
        <v>0</v>
      </c>
      <c r="AO296" s="3">
        <f t="shared" si="162"/>
        <v>-5.056790541857481E-10</v>
      </c>
      <c r="AP296" s="10">
        <f>_xlfn.XLOOKUP(AK$1,'Control Panel'!$B:$B,'Control Panel'!$D:$D)</f>
        <v>6.25E-2</v>
      </c>
      <c r="AQ296" s="2">
        <f>IF('Control Panel'!$D$26="ON",AU295*(1-'Control Panel'!$C$26),AU295)</f>
        <v>-1.3387762010097504E-9</v>
      </c>
      <c r="AR296" s="3">
        <f>IF(ROUND(AU295,2) = 0,0,-PMT(_xlfn.XLOOKUP(AQ$1,'Control Panel'!$B:$B,'Control Panel'!$H:$H),_xlfn.XLOOKUP(AQ$1,'Control Panel'!$B:$B,'Control Panel'!$E:$E),_xlfn.XLOOKUP(AQ$1,'Control Panel'!$B:$B,'Control Panel'!$C:$C)))</f>
        <v>0</v>
      </c>
      <c r="AS296" s="3">
        <f>IF(AR296=0,0,AQ296*(_xlfn.XLOOKUP(AQ$1,'Control Panel'!$B:$B,'Control Panel'!$H:$H)))</f>
        <v>0</v>
      </c>
      <c r="AT296" s="3">
        <f t="shared" si="163"/>
        <v>0</v>
      </c>
      <c r="AU296" s="3">
        <f t="shared" si="164"/>
        <v>-1.3387762010097504E-9</v>
      </c>
      <c r="AV296" s="10">
        <f>_xlfn.XLOOKUP(AQ$1,'Control Panel'!$B:$B,'Control Panel'!$D:$D)</f>
        <v>6.6250000000000003E-2</v>
      </c>
      <c r="AW296" s="2">
        <f>IF('Control Panel'!$D$26="ON",BA295*(1-'Control Panel'!$C$26),BA295)</f>
        <v>2587972.504909487</v>
      </c>
      <c r="AX296" s="3">
        <f>IF(ROUND(BA295,2) = 0,0,-PMT(_xlfn.XLOOKUP(AW$1,'Control Panel'!$B:$B,'Control Panel'!$H:$H),_xlfn.XLOOKUP(AW$1,'Control Panel'!$B:$B,'Control Panel'!$E:$E),_xlfn.XLOOKUP(AW$1,'Control Panel'!$B:$B,'Control Panel'!$C:$C)))</f>
        <v>44797.69910066975</v>
      </c>
      <c r="AY296" s="3">
        <f>IF(AX296=0,0,AW296*(_xlfn.XLOOKUP(AW$1,'Control Panel'!$B:$B,'Control Panel'!$H:$H)))</f>
        <v>11591.960178240412</v>
      </c>
      <c r="AZ296" s="3">
        <f t="shared" si="165"/>
        <v>33205.738922429337</v>
      </c>
      <c r="BA296" s="3">
        <f t="shared" si="166"/>
        <v>2554766.7659870577</v>
      </c>
      <c r="BB296" s="10">
        <f>_xlfn.XLOOKUP(AW$1,'Control Panel'!$B:$B,'Control Panel'!$D:$D)</f>
        <v>5.3749999999999999E-2</v>
      </c>
      <c r="BC296" s="2">
        <f>IF('Control Panel'!$D$26="ON",BG295*(1-'Control Panel'!$C$26),BG295)</f>
        <v>4601115.61724192</v>
      </c>
      <c r="BD296" s="3">
        <f>IF(ROUND(BG295,2) = 0,0,-PMT(_xlfn.XLOOKUP(BC$1,'Control Panel'!$B:$B,'Control Panel'!$H:$H),_xlfn.XLOOKUP(BC$1,'Control Panel'!$B:$B,'Control Panel'!$E:$E),_xlfn.XLOOKUP(BC$1,'Control Panel'!$B:$B,'Control Panel'!$C:$C)))</f>
        <v>83162.8118973979</v>
      </c>
      <c r="BE296" s="3">
        <f>IF(BD296=0,0,BC296*(_xlfn.XLOOKUP(BC$1,'Control Panel'!$B:$B,'Control Panel'!$H:$H)))</f>
        <v>26839.841100577869</v>
      </c>
      <c r="BF296" s="3">
        <f t="shared" si="167"/>
        <v>56322.970796820031</v>
      </c>
      <c r="BG296" s="3">
        <f t="shared" si="168"/>
        <v>4544792.6464451002</v>
      </c>
      <c r="BH296" s="10">
        <f>_xlfn.XLOOKUP(BC$1,'Control Panel'!$B:$B,'Control Panel'!$D:$D)</f>
        <v>7.0000000000000007E-2</v>
      </c>
      <c r="BI296" s="2">
        <f>IF('Control Panel'!$D$26="ON",BM295*(1-'Control Panel'!$C$26),BM295)</f>
        <v>2276045.2981386785</v>
      </c>
      <c r="BJ296" s="3">
        <f>IF(ROUND(BM295,2) = 0,0,-PMT(_xlfn.XLOOKUP(BI$1,'Control Panel'!$B:$B,'Control Panel'!$H:$H),_xlfn.XLOOKUP(BI$1,'Control Panel'!$B:$B,'Control Panel'!$E:$E),_xlfn.XLOOKUP(BI$1,'Control Panel'!$B:$B,'Control Panel'!$C:$C)))</f>
        <v>39928.799014207361</v>
      </c>
      <c r="BK296" s="3">
        <f>IF(BJ296=0,0,BI296*(_xlfn.XLOOKUP(BI$1,'Control Panel'!$B:$B,'Control Panel'!$H:$H)))</f>
        <v>11143.138438803946</v>
      </c>
      <c r="BL296" s="3">
        <f t="shared" si="169"/>
        <v>28785.660575403417</v>
      </c>
      <c r="BM296" s="3">
        <f t="shared" si="170"/>
        <v>2247259.6375632752</v>
      </c>
      <c r="BN296" s="10">
        <f>_xlfn.XLOOKUP(BI$1,'Control Panel'!$B:$B,'Control Panel'!$D:$D)</f>
        <v>5.8749999999999997E-2</v>
      </c>
      <c r="BO296" s="2">
        <f>IF('Control Panel'!$D$26="ON",BS295*(1-'Control Panel'!$C$26),BS295)</f>
        <v>2960752.0788793387</v>
      </c>
      <c r="BP296" s="3">
        <f>IF(ROUND(BS295,2) = 0,0,-PMT(_xlfn.XLOOKUP(BO$1,'Control Panel'!$B:$B,'Control Panel'!$H:$H),_xlfn.XLOOKUP(BO$1,'Control Panel'!$B:$B,'Control Panel'!$E:$E),_xlfn.XLOOKUP(BO$1,'Control Panel'!$B:$B,'Control Panel'!$C:$C)))</f>
        <v>51078.842448125593</v>
      </c>
      <c r="BQ296" s="3">
        <f>IF(BP296=0,0,BO296*(_xlfn.XLOOKUP(BO$1,'Control Panel'!$B:$B,'Control Panel'!$H:$H)))</f>
        <v>12953.290345097106</v>
      </c>
      <c r="BR296" s="3">
        <f t="shared" si="171"/>
        <v>38125.552103028487</v>
      </c>
      <c r="BS296" s="3">
        <f t="shared" si="172"/>
        <v>2922626.5267763101</v>
      </c>
      <c r="BT296" s="10">
        <f>_xlfn.XLOOKUP(BO$1,'Control Panel'!$B:$B,'Control Panel'!$D:$D)</f>
        <v>5.2499999999999998E-2</v>
      </c>
      <c r="BU296" s="2">
        <f>IF('Control Panel'!$D$26="ON",BY295*(1-'Control Panel'!$C$26),BY295)</f>
        <v>-1.0259100235998631E-9</v>
      </c>
      <c r="BV296" s="3">
        <f>IF(ROUND(BY295,2) = 0,0,-PMT(_xlfn.XLOOKUP(BU$1,'Control Panel'!$B:$B,'Control Panel'!$H:$H),_xlfn.XLOOKUP(BU$1,'Control Panel'!$B:$B,'Control Panel'!$E:$E),_xlfn.XLOOKUP(BU$1,'Control Panel'!$B:$B,'Control Panel'!$C:$C)))</f>
        <v>0</v>
      </c>
      <c r="BW296" s="3">
        <f>IF(BV296=0,0,BU296*(_xlfn.XLOOKUP(BU$1,'Control Panel'!$B:$B,'Control Panel'!$H:$H)))</f>
        <v>0</v>
      </c>
      <c r="BX296" s="3">
        <f t="shared" si="173"/>
        <v>0</v>
      </c>
      <c r="BY296" s="3">
        <f t="shared" si="174"/>
        <v>-1.0259100235998631E-9</v>
      </c>
      <c r="BZ296" s="10">
        <f>_xlfn.XLOOKUP(BU$1,'Control Panel'!$B:$B,'Control Panel'!$D:$D)</f>
        <v>6.3750000000000001E-2</v>
      </c>
      <c r="CA296" s="2">
        <f>IF('Control Panel'!$D$26="ON",CE295*(1-'Control Panel'!$C$26),CE295)</f>
        <v>-8.3746272139251232E-9</v>
      </c>
      <c r="CB296" s="3">
        <f>IF(ROUND(CE295,2) = 0,0,-PMT(_xlfn.XLOOKUP(CA$1,'Control Panel'!$B:$B,'Control Panel'!$H:$H),_xlfn.XLOOKUP(CA$1,'Control Panel'!$B:$B,'Control Panel'!$E:$E),_xlfn.XLOOKUP(CA$1,'Control Panel'!$B:$B,'Control Panel'!$C:$C)))</f>
        <v>0</v>
      </c>
      <c r="CC296" s="3">
        <f>IF(CB296=0,0,CA296*(_xlfn.XLOOKUP(CA$1,'Control Panel'!$B:$B,'Control Panel'!$H:$H)))</f>
        <v>0</v>
      </c>
      <c r="CD296" s="3">
        <f t="shared" si="175"/>
        <v>0</v>
      </c>
      <c r="CE296" s="3">
        <f t="shared" si="176"/>
        <v>-8.3746272139251232E-9</v>
      </c>
      <c r="CF296" s="10">
        <f>_xlfn.XLOOKUP(CA$1,'Control Panel'!$B:$B,'Control Panel'!$D:$D)</f>
        <v>5.7500000000000002E-2</v>
      </c>
      <c r="CG296" s="2">
        <f>IF('Control Panel'!$D$26="ON",CK295*(1-'Control Panel'!$C$26),CK295)</f>
        <v>2.066371962428093E-9</v>
      </c>
      <c r="CH296" s="3">
        <f>IF(ROUND(CK295,2) = 0,0,-PMT(_xlfn.XLOOKUP(CG$1,'Control Panel'!$B:$B,'Control Panel'!$H:$H),_xlfn.XLOOKUP(CG$1,'Control Panel'!$B:$B,'Control Panel'!$E:$E),_xlfn.XLOOKUP(CG$1,'Control Panel'!$B:$B,'Control Panel'!$C:$C)))</f>
        <v>0</v>
      </c>
      <c r="CI296" s="3">
        <f>IF(CH296=0,0,CG296*(_xlfn.XLOOKUP(CG$1,'Control Panel'!$B:$B,'Control Panel'!$H:$H)))</f>
        <v>0</v>
      </c>
      <c r="CJ296" s="3">
        <f t="shared" si="177"/>
        <v>0</v>
      </c>
      <c r="CK296" s="3">
        <f t="shared" si="178"/>
        <v>2.066371962428093E-9</v>
      </c>
      <c r="CL296" s="10">
        <f>_xlfn.XLOOKUP(CG$1,'Control Panel'!$B:$B,'Control Panel'!$D:$D)</f>
        <v>5.5E-2</v>
      </c>
      <c r="CM296" s="2">
        <f>IF('Control Panel'!$D$26="ON",CQ295*(1-'Control Panel'!$C$26),CQ295)</f>
        <v>640162.61164958507</v>
      </c>
      <c r="CN296" s="3">
        <f>IF(ROUND(CQ295,2) = 0,0,-PMT(_xlfn.XLOOKUP(CM$1,'Control Panel'!$B:$B,'Control Panel'!$H:$H),_xlfn.XLOOKUP(CM$1,'Control Panel'!$B:$B,'Control Panel'!$E:$E),_xlfn.XLOOKUP(CM$1,'Control Panel'!$B:$B,'Control Panel'!$C:$C)))</f>
        <v>11044.074042837967</v>
      </c>
      <c r="CO296" s="3">
        <f>IF(CN296=0,0,CM296*(_xlfn.XLOOKUP(CM$1,'Control Panel'!$B:$B,'Control Panel'!$H:$H)))</f>
        <v>2800.7114259669343</v>
      </c>
      <c r="CP296" s="3">
        <f t="shared" si="179"/>
        <v>8243.3626168710325</v>
      </c>
      <c r="CQ296" s="3">
        <f t="shared" si="180"/>
        <v>631919.24903271405</v>
      </c>
      <c r="CR296" s="10">
        <f>_xlfn.XLOOKUP(CM$1,'Control Panel'!$B:$B,'Control Panel'!$D:$D)</f>
        <v>5.2499999999999998E-2</v>
      </c>
    </row>
    <row r="297" spans="1:96" ht="11.15" thickBot="1" x14ac:dyDescent="0.35">
      <c r="A297" s="86">
        <f t="shared" si="149"/>
        <v>257872.71590326659</v>
      </c>
      <c r="B297" s="3">
        <f t="shared" si="150"/>
        <v>106809.9174034523</v>
      </c>
      <c r="C297" s="88">
        <f>SUM($A$3:A296)</f>
        <v>79715003.85809885</v>
      </c>
      <c r="D297" s="87">
        <f>IF('Control Panel'!$D$27= "ON",A297+B297*(1-'Control Panel'!$C$27),A297+B297)</f>
        <v>364682.6333067189</v>
      </c>
      <c r="F297" s="11">
        <v>295</v>
      </c>
      <c r="G297" s="2">
        <f>IF('Control Panel'!$D$26="ON",K296*(1-'Control Panel'!$C$26),K296)</f>
        <v>2.5611370801925659E-9</v>
      </c>
      <c r="H297" s="3">
        <f>IF(ROUND(K296,2) = 0,0,-PMT(_xlfn.XLOOKUP(G$1,'Control Panel'!$B:$B,'Control Panel'!$H:$H),_xlfn.XLOOKUP(G$1,'Control Panel'!$B:$B,'Control Panel'!$E:$E),_xlfn.XLOOKUP(G$1,'Control Panel'!$B:$B,'Control Panel'!$C:$C)))</f>
        <v>0</v>
      </c>
      <c r="I297" s="3">
        <f>IF(H297=0,0,G297*(_xlfn.XLOOKUP(G$1,'Control Panel'!$B:$B,'Control Panel'!$H:$H)))</f>
        <v>0</v>
      </c>
      <c r="J297" s="3">
        <f t="shared" si="151"/>
        <v>0</v>
      </c>
      <c r="K297" s="3">
        <f t="shared" si="152"/>
        <v>2.5611370801925659E-9</v>
      </c>
      <c r="L297" s="10">
        <f>_xlfn.XLOOKUP(G$1,'Control Panel'!$B:$B,'Control Panel'!$D:$D)</f>
        <v>5.5E-2</v>
      </c>
      <c r="M297" s="2">
        <f>IF('Control Panel'!$D$26="ON",Q296*(1-'Control Panel'!$C$26),Q296)</f>
        <v>1440708.5494822953</v>
      </c>
      <c r="N297" s="3">
        <f>IF(ROUND(Q296,2) = 0,0,-PMT(_xlfn.XLOOKUP(M$1,'Control Panel'!$B:$B,'Control Panel'!$H:$H),_xlfn.XLOOKUP(M$1,'Control Panel'!$B:$B,'Control Panel'!$E:$E),_xlfn.XLOOKUP(M$1,'Control Panel'!$B:$B,'Control Panel'!$C:$C)))</f>
        <v>26277.152547020552</v>
      </c>
      <c r="O297" s="3">
        <f>IF(N297=0,0,M297*(_xlfn.XLOOKUP(M$1,'Control Panel'!$B:$B,'Control Panel'!$H:$H)))</f>
        <v>8254.0593980756512</v>
      </c>
      <c r="P297" s="3">
        <f t="shared" si="153"/>
        <v>18023.093148944899</v>
      </c>
      <c r="Q297" s="3">
        <f t="shared" si="154"/>
        <v>1422685.4563333504</v>
      </c>
      <c r="R297" s="10">
        <f>_xlfn.XLOOKUP(M$1,'Control Panel'!$B:$B,'Control Panel'!$D:$D)</f>
        <v>6.8750000000000006E-2</v>
      </c>
      <c r="S297" s="2">
        <f>IF('Control Panel'!$D$26="ON",W296*(1-'Control Panel'!$C$26),W296)</f>
        <v>2341151.3929086886</v>
      </c>
      <c r="T297" s="3">
        <f>IF(ROUND(W296,2) = 0,0,-PMT(_xlfn.XLOOKUP(S$1,'Control Panel'!$B:$B,'Control Panel'!$H:$H),_xlfn.XLOOKUP(S$1,'Control Panel'!$B:$B,'Control Panel'!$E:$E),_xlfn.XLOOKUP(S$1,'Control Panel'!$B:$B,'Control Panel'!$C:$C)))</f>
        <v>42700.372888908401</v>
      </c>
      <c r="U297" s="3">
        <f>IF(T297=0,0,S297*(_xlfn.XLOOKUP(S$1,'Control Panel'!$B:$B,'Control Panel'!$H:$H)))</f>
        <v>13412.846521872696</v>
      </c>
      <c r="V297" s="3">
        <f t="shared" si="155"/>
        <v>29287.526367035705</v>
      </c>
      <c r="W297" s="3">
        <f t="shared" si="156"/>
        <v>2311863.8665416529</v>
      </c>
      <c r="X297" s="10">
        <f>_xlfn.XLOOKUP(S$1,'Control Panel'!$B:$B,'Control Panel'!$D:$D)</f>
        <v>6.8750000000000006E-2</v>
      </c>
      <c r="Y297" s="2">
        <f>IF('Control Panel'!$D$26="ON",AC296*(1-'Control Panel'!$C$26),AC296)</f>
        <v>-6.7957444116473198E-9</v>
      </c>
      <c r="Z297" s="3">
        <f>IF(ROUND(AC296,2) = 0,0,-PMT(_xlfn.XLOOKUP(Y$1,'Control Panel'!$B:$B,'Control Panel'!$H:$H),_xlfn.XLOOKUP(Y$1,'Control Panel'!$B:$B,'Control Panel'!$E:$E),_xlfn.XLOOKUP(Y$1,'Control Panel'!$B:$B,'Control Panel'!$C:$C)))</f>
        <v>0</v>
      </c>
      <c r="AA297" s="3">
        <f>IF(Z297=0,0,Y297*(_xlfn.XLOOKUP(Y$1,'Control Panel'!$B:$B,'Control Panel'!$H:$H)))</f>
        <v>0</v>
      </c>
      <c r="AB297" s="3">
        <f t="shared" si="157"/>
        <v>0</v>
      </c>
      <c r="AC297" s="3">
        <f t="shared" si="158"/>
        <v>-6.7957444116473198E-9</v>
      </c>
      <c r="AD297" s="10">
        <f>_xlfn.XLOOKUP(Y$1,'Control Panel'!$B:$B,'Control Panel'!$D:$D)</f>
        <v>5.1249999999999997E-2</v>
      </c>
      <c r="AE297" s="2">
        <f>IF('Control Panel'!$D$26="ON",AI296*(1-'Control Panel'!$C$26),AI296)</f>
        <v>3601771.3737057438</v>
      </c>
      <c r="AF297" s="3">
        <f>IF(ROUND(AI296,2) = 0,0,-PMT(_xlfn.XLOOKUP(AE$1,'Control Panel'!$B:$B,'Control Panel'!$H:$H),_xlfn.XLOOKUP(AE$1,'Control Panel'!$B:$B,'Control Panel'!$E:$E),_xlfn.XLOOKUP(AE$1,'Control Panel'!$B:$B,'Control Panel'!$C:$C)))</f>
        <v>65692.881367551381</v>
      </c>
      <c r="AG297" s="3">
        <f>IF(AF297=0,0,AE297*(_xlfn.XLOOKUP(AE$1,'Control Panel'!$B:$B,'Control Panel'!$H:$H)))</f>
        <v>20635.148495189158</v>
      </c>
      <c r="AH297" s="3">
        <f t="shared" si="159"/>
        <v>45057.732872362219</v>
      </c>
      <c r="AI297" s="3">
        <f t="shared" si="160"/>
        <v>3556713.6408333816</v>
      </c>
      <c r="AJ297" s="10">
        <f>_xlfn.XLOOKUP(AE$1,'Control Panel'!$B:$B,'Control Panel'!$D:$D)</f>
        <v>6.8750000000000006E-2</v>
      </c>
      <c r="AK297" s="2">
        <f>IF('Control Panel'!$D$26="ON",AO296*(1-'Control Panel'!$C$26),AO296)</f>
        <v>-5.056790541857481E-10</v>
      </c>
      <c r="AL297" s="3">
        <f>IF(ROUND(AO296,2) = 0,0,-PMT(_xlfn.XLOOKUP(AK$1,'Control Panel'!$B:$B,'Control Panel'!$H:$H),_xlfn.XLOOKUP(AK$1,'Control Panel'!$B:$B,'Control Panel'!$E:$E),_xlfn.XLOOKUP(AK$1,'Control Panel'!$B:$B,'Control Panel'!$C:$C)))</f>
        <v>0</v>
      </c>
      <c r="AM297" s="3">
        <f>IF(AL297=0,0,AK297*(_xlfn.XLOOKUP(AK$1,'Control Panel'!$B:$B,'Control Panel'!$H:$H)))</f>
        <v>0</v>
      </c>
      <c r="AN297" s="3">
        <f t="shared" si="161"/>
        <v>0</v>
      </c>
      <c r="AO297" s="3">
        <f t="shared" si="162"/>
        <v>-5.056790541857481E-10</v>
      </c>
      <c r="AP297" s="10">
        <f>_xlfn.XLOOKUP(AK$1,'Control Panel'!$B:$B,'Control Panel'!$D:$D)</f>
        <v>6.25E-2</v>
      </c>
      <c r="AQ297" s="2">
        <f>IF('Control Panel'!$D$26="ON",AU296*(1-'Control Panel'!$C$26),AU296)</f>
        <v>-1.3387762010097504E-9</v>
      </c>
      <c r="AR297" s="3">
        <f>IF(ROUND(AU296,2) = 0,0,-PMT(_xlfn.XLOOKUP(AQ$1,'Control Panel'!$B:$B,'Control Panel'!$H:$H),_xlfn.XLOOKUP(AQ$1,'Control Panel'!$B:$B,'Control Panel'!$E:$E),_xlfn.XLOOKUP(AQ$1,'Control Panel'!$B:$B,'Control Panel'!$C:$C)))</f>
        <v>0</v>
      </c>
      <c r="AS297" s="3">
        <f>IF(AR297=0,0,AQ297*(_xlfn.XLOOKUP(AQ$1,'Control Panel'!$B:$B,'Control Panel'!$H:$H)))</f>
        <v>0</v>
      </c>
      <c r="AT297" s="3">
        <f t="shared" si="163"/>
        <v>0</v>
      </c>
      <c r="AU297" s="3">
        <f t="shared" si="164"/>
        <v>-1.3387762010097504E-9</v>
      </c>
      <c r="AV297" s="10">
        <f>_xlfn.XLOOKUP(AQ$1,'Control Panel'!$B:$B,'Control Panel'!$D:$D)</f>
        <v>6.6250000000000003E-2</v>
      </c>
      <c r="AW297" s="2">
        <f>IF('Control Panel'!$D$26="ON",BA296*(1-'Control Panel'!$C$26),BA296)</f>
        <v>2554766.7659870577</v>
      </c>
      <c r="AX297" s="3">
        <f>IF(ROUND(BA296,2) = 0,0,-PMT(_xlfn.XLOOKUP(AW$1,'Control Panel'!$B:$B,'Control Panel'!$H:$H),_xlfn.XLOOKUP(AW$1,'Control Panel'!$B:$B,'Control Panel'!$E:$E),_xlfn.XLOOKUP(AW$1,'Control Panel'!$B:$B,'Control Panel'!$C:$C)))</f>
        <v>44797.69910066975</v>
      </c>
      <c r="AY297" s="3">
        <f>IF(AX297=0,0,AW297*(_xlfn.XLOOKUP(AW$1,'Control Panel'!$B:$B,'Control Panel'!$H:$H)))</f>
        <v>11443.22613931703</v>
      </c>
      <c r="AZ297" s="3">
        <f t="shared" si="165"/>
        <v>33354.472961352716</v>
      </c>
      <c r="BA297" s="3">
        <f t="shared" si="166"/>
        <v>2521412.293025705</v>
      </c>
      <c r="BB297" s="10">
        <f>_xlfn.XLOOKUP(AW$1,'Control Panel'!$B:$B,'Control Panel'!$D:$D)</f>
        <v>5.3749999999999999E-2</v>
      </c>
      <c r="BC297" s="2">
        <f>IF('Control Panel'!$D$26="ON",BG296*(1-'Control Panel'!$C$26),BG296)</f>
        <v>4544792.6464451002</v>
      </c>
      <c r="BD297" s="3">
        <f>IF(ROUND(BG296,2) = 0,0,-PMT(_xlfn.XLOOKUP(BC$1,'Control Panel'!$B:$B,'Control Panel'!$H:$H),_xlfn.XLOOKUP(BC$1,'Control Panel'!$B:$B,'Control Panel'!$E:$E),_xlfn.XLOOKUP(BC$1,'Control Panel'!$B:$B,'Control Panel'!$C:$C)))</f>
        <v>83162.8118973979</v>
      </c>
      <c r="BE297" s="3">
        <f>IF(BD297=0,0,BC297*(_xlfn.XLOOKUP(BC$1,'Control Panel'!$B:$B,'Control Panel'!$H:$H)))</f>
        <v>26511.290437596421</v>
      </c>
      <c r="BF297" s="3">
        <f t="shared" si="167"/>
        <v>56651.521459801479</v>
      </c>
      <c r="BG297" s="3">
        <f t="shared" si="168"/>
        <v>4488141.1249852991</v>
      </c>
      <c r="BH297" s="10">
        <f>_xlfn.XLOOKUP(BC$1,'Control Panel'!$B:$B,'Control Panel'!$D:$D)</f>
        <v>7.0000000000000007E-2</v>
      </c>
      <c r="BI297" s="2">
        <f>IF('Control Panel'!$D$26="ON",BM296*(1-'Control Panel'!$C$26),BM296)</f>
        <v>2247259.6375632752</v>
      </c>
      <c r="BJ297" s="3">
        <f>IF(ROUND(BM296,2) = 0,0,-PMT(_xlfn.XLOOKUP(BI$1,'Control Panel'!$B:$B,'Control Panel'!$H:$H),_xlfn.XLOOKUP(BI$1,'Control Panel'!$B:$B,'Control Panel'!$E:$E),_xlfn.XLOOKUP(BI$1,'Control Panel'!$B:$B,'Control Panel'!$C:$C)))</f>
        <v>39928.799014207361</v>
      </c>
      <c r="BK297" s="3">
        <f>IF(BJ297=0,0,BI297*(_xlfn.XLOOKUP(BI$1,'Control Panel'!$B:$B,'Control Panel'!$H:$H)))</f>
        <v>11002.208642236867</v>
      </c>
      <c r="BL297" s="3">
        <f t="shared" si="169"/>
        <v>28926.590371970495</v>
      </c>
      <c r="BM297" s="3">
        <f t="shared" si="170"/>
        <v>2218333.0471913046</v>
      </c>
      <c r="BN297" s="10">
        <f>_xlfn.XLOOKUP(BI$1,'Control Panel'!$B:$B,'Control Panel'!$D:$D)</f>
        <v>5.8749999999999997E-2</v>
      </c>
      <c r="BO297" s="2">
        <f>IF('Control Panel'!$D$26="ON",BS296*(1-'Control Panel'!$C$26),BS296)</f>
        <v>2922626.5267763101</v>
      </c>
      <c r="BP297" s="3">
        <f>IF(ROUND(BS296,2) = 0,0,-PMT(_xlfn.XLOOKUP(BO$1,'Control Panel'!$B:$B,'Control Panel'!$H:$H),_xlfn.XLOOKUP(BO$1,'Control Panel'!$B:$B,'Control Panel'!$E:$E),_xlfn.XLOOKUP(BO$1,'Control Panel'!$B:$B,'Control Panel'!$C:$C)))</f>
        <v>51078.842448125593</v>
      </c>
      <c r="BQ297" s="3">
        <f>IF(BP297=0,0,BO297*(_xlfn.XLOOKUP(BO$1,'Control Panel'!$B:$B,'Control Panel'!$H:$H)))</f>
        <v>12786.491054646354</v>
      </c>
      <c r="BR297" s="3">
        <f t="shared" si="171"/>
        <v>38292.351393479243</v>
      </c>
      <c r="BS297" s="3">
        <f t="shared" si="172"/>
        <v>2884334.1753828307</v>
      </c>
      <c r="BT297" s="10">
        <f>_xlfn.XLOOKUP(BO$1,'Control Panel'!$B:$B,'Control Panel'!$D:$D)</f>
        <v>5.2499999999999998E-2</v>
      </c>
      <c r="BU297" s="2">
        <f>IF('Control Panel'!$D$26="ON",BY296*(1-'Control Panel'!$C$26),BY296)</f>
        <v>-1.0259100235998631E-9</v>
      </c>
      <c r="BV297" s="3">
        <f>IF(ROUND(BY296,2) = 0,0,-PMT(_xlfn.XLOOKUP(BU$1,'Control Panel'!$B:$B,'Control Panel'!$H:$H),_xlfn.XLOOKUP(BU$1,'Control Panel'!$B:$B,'Control Panel'!$E:$E),_xlfn.XLOOKUP(BU$1,'Control Panel'!$B:$B,'Control Panel'!$C:$C)))</f>
        <v>0</v>
      </c>
      <c r="BW297" s="3">
        <f>IF(BV297=0,0,BU297*(_xlfn.XLOOKUP(BU$1,'Control Panel'!$B:$B,'Control Panel'!$H:$H)))</f>
        <v>0</v>
      </c>
      <c r="BX297" s="3">
        <f t="shared" si="173"/>
        <v>0</v>
      </c>
      <c r="BY297" s="3">
        <f t="shared" si="174"/>
        <v>-1.0259100235998631E-9</v>
      </c>
      <c r="BZ297" s="10">
        <f>_xlfn.XLOOKUP(BU$1,'Control Panel'!$B:$B,'Control Panel'!$D:$D)</f>
        <v>6.3750000000000001E-2</v>
      </c>
      <c r="CA297" s="2">
        <f>IF('Control Panel'!$D$26="ON",CE296*(1-'Control Panel'!$C$26),CE296)</f>
        <v>-8.3746272139251232E-9</v>
      </c>
      <c r="CB297" s="3">
        <f>IF(ROUND(CE296,2) = 0,0,-PMT(_xlfn.XLOOKUP(CA$1,'Control Panel'!$B:$B,'Control Panel'!$H:$H),_xlfn.XLOOKUP(CA$1,'Control Panel'!$B:$B,'Control Panel'!$E:$E),_xlfn.XLOOKUP(CA$1,'Control Panel'!$B:$B,'Control Panel'!$C:$C)))</f>
        <v>0</v>
      </c>
      <c r="CC297" s="3">
        <f>IF(CB297=0,0,CA297*(_xlfn.XLOOKUP(CA$1,'Control Panel'!$B:$B,'Control Panel'!$H:$H)))</f>
        <v>0</v>
      </c>
      <c r="CD297" s="3">
        <f t="shared" si="175"/>
        <v>0</v>
      </c>
      <c r="CE297" s="3">
        <f t="shared" si="176"/>
        <v>-8.3746272139251232E-9</v>
      </c>
      <c r="CF297" s="10">
        <f>_xlfn.XLOOKUP(CA$1,'Control Panel'!$B:$B,'Control Panel'!$D:$D)</f>
        <v>5.7500000000000002E-2</v>
      </c>
      <c r="CG297" s="2">
        <f>IF('Control Panel'!$D$26="ON",CK296*(1-'Control Panel'!$C$26),CK296)</f>
        <v>2.066371962428093E-9</v>
      </c>
      <c r="CH297" s="3">
        <f>IF(ROUND(CK296,2) = 0,0,-PMT(_xlfn.XLOOKUP(CG$1,'Control Panel'!$B:$B,'Control Panel'!$H:$H),_xlfn.XLOOKUP(CG$1,'Control Panel'!$B:$B,'Control Panel'!$E:$E),_xlfn.XLOOKUP(CG$1,'Control Panel'!$B:$B,'Control Panel'!$C:$C)))</f>
        <v>0</v>
      </c>
      <c r="CI297" s="3">
        <f>IF(CH297=0,0,CG297*(_xlfn.XLOOKUP(CG$1,'Control Panel'!$B:$B,'Control Panel'!$H:$H)))</f>
        <v>0</v>
      </c>
      <c r="CJ297" s="3">
        <f t="shared" si="177"/>
        <v>0</v>
      </c>
      <c r="CK297" s="3">
        <f t="shared" si="178"/>
        <v>2.066371962428093E-9</v>
      </c>
      <c r="CL297" s="10">
        <f>_xlfn.XLOOKUP(CG$1,'Control Panel'!$B:$B,'Control Panel'!$D:$D)</f>
        <v>5.5E-2</v>
      </c>
      <c r="CM297" s="2">
        <f>IF('Control Panel'!$D$26="ON",CQ296*(1-'Control Panel'!$C$26),CQ296)</f>
        <v>631919.24903271405</v>
      </c>
      <c r="CN297" s="3">
        <f>IF(ROUND(CQ296,2) = 0,0,-PMT(_xlfn.XLOOKUP(CM$1,'Control Panel'!$B:$B,'Control Panel'!$H:$H),_xlfn.XLOOKUP(CM$1,'Control Panel'!$B:$B,'Control Panel'!$E:$E),_xlfn.XLOOKUP(CM$1,'Control Panel'!$B:$B,'Control Panel'!$C:$C)))</f>
        <v>11044.074042837967</v>
      </c>
      <c r="CO297" s="3">
        <f>IF(CN297=0,0,CM297*(_xlfn.XLOOKUP(CM$1,'Control Panel'!$B:$B,'Control Panel'!$H:$H)))</f>
        <v>2764.6467145181236</v>
      </c>
      <c r="CP297" s="3">
        <f t="shared" si="179"/>
        <v>8279.4273283198436</v>
      </c>
      <c r="CQ297" s="3">
        <f t="shared" si="180"/>
        <v>623639.82170439418</v>
      </c>
      <c r="CR297" s="10">
        <f>_xlfn.XLOOKUP(CM$1,'Control Panel'!$B:$B,'Control Panel'!$D:$D)</f>
        <v>5.2499999999999998E-2</v>
      </c>
    </row>
    <row r="298" spans="1:96" ht="11.15" thickBot="1" x14ac:dyDescent="0.35">
      <c r="A298" s="86">
        <f t="shared" si="149"/>
        <v>259227.14833808367</v>
      </c>
      <c r="B298" s="3">
        <f t="shared" si="150"/>
        <v>105455.48496863522</v>
      </c>
      <c r="C298" s="88">
        <f>SUM($A$3:A297)</f>
        <v>79972876.574002117</v>
      </c>
      <c r="D298" s="87">
        <f>IF('Control Panel'!$D$27= "ON",A298+B298*(1-'Control Panel'!$C$27),A298+B298)</f>
        <v>364682.6333067189</v>
      </c>
      <c r="F298" s="11">
        <v>296</v>
      </c>
      <c r="G298" s="2">
        <f>IF('Control Panel'!$D$26="ON",K297*(1-'Control Panel'!$C$26),K297)</f>
        <v>2.5611370801925659E-9</v>
      </c>
      <c r="H298" s="3">
        <f>IF(ROUND(K297,2) = 0,0,-PMT(_xlfn.XLOOKUP(G$1,'Control Panel'!$B:$B,'Control Panel'!$H:$H),_xlfn.XLOOKUP(G$1,'Control Panel'!$B:$B,'Control Panel'!$E:$E),_xlfn.XLOOKUP(G$1,'Control Panel'!$B:$B,'Control Panel'!$C:$C)))</f>
        <v>0</v>
      </c>
      <c r="I298" s="3">
        <f>IF(H298=0,0,G298*(_xlfn.XLOOKUP(G$1,'Control Panel'!$B:$B,'Control Panel'!$H:$H)))</f>
        <v>0</v>
      </c>
      <c r="J298" s="3">
        <f t="shared" si="151"/>
        <v>0</v>
      </c>
      <c r="K298" s="3">
        <f t="shared" si="152"/>
        <v>2.5611370801925659E-9</v>
      </c>
      <c r="L298" s="10">
        <f>_xlfn.XLOOKUP(G$1,'Control Panel'!$B:$B,'Control Panel'!$D:$D)</f>
        <v>5.5E-2</v>
      </c>
      <c r="M298" s="2">
        <f>IF('Control Panel'!$D$26="ON",Q297*(1-'Control Panel'!$C$26),Q297)</f>
        <v>1422685.4563333504</v>
      </c>
      <c r="N298" s="3">
        <f>IF(ROUND(Q297,2) = 0,0,-PMT(_xlfn.XLOOKUP(M$1,'Control Panel'!$B:$B,'Control Panel'!$H:$H),_xlfn.XLOOKUP(M$1,'Control Panel'!$B:$B,'Control Panel'!$E:$E),_xlfn.XLOOKUP(M$1,'Control Panel'!$B:$B,'Control Panel'!$C:$C)))</f>
        <v>26277.152547020552</v>
      </c>
      <c r="O298" s="3">
        <f>IF(N298=0,0,M298*(_xlfn.XLOOKUP(M$1,'Control Panel'!$B:$B,'Control Panel'!$H:$H)))</f>
        <v>8150.8020935764871</v>
      </c>
      <c r="P298" s="3">
        <f t="shared" si="153"/>
        <v>18126.350453444065</v>
      </c>
      <c r="Q298" s="3">
        <f t="shared" si="154"/>
        <v>1404559.1058799063</v>
      </c>
      <c r="R298" s="10">
        <f>_xlfn.XLOOKUP(M$1,'Control Panel'!$B:$B,'Control Panel'!$D:$D)</f>
        <v>6.8750000000000006E-2</v>
      </c>
      <c r="S298" s="2">
        <f>IF('Control Panel'!$D$26="ON",W297*(1-'Control Panel'!$C$26),W297)</f>
        <v>2311863.8665416529</v>
      </c>
      <c r="T298" s="3">
        <f>IF(ROUND(W297,2) = 0,0,-PMT(_xlfn.XLOOKUP(S$1,'Control Panel'!$B:$B,'Control Panel'!$H:$H),_xlfn.XLOOKUP(S$1,'Control Panel'!$B:$B,'Control Panel'!$E:$E),_xlfn.XLOOKUP(S$1,'Control Panel'!$B:$B,'Control Panel'!$C:$C)))</f>
        <v>42700.372888908401</v>
      </c>
      <c r="U298" s="3">
        <f>IF(T298=0,0,S298*(_xlfn.XLOOKUP(S$1,'Control Panel'!$B:$B,'Control Panel'!$H:$H)))</f>
        <v>13245.053402061554</v>
      </c>
      <c r="V298" s="3">
        <f t="shared" si="155"/>
        <v>29455.319486846849</v>
      </c>
      <c r="W298" s="3">
        <f t="shared" si="156"/>
        <v>2282408.5470548063</v>
      </c>
      <c r="X298" s="10">
        <f>_xlfn.XLOOKUP(S$1,'Control Panel'!$B:$B,'Control Panel'!$D:$D)</f>
        <v>6.8750000000000006E-2</v>
      </c>
      <c r="Y298" s="2">
        <f>IF('Control Panel'!$D$26="ON",AC297*(1-'Control Panel'!$C$26),AC297)</f>
        <v>-6.7957444116473198E-9</v>
      </c>
      <c r="Z298" s="3">
        <f>IF(ROUND(AC297,2) = 0,0,-PMT(_xlfn.XLOOKUP(Y$1,'Control Panel'!$B:$B,'Control Panel'!$H:$H),_xlfn.XLOOKUP(Y$1,'Control Panel'!$B:$B,'Control Panel'!$E:$E),_xlfn.XLOOKUP(Y$1,'Control Panel'!$B:$B,'Control Panel'!$C:$C)))</f>
        <v>0</v>
      </c>
      <c r="AA298" s="3">
        <f>IF(Z298=0,0,Y298*(_xlfn.XLOOKUP(Y$1,'Control Panel'!$B:$B,'Control Panel'!$H:$H)))</f>
        <v>0</v>
      </c>
      <c r="AB298" s="3">
        <f t="shared" si="157"/>
        <v>0</v>
      </c>
      <c r="AC298" s="3">
        <f t="shared" si="158"/>
        <v>-6.7957444116473198E-9</v>
      </c>
      <c r="AD298" s="10">
        <f>_xlfn.XLOOKUP(Y$1,'Control Panel'!$B:$B,'Control Panel'!$D:$D)</f>
        <v>5.1249999999999997E-2</v>
      </c>
      <c r="AE298" s="2">
        <f>IF('Control Panel'!$D$26="ON",AI297*(1-'Control Panel'!$C$26),AI297)</f>
        <v>3556713.6408333816</v>
      </c>
      <c r="AF298" s="3">
        <f>IF(ROUND(AI297,2) = 0,0,-PMT(_xlfn.XLOOKUP(AE$1,'Control Panel'!$B:$B,'Control Panel'!$H:$H),_xlfn.XLOOKUP(AE$1,'Control Panel'!$B:$B,'Control Panel'!$E:$E),_xlfn.XLOOKUP(AE$1,'Control Panel'!$B:$B,'Control Panel'!$C:$C)))</f>
        <v>65692.881367551381</v>
      </c>
      <c r="AG298" s="3">
        <f>IF(AF298=0,0,AE298*(_xlfn.XLOOKUP(AE$1,'Control Panel'!$B:$B,'Control Panel'!$H:$H)))</f>
        <v>20377.00523394125</v>
      </c>
      <c r="AH298" s="3">
        <f t="shared" si="159"/>
        <v>45315.876133610131</v>
      </c>
      <c r="AI298" s="3">
        <f t="shared" si="160"/>
        <v>3511397.7646997715</v>
      </c>
      <c r="AJ298" s="10">
        <f>_xlfn.XLOOKUP(AE$1,'Control Panel'!$B:$B,'Control Panel'!$D:$D)</f>
        <v>6.8750000000000006E-2</v>
      </c>
      <c r="AK298" s="2">
        <f>IF('Control Panel'!$D$26="ON",AO297*(1-'Control Panel'!$C$26),AO297)</f>
        <v>-5.056790541857481E-10</v>
      </c>
      <c r="AL298" s="3">
        <f>IF(ROUND(AO297,2) = 0,0,-PMT(_xlfn.XLOOKUP(AK$1,'Control Panel'!$B:$B,'Control Panel'!$H:$H),_xlfn.XLOOKUP(AK$1,'Control Panel'!$B:$B,'Control Panel'!$E:$E),_xlfn.XLOOKUP(AK$1,'Control Panel'!$B:$B,'Control Panel'!$C:$C)))</f>
        <v>0</v>
      </c>
      <c r="AM298" s="3">
        <f>IF(AL298=0,0,AK298*(_xlfn.XLOOKUP(AK$1,'Control Panel'!$B:$B,'Control Panel'!$H:$H)))</f>
        <v>0</v>
      </c>
      <c r="AN298" s="3">
        <f t="shared" si="161"/>
        <v>0</v>
      </c>
      <c r="AO298" s="3">
        <f t="shared" si="162"/>
        <v>-5.056790541857481E-10</v>
      </c>
      <c r="AP298" s="10">
        <f>_xlfn.XLOOKUP(AK$1,'Control Panel'!$B:$B,'Control Panel'!$D:$D)</f>
        <v>6.25E-2</v>
      </c>
      <c r="AQ298" s="2">
        <f>IF('Control Panel'!$D$26="ON",AU297*(1-'Control Panel'!$C$26),AU297)</f>
        <v>-1.3387762010097504E-9</v>
      </c>
      <c r="AR298" s="3">
        <f>IF(ROUND(AU297,2) = 0,0,-PMT(_xlfn.XLOOKUP(AQ$1,'Control Panel'!$B:$B,'Control Panel'!$H:$H),_xlfn.XLOOKUP(AQ$1,'Control Panel'!$B:$B,'Control Panel'!$E:$E),_xlfn.XLOOKUP(AQ$1,'Control Panel'!$B:$B,'Control Panel'!$C:$C)))</f>
        <v>0</v>
      </c>
      <c r="AS298" s="3">
        <f>IF(AR298=0,0,AQ298*(_xlfn.XLOOKUP(AQ$1,'Control Panel'!$B:$B,'Control Panel'!$H:$H)))</f>
        <v>0</v>
      </c>
      <c r="AT298" s="3">
        <f t="shared" si="163"/>
        <v>0</v>
      </c>
      <c r="AU298" s="3">
        <f t="shared" si="164"/>
        <v>-1.3387762010097504E-9</v>
      </c>
      <c r="AV298" s="10">
        <f>_xlfn.XLOOKUP(AQ$1,'Control Panel'!$B:$B,'Control Panel'!$D:$D)</f>
        <v>6.6250000000000003E-2</v>
      </c>
      <c r="AW298" s="2">
        <f>IF('Control Panel'!$D$26="ON",BA297*(1-'Control Panel'!$C$26),BA297)</f>
        <v>2521412.293025705</v>
      </c>
      <c r="AX298" s="3">
        <f>IF(ROUND(BA297,2) = 0,0,-PMT(_xlfn.XLOOKUP(AW$1,'Control Panel'!$B:$B,'Control Panel'!$H:$H),_xlfn.XLOOKUP(AW$1,'Control Panel'!$B:$B,'Control Panel'!$E:$E),_xlfn.XLOOKUP(AW$1,'Control Panel'!$B:$B,'Control Panel'!$C:$C)))</f>
        <v>44797.69910066975</v>
      </c>
      <c r="AY298" s="3">
        <f>IF(AX298=0,0,AW298*(_xlfn.XLOOKUP(AW$1,'Control Panel'!$B:$B,'Control Panel'!$H:$H)))</f>
        <v>11293.825895844304</v>
      </c>
      <c r="AZ298" s="3">
        <f t="shared" si="165"/>
        <v>33503.873204825446</v>
      </c>
      <c r="BA298" s="3">
        <f t="shared" si="166"/>
        <v>2487908.4198208796</v>
      </c>
      <c r="BB298" s="10">
        <f>_xlfn.XLOOKUP(AW$1,'Control Panel'!$B:$B,'Control Panel'!$D:$D)</f>
        <v>5.3749999999999999E-2</v>
      </c>
      <c r="BC298" s="2">
        <f>IF('Control Panel'!$D$26="ON",BG297*(1-'Control Panel'!$C$26),BG297)</f>
        <v>4488141.1249852991</v>
      </c>
      <c r="BD298" s="3">
        <f>IF(ROUND(BG297,2) = 0,0,-PMT(_xlfn.XLOOKUP(BC$1,'Control Panel'!$B:$B,'Control Panel'!$H:$H),_xlfn.XLOOKUP(BC$1,'Control Panel'!$B:$B,'Control Panel'!$E:$E),_xlfn.XLOOKUP(BC$1,'Control Panel'!$B:$B,'Control Panel'!$C:$C)))</f>
        <v>83162.8118973979</v>
      </c>
      <c r="BE298" s="3">
        <f>IF(BD298=0,0,BC298*(_xlfn.XLOOKUP(BC$1,'Control Panel'!$B:$B,'Control Panel'!$H:$H)))</f>
        <v>26180.823229080914</v>
      </c>
      <c r="BF298" s="3">
        <f t="shared" si="167"/>
        <v>56981.98866831699</v>
      </c>
      <c r="BG298" s="3">
        <f t="shared" si="168"/>
        <v>4431159.1363169821</v>
      </c>
      <c r="BH298" s="10">
        <f>_xlfn.XLOOKUP(BC$1,'Control Panel'!$B:$B,'Control Panel'!$D:$D)</f>
        <v>7.0000000000000007E-2</v>
      </c>
      <c r="BI298" s="2">
        <f>IF('Control Panel'!$D$26="ON",BM297*(1-'Control Panel'!$C$26),BM297)</f>
        <v>2218333.0471913046</v>
      </c>
      <c r="BJ298" s="3">
        <f>IF(ROUND(BM297,2) = 0,0,-PMT(_xlfn.XLOOKUP(BI$1,'Control Panel'!$B:$B,'Control Panel'!$H:$H),_xlfn.XLOOKUP(BI$1,'Control Panel'!$B:$B,'Control Panel'!$E:$E),_xlfn.XLOOKUP(BI$1,'Control Panel'!$B:$B,'Control Panel'!$C:$C)))</f>
        <v>39928.799014207361</v>
      </c>
      <c r="BK298" s="3">
        <f>IF(BJ298=0,0,BI298*(_xlfn.XLOOKUP(BI$1,'Control Panel'!$B:$B,'Control Panel'!$H:$H)))</f>
        <v>10860.588876874095</v>
      </c>
      <c r="BL298" s="3">
        <f t="shared" si="169"/>
        <v>29068.210137333266</v>
      </c>
      <c r="BM298" s="3">
        <f t="shared" si="170"/>
        <v>2189264.8370539714</v>
      </c>
      <c r="BN298" s="10">
        <f>_xlfn.XLOOKUP(BI$1,'Control Panel'!$B:$B,'Control Panel'!$D:$D)</f>
        <v>5.8749999999999997E-2</v>
      </c>
      <c r="BO298" s="2">
        <f>IF('Control Panel'!$D$26="ON",BS297*(1-'Control Panel'!$C$26),BS297)</f>
        <v>2884334.1753828307</v>
      </c>
      <c r="BP298" s="3">
        <f>IF(ROUND(BS297,2) = 0,0,-PMT(_xlfn.XLOOKUP(BO$1,'Control Panel'!$B:$B,'Control Panel'!$H:$H),_xlfn.XLOOKUP(BO$1,'Control Panel'!$B:$B,'Control Panel'!$E:$E),_xlfn.XLOOKUP(BO$1,'Control Panel'!$B:$B,'Control Panel'!$C:$C)))</f>
        <v>51078.842448125593</v>
      </c>
      <c r="BQ298" s="3">
        <f>IF(BP298=0,0,BO298*(_xlfn.XLOOKUP(BO$1,'Control Panel'!$B:$B,'Control Panel'!$H:$H)))</f>
        <v>12618.962017299882</v>
      </c>
      <c r="BR298" s="3">
        <f t="shared" si="171"/>
        <v>38459.880430825709</v>
      </c>
      <c r="BS298" s="3">
        <f t="shared" si="172"/>
        <v>2845874.2949520051</v>
      </c>
      <c r="BT298" s="10">
        <f>_xlfn.XLOOKUP(BO$1,'Control Panel'!$B:$B,'Control Panel'!$D:$D)</f>
        <v>5.2499999999999998E-2</v>
      </c>
      <c r="BU298" s="2">
        <f>IF('Control Panel'!$D$26="ON",BY297*(1-'Control Panel'!$C$26),BY297)</f>
        <v>-1.0259100235998631E-9</v>
      </c>
      <c r="BV298" s="3">
        <f>IF(ROUND(BY297,2) = 0,0,-PMT(_xlfn.XLOOKUP(BU$1,'Control Panel'!$B:$B,'Control Panel'!$H:$H),_xlfn.XLOOKUP(BU$1,'Control Panel'!$B:$B,'Control Panel'!$E:$E),_xlfn.XLOOKUP(BU$1,'Control Panel'!$B:$B,'Control Panel'!$C:$C)))</f>
        <v>0</v>
      </c>
      <c r="BW298" s="3">
        <f>IF(BV298=0,0,BU298*(_xlfn.XLOOKUP(BU$1,'Control Panel'!$B:$B,'Control Panel'!$H:$H)))</f>
        <v>0</v>
      </c>
      <c r="BX298" s="3">
        <f t="shared" si="173"/>
        <v>0</v>
      </c>
      <c r="BY298" s="3">
        <f t="shared" si="174"/>
        <v>-1.0259100235998631E-9</v>
      </c>
      <c r="BZ298" s="10">
        <f>_xlfn.XLOOKUP(BU$1,'Control Panel'!$B:$B,'Control Panel'!$D:$D)</f>
        <v>6.3750000000000001E-2</v>
      </c>
      <c r="CA298" s="2">
        <f>IF('Control Panel'!$D$26="ON",CE297*(1-'Control Panel'!$C$26),CE297)</f>
        <v>-8.3746272139251232E-9</v>
      </c>
      <c r="CB298" s="3">
        <f>IF(ROUND(CE297,2) = 0,0,-PMT(_xlfn.XLOOKUP(CA$1,'Control Panel'!$B:$B,'Control Panel'!$H:$H),_xlfn.XLOOKUP(CA$1,'Control Panel'!$B:$B,'Control Panel'!$E:$E),_xlfn.XLOOKUP(CA$1,'Control Panel'!$B:$B,'Control Panel'!$C:$C)))</f>
        <v>0</v>
      </c>
      <c r="CC298" s="3">
        <f>IF(CB298=0,0,CA298*(_xlfn.XLOOKUP(CA$1,'Control Panel'!$B:$B,'Control Panel'!$H:$H)))</f>
        <v>0</v>
      </c>
      <c r="CD298" s="3">
        <f t="shared" si="175"/>
        <v>0</v>
      </c>
      <c r="CE298" s="3">
        <f t="shared" si="176"/>
        <v>-8.3746272139251232E-9</v>
      </c>
      <c r="CF298" s="10">
        <f>_xlfn.XLOOKUP(CA$1,'Control Panel'!$B:$B,'Control Panel'!$D:$D)</f>
        <v>5.7500000000000002E-2</v>
      </c>
      <c r="CG298" s="2">
        <f>IF('Control Panel'!$D$26="ON",CK297*(1-'Control Panel'!$C$26),CK297)</f>
        <v>2.066371962428093E-9</v>
      </c>
      <c r="CH298" s="3">
        <f>IF(ROUND(CK297,2) = 0,0,-PMT(_xlfn.XLOOKUP(CG$1,'Control Panel'!$B:$B,'Control Panel'!$H:$H),_xlfn.XLOOKUP(CG$1,'Control Panel'!$B:$B,'Control Panel'!$E:$E),_xlfn.XLOOKUP(CG$1,'Control Panel'!$B:$B,'Control Panel'!$C:$C)))</f>
        <v>0</v>
      </c>
      <c r="CI298" s="3">
        <f>IF(CH298=0,0,CG298*(_xlfn.XLOOKUP(CG$1,'Control Panel'!$B:$B,'Control Panel'!$H:$H)))</f>
        <v>0</v>
      </c>
      <c r="CJ298" s="3">
        <f t="shared" si="177"/>
        <v>0</v>
      </c>
      <c r="CK298" s="3">
        <f t="shared" si="178"/>
        <v>2.066371962428093E-9</v>
      </c>
      <c r="CL298" s="10">
        <f>_xlfn.XLOOKUP(CG$1,'Control Panel'!$B:$B,'Control Panel'!$D:$D)</f>
        <v>5.5E-2</v>
      </c>
      <c r="CM298" s="2">
        <f>IF('Control Panel'!$D$26="ON",CQ297*(1-'Control Panel'!$C$26),CQ297)</f>
        <v>623639.82170439418</v>
      </c>
      <c r="CN298" s="3">
        <f>IF(ROUND(CQ297,2) = 0,0,-PMT(_xlfn.XLOOKUP(CM$1,'Control Panel'!$B:$B,'Control Panel'!$H:$H),_xlfn.XLOOKUP(CM$1,'Control Panel'!$B:$B,'Control Panel'!$E:$E),_xlfn.XLOOKUP(CM$1,'Control Panel'!$B:$B,'Control Panel'!$C:$C)))</f>
        <v>11044.074042837967</v>
      </c>
      <c r="CO298" s="3">
        <f>IF(CN298=0,0,CM298*(_xlfn.XLOOKUP(CM$1,'Control Panel'!$B:$B,'Control Panel'!$H:$H)))</f>
        <v>2728.4242199567243</v>
      </c>
      <c r="CP298" s="3">
        <f t="shared" si="179"/>
        <v>8315.6498228812416</v>
      </c>
      <c r="CQ298" s="3">
        <f t="shared" si="180"/>
        <v>615324.17188151297</v>
      </c>
      <c r="CR298" s="10">
        <f>_xlfn.XLOOKUP(CM$1,'Control Panel'!$B:$B,'Control Panel'!$D:$D)</f>
        <v>5.2499999999999998E-2</v>
      </c>
    </row>
    <row r="299" spans="1:96" ht="11.15" thickBot="1" x14ac:dyDescent="0.35">
      <c r="A299" s="86">
        <f t="shared" si="149"/>
        <v>260588.79428541788</v>
      </c>
      <c r="B299" s="3">
        <f t="shared" si="150"/>
        <v>104093.83902130103</v>
      </c>
      <c r="C299" s="88">
        <f>SUM($A$3:A298)</f>
        <v>80232103.722340196</v>
      </c>
      <c r="D299" s="87">
        <f>IF('Control Panel'!$D$27= "ON",A299+B299*(1-'Control Panel'!$C$27),A299+B299)</f>
        <v>364682.6333067189</v>
      </c>
      <c r="F299" s="11">
        <v>297</v>
      </c>
      <c r="G299" s="2">
        <f>IF('Control Panel'!$D$26="ON",K298*(1-'Control Panel'!$C$26),K298)</f>
        <v>2.5611370801925659E-9</v>
      </c>
      <c r="H299" s="3">
        <f>IF(ROUND(K298,2) = 0,0,-PMT(_xlfn.XLOOKUP(G$1,'Control Panel'!$B:$B,'Control Panel'!$H:$H),_xlfn.XLOOKUP(G$1,'Control Panel'!$B:$B,'Control Panel'!$E:$E),_xlfn.XLOOKUP(G$1,'Control Panel'!$B:$B,'Control Panel'!$C:$C)))</f>
        <v>0</v>
      </c>
      <c r="I299" s="3">
        <f>IF(H299=0,0,G299*(_xlfn.XLOOKUP(G$1,'Control Panel'!$B:$B,'Control Panel'!$H:$H)))</f>
        <v>0</v>
      </c>
      <c r="J299" s="3">
        <f t="shared" si="151"/>
        <v>0</v>
      </c>
      <c r="K299" s="3">
        <f t="shared" si="152"/>
        <v>2.5611370801925659E-9</v>
      </c>
      <c r="L299" s="10">
        <f>_xlfn.XLOOKUP(G$1,'Control Panel'!$B:$B,'Control Panel'!$D:$D)</f>
        <v>5.5E-2</v>
      </c>
      <c r="M299" s="2">
        <f>IF('Control Panel'!$D$26="ON",Q298*(1-'Control Panel'!$C$26),Q298)</f>
        <v>1404559.1058799063</v>
      </c>
      <c r="N299" s="3">
        <f>IF(ROUND(Q298,2) = 0,0,-PMT(_xlfn.XLOOKUP(M$1,'Control Panel'!$B:$B,'Control Panel'!$H:$H),_xlfn.XLOOKUP(M$1,'Control Panel'!$B:$B,'Control Panel'!$E:$E),_xlfn.XLOOKUP(M$1,'Control Panel'!$B:$B,'Control Panel'!$C:$C)))</f>
        <v>26277.152547020552</v>
      </c>
      <c r="O299" s="3">
        <f>IF(N299=0,0,M299*(_xlfn.XLOOKUP(M$1,'Control Panel'!$B:$B,'Control Panel'!$H:$H)))</f>
        <v>8046.9532107702971</v>
      </c>
      <c r="P299" s="3">
        <f t="shared" si="153"/>
        <v>18230.199336250254</v>
      </c>
      <c r="Q299" s="3">
        <f t="shared" si="154"/>
        <v>1386328.906543656</v>
      </c>
      <c r="R299" s="10">
        <f>_xlfn.XLOOKUP(M$1,'Control Panel'!$B:$B,'Control Panel'!$D:$D)</f>
        <v>6.8750000000000006E-2</v>
      </c>
      <c r="S299" s="2">
        <f>IF('Control Panel'!$D$26="ON",W298*(1-'Control Panel'!$C$26),W298)</f>
        <v>2282408.5470548063</v>
      </c>
      <c r="T299" s="3">
        <f>IF(ROUND(W298,2) = 0,0,-PMT(_xlfn.XLOOKUP(S$1,'Control Panel'!$B:$B,'Control Panel'!$H:$H),_xlfn.XLOOKUP(S$1,'Control Panel'!$B:$B,'Control Panel'!$E:$E),_xlfn.XLOOKUP(S$1,'Control Panel'!$B:$B,'Control Panel'!$C:$C)))</f>
        <v>42700.372888908401</v>
      </c>
      <c r="U299" s="3">
        <f>IF(T299=0,0,S299*(_xlfn.XLOOKUP(S$1,'Control Panel'!$B:$B,'Control Panel'!$H:$H)))</f>
        <v>13076.298967501496</v>
      </c>
      <c r="V299" s="3">
        <f t="shared" si="155"/>
        <v>29624.073921406904</v>
      </c>
      <c r="W299" s="3">
        <f t="shared" si="156"/>
        <v>2252784.4731333992</v>
      </c>
      <c r="X299" s="10">
        <f>_xlfn.XLOOKUP(S$1,'Control Panel'!$B:$B,'Control Panel'!$D:$D)</f>
        <v>6.8750000000000006E-2</v>
      </c>
      <c r="Y299" s="2">
        <f>IF('Control Panel'!$D$26="ON",AC298*(1-'Control Panel'!$C$26),AC298)</f>
        <v>-6.7957444116473198E-9</v>
      </c>
      <c r="Z299" s="3">
        <f>IF(ROUND(AC298,2) = 0,0,-PMT(_xlfn.XLOOKUP(Y$1,'Control Panel'!$B:$B,'Control Panel'!$H:$H),_xlfn.XLOOKUP(Y$1,'Control Panel'!$B:$B,'Control Panel'!$E:$E),_xlfn.XLOOKUP(Y$1,'Control Panel'!$B:$B,'Control Panel'!$C:$C)))</f>
        <v>0</v>
      </c>
      <c r="AA299" s="3">
        <f>IF(Z299=0,0,Y299*(_xlfn.XLOOKUP(Y$1,'Control Panel'!$B:$B,'Control Panel'!$H:$H)))</f>
        <v>0</v>
      </c>
      <c r="AB299" s="3">
        <f t="shared" si="157"/>
        <v>0</v>
      </c>
      <c r="AC299" s="3">
        <f t="shared" si="158"/>
        <v>-6.7957444116473198E-9</v>
      </c>
      <c r="AD299" s="10">
        <f>_xlfn.XLOOKUP(Y$1,'Control Panel'!$B:$B,'Control Panel'!$D:$D)</f>
        <v>5.1249999999999997E-2</v>
      </c>
      <c r="AE299" s="2">
        <f>IF('Control Panel'!$D$26="ON",AI298*(1-'Control Panel'!$C$26),AI298)</f>
        <v>3511397.7646997715</v>
      </c>
      <c r="AF299" s="3">
        <f>IF(ROUND(AI298,2) = 0,0,-PMT(_xlfn.XLOOKUP(AE$1,'Control Panel'!$B:$B,'Control Panel'!$H:$H),_xlfn.XLOOKUP(AE$1,'Control Panel'!$B:$B,'Control Panel'!$E:$E),_xlfn.XLOOKUP(AE$1,'Control Panel'!$B:$B,'Control Panel'!$C:$C)))</f>
        <v>65692.881367551381</v>
      </c>
      <c r="AG299" s="3">
        <f>IF(AF299=0,0,AE299*(_xlfn.XLOOKUP(AE$1,'Control Panel'!$B:$B,'Control Panel'!$H:$H)))</f>
        <v>20117.383026925778</v>
      </c>
      <c r="AH299" s="3">
        <f t="shared" si="159"/>
        <v>45575.498340625607</v>
      </c>
      <c r="AI299" s="3">
        <f t="shared" si="160"/>
        <v>3465822.2663591458</v>
      </c>
      <c r="AJ299" s="10">
        <f>_xlfn.XLOOKUP(AE$1,'Control Panel'!$B:$B,'Control Panel'!$D:$D)</f>
        <v>6.8750000000000006E-2</v>
      </c>
      <c r="AK299" s="2">
        <f>IF('Control Panel'!$D$26="ON",AO298*(1-'Control Panel'!$C$26),AO298)</f>
        <v>-5.056790541857481E-10</v>
      </c>
      <c r="AL299" s="3">
        <f>IF(ROUND(AO298,2) = 0,0,-PMT(_xlfn.XLOOKUP(AK$1,'Control Panel'!$B:$B,'Control Panel'!$H:$H),_xlfn.XLOOKUP(AK$1,'Control Panel'!$B:$B,'Control Panel'!$E:$E),_xlfn.XLOOKUP(AK$1,'Control Panel'!$B:$B,'Control Panel'!$C:$C)))</f>
        <v>0</v>
      </c>
      <c r="AM299" s="3">
        <f>IF(AL299=0,0,AK299*(_xlfn.XLOOKUP(AK$1,'Control Panel'!$B:$B,'Control Panel'!$H:$H)))</f>
        <v>0</v>
      </c>
      <c r="AN299" s="3">
        <f t="shared" si="161"/>
        <v>0</v>
      </c>
      <c r="AO299" s="3">
        <f t="shared" si="162"/>
        <v>-5.056790541857481E-10</v>
      </c>
      <c r="AP299" s="10">
        <f>_xlfn.XLOOKUP(AK$1,'Control Panel'!$B:$B,'Control Panel'!$D:$D)</f>
        <v>6.25E-2</v>
      </c>
      <c r="AQ299" s="2">
        <f>IF('Control Panel'!$D$26="ON",AU298*(1-'Control Panel'!$C$26),AU298)</f>
        <v>-1.3387762010097504E-9</v>
      </c>
      <c r="AR299" s="3">
        <f>IF(ROUND(AU298,2) = 0,0,-PMT(_xlfn.XLOOKUP(AQ$1,'Control Panel'!$B:$B,'Control Panel'!$H:$H),_xlfn.XLOOKUP(AQ$1,'Control Panel'!$B:$B,'Control Panel'!$E:$E),_xlfn.XLOOKUP(AQ$1,'Control Panel'!$B:$B,'Control Panel'!$C:$C)))</f>
        <v>0</v>
      </c>
      <c r="AS299" s="3">
        <f>IF(AR299=0,0,AQ299*(_xlfn.XLOOKUP(AQ$1,'Control Panel'!$B:$B,'Control Panel'!$H:$H)))</f>
        <v>0</v>
      </c>
      <c r="AT299" s="3">
        <f t="shared" si="163"/>
        <v>0</v>
      </c>
      <c r="AU299" s="3">
        <f t="shared" si="164"/>
        <v>-1.3387762010097504E-9</v>
      </c>
      <c r="AV299" s="10">
        <f>_xlfn.XLOOKUP(AQ$1,'Control Panel'!$B:$B,'Control Panel'!$D:$D)</f>
        <v>6.6250000000000003E-2</v>
      </c>
      <c r="AW299" s="2">
        <f>IF('Control Panel'!$D$26="ON",BA298*(1-'Control Panel'!$C$26),BA298)</f>
        <v>2487908.4198208796</v>
      </c>
      <c r="AX299" s="3">
        <f>IF(ROUND(BA298,2) = 0,0,-PMT(_xlfn.XLOOKUP(AW$1,'Control Panel'!$B:$B,'Control Panel'!$H:$H),_xlfn.XLOOKUP(AW$1,'Control Panel'!$B:$B,'Control Panel'!$E:$E),_xlfn.XLOOKUP(AW$1,'Control Panel'!$B:$B,'Control Panel'!$C:$C)))</f>
        <v>44797.69910066975</v>
      </c>
      <c r="AY299" s="3">
        <f>IF(AX299=0,0,AW299*(_xlfn.XLOOKUP(AW$1,'Control Panel'!$B:$B,'Control Panel'!$H:$H)))</f>
        <v>11143.756463781023</v>
      </c>
      <c r="AZ299" s="3">
        <f t="shared" si="165"/>
        <v>33653.942636888729</v>
      </c>
      <c r="BA299" s="3">
        <f t="shared" si="166"/>
        <v>2454254.4771839906</v>
      </c>
      <c r="BB299" s="10">
        <f>_xlfn.XLOOKUP(AW$1,'Control Panel'!$B:$B,'Control Panel'!$D:$D)</f>
        <v>5.3749999999999999E-2</v>
      </c>
      <c r="BC299" s="2">
        <f>IF('Control Panel'!$D$26="ON",BG298*(1-'Control Panel'!$C$26),BG298)</f>
        <v>4431159.1363169821</v>
      </c>
      <c r="BD299" s="3">
        <f>IF(ROUND(BG298,2) = 0,0,-PMT(_xlfn.XLOOKUP(BC$1,'Control Panel'!$B:$B,'Control Panel'!$H:$H),_xlfn.XLOOKUP(BC$1,'Control Panel'!$B:$B,'Control Panel'!$E:$E),_xlfn.XLOOKUP(BC$1,'Control Panel'!$B:$B,'Control Panel'!$C:$C)))</f>
        <v>83162.8118973979</v>
      </c>
      <c r="BE299" s="3">
        <f>IF(BD299=0,0,BC299*(_xlfn.XLOOKUP(BC$1,'Control Panel'!$B:$B,'Control Panel'!$H:$H)))</f>
        <v>25848.428295182395</v>
      </c>
      <c r="BF299" s="3">
        <f t="shared" si="167"/>
        <v>57314.383602215501</v>
      </c>
      <c r="BG299" s="3">
        <f t="shared" si="168"/>
        <v>4373844.7527147662</v>
      </c>
      <c r="BH299" s="10">
        <f>_xlfn.XLOOKUP(BC$1,'Control Panel'!$B:$B,'Control Panel'!$D:$D)</f>
        <v>7.0000000000000007E-2</v>
      </c>
      <c r="BI299" s="2">
        <f>IF('Control Panel'!$D$26="ON",BM298*(1-'Control Panel'!$C$26),BM298)</f>
        <v>2189264.8370539714</v>
      </c>
      <c r="BJ299" s="3">
        <f>IF(ROUND(BM298,2) = 0,0,-PMT(_xlfn.XLOOKUP(BI$1,'Control Panel'!$B:$B,'Control Panel'!$H:$H),_xlfn.XLOOKUP(BI$1,'Control Panel'!$B:$B,'Control Panel'!$E:$E),_xlfn.XLOOKUP(BI$1,'Control Panel'!$B:$B,'Control Panel'!$C:$C)))</f>
        <v>39928.799014207361</v>
      </c>
      <c r="BK299" s="3">
        <f>IF(BJ299=0,0,BI299*(_xlfn.XLOOKUP(BI$1,'Control Panel'!$B:$B,'Control Panel'!$H:$H)))</f>
        <v>10718.275764743401</v>
      </c>
      <c r="BL299" s="3">
        <f t="shared" si="169"/>
        <v>29210.52324946396</v>
      </c>
      <c r="BM299" s="3">
        <f t="shared" si="170"/>
        <v>2160054.3138045073</v>
      </c>
      <c r="BN299" s="10">
        <f>_xlfn.XLOOKUP(BI$1,'Control Panel'!$B:$B,'Control Panel'!$D:$D)</f>
        <v>5.8749999999999997E-2</v>
      </c>
      <c r="BO299" s="2">
        <f>IF('Control Panel'!$D$26="ON",BS298*(1-'Control Panel'!$C$26),BS298)</f>
        <v>2845874.2949520051</v>
      </c>
      <c r="BP299" s="3">
        <f>IF(ROUND(BS298,2) = 0,0,-PMT(_xlfn.XLOOKUP(BO$1,'Control Panel'!$B:$B,'Control Panel'!$H:$H),_xlfn.XLOOKUP(BO$1,'Control Panel'!$B:$B,'Control Panel'!$E:$E),_xlfn.XLOOKUP(BO$1,'Control Panel'!$B:$B,'Control Panel'!$C:$C)))</f>
        <v>51078.842448125593</v>
      </c>
      <c r="BQ299" s="3">
        <f>IF(BP299=0,0,BO299*(_xlfn.XLOOKUP(BO$1,'Control Panel'!$B:$B,'Control Panel'!$H:$H)))</f>
        <v>12450.70004041502</v>
      </c>
      <c r="BR299" s="3">
        <f t="shared" si="171"/>
        <v>38628.142407710577</v>
      </c>
      <c r="BS299" s="3">
        <f t="shared" si="172"/>
        <v>2807246.1525442945</v>
      </c>
      <c r="BT299" s="10">
        <f>_xlfn.XLOOKUP(BO$1,'Control Panel'!$B:$B,'Control Panel'!$D:$D)</f>
        <v>5.2499999999999998E-2</v>
      </c>
      <c r="BU299" s="2">
        <f>IF('Control Panel'!$D$26="ON",BY298*(1-'Control Panel'!$C$26),BY298)</f>
        <v>-1.0259100235998631E-9</v>
      </c>
      <c r="BV299" s="3">
        <f>IF(ROUND(BY298,2) = 0,0,-PMT(_xlfn.XLOOKUP(BU$1,'Control Panel'!$B:$B,'Control Panel'!$H:$H),_xlfn.XLOOKUP(BU$1,'Control Panel'!$B:$B,'Control Panel'!$E:$E),_xlfn.XLOOKUP(BU$1,'Control Panel'!$B:$B,'Control Panel'!$C:$C)))</f>
        <v>0</v>
      </c>
      <c r="BW299" s="3">
        <f>IF(BV299=0,0,BU299*(_xlfn.XLOOKUP(BU$1,'Control Panel'!$B:$B,'Control Panel'!$H:$H)))</f>
        <v>0</v>
      </c>
      <c r="BX299" s="3">
        <f t="shared" si="173"/>
        <v>0</v>
      </c>
      <c r="BY299" s="3">
        <f t="shared" si="174"/>
        <v>-1.0259100235998631E-9</v>
      </c>
      <c r="BZ299" s="10">
        <f>_xlfn.XLOOKUP(BU$1,'Control Panel'!$B:$B,'Control Panel'!$D:$D)</f>
        <v>6.3750000000000001E-2</v>
      </c>
      <c r="CA299" s="2">
        <f>IF('Control Panel'!$D$26="ON",CE298*(1-'Control Panel'!$C$26),CE298)</f>
        <v>-8.3746272139251232E-9</v>
      </c>
      <c r="CB299" s="3">
        <f>IF(ROUND(CE298,2) = 0,0,-PMT(_xlfn.XLOOKUP(CA$1,'Control Panel'!$B:$B,'Control Panel'!$H:$H),_xlfn.XLOOKUP(CA$1,'Control Panel'!$B:$B,'Control Panel'!$E:$E),_xlfn.XLOOKUP(CA$1,'Control Panel'!$B:$B,'Control Panel'!$C:$C)))</f>
        <v>0</v>
      </c>
      <c r="CC299" s="3">
        <f>IF(CB299=0,0,CA299*(_xlfn.XLOOKUP(CA$1,'Control Panel'!$B:$B,'Control Panel'!$H:$H)))</f>
        <v>0</v>
      </c>
      <c r="CD299" s="3">
        <f t="shared" si="175"/>
        <v>0</v>
      </c>
      <c r="CE299" s="3">
        <f t="shared" si="176"/>
        <v>-8.3746272139251232E-9</v>
      </c>
      <c r="CF299" s="10">
        <f>_xlfn.XLOOKUP(CA$1,'Control Panel'!$B:$B,'Control Panel'!$D:$D)</f>
        <v>5.7500000000000002E-2</v>
      </c>
      <c r="CG299" s="2">
        <f>IF('Control Panel'!$D$26="ON",CK298*(1-'Control Panel'!$C$26),CK298)</f>
        <v>2.066371962428093E-9</v>
      </c>
      <c r="CH299" s="3">
        <f>IF(ROUND(CK298,2) = 0,0,-PMT(_xlfn.XLOOKUP(CG$1,'Control Panel'!$B:$B,'Control Panel'!$H:$H),_xlfn.XLOOKUP(CG$1,'Control Panel'!$B:$B,'Control Panel'!$E:$E),_xlfn.XLOOKUP(CG$1,'Control Panel'!$B:$B,'Control Panel'!$C:$C)))</f>
        <v>0</v>
      </c>
      <c r="CI299" s="3">
        <f>IF(CH299=0,0,CG299*(_xlfn.XLOOKUP(CG$1,'Control Panel'!$B:$B,'Control Panel'!$H:$H)))</f>
        <v>0</v>
      </c>
      <c r="CJ299" s="3">
        <f t="shared" si="177"/>
        <v>0</v>
      </c>
      <c r="CK299" s="3">
        <f t="shared" si="178"/>
        <v>2.066371962428093E-9</v>
      </c>
      <c r="CL299" s="10">
        <f>_xlfn.XLOOKUP(CG$1,'Control Panel'!$B:$B,'Control Panel'!$D:$D)</f>
        <v>5.5E-2</v>
      </c>
      <c r="CM299" s="2">
        <f>IF('Control Panel'!$D$26="ON",CQ298*(1-'Control Panel'!$C$26),CQ298)</f>
        <v>615324.17188151297</v>
      </c>
      <c r="CN299" s="3">
        <f>IF(ROUND(CQ298,2) = 0,0,-PMT(_xlfn.XLOOKUP(CM$1,'Control Panel'!$B:$B,'Control Panel'!$H:$H),_xlfn.XLOOKUP(CM$1,'Control Panel'!$B:$B,'Control Panel'!$E:$E),_xlfn.XLOOKUP(CM$1,'Control Panel'!$B:$B,'Control Panel'!$C:$C)))</f>
        <v>11044.074042837967</v>
      </c>
      <c r="CO299" s="3">
        <f>IF(CN299=0,0,CM299*(_xlfn.XLOOKUP(CM$1,'Control Panel'!$B:$B,'Control Panel'!$H:$H)))</f>
        <v>2692.0432519816191</v>
      </c>
      <c r="CP299" s="3">
        <f t="shared" si="179"/>
        <v>8352.0307908563482</v>
      </c>
      <c r="CQ299" s="3">
        <f t="shared" si="180"/>
        <v>606972.14109065663</v>
      </c>
      <c r="CR299" s="10">
        <f>_xlfn.XLOOKUP(CM$1,'Control Panel'!$B:$B,'Control Panel'!$D:$D)</f>
        <v>5.2499999999999998E-2</v>
      </c>
    </row>
    <row r="300" spans="1:96" ht="11.15" thickBot="1" x14ac:dyDescent="0.35">
      <c r="A300" s="86">
        <f t="shared" si="149"/>
        <v>261957.6926520929</v>
      </c>
      <c r="B300" s="3">
        <f t="shared" si="150"/>
        <v>102724.94065462597</v>
      </c>
      <c r="C300" s="88">
        <f>SUM($A$3:A299)</f>
        <v>80492692.516625613</v>
      </c>
      <c r="D300" s="87">
        <f>IF('Control Panel'!$D$27= "ON",A300+B300*(1-'Control Panel'!$C$27),A300+B300)</f>
        <v>364682.6333067189</v>
      </c>
      <c r="F300" s="11">
        <v>298</v>
      </c>
      <c r="G300" s="2">
        <f>IF('Control Panel'!$D$26="ON",K299*(1-'Control Panel'!$C$26),K299)</f>
        <v>2.5611370801925659E-9</v>
      </c>
      <c r="H300" s="3">
        <f>IF(ROUND(K299,2) = 0,0,-PMT(_xlfn.XLOOKUP(G$1,'Control Panel'!$B:$B,'Control Panel'!$H:$H),_xlfn.XLOOKUP(G$1,'Control Panel'!$B:$B,'Control Panel'!$E:$E),_xlfn.XLOOKUP(G$1,'Control Panel'!$B:$B,'Control Panel'!$C:$C)))</f>
        <v>0</v>
      </c>
      <c r="I300" s="3">
        <f>IF(H300=0,0,G300*(_xlfn.XLOOKUP(G$1,'Control Panel'!$B:$B,'Control Panel'!$H:$H)))</f>
        <v>0</v>
      </c>
      <c r="J300" s="3">
        <f t="shared" si="151"/>
        <v>0</v>
      </c>
      <c r="K300" s="3">
        <f t="shared" si="152"/>
        <v>2.5611370801925659E-9</v>
      </c>
      <c r="L300" s="10">
        <f>_xlfn.XLOOKUP(G$1,'Control Panel'!$B:$B,'Control Panel'!$D:$D)</f>
        <v>5.5E-2</v>
      </c>
      <c r="M300" s="2">
        <f>IF('Control Panel'!$D$26="ON",Q299*(1-'Control Panel'!$C$26),Q299)</f>
        <v>1386328.906543656</v>
      </c>
      <c r="N300" s="3">
        <f>IF(ROUND(Q299,2) = 0,0,-PMT(_xlfn.XLOOKUP(M$1,'Control Panel'!$B:$B,'Control Panel'!$H:$H),_xlfn.XLOOKUP(M$1,'Control Panel'!$B:$B,'Control Panel'!$E:$E),_xlfn.XLOOKUP(M$1,'Control Panel'!$B:$B,'Control Panel'!$C:$C)))</f>
        <v>26277.152547020552</v>
      </c>
      <c r="O300" s="3">
        <f>IF(N300=0,0,M300*(_xlfn.XLOOKUP(M$1,'Control Panel'!$B:$B,'Control Panel'!$H:$H)))</f>
        <v>7942.5093604063632</v>
      </c>
      <c r="P300" s="3">
        <f t="shared" si="153"/>
        <v>18334.64318661419</v>
      </c>
      <c r="Q300" s="3">
        <f t="shared" si="154"/>
        <v>1367994.2633570419</v>
      </c>
      <c r="R300" s="10">
        <f>_xlfn.XLOOKUP(M$1,'Control Panel'!$B:$B,'Control Panel'!$D:$D)</f>
        <v>6.8750000000000006E-2</v>
      </c>
      <c r="S300" s="2">
        <f>IF('Control Panel'!$D$26="ON",W299*(1-'Control Panel'!$C$26),W299)</f>
        <v>2252784.4731333992</v>
      </c>
      <c r="T300" s="3">
        <f>IF(ROUND(W299,2) = 0,0,-PMT(_xlfn.XLOOKUP(S$1,'Control Panel'!$B:$B,'Control Panel'!$H:$H),_xlfn.XLOOKUP(S$1,'Control Panel'!$B:$B,'Control Panel'!$E:$E),_xlfn.XLOOKUP(S$1,'Control Panel'!$B:$B,'Control Panel'!$C:$C)))</f>
        <v>42700.372888908401</v>
      </c>
      <c r="U300" s="3">
        <f>IF(T300=0,0,S300*(_xlfn.XLOOKUP(S$1,'Control Panel'!$B:$B,'Control Panel'!$H:$H)))</f>
        <v>12906.5777106601</v>
      </c>
      <c r="V300" s="3">
        <f t="shared" si="155"/>
        <v>29793.7951782483</v>
      </c>
      <c r="W300" s="3">
        <f t="shared" si="156"/>
        <v>2222990.6779551511</v>
      </c>
      <c r="X300" s="10">
        <f>_xlfn.XLOOKUP(S$1,'Control Panel'!$B:$B,'Control Panel'!$D:$D)</f>
        <v>6.8750000000000006E-2</v>
      </c>
      <c r="Y300" s="2">
        <f>IF('Control Panel'!$D$26="ON",AC299*(1-'Control Panel'!$C$26),AC299)</f>
        <v>-6.7957444116473198E-9</v>
      </c>
      <c r="Z300" s="3">
        <f>IF(ROUND(AC299,2) = 0,0,-PMT(_xlfn.XLOOKUP(Y$1,'Control Panel'!$B:$B,'Control Panel'!$H:$H),_xlfn.XLOOKUP(Y$1,'Control Panel'!$B:$B,'Control Panel'!$E:$E),_xlfn.XLOOKUP(Y$1,'Control Panel'!$B:$B,'Control Panel'!$C:$C)))</f>
        <v>0</v>
      </c>
      <c r="AA300" s="3">
        <f>IF(Z300=0,0,Y300*(_xlfn.XLOOKUP(Y$1,'Control Panel'!$B:$B,'Control Panel'!$H:$H)))</f>
        <v>0</v>
      </c>
      <c r="AB300" s="3">
        <f t="shared" si="157"/>
        <v>0</v>
      </c>
      <c r="AC300" s="3">
        <f t="shared" si="158"/>
        <v>-6.7957444116473198E-9</v>
      </c>
      <c r="AD300" s="10">
        <f>_xlfn.XLOOKUP(Y$1,'Control Panel'!$B:$B,'Control Panel'!$D:$D)</f>
        <v>5.1249999999999997E-2</v>
      </c>
      <c r="AE300" s="2">
        <f>IF('Control Panel'!$D$26="ON",AI299*(1-'Control Panel'!$C$26),AI299)</f>
        <v>3465822.2663591458</v>
      </c>
      <c r="AF300" s="3">
        <f>IF(ROUND(AI299,2) = 0,0,-PMT(_xlfn.XLOOKUP(AE$1,'Control Panel'!$B:$B,'Control Panel'!$H:$H),_xlfn.XLOOKUP(AE$1,'Control Panel'!$B:$B,'Control Panel'!$E:$E),_xlfn.XLOOKUP(AE$1,'Control Panel'!$B:$B,'Control Panel'!$C:$C)))</f>
        <v>65692.881367551381</v>
      </c>
      <c r="AG300" s="3">
        <f>IF(AF300=0,0,AE300*(_xlfn.XLOOKUP(AE$1,'Control Panel'!$B:$B,'Control Panel'!$H:$H)))</f>
        <v>19856.27340101594</v>
      </c>
      <c r="AH300" s="3">
        <f t="shared" si="159"/>
        <v>45836.607966535441</v>
      </c>
      <c r="AI300" s="3">
        <f t="shared" si="160"/>
        <v>3419985.6583926105</v>
      </c>
      <c r="AJ300" s="10">
        <f>_xlfn.XLOOKUP(AE$1,'Control Panel'!$B:$B,'Control Panel'!$D:$D)</f>
        <v>6.8750000000000006E-2</v>
      </c>
      <c r="AK300" s="2">
        <f>IF('Control Panel'!$D$26="ON",AO299*(1-'Control Panel'!$C$26),AO299)</f>
        <v>-5.056790541857481E-10</v>
      </c>
      <c r="AL300" s="3">
        <f>IF(ROUND(AO299,2) = 0,0,-PMT(_xlfn.XLOOKUP(AK$1,'Control Panel'!$B:$B,'Control Panel'!$H:$H),_xlfn.XLOOKUP(AK$1,'Control Panel'!$B:$B,'Control Panel'!$E:$E),_xlfn.XLOOKUP(AK$1,'Control Panel'!$B:$B,'Control Panel'!$C:$C)))</f>
        <v>0</v>
      </c>
      <c r="AM300" s="3">
        <f>IF(AL300=0,0,AK300*(_xlfn.XLOOKUP(AK$1,'Control Panel'!$B:$B,'Control Panel'!$H:$H)))</f>
        <v>0</v>
      </c>
      <c r="AN300" s="3">
        <f t="shared" si="161"/>
        <v>0</v>
      </c>
      <c r="AO300" s="3">
        <f t="shared" si="162"/>
        <v>-5.056790541857481E-10</v>
      </c>
      <c r="AP300" s="10">
        <f>_xlfn.XLOOKUP(AK$1,'Control Panel'!$B:$B,'Control Panel'!$D:$D)</f>
        <v>6.25E-2</v>
      </c>
      <c r="AQ300" s="2">
        <f>IF('Control Panel'!$D$26="ON",AU299*(1-'Control Panel'!$C$26),AU299)</f>
        <v>-1.3387762010097504E-9</v>
      </c>
      <c r="AR300" s="3">
        <f>IF(ROUND(AU299,2) = 0,0,-PMT(_xlfn.XLOOKUP(AQ$1,'Control Panel'!$B:$B,'Control Panel'!$H:$H),_xlfn.XLOOKUP(AQ$1,'Control Panel'!$B:$B,'Control Panel'!$E:$E),_xlfn.XLOOKUP(AQ$1,'Control Panel'!$B:$B,'Control Panel'!$C:$C)))</f>
        <v>0</v>
      </c>
      <c r="AS300" s="3">
        <f>IF(AR300=0,0,AQ300*(_xlfn.XLOOKUP(AQ$1,'Control Panel'!$B:$B,'Control Panel'!$H:$H)))</f>
        <v>0</v>
      </c>
      <c r="AT300" s="3">
        <f t="shared" si="163"/>
        <v>0</v>
      </c>
      <c r="AU300" s="3">
        <f t="shared" si="164"/>
        <v>-1.3387762010097504E-9</v>
      </c>
      <c r="AV300" s="10">
        <f>_xlfn.XLOOKUP(AQ$1,'Control Panel'!$B:$B,'Control Panel'!$D:$D)</f>
        <v>6.6250000000000003E-2</v>
      </c>
      <c r="AW300" s="2">
        <f>IF('Control Panel'!$D$26="ON",BA299*(1-'Control Panel'!$C$26),BA299)</f>
        <v>2454254.4771839906</v>
      </c>
      <c r="AX300" s="3">
        <f>IF(ROUND(BA299,2) = 0,0,-PMT(_xlfn.XLOOKUP(AW$1,'Control Panel'!$B:$B,'Control Panel'!$H:$H),_xlfn.XLOOKUP(AW$1,'Control Panel'!$B:$B,'Control Panel'!$E:$E),_xlfn.XLOOKUP(AW$1,'Control Panel'!$B:$B,'Control Panel'!$C:$C)))</f>
        <v>44797.69910066975</v>
      </c>
      <c r="AY300" s="3">
        <f>IF(AX300=0,0,AW300*(_xlfn.XLOOKUP(AW$1,'Control Panel'!$B:$B,'Control Panel'!$H:$H)))</f>
        <v>10993.014845719959</v>
      </c>
      <c r="AZ300" s="3">
        <f t="shared" si="165"/>
        <v>33804.684254949789</v>
      </c>
      <c r="BA300" s="3">
        <f t="shared" si="166"/>
        <v>2420449.7929290407</v>
      </c>
      <c r="BB300" s="10">
        <f>_xlfn.XLOOKUP(AW$1,'Control Panel'!$B:$B,'Control Panel'!$D:$D)</f>
        <v>5.3749999999999999E-2</v>
      </c>
      <c r="BC300" s="2">
        <f>IF('Control Panel'!$D$26="ON",BG299*(1-'Control Panel'!$C$26),BG299)</f>
        <v>4373844.7527147662</v>
      </c>
      <c r="BD300" s="3">
        <f>IF(ROUND(BG299,2) = 0,0,-PMT(_xlfn.XLOOKUP(BC$1,'Control Panel'!$B:$B,'Control Panel'!$H:$H),_xlfn.XLOOKUP(BC$1,'Control Panel'!$B:$B,'Control Panel'!$E:$E),_xlfn.XLOOKUP(BC$1,'Control Panel'!$B:$B,'Control Panel'!$C:$C)))</f>
        <v>83162.8118973979</v>
      </c>
      <c r="BE300" s="3">
        <f>IF(BD300=0,0,BC300*(_xlfn.XLOOKUP(BC$1,'Control Panel'!$B:$B,'Control Panel'!$H:$H)))</f>
        <v>25514.094390836137</v>
      </c>
      <c r="BF300" s="3">
        <f t="shared" si="167"/>
        <v>57648.717506561763</v>
      </c>
      <c r="BG300" s="3">
        <f t="shared" si="168"/>
        <v>4316196.0352082048</v>
      </c>
      <c r="BH300" s="10">
        <f>_xlfn.XLOOKUP(BC$1,'Control Panel'!$B:$B,'Control Panel'!$D:$D)</f>
        <v>7.0000000000000007E-2</v>
      </c>
      <c r="BI300" s="2">
        <f>IF('Control Panel'!$D$26="ON",BM299*(1-'Control Panel'!$C$26),BM299)</f>
        <v>2160054.3138045073</v>
      </c>
      <c r="BJ300" s="3">
        <f>IF(ROUND(BM299,2) = 0,0,-PMT(_xlfn.XLOOKUP(BI$1,'Control Panel'!$B:$B,'Control Panel'!$H:$H),_xlfn.XLOOKUP(BI$1,'Control Panel'!$B:$B,'Control Panel'!$E:$E),_xlfn.XLOOKUP(BI$1,'Control Panel'!$B:$B,'Control Panel'!$C:$C)))</f>
        <v>39928.799014207361</v>
      </c>
      <c r="BK300" s="3">
        <f>IF(BJ300=0,0,BI300*(_xlfn.XLOOKUP(BI$1,'Control Panel'!$B:$B,'Control Panel'!$H:$H)))</f>
        <v>10575.265911334565</v>
      </c>
      <c r="BL300" s="3">
        <f t="shared" si="169"/>
        <v>29353.533102872796</v>
      </c>
      <c r="BM300" s="3">
        <f t="shared" si="170"/>
        <v>2130700.7807016345</v>
      </c>
      <c r="BN300" s="10">
        <f>_xlfn.XLOOKUP(BI$1,'Control Panel'!$B:$B,'Control Panel'!$D:$D)</f>
        <v>5.8749999999999997E-2</v>
      </c>
      <c r="BO300" s="2">
        <f>IF('Control Panel'!$D$26="ON",BS299*(1-'Control Panel'!$C$26),BS299)</f>
        <v>2807246.1525442945</v>
      </c>
      <c r="BP300" s="3">
        <f>IF(ROUND(BS299,2) = 0,0,-PMT(_xlfn.XLOOKUP(BO$1,'Control Panel'!$B:$B,'Control Panel'!$H:$H),_xlfn.XLOOKUP(BO$1,'Control Panel'!$B:$B,'Control Panel'!$E:$E),_xlfn.XLOOKUP(BO$1,'Control Panel'!$B:$B,'Control Panel'!$C:$C)))</f>
        <v>51078.842448125593</v>
      </c>
      <c r="BQ300" s="3">
        <f>IF(BP300=0,0,BO300*(_xlfn.XLOOKUP(BO$1,'Control Panel'!$B:$B,'Control Panel'!$H:$H)))</f>
        <v>12281.701917381288</v>
      </c>
      <c r="BR300" s="3">
        <f t="shared" si="171"/>
        <v>38797.140530744306</v>
      </c>
      <c r="BS300" s="3">
        <f t="shared" si="172"/>
        <v>2768449.0120135504</v>
      </c>
      <c r="BT300" s="10">
        <f>_xlfn.XLOOKUP(BO$1,'Control Panel'!$B:$B,'Control Panel'!$D:$D)</f>
        <v>5.2499999999999998E-2</v>
      </c>
      <c r="BU300" s="2">
        <f>IF('Control Panel'!$D$26="ON",BY299*(1-'Control Panel'!$C$26),BY299)</f>
        <v>-1.0259100235998631E-9</v>
      </c>
      <c r="BV300" s="3">
        <f>IF(ROUND(BY299,2) = 0,0,-PMT(_xlfn.XLOOKUP(BU$1,'Control Panel'!$B:$B,'Control Panel'!$H:$H),_xlfn.XLOOKUP(BU$1,'Control Panel'!$B:$B,'Control Panel'!$E:$E),_xlfn.XLOOKUP(BU$1,'Control Panel'!$B:$B,'Control Panel'!$C:$C)))</f>
        <v>0</v>
      </c>
      <c r="BW300" s="3">
        <f>IF(BV300=0,0,BU300*(_xlfn.XLOOKUP(BU$1,'Control Panel'!$B:$B,'Control Panel'!$H:$H)))</f>
        <v>0</v>
      </c>
      <c r="BX300" s="3">
        <f t="shared" si="173"/>
        <v>0</v>
      </c>
      <c r="BY300" s="3">
        <f t="shared" si="174"/>
        <v>-1.0259100235998631E-9</v>
      </c>
      <c r="BZ300" s="10">
        <f>_xlfn.XLOOKUP(BU$1,'Control Panel'!$B:$B,'Control Panel'!$D:$D)</f>
        <v>6.3750000000000001E-2</v>
      </c>
      <c r="CA300" s="2">
        <f>IF('Control Panel'!$D$26="ON",CE299*(1-'Control Panel'!$C$26),CE299)</f>
        <v>-8.3746272139251232E-9</v>
      </c>
      <c r="CB300" s="3">
        <f>IF(ROUND(CE299,2) = 0,0,-PMT(_xlfn.XLOOKUP(CA$1,'Control Panel'!$B:$B,'Control Panel'!$H:$H),_xlfn.XLOOKUP(CA$1,'Control Panel'!$B:$B,'Control Panel'!$E:$E),_xlfn.XLOOKUP(CA$1,'Control Panel'!$B:$B,'Control Panel'!$C:$C)))</f>
        <v>0</v>
      </c>
      <c r="CC300" s="3">
        <f>IF(CB300=0,0,CA300*(_xlfn.XLOOKUP(CA$1,'Control Panel'!$B:$B,'Control Panel'!$H:$H)))</f>
        <v>0</v>
      </c>
      <c r="CD300" s="3">
        <f t="shared" si="175"/>
        <v>0</v>
      </c>
      <c r="CE300" s="3">
        <f t="shared" si="176"/>
        <v>-8.3746272139251232E-9</v>
      </c>
      <c r="CF300" s="10">
        <f>_xlfn.XLOOKUP(CA$1,'Control Panel'!$B:$B,'Control Panel'!$D:$D)</f>
        <v>5.7500000000000002E-2</v>
      </c>
      <c r="CG300" s="2">
        <f>IF('Control Panel'!$D$26="ON",CK299*(1-'Control Panel'!$C$26),CK299)</f>
        <v>2.066371962428093E-9</v>
      </c>
      <c r="CH300" s="3">
        <f>IF(ROUND(CK299,2) = 0,0,-PMT(_xlfn.XLOOKUP(CG$1,'Control Panel'!$B:$B,'Control Panel'!$H:$H),_xlfn.XLOOKUP(CG$1,'Control Panel'!$B:$B,'Control Panel'!$E:$E),_xlfn.XLOOKUP(CG$1,'Control Panel'!$B:$B,'Control Panel'!$C:$C)))</f>
        <v>0</v>
      </c>
      <c r="CI300" s="3">
        <f>IF(CH300=0,0,CG300*(_xlfn.XLOOKUP(CG$1,'Control Panel'!$B:$B,'Control Panel'!$H:$H)))</f>
        <v>0</v>
      </c>
      <c r="CJ300" s="3">
        <f t="shared" si="177"/>
        <v>0</v>
      </c>
      <c r="CK300" s="3">
        <f t="shared" si="178"/>
        <v>2.066371962428093E-9</v>
      </c>
      <c r="CL300" s="10">
        <f>_xlfn.XLOOKUP(CG$1,'Control Panel'!$B:$B,'Control Panel'!$D:$D)</f>
        <v>5.5E-2</v>
      </c>
      <c r="CM300" s="2">
        <f>IF('Control Panel'!$D$26="ON",CQ299*(1-'Control Panel'!$C$26),CQ299)</f>
        <v>606972.14109065663</v>
      </c>
      <c r="CN300" s="3">
        <f>IF(ROUND(CQ299,2) = 0,0,-PMT(_xlfn.XLOOKUP(CM$1,'Control Panel'!$B:$B,'Control Panel'!$H:$H),_xlfn.XLOOKUP(CM$1,'Control Panel'!$B:$B,'Control Panel'!$E:$E),_xlfn.XLOOKUP(CM$1,'Control Panel'!$B:$B,'Control Panel'!$C:$C)))</f>
        <v>11044.074042837967</v>
      </c>
      <c r="CO300" s="3">
        <f>IF(CN300=0,0,CM300*(_xlfn.XLOOKUP(CM$1,'Control Panel'!$B:$B,'Control Panel'!$H:$H)))</f>
        <v>2655.5031172716226</v>
      </c>
      <c r="CP300" s="3">
        <f t="shared" si="179"/>
        <v>8388.5709255663442</v>
      </c>
      <c r="CQ300" s="3">
        <f t="shared" si="180"/>
        <v>598583.57016509026</v>
      </c>
      <c r="CR300" s="10">
        <f>_xlfn.XLOOKUP(CM$1,'Control Panel'!$B:$B,'Control Panel'!$D:$D)</f>
        <v>5.2499999999999998E-2</v>
      </c>
    </row>
    <row r="301" spans="1:96" ht="11.15" thickBot="1" x14ac:dyDescent="0.35">
      <c r="A301" s="86">
        <f t="shared" si="149"/>
        <v>263333.88255715097</v>
      </c>
      <c r="B301" s="3">
        <f t="shared" si="150"/>
        <v>101348.75074956795</v>
      </c>
      <c r="C301" s="88">
        <f>SUM($A$3:A300)</f>
        <v>80754650.209277704</v>
      </c>
      <c r="D301" s="87">
        <f>IF('Control Panel'!$D$27= "ON",A301+B301*(1-'Control Panel'!$C$27),A301+B301)</f>
        <v>364682.6333067189</v>
      </c>
      <c r="F301" s="11">
        <v>299</v>
      </c>
      <c r="G301" s="2">
        <f>IF('Control Panel'!$D$26="ON",K300*(1-'Control Panel'!$C$26),K300)</f>
        <v>2.5611370801925659E-9</v>
      </c>
      <c r="H301" s="3">
        <f>IF(ROUND(K300,2) = 0,0,-PMT(_xlfn.XLOOKUP(G$1,'Control Panel'!$B:$B,'Control Panel'!$H:$H),_xlfn.XLOOKUP(G$1,'Control Panel'!$B:$B,'Control Panel'!$E:$E),_xlfn.XLOOKUP(G$1,'Control Panel'!$B:$B,'Control Panel'!$C:$C)))</f>
        <v>0</v>
      </c>
      <c r="I301" s="3">
        <f>IF(H301=0,0,G301*(_xlfn.XLOOKUP(G$1,'Control Panel'!$B:$B,'Control Panel'!$H:$H)))</f>
        <v>0</v>
      </c>
      <c r="J301" s="3">
        <f t="shared" si="151"/>
        <v>0</v>
      </c>
      <c r="K301" s="3">
        <f t="shared" si="152"/>
        <v>2.5611370801925659E-9</v>
      </c>
      <c r="L301" s="10">
        <f>_xlfn.XLOOKUP(G$1,'Control Panel'!$B:$B,'Control Panel'!$D:$D)</f>
        <v>5.5E-2</v>
      </c>
      <c r="M301" s="2">
        <f>IF('Control Panel'!$D$26="ON",Q300*(1-'Control Panel'!$C$26),Q300)</f>
        <v>1367994.2633570419</v>
      </c>
      <c r="N301" s="3">
        <f>IF(ROUND(Q300,2) = 0,0,-PMT(_xlfn.XLOOKUP(M$1,'Control Panel'!$B:$B,'Control Panel'!$H:$H),_xlfn.XLOOKUP(M$1,'Control Panel'!$B:$B,'Control Panel'!$E:$E),_xlfn.XLOOKUP(M$1,'Control Panel'!$B:$B,'Control Panel'!$C:$C)))</f>
        <v>26277.152547020552</v>
      </c>
      <c r="O301" s="3">
        <f>IF(N301=0,0,M301*(_xlfn.XLOOKUP(M$1,'Control Panel'!$B:$B,'Control Panel'!$H:$H)))</f>
        <v>7837.4671338163862</v>
      </c>
      <c r="P301" s="3">
        <f t="shared" si="153"/>
        <v>18439.685413204166</v>
      </c>
      <c r="Q301" s="3">
        <f t="shared" si="154"/>
        <v>1349554.5779438377</v>
      </c>
      <c r="R301" s="10">
        <f>_xlfn.XLOOKUP(M$1,'Control Panel'!$B:$B,'Control Panel'!$D:$D)</f>
        <v>6.8750000000000006E-2</v>
      </c>
      <c r="S301" s="2">
        <f>IF('Control Panel'!$D$26="ON",W300*(1-'Control Panel'!$C$26),W300)</f>
        <v>2222990.6779551511</v>
      </c>
      <c r="T301" s="3">
        <f>IF(ROUND(W300,2) = 0,0,-PMT(_xlfn.XLOOKUP(S$1,'Control Panel'!$B:$B,'Control Panel'!$H:$H),_xlfn.XLOOKUP(S$1,'Control Panel'!$B:$B,'Control Panel'!$E:$E),_xlfn.XLOOKUP(S$1,'Control Panel'!$B:$B,'Control Panel'!$C:$C)))</f>
        <v>42700.372888908401</v>
      </c>
      <c r="U301" s="3">
        <f>IF(T301=0,0,S301*(_xlfn.XLOOKUP(S$1,'Control Panel'!$B:$B,'Control Panel'!$H:$H)))</f>
        <v>12735.884092451388</v>
      </c>
      <c r="V301" s="3">
        <f t="shared" si="155"/>
        <v>29964.488796457015</v>
      </c>
      <c r="W301" s="3">
        <f t="shared" si="156"/>
        <v>2193026.1891586939</v>
      </c>
      <c r="X301" s="10">
        <f>_xlfn.XLOOKUP(S$1,'Control Panel'!$B:$B,'Control Panel'!$D:$D)</f>
        <v>6.8750000000000006E-2</v>
      </c>
      <c r="Y301" s="2">
        <f>IF('Control Panel'!$D$26="ON",AC300*(1-'Control Panel'!$C$26),AC300)</f>
        <v>-6.7957444116473198E-9</v>
      </c>
      <c r="Z301" s="3">
        <f>IF(ROUND(AC300,2) = 0,0,-PMT(_xlfn.XLOOKUP(Y$1,'Control Panel'!$B:$B,'Control Panel'!$H:$H),_xlfn.XLOOKUP(Y$1,'Control Panel'!$B:$B,'Control Panel'!$E:$E),_xlfn.XLOOKUP(Y$1,'Control Panel'!$B:$B,'Control Panel'!$C:$C)))</f>
        <v>0</v>
      </c>
      <c r="AA301" s="3">
        <f>IF(Z301=0,0,Y301*(_xlfn.XLOOKUP(Y$1,'Control Panel'!$B:$B,'Control Panel'!$H:$H)))</f>
        <v>0</v>
      </c>
      <c r="AB301" s="3">
        <f t="shared" si="157"/>
        <v>0</v>
      </c>
      <c r="AC301" s="3">
        <f t="shared" si="158"/>
        <v>-6.7957444116473198E-9</v>
      </c>
      <c r="AD301" s="10">
        <f>_xlfn.XLOOKUP(Y$1,'Control Panel'!$B:$B,'Control Panel'!$D:$D)</f>
        <v>5.1249999999999997E-2</v>
      </c>
      <c r="AE301" s="2">
        <f>IF('Control Panel'!$D$26="ON",AI300*(1-'Control Panel'!$C$26),AI300)</f>
        <v>3419985.6583926105</v>
      </c>
      <c r="AF301" s="3">
        <f>IF(ROUND(AI300,2) = 0,0,-PMT(_xlfn.XLOOKUP(AE$1,'Control Panel'!$B:$B,'Control Panel'!$H:$H),_xlfn.XLOOKUP(AE$1,'Control Panel'!$B:$B,'Control Panel'!$E:$E),_xlfn.XLOOKUP(AE$1,'Control Panel'!$B:$B,'Control Panel'!$C:$C)))</f>
        <v>65692.881367551381</v>
      </c>
      <c r="AG301" s="3">
        <f>IF(AF301=0,0,AE301*(_xlfn.XLOOKUP(AE$1,'Control Panel'!$B:$B,'Control Panel'!$H:$H)))</f>
        <v>19593.667834541</v>
      </c>
      <c r="AH301" s="3">
        <f t="shared" si="159"/>
        <v>46099.213533010377</v>
      </c>
      <c r="AI301" s="3">
        <f t="shared" si="160"/>
        <v>3373886.4448596002</v>
      </c>
      <c r="AJ301" s="10">
        <f>_xlfn.XLOOKUP(AE$1,'Control Panel'!$B:$B,'Control Panel'!$D:$D)</f>
        <v>6.8750000000000006E-2</v>
      </c>
      <c r="AK301" s="2">
        <f>IF('Control Panel'!$D$26="ON",AO300*(1-'Control Panel'!$C$26),AO300)</f>
        <v>-5.056790541857481E-10</v>
      </c>
      <c r="AL301" s="3">
        <f>IF(ROUND(AO300,2) = 0,0,-PMT(_xlfn.XLOOKUP(AK$1,'Control Panel'!$B:$B,'Control Panel'!$H:$H),_xlfn.XLOOKUP(AK$1,'Control Panel'!$B:$B,'Control Panel'!$E:$E),_xlfn.XLOOKUP(AK$1,'Control Panel'!$B:$B,'Control Panel'!$C:$C)))</f>
        <v>0</v>
      </c>
      <c r="AM301" s="3">
        <f>IF(AL301=0,0,AK301*(_xlfn.XLOOKUP(AK$1,'Control Panel'!$B:$B,'Control Panel'!$H:$H)))</f>
        <v>0</v>
      </c>
      <c r="AN301" s="3">
        <f t="shared" si="161"/>
        <v>0</v>
      </c>
      <c r="AO301" s="3">
        <f t="shared" si="162"/>
        <v>-5.056790541857481E-10</v>
      </c>
      <c r="AP301" s="10">
        <f>_xlfn.XLOOKUP(AK$1,'Control Panel'!$B:$B,'Control Panel'!$D:$D)</f>
        <v>6.25E-2</v>
      </c>
      <c r="AQ301" s="2">
        <f>IF('Control Panel'!$D$26="ON",AU300*(1-'Control Panel'!$C$26),AU300)</f>
        <v>-1.3387762010097504E-9</v>
      </c>
      <c r="AR301" s="3">
        <f>IF(ROUND(AU300,2) = 0,0,-PMT(_xlfn.XLOOKUP(AQ$1,'Control Panel'!$B:$B,'Control Panel'!$H:$H),_xlfn.XLOOKUP(AQ$1,'Control Panel'!$B:$B,'Control Panel'!$E:$E),_xlfn.XLOOKUP(AQ$1,'Control Panel'!$B:$B,'Control Panel'!$C:$C)))</f>
        <v>0</v>
      </c>
      <c r="AS301" s="3">
        <f>IF(AR301=0,0,AQ301*(_xlfn.XLOOKUP(AQ$1,'Control Panel'!$B:$B,'Control Panel'!$H:$H)))</f>
        <v>0</v>
      </c>
      <c r="AT301" s="3">
        <f t="shared" si="163"/>
        <v>0</v>
      </c>
      <c r="AU301" s="3">
        <f t="shared" si="164"/>
        <v>-1.3387762010097504E-9</v>
      </c>
      <c r="AV301" s="10">
        <f>_xlfn.XLOOKUP(AQ$1,'Control Panel'!$B:$B,'Control Panel'!$D:$D)</f>
        <v>6.6250000000000003E-2</v>
      </c>
      <c r="AW301" s="2">
        <f>IF('Control Panel'!$D$26="ON",BA300*(1-'Control Panel'!$C$26),BA300)</f>
        <v>2420449.7929290407</v>
      </c>
      <c r="AX301" s="3">
        <f>IF(ROUND(BA300,2) = 0,0,-PMT(_xlfn.XLOOKUP(AW$1,'Control Panel'!$B:$B,'Control Panel'!$H:$H),_xlfn.XLOOKUP(AW$1,'Control Panel'!$B:$B,'Control Panel'!$E:$E),_xlfn.XLOOKUP(AW$1,'Control Panel'!$B:$B,'Control Panel'!$C:$C)))</f>
        <v>44797.69910066975</v>
      </c>
      <c r="AY301" s="3">
        <f>IF(AX301=0,0,AW301*(_xlfn.XLOOKUP(AW$1,'Control Panel'!$B:$B,'Control Panel'!$H:$H)))</f>
        <v>10841.598030827996</v>
      </c>
      <c r="AZ301" s="3">
        <f t="shared" si="165"/>
        <v>33956.101069841752</v>
      </c>
      <c r="BA301" s="3">
        <f t="shared" si="166"/>
        <v>2386493.6918591992</v>
      </c>
      <c r="BB301" s="10">
        <f>_xlfn.XLOOKUP(AW$1,'Control Panel'!$B:$B,'Control Panel'!$D:$D)</f>
        <v>5.3749999999999999E-2</v>
      </c>
      <c r="BC301" s="2">
        <f>IF('Control Panel'!$D$26="ON",BG300*(1-'Control Panel'!$C$26),BG300)</f>
        <v>4316196.0352082048</v>
      </c>
      <c r="BD301" s="3">
        <f>IF(ROUND(BG300,2) = 0,0,-PMT(_xlfn.XLOOKUP(BC$1,'Control Panel'!$B:$B,'Control Panel'!$H:$H),_xlfn.XLOOKUP(BC$1,'Control Panel'!$B:$B,'Control Panel'!$E:$E),_xlfn.XLOOKUP(BC$1,'Control Panel'!$B:$B,'Control Panel'!$C:$C)))</f>
        <v>83162.8118973979</v>
      </c>
      <c r="BE301" s="3">
        <f>IF(BD301=0,0,BC301*(_xlfn.XLOOKUP(BC$1,'Control Panel'!$B:$B,'Control Panel'!$H:$H)))</f>
        <v>25177.810205381196</v>
      </c>
      <c r="BF301" s="3">
        <f t="shared" si="167"/>
        <v>57985.001692016704</v>
      </c>
      <c r="BG301" s="3">
        <f t="shared" si="168"/>
        <v>4258211.0335161882</v>
      </c>
      <c r="BH301" s="10">
        <f>_xlfn.XLOOKUP(BC$1,'Control Panel'!$B:$B,'Control Panel'!$D:$D)</f>
        <v>7.0000000000000007E-2</v>
      </c>
      <c r="BI301" s="2">
        <f>IF('Control Panel'!$D$26="ON",BM300*(1-'Control Panel'!$C$26),BM300)</f>
        <v>2130700.7807016345</v>
      </c>
      <c r="BJ301" s="3">
        <f>IF(ROUND(BM300,2) = 0,0,-PMT(_xlfn.XLOOKUP(BI$1,'Control Panel'!$B:$B,'Control Panel'!$H:$H),_xlfn.XLOOKUP(BI$1,'Control Panel'!$B:$B,'Control Panel'!$E:$E),_xlfn.XLOOKUP(BI$1,'Control Panel'!$B:$B,'Control Panel'!$C:$C)))</f>
        <v>39928.799014207361</v>
      </c>
      <c r="BK301" s="3">
        <f>IF(BJ301=0,0,BI301*(_xlfn.XLOOKUP(BI$1,'Control Panel'!$B:$B,'Control Panel'!$H:$H)))</f>
        <v>10431.555905518417</v>
      </c>
      <c r="BL301" s="3">
        <f t="shared" si="169"/>
        <v>29497.243108688945</v>
      </c>
      <c r="BM301" s="3">
        <f t="shared" si="170"/>
        <v>2101203.5375929456</v>
      </c>
      <c r="BN301" s="10">
        <f>_xlfn.XLOOKUP(BI$1,'Control Panel'!$B:$B,'Control Panel'!$D:$D)</f>
        <v>5.8749999999999997E-2</v>
      </c>
      <c r="BO301" s="2">
        <f>IF('Control Panel'!$D$26="ON",BS300*(1-'Control Panel'!$C$26),BS300)</f>
        <v>2768449.0120135504</v>
      </c>
      <c r="BP301" s="3">
        <f>IF(ROUND(BS300,2) = 0,0,-PMT(_xlfn.XLOOKUP(BO$1,'Control Panel'!$B:$B,'Control Panel'!$H:$H),_xlfn.XLOOKUP(BO$1,'Control Panel'!$B:$B,'Control Panel'!$E:$E),_xlfn.XLOOKUP(BO$1,'Control Panel'!$B:$B,'Control Panel'!$C:$C)))</f>
        <v>51078.842448125593</v>
      </c>
      <c r="BQ301" s="3">
        <f>IF(BP301=0,0,BO301*(_xlfn.XLOOKUP(BO$1,'Control Panel'!$B:$B,'Control Panel'!$H:$H)))</f>
        <v>12111.964427559282</v>
      </c>
      <c r="BR301" s="3">
        <f t="shared" si="171"/>
        <v>38966.878020566313</v>
      </c>
      <c r="BS301" s="3">
        <f t="shared" si="172"/>
        <v>2729482.133992984</v>
      </c>
      <c r="BT301" s="10">
        <f>_xlfn.XLOOKUP(BO$1,'Control Panel'!$B:$B,'Control Panel'!$D:$D)</f>
        <v>5.2499999999999998E-2</v>
      </c>
      <c r="BU301" s="2">
        <f>IF('Control Panel'!$D$26="ON",BY300*(1-'Control Panel'!$C$26),BY300)</f>
        <v>-1.0259100235998631E-9</v>
      </c>
      <c r="BV301" s="3">
        <f>IF(ROUND(BY300,2) = 0,0,-PMT(_xlfn.XLOOKUP(BU$1,'Control Panel'!$B:$B,'Control Panel'!$H:$H),_xlfn.XLOOKUP(BU$1,'Control Panel'!$B:$B,'Control Panel'!$E:$E),_xlfn.XLOOKUP(BU$1,'Control Panel'!$B:$B,'Control Panel'!$C:$C)))</f>
        <v>0</v>
      </c>
      <c r="BW301" s="3">
        <f>IF(BV301=0,0,BU301*(_xlfn.XLOOKUP(BU$1,'Control Panel'!$B:$B,'Control Panel'!$H:$H)))</f>
        <v>0</v>
      </c>
      <c r="BX301" s="3">
        <f t="shared" si="173"/>
        <v>0</v>
      </c>
      <c r="BY301" s="3">
        <f t="shared" si="174"/>
        <v>-1.0259100235998631E-9</v>
      </c>
      <c r="BZ301" s="10">
        <f>_xlfn.XLOOKUP(BU$1,'Control Panel'!$B:$B,'Control Panel'!$D:$D)</f>
        <v>6.3750000000000001E-2</v>
      </c>
      <c r="CA301" s="2">
        <f>IF('Control Panel'!$D$26="ON",CE300*(1-'Control Panel'!$C$26),CE300)</f>
        <v>-8.3746272139251232E-9</v>
      </c>
      <c r="CB301" s="3">
        <f>IF(ROUND(CE300,2) = 0,0,-PMT(_xlfn.XLOOKUP(CA$1,'Control Panel'!$B:$B,'Control Panel'!$H:$H),_xlfn.XLOOKUP(CA$1,'Control Panel'!$B:$B,'Control Panel'!$E:$E),_xlfn.XLOOKUP(CA$1,'Control Panel'!$B:$B,'Control Panel'!$C:$C)))</f>
        <v>0</v>
      </c>
      <c r="CC301" s="3">
        <f>IF(CB301=0,0,CA301*(_xlfn.XLOOKUP(CA$1,'Control Panel'!$B:$B,'Control Panel'!$H:$H)))</f>
        <v>0</v>
      </c>
      <c r="CD301" s="3">
        <f t="shared" si="175"/>
        <v>0</v>
      </c>
      <c r="CE301" s="3">
        <f t="shared" si="176"/>
        <v>-8.3746272139251232E-9</v>
      </c>
      <c r="CF301" s="10">
        <f>_xlfn.XLOOKUP(CA$1,'Control Panel'!$B:$B,'Control Panel'!$D:$D)</f>
        <v>5.7500000000000002E-2</v>
      </c>
      <c r="CG301" s="2">
        <f>IF('Control Panel'!$D$26="ON",CK300*(1-'Control Panel'!$C$26),CK300)</f>
        <v>2.066371962428093E-9</v>
      </c>
      <c r="CH301" s="3">
        <f>IF(ROUND(CK300,2) = 0,0,-PMT(_xlfn.XLOOKUP(CG$1,'Control Panel'!$B:$B,'Control Panel'!$H:$H),_xlfn.XLOOKUP(CG$1,'Control Panel'!$B:$B,'Control Panel'!$E:$E),_xlfn.XLOOKUP(CG$1,'Control Panel'!$B:$B,'Control Panel'!$C:$C)))</f>
        <v>0</v>
      </c>
      <c r="CI301" s="3">
        <f>IF(CH301=0,0,CG301*(_xlfn.XLOOKUP(CG$1,'Control Panel'!$B:$B,'Control Panel'!$H:$H)))</f>
        <v>0</v>
      </c>
      <c r="CJ301" s="3">
        <f t="shared" si="177"/>
        <v>0</v>
      </c>
      <c r="CK301" s="3">
        <f t="shared" si="178"/>
        <v>2.066371962428093E-9</v>
      </c>
      <c r="CL301" s="10">
        <f>_xlfn.XLOOKUP(CG$1,'Control Panel'!$B:$B,'Control Panel'!$D:$D)</f>
        <v>5.5E-2</v>
      </c>
      <c r="CM301" s="2">
        <f>IF('Control Panel'!$D$26="ON",CQ300*(1-'Control Panel'!$C$26),CQ300)</f>
        <v>598583.57016509026</v>
      </c>
      <c r="CN301" s="3">
        <f>IF(ROUND(CQ300,2) = 0,0,-PMT(_xlfn.XLOOKUP(CM$1,'Control Panel'!$B:$B,'Control Panel'!$H:$H),_xlfn.XLOOKUP(CM$1,'Control Panel'!$B:$B,'Control Panel'!$E:$E),_xlfn.XLOOKUP(CM$1,'Control Panel'!$B:$B,'Control Panel'!$C:$C)))</f>
        <v>11044.074042837967</v>
      </c>
      <c r="CO301" s="3">
        <f>IF(CN301=0,0,CM301*(_xlfn.XLOOKUP(CM$1,'Control Panel'!$B:$B,'Control Panel'!$H:$H)))</f>
        <v>2618.8031194722698</v>
      </c>
      <c r="CP301" s="3">
        <f t="shared" si="179"/>
        <v>8425.2709233656969</v>
      </c>
      <c r="CQ301" s="3">
        <f t="shared" si="180"/>
        <v>590158.29924172454</v>
      </c>
      <c r="CR301" s="10">
        <f>_xlfn.XLOOKUP(CM$1,'Control Panel'!$B:$B,'Control Panel'!$D:$D)</f>
        <v>5.2499999999999998E-2</v>
      </c>
    </row>
    <row r="302" spans="1:96" ht="11.15" thickBot="1" x14ac:dyDescent="0.35">
      <c r="A302" s="86">
        <f t="shared" si="149"/>
        <v>264717.40333302144</v>
      </c>
      <c r="B302" s="3">
        <f t="shared" si="150"/>
        <v>99965.229973697438</v>
      </c>
      <c r="C302" s="88">
        <f>SUM($A$3:A301)</f>
        <v>81017984.091834858</v>
      </c>
      <c r="D302" s="87">
        <f>IF('Control Panel'!$D$27= "ON",A302+B302*(1-'Control Panel'!$C$27),A302+B302)</f>
        <v>364682.6333067189</v>
      </c>
      <c r="E302" s="1">
        <f t="shared" ref="E302" si="184">F302/12</f>
        <v>25</v>
      </c>
      <c r="F302" s="11">
        <v>300</v>
      </c>
      <c r="G302" s="2">
        <f>IF('Control Panel'!$D$26="ON",K301*(1-'Control Panel'!$C$26),K301)</f>
        <v>2.5611370801925659E-9</v>
      </c>
      <c r="H302" s="3">
        <f>IF(ROUND(K301,2) = 0,0,-PMT(_xlfn.XLOOKUP(G$1,'Control Panel'!$B:$B,'Control Panel'!$H:$H),_xlfn.XLOOKUP(G$1,'Control Panel'!$B:$B,'Control Panel'!$E:$E),_xlfn.XLOOKUP(G$1,'Control Panel'!$B:$B,'Control Panel'!$C:$C)))</f>
        <v>0</v>
      </c>
      <c r="I302" s="3">
        <f>IF(H302=0,0,G302*(_xlfn.XLOOKUP(G$1,'Control Panel'!$B:$B,'Control Panel'!$H:$H)))</f>
        <v>0</v>
      </c>
      <c r="J302" s="3">
        <f t="shared" si="151"/>
        <v>0</v>
      </c>
      <c r="K302" s="3">
        <f t="shared" si="152"/>
        <v>2.5611370801925659E-9</v>
      </c>
      <c r="L302" s="10">
        <f>_xlfn.XLOOKUP(G$1,'Control Panel'!$B:$B,'Control Panel'!$D:$D)</f>
        <v>5.5E-2</v>
      </c>
      <c r="M302" s="2">
        <f>IF('Control Panel'!$D$26="ON",Q301*(1-'Control Panel'!$C$26),Q301)</f>
        <v>1349554.5779438377</v>
      </c>
      <c r="N302" s="3">
        <f>IF(ROUND(Q301,2) = 0,0,-PMT(_xlfn.XLOOKUP(M$1,'Control Panel'!$B:$B,'Control Panel'!$H:$H),_xlfn.XLOOKUP(M$1,'Control Panel'!$B:$B,'Control Panel'!$E:$E),_xlfn.XLOOKUP(M$1,'Control Panel'!$B:$B,'Control Panel'!$C:$C)))</f>
        <v>26277.152547020552</v>
      </c>
      <c r="O302" s="3">
        <f>IF(N302=0,0,M302*(_xlfn.XLOOKUP(M$1,'Control Panel'!$B:$B,'Control Panel'!$H:$H)))</f>
        <v>7731.8231028032378</v>
      </c>
      <c r="P302" s="3">
        <f t="shared" si="153"/>
        <v>18545.329444217314</v>
      </c>
      <c r="Q302" s="3">
        <f t="shared" si="154"/>
        <v>1331009.2484996205</v>
      </c>
      <c r="R302" s="10">
        <f>_xlfn.XLOOKUP(M$1,'Control Panel'!$B:$B,'Control Panel'!$D:$D)</f>
        <v>6.8750000000000006E-2</v>
      </c>
      <c r="S302" s="2">
        <f>IF('Control Panel'!$D$26="ON",W301*(1-'Control Panel'!$C$26),W301)</f>
        <v>2193026.1891586939</v>
      </c>
      <c r="T302" s="3">
        <f>IF(ROUND(W301,2) = 0,0,-PMT(_xlfn.XLOOKUP(S$1,'Control Panel'!$B:$B,'Control Panel'!$H:$H),_xlfn.XLOOKUP(S$1,'Control Panel'!$B:$B,'Control Panel'!$E:$E),_xlfn.XLOOKUP(S$1,'Control Panel'!$B:$B,'Control Panel'!$C:$C)))</f>
        <v>42700.372888908401</v>
      </c>
      <c r="U302" s="3">
        <f>IF(T302=0,0,S302*(_xlfn.XLOOKUP(S$1,'Control Panel'!$B:$B,'Control Panel'!$H:$H)))</f>
        <v>12564.212542055018</v>
      </c>
      <c r="V302" s="3">
        <f t="shared" si="155"/>
        <v>30136.160346853383</v>
      </c>
      <c r="W302" s="3">
        <f t="shared" si="156"/>
        <v>2162890.0288118403</v>
      </c>
      <c r="X302" s="10">
        <f>_xlfn.XLOOKUP(S$1,'Control Panel'!$B:$B,'Control Panel'!$D:$D)</f>
        <v>6.8750000000000006E-2</v>
      </c>
      <c r="Y302" s="2">
        <f>IF('Control Panel'!$D$26="ON",AC301*(1-'Control Panel'!$C$26),AC301)</f>
        <v>-6.7957444116473198E-9</v>
      </c>
      <c r="Z302" s="3">
        <f>IF(ROUND(AC301,2) = 0,0,-PMT(_xlfn.XLOOKUP(Y$1,'Control Panel'!$B:$B,'Control Panel'!$H:$H),_xlfn.XLOOKUP(Y$1,'Control Panel'!$B:$B,'Control Panel'!$E:$E),_xlfn.XLOOKUP(Y$1,'Control Panel'!$B:$B,'Control Panel'!$C:$C)))</f>
        <v>0</v>
      </c>
      <c r="AA302" s="3">
        <f>IF(Z302=0,0,Y302*(_xlfn.XLOOKUP(Y$1,'Control Panel'!$B:$B,'Control Panel'!$H:$H)))</f>
        <v>0</v>
      </c>
      <c r="AB302" s="3">
        <f t="shared" si="157"/>
        <v>0</v>
      </c>
      <c r="AC302" s="3">
        <f t="shared" si="158"/>
        <v>-6.7957444116473198E-9</v>
      </c>
      <c r="AD302" s="10">
        <f>_xlfn.XLOOKUP(Y$1,'Control Panel'!$B:$B,'Control Panel'!$D:$D)</f>
        <v>5.1249999999999997E-2</v>
      </c>
      <c r="AE302" s="2">
        <f>IF('Control Panel'!$D$26="ON",AI301*(1-'Control Panel'!$C$26),AI301)</f>
        <v>3373886.4448596002</v>
      </c>
      <c r="AF302" s="3">
        <f>IF(ROUND(AI301,2) = 0,0,-PMT(_xlfn.XLOOKUP(AE$1,'Control Panel'!$B:$B,'Control Panel'!$H:$H),_xlfn.XLOOKUP(AE$1,'Control Panel'!$B:$B,'Control Panel'!$E:$E),_xlfn.XLOOKUP(AE$1,'Control Panel'!$B:$B,'Control Panel'!$C:$C)))</f>
        <v>65692.881367551381</v>
      </c>
      <c r="AG302" s="3">
        <f>IF(AF302=0,0,AE302*(_xlfn.XLOOKUP(AE$1,'Control Panel'!$B:$B,'Control Panel'!$H:$H)))</f>
        <v>19329.557757008126</v>
      </c>
      <c r="AH302" s="3">
        <f t="shared" si="159"/>
        <v>46363.323610543259</v>
      </c>
      <c r="AI302" s="3">
        <f t="shared" si="160"/>
        <v>3327523.1212490569</v>
      </c>
      <c r="AJ302" s="10">
        <f>_xlfn.XLOOKUP(AE$1,'Control Panel'!$B:$B,'Control Panel'!$D:$D)</f>
        <v>6.8750000000000006E-2</v>
      </c>
      <c r="AK302" s="2">
        <f>IF('Control Panel'!$D$26="ON",AO301*(1-'Control Panel'!$C$26),AO301)</f>
        <v>-5.056790541857481E-10</v>
      </c>
      <c r="AL302" s="3">
        <f>IF(ROUND(AO301,2) = 0,0,-PMT(_xlfn.XLOOKUP(AK$1,'Control Panel'!$B:$B,'Control Panel'!$H:$H),_xlfn.XLOOKUP(AK$1,'Control Panel'!$B:$B,'Control Panel'!$E:$E),_xlfn.XLOOKUP(AK$1,'Control Panel'!$B:$B,'Control Panel'!$C:$C)))</f>
        <v>0</v>
      </c>
      <c r="AM302" s="3">
        <f>IF(AL302=0,0,AK302*(_xlfn.XLOOKUP(AK$1,'Control Panel'!$B:$B,'Control Panel'!$H:$H)))</f>
        <v>0</v>
      </c>
      <c r="AN302" s="3">
        <f t="shared" si="161"/>
        <v>0</v>
      </c>
      <c r="AO302" s="3">
        <f t="shared" si="162"/>
        <v>-5.056790541857481E-10</v>
      </c>
      <c r="AP302" s="10">
        <f>_xlfn.XLOOKUP(AK$1,'Control Panel'!$B:$B,'Control Panel'!$D:$D)</f>
        <v>6.25E-2</v>
      </c>
      <c r="AQ302" s="2">
        <f>IF('Control Panel'!$D$26="ON",AU301*(1-'Control Panel'!$C$26),AU301)</f>
        <v>-1.3387762010097504E-9</v>
      </c>
      <c r="AR302" s="3">
        <f>IF(ROUND(AU301,2) = 0,0,-PMT(_xlfn.XLOOKUP(AQ$1,'Control Panel'!$B:$B,'Control Panel'!$H:$H),_xlfn.XLOOKUP(AQ$1,'Control Panel'!$B:$B,'Control Panel'!$E:$E),_xlfn.XLOOKUP(AQ$1,'Control Panel'!$B:$B,'Control Panel'!$C:$C)))</f>
        <v>0</v>
      </c>
      <c r="AS302" s="3">
        <f>IF(AR302=0,0,AQ302*(_xlfn.XLOOKUP(AQ$1,'Control Panel'!$B:$B,'Control Panel'!$H:$H)))</f>
        <v>0</v>
      </c>
      <c r="AT302" s="3">
        <f t="shared" si="163"/>
        <v>0</v>
      </c>
      <c r="AU302" s="3">
        <f t="shared" si="164"/>
        <v>-1.3387762010097504E-9</v>
      </c>
      <c r="AV302" s="10">
        <f>_xlfn.XLOOKUP(AQ$1,'Control Panel'!$B:$B,'Control Panel'!$D:$D)</f>
        <v>6.6250000000000003E-2</v>
      </c>
      <c r="AW302" s="2">
        <f>IF('Control Panel'!$D$26="ON",BA301*(1-'Control Panel'!$C$26),BA301)</f>
        <v>2386493.6918591992</v>
      </c>
      <c r="AX302" s="3">
        <f>IF(ROUND(BA301,2) = 0,0,-PMT(_xlfn.XLOOKUP(AW$1,'Control Panel'!$B:$B,'Control Panel'!$H:$H),_xlfn.XLOOKUP(AW$1,'Control Panel'!$B:$B,'Control Panel'!$E:$E),_xlfn.XLOOKUP(AW$1,'Control Panel'!$B:$B,'Control Panel'!$C:$C)))</f>
        <v>44797.69910066975</v>
      </c>
      <c r="AY302" s="3">
        <f>IF(AX302=0,0,AW302*(_xlfn.XLOOKUP(AW$1,'Control Panel'!$B:$B,'Control Panel'!$H:$H)))</f>
        <v>10689.502994785997</v>
      </c>
      <c r="AZ302" s="3">
        <f t="shared" si="165"/>
        <v>34108.196105883755</v>
      </c>
      <c r="BA302" s="3">
        <f t="shared" si="166"/>
        <v>2352385.4957533153</v>
      </c>
      <c r="BB302" s="10">
        <f>_xlfn.XLOOKUP(AW$1,'Control Panel'!$B:$B,'Control Panel'!$D:$D)</f>
        <v>5.3749999999999999E-2</v>
      </c>
      <c r="BC302" s="2">
        <f>IF('Control Panel'!$D$26="ON",BG301*(1-'Control Panel'!$C$26),BG301)</f>
        <v>4258211.0335161882</v>
      </c>
      <c r="BD302" s="3">
        <f>IF(ROUND(BG301,2) = 0,0,-PMT(_xlfn.XLOOKUP(BC$1,'Control Panel'!$B:$B,'Control Panel'!$H:$H),_xlfn.XLOOKUP(BC$1,'Control Panel'!$B:$B,'Control Panel'!$E:$E),_xlfn.XLOOKUP(BC$1,'Control Panel'!$B:$B,'Control Panel'!$C:$C)))</f>
        <v>83162.8118973979</v>
      </c>
      <c r="BE302" s="3">
        <f>IF(BD302=0,0,BC302*(_xlfn.XLOOKUP(BC$1,'Control Panel'!$B:$B,'Control Panel'!$H:$H)))</f>
        <v>24839.564362177764</v>
      </c>
      <c r="BF302" s="3">
        <f t="shared" si="167"/>
        <v>58323.247535220136</v>
      </c>
      <c r="BG302" s="3">
        <f t="shared" si="168"/>
        <v>4199887.7859809678</v>
      </c>
      <c r="BH302" s="10">
        <f>_xlfn.XLOOKUP(BC$1,'Control Panel'!$B:$B,'Control Panel'!$D:$D)</f>
        <v>7.0000000000000007E-2</v>
      </c>
      <c r="BI302" s="2">
        <f>IF('Control Panel'!$D$26="ON",BM301*(1-'Control Panel'!$C$26),BM301)</f>
        <v>2101203.5375929456</v>
      </c>
      <c r="BJ302" s="3">
        <f>IF(ROUND(BM301,2) = 0,0,-PMT(_xlfn.XLOOKUP(BI$1,'Control Panel'!$B:$B,'Control Panel'!$H:$H),_xlfn.XLOOKUP(BI$1,'Control Panel'!$B:$B,'Control Panel'!$E:$E),_xlfn.XLOOKUP(BI$1,'Control Panel'!$B:$B,'Control Panel'!$C:$C)))</f>
        <v>39928.799014207361</v>
      </c>
      <c r="BK302" s="3">
        <f>IF(BJ302=0,0,BI302*(_xlfn.XLOOKUP(BI$1,'Control Panel'!$B:$B,'Control Panel'!$H:$H)))</f>
        <v>10287.142319465462</v>
      </c>
      <c r="BL302" s="3">
        <f t="shared" si="169"/>
        <v>29641.656694741898</v>
      </c>
      <c r="BM302" s="3">
        <f t="shared" si="170"/>
        <v>2071561.8808982037</v>
      </c>
      <c r="BN302" s="10">
        <f>_xlfn.XLOOKUP(BI$1,'Control Panel'!$B:$B,'Control Panel'!$D:$D)</f>
        <v>5.8749999999999997E-2</v>
      </c>
      <c r="BO302" s="2">
        <f>IF('Control Panel'!$D$26="ON",BS301*(1-'Control Panel'!$C$26),BS301)</f>
        <v>2729482.133992984</v>
      </c>
      <c r="BP302" s="3">
        <f>IF(ROUND(BS301,2) = 0,0,-PMT(_xlfn.XLOOKUP(BO$1,'Control Panel'!$B:$B,'Control Panel'!$H:$H),_xlfn.XLOOKUP(BO$1,'Control Panel'!$B:$B,'Control Panel'!$E:$E),_xlfn.XLOOKUP(BO$1,'Control Panel'!$B:$B,'Control Panel'!$C:$C)))</f>
        <v>51078.842448125593</v>
      </c>
      <c r="BQ302" s="3">
        <f>IF(BP302=0,0,BO302*(_xlfn.XLOOKUP(BO$1,'Control Panel'!$B:$B,'Control Panel'!$H:$H)))</f>
        <v>11941.484336219304</v>
      </c>
      <c r="BR302" s="3">
        <f t="shared" si="171"/>
        <v>39137.358111906287</v>
      </c>
      <c r="BS302" s="3">
        <f t="shared" si="172"/>
        <v>2690344.7758810776</v>
      </c>
      <c r="BT302" s="10">
        <f>_xlfn.XLOOKUP(BO$1,'Control Panel'!$B:$B,'Control Panel'!$D:$D)</f>
        <v>5.2499999999999998E-2</v>
      </c>
      <c r="BU302" s="2">
        <f>IF('Control Panel'!$D$26="ON",BY301*(1-'Control Panel'!$C$26),BY301)</f>
        <v>-1.0259100235998631E-9</v>
      </c>
      <c r="BV302" s="3">
        <f>IF(ROUND(BY301,2) = 0,0,-PMT(_xlfn.XLOOKUP(BU$1,'Control Panel'!$B:$B,'Control Panel'!$H:$H),_xlfn.XLOOKUP(BU$1,'Control Panel'!$B:$B,'Control Panel'!$E:$E),_xlfn.XLOOKUP(BU$1,'Control Panel'!$B:$B,'Control Panel'!$C:$C)))</f>
        <v>0</v>
      </c>
      <c r="BW302" s="3">
        <f>IF(BV302=0,0,BU302*(_xlfn.XLOOKUP(BU$1,'Control Panel'!$B:$B,'Control Panel'!$H:$H)))</f>
        <v>0</v>
      </c>
      <c r="BX302" s="3">
        <f t="shared" si="173"/>
        <v>0</v>
      </c>
      <c r="BY302" s="3">
        <f t="shared" si="174"/>
        <v>-1.0259100235998631E-9</v>
      </c>
      <c r="BZ302" s="10">
        <f>_xlfn.XLOOKUP(BU$1,'Control Panel'!$B:$B,'Control Panel'!$D:$D)</f>
        <v>6.3750000000000001E-2</v>
      </c>
      <c r="CA302" s="2">
        <f>IF('Control Panel'!$D$26="ON",CE301*(1-'Control Panel'!$C$26),CE301)</f>
        <v>-8.3746272139251232E-9</v>
      </c>
      <c r="CB302" s="3">
        <f>IF(ROUND(CE301,2) = 0,0,-PMT(_xlfn.XLOOKUP(CA$1,'Control Panel'!$B:$B,'Control Panel'!$H:$H),_xlfn.XLOOKUP(CA$1,'Control Panel'!$B:$B,'Control Panel'!$E:$E),_xlfn.XLOOKUP(CA$1,'Control Panel'!$B:$B,'Control Panel'!$C:$C)))</f>
        <v>0</v>
      </c>
      <c r="CC302" s="3">
        <f>IF(CB302=0,0,CA302*(_xlfn.XLOOKUP(CA$1,'Control Panel'!$B:$B,'Control Panel'!$H:$H)))</f>
        <v>0</v>
      </c>
      <c r="CD302" s="3">
        <f t="shared" si="175"/>
        <v>0</v>
      </c>
      <c r="CE302" s="3">
        <f t="shared" si="176"/>
        <v>-8.3746272139251232E-9</v>
      </c>
      <c r="CF302" s="10">
        <f>_xlfn.XLOOKUP(CA$1,'Control Panel'!$B:$B,'Control Panel'!$D:$D)</f>
        <v>5.7500000000000002E-2</v>
      </c>
      <c r="CG302" s="2">
        <f>IF('Control Panel'!$D$26="ON",CK301*(1-'Control Panel'!$C$26),CK301)</f>
        <v>2.066371962428093E-9</v>
      </c>
      <c r="CH302" s="3">
        <f>IF(ROUND(CK301,2) = 0,0,-PMT(_xlfn.XLOOKUP(CG$1,'Control Panel'!$B:$B,'Control Panel'!$H:$H),_xlfn.XLOOKUP(CG$1,'Control Panel'!$B:$B,'Control Panel'!$E:$E),_xlfn.XLOOKUP(CG$1,'Control Panel'!$B:$B,'Control Panel'!$C:$C)))</f>
        <v>0</v>
      </c>
      <c r="CI302" s="3">
        <f>IF(CH302=0,0,CG302*(_xlfn.XLOOKUP(CG$1,'Control Panel'!$B:$B,'Control Panel'!$H:$H)))</f>
        <v>0</v>
      </c>
      <c r="CJ302" s="3">
        <f t="shared" si="177"/>
        <v>0</v>
      </c>
      <c r="CK302" s="3">
        <f t="shared" si="178"/>
        <v>2.066371962428093E-9</v>
      </c>
      <c r="CL302" s="10">
        <f>_xlfn.XLOOKUP(CG$1,'Control Panel'!$B:$B,'Control Panel'!$D:$D)</f>
        <v>5.5E-2</v>
      </c>
      <c r="CM302" s="2">
        <f>IF('Control Panel'!$D$26="ON",CQ301*(1-'Control Panel'!$C$26),CQ301)</f>
        <v>590158.29924172454</v>
      </c>
      <c r="CN302" s="3">
        <f>IF(ROUND(CQ301,2) = 0,0,-PMT(_xlfn.XLOOKUP(CM$1,'Control Panel'!$B:$B,'Control Panel'!$H:$H),_xlfn.XLOOKUP(CM$1,'Control Panel'!$B:$B,'Control Panel'!$E:$E),_xlfn.XLOOKUP(CM$1,'Control Panel'!$B:$B,'Control Panel'!$C:$C)))</f>
        <v>11044.074042837967</v>
      </c>
      <c r="CO302" s="3">
        <f>IF(CN302=0,0,CM302*(_xlfn.XLOOKUP(CM$1,'Control Panel'!$B:$B,'Control Panel'!$H:$H)))</f>
        <v>2581.9425591825448</v>
      </c>
      <c r="CP302" s="3">
        <f t="shared" si="179"/>
        <v>8462.1314836554229</v>
      </c>
      <c r="CQ302" s="3">
        <f t="shared" si="180"/>
        <v>581696.16775806912</v>
      </c>
      <c r="CR302" s="10">
        <f>_xlfn.XLOOKUP(CM$1,'Control Panel'!$B:$B,'Control Panel'!$D:$D)</f>
        <v>5.2499999999999998E-2</v>
      </c>
    </row>
    <row r="303" spans="1:96" ht="11.15" thickBot="1" x14ac:dyDescent="0.35">
      <c r="A303" s="86">
        <f t="shared" si="149"/>
        <v>266108.2945266965</v>
      </c>
      <c r="B303" s="3">
        <f t="shared" si="150"/>
        <v>98574.338780022401</v>
      </c>
      <c r="C303" s="88">
        <f>SUM($A$3:A302)</f>
        <v>81282701.495167881</v>
      </c>
      <c r="D303" s="87">
        <f>IF('Control Panel'!$D$27= "ON",A303+B303*(1-'Control Panel'!$C$27),A303+B303)</f>
        <v>364682.6333067189</v>
      </c>
      <c r="F303" s="11">
        <v>301</v>
      </c>
      <c r="G303" s="2">
        <f>IF('Control Panel'!$D$26="ON",K302*(1-'Control Panel'!$C$26),K302)</f>
        <v>2.5611370801925659E-9</v>
      </c>
      <c r="H303" s="3">
        <f>IF(ROUND(K302,2) = 0,0,-PMT(_xlfn.XLOOKUP(G$1,'Control Panel'!$B:$B,'Control Panel'!$H:$H),_xlfn.XLOOKUP(G$1,'Control Panel'!$B:$B,'Control Panel'!$E:$E),_xlfn.XLOOKUP(G$1,'Control Panel'!$B:$B,'Control Panel'!$C:$C)))</f>
        <v>0</v>
      </c>
      <c r="I303" s="3">
        <f>IF(H303=0,0,G303*(_xlfn.XLOOKUP(G$1,'Control Panel'!$B:$B,'Control Panel'!$H:$H)))</f>
        <v>0</v>
      </c>
      <c r="J303" s="3">
        <f t="shared" si="151"/>
        <v>0</v>
      </c>
      <c r="K303" s="3">
        <f t="shared" si="152"/>
        <v>2.5611370801925659E-9</v>
      </c>
      <c r="L303" s="10">
        <f>_xlfn.XLOOKUP(G$1,'Control Panel'!$B:$B,'Control Panel'!$D:$D)</f>
        <v>5.5E-2</v>
      </c>
      <c r="M303" s="2">
        <f>IF('Control Panel'!$D$26="ON",Q302*(1-'Control Panel'!$C$26),Q302)</f>
        <v>1331009.2484996205</v>
      </c>
      <c r="N303" s="3">
        <f>IF(ROUND(Q302,2) = 0,0,-PMT(_xlfn.XLOOKUP(M$1,'Control Panel'!$B:$B,'Control Panel'!$H:$H),_xlfn.XLOOKUP(M$1,'Control Panel'!$B:$B,'Control Panel'!$E:$E),_xlfn.XLOOKUP(M$1,'Control Panel'!$B:$B,'Control Panel'!$C:$C)))</f>
        <v>26277.152547020552</v>
      </c>
      <c r="O303" s="3">
        <f>IF(N303=0,0,M303*(_xlfn.XLOOKUP(M$1,'Control Panel'!$B:$B,'Control Panel'!$H:$H)))</f>
        <v>7625.573819529076</v>
      </c>
      <c r="P303" s="3">
        <f t="shared" si="153"/>
        <v>18651.578727491476</v>
      </c>
      <c r="Q303" s="3">
        <f t="shared" si="154"/>
        <v>1312357.669772129</v>
      </c>
      <c r="R303" s="10">
        <f>_xlfn.XLOOKUP(M$1,'Control Panel'!$B:$B,'Control Panel'!$D:$D)</f>
        <v>6.8750000000000006E-2</v>
      </c>
      <c r="S303" s="2">
        <f>IF('Control Panel'!$D$26="ON",W302*(1-'Control Panel'!$C$26),W302)</f>
        <v>2162890.0288118403</v>
      </c>
      <c r="T303" s="3">
        <f>IF(ROUND(W302,2) = 0,0,-PMT(_xlfn.XLOOKUP(S$1,'Control Panel'!$B:$B,'Control Panel'!$H:$H),_xlfn.XLOOKUP(S$1,'Control Panel'!$B:$B,'Control Panel'!$E:$E),_xlfn.XLOOKUP(S$1,'Control Panel'!$B:$B,'Control Panel'!$C:$C)))</f>
        <v>42700.372888908401</v>
      </c>
      <c r="U303" s="3">
        <f>IF(T303=0,0,S303*(_xlfn.XLOOKUP(S$1,'Control Panel'!$B:$B,'Control Panel'!$H:$H)))</f>
        <v>12391.557456734503</v>
      </c>
      <c r="V303" s="3">
        <f t="shared" si="155"/>
        <v>30308.815432173898</v>
      </c>
      <c r="W303" s="3">
        <f t="shared" si="156"/>
        <v>2132581.2133796662</v>
      </c>
      <c r="X303" s="10">
        <f>_xlfn.XLOOKUP(S$1,'Control Panel'!$B:$B,'Control Panel'!$D:$D)</f>
        <v>6.8750000000000006E-2</v>
      </c>
      <c r="Y303" s="2">
        <f>IF('Control Panel'!$D$26="ON",AC302*(1-'Control Panel'!$C$26),AC302)</f>
        <v>-6.7957444116473198E-9</v>
      </c>
      <c r="Z303" s="3">
        <f>IF(ROUND(AC302,2) = 0,0,-PMT(_xlfn.XLOOKUP(Y$1,'Control Panel'!$B:$B,'Control Panel'!$H:$H),_xlfn.XLOOKUP(Y$1,'Control Panel'!$B:$B,'Control Panel'!$E:$E),_xlfn.XLOOKUP(Y$1,'Control Panel'!$B:$B,'Control Panel'!$C:$C)))</f>
        <v>0</v>
      </c>
      <c r="AA303" s="3">
        <f>IF(Z303=0,0,Y303*(_xlfn.XLOOKUP(Y$1,'Control Panel'!$B:$B,'Control Panel'!$H:$H)))</f>
        <v>0</v>
      </c>
      <c r="AB303" s="3">
        <f t="shared" si="157"/>
        <v>0</v>
      </c>
      <c r="AC303" s="3">
        <f t="shared" si="158"/>
        <v>-6.7957444116473198E-9</v>
      </c>
      <c r="AD303" s="10">
        <f>_xlfn.XLOOKUP(Y$1,'Control Panel'!$B:$B,'Control Panel'!$D:$D)</f>
        <v>5.1249999999999997E-2</v>
      </c>
      <c r="AE303" s="2">
        <f>IF('Control Panel'!$D$26="ON",AI302*(1-'Control Panel'!$C$26),AI302)</f>
        <v>3327523.1212490569</v>
      </c>
      <c r="AF303" s="3">
        <f>IF(ROUND(AI302,2) = 0,0,-PMT(_xlfn.XLOOKUP(AE$1,'Control Panel'!$B:$B,'Control Panel'!$H:$H),_xlfn.XLOOKUP(AE$1,'Control Panel'!$B:$B,'Control Panel'!$E:$E),_xlfn.XLOOKUP(AE$1,'Control Panel'!$B:$B,'Control Panel'!$C:$C)))</f>
        <v>65692.881367551381</v>
      </c>
      <c r="AG303" s="3">
        <f>IF(AF303=0,0,AE303*(_xlfn.XLOOKUP(AE$1,'Control Panel'!$B:$B,'Control Panel'!$H:$H)))</f>
        <v>19063.934548822723</v>
      </c>
      <c r="AH303" s="3">
        <f t="shared" si="159"/>
        <v>46628.946818728655</v>
      </c>
      <c r="AI303" s="3">
        <f t="shared" si="160"/>
        <v>3280894.1744303284</v>
      </c>
      <c r="AJ303" s="10">
        <f>_xlfn.XLOOKUP(AE$1,'Control Panel'!$B:$B,'Control Panel'!$D:$D)</f>
        <v>6.8750000000000006E-2</v>
      </c>
      <c r="AK303" s="2">
        <f>IF('Control Panel'!$D$26="ON",AO302*(1-'Control Panel'!$C$26),AO302)</f>
        <v>-5.056790541857481E-10</v>
      </c>
      <c r="AL303" s="3">
        <f>IF(ROUND(AO302,2) = 0,0,-PMT(_xlfn.XLOOKUP(AK$1,'Control Panel'!$B:$B,'Control Panel'!$H:$H),_xlfn.XLOOKUP(AK$1,'Control Panel'!$B:$B,'Control Panel'!$E:$E),_xlfn.XLOOKUP(AK$1,'Control Panel'!$B:$B,'Control Panel'!$C:$C)))</f>
        <v>0</v>
      </c>
      <c r="AM303" s="3">
        <f>IF(AL303=0,0,AK303*(_xlfn.XLOOKUP(AK$1,'Control Panel'!$B:$B,'Control Panel'!$H:$H)))</f>
        <v>0</v>
      </c>
      <c r="AN303" s="3">
        <f t="shared" si="161"/>
        <v>0</v>
      </c>
      <c r="AO303" s="3">
        <f t="shared" si="162"/>
        <v>-5.056790541857481E-10</v>
      </c>
      <c r="AP303" s="10">
        <f>_xlfn.XLOOKUP(AK$1,'Control Panel'!$B:$B,'Control Panel'!$D:$D)</f>
        <v>6.25E-2</v>
      </c>
      <c r="AQ303" s="2">
        <f>IF('Control Panel'!$D$26="ON",AU302*(1-'Control Panel'!$C$26),AU302)</f>
        <v>-1.3387762010097504E-9</v>
      </c>
      <c r="AR303" s="3">
        <f>IF(ROUND(AU302,2) = 0,0,-PMT(_xlfn.XLOOKUP(AQ$1,'Control Panel'!$B:$B,'Control Panel'!$H:$H),_xlfn.XLOOKUP(AQ$1,'Control Panel'!$B:$B,'Control Panel'!$E:$E),_xlfn.XLOOKUP(AQ$1,'Control Panel'!$B:$B,'Control Panel'!$C:$C)))</f>
        <v>0</v>
      </c>
      <c r="AS303" s="3">
        <f>IF(AR303=0,0,AQ303*(_xlfn.XLOOKUP(AQ$1,'Control Panel'!$B:$B,'Control Panel'!$H:$H)))</f>
        <v>0</v>
      </c>
      <c r="AT303" s="3">
        <f t="shared" si="163"/>
        <v>0</v>
      </c>
      <c r="AU303" s="3">
        <f t="shared" si="164"/>
        <v>-1.3387762010097504E-9</v>
      </c>
      <c r="AV303" s="10">
        <f>_xlfn.XLOOKUP(AQ$1,'Control Panel'!$B:$B,'Control Panel'!$D:$D)</f>
        <v>6.6250000000000003E-2</v>
      </c>
      <c r="AW303" s="2">
        <f>IF('Control Panel'!$D$26="ON",BA302*(1-'Control Panel'!$C$26),BA302)</f>
        <v>2352385.4957533153</v>
      </c>
      <c r="AX303" s="3">
        <f>IF(ROUND(BA302,2) = 0,0,-PMT(_xlfn.XLOOKUP(AW$1,'Control Panel'!$B:$B,'Control Panel'!$H:$H),_xlfn.XLOOKUP(AW$1,'Control Panel'!$B:$B,'Control Panel'!$E:$E),_xlfn.XLOOKUP(AW$1,'Control Panel'!$B:$B,'Control Panel'!$C:$C)))</f>
        <v>44797.69910066975</v>
      </c>
      <c r="AY303" s="3">
        <f>IF(AX303=0,0,AW303*(_xlfn.XLOOKUP(AW$1,'Control Panel'!$B:$B,'Control Panel'!$H:$H)))</f>
        <v>10536.726699728391</v>
      </c>
      <c r="AZ303" s="3">
        <f t="shared" si="165"/>
        <v>34260.972400941362</v>
      </c>
      <c r="BA303" s="3">
        <f t="shared" si="166"/>
        <v>2318124.5233523739</v>
      </c>
      <c r="BB303" s="10">
        <f>_xlfn.XLOOKUP(AW$1,'Control Panel'!$B:$B,'Control Panel'!$D:$D)</f>
        <v>5.3749999999999999E-2</v>
      </c>
      <c r="BC303" s="2">
        <f>IF('Control Panel'!$D$26="ON",BG302*(1-'Control Panel'!$C$26),BG302)</f>
        <v>4199887.7859809678</v>
      </c>
      <c r="BD303" s="3">
        <f>IF(ROUND(BG302,2) = 0,0,-PMT(_xlfn.XLOOKUP(BC$1,'Control Panel'!$B:$B,'Control Panel'!$H:$H),_xlfn.XLOOKUP(BC$1,'Control Panel'!$B:$B,'Control Panel'!$E:$E),_xlfn.XLOOKUP(BC$1,'Control Panel'!$B:$B,'Control Panel'!$C:$C)))</f>
        <v>83162.8118973979</v>
      </c>
      <c r="BE303" s="3">
        <f>IF(BD303=0,0,BC303*(_xlfn.XLOOKUP(BC$1,'Control Panel'!$B:$B,'Control Panel'!$H:$H)))</f>
        <v>24499.345418222314</v>
      </c>
      <c r="BF303" s="3">
        <f t="shared" si="167"/>
        <v>58663.466479175586</v>
      </c>
      <c r="BG303" s="3">
        <f t="shared" si="168"/>
        <v>4141224.3195017921</v>
      </c>
      <c r="BH303" s="10">
        <f>_xlfn.XLOOKUP(BC$1,'Control Panel'!$B:$B,'Control Panel'!$D:$D)</f>
        <v>7.0000000000000007E-2</v>
      </c>
      <c r="BI303" s="2">
        <f>IF('Control Panel'!$D$26="ON",BM302*(1-'Control Panel'!$C$26),BM302)</f>
        <v>2071561.8808982037</v>
      </c>
      <c r="BJ303" s="3">
        <f>IF(ROUND(BM302,2) = 0,0,-PMT(_xlfn.XLOOKUP(BI$1,'Control Panel'!$B:$B,'Control Panel'!$H:$H),_xlfn.XLOOKUP(BI$1,'Control Panel'!$B:$B,'Control Panel'!$E:$E),_xlfn.XLOOKUP(BI$1,'Control Panel'!$B:$B,'Control Panel'!$C:$C)))</f>
        <v>39928.799014207361</v>
      </c>
      <c r="BK303" s="3">
        <f>IF(BJ303=0,0,BI303*(_xlfn.XLOOKUP(BI$1,'Control Panel'!$B:$B,'Control Panel'!$H:$H)))</f>
        <v>10142.021708564122</v>
      </c>
      <c r="BL303" s="3">
        <f t="shared" si="169"/>
        <v>29786.777305643242</v>
      </c>
      <c r="BM303" s="3">
        <f t="shared" si="170"/>
        <v>2041775.1035925604</v>
      </c>
      <c r="BN303" s="10">
        <f>_xlfn.XLOOKUP(BI$1,'Control Panel'!$B:$B,'Control Panel'!$D:$D)</f>
        <v>5.8749999999999997E-2</v>
      </c>
      <c r="BO303" s="2">
        <f>IF('Control Panel'!$D$26="ON",BS302*(1-'Control Panel'!$C$26),BS302)</f>
        <v>2690344.7758810776</v>
      </c>
      <c r="BP303" s="3">
        <f>IF(ROUND(BS302,2) = 0,0,-PMT(_xlfn.XLOOKUP(BO$1,'Control Panel'!$B:$B,'Control Panel'!$H:$H),_xlfn.XLOOKUP(BO$1,'Control Panel'!$B:$B,'Control Panel'!$E:$E),_xlfn.XLOOKUP(BO$1,'Control Panel'!$B:$B,'Control Panel'!$C:$C)))</f>
        <v>51078.842448125593</v>
      </c>
      <c r="BQ303" s="3">
        <f>IF(BP303=0,0,BO303*(_xlfn.XLOOKUP(BO$1,'Control Panel'!$B:$B,'Control Panel'!$H:$H)))</f>
        <v>11770.258394479713</v>
      </c>
      <c r="BR303" s="3">
        <f t="shared" si="171"/>
        <v>39308.584053645878</v>
      </c>
      <c r="BS303" s="3">
        <f t="shared" si="172"/>
        <v>2651036.1918274318</v>
      </c>
      <c r="BT303" s="10">
        <f>_xlfn.XLOOKUP(BO$1,'Control Panel'!$B:$B,'Control Panel'!$D:$D)</f>
        <v>5.2499999999999998E-2</v>
      </c>
      <c r="BU303" s="2">
        <f>IF('Control Panel'!$D$26="ON",BY302*(1-'Control Panel'!$C$26),BY302)</f>
        <v>-1.0259100235998631E-9</v>
      </c>
      <c r="BV303" s="3">
        <f>IF(ROUND(BY302,2) = 0,0,-PMT(_xlfn.XLOOKUP(BU$1,'Control Panel'!$B:$B,'Control Panel'!$H:$H),_xlfn.XLOOKUP(BU$1,'Control Panel'!$B:$B,'Control Panel'!$E:$E),_xlfn.XLOOKUP(BU$1,'Control Panel'!$B:$B,'Control Panel'!$C:$C)))</f>
        <v>0</v>
      </c>
      <c r="BW303" s="3">
        <f>IF(BV303=0,0,BU303*(_xlfn.XLOOKUP(BU$1,'Control Panel'!$B:$B,'Control Panel'!$H:$H)))</f>
        <v>0</v>
      </c>
      <c r="BX303" s="3">
        <f t="shared" si="173"/>
        <v>0</v>
      </c>
      <c r="BY303" s="3">
        <f t="shared" si="174"/>
        <v>-1.0259100235998631E-9</v>
      </c>
      <c r="BZ303" s="10">
        <f>_xlfn.XLOOKUP(BU$1,'Control Panel'!$B:$B,'Control Panel'!$D:$D)</f>
        <v>6.3750000000000001E-2</v>
      </c>
      <c r="CA303" s="2">
        <f>IF('Control Panel'!$D$26="ON",CE302*(1-'Control Panel'!$C$26),CE302)</f>
        <v>-8.3746272139251232E-9</v>
      </c>
      <c r="CB303" s="3">
        <f>IF(ROUND(CE302,2) = 0,0,-PMT(_xlfn.XLOOKUP(CA$1,'Control Panel'!$B:$B,'Control Panel'!$H:$H),_xlfn.XLOOKUP(CA$1,'Control Panel'!$B:$B,'Control Panel'!$E:$E),_xlfn.XLOOKUP(CA$1,'Control Panel'!$B:$B,'Control Panel'!$C:$C)))</f>
        <v>0</v>
      </c>
      <c r="CC303" s="3">
        <f>IF(CB303=0,0,CA303*(_xlfn.XLOOKUP(CA$1,'Control Panel'!$B:$B,'Control Panel'!$H:$H)))</f>
        <v>0</v>
      </c>
      <c r="CD303" s="3">
        <f t="shared" si="175"/>
        <v>0</v>
      </c>
      <c r="CE303" s="3">
        <f t="shared" si="176"/>
        <v>-8.3746272139251232E-9</v>
      </c>
      <c r="CF303" s="10">
        <f>_xlfn.XLOOKUP(CA$1,'Control Panel'!$B:$B,'Control Panel'!$D:$D)</f>
        <v>5.7500000000000002E-2</v>
      </c>
      <c r="CG303" s="2">
        <f>IF('Control Panel'!$D$26="ON",CK302*(1-'Control Panel'!$C$26),CK302)</f>
        <v>2.066371962428093E-9</v>
      </c>
      <c r="CH303" s="3">
        <f>IF(ROUND(CK302,2) = 0,0,-PMT(_xlfn.XLOOKUP(CG$1,'Control Panel'!$B:$B,'Control Panel'!$H:$H),_xlfn.XLOOKUP(CG$1,'Control Panel'!$B:$B,'Control Panel'!$E:$E),_xlfn.XLOOKUP(CG$1,'Control Panel'!$B:$B,'Control Panel'!$C:$C)))</f>
        <v>0</v>
      </c>
      <c r="CI303" s="3">
        <f>IF(CH303=0,0,CG303*(_xlfn.XLOOKUP(CG$1,'Control Panel'!$B:$B,'Control Panel'!$H:$H)))</f>
        <v>0</v>
      </c>
      <c r="CJ303" s="3">
        <f t="shared" si="177"/>
        <v>0</v>
      </c>
      <c r="CK303" s="3">
        <f t="shared" si="178"/>
        <v>2.066371962428093E-9</v>
      </c>
      <c r="CL303" s="10">
        <f>_xlfn.XLOOKUP(CG$1,'Control Panel'!$B:$B,'Control Panel'!$D:$D)</f>
        <v>5.5E-2</v>
      </c>
      <c r="CM303" s="2">
        <f>IF('Control Panel'!$D$26="ON",CQ302*(1-'Control Panel'!$C$26),CQ302)</f>
        <v>581696.16775806912</v>
      </c>
      <c r="CN303" s="3">
        <f>IF(ROUND(CQ302,2) = 0,0,-PMT(_xlfn.XLOOKUP(CM$1,'Control Panel'!$B:$B,'Control Panel'!$H:$H),_xlfn.XLOOKUP(CM$1,'Control Panel'!$B:$B,'Control Panel'!$E:$E),_xlfn.XLOOKUP(CM$1,'Control Panel'!$B:$B,'Control Panel'!$C:$C)))</f>
        <v>11044.074042837967</v>
      </c>
      <c r="CO303" s="3">
        <f>IF(CN303=0,0,CM303*(_xlfn.XLOOKUP(CM$1,'Control Panel'!$B:$B,'Control Panel'!$H:$H)))</f>
        <v>2544.920733941552</v>
      </c>
      <c r="CP303" s="3">
        <f t="shared" si="179"/>
        <v>8499.1533088964152</v>
      </c>
      <c r="CQ303" s="3">
        <f t="shared" si="180"/>
        <v>573197.01444917265</v>
      </c>
      <c r="CR303" s="10">
        <f>_xlfn.XLOOKUP(CM$1,'Control Panel'!$B:$B,'Control Panel'!$D:$D)</f>
        <v>5.2499999999999998E-2</v>
      </c>
    </row>
    <row r="304" spans="1:96" ht="11.15" thickBot="1" x14ac:dyDescent="0.35">
      <c r="A304" s="86">
        <f t="shared" si="149"/>
        <v>267506.595900913</v>
      </c>
      <c r="B304" s="3">
        <f t="shared" si="150"/>
        <v>97176.037405805953</v>
      </c>
      <c r="C304" s="88">
        <f>SUM($A$3:A303)</f>
        <v>81548809.789694577</v>
      </c>
      <c r="D304" s="87">
        <f>IF('Control Panel'!$D$27= "ON",A304+B304*(1-'Control Panel'!$C$27),A304+B304)</f>
        <v>364682.63330671896</v>
      </c>
      <c r="F304" s="11">
        <v>302</v>
      </c>
      <c r="G304" s="2">
        <f>IF('Control Panel'!$D$26="ON",K303*(1-'Control Panel'!$C$26),K303)</f>
        <v>2.5611370801925659E-9</v>
      </c>
      <c r="H304" s="3">
        <f>IF(ROUND(K303,2) = 0,0,-PMT(_xlfn.XLOOKUP(G$1,'Control Panel'!$B:$B,'Control Panel'!$H:$H),_xlfn.XLOOKUP(G$1,'Control Panel'!$B:$B,'Control Panel'!$E:$E),_xlfn.XLOOKUP(G$1,'Control Panel'!$B:$B,'Control Panel'!$C:$C)))</f>
        <v>0</v>
      </c>
      <c r="I304" s="3">
        <f>IF(H304=0,0,G304*(_xlfn.XLOOKUP(G$1,'Control Panel'!$B:$B,'Control Panel'!$H:$H)))</f>
        <v>0</v>
      </c>
      <c r="J304" s="3">
        <f t="shared" si="151"/>
        <v>0</v>
      </c>
      <c r="K304" s="3">
        <f t="shared" si="152"/>
        <v>2.5611370801925659E-9</v>
      </c>
      <c r="L304" s="10">
        <f>_xlfn.XLOOKUP(G$1,'Control Panel'!$B:$B,'Control Panel'!$D:$D)</f>
        <v>5.5E-2</v>
      </c>
      <c r="M304" s="2">
        <f>IF('Control Panel'!$D$26="ON",Q303*(1-'Control Panel'!$C$26),Q303)</f>
        <v>1312357.669772129</v>
      </c>
      <c r="N304" s="3">
        <f>IF(ROUND(Q303,2) = 0,0,-PMT(_xlfn.XLOOKUP(M$1,'Control Panel'!$B:$B,'Control Panel'!$H:$H),_xlfn.XLOOKUP(M$1,'Control Panel'!$B:$B,'Control Panel'!$E:$E),_xlfn.XLOOKUP(M$1,'Control Panel'!$B:$B,'Control Panel'!$C:$C)))</f>
        <v>26277.152547020552</v>
      </c>
      <c r="O304" s="3">
        <f>IF(N304=0,0,M304*(_xlfn.XLOOKUP(M$1,'Control Panel'!$B:$B,'Control Panel'!$H:$H)))</f>
        <v>7518.7158164028233</v>
      </c>
      <c r="P304" s="3">
        <f t="shared" si="153"/>
        <v>18758.43673061773</v>
      </c>
      <c r="Q304" s="3">
        <f t="shared" si="154"/>
        <v>1293599.2330415114</v>
      </c>
      <c r="R304" s="10">
        <f>_xlfn.XLOOKUP(M$1,'Control Panel'!$B:$B,'Control Panel'!$D:$D)</f>
        <v>6.8750000000000006E-2</v>
      </c>
      <c r="S304" s="2">
        <f>IF('Control Panel'!$D$26="ON",W303*(1-'Control Panel'!$C$26),W303)</f>
        <v>2132581.2133796662</v>
      </c>
      <c r="T304" s="3">
        <f>IF(ROUND(W303,2) = 0,0,-PMT(_xlfn.XLOOKUP(S$1,'Control Panel'!$B:$B,'Control Panel'!$H:$H),_xlfn.XLOOKUP(S$1,'Control Panel'!$B:$B,'Control Panel'!$E:$E),_xlfn.XLOOKUP(S$1,'Control Panel'!$B:$B,'Control Panel'!$C:$C)))</f>
        <v>42700.372888908401</v>
      </c>
      <c r="U304" s="3">
        <f>IF(T304=0,0,S304*(_xlfn.XLOOKUP(S$1,'Control Panel'!$B:$B,'Control Panel'!$H:$H)))</f>
        <v>12217.913201654339</v>
      </c>
      <c r="V304" s="3">
        <f t="shared" si="155"/>
        <v>30482.459687254064</v>
      </c>
      <c r="W304" s="3">
        <f t="shared" si="156"/>
        <v>2102098.7536924123</v>
      </c>
      <c r="X304" s="10">
        <f>_xlfn.XLOOKUP(S$1,'Control Panel'!$B:$B,'Control Panel'!$D:$D)</f>
        <v>6.8750000000000006E-2</v>
      </c>
      <c r="Y304" s="2">
        <f>IF('Control Panel'!$D$26="ON",AC303*(1-'Control Panel'!$C$26),AC303)</f>
        <v>-6.7957444116473198E-9</v>
      </c>
      <c r="Z304" s="3">
        <f>IF(ROUND(AC303,2) = 0,0,-PMT(_xlfn.XLOOKUP(Y$1,'Control Panel'!$B:$B,'Control Panel'!$H:$H),_xlfn.XLOOKUP(Y$1,'Control Panel'!$B:$B,'Control Panel'!$E:$E),_xlfn.XLOOKUP(Y$1,'Control Panel'!$B:$B,'Control Panel'!$C:$C)))</f>
        <v>0</v>
      </c>
      <c r="AA304" s="3">
        <f>IF(Z304=0,0,Y304*(_xlfn.XLOOKUP(Y$1,'Control Panel'!$B:$B,'Control Panel'!$H:$H)))</f>
        <v>0</v>
      </c>
      <c r="AB304" s="3">
        <f t="shared" si="157"/>
        <v>0</v>
      </c>
      <c r="AC304" s="3">
        <f t="shared" si="158"/>
        <v>-6.7957444116473198E-9</v>
      </c>
      <c r="AD304" s="10">
        <f>_xlfn.XLOOKUP(Y$1,'Control Panel'!$B:$B,'Control Panel'!$D:$D)</f>
        <v>5.1249999999999997E-2</v>
      </c>
      <c r="AE304" s="2">
        <f>IF('Control Panel'!$D$26="ON",AI303*(1-'Control Panel'!$C$26),AI303)</f>
        <v>3280894.1744303284</v>
      </c>
      <c r="AF304" s="3">
        <f>IF(ROUND(AI303,2) = 0,0,-PMT(_xlfn.XLOOKUP(AE$1,'Control Panel'!$B:$B,'Control Panel'!$H:$H),_xlfn.XLOOKUP(AE$1,'Control Panel'!$B:$B,'Control Panel'!$E:$E),_xlfn.XLOOKUP(AE$1,'Control Panel'!$B:$B,'Control Panel'!$C:$C)))</f>
        <v>65692.881367551381</v>
      </c>
      <c r="AG304" s="3">
        <f>IF(AF304=0,0,AE304*(_xlfn.XLOOKUP(AE$1,'Control Panel'!$B:$B,'Control Panel'!$H:$H)))</f>
        <v>18796.789541007092</v>
      </c>
      <c r="AH304" s="3">
        <f t="shared" si="159"/>
        <v>46896.091826544289</v>
      </c>
      <c r="AI304" s="3">
        <f t="shared" si="160"/>
        <v>3233998.0826037843</v>
      </c>
      <c r="AJ304" s="10">
        <f>_xlfn.XLOOKUP(AE$1,'Control Panel'!$B:$B,'Control Panel'!$D:$D)</f>
        <v>6.8750000000000006E-2</v>
      </c>
      <c r="AK304" s="2">
        <f>IF('Control Panel'!$D$26="ON",AO303*(1-'Control Panel'!$C$26),AO303)</f>
        <v>-5.056790541857481E-10</v>
      </c>
      <c r="AL304" s="3">
        <f>IF(ROUND(AO303,2) = 0,0,-PMT(_xlfn.XLOOKUP(AK$1,'Control Panel'!$B:$B,'Control Panel'!$H:$H),_xlfn.XLOOKUP(AK$1,'Control Panel'!$B:$B,'Control Panel'!$E:$E),_xlfn.XLOOKUP(AK$1,'Control Panel'!$B:$B,'Control Panel'!$C:$C)))</f>
        <v>0</v>
      </c>
      <c r="AM304" s="3">
        <f>IF(AL304=0,0,AK304*(_xlfn.XLOOKUP(AK$1,'Control Panel'!$B:$B,'Control Panel'!$H:$H)))</f>
        <v>0</v>
      </c>
      <c r="AN304" s="3">
        <f t="shared" si="161"/>
        <v>0</v>
      </c>
      <c r="AO304" s="3">
        <f t="shared" si="162"/>
        <v>-5.056790541857481E-10</v>
      </c>
      <c r="AP304" s="10">
        <f>_xlfn.XLOOKUP(AK$1,'Control Panel'!$B:$B,'Control Panel'!$D:$D)</f>
        <v>6.25E-2</v>
      </c>
      <c r="AQ304" s="2">
        <f>IF('Control Panel'!$D$26="ON",AU303*(1-'Control Panel'!$C$26),AU303)</f>
        <v>-1.3387762010097504E-9</v>
      </c>
      <c r="AR304" s="3">
        <f>IF(ROUND(AU303,2) = 0,0,-PMT(_xlfn.XLOOKUP(AQ$1,'Control Panel'!$B:$B,'Control Panel'!$H:$H),_xlfn.XLOOKUP(AQ$1,'Control Panel'!$B:$B,'Control Panel'!$E:$E),_xlfn.XLOOKUP(AQ$1,'Control Panel'!$B:$B,'Control Panel'!$C:$C)))</f>
        <v>0</v>
      </c>
      <c r="AS304" s="3">
        <f>IF(AR304=0,0,AQ304*(_xlfn.XLOOKUP(AQ$1,'Control Panel'!$B:$B,'Control Panel'!$H:$H)))</f>
        <v>0</v>
      </c>
      <c r="AT304" s="3">
        <f t="shared" si="163"/>
        <v>0</v>
      </c>
      <c r="AU304" s="3">
        <f t="shared" si="164"/>
        <v>-1.3387762010097504E-9</v>
      </c>
      <c r="AV304" s="10">
        <f>_xlfn.XLOOKUP(AQ$1,'Control Panel'!$B:$B,'Control Panel'!$D:$D)</f>
        <v>6.6250000000000003E-2</v>
      </c>
      <c r="AW304" s="2">
        <f>IF('Control Panel'!$D$26="ON",BA303*(1-'Control Panel'!$C$26),BA303)</f>
        <v>2318124.5233523739</v>
      </c>
      <c r="AX304" s="3">
        <f>IF(ROUND(BA303,2) = 0,0,-PMT(_xlfn.XLOOKUP(AW$1,'Control Panel'!$B:$B,'Control Panel'!$H:$H),_xlfn.XLOOKUP(AW$1,'Control Panel'!$B:$B,'Control Panel'!$E:$E),_xlfn.XLOOKUP(AW$1,'Control Panel'!$B:$B,'Control Panel'!$C:$C)))</f>
        <v>44797.69910066975</v>
      </c>
      <c r="AY304" s="3">
        <f>IF(AX304=0,0,AW304*(_xlfn.XLOOKUP(AW$1,'Control Panel'!$B:$B,'Control Panel'!$H:$H)))</f>
        <v>10383.266094182509</v>
      </c>
      <c r="AZ304" s="3">
        <f t="shared" si="165"/>
        <v>34414.433006487241</v>
      </c>
      <c r="BA304" s="3">
        <f t="shared" si="166"/>
        <v>2283710.0903458865</v>
      </c>
      <c r="BB304" s="10">
        <f>_xlfn.XLOOKUP(AW$1,'Control Panel'!$B:$B,'Control Panel'!$D:$D)</f>
        <v>5.3749999999999999E-2</v>
      </c>
      <c r="BC304" s="2">
        <f>IF('Control Panel'!$D$26="ON",BG303*(1-'Control Panel'!$C$26),BG303)</f>
        <v>4141224.3195017921</v>
      </c>
      <c r="BD304" s="3">
        <f>IF(ROUND(BG303,2) = 0,0,-PMT(_xlfn.XLOOKUP(BC$1,'Control Panel'!$B:$B,'Control Panel'!$H:$H),_xlfn.XLOOKUP(BC$1,'Control Panel'!$B:$B,'Control Panel'!$E:$E),_xlfn.XLOOKUP(BC$1,'Control Panel'!$B:$B,'Control Panel'!$C:$C)))</f>
        <v>83162.8118973979</v>
      </c>
      <c r="BE304" s="3">
        <f>IF(BD304=0,0,BC304*(_xlfn.XLOOKUP(BC$1,'Control Panel'!$B:$B,'Control Panel'!$H:$H)))</f>
        <v>24157.141863760455</v>
      </c>
      <c r="BF304" s="3">
        <f t="shared" si="167"/>
        <v>59005.670033637449</v>
      </c>
      <c r="BG304" s="3">
        <f t="shared" si="168"/>
        <v>4082218.6494681546</v>
      </c>
      <c r="BH304" s="10">
        <f>_xlfn.XLOOKUP(BC$1,'Control Panel'!$B:$B,'Control Panel'!$D:$D)</f>
        <v>7.0000000000000007E-2</v>
      </c>
      <c r="BI304" s="2">
        <f>IF('Control Panel'!$D$26="ON",BM303*(1-'Control Panel'!$C$26),BM303)</f>
        <v>2041775.1035925604</v>
      </c>
      <c r="BJ304" s="3">
        <f>IF(ROUND(BM303,2) = 0,0,-PMT(_xlfn.XLOOKUP(BI$1,'Control Panel'!$B:$B,'Control Panel'!$H:$H),_xlfn.XLOOKUP(BI$1,'Control Panel'!$B:$B,'Control Panel'!$E:$E),_xlfn.XLOOKUP(BI$1,'Control Panel'!$B:$B,'Control Panel'!$C:$C)))</f>
        <v>39928.799014207361</v>
      </c>
      <c r="BK304" s="3">
        <f>IF(BJ304=0,0,BI304*(_xlfn.XLOOKUP(BI$1,'Control Panel'!$B:$B,'Control Panel'!$H:$H)))</f>
        <v>9996.1906113385758</v>
      </c>
      <c r="BL304" s="3">
        <f t="shared" si="169"/>
        <v>29932.608402868784</v>
      </c>
      <c r="BM304" s="3">
        <f t="shared" si="170"/>
        <v>2011842.4951896917</v>
      </c>
      <c r="BN304" s="10">
        <f>_xlfn.XLOOKUP(BI$1,'Control Panel'!$B:$B,'Control Panel'!$D:$D)</f>
        <v>5.8749999999999997E-2</v>
      </c>
      <c r="BO304" s="2">
        <f>IF('Control Panel'!$D$26="ON",BS303*(1-'Control Panel'!$C$26),BS303)</f>
        <v>2651036.1918274318</v>
      </c>
      <c r="BP304" s="3">
        <f>IF(ROUND(BS303,2) = 0,0,-PMT(_xlfn.XLOOKUP(BO$1,'Control Panel'!$B:$B,'Control Panel'!$H:$H),_xlfn.XLOOKUP(BO$1,'Control Panel'!$B:$B,'Control Panel'!$E:$E),_xlfn.XLOOKUP(BO$1,'Control Panel'!$B:$B,'Control Panel'!$C:$C)))</f>
        <v>51078.842448125593</v>
      </c>
      <c r="BQ304" s="3">
        <f>IF(BP304=0,0,BO304*(_xlfn.XLOOKUP(BO$1,'Control Panel'!$B:$B,'Control Panel'!$H:$H)))</f>
        <v>11598.283339245012</v>
      </c>
      <c r="BR304" s="3">
        <f t="shared" si="171"/>
        <v>39480.559108880581</v>
      </c>
      <c r="BS304" s="3">
        <f t="shared" si="172"/>
        <v>2611555.632718551</v>
      </c>
      <c r="BT304" s="10">
        <f>_xlfn.XLOOKUP(BO$1,'Control Panel'!$B:$B,'Control Panel'!$D:$D)</f>
        <v>5.2499999999999998E-2</v>
      </c>
      <c r="BU304" s="2">
        <f>IF('Control Panel'!$D$26="ON",BY303*(1-'Control Panel'!$C$26),BY303)</f>
        <v>-1.0259100235998631E-9</v>
      </c>
      <c r="BV304" s="3">
        <f>IF(ROUND(BY303,2) = 0,0,-PMT(_xlfn.XLOOKUP(BU$1,'Control Panel'!$B:$B,'Control Panel'!$H:$H),_xlfn.XLOOKUP(BU$1,'Control Panel'!$B:$B,'Control Panel'!$E:$E),_xlfn.XLOOKUP(BU$1,'Control Panel'!$B:$B,'Control Panel'!$C:$C)))</f>
        <v>0</v>
      </c>
      <c r="BW304" s="3">
        <f>IF(BV304=0,0,BU304*(_xlfn.XLOOKUP(BU$1,'Control Panel'!$B:$B,'Control Panel'!$H:$H)))</f>
        <v>0</v>
      </c>
      <c r="BX304" s="3">
        <f t="shared" si="173"/>
        <v>0</v>
      </c>
      <c r="BY304" s="3">
        <f t="shared" si="174"/>
        <v>-1.0259100235998631E-9</v>
      </c>
      <c r="BZ304" s="10">
        <f>_xlfn.XLOOKUP(BU$1,'Control Panel'!$B:$B,'Control Panel'!$D:$D)</f>
        <v>6.3750000000000001E-2</v>
      </c>
      <c r="CA304" s="2">
        <f>IF('Control Panel'!$D$26="ON",CE303*(1-'Control Panel'!$C$26),CE303)</f>
        <v>-8.3746272139251232E-9</v>
      </c>
      <c r="CB304" s="3">
        <f>IF(ROUND(CE303,2) = 0,0,-PMT(_xlfn.XLOOKUP(CA$1,'Control Panel'!$B:$B,'Control Panel'!$H:$H),_xlfn.XLOOKUP(CA$1,'Control Panel'!$B:$B,'Control Panel'!$E:$E),_xlfn.XLOOKUP(CA$1,'Control Panel'!$B:$B,'Control Panel'!$C:$C)))</f>
        <v>0</v>
      </c>
      <c r="CC304" s="3">
        <f>IF(CB304=0,0,CA304*(_xlfn.XLOOKUP(CA$1,'Control Panel'!$B:$B,'Control Panel'!$H:$H)))</f>
        <v>0</v>
      </c>
      <c r="CD304" s="3">
        <f t="shared" si="175"/>
        <v>0</v>
      </c>
      <c r="CE304" s="3">
        <f t="shared" si="176"/>
        <v>-8.3746272139251232E-9</v>
      </c>
      <c r="CF304" s="10">
        <f>_xlfn.XLOOKUP(CA$1,'Control Panel'!$B:$B,'Control Panel'!$D:$D)</f>
        <v>5.7500000000000002E-2</v>
      </c>
      <c r="CG304" s="2">
        <f>IF('Control Panel'!$D$26="ON",CK303*(1-'Control Panel'!$C$26),CK303)</f>
        <v>2.066371962428093E-9</v>
      </c>
      <c r="CH304" s="3">
        <f>IF(ROUND(CK303,2) = 0,0,-PMT(_xlfn.XLOOKUP(CG$1,'Control Panel'!$B:$B,'Control Panel'!$H:$H),_xlfn.XLOOKUP(CG$1,'Control Panel'!$B:$B,'Control Panel'!$E:$E),_xlfn.XLOOKUP(CG$1,'Control Panel'!$B:$B,'Control Panel'!$C:$C)))</f>
        <v>0</v>
      </c>
      <c r="CI304" s="3">
        <f>IF(CH304=0,0,CG304*(_xlfn.XLOOKUP(CG$1,'Control Panel'!$B:$B,'Control Panel'!$H:$H)))</f>
        <v>0</v>
      </c>
      <c r="CJ304" s="3">
        <f t="shared" si="177"/>
        <v>0</v>
      </c>
      <c r="CK304" s="3">
        <f t="shared" si="178"/>
        <v>2.066371962428093E-9</v>
      </c>
      <c r="CL304" s="10">
        <f>_xlfn.XLOOKUP(CG$1,'Control Panel'!$B:$B,'Control Panel'!$D:$D)</f>
        <v>5.5E-2</v>
      </c>
      <c r="CM304" s="2">
        <f>IF('Control Panel'!$D$26="ON",CQ303*(1-'Control Panel'!$C$26),CQ303)</f>
        <v>573197.01444917265</v>
      </c>
      <c r="CN304" s="3">
        <f>IF(ROUND(CQ303,2) = 0,0,-PMT(_xlfn.XLOOKUP(CM$1,'Control Panel'!$B:$B,'Control Panel'!$H:$H),_xlfn.XLOOKUP(CM$1,'Control Panel'!$B:$B,'Control Panel'!$E:$E),_xlfn.XLOOKUP(CM$1,'Control Panel'!$B:$B,'Control Panel'!$C:$C)))</f>
        <v>11044.074042837967</v>
      </c>
      <c r="CO304" s="3">
        <f>IF(CN304=0,0,CM304*(_xlfn.XLOOKUP(CM$1,'Control Panel'!$B:$B,'Control Panel'!$H:$H)))</f>
        <v>2507.7369382151301</v>
      </c>
      <c r="CP304" s="3">
        <f t="shared" si="179"/>
        <v>8536.3371046228367</v>
      </c>
      <c r="CQ304" s="3">
        <f t="shared" si="180"/>
        <v>564660.6773445498</v>
      </c>
      <c r="CR304" s="10">
        <f>_xlfn.XLOOKUP(CM$1,'Control Panel'!$B:$B,'Control Panel'!$D:$D)</f>
        <v>5.2499999999999998E-2</v>
      </c>
    </row>
    <row r="305" spans="1:96" ht="11.15" thickBot="1" x14ac:dyDescent="0.35">
      <c r="A305" s="86">
        <f t="shared" si="149"/>
        <v>268912.34743534081</v>
      </c>
      <c r="B305" s="3">
        <f t="shared" si="150"/>
        <v>95770.285871378059</v>
      </c>
      <c r="C305" s="88">
        <f>SUM($A$3:A304)</f>
        <v>81816316.385595486</v>
      </c>
      <c r="D305" s="87">
        <f>IF('Control Panel'!$D$27= "ON",A305+B305*(1-'Control Panel'!$C$27),A305+B305)</f>
        <v>364682.6333067189</v>
      </c>
      <c r="F305" s="11">
        <v>303</v>
      </c>
      <c r="G305" s="2">
        <f>IF('Control Panel'!$D$26="ON",K304*(1-'Control Panel'!$C$26),K304)</f>
        <v>2.5611370801925659E-9</v>
      </c>
      <c r="H305" s="3">
        <f>IF(ROUND(K304,2) = 0,0,-PMT(_xlfn.XLOOKUP(G$1,'Control Panel'!$B:$B,'Control Panel'!$H:$H),_xlfn.XLOOKUP(G$1,'Control Panel'!$B:$B,'Control Panel'!$E:$E),_xlfn.XLOOKUP(G$1,'Control Panel'!$B:$B,'Control Panel'!$C:$C)))</f>
        <v>0</v>
      </c>
      <c r="I305" s="3">
        <f>IF(H305=0,0,G305*(_xlfn.XLOOKUP(G$1,'Control Panel'!$B:$B,'Control Panel'!$H:$H)))</f>
        <v>0</v>
      </c>
      <c r="J305" s="3">
        <f t="shared" si="151"/>
        <v>0</v>
      </c>
      <c r="K305" s="3">
        <f t="shared" si="152"/>
        <v>2.5611370801925659E-9</v>
      </c>
      <c r="L305" s="10">
        <f>_xlfn.XLOOKUP(G$1,'Control Panel'!$B:$B,'Control Panel'!$D:$D)</f>
        <v>5.5E-2</v>
      </c>
      <c r="M305" s="2">
        <f>IF('Control Panel'!$D$26="ON",Q304*(1-'Control Panel'!$C$26),Q304)</f>
        <v>1293599.2330415114</v>
      </c>
      <c r="N305" s="3">
        <f>IF(ROUND(Q304,2) = 0,0,-PMT(_xlfn.XLOOKUP(M$1,'Control Panel'!$B:$B,'Control Panel'!$H:$H),_xlfn.XLOOKUP(M$1,'Control Panel'!$B:$B,'Control Panel'!$E:$E),_xlfn.XLOOKUP(M$1,'Control Panel'!$B:$B,'Control Panel'!$C:$C)))</f>
        <v>26277.152547020552</v>
      </c>
      <c r="O305" s="3">
        <f>IF(N305=0,0,M305*(_xlfn.XLOOKUP(M$1,'Control Panel'!$B:$B,'Control Panel'!$H:$H)))</f>
        <v>7411.245605966993</v>
      </c>
      <c r="P305" s="3">
        <f t="shared" si="153"/>
        <v>18865.906941053559</v>
      </c>
      <c r="Q305" s="3">
        <f t="shared" si="154"/>
        <v>1274733.3261004579</v>
      </c>
      <c r="R305" s="10">
        <f>_xlfn.XLOOKUP(M$1,'Control Panel'!$B:$B,'Control Panel'!$D:$D)</f>
        <v>6.8750000000000006E-2</v>
      </c>
      <c r="S305" s="2">
        <f>IF('Control Panel'!$D$26="ON",W304*(1-'Control Panel'!$C$26),W304)</f>
        <v>2102098.7536924123</v>
      </c>
      <c r="T305" s="3">
        <f>IF(ROUND(W304,2) = 0,0,-PMT(_xlfn.XLOOKUP(S$1,'Control Panel'!$B:$B,'Control Panel'!$H:$H),_xlfn.XLOOKUP(S$1,'Control Panel'!$B:$B,'Control Panel'!$E:$E),_xlfn.XLOOKUP(S$1,'Control Panel'!$B:$B,'Control Panel'!$C:$C)))</f>
        <v>42700.372888908401</v>
      </c>
      <c r="U305" s="3">
        <f>IF(T305=0,0,S305*(_xlfn.XLOOKUP(S$1,'Control Panel'!$B:$B,'Control Panel'!$H:$H)))</f>
        <v>12043.274109696113</v>
      </c>
      <c r="V305" s="3">
        <f t="shared" si="155"/>
        <v>30657.098779212291</v>
      </c>
      <c r="W305" s="3">
        <f t="shared" si="156"/>
        <v>2071441.6549132001</v>
      </c>
      <c r="X305" s="10">
        <f>_xlfn.XLOOKUP(S$1,'Control Panel'!$B:$B,'Control Panel'!$D:$D)</f>
        <v>6.8750000000000006E-2</v>
      </c>
      <c r="Y305" s="2">
        <f>IF('Control Panel'!$D$26="ON",AC304*(1-'Control Panel'!$C$26),AC304)</f>
        <v>-6.7957444116473198E-9</v>
      </c>
      <c r="Z305" s="3">
        <f>IF(ROUND(AC304,2) = 0,0,-PMT(_xlfn.XLOOKUP(Y$1,'Control Panel'!$B:$B,'Control Panel'!$H:$H),_xlfn.XLOOKUP(Y$1,'Control Panel'!$B:$B,'Control Panel'!$E:$E),_xlfn.XLOOKUP(Y$1,'Control Panel'!$B:$B,'Control Panel'!$C:$C)))</f>
        <v>0</v>
      </c>
      <c r="AA305" s="3">
        <f>IF(Z305=0,0,Y305*(_xlfn.XLOOKUP(Y$1,'Control Panel'!$B:$B,'Control Panel'!$H:$H)))</f>
        <v>0</v>
      </c>
      <c r="AB305" s="3">
        <f t="shared" si="157"/>
        <v>0</v>
      </c>
      <c r="AC305" s="3">
        <f t="shared" si="158"/>
        <v>-6.7957444116473198E-9</v>
      </c>
      <c r="AD305" s="10">
        <f>_xlfn.XLOOKUP(Y$1,'Control Panel'!$B:$B,'Control Panel'!$D:$D)</f>
        <v>5.1249999999999997E-2</v>
      </c>
      <c r="AE305" s="2">
        <f>IF('Control Panel'!$D$26="ON",AI304*(1-'Control Panel'!$C$26),AI304)</f>
        <v>3233998.0826037843</v>
      </c>
      <c r="AF305" s="3">
        <f>IF(ROUND(AI304,2) = 0,0,-PMT(_xlfn.XLOOKUP(AE$1,'Control Panel'!$B:$B,'Control Panel'!$H:$H),_xlfn.XLOOKUP(AE$1,'Control Panel'!$B:$B,'Control Panel'!$E:$E),_xlfn.XLOOKUP(AE$1,'Control Panel'!$B:$B,'Control Panel'!$C:$C)))</f>
        <v>65692.881367551381</v>
      </c>
      <c r="AG305" s="3">
        <f>IF(AF305=0,0,AE305*(_xlfn.XLOOKUP(AE$1,'Control Panel'!$B:$B,'Control Panel'!$H:$H)))</f>
        <v>18528.114014917515</v>
      </c>
      <c r="AH305" s="3">
        <f t="shared" si="159"/>
        <v>47164.767352633862</v>
      </c>
      <c r="AI305" s="3">
        <f t="shared" si="160"/>
        <v>3186833.3152511506</v>
      </c>
      <c r="AJ305" s="10">
        <f>_xlfn.XLOOKUP(AE$1,'Control Panel'!$B:$B,'Control Panel'!$D:$D)</f>
        <v>6.8750000000000006E-2</v>
      </c>
      <c r="AK305" s="2">
        <f>IF('Control Panel'!$D$26="ON",AO304*(1-'Control Panel'!$C$26),AO304)</f>
        <v>-5.056790541857481E-10</v>
      </c>
      <c r="AL305" s="3">
        <f>IF(ROUND(AO304,2) = 0,0,-PMT(_xlfn.XLOOKUP(AK$1,'Control Panel'!$B:$B,'Control Panel'!$H:$H),_xlfn.XLOOKUP(AK$1,'Control Panel'!$B:$B,'Control Panel'!$E:$E),_xlfn.XLOOKUP(AK$1,'Control Panel'!$B:$B,'Control Panel'!$C:$C)))</f>
        <v>0</v>
      </c>
      <c r="AM305" s="3">
        <f>IF(AL305=0,0,AK305*(_xlfn.XLOOKUP(AK$1,'Control Panel'!$B:$B,'Control Panel'!$H:$H)))</f>
        <v>0</v>
      </c>
      <c r="AN305" s="3">
        <f t="shared" si="161"/>
        <v>0</v>
      </c>
      <c r="AO305" s="3">
        <f t="shared" si="162"/>
        <v>-5.056790541857481E-10</v>
      </c>
      <c r="AP305" s="10">
        <f>_xlfn.XLOOKUP(AK$1,'Control Panel'!$B:$B,'Control Panel'!$D:$D)</f>
        <v>6.25E-2</v>
      </c>
      <c r="AQ305" s="2">
        <f>IF('Control Panel'!$D$26="ON",AU304*(1-'Control Panel'!$C$26),AU304)</f>
        <v>-1.3387762010097504E-9</v>
      </c>
      <c r="AR305" s="3">
        <f>IF(ROUND(AU304,2) = 0,0,-PMT(_xlfn.XLOOKUP(AQ$1,'Control Panel'!$B:$B,'Control Panel'!$H:$H),_xlfn.XLOOKUP(AQ$1,'Control Panel'!$B:$B,'Control Panel'!$E:$E),_xlfn.XLOOKUP(AQ$1,'Control Panel'!$B:$B,'Control Panel'!$C:$C)))</f>
        <v>0</v>
      </c>
      <c r="AS305" s="3">
        <f>IF(AR305=0,0,AQ305*(_xlfn.XLOOKUP(AQ$1,'Control Panel'!$B:$B,'Control Panel'!$H:$H)))</f>
        <v>0</v>
      </c>
      <c r="AT305" s="3">
        <f t="shared" si="163"/>
        <v>0</v>
      </c>
      <c r="AU305" s="3">
        <f t="shared" si="164"/>
        <v>-1.3387762010097504E-9</v>
      </c>
      <c r="AV305" s="10">
        <f>_xlfn.XLOOKUP(AQ$1,'Control Panel'!$B:$B,'Control Panel'!$D:$D)</f>
        <v>6.6250000000000003E-2</v>
      </c>
      <c r="AW305" s="2">
        <f>IF('Control Panel'!$D$26="ON",BA304*(1-'Control Panel'!$C$26),BA304)</f>
        <v>2283710.0903458865</v>
      </c>
      <c r="AX305" s="3">
        <f>IF(ROUND(BA304,2) = 0,0,-PMT(_xlfn.XLOOKUP(AW$1,'Control Panel'!$B:$B,'Control Panel'!$H:$H),_xlfn.XLOOKUP(AW$1,'Control Panel'!$B:$B,'Control Panel'!$E:$E),_xlfn.XLOOKUP(AW$1,'Control Panel'!$B:$B,'Control Panel'!$C:$C)))</f>
        <v>44797.69910066975</v>
      </c>
      <c r="AY305" s="3">
        <f>IF(AX305=0,0,AW305*(_xlfn.XLOOKUP(AW$1,'Control Panel'!$B:$B,'Control Panel'!$H:$H)))</f>
        <v>10229.118113007617</v>
      </c>
      <c r="AZ305" s="3">
        <f t="shared" si="165"/>
        <v>34568.580987662135</v>
      </c>
      <c r="BA305" s="3">
        <f t="shared" si="166"/>
        <v>2249141.5093582245</v>
      </c>
      <c r="BB305" s="10">
        <f>_xlfn.XLOOKUP(AW$1,'Control Panel'!$B:$B,'Control Panel'!$D:$D)</f>
        <v>5.3749999999999999E-2</v>
      </c>
      <c r="BC305" s="2">
        <f>IF('Control Panel'!$D$26="ON",BG304*(1-'Control Panel'!$C$26),BG304)</f>
        <v>4082218.6494681546</v>
      </c>
      <c r="BD305" s="3">
        <f>IF(ROUND(BG304,2) = 0,0,-PMT(_xlfn.XLOOKUP(BC$1,'Control Panel'!$B:$B,'Control Panel'!$H:$H),_xlfn.XLOOKUP(BC$1,'Control Panel'!$B:$B,'Control Panel'!$E:$E),_xlfn.XLOOKUP(BC$1,'Control Panel'!$B:$B,'Control Panel'!$C:$C)))</f>
        <v>83162.8118973979</v>
      </c>
      <c r="BE305" s="3">
        <f>IF(BD305=0,0,BC305*(_xlfn.XLOOKUP(BC$1,'Control Panel'!$B:$B,'Control Panel'!$H:$H)))</f>
        <v>23812.942121897569</v>
      </c>
      <c r="BF305" s="3">
        <f t="shared" si="167"/>
        <v>59349.86977550033</v>
      </c>
      <c r="BG305" s="3">
        <f t="shared" si="168"/>
        <v>4022868.7796926545</v>
      </c>
      <c r="BH305" s="10">
        <f>_xlfn.XLOOKUP(BC$1,'Control Panel'!$B:$B,'Control Panel'!$D:$D)</f>
        <v>7.0000000000000007E-2</v>
      </c>
      <c r="BI305" s="2">
        <f>IF('Control Panel'!$D$26="ON",BM304*(1-'Control Panel'!$C$26),BM304)</f>
        <v>2011842.4951896917</v>
      </c>
      <c r="BJ305" s="3">
        <f>IF(ROUND(BM304,2) = 0,0,-PMT(_xlfn.XLOOKUP(BI$1,'Control Panel'!$B:$B,'Control Panel'!$H:$H),_xlfn.XLOOKUP(BI$1,'Control Panel'!$B:$B,'Control Panel'!$E:$E),_xlfn.XLOOKUP(BI$1,'Control Panel'!$B:$B,'Control Panel'!$C:$C)))</f>
        <v>39928.799014207361</v>
      </c>
      <c r="BK305" s="3">
        <f>IF(BJ305=0,0,BI305*(_xlfn.XLOOKUP(BI$1,'Control Panel'!$B:$B,'Control Panel'!$H:$H)))</f>
        <v>9849.6455493661979</v>
      </c>
      <c r="BL305" s="3">
        <f t="shared" si="169"/>
        <v>30079.153464841162</v>
      </c>
      <c r="BM305" s="3">
        <f t="shared" si="170"/>
        <v>1981763.3417248505</v>
      </c>
      <c r="BN305" s="10">
        <f>_xlfn.XLOOKUP(BI$1,'Control Panel'!$B:$B,'Control Panel'!$D:$D)</f>
        <v>5.8749999999999997E-2</v>
      </c>
      <c r="BO305" s="2">
        <f>IF('Control Panel'!$D$26="ON",BS304*(1-'Control Panel'!$C$26),BS304)</f>
        <v>2611555.632718551</v>
      </c>
      <c r="BP305" s="3">
        <f>IF(ROUND(BS304,2) = 0,0,-PMT(_xlfn.XLOOKUP(BO$1,'Control Panel'!$B:$B,'Control Panel'!$H:$H),_xlfn.XLOOKUP(BO$1,'Control Panel'!$B:$B,'Control Panel'!$E:$E),_xlfn.XLOOKUP(BO$1,'Control Panel'!$B:$B,'Control Panel'!$C:$C)))</f>
        <v>51078.842448125593</v>
      </c>
      <c r="BQ305" s="3">
        <f>IF(BP305=0,0,BO305*(_xlfn.XLOOKUP(BO$1,'Control Panel'!$B:$B,'Control Panel'!$H:$H)))</f>
        <v>11425.555893143659</v>
      </c>
      <c r="BR305" s="3">
        <f t="shared" si="171"/>
        <v>39653.286554981933</v>
      </c>
      <c r="BS305" s="3">
        <f t="shared" si="172"/>
        <v>2571902.346163569</v>
      </c>
      <c r="BT305" s="10">
        <f>_xlfn.XLOOKUP(BO$1,'Control Panel'!$B:$B,'Control Panel'!$D:$D)</f>
        <v>5.2499999999999998E-2</v>
      </c>
      <c r="BU305" s="2">
        <f>IF('Control Panel'!$D$26="ON",BY304*(1-'Control Panel'!$C$26),BY304)</f>
        <v>-1.0259100235998631E-9</v>
      </c>
      <c r="BV305" s="3">
        <f>IF(ROUND(BY304,2) = 0,0,-PMT(_xlfn.XLOOKUP(BU$1,'Control Panel'!$B:$B,'Control Panel'!$H:$H),_xlfn.XLOOKUP(BU$1,'Control Panel'!$B:$B,'Control Panel'!$E:$E),_xlfn.XLOOKUP(BU$1,'Control Panel'!$B:$B,'Control Panel'!$C:$C)))</f>
        <v>0</v>
      </c>
      <c r="BW305" s="3">
        <f>IF(BV305=0,0,BU305*(_xlfn.XLOOKUP(BU$1,'Control Panel'!$B:$B,'Control Panel'!$H:$H)))</f>
        <v>0</v>
      </c>
      <c r="BX305" s="3">
        <f t="shared" si="173"/>
        <v>0</v>
      </c>
      <c r="BY305" s="3">
        <f t="shared" si="174"/>
        <v>-1.0259100235998631E-9</v>
      </c>
      <c r="BZ305" s="10">
        <f>_xlfn.XLOOKUP(BU$1,'Control Panel'!$B:$B,'Control Panel'!$D:$D)</f>
        <v>6.3750000000000001E-2</v>
      </c>
      <c r="CA305" s="2">
        <f>IF('Control Panel'!$D$26="ON",CE304*(1-'Control Panel'!$C$26),CE304)</f>
        <v>-8.3746272139251232E-9</v>
      </c>
      <c r="CB305" s="3">
        <f>IF(ROUND(CE304,2) = 0,0,-PMT(_xlfn.XLOOKUP(CA$1,'Control Panel'!$B:$B,'Control Panel'!$H:$H),_xlfn.XLOOKUP(CA$1,'Control Panel'!$B:$B,'Control Panel'!$E:$E),_xlfn.XLOOKUP(CA$1,'Control Panel'!$B:$B,'Control Panel'!$C:$C)))</f>
        <v>0</v>
      </c>
      <c r="CC305" s="3">
        <f>IF(CB305=0,0,CA305*(_xlfn.XLOOKUP(CA$1,'Control Panel'!$B:$B,'Control Panel'!$H:$H)))</f>
        <v>0</v>
      </c>
      <c r="CD305" s="3">
        <f t="shared" si="175"/>
        <v>0</v>
      </c>
      <c r="CE305" s="3">
        <f t="shared" si="176"/>
        <v>-8.3746272139251232E-9</v>
      </c>
      <c r="CF305" s="10">
        <f>_xlfn.XLOOKUP(CA$1,'Control Panel'!$B:$B,'Control Panel'!$D:$D)</f>
        <v>5.7500000000000002E-2</v>
      </c>
      <c r="CG305" s="2">
        <f>IF('Control Panel'!$D$26="ON",CK304*(1-'Control Panel'!$C$26),CK304)</f>
        <v>2.066371962428093E-9</v>
      </c>
      <c r="CH305" s="3">
        <f>IF(ROUND(CK304,2) = 0,0,-PMT(_xlfn.XLOOKUP(CG$1,'Control Panel'!$B:$B,'Control Panel'!$H:$H),_xlfn.XLOOKUP(CG$1,'Control Panel'!$B:$B,'Control Panel'!$E:$E),_xlfn.XLOOKUP(CG$1,'Control Panel'!$B:$B,'Control Panel'!$C:$C)))</f>
        <v>0</v>
      </c>
      <c r="CI305" s="3">
        <f>IF(CH305=0,0,CG305*(_xlfn.XLOOKUP(CG$1,'Control Panel'!$B:$B,'Control Panel'!$H:$H)))</f>
        <v>0</v>
      </c>
      <c r="CJ305" s="3">
        <f t="shared" si="177"/>
        <v>0</v>
      </c>
      <c r="CK305" s="3">
        <f t="shared" si="178"/>
        <v>2.066371962428093E-9</v>
      </c>
      <c r="CL305" s="10">
        <f>_xlfn.XLOOKUP(CG$1,'Control Panel'!$B:$B,'Control Panel'!$D:$D)</f>
        <v>5.5E-2</v>
      </c>
      <c r="CM305" s="2">
        <f>IF('Control Panel'!$D$26="ON",CQ304*(1-'Control Panel'!$C$26),CQ304)</f>
        <v>564660.6773445498</v>
      </c>
      <c r="CN305" s="3">
        <f>IF(ROUND(CQ304,2) = 0,0,-PMT(_xlfn.XLOOKUP(CM$1,'Control Panel'!$B:$B,'Control Panel'!$H:$H),_xlfn.XLOOKUP(CM$1,'Control Panel'!$B:$B,'Control Panel'!$E:$E),_xlfn.XLOOKUP(CM$1,'Control Panel'!$B:$B,'Control Panel'!$C:$C)))</f>
        <v>11044.074042837967</v>
      </c>
      <c r="CO305" s="3">
        <f>IF(CN305=0,0,CM305*(_xlfn.XLOOKUP(CM$1,'Control Panel'!$B:$B,'Control Panel'!$H:$H)))</f>
        <v>2470.390463382405</v>
      </c>
      <c r="CP305" s="3">
        <f t="shared" si="179"/>
        <v>8573.6835794555627</v>
      </c>
      <c r="CQ305" s="3">
        <f t="shared" si="180"/>
        <v>556086.9937650942</v>
      </c>
      <c r="CR305" s="10">
        <f>_xlfn.XLOOKUP(CM$1,'Control Panel'!$B:$B,'Control Panel'!$D:$D)</f>
        <v>5.2499999999999998E-2</v>
      </c>
    </row>
    <row r="306" spans="1:96" ht="11.15" thickBot="1" x14ac:dyDescent="0.35">
      <c r="A306" s="86">
        <f t="shared" si="149"/>
        <v>270325.58932777843</v>
      </c>
      <c r="B306" s="3">
        <f t="shared" si="150"/>
        <v>94357.043978940492</v>
      </c>
      <c r="C306" s="88">
        <f>SUM($A$3:A305)</f>
        <v>82085228.733030826</v>
      </c>
      <c r="D306" s="87">
        <f>IF('Control Panel'!$D$27= "ON",A306+B306*(1-'Control Panel'!$C$27),A306+B306)</f>
        <v>364682.6333067189</v>
      </c>
      <c r="F306" s="11">
        <v>304</v>
      </c>
      <c r="G306" s="2">
        <f>IF('Control Panel'!$D$26="ON",K305*(1-'Control Panel'!$C$26),K305)</f>
        <v>2.5611370801925659E-9</v>
      </c>
      <c r="H306" s="3">
        <f>IF(ROUND(K305,2) = 0,0,-PMT(_xlfn.XLOOKUP(G$1,'Control Panel'!$B:$B,'Control Panel'!$H:$H),_xlfn.XLOOKUP(G$1,'Control Panel'!$B:$B,'Control Panel'!$E:$E),_xlfn.XLOOKUP(G$1,'Control Panel'!$B:$B,'Control Panel'!$C:$C)))</f>
        <v>0</v>
      </c>
      <c r="I306" s="3">
        <f>IF(H306=0,0,G306*(_xlfn.XLOOKUP(G$1,'Control Panel'!$B:$B,'Control Panel'!$H:$H)))</f>
        <v>0</v>
      </c>
      <c r="J306" s="3">
        <f t="shared" si="151"/>
        <v>0</v>
      </c>
      <c r="K306" s="3">
        <f t="shared" si="152"/>
        <v>2.5611370801925659E-9</v>
      </c>
      <c r="L306" s="10">
        <f>_xlfn.XLOOKUP(G$1,'Control Panel'!$B:$B,'Control Panel'!$D:$D)</f>
        <v>5.5E-2</v>
      </c>
      <c r="M306" s="2">
        <f>IF('Control Panel'!$D$26="ON",Q305*(1-'Control Panel'!$C$26),Q305)</f>
        <v>1274733.3261004579</v>
      </c>
      <c r="N306" s="3">
        <f>IF(ROUND(Q305,2) = 0,0,-PMT(_xlfn.XLOOKUP(M$1,'Control Panel'!$B:$B,'Control Panel'!$H:$H),_xlfn.XLOOKUP(M$1,'Control Panel'!$B:$B,'Control Panel'!$E:$E),_xlfn.XLOOKUP(M$1,'Control Panel'!$B:$B,'Control Panel'!$C:$C)))</f>
        <v>26277.152547020552</v>
      </c>
      <c r="O306" s="3">
        <f>IF(N306=0,0,M306*(_xlfn.XLOOKUP(M$1,'Control Panel'!$B:$B,'Control Panel'!$H:$H)))</f>
        <v>7303.1596807838741</v>
      </c>
      <c r="P306" s="3">
        <f t="shared" si="153"/>
        <v>18973.99286623668</v>
      </c>
      <c r="Q306" s="3">
        <f t="shared" si="154"/>
        <v>1255759.3332342212</v>
      </c>
      <c r="R306" s="10">
        <f>_xlfn.XLOOKUP(M$1,'Control Panel'!$B:$B,'Control Panel'!$D:$D)</f>
        <v>6.8750000000000006E-2</v>
      </c>
      <c r="S306" s="2">
        <f>IF('Control Panel'!$D$26="ON",W305*(1-'Control Panel'!$C$26),W305)</f>
        <v>2071441.6549132001</v>
      </c>
      <c r="T306" s="3">
        <f>IF(ROUND(W305,2) = 0,0,-PMT(_xlfn.XLOOKUP(S$1,'Control Panel'!$B:$B,'Control Panel'!$H:$H),_xlfn.XLOOKUP(S$1,'Control Panel'!$B:$B,'Control Panel'!$E:$E),_xlfn.XLOOKUP(S$1,'Control Panel'!$B:$B,'Control Panel'!$C:$C)))</f>
        <v>42700.372888908401</v>
      </c>
      <c r="U306" s="3">
        <f>IF(T306=0,0,S306*(_xlfn.XLOOKUP(S$1,'Control Panel'!$B:$B,'Control Panel'!$H:$H)))</f>
        <v>11867.634481273542</v>
      </c>
      <c r="V306" s="3">
        <f t="shared" si="155"/>
        <v>30832.738407634861</v>
      </c>
      <c r="W306" s="3">
        <f t="shared" si="156"/>
        <v>2040608.9165055652</v>
      </c>
      <c r="X306" s="10">
        <f>_xlfn.XLOOKUP(S$1,'Control Panel'!$B:$B,'Control Panel'!$D:$D)</f>
        <v>6.8750000000000006E-2</v>
      </c>
      <c r="Y306" s="2">
        <f>IF('Control Panel'!$D$26="ON",AC305*(1-'Control Panel'!$C$26),AC305)</f>
        <v>-6.7957444116473198E-9</v>
      </c>
      <c r="Z306" s="3">
        <f>IF(ROUND(AC305,2) = 0,0,-PMT(_xlfn.XLOOKUP(Y$1,'Control Panel'!$B:$B,'Control Panel'!$H:$H),_xlfn.XLOOKUP(Y$1,'Control Panel'!$B:$B,'Control Panel'!$E:$E),_xlfn.XLOOKUP(Y$1,'Control Panel'!$B:$B,'Control Panel'!$C:$C)))</f>
        <v>0</v>
      </c>
      <c r="AA306" s="3">
        <f>IF(Z306=0,0,Y306*(_xlfn.XLOOKUP(Y$1,'Control Panel'!$B:$B,'Control Panel'!$H:$H)))</f>
        <v>0</v>
      </c>
      <c r="AB306" s="3">
        <f t="shared" si="157"/>
        <v>0</v>
      </c>
      <c r="AC306" s="3">
        <f t="shared" si="158"/>
        <v>-6.7957444116473198E-9</v>
      </c>
      <c r="AD306" s="10">
        <f>_xlfn.XLOOKUP(Y$1,'Control Panel'!$B:$B,'Control Panel'!$D:$D)</f>
        <v>5.1249999999999997E-2</v>
      </c>
      <c r="AE306" s="2">
        <f>IF('Control Panel'!$D$26="ON",AI305*(1-'Control Panel'!$C$26),AI305)</f>
        <v>3186833.3152511506</v>
      </c>
      <c r="AF306" s="3">
        <f>IF(ROUND(AI305,2) = 0,0,-PMT(_xlfn.XLOOKUP(AE$1,'Control Panel'!$B:$B,'Control Panel'!$H:$H),_xlfn.XLOOKUP(AE$1,'Control Panel'!$B:$B,'Control Panel'!$E:$E),_xlfn.XLOOKUP(AE$1,'Control Panel'!$B:$B,'Control Panel'!$C:$C)))</f>
        <v>65692.881367551381</v>
      </c>
      <c r="AG306" s="3">
        <f>IF(AF306=0,0,AE306*(_xlfn.XLOOKUP(AE$1,'Control Panel'!$B:$B,'Control Panel'!$H:$H)))</f>
        <v>18257.899201959717</v>
      </c>
      <c r="AH306" s="3">
        <f t="shared" si="159"/>
        <v>47434.98216559166</v>
      </c>
      <c r="AI306" s="3">
        <f t="shared" si="160"/>
        <v>3139398.3330855588</v>
      </c>
      <c r="AJ306" s="10">
        <f>_xlfn.XLOOKUP(AE$1,'Control Panel'!$B:$B,'Control Panel'!$D:$D)</f>
        <v>6.8750000000000006E-2</v>
      </c>
      <c r="AK306" s="2">
        <f>IF('Control Panel'!$D$26="ON",AO305*(1-'Control Panel'!$C$26),AO305)</f>
        <v>-5.056790541857481E-10</v>
      </c>
      <c r="AL306" s="3">
        <f>IF(ROUND(AO305,2) = 0,0,-PMT(_xlfn.XLOOKUP(AK$1,'Control Panel'!$B:$B,'Control Panel'!$H:$H),_xlfn.XLOOKUP(AK$1,'Control Panel'!$B:$B,'Control Panel'!$E:$E),_xlfn.XLOOKUP(AK$1,'Control Panel'!$B:$B,'Control Panel'!$C:$C)))</f>
        <v>0</v>
      </c>
      <c r="AM306" s="3">
        <f>IF(AL306=0,0,AK306*(_xlfn.XLOOKUP(AK$1,'Control Panel'!$B:$B,'Control Panel'!$H:$H)))</f>
        <v>0</v>
      </c>
      <c r="AN306" s="3">
        <f t="shared" si="161"/>
        <v>0</v>
      </c>
      <c r="AO306" s="3">
        <f t="shared" si="162"/>
        <v>-5.056790541857481E-10</v>
      </c>
      <c r="AP306" s="10">
        <f>_xlfn.XLOOKUP(AK$1,'Control Panel'!$B:$B,'Control Panel'!$D:$D)</f>
        <v>6.25E-2</v>
      </c>
      <c r="AQ306" s="2">
        <f>IF('Control Panel'!$D$26="ON",AU305*(1-'Control Panel'!$C$26),AU305)</f>
        <v>-1.3387762010097504E-9</v>
      </c>
      <c r="AR306" s="3">
        <f>IF(ROUND(AU305,2) = 0,0,-PMT(_xlfn.XLOOKUP(AQ$1,'Control Panel'!$B:$B,'Control Panel'!$H:$H),_xlfn.XLOOKUP(AQ$1,'Control Panel'!$B:$B,'Control Panel'!$E:$E),_xlfn.XLOOKUP(AQ$1,'Control Panel'!$B:$B,'Control Panel'!$C:$C)))</f>
        <v>0</v>
      </c>
      <c r="AS306" s="3">
        <f>IF(AR306=0,0,AQ306*(_xlfn.XLOOKUP(AQ$1,'Control Panel'!$B:$B,'Control Panel'!$H:$H)))</f>
        <v>0</v>
      </c>
      <c r="AT306" s="3">
        <f t="shared" si="163"/>
        <v>0</v>
      </c>
      <c r="AU306" s="3">
        <f t="shared" si="164"/>
        <v>-1.3387762010097504E-9</v>
      </c>
      <c r="AV306" s="10">
        <f>_xlfn.XLOOKUP(AQ$1,'Control Panel'!$B:$B,'Control Panel'!$D:$D)</f>
        <v>6.6250000000000003E-2</v>
      </c>
      <c r="AW306" s="2">
        <f>IF('Control Panel'!$D$26="ON",BA305*(1-'Control Panel'!$C$26),BA305)</f>
        <v>2249141.5093582245</v>
      </c>
      <c r="AX306" s="3">
        <f>IF(ROUND(BA305,2) = 0,0,-PMT(_xlfn.XLOOKUP(AW$1,'Control Panel'!$B:$B,'Control Panel'!$H:$H),_xlfn.XLOOKUP(AW$1,'Control Panel'!$B:$B,'Control Panel'!$E:$E),_xlfn.XLOOKUP(AW$1,'Control Panel'!$B:$B,'Control Panel'!$C:$C)))</f>
        <v>44797.69910066975</v>
      </c>
      <c r="AY306" s="3">
        <f>IF(AX306=0,0,AW306*(_xlfn.XLOOKUP(AW$1,'Control Panel'!$B:$B,'Control Panel'!$H:$H)))</f>
        <v>10074.279677333714</v>
      </c>
      <c r="AZ306" s="3">
        <f t="shared" si="165"/>
        <v>34723.419423336032</v>
      </c>
      <c r="BA306" s="3">
        <f t="shared" si="166"/>
        <v>2214418.0899348883</v>
      </c>
      <c r="BB306" s="10">
        <f>_xlfn.XLOOKUP(AW$1,'Control Panel'!$B:$B,'Control Panel'!$D:$D)</f>
        <v>5.3749999999999999E-2</v>
      </c>
      <c r="BC306" s="2">
        <f>IF('Control Panel'!$D$26="ON",BG305*(1-'Control Panel'!$C$26),BG305)</f>
        <v>4022868.7796926545</v>
      </c>
      <c r="BD306" s="3">
        <f>IF(ROUND(BG305,2) = 0,0,-PMT(_xlfn.XLOOKUP(BC$1,'Control Panel'!$B:$B,'Control Panel'!$H:$H),_xlfn.XLOOKUP(BC$1,'Control Panel'!$B:$B,'Control Panel'!$E:$E),_xlfn.XLOOKUP(BC$1,'Control Panel'!$B:$B,'Control Panel'!$C:$C)))</f>
        <v>83162.8118973979</v>
      </c>
      <c r="BE306" s="3">
        <f>IF(BD306=0,0,BC306*(_xlfn.XLOOKUP(BC$1,'Control Panel'!$B:$B,'Control Panel'!$H:$H)))</f>
        <v>23466.734548207151</v>
      </c>
      <c r="BF306" s="3">
        <f t="shared" si="167"/>
        <v>59696.077349190746</v>
      </c>
      <c r="BG306" s="3">
        <f t="shared" si="168"/>
        <v>3963172.7023434639</v>
      </c>
      <c r="BH306" s="10">
        <f>_xlfn.XLOOKUP(BC$1,'Control Panel'!$B:$B,'Control Panel'!$D:$D)</f>
        <v>7.0000000000000007E-2</v>
      </c>
      <c r="BI306" s="2">
        <f>IF('Control Panel'!$D$26="ON",BM305*(1-'Control Panel'!$C$26),BM305)</f>
        <v>1981763.3417248505</v>
      </c>
      <c r="BJ306" s="3">
        <f>IF(ROUND(BM305,2) = 0,0,-PMT(_xlfn.XLOOKUP(BI$1,'Control Panel'!$B:$B,'Control Panel'!$H:$H),_xlfn.XLOOKUP(BI$1,'Control Panel'!$B:$B,'Control Panel'!$E:$E),_xlfn.XLOOKUP(BI$1,'Control Panel'!$B:$B,'Control Panel'!$C:$C)))</f>
        <v>39928.799014207361</v>
      </c>
      <c r="BK306" s="3">
        <f>IF(BJ306=0,0,BI306*(_xlfn.XLOOKUP(BI$1,'Control Panel'!$B:$B,'Control Panel'!$H:$H)))</f>
        <v>9702.383027194579</v>
      </c>
      <c r="BL306" s="3">
        <f t="shared" si="169"/>
        <v>30226.415987012784</v>
      </c>
      <c r="BM306" s="3">
        <f t="shared" si="170"/>
        <v>1951536.9257378378</v>
      </c>
      <c r="BN306" s="10">
        <f>_xlfn.XLOOKUP(BI$1,'Control Panel'!$B:$B,'Control Panel'!$D:$D)</f>
        <v>5.8749999999999997E-2</v>
      </c>
      <c r="BO306" s="2">
        <f>IF('Control Panel'!$D$26="ON",BS305*(1-'Control Panel'!$C$26),BS305)</f>
        <v>2571902.346163569</v>
      </c>
      <c r="BP306" s="3">
        <f>IF(ROUND(BS305,2) = 0,0,-PMT(_xlfn.XLOOKUP(BO$1,'Control Panel'!$B:$B,'Control Panel'!$H:$H),_xlfn.XLOOKUP(BO$1,'Control Panel'!$B:$B,'Control Panel'!$E:$E),_xlfn.XLOOKUP(BO$1,'Control Panel'!$B:$B,'Control Panel'!$C:$C)))</f>
        <v>51078.842448125593</v>
      </c>
      <c r="BQ306" s="3">
        <f>IF(BP306=0,0,BO306*(_xlfn.XLOOKUP(BO$1,'Control Panel'!$B:$B,'Control Panel'!$H:$H)))</f>
        <v>11252.072764465613</v>
      </c>
      <c r="BR306" s="3">
        <f t="shared" si="171"/>
        <v>39826.769683659979</v>
      </c>
      <c r="BS306" s="3">
        <f t="shared" si="172"/>
        <v>2532075.576479909</v>
      </c>
      <c r="BT306" s="10">
        <f>_xlfn.XLOOKUP(BO$1,'Control Panel'!$B:$B,'Control Panel'!$D:$D)</f>
        <v>5.2499999999999998E-2</v>
      </c>
      <c r="BU306" s="2">
        <f>IF('Control Panel'!$D$26="ON",BY305*(1-'Control Panel'!$C$26),BY305)</f>
        <v>-1.0259100235998631E-9</v>
      </c>
      <c r="BV306" s="3">
        <f>IF(ROUND(BY305,2) = 0,0,-PMT(_xlfn.XLOOKUP(BU$1,'Control Panel'!$B:$B,'Control Panel'!$H:$H),_xlfn.XLOOKUP(BU$1,'Control Panel'!$B:$B,'Control Panel'!$E:$E),_xlfn.XLOOKUP(BU$1,'Control Panel'!$B:$B,'Control Panel'!$C:$C)))</f>
        <v>0</v>
      </c>
      <c r="BW306" s="3">
        <f>IF(BV306=0,0,BU306*(_xlfn.XLOOKUP(BU$1,'Control Panel'!$B:$B,'Control Panel'!$H:$H)))</f>
        <v>0</v>
      </c>
      <c r="BX306" s="3">
        <f t="shared" si="173"/>
        <v>0</v>
      </c>
      <c r="BY306" s="3">
        <f t="shared" si="174"/>
        <v>-1.0259100235998631E-9</v>
      </c>
      <c r="BZ306" s="10">
        <f>_xlfn.XLOOKUP(BU$1,'Control Panel'!$B:$B,'Control Panel'!$D:$D)</f>
        <v>6.3750000000000001E-2</v>
      </c>
      <c r="CA306" s="2">
        <f>IF('Control Panel'!$D$26="ON",CE305*(1-'Control Panel'!$C$26),CE305)</f>
        <v>-8.3746272139251232E-9</v>
      </c>
      <c r="CB306" s="3">
        <f>IF(ROUND(CE305,2) = 0,0,-PMT(_xlfn.XLOOKUP(CA$1,'Control Panel'!$B:$B,'Control Panel'!$H:$H),_xlfn.XLOOKUP(CA$1,'Control Panel'!$B:$B,'Control Panel'!$E:$E),_xlfn.XLOOKUP(CA$1,'Control Panel'!$B:$B,'Control Panel'!$C:$C)))</f>
        <v>0</v>
      </c>
      <c r="CC306" s="3">
        <f>IF(CB306=0,0,CA306*(_xlfn.XLOOKUP(CA$1,'Control Panel'!$B:$B,'Control Panel'!$H:$H)))</f>
        <v>0</v>
      </c>
      <c r="CD306" s="3">
        <f t="shared" si="175"/>
        <v>0</v>
      </c>
      <c r="CE306" s="3">
        <f t="shared" si="176"/>
        <v>-8.3746272139251232E-9</v>
      </c>
      <c r="CF306" s="10">
        <f>_xlfn.XLOOKUP(CA$1,'Control Panel'!$B:$B,'Control Panel'!$D:$D)</f>
        <v>5.7500000000000002E-2</v>
      </c>
      <c r="CG306" s="2">
        <f>IF('Control Panel'!$D$26="ON",CK305*(1-'Control Panel'!$C$26),CK305)</f>
        <v>2.066371962428093E-9</v>
      </c>
      <c r="CH306" s="3">
        <f>IF(ROUND(CK305,2) = 0,0,-PMT(_xlfn.XLOOKUP(CG$1,'Control Panel'!$B:$B,'Control Panel'!$H:$H),_xlfn.XLOOKUP(CG$1,'Control Panel'!$B:$B,'Control Panel'!$E:$E),_xlfn.XLOOKUP(CG$1,'Control Panel'!$B:$B,'Control Panel'!$C:$C)))</f>
        <v>0</v>
      </c>
      <c r="CI306" s="3">
        <f>IF(CH306=0,0,CG306*(_xlfn.XLOOKUP(CG$1,'Control Panel'!$B:$B,'Control Panel'!$H:$H)))</f>
        <v>0</v>
      </c>
      <c r="CJ306" s="3">
        <f t="shared" si="177"/>
        <v>0</v>
      </c>
      <c r="CK306" s="3">
        <f t="shared" si="178"/>
        <v>2.066371962428093E-9</v>
      </c>
      <c r="CL306" s="10">
        <f>_xlfn.XLOOKUP(CG$1,'Control Panel'!$B:$B,'Control Panel'!$D:$D)</f>
        <v>5.5E-2</v>
      </c>
      <c r="CM306" s="2">
        <f>IF('Control Panel'!$D$26="ON",CQ305*(1-'Control Panel'!$C$26),CQ305)</f>
        <v>556086.9937650942</v>
      </c>
      <c r="CN306" s="3">
        <f>IF(ROUND(CQ305,2) = 0,0,-PMT(_xlfn.XLOOKUP(CM$1,'Control Panel'!$B:$B,'Control Panel'!$H:$H),_xlfn.XLOOKUP(CM$1,'Control Panel'!$B:$B,'Control Panel'!$E:$E),_xlfn.XLOOKUP(CM$1,'Control Panel'!$B:$B,'Control Panel'!$C:$C)))</f>
        <v>11044.074042837967</v>
      </c>
      <c r="CO306" s="3">
        <f>IF(CN306=0,0,CM306*(_xlfn.XLOOKUP(CM$1,'Control Panel'!$B:$B,'Control Panel'!$H:$H)))</f>
        <v>2432.8805977222869</v>
      </c>
      <c r="CP306" s="3">
        <f t="shared" si="179"/>
        <v>8611.1934451156794</v>
      </c>
      <c r="CQ306" s="3">
        <f t="shared" si="180"/>
        <v>547475.8003199785</v>
      </c>
      <c r="CR306" s="10">
        <f>_xlfn.XLOOKUP(CM$1,'Control Panel'!$B:$B,'Control Panel'!$D:$D)</f>
        <v>5.2499999999999998E-2</v>
      </c>
    </row>
    <row r="307" spans="1:96" ht="11.15" thickBot="1" x14ac:dyDescent="0.35">
      <c r="A307" s="86">
        <f t="shared" si="149"/>
        <v>271746.36199535412</v>
      </c>
      <c r="B307" s="3">
        <f t="shared" si="150"/>
        <v>92936.271311364791</v>
      </c>
      <c r="C307" s="88">
        <f>SUM($A$3:A306)</f>
        <v>82355554.322358608</v>
      </c>
      <c r="D307" s="87">
        <f>IF('Control Panel'!$D$27= "ON",A307+B307*(1-'Control Panel'!$C$27),A307+B307)</f>
        <v>364682.6333067189</v>
      </c>
      <c r="F307" s="11">
        <v>305</v>
      </c>
      <c r="G307" s="2">
        <f>IF('Control Panel'!$D$26="ON",K306*(1-'Control Panel'!$C$26),K306)</f>
        <v>2.5611370801925659E-9</v>
      </c>
      <c r="H307" s="3">
        <f>IF(ROUND(K306,2) = 0,0,-PMT(_xlfn.XLOOKUP(G$1,'Control Panel'!$B:$B,'Control Panel'!$H:$H),_xlfn.XLOOKUP(G$1,'Control Panel'!$B:$B,'Control Panel'!$E:$E),_xlfn.XLOOKUP(G$1,'Control Panel'!$B:$B,'Control Panel'!$C:$C)))</f>
        <v>0</v>
      </c>
      <c r="I307" s="3">
        <f>IF(H307=0,0,G307*(_xlfn.XLOOKUP(G$1,'Control Panel'!$B:$B,'Control Panel'!$H:$H)))</f>
        <v>0</v>
      </c>
      <c r="J307" s="3">
        <f t="shared" si="151"/>
        <v>0</v>
      </c>
      <c r="K307" s="3">
        <f t="shared" si="152"/>
        <v>2.5611370801925659E-9</v>
      </c>
      <c r="L307" s="10">
        <f>_xlfn.XLOOKUP(G$1,'Control Panel'!$B:$B,'Control Panel'!$D:$D)</f>
        <v>5.5E-2</v>
      </c>
      <c r="M307" s="2">
        <f>IF('Control Panel'!$D$26="ON",Q306*(1-'Control Panel'!$C$26),Q306)</f>
        <v>1255759.3332342212</v>
      </c>
      <c r="N307" s="3">
        <f>IF(ROUND(Q306,2) = 0,0,-PMT(_xlfn.XLOOKUP(M$1,'Control Panel'!$B:$B,'Control Panel'!$H:$H),_xlfn.XLOOKUP(M$1,'Control Panel'!$B:$B,'Control Panel'!$E:$E),_xlfn.XLOOKUP(M$1,'Control Panel'!$B:$B,'Control Panel'!$C:$C)))</f>
        <v>26277.152547020552</v>
      </c>
      <c r="O307" s="3">
        <f>IF(N307=0,0,M307*(_xlfn.XLOOKUP(M$1,'Control Panel'!$B:$B,'Control Panel'!$H:$H)))</f>
        <v>7194.4545133210595</v>
      </c>
      <c r="P307" s="3">
        <f t="shared" si="153"/>
        <v>19082.698033699493</v>
      </c>
      <c r="Q307" s="3">
        <f t="shared" si="154"/>
        <v>1236676.6352005217</v>
      </c>
      <c r="R307" s="10">
        <f>_xlfn.XLOOKUP(M$1,'Control Panel'!$B:$B,'Control Panel'!$D:$D)</f>
        <v>6.8750000000000006E-2</v>
      </c>
      <c r="S307" s="2">
        <f>IF('Control Panel'!$D$26="ON",W306*(1-'Control Panel'!$C$26),W306)</f>
        <v>2040608.9165055652</v>
      </c>
      <c r="T307" s="3">
        <f>IF(ROUND(W306,2) = 0,0,-PMT(_xlfn.XLOOKUP(S$1,'Control Panel'!$B:$B,'Control Panel'!$H:$H),_xlfn.XLOOKUP(S$1,'Control Panel'!$B:$B,'Control Panel'!$E:$E),_xlfn.XLOOKUP(S$1,'Control Panel'!$B:$B,'Control Panel'!$C:$C)))</f>
        <v>42700.372888908401</v>
      </c>
      <c r="U307" s="3">
        <f>IF(T307=0,0,S307*(_xlfn.XLOOKUP(S$1,'Control Panel'!$B:$B,'Control Panel'!$H:$H)))</f>
        <v>11690.988584146467</v>
      </c>
      <c r="V307" s="3">
        <f t="shared" si="155"/>
        <v>31009.384304761934</v>
      </c>
      <c r="W307" s="3">
        <f t="shared" si="156"/>
        <v>2009599.5322008033</v>
      </c>
      <c r="X307" s="10">
        <f>_xlfn.XLOOKUP(S$1,'Control Panel'!$B:$B,'Control Panel'!$D:$D)</f>
        <v>6.8750000000000006E-2</v>
      </c>
      <c r="Y307" s="2">
        <f>IF('Control Panel'!$D$26="ON",AC306*(1-'Control Panel'!$C$26),AC306)</f>
        <v>-6.7957444116473198E-9</v>
      </c>
      <c r="Z307" s="3">
        <f>IF(ROUND(AC306,2) = 0,0,-PMT(_xlfn.XLOOKUP(Y$1,'Control Panel'!$B:$B,'Control Panel'!$H:$H),_xlfn.XLOOKUP(Y$1,'Control Panel'!$B:$B,'Control Panel'!$E:$E),_xlfn.XLOOKUP(Y$1,'Control Panel'!$B:$B,'Control Panel'!$C:$C)))</f>
        <v>0</v>
      </c>
      <c r="AA307" s="3">
        <f>IF(Z307=0,0,Y307*(_xlfn.XLOOKUP(Y$1,'Control Panel'!$B:$B,'Control Panel'!$H:$H)))</f>
        <v>0</v>
      </c>
      <c r="AB307" s="3">
        <f t="shared" si="157"/>
        <v>0</v>
      </c>
      <c r="AC307" s="3">
        <f t="shared" si="158"/>
        <v>-6.7957444116473198E-9</v>
      </c>
      <c r="AD307" s="10">
        <f>_xlfn.XLOOKUP(Y$1,'Control Panel'!$B:$B,'Control Panel'!$D:$D)</f>
        <v>5.1249999999999997E-2</v>
      </c>
      <c r="AE307" s="2">
        <f>IF('Control Panel'!$D$26="ON",AI306*(1-'Control Panel'!$C$26),AI306)</f>
        <v>3139398.3330855588</v>
      </c>
      <c r="AF307" s="3">
        <f>IF(ROUND(AI306,2) = 0,0,-PMT(_xlfn.XLOOKUP(AE$1,'Control Panel'!$B:$B,'Control Panel'!$H:$H),_xlfn.XLOOKUP(AE$1,'Control Panel'!$B:$B,'Control Panel'!$E:$E),_xlfn.XLOOKUP(AE$1,'Control Panel'!$B:$B,'Control Panel'!$C:$C)))</f>
        <v>65692.881367551381</v>
      </c>
      <c r="AG307" s="3">
        <f>IF(AF307=0,0,AE307*(_xlfn.XLOOKUP(AE$1,'Control Panel'!$B:$B,'Control Panel'!$H:$H)))</f>
        <v>17986.136283302683</v>
      </c>
      <c r="AH307" s="3">
        <f t="shared" si="159"/>
        <v>47706.745084248701</v>
      </c>
      <c r="AI307" s="3">
        <f t="shared" si="160"/>
        <v>3091691.5880013104</v>
      </c>
      <c r="AJ307" s="10">
        <f>_xlfn.XLOOKUP(AE$1,'Control Panel'!$B:$B,'Control Panel'!$D:$D)</f>
        <v>6.8750000000000006E-2</v>
      </c>
      <c r="AK307" s="2">
        <f>IF('Control Panel'!$D$26="ON",AO306*(1-'Control Panel'!$C$26),AO306)</f>
        <v>-5.056790541857481E-10</v>
      </c>
      <c r="AL307" s="3">
        <f>IF(ROUND(AO306,2) = 0,0,-PMT(_xlfn.XLOOKUP(AK$1,'Control Panel'!$B:$B,'Control Panel'!$H:$H),_xlfn.XLOOKUP(AK$1,'Control Panel'!$B:$B,'Control Panel'!$E:$E),_xlfn.XLOOKUP(AK$1,'Control Panel'!$B:$B,'Control Panel'!$C:$C)))</f>
        <v>0</v>
      </c>
      <c r="AM307" s="3">
        <f>IF(AL307=0,0,AK307*(_xlfn.XLOOKUP(AK$1,'Control Panel'!$B:$B,'Control Panel'!$H:$H)))</f>
        <v>0</v>
      </c>
      <c r="AN307" s="3">
        <f t="shared" si="161"/>
        <v>0</v>
      </c>
      <c r="AO307" s="3">
        <f t="shared" si="162"/>
        <v>-5.056790541857481E-10</v>
      </c>
      <c r="AP307" s="10">
        <f>_xlfn.XLOOKUP(AK$1,'Control Panel'!$B:$B,'Control Panel'!$D:$D)</f>
        <v>6.25E-2</v>
      </c>
      <c r="AQ307" s="2">
        <f>IF('Control Panel'!$D$26="ON",AU306*(1-'Control Panel'!$C$26),AU306)</f>
        <v>-1.3387762010097504E-9</v>
      </c>
      <c r="AR307" s="3">
        <f>IF(ROUND(AU306,2) = 0,0,-PMT(_xlfn.XLOOKUP(AQ$1,'Control Panel'!$B:$B,'Control Panel'!$H:$H),_xlfn.XLOOKUP(AQ$1,'Control Panel'!$B:$B,'Control Panel'!$E:$E),_xlfn.XLOOKUP(AQ$1,'Control Panel'!$B:$B,'Control Panel'!$C:$C)))</f>
        <v>0</v>
      </c>
      <c r="AS307" s="3">
        <f>IF(AR307=0,0,AQ307*(_xlfn.XLOOKUP(AQ$1,'Control Panel'!$B:$B,'Control Panel'!$H:$H)))</f>
        <v>0</v>
      </c>
      <c r="AT307" s="3">
        <f t="shared" si="163"/>
        <v>0</v>
      </c>
      <c r="AU307" s="3">
        <f t="shared" si="164"/>
        <v>-1.3387762010097504E-9</v>
      </c>
      <c r="AV307" s="10">
        <f>_xlfn.XLOOKUP(AQ$1,'Control Panel'!$B:$B,'Control Panel'!$D:$D)</f>
        <v>6.6250000000000003E-2</v>
      </c>
      <c r="AW307" s="2">
        <f>IF('Control Panel'!$D$26="ON",BA306*(1-'Control Panel'!$C$26),BA306)</f>
        <v>2214418.0899348883</v>
      </c>
      <c r="AX307" s="3">
        <f>IF(ROUND(BA306,2) = 0,0,-PMT(_xlfn.XLOOKUP(AW$1,'Control Panel'!$B:$B,'Control Panel'!$H:$H),_xlfn.XLOOKUP(AW$1,'Control Panel'!$B:$B,'Control Panel'!$E:$E),_xlfn.XLOOKUP(AW$1,'Control Panel'!$B:$B,'Control Panel'!$C:$C)))</f>
        <v>44797.69910066975</v>
      </c>
      <c r="AY307" s="3">
        <f>IF(AX307=0,0,AW307*(_xlfn.XLOOKUP(AW$1,'Control Panel'!$B:$B,'Control Panel'!$H:$H)))</f>
        <v>9918.7476945000217</v>
      </c>
      <c r="AZ307" s="3">
        <f t="shared" si="165"/>
        <v>34878.951406169726</v>
      </c>
      <c r="BA307" s="3">
        <f t="shared" si="166"/>
        <v>2179539.1385287186</v>
      </c>
      <c r="BB307" s="10">
        <f>_xlfn.XLOOKUP(AW$1,'Control Panel'!$B:$B,'Control Panel'!$D:$D)</f>
        <v>5.3749999999999999E-2</v>
      </c>
      <c r="BC307" s="2">
        <f>IF('Control Panel'!$D$26="ON",BG306*(1-'Control Panel'!$C$26),BG306)</f>
        <v>3963172.7023434639</v>
      </c>
      <c r="BD307" s="3">
        <f>IF(ROUND(BG306,2) = 0,0,-PMT(_xlfn.XLOOKUP(BC$1,'Control Panel'!$B:$B,'Control Panel'!$H:$H),_xlfn.XLOOKUP(BC$1,'Control Panel'!$B:$B,'Control Panel'!$E:$E),_xlfn.XLOOKUP(BC$1,'Control Panel'!$B:$B,'Control Panel'!$C:$C)))</f>
        <v>83162.8118973979</v>
      </c>
      <c r="BE307" s="3">
        <f>IF(BD307=0,0,BC307*(_xlfn.XLOOKUP(BC$1,'Control Panel'!$B:$B,'Control Panel'!$H:$H)))</f>
        <v>23118.507430336875</v>
      </c>
      <c r="BF307" s="3">
        <f t="shared" si="167"/>
        <v>60044.304467061025</v>
      </c>
      <c r="BG307" s="3">
        <f t="shared" si="168"/>
        <v>3903128.3978764028</v>
      </c>
      <c r="BH307" s="10">
        <f>_xlfn.XLOOKUP(BC$1,'Control Panel'!$B:$B,'Control Panel'!$D:$D)</f>
        <v>7.0000000000000007E-2</v>
      </c>
      <c r="BI307" s="2">
        <f>IF('Control Panel'!$D$26="ON",BM306*(1-'Control Panel'!$C$26),BM306)</f>
        <v>1951536.9257378378</v>
      </c>
      <c r="BJ307" s="3">
        <f>IF(ROUND(BM306,2) = 0,0,-PMT(_xlfn.XLOOKUP(BI$1,'Control Panel'!$B:$B,'Control Panel'!$H:$H),_xlfn.XLOOKUP(BI$1,'Control Panel'!$B:$B,'Control Panel'!$E:$E),_xlfn.XLOOKUP(BI$1,'Control Panel'!$B:$B,'Control Panel'!$C:$C)))</f>
        <v>39928.799014207361</v>
      </c>
      <c r="BK307" s="3">
        <f>IF(BJ307=0,0,BI307*(_xlfn.XLOOKUP(BI$1,'Control Panel'!$B:$B,'Control Panel'!$H:$H)))</f>
        <v>9554.3995322581632</v>
      </c>
      <c r="BL307" s="3">
        <f t="shared" si="169"/>
        <v>30374.3994819492</v>
      </c>
      <c r="BM307" s="3">
        <f t="shared" si="170"/>
        <v>1921162.5262558886</v>
      </c>
      <c r="BN307" s="10">
        <f>_xlfn.XLOOKUP(BI$1,'Control Panel'!$B:$B,'Control Panel'!$D:$D)</f>
        <v>5.8749999999999997E-2</v>
      </c>
      <c r="BO307" s="2">
        <f>IF('Control Panel'!$D$26="ON",BS306*(1-'Control Panel'!$C$26),BS306)</f>
        <v>2532075.576479909</v>
      </c>
      <c r="BP307" s="3">
        <f>IF(ROUND(BS306,2) = 0,0,-PMT(_xlfn.XLOOKUP(BO$1,'Control Panel'!$B:$B,'Control Panel'!$H:$H),_xlfn.XLOOKUP(BO$1,'Control Panel'!$B:$B,'Control Panel'!$E:$E),_xlfn.XLOOKUP(BO$1,'Control Panel'!$B:$B,'Control Panel'!$C:$C)))</f>
        <v>51078.842448125593</v>
      </c>
      <c r="BQ307" s="3">
        <f>IF(BP307=0,0,BO307*(_xlfn.XLOOKUP(BO$1,'Control Panel'!$B:$B,'Control Panel'!$H:$H)))</f>
        <v>11077.830647099601</v>
      </c>
      <c r="BR307" s="3">
        <f t="shared" si="171"/>
        <v>40001.01180102599</v>
      </c>
      <c r="BS307" s="3">
        <f t="shared" si="172"/>
        <v>2492074.5646788832</v>
      </c>
      <c r="BT307" s="10">
        <f>_xlfn.XLOOKUP(BO$1,'Control Panel'!$B:$B,'Control Panel'!$D:$D)</f>
        <v>5.2499999999999998E-2</v>
      </c>
      <c r="BU307" s="2">
        <f>IF('Control Panel'!$D$26="ON",BY306*(1-'Control Panel'!$C$26),BY306)</f>
        <v>-1.0259100235998631E-9</v>
      </c>
      <c r="BV307" s="3">
        <f>IF(ROUND(BY306,2) = 0,0,-PMT(_xlfn.XLOOKUP(BU$1,'Control Panel'!$B:$B,'Control Panel'!$H:$H),_xlfn.XLOOKUP(BU$1,'Control Panel'!$B:$B,'Control Panel'!$E:$E),_xlfn.XLOOKUP(BU$1,'Control Panel'!$B:$B,'Control Panel'!$C:$C)))</f>
        <v>0</v>
      </c>
      <c r="BW307" s="3">
        <f>IF(BV307=0,0,BU307*(_xlfn.XLOOKUP(BU$1,'Control Panel'!$B:$B,'Control Panel'!$H:$H)))</f>
        <v>0</v>
      </c>
      <c r="BX307" s="3">
        <f t="shared" si="173"/>
        <v>0</v>
      </c>
      <c r="BY307" s="3">
        <f t="shared" si="174"/>
        <v>-1.0259100235998631E-9</v>
      </c>
      <c r="BZ307" s="10">
        <f>_xlfn.XLOOKUP(BU$1,'Control Panel'!$B:$B,'Control Panel'!$D:$D)</f>
        <v>6.3750000000000001E-2</v>
      </c>
      <c r="CA307" s="2">
        <f>IF('Control Panel'!$D$26="ON",CE306*(1-'Control Panel'!$C$26),CE306)</f>
        <v>-8.3746272139251232E-9</v>
      </c>
      <c r="CB307" s="3">
        <f>IF(ROUND(CE306,2) = 0,0,-PMT(_xlfn.XLOOKUP(CA$1,'Control Panel'!$B:$B,'Control Panel'!$H:$H),_xlfn.XLOOKUP(CA$1,'Control Panel'!$B:$B,'Control Panel'!$E:$E),_xlfn.XLOOKUP(CA$1,'Control Panel'!$B:$B,'Control Panel'!$C:$C)))</f>
        <v>0</v>
      </c>
      <c r="CC307" s="3">
        <f>IF(CB307=0,0,CA307*(_xlfn.XLOOKUP(CA$1,'Control Panel'!$B:$B,'Control Panel'!$H:$H)))</f>
        <v>0</v>
      </c>
      <c r="CD307" s="3">
        <f t="shared" si="175"/>
        <v>0</v>
      </c>
      <c r="CE307" s="3">
        <f t="shared" si="176"/>
        <v>-8.3746272139251232E-9</v>
      </c>
      <c r="CF307" s="10">
        <f>_xlfn.XLOOKUP(CA$1,'Control Panel'!$B:$B,'Control Panel'!$D:$D)</f>
        <v>5.7500000000000002E-2</v>
      </c>
      <c r="CG307" s="2">
        <f>IF('Control Panel'!$D$26="ON",CK306*(1-'Control Panel'!$C$26),CK306)</f>
        <v>2.066371962428093E-9</v>
      </c>
      <c r="CH307" s="3">
        <f>IF(ROUND(CK306,2) = 0,0,-PMT(_xlfn.XLOOKUP(CG$1,'Control Panel'!$B:$B,'Control Panel'!$H:$H),_xlfn.XLOOKUP(CG$1,'Control Panel'!$B:$B,'Control Panel'!$E:$E),_xlfn.XLOOKUP(CG$1,'Control Panel'!$B:$B,'Control Panel'!$C:$C)))</f>
        <v>0</v>
      </c>
      <c r="CI307" s="3">
        <f>IF(CH307=0,0,CG307*(_xlfn.XLOOKUP(CG$1,'Control Panel'!$B:$B,'Control Panel'!$H:$H)))</f>
        <v>0</v>
      </c>
      <c r="CJ307" s="3">
        <f t="shared" si="177"/>
        <v>0</v>
      </c>
      <c r="CK307" s="3">
        <f t="shared" si="178"/>
        <v>2.066371962428093E-9</v>
      </c>
      <c r="CL307" s="10">
        <f>_xlfn.XLOOKUP(CG$1,'Control Panel'!$B:$B,'Control Panel'!$D:$D)</f>
        <v>5.5E-2</v>
      </c>
      <c r="CM307" s="2">
        <f>IF('Control Panel'!$D$26="ON",CQ306*(1-'Control Panel'!$C$26),CQ306)</f>
        <v>547475.8003199785</v>
      </c>
      <c r="CN307" s="3">
        <f>IF(ROUND(CQ306,2) = 0,0,-PMT(_xlfn.XLOOKUP(CM$1,'Control Panel'!$B:$B,'Control Panel'!$H:$H),_xlfn.XLOOKUP(CM$1,'Control Panel'!$B:$B,'Control Panel'!$E:$E),_xlfn.XLOOKUP(CM$1,'Control Panel'!$B:$B,'Control Panel'!$C:$C)))</f>
        <v>11044.074042837967</v>
      </c>
      <c r="CO307" s="3">
        <f>IF(CN307=0,0,CM307*(_xlfn.XLOOKUP(CM$1,'Control Panel'!$B:$B,'Control Panel'!$H:$H)))</f>
        <v>2395.2066263999059</v>
      </c>
      <c r="CP307" s="3">
        <f t="shared" si="179"/>
        <v>8648.8674164380609</v>
      </c>
      <c r="CQ307" s="3">
        <f t="shared" si="180"/>
        <v>538826.93290354044</v>
      </c>
      <c r="CR307" s="10">
        <f>_xlfn.XLOOKUP(CM$1,'Control Panel'!$B:$B,'Control Panel'!$D:$D)</f>
        <v>5.2499999999999998E-2</v>
      </c>
    </row>
    <row r="308" spans="1:96" ht="11.15" thickBot="1" x14ac:dyDescent="0.35">
      <c r="A308" s="86">
        <f t="shared" si="149"/>
        <v>273174.70607573481</v>
      </c>
      <c r="B308" s="3">
        <f t="shared" si="150"/>
        <v>91507.92723098406</v>
      </c>
      <c r="C308" s="88">
        <f>SUM($A$3:A307)</f>
        <v>82627300.684353963</v>
      </c>
      <c r="D308" s="87">
        <f>IF('Control Panel'!$D$27= "ON",A308+B308*(1-'Control Panel'!$C$27),A308+B308)</f>
        <v>364682.6333067189</v>
      </c>
      <c r="F308" s="11">
        <v>306</v>
      </c>
      <c r="G308" s="2">
        <f>IF('Control Panel'!$D$26="ON",K307*(1-'Control Panel'!$C$26),K307)</f>
        <v>2.5611370801925659E-9</v>
      </c>
      <c r="H308" s="3">
        <f>IF(ROUND(K307,2) = 0,0,-PMT(_xlfn.XLOOKUP(G$1,'Control Panel'!$B:$B,'Control Panel'!$H:$H),_xlfn.XLOOKUP(G$1,'Control Panel'!$B:$B,'Control Panel'!$E:$E),_xlfn.XLOOKUP(G$1,'Control Panel'!$B:$B,'Control Panel'!$C:$C)))</f>
        <v>0</v>
      </c>
      <c r="I308" s="3">
        <f>IF(H308=0,0,G308*(_xlfn.XLOOKUP(G$1,'Control Panel'!$B:$B,'Control Panel'!$H:$H)))</f>
        <v>0</v>
      </c>
      <c r="J308" s="3">
        <f t="shared" si="151"/>
        <v>0</v>
      </c>
      <c r="K308" s="3">
        <f t="shared" si="152"/>
        <v>2.5611370801925659E-9</v>
      </c>
      <c r="L308" s="10">
        <f>_xlfn.XLOOKUP(G$1,'Control Panel'!$B:$B,'Control Panel'!$D:$D)</f>
        <v>5.5E-2</v>
      </c>
      <c r="M308" s="2">
        <f>IF('Control Panel'!$D$26="ON",Q307*(1-'Control Panel'!$C$26),Q307)</f>
        <v>1236676.6352005217</v>
      </c>
      <c r="N308" s="3">
        <f>IF(ROUND(Q307,2) = 0,0,-PMT(_xlfn.XLOOKUP(M$1,'Control Panel'!$B:$B,'Control Panel'!$H:$H),_xlfn.XLOOKUP(M$1,'Control Panel'!$B:$B,'Control Panel'!$E:$E),_xlfn.XLOOKUP(M$1,'Control Panel'!$B:$B,'Control Panel'!$C:$C)))</f>
        <v>26277.152547020552</v>
      </c>
      <c r="O308" s="3">
        <f>IF(N308=0,0,M308*(_xlfn.XLOOKUP(M$1,'Control Panel'!$B:$B,'Control Panel'!$H:$H)))</f>
        <v>7085.126555836323</v>
      </c>
      <c r="P308" s="3">
        <f t="shared" si="153"/>
        <v>19192.025991184229</v>
      </c>
      <c r="Q308" s="3">
        <f t="shared" si="154"/>
        <v>1217484.6092093375</v>
      </c>
      <c r="R308" s="10">
        <f>_xlfn.XLOOKUP(M$1,'Control Panel'!$B:$B,'Control Panel'!$D:$D)</f>
        <v>6.8750000000000006E-2</v>
      </c>
      <c r="S308" s="2">
        <f>IF('Control Panel'!$D$26="ON",W307*(1-'Control Panel'!$C$26),W307)</f>
        <v>2009599.5322008033</v>
      </c>
      <c r="T308" s="3">
        <f>IF(ROUND(W307,2) = 0,0,-PMT(_xlfn.XLOOKUP(S$1,'Control Panel'!$B:$B,'Control Panel'!$H:$H),_xlfn.XLOOKUP(S$1,'Control Panel'!$B:$B,'Control Panel'!$E:$E),_xlfn.XLOOKUP(S$1,'Control Panel'!$B:$B,'Control Panel'!$C:$C)))</f>
        <v>42700.372888908401</v>
      </c>
      <c r="U308" s="3">
        <f>IF(T308=0,0,S308*(_xlfn.XLOOKUP(S$1,'Control Panel'!$B:$B,'Control Panel'!$H:$H)))</f>
        <v>11513.33065323377</v>
      </c>
      <c r="V308" s="3">
        <f t="shared" si="155"/>
        <v>31187.042235674631</v>
      </c>
      <c r="W308" s="3">
        <f t="shared" si="156"/>
        <v>1978412.4899651287</v>
      </c>
      <c r="X308" s="10">
        <f>_xlfn.XLOOKUP(S$1,'Control Panel'!$B:$B,'Control Panel'!$D:$D)</f>
        <v>6.8750000000000006E-2</v>
      </c>
      <c r="Y308" s="2">
        <f>IF('Control Panel'!$D$26="ON",AC307*(1-'Control Panel'!$C$26),AC307)</f>
        <v>-6.7957444116473198E-9</v>
      </c>
      <c r="Z308" s="3">
        <f>IF(ROUND(AC307,2) = 0,0,-PMT(_xlfn.XLOOKUP(Y$1,'Control Panel'!$B:$B,'Control Panel'!$H:$H),_xlfn.XLOOKUP(Y$1,'Control Panel'!$B:$B,'Control Panel'!$E:$E),_xlfn.XLOOKUP(Y$1,'Control Panel'!$B:$B,'Control Panel'!$C:$C)))</f>
        <v>0</v>
      </c>
      <c r="AA308" s="3">
        <f>IF(Z308=0,0,Y308*(_xlfn.XLOOKUP(Y$1,'Control Panel'!$B:$B,'Control Panel'!$H:$H)))</f>
        <v>0</v>
      </c>
      <c r="AB308" s="3">
        <f t="shared" si="157"/>
        <v>0</v>
      </c>
      <c r="AC308" s="3">
        <f t="shared" si="158"/>
        <v>-6.7957444116473198E-9</v>
      </c>
      <c r="AD308" s="10">
        <f>_xlfn.XLOOKUP(Y$1,'Control Panel'!$B:$B,'Control Panel'!$D:$D)</f>
        <v>5.1249999999999997E-2</v>
      </c>
      <c r="AE308" s="2">
        <f>IF('Control Panel'!$D$26="ON",AI307*(1-'Control Panel'!$C$26),AI307)</f>
        <v>3091691.5880013104</v>
      </c>
      <c r="AF308" s="3">
        <f>IF(ROUND(AI307,2) = 0,0,-PMT(_xlfn.XLOOKUP(AE$1,'Control Panel'!$B:$B,'Control Panel'!$H:$H),_xlfn.XLOOKUP(AE$1,'Control Panel'!$B:$B,'Control Panel'!$E:$E),_xlfn.XLOOKUP(AE$1,'Control Panel'!$B:$B,'Control Panel'!$C:$C)))</f>
        <v>65692.881367551381</v>
      </c>
      <c r="AG308" s="3">
        <f>IF(AF308=0,0,AE308*(_xlfn.XLOOKUP(AE$1,'Control Panel'!$B:$B,'Control Panel'!$H:$H)))</f>
        <v>17712.816389590844</v>
      </c>
      <c r="AH308" s="3">
        <f t="shared" si="159"/>
        <v>47980.064977960537</v>
      </c>
      <c r="AI308" s="3">
        <f t="shared" si="160"/>
        <v>3043711.5230233497</v>
      </c>
      <c r="AJ308" s="10">
        <f>_xlfn.XLOOKUP(AE$1,'Control Panel'!$B:$B,'Control Panel'!$D:$D)</f>
        <v>6.8750000000000006E-2</v>
      </c>
      <c r="AK308" s="2">
        <f>IF('Control Panel'!$D$26="ON",AO307*(1-'Control Panel'!$C$26),AO307)</f>
        <v>-5.056790541857481E-10</v>
      </c>
      <c r="AL308" s="3">
        <f>IF(ROUND(AO307,2) = 0,0,-PMT(_xlfn.XLOOKUP(AK$1,'Control Panel'!$B:$B,'Control Panel'!$H:$H),_xlfn.XLOOKUP(AK$1,'Control Panel'!$B:$B,'Control Panel'!$E:$E),_xlfn.XLOOKUP(AK$1,'Control Panel'!$B:$B,'Control Panel'!$C:$C)))</f>
        <v>0</v>
      </c>
      <c r="AM308" s="3">
        <f>IF(AL308=0,0,AK308*(_xlfn.XLOOKUP(AK$1,'Control Panel'!$B:$B,'Control Panel'!$H:$H)))</f>
        <v>0</v>
      </c>
      <c r="AN308" s="3">
        <f t="shared" si="161"/>
        <v>0</v>
      </c>
      <c r="AO308" s="3">
        <f t="shared" si="162"/>
        <v>-5.056790541857481E-10</v>
      </c>
      <c r="AP308" s="10">
        <f>_xlfn.XLOOKUP(AK$1,'Control Panel'!$B:$B,'Control Panel'!$D:$D)</f>
        <v>6.25E-2</v>
      </c>
      <c r="AQ308" s="2">
        <f>IF('Control Panel'!$D$26="ON",AU307*(1-'Control Panel'!$C$26),AU307)</f>
        <v>-1.3387762010097504E-9</v>
      </c>
      <c r="AR308" s="3">
        <f>IF(ROUND(AU307,2) = 0,0,-PMT(_xlfn.XLOOKUP(AQ$1,'Control Panel'!$B:$B,'Control Panel'!$H:$H),_xlfn.XLOOKUP(AQ$1,'Control Panel'!$B:$B,'Control Panel'!$E:$E),_xlfn.XLOOKUP(AQ$1,'Control Panel'!$B:$B,'Control Panel'!$C:$C)))</f>
        <v>0</v>
      </c>
      <c r="AS308" s="3">
        <f>IF(AR308=0,0,AQ308*(_xlfn.XLOOKUP(AQ$1,'Control Panel'!$B:$B,'Control Panel'!$H:$H)))</f>
        <v>0</v>
      </c>
      <c r="AT308" s="3">
        <f t="shared" si="163"/>
        <v>0</v>
      </c>
      <c r="AU308" s="3">
        <f t="shared" si="164"/>
        <v>-1.3387762010097504E-9</v>
      </c>
      <c r="AV308" s="10">
        <f>_xlfn.XLOOKUP(AQ$1,'Control Panel'!$B:$B,'Control Panel'!$D:$D)</f>
        <v>6.6250000000000003E-2</v>
      </c>
      <c r="AW308" s="2">
        <f>IF('Control Panel'!$D$26="ON",BA307*(1-'Control Panel'!$C$26),BA307)</f>
        <v>2179539.1385287186</v>
      </c>
      <c r="AX308" s="3">
        <f>IF(ROUND(BA307,2) = 0,0,-PMT(_xlfn.XLOOKUP(AW$1,'Control Panel'!$B:$B,'Control Panel'!$H:$H),_xlfn.XLOOKUP(AW$1,'Control Panel'!$B:$B,'Control Panel'!$E:$E),_xlfn.XLOOKUP(AW$1,'Control Panel'!$B:$B,'Control Panel'!$C:$C)))</f>
        <v>44797.69910066975</v>
      </c>
      <c r="AY308" s="3">
        <f>IF(AX308=0,0,AW308*(_xlfn.XLOOKUP(AW$1,'Control Panel'!$B:$B,'Control Panel'!$H:$H)))</f>
        <v>9762.5190579932187</v>
      </c>
      <c r="AZ308" s="3">
        <f t="shared" si="165"/>
        <v>35035.180042676533</v>
      </c>
      <c r="BA308" s="3">
        <f t="shared" si="166"/>
        <v>2144503.958486042</v>
      </c>
      <c r="BB308" s="10">
        <f>_xlfn.XLOOKUP(AW$1,'Control Panel'!$B:$B,'Control Panel'!$D:$D)</f>
        <v>5.3749999999999999E-2</v>
      </c>
      <c r="BC308" s="2">
        <f>IF('Control Panel'!$D$26="ON",BG307*(1-'Control Panel'!$C$26),BG307)</f>
        <v>3903128.3978764028</v>
      </c>
      <c r="BD308" s="3">
        <f>IF(ROUND(BG307,2) = 0,0,-PMT(_xlfn.XLOOKUP(BC$1,'Control Panel'!$B:$B,'Control Panel'!$H:$H),_xlfn.XLOOKUP(BC$1,'Control Panel'!$B:$B,'Control Panel'!$E:$E),_xlfn.XLOOKUP(BC$1,'Control Panel'!$B:$B,'Control Panel'!$C:$C)))</f>
        <v>83162.8118973979</v>
      </c>
      <c r="BE308" s="3">
        <f>IF(BD308=0,0,BC308*(_xlfn.XLOOKUP(BC$1,'Control Panel'!$B:$B,'Control Panel'!$H:$H)))</f>
        <v>22768.248987612351</v>
      </c>
      <c r="BF308" s="3">
        <f t="shared" si="167"/>
        <v>60394.562909785549</v>
      </c>
      <c r="BG308" s="3">
        <f t="shared" si="168"/>
        <v>3842733.8349666172</v>
      </c>
      <c r="BH308" s="10">
        <f>_xlfn.XLOOKUP(BC$1,'Control Panel'!$B:$B,'Control Panel'!$D:$D)</f>
        <v>7.0000000000000007E-2</v>
      </c>
      <c r="BI308" s="2">
        <f>IF('Control Panel'!$D$26="ON",BM307*(1-'Control Panel'!$C$26),BM307)</f>
        <v>1921162.5262558886</v>
      </c>
      <c r="BJ308" s="3">
        <f>IF(ROUND(BM307,2) = 0,0,-PMT(_xlfn.XLOOKUP(BI$1,'Control Panel'!$B:$B,'Control Panel'!$H:$H),_xlfn.XLOOKUP(BI$1,'Control Panel'!$B:$B,'Control Panel'!$E:$E),_xlfn.XLOOKUP(BI$1,'Control Panel'!$B:$B,'Control Panel'!$C:$C)))</f>
        <v>39928.799014207361</v>
      </c>
      <c r="BK308" s="3">
        <f>IF(BJ308=0,0,BI308*(_xlfn.XLOOKUP(BI$1,'Control Panel'!$B:$B,'Control Panel'!$H:$H)))</f>
        <v>9405.6915347944541</v>
      </c>
      <c r="BL308" s="3">
        <f t="shared" si="169"/>
        <v>30523.107479412909</v>
      </c>
      <c r="BM308" s="3">
        <f t="shared" si="170"/>
        <v>1890639.4187764758</v>
      </c>
      <c r="BN308" s="10">
        <f>_xlfn.XLOOKUP(BI$1,'Control Panel'!$B:$B,'Control Panel'!$D:$D)</f>
        <v>5.8749999999999997E-2</v>
      </c>
      <c r="BO308" s="2">
        <f>IF('Control Panel'!$D$26="ON",BS307*(1-'Control Panel'!$C$26),BS307)</f>
        <v>2492074.5646788832</v>
      </c>
      <c r="BP308" s="3">
        <f>IF(ROUND(BS307,2) = 0,0,-PMT(_xlfn.XLOOKUP(BO$1,'Control Panel'!$B:$B,'Control Panel'!$H:$H),_xlfn.XLOOKUP(BO$1,'Control Panel'!$B:$B,'Control Panel'!$E:$E),_xlfn.XLOOKUP(BO$1,'Control Panel'!$B:$B,'Control Panel'!$C:$C)))</f>
        <v>51078.842448125593</v>
      </c>
      <c r="BQ308" s="3">
        <f>IF(BP308=0,0,BO308*(_xlfn.XLOOKUP(BO$1,'Control Panel'!$B:$B,'Control Panel'!$H:$H)))</f>
        <v>10902.826220470113</v>
      </c>
      <c r="BR308" s="3">
        <f t="shared" si="171"/>
        <v>40176.016227655477</v>
      </c>
      <c r="BS308" s="3">
        <f t="shared" si="172"/>
        <v>2451898.5484512276</v>
      </c>
      <c r="BT308" s="10">
        <f>_xlfn.XLOOKUP(BO$1,'Control Panel'!$B:$B,'Control Panel'!$D:$D)</f>
        <v>5.2499999999999998E-2</v>
      </c>
      <c r="BU308" s="2">
        <f>IF('Control Panel'!$D$26="ON",BY307*(1-'Control Panel'!$C$26),BY307)</f>
        <v>-1.0259100235998631E-9</v>
      </c>
      <c r="BV308" s="3">
        <f>IF(ROUND(BY307,2) = 0,0,-PMT(_xlfn.XLOOKUP(BU$1,'Control Panel'!$B:$B,'Control Panel'!$H:$H),_xlfn.XLOOKUP(BU$1,'Control Panel'!$B:$B,'Control Panel'!$E:$E),_xlfn.XLOOKUP(BU$1,'Control Panel'!$B:$B,'Control Panel'!$C:$C)))</f>
        <v>0</v>
      </c>
      <c r="BW308" s="3">
        <f>IF(BV308=0,0,BU308*(_xlfn.XLOOKUP(BU$1,'Control Panel'!$B:$B,'Control Panel'!$H:$H)))</f>
        <v>0</v>
      </c>
      <c r="BX308" s="3">
        <f t="shared" si="173"/>
        <v>0</v>
      </c>
      <c r="BY308" s="3">
        <f t="shared" si="174"/>
        <v>-1.0259100235998631E-9</v>
      </c>
      <c r="BZ308" s="10">
        <f>_xlfn.XLOOKUP(BU$1,'Control Panel'!$B:$B,'Control Panel'!$D:$D)</f>
        <v>6.3750000000000001E-2</v>
      </c>
      <c r="CA308" s="2">
        <f>IF('Control Panel'!$D$26="ON",CE307*(1-'Control Panel'!$C$26),CE307)</f>
        <v>-8.3746272139251232E-9</v>
      </c>
      <c r="CB308" s="3">
        <f>IF(ROUND(CE307,2) = 0,0,-PMT(_xlfn.XLOOKUP(CA$1,'Control Panel'!$B:$B,'Control Panel'!$H:$H),_xlfn.XLOOKUP(CA$1,'Control Panel'!$B:$B,'Control Panel'!$E:$E),_xlfn.XLOOKUP(CA$1,'Control Panel'!$B:$B,'Control Panel'!$C:$C)))</f>
        <v>0</v>
      </c>
      <c r="CC308" s="3">
        <f>IF(CB308=0,0,CA308*(_xlfn.XLOOKUP(CA$1,'Control Panel'!$B:$B,'Control Panel'!$H:$H)))</f>
        <v>0</v>
      </c>
      <c r="CD308" s="3">
        <f t="shared" si="175"/>
        <v>0</v>
      </c>
      <c r="CE308" s="3">
        <f t="shared" si="176"/>
        <v>-8.3746272139251232E-9</v>
      </c>
      <c r="CF308" s="10">
        <f>_xlfn.XLOOKUP(CA$1,'Control Panel'!$B:$B,'Control Panel'!$D:$D)</f>
        <v>5.7500000000000002E-2</v>
      </c>
      <c r="CG308" s="2">
        <f>IF('Control Panel'!$D$26="ON",CK307*(1-'Control Panel'!$C$26),CK307)</f>
        <v>2.066371962428093E-9</v>
      </c>
      <c r="CH308" s="3">
        <f>IF(ROUND(CK307,2) = 0,0,-PMT(_xlfn.XLOOKUP(CG$1,'Control Panel'!$B:$B,'Control Panel'!$H:$H),_xlfn.XLOOKUP(CG$1,'Control Panel'!$B:$B,'Control Panel'!$E:$E),_xlfn.XLOOKUP(CG$1,'Control Panel'!$B:$B,'Control Panel'!$C:$C)))</f>
        <v>0</v>
      </c>
      <c r="CI308" s="3">
        <f>IF(CH308=0,0,CG308*(_xlfn.XLOOKUP(CG$1,'Control Panel'!$B:$B,'Control Panel'!$H:$H)))</f>
        <v>0</v>
      </c>
      <c r="CJ308" s="3">
        <f t="shared" si="177"/>
        <v>0</v>
      </c>
      <c r="CK308" s="3">
        <f t="shared" si="178"/>
        <v>2.066371962428093E-9</v>
      </c>
      <c r="CL308" s="10">
        <f>_xlfn.XLOOKUP(CG$1,'Control Panel'!$B:$B,'Control Panel'!$D:$D)</f>
        <v>5.5E-2</v>
      </c>
      <c r="CM308" s="2">
        <f>IF('Control Panel'!$D$26="ON",CQ307*(1-'Control Panel'!$C$26),CQ307)</f>
        <v>538826.93290354044</v>
      </c>
      <c r="CN308" s="3">
        <f>IF(ROUND(CQ307,2) = 0,0,-PMT(_xlfn.XLOOKUP(CM$1,'Control Panel'!$B:$B,'Control Panel'!$H:$H),_xlfn.XLOOKUP(CM$1,'Control Panel'!$B:$B,'Control Panel'!$E:$E),_xlfn.XLOOKUP(CM$1,'Control Panel'!$B:$B,'Control Panel'!$C:$C)))</f>
        <v>11044.074042837967</v>
      </c>
      <c r="CO308" s="3">
        <f>IF(CN308=0,0,CM308*(_xlfn.XLOOKUP(CM$1,'Control Panel'!$B:$B,'Control Panel'!$H:$H)))</f>
        <v>2357.3678314529893</v>
      </c>
      <c r="CP308" s="3">
        <f t="shared" si="179"/>
        <v>8686.706211384977</v>
      </c>
      <c r="CQ308" s="3">
        <f t="shared" si="180"/>
        <v>530140.22669215547</v>
      </c>
      <c r="CR308" s="10">
        <f>_xlfn.XLOOKUP(CM$1,'Control Panel'!$B:$B,'Control Panel'!$D:$D)</f>
        <v>5.2499999999999998E-2</v>
      </c>
    </row>
    <row r="309" spans="1:96" ht="11.15" thickBot="1" x14ac:dyDescent="0.35">
      <c r="A309" s="86">
        <f t="shared" si="149"/>
        <v>274610.66242834111</v>
      </c>
      <c r="B309" s="3">
        <f t="shared" si="150"/>
        <v>90071.97087837779</v>
      </c>
      <c r="C309" s="88">
        <f>SUM($A$3:A308)</f>
        <v>82900475.39042969</v>
      </c>
      <c r="D309" s="87">
        <f>IF('Control Panel'!$D$27= "ON",A309+B309*(1-'Control Panel'!$C$27),A309+B309)</f>
        <v>364682.6333067189</v>
      </c>
      <c r="F309" s="11">
        <v>307</v>
      </c>
      <c r="G309" s="2">
        <f>IF('Control Panel'!$D$26="ON",K308*(1-'Control Panel'!$C$26),K308)</f>
        <v>2.5611370801925659E-9</v>
      </c>
      <c r="H309" s="3">
        <f>IF(ROUND(K308,2) = 0,0,-PMT(_xlfn.XLOOKUP(G$1,'Control Panel'!$B:$B,'Control Panel'!$H:$H),_xlfn.XLOOKUP(G$1,'Control Panel'!$B:$B,'Control Panel'!$E:$E),_xlfn.XLOOKUP(G$1,'Control Panel'!$B:$B,'Control Panel'!$C:$C)))</f>
        <v>0</v>
      </c>
      <c r="I309" s="3">
        <f>IF(H309=0,0,G309*(_xlfn.XLOOKUP(G$1,'Control Panel'!$B:$B,'Control Panel'!$H:$H)))</f>
        <v>0</v>
      </c>
      <c r="J309" s="3">
        <f t="shared" si="151"/>
        <v>0</v>
      </c>
      <c r="K309" s="3">
        <f t="shared" si="152"/>
        <v>2.5611370801925659E-9</v>
      </c>
      <c r="L309" s="10">
        <f>_xlfn.XLOOKUP(G$1,'Control Panel'!$B:$B,'Control Panel'!$D:$D)</f>
        <v>5.5E-2</v>
      </c>
      <c r="M309" s="2">
        <f>IF('Control Panel'!$D$26="ON",Q308*(1-'Control Panel'!$C$26),Q308)</f>
        <v>1217484.6092093375</v>
      </c>
      <c r="N309" s="3">
        <f>IF(ROUND(Q308,2) = 0,0,-PMT(_xlfn.XLOOKUP(M$1,'Control Panel'!$B:$B,'Control Panel'!$H:$H),_xlfn.XLOOKUP(M$1,'Control Panel'!$B:$B,'Control Panel'!$E:$E),_xlfn.XLOOKUP(M$1,'Control Panel'!$B:$B,'Control Panel'!$C:$C)))</f>
        <v>26277.152547020552</v>
      </c>
      <c r="O309" s="3">
        <f>IF(N309=0,0,M309*(_xlfn.XLOOKUP(M$1,'Control Panel'!$B:$B,'Control Panel'!$H:$H)))</f>
        <v>6975.1722402618298</v>
      </c>
      <c r="P309" s="3">
        <f t="shared" si="153"/>
        <v>19301.980306758724</v>
      </c>
      <c r="Q309" s="3">
        <f t="shared" si="154"/>
        <v>1198182.6289025787</v>
      </c>
      <c r="R309" s="10">
        <f>_xlfn.XLOOKUP(M$1,'Control Panel'!$B:$B,'Control Panel'!$D:$D)</f>
        <v>6.8750000000000006E-2</v>
      </c>
      <c r="S309" s="2">
        <f>IF('Control Panel'!$D$26="ON",W308*(1-'Control Panel'!$C$26),W308)</f>
        <v>1978412.4899651287</v>
      </c>
      <c r="T309" s="3">
        <f>IF(ROUND(W308,2) = 0,0,-PMT(_xlfn.XLOOKUP(S$1,'Control Panel'!$B:$B,'Control Panel'!$H:$H),_xlfn.XLOOKUP(S$1,'Control Panel'!$B:$B,'Control Panel'!$E:$E),_xlfn.XLOOKUP(S$1,'Control Panel'!$B:$B,'Control Panel'!$C:$C)))</f>
        <v>42700.372888908401</v>
      </c>
      <c r="U309" s="3">
        <f>IF(T309=0,0,S309*(_xlfn.XLOOKUP(S$1,'Control Panel'!$B:$B,'Control Panel'!$H:$H)))</f>
        <v>11334.654890425218</v>
      </c>
      <c r="V309" s="3">
        <f t="shared" si="155"/>
        <v>31365.717998483182</v>
      </c>
      <c r="W309" s="3">
        <f t="shared" si="156"/>
        <v>1947046.7719666455</v>
      </c>
      <c r="X309" s="10">
        <f>_xlfn.XLOOKUP(S$1,'Control Panel'!$B:$B,'Control Panel'!$D:$D)</f>
        <v>6.8750000000000006E-2</v>
      </c>
      <c r="Y309" s="2">
        <f>IF('Control Panel'!$D$26="ON",AC308*(1-'Control Panel'!$C$26),AC308)</f>
        <v>-6.7957444116473198E-9</v>
      </c>
      <c r="Z309" s="3">
        <f>IF(ROUND(AC308,2) = 0,0,-PMT(_xlfn.XLOOKUP(Y$1,'Control Panel'!$B:$B,'Control Panel'!$H:$H),_xlfn.XLOOKUP(Y$1,'Control Panel'!$B:$B,'Control Panel'!$E:$E),_xlfn.XLOOKUP(Y$1,'Control Panel'!$B:$B,'Control Panel'!$C:$C)))</f>
        <v>0</v>
      </c>
      <c r="AA309" s="3">
        <f>IF(Z309=0,0,Y309*(_xlfn.XLOOKUP(Y$1,'Control Panel'!$B:$B,'Control Panel'!$H:$H)))</f>
        <v>0</v>
      </c>
      <c r="AB309" s="3">
        <f t="shared" si="157"/>
        <v>0</v>
      </c>
      <c r="AC309" s="3">
        <f t="shared" si="158"/>
        <v>-6.7957444116473198E-9</v>
      </c>
      <c r="AD309" s="10">
        <f>_xlfn.XLOOKUP(Y$1,'Control Panel'!$B:$B,'Control Panel'!$D:$D)</f>
        <v>5.1249999999999997E-2</v>
      </c>
      <c r="AE309" s="2">
        <f>IF('Control Panel'!$D$26="ON",AI308*(1-'Control Panel'!$C$26),AI308)</f>
        <v>3043711.5230233497</v>
      </c>
      <c r="AF309" s="3">
        <f>IF(ROUND(AI308,2) = 0,0,-PMT(_xlfn.XLOOKUP(AE$1,'Control Panel'!$B:$B,'Control Panel'!$H:$H),_xlfn.XLOOKUP(AE$1,'Control Panel'!$B:$B,'Control Panel'!$E:$E),_xlfn.XLOOKUP(AE$1,'Control Panel'!$B:$B,'Control Panel'!$C:$C)))</f>
        <v>65692.881367551381</v>
      </c>
      <c r="AG309" s="3">
        <f>IF(AF309=0,0,AE309*(_xlfn.XLOOKUP(AE$1,'Control Panel'!$B:$B,'Control Panel'!$H:$H)))</f>
        <v>17437.93060065461</v>
      </c>
      <c r="AH309" s="3">
        <f t="shared" si="159"/>
        <v>48254.950766896771</v>
      </c>
      <c r="AI309" s="3">
        <f t="shared" si="160"/>
        <v>2995456.5722564529</v>
      </c>
      <c r="AJ309" s="10">
        <f>_xlfn.XLOOKUP(AE$1,'Control Panel'!$B:$B,'Control Panel'!$D:$D)</f>
        <v>6.8750000000000006E-2</v>
      </c>
      <c r="AK309" s="2">
        <f>IF('Control Panel'!$D$26="ON",AO308*(1-'Control Panel'!$C$26),AO308)</f>
        <v>-5.056790541857481E-10</v>
      </c>
      <c r="AL309" s="3">
        <f>IF(ROUND(AO308,2) = 0,0,-PMT(_xlfn.XLOOKUP(AK$1,'Control Panel'!$B:$B,'Control Panel'!$H:$H),_xlfn.XLOOKUP(AK$1,'Control Panel'!$B:$B,'Control Panel'!$E:$E),_xlfn.XLOOKUP(AK$1,'Control Panel'!$B:$B,'Control Panel'!$C:$C)))</f>
        <v>0</v>
      </c>
      <c r="AM309" s="3">
        <f>IF(AL309=0,0,AK309*(_xlfn.XLOOKUP(AK$1,'Control Panel'!$B:$B,'Control Panel'!$H:$H)))</f>
        <v>0</v>
      </c>
      <c r="AN309" s="3">
        <f t="shared" si="161"/>
        <v>0</v>
      </c>
      <c r="AO309" s="3">
        <f t="shared" si="162"/>
        <v>-5.056790541857481E-10</v>
      </c>
      <c r="AP309" s="10">
        <f>_xlfn.XLOOKUP(AK$1,'Control Panel'!$B:$B,'Control Panel'!$D:$D)</f>
        <v>6.25E-2</v>
      </c>
      <c r="AQ309" s="2">
        <f>IF('Control Panel'!$D$26="ON",AU308*(1-'Control Panel'!$C$26),AU308)</f>
        <v>-1.3387762010097504E-9</v>
      </c>
      <c r="AR309" s="3">
        <f>IF(ROUND(AU308,2) = 0,0,-PMT(_xlfn.XLOOKUP(AQ$1,'Control Panel'!$B:$B,'Control Panel'!$H:$H),_xlfn.XLOOKUP(AQ$1,'Control Panel'!$B:$B,'Control Panel'!$E:$E),_xlfn.XLOOKUP(AQ$1,'Control Panel'!$B:$B,'Control Panel'!$C:$C)))</f>
        <v>0</v>
      </c>
      <c r="AS309" s="3">
        <f>IF(AR309=0,0,AQ309*(_xlfn.XLOOKUP(AQ$1,'Control Panel'!$B:$B,'Control Panel'!$H:$H)))</f>
        <v>0</v>
      </c>
      <c r="AT309" s="3">
        <f t="shared" si="163"/>
        <v>0</v>
      </c>
      <c r="AU309" s="3">
        <f t="shared" si="164"/>
        <v>-1.3387762010097504E-9</v>
      </c>
      <c r="AV309" s="10">
        <f>_xlfn.XLOOKUP(AQ$1,'Control Panel'!$B:$B,'Control Panel'!$D:$D)</f>
        <v>6.6250000000000003E-2</v>
      </c>
      <c r="AW309" s="2">
        <f>IF('Control Panel'!$D$26="ON",BA308*(1-'Control Panel'!$C$26),BA308)</f>
        <v>2144503.958486042</v>
      </c>
      <c r="AX309" s="3">
        <f>IF(ROUND(BA308,2) = 0,0,-PMT(_xlfn.XLOOKUP(AW$1,'Control Panel'!$B:$B,'Control Panel'!$H:$H),_xlfn.XLOOKUP(AW$1,'Control Panel'!$B:$B,'Control Panel'!$E:$E),_xlfn.XLOOKUP(AW$1,'Control Panel'!$B:$B,'Control Panel'!$C:$C)))</f>
        <v>44797.69910066975</v>
      </c>
      <c r="AY309" s="3">
        <f>IF(AX309=0,0,AW309*(_xlfn.XLOOKUP(AW$1,'Control Panel'!$B:$B,'Control Panel'!$H:$H)))</f>
        <v>9605.5906473853975</v>
      </c>
      <c r="AZ309" s="3">
        <f t="shared" si="165"/>
        <v>35192.108453284352</v>
      </c>
      <c r="BA309" s="3">
        <f t="shared" si="166"/>
        <v>2109311.8500327575</v>
      </c>
      <c r="BB309" s="10">
        <f>_xlfn.XLOOKUP(AW$1,'Control Panel'!$B:$B,'Control Panel'!$D:$D)</f>
        <v>5.3749999999999999E-2</v>
      </c>
      <c r="BC309" s="2">
        <f>IF('Control Panel'!$D$26="ON",BG308*(1-'Control Panel'!$C$26),BG308)</f>
        <v>3842733.8349666172</v>
      </c>
      <c r="BD309" s="3">
        <f>IF(ROUND(BG308,2) = 0,0,-PMT(_xlfn.XLOOKUP(BC$1,'Control Panel'!$B:$B,'Control Panel'!$H:$H),_xlfn.XLOOKUP(BC$1,'Control Panel'!$B:$B,'Control Panel'!$E:$E),_xlfn.XLOOKUP(BC$1,'Control Panel'!$B:$B,'Control Panel'!$C:$C)))</f>
        <v>83162.8118973979</v>
      </c>
      <c r="BE309" s="3">
        <f>IF(BD309=0,0,BC309*(_xlfn.XLOOKUP(BC$1,'Control Panel'!$B:$B,'Control Panel'!$H:$H)))</f>
        <v>22415.947370638602</v>
      </c>
      <c r="BF309" s="3">
        <f t="shared" si="167"/>
        <v>60746.864526759295</v>
      </c>
      <c r="BG309" s="3">
        <f t="shared" si="168"/>
        <v>3781986.9704398578</v>
      </c>
      <c r="BH309" s="10">
        <f>_xlfn.XLOOKUP(BC$1,'Control Panel'!$B:$B,'Control Panel'!$D:$D)</f>
        <v>7.0000000000000007E-2</v>
      </c>
      <c r="BI309" s="2">
        <f>IF('Control Panel'!$D$26="ON",BM308*(1-'Control Panel'!$C$26),BM308)</f>
        <v>1890639.4187764758</v>
      </c>
      <c r="BJ309" s="3">
        <f>IF(ROUND(BM308,2) = 0,0,-PMT(_xlfn.XLOOKUP(BI$1,'Control Panel'!$B:$B,'Control Panel'!$H:$H),_xlfn.XLOOKUP(BI$1,'Control Panel'!$B:$B,'Control Panel'!$E:$E),_xlfn.XLOOKUP(BI$1,'Control Panel'!$B:$B,'Control Panel'!$C:$C)))</f>
        <v>39928.799014207361</v>
      </c>
      <c r="BK309" s="3">
        <f>IF(BJ309=0,0,BI309*(_xlfn.XLOOKUP(BI$1,'Control Panel'!$B:$B,'Control Panel'!$H:$H)))</f>
        <v>9256.2554877598286</v>
      </c>
      <c r="BL309" s="3">
        <f t="shared" si="169"/>
        <v>30672.543526447531</v>
      </c>
      <c r="BM309" s="3">
        <f t="shared" si="170"/>
        <v>1859966.8752500282</v>
      </c>
      <c r="BN309" s="10">
        <f>_xlfn.XLOOKUP(BI$1,'Control Panel'!$B:$B,'Control Panel'!$D:$D)</f>
        <v>5.8749999999999997E-2</v>
      </c>
      <c r="BO309" s="2">
        <f>IF('Control Panel'!$D$26="ON",BS308*(1-'Control Panel'!$C$26),BS308)</f>
        <v>2451898.5484512276</v>
      </c>
      <c r="BP309" s="3">
        <f>IF(ROUND(BS308,2) = 0,0,-PMT(_xlfn.XLOOKUP(BO$1,'Control Panel'!$B:$B,'Control Panel'!$H:$H),_xlfn.XLOOKUP(BO$1,'Control Panel'!$B:$B,'Control Panel'!$E:$E),_xlfn.XLOOKUP(BO$1,'Control Panel'!$B:$B,'Control Panel'!$C:$C)))</f>
        <v>51078.842448125593</v>
      </c>
      <c r="BQ309" s="3">
        <f>IF(BP309=0,0,BO309*(_xlfn.XLOOKUP(BO$1,'Control Panel'!$B:$B,'Control Panel'!$H:$H)))</f>
        <v>10727.05614947412</v>
      </c>
      <c r="BR309" s="3">
        <f t="shared" si="171"/>
        <v>40351.786298651474</v>
      </c>
      <c r="BS309" s="3">
        <f t="shared" si="172"/>
        <v>2411546.7621525764</v>
      </c>
      <c r="BT309" s="10">
        <f>_xlfn.XLOOKUP(BO$1,'Control Panel'!$B:$B,'Control Panel'!$D:$D)</f>
        <v>5.2499999999999998E-2</v>
      </c>
      <c r="BU309" s="2">
        <f>IF('Control Panel'!$D$26="ON",BY308*(1-'Control Panel'!$C$26),BY308)</f>
        <v>-1.0259100235998631E-9</v>
      </c>
      <c r="BV309" s="3">
        <f>IF(ROUND(BY308,2) = 0,0,-PMT(_xlfn.XLOOKUP(BU$1,'Control Panel'!$B:$B,'Control Panel'!$H:$H),_xlfn.XLOOKUP(BU$1,'Control Panel'!$B:$B,'Control Panel'!$E:$E),_xlfn.XLOOKUP(BU$1,'Control Panel'!$B:$B,'Control Panel'!$C:$C)))</f>
        <v>0</v>
      </c>
      <c r="BW309" s="3">
        <f>IF(BV309=0,0,BU309*(_xlfn.XLOOKUP(BU$1,'Control Panel'!$B:$B,'Control Panel'!$H:$H)))</f>
        <v>0</v>
      </c>
      <c r="BX309" s="3">
        <f t="shared" si="173"/>
        <v>0</v>
      </c>
      <c r="BY309" s="3">
        <f t="shared" si="174"/>
        <v>-1.0259100235998631E-9</v>
      </c>
      <c r="BZ309" s="10">
        <f>_xlfn.XLOOKUP(BU$1,'Control Panel'!$B:$B,'Control Panel'!$D:$D)</f>
        <v>6.3750000000000001E-2</v>
      </c>
      <c r="CA309" s="2">
        <f>IF('Control Panel'!$D$26="ON",CE308*(1-'Control Panel'!$C$26),CE308)</f>
        <v>-8.3746272139251232E-9</v>
      </c>
      <c r="CB309" s="3">
        <f>IF(ROUND(CE308,2) = 0,0,-PMT(_xlfn.XLOOKUP(CA$1,'Control Panel'!$B:$B,'Control Panel'!$H:$H),_xlfn.XLOOKUP(CA$1,'Control Panel'!$B:$B,'Control Panel'!$E:$E),_xlfn.XLOOKUP(CA$1,'Control Panel'!$B:$B,'Control Panel'!$C:$C)))</f>
        <v>0</v>
      </c>
      <c r="CC309" s="3">
        <f>IF(CB309=0,0,CA309*(_xlfn.XLOOKUP(CA$1,'Control Panel'!$B:$B,'Control Panel'!$H:$H)))</f>
        <v>0</v>
      </c>
      <c r="CD309" s="3">
        <f t="shared" si="175"/>
        <v>0</v>
      </c>
      <c r="CE309" s="3">
        <f t="shared" si="176"/>
        <v>-8.3746272139251232E-9</v>
      </c>
      <c r="CF309" s="10">
        <f>_xlfn.XLOOKUP(CA$1,'Control Panel'!$B:$B,'Control Panel'!$D:$D)</f>
        <v>5.7500000000000002E-2</v>
      </c>
      <c r="CG309" s="2">
        <f>IF('Control Panel'!$D$26="ON",CK308*(1-'Control Panel'!$C$26),CK308)</f>
        <v>2.066371962428093E-9</v>
      </c>
      <c r="CH309" s="3">
        <f>IF(ROUND(CK308,2) = 0,0,-PMT(_xlfn.XLOOKUP(CG$1,'Control Panel'!$B:$B,'Control Panel'!$H:$H),_xlfn.XLOOKUP(CG$1,'Control Panel'!$B:$B,'Control Panel'!$E:$E),_xlfn.XLOOKUP(CG$1,'Control Panel'!$B:$B,'Control Panel'!$C:$C)))</f>
        <v>0</v>
      </c>
      <c r="CI309" s="3">
        <f>IF(CH309=0,0,CG309*(_xlfn.XLOOKUP(CG$1,'Control Panel'!$B:$B,'Control Panel'!$H:$H)))</f>
        <v>0</v>
      </c>
      <c r="CJ309" s="3">
        <f t="shared" si="177"/>
        <v>0</v>
      </c>
      <c r="CK309" s="3">
        <f t="shared" si="178"/>
        <v>2.066371962428093E-9</v>
      </c>
      <c r="CL309" s="10">
        <f>_xlfn.XLOOKUP(CG$1,'Control Panel'!$B:$B,'Control Panel'!$D:$D)</f>
        <v>5.5E-2</v>
      </c>
      <c r="CM309" s="2">
        <f>IF('Control Panel'!$D$26="ON",CQ308*(1-'Control Panel'!$C$26),CQ308)</f>
        <v>530140.22669215547</v>
      </c>
      <c r="CN309" s="3">
        <f>IF(ROUND(CQ308,2) = 0,0,-PMT(_xlfn.XLOOKUP(CM$1,'Control Panel'!$B:$B,'Control Panel'!$H:$H),_xlfn.XLOOKUP(CM$1,'Control Panel'!$B:$B,'Control Panel'!$E:$E),_xlfn.XLOOKUP(CM$1,'Control Panel'!$B:$B,'Control Panel'!$C:$C)))</f>
        <v>11044.074042837967</v>
      </c>
      <c r="CO309" s="3">
        <f>IF(CN309=0,0,CM309*(_xlfn.XLOOKUP(CM$1,'Control Panel'!$B:$B,'Control Panel'!$H:$H)))</f>
        <v>2319.3634917781801</v>
      </c>
      <c r="CP309" s="3">
        <f t="shared" si="179"/>
        <v>8724.7105510597867</v>
      </c>
      <c r="CQ309" s="3">
        <f t="shared" si="180"/>
        <v>521415.51614109566</v>
      </c>
      <c r="CR309" s="10">
        <f>_xlfn.XLOOKUP(CM$1,'Control Panel'!$B:$B,'Control Panel'!$D:$D)</f>
        <v>5.2499999999999998E-2</v>
      </c>
    </row>
    <row r="310" spans="1:96" ht="11.15" thickBot="1" x14ac:dyDescent="0.35">
      <c r="A310" s="86">
        <f t="shared" si="149"/>
        <v>276054.27213556907</v>
      </c>
      <c r="B310" s="3">
        <f t="shared" si="150"/>
        <v>88628.361171149838</v>
      </c>
      <c r="C310" s="88">
        <f>SUM($A$3:A309)</f>
        <v>83175086.052858025</v>
      </c>
      <c r="D310" s="87">
        <f>IF('Control Panel'!$D$27= "ON",A310+B310*(1-'Control Panel'!$C$27),A310+B310)</f>
        <v>364682.6333067189</v>
      </c>
      <c r="F310" s="11">
        <v>308</v>
      </c>
      <c r="G310" s="2">
        <f>IF('Control Panel'!$D$26="ON",K309*(1-'Control Panel'!$C$26),K309)</f>
        <v>2.5611370801925659E-9</v>
      </c>
      <c r="H310" s="3">
        <f>IF(ROUND(K309,2) = 0,0,-PMT(_xlfn.XLOOKUP(G$1,'Control Panel'!$B:$B,'Control Panel'!$H:$H),_xlfn.XLOOKUP(G$1,'Control Panel'!$B:$B,'Control Panel'!$E:$E),_xlfn.XLOOKUP(G$1,'Control Panel'!$B:$B,'Control Panel'!$C:$C)))</f>
        <v>0</v>
      </c>
      <c r="I310" s="3">
        <f>IF(H310=0,0,G310*(_xlfn.XLOOKUP(G$1,'Control Panel'!$B:$B,'Control Panel'!$H:$H)))</f>
        <v>0</v>
      </c>
      <c r="J310" s="3">
        <f t="shared" si="151"/>
        <v>0</v>
      </c>
      <c r="K310" s="3">
        <f t="shared" si="152"/>
        <v>2.5611370801925659E-9</v>
      </c>
      <c r="L310" s="10">
        <f>_xlfn.XLOOKUP(G$1,'Control Panel'!$B:$B,'Control Panel'!$D:$D)</f>
        <v>5.5E-2</v>
      </c>
      <c r="M310" s="2">
        <f>IF('Control Panel'!$D$26="ON",Q309*(1-'Control Panel'!$C$26),Q309)</f>
        <v>1198182.6289025787</v>
      </c>
      <c r="N310" s="3">
        <f>IF(ROUND(Q309,2) = 0,0,-PMT(_xlfn.XLOOKUP(M$1,'Control Panel'!$B:$B,'Control Panel'!$H:$H),_xlfn.XLOOKUP(M$1,'Control Panel'!$B:$B,'Control Panel'!$E:$E),_xlfn.XLOOKUP(M$1,'Control Panel'!$B:$B,'Control Panel'!$C:$C)))</f>
        <v>26277.152547020552</v>
      </c>
      <c r="O310" s="3">
        <f>IF(N310=0,0,M310*(_xlfn.XLOOKUP(M$1,'Control Panel'!$B:$B,'Control Panel'!$H:$H)))</f>
        <v>6864.5879780876912</v>
      </c>
      <c r="P310" s="3">
        <f t="shared" si="153"/>
        <v>19412.564568932859</v>
      </c>
      <c r="Q310" s="3">
        <f t="shared" si="154"/>
        <v>1178770.0643336459</v>
      </c>
      <c r="R310" s="10">
        <f>_xlfn.XLOOKUP(M$1,'Control Panel'!$B:$B,'Control Panel'!$D:$D)</f>
        <v>6.8750000000000006E-2</v>
      </c>
      <c r="S310" s="2">
        <f>IF('Control Panel'!$D$26="ON",W309*(1-'Control Panel'!$C$26),W309)</f>
        <v>1947046.7719666455</v>
      </c>
      <c r="T310" s="3">
        <f>IF(ROUND(W309,2) = 0,0,-PMT(_xlfn.XLOOKUP(S$1,'Control Panel'!$B:$B,'Control Panel'!$H:$H),_xlfn.XLOOKUP(S$1,'Control Panel'!$B:$B,'Control Panel'!$E:$E),_xlfn.XLOOKUP(S$1,'Control Panel'!$B:$B,'Control Panel'!$C:$C)))</f>
        <v>42700.372888908401</v>
      </c>
      <c r="U310" s="3">
        <f>IF(T310=0,0,S310*(_xlfn.XLOOKUP(S$1,'Control Panel'!$B:$B,'Control Panel'!$H:$H)))</f>
        <v>11154.95546439224</v>
      </c>
      <c r="V310" s="3">
        <f t="shared" si="155"/>
        <v>31545.417424516163</v>
      </c>
      <c r="W310" s="3">
        <f t="shared" si="156"/>
        <v>1915501.3545421294</v>
      </c>
      <c r="X310" s="10">
        <f>_xlfn.XLOOKUP(S$1,'Control Panel'!$B:$B,'Control Panel'!$D:$D)</f>
        <v>6.8750000000000006E-2</v>
      </c>
      <c r="Y310" s="2">
        <f>IF('Control Panel'!$D$26="ON",AC309*(1-'Control Panel'!$C$26),AC309)</f>
        <v>-6.7957444116473198E-9</v>
      </c>
      <c r="Z310" s="3">
        <f>IF(ROUND(AC309,2) = 0,0,-PMT(_xlfn.XLOOKUP(Y$1,'Control Panel'!$B:$B,'Control Panel'!$H:$H),_xlfn.XLOOKUP(Y$1,'Control Panel'!$B:$B,'Control Panel'!$E:$E),_xlfn.XLOOKUP(Y$1,'Control Panel'!$B:$B,'Control Panel'!$C:$C)))</f>
        <v>0</v>
      </c>
      <c r="AA310" s="3">
        <f>IF(Z310=0,0,Y310*(_xlfn.XLOOKUP(Y$1,'Control Panel'!$B:$B,'Control Panel'!$H:$H)))</f>
        <v>0</v>
      </c>
      <c r="AB310" s="3">
        <f t="shared" si="157"/>
        <v>0</v>
      </c>
      <c r="AC310" s="3">
        <f t="shared" si="158"/>
        <v>-6.7957444116473198E-9</v>
      </c>
      <c r="AD310" s="10">
        <f>_xlfn.XLOOKUP(Y$1,'Control Panel'!$B:$B,'Control Panel'!$D:$D)</f>
        <v>5.1249999999999997E-2</v>
      </c>
      <c r="AE310" s="2">
        <f>IF('Control Panel'!$D$26="ON",AI309*(1-'Control Panel'!$C$26),AI309)</f>
        <v>2995456.5722564529</v>
      </c>
      <c r="AF310" s="3">
        <f>IF(ROUND(AI309,2) = 0,0,-PMT(_xlfn.XLOOKUP(AE$1,'Control Panel'!$B:$B,'Control Panel'!$H:$H),_xlfn.XLOOKUP(AE$1,'Control Panel'!$B:$B,'Control Panel'!$E:$E),_xlfn.XLOOKUP(AE$1,'Control Panel'!$B:$B,'Control Panel'!$C:$C)))</f>
        <v>65692.881367551381</v>
      </c>
      <c r="AG310" s="3">
        <f>IF(AF310=0,0,AE310*(_xlfn.XLOOKUP(AE$1,'Control Panel'!$B:$B,'Control Panel'!$H:$H)))</f>
        <v>17161.469945219262</v>
      </c>
      <c r="AH310" s="3">
        <f t="shared" si="159"/>
        <v>48531.411422332123</v>
      </c>
      <c r="AI310" s="3">
        <f t="shared" si="160"/>
        <v>2946925.1608341206</v>
      </c>
      <c r="AJ310" s="10">
        <f>_xlfn.XLOOKUP(AE$1,'Control Panel'!$B:$B,'Control Panel'!$D:$D)</f>
        <v>6.8750000000000006E-2</v>
      </c>
      <c r="AK310" s="2">
        <f>IF('Control Panel'!$D$26="ON",AO309*(1-'Control Panel'!$C$26),AO309)</f>
        <v>-5.056790541857481E-10</v>
      </c>
      <c r="AL310" s="3">
        <f>IF(ROUND(AO309,2) = 0,0,-PMT(_xlfn.XLOOKUP(AK$1,'Control Panel'!$B:$B,'Control Panel'!$H:$H),_xlfn.XLOOKUP(AK$1,'Control Panel'!$B:$B,'Control Panel'!$E:$E),_xlfn.XLOOKUP(AK$1,'Control Panel'!$B:$B,'Control Panel'!$C:$C)))</f>
        <v>0</v>
      </c>
      <c r="AM310" s="3">
        <f>IF(AL310=0,0,AK310*(_xlfn.XLOOKUP(AK$1,'Control Panel'!$B:$B,'Control Panel'!$H:$H)))</f>
        <v>0</v>
      </c>
      <c r="AN310" s="3">
        <f t="shared" si="161"/>
        <v>0</v>
      </c>
      <c r="AO310" s="3">
        <f t="shared" si="162"/>
        <v>-5.056790541857481E-10</v>
      </c>
      <c r="AP310" s="10">
        <f>_xlfn.XLOOKUP(AK$1,'Control Panel'!$B:$B,'Control Panel'!$D:$D)</f>
        <v>6.25E-2</v>
      </c>
      <c r="AQ310" s="2">
        <f>IF('Control Panel'!$D$26="ON",AU309*(1-'Control Panel'!$C$26),AU309)</f>
        <v>-1.3387762010097504E-9</v>
      </c>
      <c r="AR310" s="3">
        <f>IF(ROUND(AU309,2) = 0,0,-PMT(_xlfn.XLOOKUP(AQ$1,'Control Panel'!$B:$B,'Control Panel'!$H:$H),_xlfn.XLOOKUP(AQ$1,'Control Panel'!$B:$B,'Control Panel'!$E:$E),_xlfn.XLOOKUP(AQ$1,'Control Panel'!$B:$B,'Control Panel'!$C:$C)))</f>
        <v>0</v>
      </c>
      <c r="AS310" s="3">
        <f>IF(AR310=0,0,AQ310*(_xlfn.XLOOKUP(AQ$1,'Control Panel'!$B:$B,'Control Panel'!$H:$H)))</f>
        <v>0</v>
      </c>
      <c r="AT310" s="3">
        <f t="shared" si="163"/>
        <v>0</v>
      </c>
      <c r="AU310" s="3">
        <f t="shared" si="164"/>
        <v>-1.3387762010097504E-9</v>
      </c>
      <c r="AV310" s="10">
        <f>_xlfn.XLOOKUP(AQ$1,'Control Panel'!$B:$B,'Control Panel'!$D:$D)</f>
        <v>6.6250000000000003E-2</v>
      </c>
      <c r="AW310" s="2">
        <f>IF('Control Panel'!$D$26="ON",BA309*(1-'Control Panel'!$C$26),BA309)</f>
        <v>2109311.8500327575</v>
      </c>
      <c r="AX310" s="3">
        <f>IF(ROUND(BA309,2) = 0,0,-PMT(_xlfn.XLOOKUP(AW$1,'Control Panel'!$B:$B,'Control Panel'!$H:$H),_xlfn.XLOOKUP(AW$1,'Control Panel'!$B:$B,'Control Panel'!$E:$E),_xlfn.XLOOKUP(AW$1,'Control Panel'!$B:$B,'Control Panel'!$C:$C)))</f>
        <v>44797.69910066975</v>
      </c>
      <c r="AY310" s="3">
        <f>IF(AX310=0,0,AW310*(_xlfn.XLOOKUP(AW$1,'Control Panel'!$B:$B,'Control Panel'!$H:$H)))</f>
        <v>9447.9593282717269</v>
      </c>
      <c r="AZ310" s="3">
        <f t="shared" si="165"/>
        <v>35349.739772398025</v>
      </c>
      <c r="BA310" s="3">
        <f t="shared" si="166"/>
        <v>2073962.1102603595</v>
      </c>
      <c r="BB310" s="10">
        <f>_xlfn.XLOOKUP(AW$1,'Control Panel'!$B:$B,'Control Panel'!$D:$D)</f>
        <v>5.3749999999999999E-2</v>
      </c>
      <c r="BC310" s="2">
        <f>IF('Control Panel'!$D$26="ON",BG309*(1-'Control Panel'!$C$26),BG309)</f>
        <v>3781986.9704398578</v>
      </c>
      <c r="BD310" s="3">
        <f>IF(ROUND(BG309,2) = 0,0,-PMT(_xlfn.XLOOKUP(BC$1,'Control Panel'!$B:$B,'Control Panel'!$H:$H),_xlfn.XLOOKUP(BC$1,'Control Panel'!$B:$B,'Control Panel'!$E:$E),_xlfn.XLOOKUP(BC$1,'Control Panel'!$B:$B,'Control Panel'!$C:$C)))</f>
        <v>83162.8118973979</v>
      </c>
      <c r="BE310" s="3">
        <f>IF(BD310=0,0,BC310*(_xlfn.XLOOKUP(BC$1,'Control Panel'!$B:$B,'Control Panel'!$H:$H)))</f>
        <v>22061.590660899172</v>
      </c>
      <c r="BF310" s="3">
        <f t="shared" si="167"/>
        <v>61101.221236498728</v>
      </c>
      <c r="BG310" s="3">
        <f t="shared" si="168"/>
        <v>3720885.7492033592</v>
      </c>
      <c r="BH310" s="10">
        <f>_xlfn.XLOOKUP(BC$1,'Control Panel'!$B:$B,'Control Panel'!$D:$D)</f>
        <v>7.0000000000000007E-2</v>
      </c>
      <c r="BI310" s="2">
        <f>IF('Control Panel'!$D$26="ON",BM309*(1-'Control Panel'!$C$26),BM309)</f>
        <v>1859966.8752500282</v>
      </c>
      <c r="BJ310" s="3">
        <f>IF(ROUND(BM309,2) = 0,0,-PMT(_xlfn.XLOOKUP(BI$1,'Control Panel'!$B:$B,'Control Panel'!$H:$H),_xlfn.XLOOKUP(BI$1,'Control Panel'!$B:$B,'Control Panel'!$E:$E),_xlfn.XLOOKUP(BI$1,'Control Panel'!$B:$B,'Control Panel'!$C:$C)))</f>
        <v>39928.799014207361</v>
      </c>
      <c r="BK310" s="3">
        <f>IF(BJ310=0,0,BI310*(_xlfn.XLOOKUP(BI$1,'Control Panel'!$B:$B,'Control Panel'!$H:$H)))</f>
        <v>9106.087826744928</v>
      </c>
      <c r="BL310" s="3">
        <f t="shared" si="169"/>
        <v>30822.711187462432</v>
      </c>
      <c r="BM310" s="3">
        <f t="shared" si="170"/>
        <v>1829144.1640625659</v>
      </c>
      <c r="BN310" s="10">
        <f>_xlfn.XLOOKUP(BI$1,'Control Panel'!$B:$B,'Control Panel'!$D:$D)</f>
        <v>5.8749999999999997E-2</v>
      </c>
      <c r="BO310" s="2">
        <f>IF('Control Panel'!$D$26="ON",BS309*(1-'Control Panel'!$C$26),BS309)</f>
        <v>2411546.7621525764</v>
      </c>
      <c r="BP310" s="3">
        <f>IF(ROUND(BS309,2) = 0,0,-PMT(_xlfn.XLOOKUP(BO$1,'Control Panel'!$B:$B,'Control Panel'!$H:$H),_xlfn.XLOOKUP(BO$1,'Control Panel'!$B:$B,'Control Panel'!$E:$E),_xlfn.XLOOKUP(BO$1,'Control Panel'!$B:$B,'Control Panel'!$C:$C)))</f>
        <v>51078.842448125593</v>
      </c>
      <c r="BQ310" s="3">
        <f>IF(BP310=0,0,BO310*(_xlfn.XLOOKUP(BO$1,'Control Panel'!$B:$B,'Control Panel'!$H:$H)))</f>
        <v>10550.517084417521</v>
      </c>
      <c r="BR310" s="3">
        <f t="shared" si="171"/>
        <v>40528.325363708071</v>
      </c>
      <c r="BS310" s="3">
        <f t="shared" si="172"/>
        <v>2371018.4367888682</v>
      </c>
      <c r="BT310" s="10">
        <f>_xlfn.XLOOKUP(BO$1,'Control Panel'!$B:$B,'Control Panel'!$D:$D)</f>
        <v>5.2499999999999998E-2</v>
      </c>
      <c r="BU310" s="2">
        <f>IF('Control Panel'!$D$26="ON",BY309*(1-'Control Panel'!$C$26),BY309)</f>
        <v>-1.0259100235998631E-9</v>
      </c>
      <c r="BV310" s="3">
        <f>IF(ROUND(BY309,2) = 0,0,-PMT(_xlfn.XLOOKUP(BU$1,'Control Panel'!$B:$B,'Control Panel'!$H:$H),_xlfn.XLOOKUP(BU$1,'Control Panel'!$B:$B,'Control Panel'!$E:$E),_xlfn.XLOOKUP(BU$1,'Control Panel'!$B:$B,'Control Panel'!$C:$C)))</f>
        <v>0</v>
      </c>
      <c r="BW310" s="3">
        <f>IF(BV310=0,0,BU310*(_xlfn.XLOOKUP(BU$1,'Control Panel'!$B:$B,'Control Panel'!$H:$H)))</f>
        <v>0</v>
      </c>
      <c r="BX310" s="3">
        <f t="shared" si="173"/>
        <v>0</v>
      </c>
      <c r="BY310" s="3">
        <f t="shared" si="174"/>
        <v>-1.0259100235998631E-9</v>
      </c>
      <c r="BZ310" s="10">
        <f>_xlfn.XLOOKUP(BU$1,'Control Panel'!$B:$B,'Control Panel'!$D:$D)</f>
        <v>6.3750000000000001E-2</v>
      </c>
      <c r="CA310" s="2">
        <f>IF('Control Panel'!$D$26="ON",CE309*(1-'Control Panel'!$C$26),CE309)</f>
        <v>-8.3746272139251232E-9</v>
      </c>
      <c r="CB310" s="3">
        <f>IF(ROUND(CE309,2) = 0,0,-PMT(_xlfn.XLOOKUP(CA$1,'Control Panel'!$B:$B,'Control Panel'!$H:$H),_xlfn.XLOOKUP(CA$1,'Control Panel'!$B:$B,'Control Panel'!$E:$E),_xlfn.XLOOKUP(CA$1,'Control Panel'!$B:$B,'Control Panel'!$C:$C)))</f>
        <v>0</v>
      </c>
      <c r="CC310" s="3">
        <f>IF(CB310=0,0,CA310*(_xlfn.XLOOKUP(CA$1,'Control Panel'!$B:$B,'Control Panel'!$H:$H)))</f>
        <v>0</v>
      </c>
      <c r="CD310" s="3">
        <f t="shared" si="175"/>
        <v>0</v>
      </c>
      <c r="CE310" s="3">
        <f t="shared" si="176"/>
        <v>-8.3746272139251232E-9</v>
      </c>
      <c r="CF310" s="10">
        <f>_xlfn.XLOOKUP(CA$1,'Control Panel'!$B:$B,'Control Panel'!$D:$D)</f>
        <v>5.7500000000000002E-2</v>
      </c>
      <c r="CG310" s="2">
        <f>IF('Control Panel'!$D$26="ON",CK309*(1-'Control Panel'!$C$26),CK309)</f>
        <v>2.066371962428093E-9</v>
      </c>
      <c r="CH310" s="3">
        <f>IF(ROUND(CK309,2) = 0,0,-PMT(_xlfn.XLOOKUP(CG$1,'Control Panel'!$B:$B,'Control Panel'!$H:$H),_xlfn.XLOOKUP(CG$1,'Control Panel'!$B:$B,'Control Panel'!$E:$E),_xlfn.XLOOKUP(CG$1,'Control Panel'!$B:$B,'Control Panel'!$C:$C)))</f>
        <v>0</v>
      </c>
      <c r="CI310" s="3">
        <f>IF(CH310=0,0,CG310*(_xlfn.XLOOKUP(CG$1,'Control Panel'!$B:$B,'Control Panel'!$H:$H)))</f>
        <v>0</v>
      </c>
      <c r="CJ310" s="3">
        <f t="shared" si="177"/>
        <v>0</v>
      </c>
      <c r="CK310" s="3">
        <f t="shared" si="178"/>
        <v>2.066371962428093E-9</v>
      </c>
      <c r="CL310" s="10">
        <f>_xlfn.XLOOKUP(CG$1,'Control Panel'!$B:$B,'Control Panel'!$D:$D)</f>
        <v>5.5E-2</v>
      </c>
      <c r="CM310" s="2">
        <f>IF('Control Panel'!$D$26="ON",CQ309*(1-'Control Panel'!$C$26),CQ309)</f>
        <v>521415.51614109566</v>
      </c>
      <c r="CN310" s="3">
        <f>IF(ROUND(CQ309,2) = 0,0,-PMT(_xlfn.XLOOKUP(CM$1,'Control Panel'!$B:$B,'Control Panel'!$H:$H),_xlfn.XLOOKUP(CM$1,'Control Panel'!$B:$B,'Control Panel'!$E:$E),_xlfn.XLOOKUP(CM$1,'Control Panel'!$B:$B,'Control Panel'!$C:$C)))</f>
        <v>11044.074042837967</v>
      </c>
      <c r="CO310" s="3">
        <f>IF(CN310=0,0,CM310*(_xlfn.XLOOKUP(CM$1,'Control Panel'!$B:$B,'Control Panel'!$H:$H)))</f>
        <v>2281.1928831172931</v>
      </c>
      <c r="CP310" s="3">
        <f t="shared" si="179"/>
        <v>8762.8811597206732</v>
      </c>
      <c r="CQ310" s="3">
        <f t="shared" si="180"/>
        <v>512652.63498137501</v>
      </c>
      <c r="CR310" s="10">
        <f>_xlfn.XLOOKUP(CM$1,'Control Panel'!$B:$B,'Control Panel'!$D:$D)</f>
        <v>5.2499999999999998E-2</v>
      </c>
    </row>
    <row r="311" spans="1:96" ht="11.15" thickBot="1" x14ac:dyDescent="0.35">
      <c r="A311" s="86">
        <f t="shared" si="149"/>
        <v>277505.57650401909</v>
      </c>
      <c r="B311" s="3">
        <f t="shared" si="150"/>
        <v>87177.056802699866</v>
      </c>
      <c r="C311" s="88">
        <f>SUM($A$3:A310)</f>
        <v>83451140.324993595</v>
      </c>
      <c r="D311" s="87">
        <f>IF('Control Panel'!$D$27= "ON",A311+B311*(1-'Control Panel'!$C$27),A311+B311)</f>
        <v>364682.63330671896</v>
      </c>
      <c r="F311" s="11">
        <v>309</v>
      </c>
      <c r="G311" s="2">
        <f>IF('Control Panel'!$D$26="ON",K310*(1-'Control Panel'!$C$26),K310)</f>
        <v>2.5611370801925659E-9</v>
      </c>
      <c r="H311" s="3">
        <f>IF(ROUND(K310,2) = 0,0,-PMT(_xlfn.XLOOKUP(G$1,'Control Panel'!$B:$B,'Control Panel'!$H:$H),_xlfn.XLOOKUP(G$1,'Control Panel'!$B:$B,'Control Panel'!$E:$E),_xlfn.XLOOKUP(G$1,'Control Panel'!$B:$B,'Control Panel'!$C:$C)))</f>
        <v>0</v>
      </c>
      <c r="I311" s="3">
        <f>IF(H311=0,0,G311*(_xlfn.XLOOKUP(G$1,'Control Panel'!$B:$B,'Control Panel'!$H:$H)))</f>
        <v>0</v>
      </c>
      <c r="J311" s="3">
        <f t="shared" si="151"/>
        <v>0</v>
      </c>
      <c r="K311" s="3">
        <f t="shared" si="152"/>
        <v>2.5611370801925659E-9</v>
      </c>
      <c r="L311" s="10">
        <f>_xlfn.XLOOKUP(G$1,'Control Panel'!$B:$B,'Control Panel'!$D:$D)</f>
        <v>5.5E-2</v>
      </c>
      <c r="M311" s="2">
        <f>IF('Control Panel'!$D$26="ON",Q310*(1-'Control Panel'!$C$26),Q310)</f>
        <v>1178770.0643336459</v>
      </c>
      <c r="N311" s="3">
        <f>IF(ROUND(Q310,2) = 0,0,-PMT(_xlfn.XLOOKUP(M$1,'Control Panel'!$B:$B,'Control Panel'!$H:$H),_xlfn.XLOOKUP(M$1,'Control Panel'!$B:$B,'Control Panel'!$E:$E),_xlfn.XLOOKUP(M$1,'Control Panel'!$B:$B,'Control Panel'!$C:$C)))</f>
        <v>26277.152547020552</v>
      </c>
      <c r="O311" s="3">
        <f>IF(N311=0,0,M311*(_xlfn.XLOOKUP(M$1,'Control Panel'!$B:$B,'Control Panel'!$H:$H)))</f>
        <v>6753.3701602448464</v>
      </c>
      <c r="P311" s="3">
        <f t="shared" si="153"/>
        <v>19523.782386775707</v>
      </c>
      <c r="Q311" s="3">
        <f t="shared" si="154"/>
        <v>1159246.2819468703</v>
      </c>
      <c r="R311" s="10">
        <f>_xlfn.XLOOKUP(M$1,'Control Panel'!$B:$B,'Control Panel'!$D:$D)</f>
        <v>6.8750000000000006E-2</v>
      </c>
      <c r="S311" s="2">
        <f>IF('Control Panel'!$D$26="ON",W310*(1-'Control Panel'!$C$26),W310)</f>
        <v>1915501.3545421294</v>
      </c>
      <c r="T311" s="3">
        <f>IF(ROUND(W310,2) = 0,0,-PMT(_xlfn.XLOOKUP(S$1,'Control Panel'!$B:$B,'Control Panel'!$H:$H),_xlfn.XLOOKUP(S$1,'Control Panel'!$B:$B,'Control Panel'!$E:$E),_xlfn.XLOOKUP(S$1,'Control Panel'!$B:$B,'Control Panel'!$C:$C)))</f>
        <v>42700.372888908401</v>
      </c>
      <c r="U311" s="3">
        <f>IF(T311=0,0,S311*(_xlfn.XLOOKUP(S$1,'Control Panel'!$B:$B,'Control Panel'!$H:$H)))</f>
        <v>10974.226510397617</v>
      </c>
      <c r="V311" s="3">
        <f t="shared" si="155"/>
        <v>31726.146378510784</v>
      </c>
      <c r="W311" s="3">
        <f t="shared" si="156"/>
        <v>1883775.2081636186</v>
      </c>
      <c r="X311" s="10">
        <f>_xlfn.XLOOKUP(S$1,'Control Panel'!$B:$B,'Control Panel'!$D:$D)</f>
        <v>6.8750000000000006E-2</v>
      </c>
      <c r="Y311" s="2">
        <f>IF('Control Panel'!$D$26="ON",AC310*(1-'Control Panel'!$C$26),AC310)</f>
        <v>-6.7957444116473198E-9</v>
      </c>
      <c r="Z311" s="3">
        <f>IF(ROUND(AC310,2) = 0,0,-PMT(_xlfn.XLOOKUP(Y$1,'Control Panel'!$B:$B,'Control Panel'!$H:$H),_xlfn.XLOOKUP(Y$1,'Control Panel'!$B:$B,'Control Panel'!$E:$E),_xlfn.XLOOKUP(Y$1,'Control Panel'!$B:$B,'Control Panel'!$C:$C)))</f>
        <v>0</v>
      </c>
      <c r="AA311" s="3">
        <f>IF(Z311=0,0,Y311*(_xlfn.XLOOKUP(Y$1,'Control Panel'!$B:$B,'Control Panel'!$H:$H)))</f>
        <v>0</v>
      </c>
      <c r="AB311" s="3">
        <f t="shared" si="157"/>
        <v>0</v>
      </c>
      <c r="AC311" s="3">
        <f t="shared" si="158"/>
        <v>-6.7957444116473198E-9</v>
      </c>
      <c r="AD311" s="10">
        <f>_xlfn.XLOOKUP(Y$1,'Control Panel'!$B:$B,'Control Panel'!$D:$D)</f>
        <v>5.1249999999999997E-2</v>
      </c>
      <c r="AE311" s="2">
        <f>IF('Control Panel'!$D$26="ON",AI310*(1-'Control Panel'!$C$26),AI310)</f>
        <v>2946925.1608341206</v>
      </c>
      <c r="AF311" s="3">
        <f>IF(ROUND(AI310,2) = 0,0,-PMT(_xlfn.XLOOKUP(AE$1,'Control Panel'!$B:$B,'Control Panel'!$H:$H),_xlfn.XLOOKUP(AE$1,'Control Panel'!$B:$B,'Control Panel'!$E:$E),_xlfn.XLOOKUP(AE$1,'Control Panel'!$B:$B,'Control Panel'!$C:$C)))</f>
        <v>65692.881367551381</v>
      </c>
      <c r="AG311" s="3">
        <f>IF(AF311=0,0,AE311*(_xlfn.XLOOKUP(AE$1,'Control Panel'!$B:$B,'Control Panel'!$H:$H)))</f>
        <v>16883.425400612152</v>
      </c>
      <c r="AH311" s="3">
        <f t="shared" si="159"/>
        <v>48809.455966939233</v>
      </c>
      <c r="AI311" s="3">
        <f t="shared" si="160"/>
        <v>2898115.7048671814</v>
      </c>
      <c r="AJ311" s="10">
        <f>_xlfn.XLOOKUP(AE$1,'Control Panel'!$B:$B,'Control Panel'!$D:$D)</f>
        <v>6.8750000000000006E-2</v>
      </c>
      <c r="AK311" s="2">
        <f>IF('Control Panel'!$D$26="ON",AO310*(1-'Control Panel'!$C$26),AO310)</f>
        <v>-5.056790541857481E-10</v>
      </c>
      <c r="AL311" s="3">
        <f>IF(ROUND(AO310,2) = 0,0,-PMT(_xlfn.XLOOKUP(AK$1,'Control Panel'!$B:$B,'Control Panel'!$H:$H),_xlfn.XLOOKUP(AK$1,'Control Panel'!$B:$B,'Control Panel'!$E:$E),_xlfn.XLOOKUP(AK$1,'Control Panel'!$B:$B,'Control Panel'!$C:$C)))</f>
        <v>0</v>
      </c>
      <c r="AM311" s="3">
        <f>IF(AL311=0,0,AK311*(_xlfn.XLOOKUP(AK$1,'Control Panel'!$B:$B,'Control Panel'!$H:$H)))</f>
        <v>0</v>
      </c>
      <c r="AN311" s="3">
        <f t="shared" si="161"/>
        <v>0</v>
      </c>
      <c r="AO311" s="3">
        <f t="shared" si="162"/>
        <v>-5.056790541857481E-10</v>
      </c>
      <c r="AP311" s="10">
        <f>_xlfn.XLOOKUP(AK$1,'Control Panel'!$B:$B,'Control Panel'!$D:$D)</f>
        <v>6.25E-2</v>
      </c>
      <c r="AQ311" s="2">
        <f>IF('Control Panel'!$D$26="ON",AU310*(1-'Control Panel'!$C$26),AU310)</f>
        <v>-1.3387762010097504E-9</v>
      </c>
      <c r="AR311" s="3">
        <f>IF(ROUND(AU310,2) = 0,0,-PMT(_xlfn.XLOOKUP(AQ$1,'Control Panel'!$B:$B,'Control Panel'!$H:$H),_xlfn.XLOOKUP(AQ$1,'Control Panel'!$B:$B,'Control Panel'!$E:$E),_xlfn.XLOOKUP(AQ$1,'Control Panel'!$B:$B,'Control Panel'!$C:$C)))</f>
        <v>0</v>
      </c>
      <c r="AS311" s="3">
        <f>IF(AR311=0,0,AQ311*(_xlfn.XLOOKUP(AQ$1,'Control Panel'!$B:$B,'Control Panel'!$H:$H)))</f>
        <v>0</v>
      </c>
      <c r="AT311" s="3">
        <f t="shared" si="163"/>
        <v>0</v>
      </c>
      <c r="AU311" s="3">
        <f t="shared" si="164"/>
        <v>-1.3387762010097504E-9</v>
      </c>
      <c r="AV311" s="10">
        <f>_xlfn.XLOOKUP(AQ$1,'Control Panel'!$B:$B,'Control Panel'!$D:$D)</f>
        <v>6.6250000000000003E-2</v>
      </c>
      <c r="AW311" s="2">
        <f>IF('Control Panel'!$D$26="ON",BA310*(1-'Control Panel'!$C$26),BA310)</f>
        <v>2073962.1102603595</v>
      </c>
      <c r="AX311" s="3">
        <f>IF(ROUND(BA310,2) = 0,0,-PMT(_xlfn.XLOOKUP(AW$1,'Control Panel'!$B:$B,'Control Panel'!$H:$H),_xlfn.XLOOKUP(AW$1,'Control Panel'!$B:$B,'Control Panel'!$E:$E),_xlfn.XLOOKUP(AW$1,'Control Panel'!$B:$B,'Control Panel'!$C:$C)))</f>
        <v>44797.69910066975</v>
      </c>
      <c r="AY311" s="3">
        <f>IF(AX311=0,0,AW311*(_xlfn.XLOOKUP(AW$1,'Control Panel'!$B:$B,'Control Panel'!$H:$H)))</f>
        <v>9289.6219522078609</v>
      </c>
      <c r="AZ311" s="3">
        <f t="shared" si="165"/>
        <v>35508.077148461889</v>
      </c>
      <c r="BA311" s="3">
        <f t="shared" si="166"/>
        <v>2038454.0331118975</v>
      </c>
      <c r="BB311" s="10">
        <f>_xlfn.XLOOKUP(AW$1,'Control Panel'!$B:$B,'Control Panel'!$D:$D)</f>
        <v>5.3749999999999999E-2</v>
      </c>
      <c r="BC311" s="2">
        <f>IF('Control Panel'!$D$26="ON",BG310*(1-'Control Panel'!$C$26),BG310)</f>
        <v>3720885.7492033592</v>
      </c>
      <c r="BD311" s="3">
        <f>IF(ROUND(BG310,2) = 0,0,-PMT(_xlfn.XLOOKUP(BC$1,'Control Panel'!$B:$B,'Control Panel'!$H:$H),_xlfn.XLOOKUP(BC$1,'Control Panel'!$B:$B,'Control Panel'!$E:$E),_xlfn.XLOOKUP(BC$1,'Control Panel'!$B:$B,'Control Panel'!$C:$C)))</f>
        <v>83162.8118973979</v>
      </c>
      <c r="BE311" s="3">
        <f>IF(BD311=0,0,BC311*(_xlfn.XLOOKUP(BC$1,'Control Panel'!$B:$B,'Control Panel'!$H:$H)))</f>
        <v>21705.166870352929</v>
      </c>
      <c r="BF311" s="3">
        <f t="shared" si="167"/>
        <v>61457.645027044971</v>
      </c>
      <c r="BG311" s="3">
        <f t="shared" si="168"/>
        <v>3659428.1041763141</v>
      </c>
      <c r="BH311" s="10">
        <f>_xlfn.XLOOKUP(BC$1,'Control Panel'!$B:$B,'Control Panel'!$D:$D)</f>
        <v>7.0000000000000007E-2</v>
      </c>
      <c r="BI311" s="2">
        <f>IF('Control Panel'!$D$26="ON",BM310*(1-'Control Panel'!$C$26),BM310)</f>
        <v>1829144.1640625659</v>
      </c>
      <c r="BJ311" s="3">
        <f>IF(ROUND(BM310,2) = 0,0,-PMT(_xlfn.XLOOKUP(BI$1,'Control Panel'!$B:$B,'Control Panel'!$H:$H),_xlfn.XLOOKUP(BI$1,'Control Panel'!$B:$B,'Control Panel'!$E:$E),_xlfn.XLOOKUP(BI$1,'Control Panel'!$B:$B,'Control Panel'!$C:$C)))</f>
        <v>39928.799014207361</v>
      </c>
      <c r="BK311" s="3">
        <f>IF(BJ311=0,0,BI311*(_xlfn.XLOOKUP(BI$1,'Control Panel'!$B:$B,'Control Panel'!$H:$H)))</f>
        <v>8955.184969889644</v>
      </c>
      <c r="BL311" s="3">
        <f t="shared" si="169"/>
        <v>30973.614044317717</v>
      </c>
      <c r="BM311" s="3">
        <f t="shared" si="170"/>
        <v>1798170.5500182481</v>
      </c>
      <c r="BN311" s="10">
        <f>_xlfn.XLOOKUP(BI$1,'Control Panel'!$B:$B,'Control Panel'!$D:$D)</f>
        <v>5.8749999999999997E-2</v>
      </c>
      <c r="BO311" s="2">
        <f>IF('Control Panel'!$D$26="ON",BS310*(1-'Control Panel'!$C$26),BS310)</f>
        <v>2371018.4367888682</v>
      </c>
      <c r="BP311" s="3">
        <f>IF(ROUND(BS310,2) = 0,0,-PMT(_xlfn.XLOOKUP(BO$1,'Control Panel'!$B:$B,'Control Panel'!$H:$H),_xlfn.XLOOKUP(BO$1,'Control Panel'!$B:$B,'Control Panel'!$E:$E),_xlfn.XLOOKUP(BO$1,'Control Panel'!$B:$B,'Control Panel'!$C:$C)))</f>
        <v>51078.842448125593</v>
      </c>
      <c r="BQ311" s="3">
        <f>IF(BP311=0,0,BO311*(_xlfn.XLOOKUP(BO$1,'Control Panel'!$B:$B,'Control Panel'!$H:$H)))</f>
        <v>10373.205660951297</v>
      </c>
      <c r="BR311" s="3">
        <f t="shared" si="171"/>
        <v>40705.636787174299</v>
      </c>
      <c r="BS311" s="3">
        <f t="shared" si="172"/>
        <v>2330312.8000016939</v>
      </c>
      <c r="BT311" s="10">
        <f>_xlfn.XLOOKUP(BO$1,'Control Panel'!$B:$B,'Control Panel'!$D:$D)</f>
        <v>5.2499999999999998E-2</v>
      </c>
      <c r="BU311" s="2">
        <f>IF('Control Panel'!$D$26="ON",BY310*(1-'Control Panel'!$C$26),BY310)</f>
        <v>-1.0259100235998631E-9</v>
      </c>
      <c r="BV311" s="3">
        <f>IF(ROUND(BY310,2) = 0,0,-PMT(_xlfn.XLOOKUP(BU$1,'Control Panel'!$B:$B,'Control Panel'!$H:$H),_xlfn.XLOOKUP(BU$1,'Control Panel'!$B:$B,'Control Panel'!$E:$E),_xlfn.XLOOKUP(BU$1,'Control Panel'!$B:$B,'Control Panel'!$C:$C)))</f>
        <v>0</v>
      </c>
      <c r="BW311" s="3">
        <f>IF(BV311=0,0,BU311*(_xlfn.XLOOKUP(BU$1,'Control Panel'!$B:$B,'Control Panel'!$H:$H)))</f>
        <v>0</v>
      </c>
      <c r="BX311" s="3">
        <f t="shared" si="173"/>
        <v>0</v>
      </c>
      <c r="BY311" s="3">
        <f t="shared" si="174"/>
        <v>-1.0259100235998631E-9</v>
      </c>
      <c r="BZ311" s="10">
        <f>_xlfn.XLOOKUP(BU$1,'Control Panel'!$B:$B,'Control Panel'!$D:$D)</f>
        <v>6.3750000000000001E-2</v>
      </c>
      <c r="CA311" s="2">
        <f>IF('Control Panel'!$D$26="ON",CE310*(1-'Control Panel'!$C$26),CE310)</f>
        <v>-8.3746272139251232E-9</v>
      </c>
      <c r="CB311" s="3">
        <f>IF(ROUND(CE310,2) = 0,0,-PMT(_xlfn.XLOOKUP(CA$1,'Control Panel'!$B:$B,'Control Panel'!$H:$H),_xlfn.XLOOKUP(CA$1,'Control Panel'!$B:$B,'Control Panel'!$E:$E),_xlfn.XLOOKUP(CA$1,'Control Panel'!$B:$B,'Control Panel'!$C:$C)))</f>
        <v>0</v>
      </c>
      <c r="CC311" s="3">
        <f>IF(CB311=0,0,CA311*(_xlfn.XLOOKUP(CA$1,'Control Panel'!$B:$B,'Control Panel'!$H:$H)))</f>
        <v>0</v>
      </c>
      <c r="CD311" s="3">
        <f t="shared" si="175"/>
        <v>0</v>
      </c>
      <c r="CE311" s="3">
        <f t="shared" si="176"/>
        <v>-8.3746272139251232E-9</v>
      </c>
      <c r="CF311" s="10">
        <f>_xlfn.XLOOKUP(CA$1,'Control Panel'!$B:$B,'Control Panel'!$D:$D)</f>
        <v>5.7500000000000002E-2</v>
      </c>
      <c r="CG311" s="2">
        <f>IF('Control Panel'!$D$26="ON",CK310*(1-'Control Panel'!$C$26),CK310)</f>
        <v>2.066371962428093E-9</v>
      </c>
      <c r="CH311" s="3">
        <f>IF(ROUND(CK310,2) = 0,0,-PMT(_xlfn.XLOOKUP(CG$1,'Control Panel'!$B:$B,'Control Panel'!$H:$H),_xlfn.XLOOKUP(CG$1,'Control Panel'!$B:$B,'Control Panel'!$E:$E),_xlfn.XLOOKUP(CG$1,'Control Panel'!$B:$B,'Control Panel'!$C:$C)))</f>
        <v>0</v>
      </c>
      <c r="CI311" s="3">
        <f>IF(CH311=0,0,CG311*(_xlfn.XLOOKUP(CG$1,'Control Panel'!$B:$B,'Control Panel'!$H:$H)))</f>
        <v>0</v>
      </c>
      <c r="CJ311" s="3">
        <f t="shared" si="177"/>
        <v>0</v>
      </c>
      <c r="CK311" s="3">
        <f t="shared" si="178"/>
        <v>2.066371962428093E-9</v>
      </c>
      <c r="CL311" s="10">
        <f>_xlfn.XLOOKUP(CG$1,'Control Panel'!$B:$B,'Control Panel'!$D:$D)</f>
        <v>5.5E-2</v>
      </c>
      <c r="CM311" s="2">
        <f>IF('Control Panel'!$D$26="ON",CQ310*(1-'Control Panel'!$C$26),CQ310)</f>
        <v>512652.63498137501</v>
      </c>
      <c r="CN311" s="3">
        <f>IF(ROUND(CQ310,2) = 0,0,-PMT(_xlfn.XLOOKUP(CM$1,'Control Panel'!$B:$B,'Control Panel'!$H:$H),_xlfn.XLOOKUP(CM$1,'Control Panel'!$B:$B,'Control Panel'!$E:$E),_xlfn.XLOOKUP(CM$1,'Control Panel'!$B:$B,'Control Panel'!$C:$C)))</f>
        <v>11044.074042837967</v>
      </c>
      <c r="CO311" s="3">
        <f>IF(CN311=0,0,CM311*(_xlfn.XLOOKUP(CM$1,'Control Panel'!$B:$B,'Control Panel'!$H:$H)))</f>
        <v>2242.8552780435152</v>
      </c>
      <c r="CP311" s="3">
        <f t="shared" si="179"/>
        <v>8801.218764794452</v>
      </c>
      <c r="CQ311" s="3">
        <f t="shared" si="180"/>
        <v>503851.41621658055</v>
      </c>
      <c r="CR311" s="10">
        <f>_xlfn.XLOOKUP(CM$1,'Control Panel'!$B:$B,'Control Panel'!$D:$D)</f>
        <v>5.2499999999999998E-2</v>
      </c>
    </row>
    <row r="312" spans="1:96" ht="11.15" thickBot="1" x14ac:dyDescent="0.35">
      <c r="A312" s="86">
        <f t="shared" si="149"/>
        <v>278964.61706573114</v>
      </c>
      <c r="B312" s="3">
        <f t="shared" si="150"/>
        <v>85718.016240987738</v>
      </c>
      <c r="C312" s="88">
        <f>SUM($A$3:A311)</f>
        <v>83728645.901497617</v>
      </c>
      <c r="D312" s="87">
        <f>IF('Control Panel'!$D$27= "ON",A312+B312*(1-'Control Panel'!$C$27),A312+B312)</f>
        <v>364682.6333067189</v>
      </c>
      <c r="F312" s="11">
        <v>310</v>
      </c>
      <c r="G312" s="2">
        <f>IF('Control Panel'!$D$26="ON",K311*(1-'Control Panel'!$C$26),K311)</f>
        <v>2.5611370801925659E-9</v>
      </c>
      <c r="H312" s="3">
        <f>IF(ROUND(K311,2) = 0,0,-PMT(_xlfn.XLOOKUP(G$1,'Control Panel'!$B:$B,'Control Panel'!$H:$H),_xlfn.XLOOKUP(G$1,'Control Panel'!$B:$B,'Control Panel'!$E:$E),_xlfn.XLOOKUP(G$1,'Control Panel'!$B:$B,'Control Panel'!$C:$C)))</f>
        <v>0</v>
      </c>
      <c r="I312" s="3">
        <f>IF(H312=0,0,G312*(_xlfn.XLOOKUP(G$1,'Control Panel'!$B:$B,'Control Panel'!$H:$H)))</f>
        <v>0</v>
      </c>
      <c r="J312" s="3">
        <f t="shared" si="151"/>
        <v>0</v>
      </c>
      <c r="K312" s="3">
        <f t="shared" si="152"/>
        <v>2.5611370801925659E-9</v>
      </c>
      <c r="L312" s="10">
        <f>_xlfn.XLOOKUP(G$1,'Control Panel'!$B:$B,'Control Panel'!$D:$D)</f>
        <v>5.5E-2</v>
      </c>
      <c r="M312" s="2">
        <f>IF('Control Panel'!$D$26="ON",Q311*(1-'Control Panel'!$C$26),Q311)</f>
        <v>1159246.2819468703</v>
      </c>
      <c r="N312" s="3">
        <f>IF(ROUND(Q311,2) = 0,0,-PMT(_xlfn.XLOOKUP(M$1,'Control Panel'!$B:$B,'Control Panel'!$H:$H),_xlfn.XLOOKUP(M$1,'Control Panel'!$B:$B,'Control Panel'!$E:$E),_xlfn.XLOOKUP(M$1,'Control Panel'!$B:$B,'Control Panel'!$C:$C)))</f>
        <v>26277.152547020552</v>
      </c>
      <c r="O312" s="3">
        <f>IF(N312=0,0,M312*(_xlfn.XLOOKUP(M$1,'Control Panel'!$B:$B,'Control Panel'!$H:$H)))</f>
        <v>6641.5151569872778</v>
      </c>
      <c r="P312" s="3">
        <f t="shared" si="153"/>
        <v>19635.637390033276</v>
      </c>
      <c r="Q312" s="3">
        <f t="shared" si="154"/>
        <v>1139610.6445568369</v>
      </c>
      <c r="R312" s="10">
        <f>_xlfn.XLOOKUP(M$1,'Control Panel'!$B:$B,'Control Panel'!$D:$D)</f>
        <v>6.8750000000000006E-2</v>
      </c>
      <c r="S312" s="2">
        <f>IF('Control Panel'!$D$26="ON",W311*(1-'Control Panel'!$C$26),W311)</f>
        <v>1883775.2081636186</v>
      </c>
      <c r="T312" s="3">
        <f>IF(ROUND(W311,2) = 0,0,-PMT(_xlfn.XLOOKUP(S$1,'Control Panel'!$B:$B,'Control Panel'!$H:$H),_xlfn.XLOOKUP(S$1,'Control Panel'!$B:$B,'Control Panel'!$E:$E),_xlfn.XLOOKUP(S$1,'Control Panel'!$B:$B,'Control Panel'!$C:$C)))</f>
        <v>42700.372888908401</v>
      </c>
      <c r="U312" s="3">
        <f>IF(T312=0,0,S312*(_xlfn.XLOOKUP(S$1,'Control Panel'!$B:$B,'Control Panel'!$H:$H)))</f>
        <v>10792.462130104066</v>
      </c>
      <c r="V312" s="3">
        <f t="shared" si="155"/>
        <v>31907.910758804333</v>
      </c>
      <c r="W312" s="3">
        <f t="shared" si="156"/>
        <v>1851867.2974048143</v>
      </c>
      <c r="X312" s="10">
        <f>_xlfn.XLOOKUP(S$1,'Control Panel'!$B:$B,'Control Panel'!$D:$D)</f>
        <v>6.8750000000000006E-2</v>
      </c>
      <c r="Y312" s="2">
        <f>IF('Control Panel'!$D$26="ON",AC311*(1-'Control Panel'!$C$26),AC311)</f>
        <v>-6.7957444116473198E-9</v>
      </c>
      <c r="Z312" s="3">
        <f>IF(ROUND(AC311,2) = 0,0,-PMT(_xlfn.XLOOKUP(Y$1,'Control Panel'!$B:$B,'Control Panel'!$H:$H),_xlfn.XLOOKUP(Y$1,'Control Panel'!$B:$B,'Control Panel'!$E:$E),_xlfn.XLOOKUP(Y$1,'Control Panel'!$B:$B,'Control Panel'!$C:$C)))</f>
        <v>0</v>
      </c>
      <c r="AA312" s="3">
        <f>IF(Z312=0,0,Y312*(_xlfn.XLOOKUP(Y$1,'Control Panel'!$B:$B,'Control Panel'!$H:$H)))</f>
        <v>0</v>
      </c>
      <c r="AB312" s="3">
        <f t="shared" si="157"/>
        <v>0</v>
      </c>
      <c r="AC312" s="3">
        <f t="shared" si="158"/>
        <v>-6.7957444116473198E-9</v>
      </c>
      <c r="AD312" s="10">
        <f>_xlfn.XLOOKUP(Y$1,'Control Panel'!$B:$B,'Control Panel'!$D:$D)</f>
        <v>5.1249999999999997E-2</v>
      </c>
      <c r="AE312" s="2">
        <f>IF('Control Panel'!$D$26="ON",AI311*(1-'Control Panel'!$C$26),AI311)</f>
        <v>2898115.7048671814</v>
      </c>
      <c r="AF312" s="3">
        <f>IF(ROUND(AI311,2) = 0,0,-PMT(_xlfn.XLOOKUP(AE$1,'Control Panel'!$B:$B,'Control Panel'!$H:$H),_xlfn.XLOOKUP(AE$1,'Control Panel'!$B:$B,'Control Panel'!$E:$E),_xlfn.XLOOKUP(AE$1,'Control Panel'!$B:$B,'Control Panel'!$C:$C)))</f>
        <v>65692.881367551381</v>
      </c>
      <c r="AG312" s="3">
        <f>IF(AF312=0,0,AE312*(_xlfn.XLOOKUP(AE$1,'Control Panel'!$B:$B,'Control Panel'!$H:$H)))</f>
        <v>16603.787892468226</v>
      </c>
      <c r="AH312" s="3">
        <f t="shared" si="159"/>
        <v>49089.093475083151</v>
      </c>
      <c r="AI312" s="3">
        <f t="shared" si="160"/>
        <v>2849026.611392098</v>
      </c>
      <c r="AJ312" s="10">
        <f>_xlfn.XLOOKUP(AE$1,'Control Panel'!$B:$B,'Control Panel'!$D:$D)</f>
        <v>6.8750000000000006E-2</v>
      </c>
      <c r="AK312" s="2">
        <f>IF('Control Panel'!$D$26="ON",AO311*(1-'Control Panel'!$C$26),AO311)</f>
        <v>-5.056790541857481E-10</v>
      </c>
      <c r="AL312" s="3">
        <f>IF(ROUND(AO311,2) = 0,0,-PMT(_xlfn.XLOOKUP(AK$1,'Control Panel'!$B:$B,'Control Panel'!$H:$H),_xlfn.XLOOKUP(AK$1,'Control Panel'!$B:$B,'Control Panel'!$E:$E),_xlfn.XLOOKUP(AK$1,'Control Panel'!$B:$B,'Control Panel'!$C:$C)))</f>
        <v>0</v>
      </c>
      <c r="AM312" s="3">
        <f>IF(AL312=0,0,AK312*(_xlfn.XLOOKUP(AK$1,'Control Panel'!$B:$B,'Control Panel'!$H:$H)))</f>
        <v>0</v>
      </c>
      <c r="AN312" s="3">
        <f t="shared" si="161"/>
        <v>0</v>
      </c>
      <c r="AO312" s="3">
        <f t="shared" si="162"/>
        <v>-5.056790541857481E-10</v>
      </c>
      <c r="AP312" s="10">
        <f>_xlfn.XLOOKUP(AK$1,'Control Panel'!$B:$B,'Control Panel'!$D:$D)</f>
        <v>6.25E-2</v>
      </c>
      <c r="AQ312" s="2">
        <f>IF('Control Panel'!$D$26="ON",AU311*(1-'Control Panel'!$C$26),AU311)</f>
        <v>-1.3387762010097504E-9</v>
      </c>
      <c r="AR312" s="3">
        <f>IF(ROUND(AU311,2) = 0,0,-PMT(_xlfn.XLOOKUP(AQ$1,'Control Panel'!$B:$B,'Control Panel'!$H:$H),_xlfn.XLOOKUP(AQ$1,'Control Panel'!$B:$B,'Control Panel'!$E:$E),_xlfn.XLOOKUP(AQ$1,'Control Panel'!$B:$B,'Control Panel'!$C:$C)))</f>
        <v>0</v>
      </c>
      <c r="AS312" s="3">
        <f>IF(AR312=0,0,AQ312*(_xlfn.XLOOKUP(AQ$1,'Control Panel'!$B:$B,'Control Panel'!$H:$H)))</f>
        <v>0</v>
      </c>
      <c r="AT312" s="3">
        <f t="shared" si="163"/>
        <v>0</v>
      </c>
      <c r="AU312" s="3">
        <f t="shared" si="164"/>
        <v>-1.3387762010097504E-9</v>
      </c>
      <c r="AV312" s="10">
        <f>_xlfn.XLOOKUP(AQ$1,'Control Panel'!$B:$B,'Control Panel'!$D:$D)</f>
        <v>6.6250000000000003E-2</v>
      </c>
      <c r="AW312" s="2">
        <f>IF('Control Panel'!$D$26="ON",BA311*(1-'Control Panel'!$C$26),BA311)</f>
        <v>2038454.0331118975</v>
      </c>
      <c r="AX312" s="3">
        <f>IF(ROUND(BA311,2) = 0,0,-PMT(_xlfn.XLOOKUP(AW$1,'Control Panel'!$B:$B,'Control Panel'!$H:$H),_xlfn.XLOOKUP(AW$1,'Control Panel'!$B:$B,'Control Panel'!$E:$E),_xlfn.XLOOKUP(AW$1,'Control Panel'!$B:$B,'Control Panel'!$C:$C)))</f>
        <v>44797.69910066975</v>
      </c>
      <c r="AY312" s="3">
        <f>IF(AX312=0,0,AW312*(_xlfn.XLOOKUP(AW$1,'Control Panel'!$B:$B,'Control Panel'!$H:$H)))</f>
        <v>9130.5753566470412</v>
      </c>
      <c r="AZ312" s="3">
        <f t="shared" si="165"/>
        <v>35667.123744022712</v>
      </c>
      <c r="BA312" s="3">
        <f t="shared" si="166"/>
        <v>2002786.9093678747</v>
      </c>
      <c r="BB312" s="10">
        <f>_xlfn.XLOOKUP(AW$1,'Control Panel'!$B:$B,'Control Panel'!$D:$D)</f>
        <v>5.3749999999999999E-2</v>
      </c>
      <c r="BC312" s="2">
        <f>IF('Control Panel'!$D$26="ON",BG311*(1-'Control Panel'!$C$26),BG311)</f>
        <v>3659428.1041763141</v>
      </c>
      <c r="BD312" s="3">
        <f>IF(ROUND(BG311,2) = 0,0,-PMT(_xlfn.XLOOKUP(BC$1,'Control Panel'!$B:$B,'Control Panel'!$H:$H),_xlfn.XLOOKUP(BC$1,'Control Panel'!$B:$B,'Control Panel'!$E:$E),_xlfn.XLOOKUP(BC$1,'Control Panel'!$B:$B,'Control Panel'!$C:$C)))</f>
        <v>83162.8118973979</v>
      </c>
      <c r="BE312" s="3">
        <f>IF(BD312=0,0,BC312*(_xlfn.XLOOKUP(BC$1,'Control Panel'!$B:$B,'Control Panel'!$H:$H)))</f>
        <v>21346.663941028499</v>
      </c>
      <c r="BF312" s="3">
        <f t="shared" si="167"/>
        <v>61816.147956369401</v>
      </c>
      <c r="BG312" s="3">
        <f t="shared" si="168"/>
        <v>3597611.9562199446</v>
      </c>
      <c r="BH312" s="10">
        <f>_xlfn.XLOOKUP(BC$1,'Control Panel'!$B:$B,'Control Panel'!$D:$D)</f>
        <v>7.0000000000000007E-2</v>
      </c>
      <c r="BI312" s="2">
        <f>IF('Control Panel'!$D$26="ON",BM311*(1-'Control Panel'!$C$26),BM311)</f>
        <v>1798170.5500182481</v>
      </c>
      <c r="BJ312" s="3">
        <f>IF(ROUND(BM311,2) = 0,0,-PMT(_xlfn.XLOOKUP(BI$1,'Control Panel'!$B:$B,'Control Panel'!$H:$H),_xlfn.XLOOKUP(BI$1,'Control Panel'!$B:$B,'Control Panel'!$E:$E),_xlfn.XLOOKUP(BI$1,'Control Panel'!$B:$B,'Control Panel'!$C:$C)))</f>
        <v>39928.799014207361</v>
      </c>
      <c r="BK312" s="3">
        <f>IF(BJ312=0,0,BI312*(_xlfn.XLOOKUP(BI$1,'Control Panel'!$B:$B,'Control Panel'!$H:$H)))</f>
        <v>8803.543317797672</v>
      </c>
      <c r="BL312" s="3">
        <f t="shared" si="169"/>
        <v>31125.255696409688</v>
      </c>
      <c r="BM312" s="3">
        <f t="shared" si="170"/>
        <v>1767045.2943218385</v>
      </c>
      <c r="BN312" s="10">
        <f>_xlfn.XLOOKUP(BI$1,'Control Panel'!$B:$B,'Control Panel'!$D:$D)</f>
        <v>5.8749999999999997E-2</v>
      </c>
      <c r="BO312" s="2">
        <f>IF('Control Panel'!$D$26="ON",BS311*(1-'Control Panel'!$C$26),BS311)</f>
        <v>2330312.8000016939</v>
      </c>
      <c r="BP312" s="3">
        <f>IF(ROUND(BS311,2) = 0,0,-PMT(_xlfn.XLOOKUP(BO$1,'Control Panel'!$B:$B,'Control Panel'!$H:$H),_xlfn.XLOOKUP(BO$1,'Control Panel'!$B:$B,'Control Panel'!$E:$E),_xlfn.XLOOKUP(BO$1,'Control Panel'!$B:$B,'Control Panel'!$C:$C)))</f>
        <v>51078.842448125593</v>
      </c>
      <c r="BQ312" s="3">
        <f>IF(BP312=0,0,BO312*(_xlfn.XLOOKUP(BO$1,'Control Panel'!$B:$B,'Control Panel'!$H:$H)))</f>
        <v>10195.118500007409</v>
      </c>
      <c r="BR312" s="3">
        <f t="shared" si="171"/>
        <v>40883.723948118182</v>
      </c>
      <c r="BS312" s="3">
        <f t="shared" si="172"/>
        <v>2289429.0760535756</v>
      </c>
      <c r="BT312" s="10">
        <f>_xlfn.XLOOKUP(BO$1,'Control Panel'!$B:$B,'Control Panel'!$D:$D)</f>
        <v>5.2499999999999998E-2</v>
      </c>
      <c r="BU312" s="2">
        <f>IF('Control Panel'!$D$26="ON",BY311*(1-'Control Panel'!$C$26),BY311)</f>
        <v>-1.0259100235998631E-9</v>
      </c>
      <c r="BV312" s="3">
        <f>IF(ROUND(BY311,2) = 0,0,-PMT(_xlfn.XLOOKUP(BU$1,'Control Panel'!$B:$B,'Control Panel'!$H:$H),_xlfn.XLOOKUP(BU$1,'Control Panel'!$B:$B,'Control Panel'!$E:$E),_xlfn.XLOOKUP(BU$1,'Control Panel'!$B:$B,'Control Panel'!$C:$C)))</f>
        <v>0</v>
      </c>
      <c r="BW312" s="3">
        <f>IF(BV312=0,0,BU312*(_xlfn.XLOOKUP(BU$1,'Control Panel'!$B:$B,'Control Panel'!$H:$H)))</f>
        <v>0</v>
      </c>
      <c r="BX312" s="3">
        <f t="shared" si="173"/>
        <v>0</v>
      </c>
      <c r="BY312" s="3">
        <f t="shared" si="174"/>
        <v>-1.0259100235998631E-9</v>
      </c>
      <c r="BZ312" s="10">
        <f>_xlfn.XLOOKUP(BU$1,'Control Panel'!$B:$B,'Control Panel'!$D:$D)</f>
        <v>6.3750000000000001E-2</v>
      </c>
      <c r="CA312" s="2">
        <f>IF('Control Panel'!$D$26="ON",CE311*(1-'Control Panel'!$C$26),CE311)</f>
        <v>-8.3746272139251232E-9</v>
      </c>
      <c r="CB312" s="3">
        <f>IF(ROUND(CE311,2) = 0,0,-PMT(_xlfn.XLOOKUP(CA$1,'Control Panel'!$B:$B,'Control Panel'!$H:$H),_xlfn.XLOOKUP(CA$1,'Control Panel'!$B:$B,'Control Panel'!$E:$E),_xlfn.XLOOKUP(CA$1,'Control Panel'!$B:$B,'Control Panel'!$C:$C)))</f>
        <v>0</v>
      </c>
      <c r="CC312" s="3">
        <f>IF(CB312=0,0,CA312*(_xlfn.XLOOKUP(CA$1,'Control Panel'!$B:$B,'Control Panel'!$H:$H)))</f>
        <v>0</v>
      </c>
      <c r="CD312" s="3">
        <f t="shared" si="175"/>
        <v>0</v>
      </c>
      <c r="CE312" s="3">
        <f t="shared" si="176"/>
        <v>-8.3746272139251232E-9</v>
      </c>
      <c r="CF312" s="10">
        <f>_xlfn.XLOOKUP(CA$1,'Control Panel'!$B:$B,'Control Panel'!$D:$D)</f>
        <v>5.7500000000000002E-2</v>
      </c>
      <c r="CG312" s="2">
        <f>IF('Control Panel'!$D$26="ON",CK311*(1-'Control Panel'!$C$26),CK311)</f>
        <v>2.066371962428093E-9</v>
      </c>
      <c r="CH312" s="3">
        <f>IF(ROUND(CK311,2) = 0,0,-PMT(_xlfn.XLOOKUP(CG$1,'Control Panel'!$B:$B,'Control Panel'!$H:$H),_xlfn.XLOOKUP(CG$1,'Control Panel'!$B:$B,'Control Panel'!$E:$E),_xlfn.XLOOKUP(CG$1,'Control Panel'!$B:$B,'Control Panel'!$C:$C)))</f>
        <v>0</v>
      </c>
      <c r="CI312" s="3">
        <f>IF(CH312=0,0,CG312*(_xlfn.XLOOKUP(CG$1,'Control Panel'!$B:$B,'Control Panel'!$H:$H)))</f>
        <v>0</v>
      </c>
      <c r="CJ312" s="3">
        <f t="shared" si="177"/>
        <v>0</v>
      </c>
      <c r="CK312" s="3">
        <f t="shared" si="178"/>
        <v>2.066371962428093E-9</v>
      </c>
      <c r="CL312" s="10">
        <f>_xlfn.XLOOKUP(CG$1,'Control Panel'!$B:$B,'Control Panel'!$D:$D)</f>
        <v>5.5E-2</v>
      </c>
      <c r="CM312" s="2">
        <f>IF('Control Panel'!$D$26="ON",CQ311*(1-'Control Panel'!$C$26),CQ311)</f>
        <v>503851.41621658055</v>
      </c>
      <c r="CN312" s="3">
        <f>IF(ROUND(CQ311,2) = 0,0,-PMT(_xlfn.XLOOKUP(CM$1,'Control Panel'!$B:$B,'Control Panel'!$H:$H),_xlfn.XLOOKUP(CM$1,'Control Panel'!$B:$B,'Control Panel'!$E:$E),_xlfn.XLOOKUP(CM$1,'Control Panel'!$B:$B,'Control Panel'!$C:$C)))</f>
        <v>11044.074042837967</v>
      </c>
      <c r="CO312" s="3">
        <f>IF(CN312=0,0,CM312*(_xlfn.XLOOKUP(CM$1,'Control Panel'!$B:$B,'Control Panel'!$H:$H)))</f>
        <v>2204.3499459475397</v>
      </c>
      <c r="CP312" s="3">
        <f t="shared" si="179"/>
        <v>8839.7240968904262</v>
      </c>
      <c r="CQ312" s="3">
        <f t="shared" si="180"/>
        <v>495011.69211969012</v>
      </c>
      <c r="CR312" s="10">
        <f>_xlfn.XLOOKUP(CM$1,'Control Panel'!$B:$B,'Control Panel'!$D:$D)</f>
        <v>5.2499999999999998E-2</v>
      </c>
    </row>
    <row r="313" spans="1:96" ht="11.15" thickBot="1" x14ac:dyDescent="0.35">
      <c r="A313" s="86">
        <f t="shared" si="149"/>
        <v>280431.43557942775</v>
      </c>
      <c r="B313" s="3">
        <f t="shared" si="150"/>
        <v>84251.19772729119</v>
      </c>
      <c r="C313" s="88">
        <f>SUM($A$3:A312)</f>
        <v>84007610.518563345</v>
      </c>
      <c r="D313" s="87">
        <f>IF('Control Panel'!$D$27= "ON",A313+B313*(1-'Control Panel'!$C$27),A313+B313)</f>
        <v>364682.63330671896</v>
      </c>
      <c r="F313" s="11">
        <v>311</v>
      </c>
      <c r="G313" s="2">
        <f>IF('Control Panel'!$D$26="ON",K312*(1-'Control Panel'!$C$26),K312)</f>
        <v>2.5611370801925659E-9</v>
      </c>
      <c r="H313" s="3">
        <f>IF(ROUND(K312,2) = 0,0,-PMT(_xlfn.XLOOKUP(G$1,'Control Panel'!$B:$B,'Control Panel'!$H:$H),_xlfn.XLOOKUP(G$1,'Control Panel'!$B:$B,'Control Panel'!$E:$E),_xlfn.XLOOKUP(G$1,'Control Panel'!$B:$B,'Control Panel'!$C:$C)))</f>
        <v>0</v>
      </c>
      <c r="I313" s="3">
        <f>IF(H313=0,0,G313*(_xlfn.XLOOKUP(G$1,'Control Panel'!$B:$B,'Control Panel'!$H:$H)))</f>
        <v>0</v>
      </c>
      <c r="J313" s="3">
        <f t="shared" si="151"/>
        <v>0</v>
      </c>
      <c r="K313" s="3">
        <f t="shared" si="152"/>
        <v>2.5611370801925659E-9</v>
      </c>
      <c r="L313" s="10">
        <f>_xlfn.XLOOKUP(G$1,'Control Panel'!$B:$B,'Control Panel'!$D:$D)</f>
        <v>5.5E-2</v>
      </c>
      <c r="M313" s="2">
        <f>IF('Control Panel'!$D$26="ON",Q312*(1-'Control Panel'!$C$26),Q312)</f>
        <v>1139610.6445568369</v>
      </c>
      <c r="N313" s="3">
        <f>IF(ROUND(Q312,2) = 0,0,-PMT(_xlfn.XLOOKUP(M$1,'Control Panel'!$B:$B,'Control Panel'!$H:$H),_xlfn.XLOOKUP(M$1,'Control Panel'!$B:$B,'Control Panel'!$E:$E),_xlfn.XLOOKUP(M$1,'Control Panel'!$B:$B,'Control Panel'!$C:$C)))</f>
        <v>26277.152547020552</v>
      </c>
      <c r="O313" s="3">
        <f>IF(N313=0,0,M313*(_xlfn.XLOOKUP(M$1,'Control Panel'!$B:$B,'Control Panel'!$H:$H)))</f>
        <v>6529.0193177735455</v>
      </c>
      <c r="P313" s="3">
        <f t="shared" si="153"/>
        <v>19748.133229247007</v>
      </c>
      <c r="Q313" s="3">
        <f t="shared" si="154"/>
        <v>1119862.5113275899</v>
      </c>
      <c r="R313" s="10">
        <f>_xlfn.XLOOKUP(M$1,'Control Panel'!$B:$B,'Control Panel'!$D:$D)</f>
        <v>6.8750000000000006E-2</v>
      </c>
      <c r="S313" s="2">
        <f>IF('Control Panel'!$D$26="ON",W312*(1-'Control Panel'!$C$26),W312)</f>
        <v>1851867.2974048143</v>
      </c>
      <c r="T313" s="3">
        <f>IF(ROUND(W312,2) = 0,0,-PMT(_xlfn.XLOOKUP(S$1,'Control Panel'!$B:$B,'Control Panel'!$H:$H),_xlfn.XLOOKUP(S$1,'Control Panel'!$B:$B,'Control Panel'!$E:$E),_xlfn.XLOOKUP(S$1,'Control Panel'!$B:$B,'Control Panel'!$C:$C)))</f>
        <v>42700.372888908401</v>
      </c>
      <c r="U313" s="3">
        <f>IF(T313=0,0,S313*(_xlfn.XLOOKUP(S$1,'Control Panel'!$B:$B,'Control Panel'!$H:$H)))</f>
        <v>10609.65639138175</v>
      </c>
      <c r="V313" s="3">
        <f t="shared" si="155"/>
        <v>32090.71649752665</v>
      </c>
      <c r="W313" s="3">
        <f t="shared" si="156"/>
        <v>1819776.5809072875</v>
      </c>
      <c r="X313" s="10">
        <f>_xlfn.XLOOKUP(S$1,'Control Panel'!$B:$B,'Control Panel'!$D:$D)</f>
        <v>6.8750000000000006E-2</v>
      </c>
      <c r="Y313" s="2">
        <f>IF('Control Panel'!$D$26="ON",AC312*(1-'Control Panel'!$C$26),AC312)</f>
        <v>-6.7957444116473198E-9</v>
      </c>
      <c r="Z313" s="3">
        <f>IF(ROUND(AC312,2) = 0,0,-PMT(_xlfn.XLOOKUP(Y$1,'Control Panel'!$B:$B,'Control Panel'!$H:$H),_xlfn.XLOOKUP(Y$1,'Control Panel'!$B:$B,'Control Panel'!$E:$E),_xlfn.XLOOKUP(Y$1,'Control Panel'!$B:$B,'Control Panel'!$C:$C)))</f>
        <v>0</v>
      </c>
      <c r="AA313" s="3">
        <f>IF(Z313=0,0,Y313*(_xlfn.XLOOKUP(Y$1,'Control Panel'!$B:$B,'Control Panel'!$H:$H)))</f>
        <v>0</v>
      </c>
      <c r="AB313" s="3">
        <f t="shared" si="157"/>
        <v>0</v>
      </c>
      <c r="AC313" s="3">
        <f t="shared" si="158"/>
        <v>-6.7957444116473198E-9</v>
      </c>
      <c r="AD313" s="10">
        <f>_xlfn.XLOOKUP(Y$1,'Control Panel'!$B:$B,'Control Panel'!$D:$D)</f>
        <v>5.1249999999999997E-2</v>
      </c>
      <c r="AE313" s="2">
        <f>IF('Control Panel'!$D$26="ON",AI312*(1-'Control Panel'!$C$26),AI312)</f>
        <v>2849026.611392098</v>
      </c>
      <c r="AF313" s="3">
        <f>IF(ROUND(AI312,2) = 0,0,-PMT(_xlfn.XLOOKUP(AE$1,'Control Panel'!$B:$B,'Control Panel'!$H:$H),_xlfn.XLOOKUP(AE$1,'Control Panel'!$B:$B,'Control Panel'!$E:$E),_xlfn.XLOOKUP(AE$1,'Control Panel'!$B:$B,'Control Panel'!$C:$C)))</f>
        <v>65692.881367551381</v>
      </c>
      <c r="AG313" s="3">
        <f>IF(AF313=0,0,AE313*(_xlfn.XLOOKUP(AE$1,'Control Panel'!$B:$B,'Control Panel'!$H:$H)))</f>
        <v>16322.548294433896</v>
      </c>
      <c r="AH313" s="3">
        <f t="shared" si="159"/>
        <v>49370.333073117486</v>
      </c>
      <c r="AI313" s="3">
        <f t="shared" si="160"/>
        <v>2799656.2783189807</v>
      </c>
      <c r="AJ313" s="10">
        <f>_xlfn.XLOOKUP(AE$1,'Control Panel'!$B:$B,'Control Panel'!$D:$D)</f>
        <v>6.8750000000000006E-2</v>
      </c>
      <c r="AK313" s="2">
        <f>IF('Control Panel'!$D$26="ON",AO312*(1-'Control Panel'!$C$26),AO312)</f>
        <v>-5.056790541857481E-10</v>
      </c>
      <c r="AL313" s="3">
        <f>IF(ROUND(AO312,2) = 0,0,-PMT(_xlfn.XLOOKUP(AK$1,'Control Panel'!$B:$B,'Control Panel'!$H:$H),_xlfn.XLOOKUP(AK$1,'Control Panel'!$B:$B,'Control Panel'!$E:$E),_xlfn.XLOOKUP(AK$1,'Control Panel'!$B:$B,'Control Panel'!$C:$C)))</f>
        <v>0</v>
      </c>
      <c r="AM313" s="3">
        <f>IF(AL313=0,0,AK313*(_xlfn.XLOOKUP(AK$1,'Control Panel'!$B:$B,'Control Panel'!$H:$H)))</f>
        <v>0</v>
      </c>
      <c r="AN313" s="3">
        <f t="shared" si="161"/>
        <v>0</v>
      </c>
      <c r="AO313" s="3">
        <f t="shared" si="162"/>
        <v>-5.056790541857481E-10</v>
      </c>
      <c r="AP313" s="10">
        <f>_xlfn.XLOOKUP(AK$1,'Control Panel'!$B:$B,'Control Panel'!$D:$D)</f>
        <v>6.25E-2</v>
      </c>
      <c r="AQ313" s="2">
        <f>IF('Control Panel'!$D$26="ON",AU312*(1-'Control Panel'!$C$26),AU312)</f>
        <v>-1.3387762010097504E-9</v>
      </c>
      <c r="AR313" s="3">
        <f>IF(ROUND(AU312,2) = 0,0,-PMT(_xlfn.XLOOKUP(AQ$1,'Control Panel'!$B:$B,'Control Panel'!$H:$H),_xlfn.XLOOKUP(AQ$1,'Control Panel'!$B:$B,'Control Panel'!$E:$E),_xlfn.XLOOKUP(AQ$1,'Control Panel'!$B:$B,'Control Panel'!$C:$C)))</f>
        <v>0</v>
      </c>
      <c r="AS313" s="3">
        <f>IF(AR313=0,0,AQ313*(_xlfn.XLOOKUP(AQ$1,'Control Panel'!$B:$B,'Control Panel'!$H:$H)))</f>
        <v>0</v>
      </c>
      <c r="AT313" s="3">
        <f t="shared" si="163"/>
        <v>0</v>
      </c>
      <c r="AU313" s="3">
        <f t="shared" si="164"/>
        <v>-1.3387762010097504E-9</v>
      </c>
      <c r="AV313" s="10">
        <f>_xlfn.XLOOKUP(AQ$1,'Control Panel'!$B:$B,'Control Panel'!$D:$D)</f>
        <v>6.6250000000000003E-2</v>
      </c>
      <c r="AW313" s="2">
        <f>IF('Control Panel'!$D$26="ON",BA312*(1-'Control Panel'!$C$26),BA312)</f>
        <v>2002786.9093678747</v>
      </c>
      <c r="AX313" s="3">
        <f>IF(ROUND(BA312,2) = 0,0,-PMT(_xlfn.XLOOKUP(AW$1,'Control Panel'!$B:$B,'Control Panel'!$H:$H),_xlfn.XLOOKUP(AW$1,'Control Panel'!$B:$B,'Control Panel'!$E:$E),_xlfn.XLOOKUP(AW$1,'Control Panel'!$B:$B,'Control Panel'!$C:$C)))</f>
        <v>44797.69910066975</v>
      </c>
      <c r="AY313" s="3">
        <f>IF(AX313=0,0,AW313*(_xlfn.XLOOKUP(AW$1,'Control Panel'!$B:$B,'Control Panel'!$H:$H)))</f>
        <v>8970.8163648769387</v>
      </c>
      <c r="AZ313" s="3">
        <f t="shared" si="165"/>
        <v>35826.882735792809</v>
      </c>
      <c r="BA313" s="3">
        <f t="shared" si="166"/>
        <v>1966960.026632082</v>
      </c>
      <c r="BB313" s="10">
        <f>_xlfn.XLOOKUP(AW$1,'Control Panel'!$B:$B,'Control Panel'!$D:$D)</f>
        <v>5.3749999999999999E-2</v>
      </c>
      <c r="BC313" s="2">
        <f>IF('Control Panel'!$D$26="ON",BG312*(1-'Control Panel'!$C$26),BG312)</f>
        <v>3597611.9562199446</v>
      </c>
      <c r="BD313" s="3">
        <f>IF(ROUND(BG312,2) = 0,0,-PMT(_xlfn.XLOOKUP(BC$1,'Control Panel'!$B:$B,'Control Panel'!$H:$H),_xlfn.XLOOKUP(BC$1,'Control Panel'!$B:$B,'Control Panel'!$E:$E),_xlfn.XLOOKUP(BC$1,'Control Panel'!$B:$B,'Control Panel'!$C:$C)))</f>
        <v>83162.8118973979</v>
      </c>
      <c r="BE313" s="3">
        <f>IF(BD313=0,0,BC313*(_xlfn.XLOOKUP(BC$1,'Control Panel'!$B:$B,'Control Panel'!$H:$H)))</f>
        <v>20986.069744616343</v>
      </c>
      <c r="BF313" s="3">
        <f t="shared" si="167"/>
        <v>62176.74215278156</v>
      </c>
      <c r="BG313" s="3">
        <f t="shared" si="168"/>
        <v>3535435.2140671629</v>
      </c>
      <c r="BH313" s="10">
        <f>_xlfn.XLOOKUP(BC$1,'Control Panel'!$B:$B,'Control Panel'!$D:$D)</f>
        <v>7.0000000000000007E-2</v>
      </c>
      <c r="BI313" s="2">
        <f>IF('Control Panel'!$D$26="ON",BM312*(1-'Control Panel'!$C$26),BM312)</f>
        <v>1767045.2943218385</v>
      </c>
      <c r="BJ313" s="3">
        <f>IF(ROUND(BM312,2) = 0,0,-PMT(_xlfn.XLOOKUP(BI$1,'Control Panel'!$B:$B,'Control Panel'!$H:$H),_xlfn.XLOOKUP(BI$1,'Control Panel'!$B:$B,'Control Panel'!$E:$E),_xlfn.XLOOKUP(BI$1,'Control Panel'!$B:$B,'Control Panel'!$C:$C)))</f>
        <v>39928.799014207361</v>
      </c>
      <c r="BK313" s="3">
        <f>IF(BJ313=0,0,BI313*(_xlfn.XLOOKUP(BI$1,'Control Panel'!$B:$B,'Control Panel'!$H:$H)))</f>
        <v>8651.1592534506672</v>
      </c>
      <c r="BL313" s="3">
        <f t="shared" si="169"/>
        <v>31277.639760756694</v>
      </c>
      <c r="BM313" s="3">
        <f t="shared" si="170"/>
        <v>1735767.6545610819</v>
      </c>
      <c r="BN313" s="10">
        <f>_xlfn.XLOOKUP(BI$1,'Control Panel'!$B:$B,'Control Panel'!$D:$D)</f>
        <v>5.8749999999999997E-2</v>
      </c>
      <c r="BO313" s="2">
        <f>IF('Control Panel'!$D$26="ON",BS312*(1-'Control Panel'!$C$26),BS312)</f>
        <v>2289429.0760535756</v>
      </c>
      <c r="BP313" s="3">
        <f>IF(ROUND(BS312,2) = 0,0,-PMT(_xlfn.XLOOKUP(BO$1,'Control Panel'!$B:$B,'Control Panel'!$H:$H),_xlfn.XLOOKUP(BO$1,'Control Panel'!$B:$B,'Control Panel'!$E:$E),_xlfn.XLOOKUP(BO$1,'Control Panel'!$B:$B,'Control Panel'!$C:$C)))</f>
        <v>51078.842448125593</v>
      </c>
      <c r="BQ313" s="3">
        <f>IF(BP313=0,0,BO313*(_xlfn.XLOOKUP(BO$1,'Control Panel'!$B:$B,'Control Panel'!$H:$H)))</f>
        <v>10016.252207734393</v>
      </c>
      <c r="BR313" s="3">
        <f t="shared" si="171"/>
        <v>41062.590240391204</v>
      </c>
      <c r="BS313" s="3">
        <f t="shared" si="172"/>
        <v>2248366.4858131846</v>
      </c>
      <c r="BT313" s="10">
        <f>_xlfn.XLOOKUP(BO$1,'Control Panel'!$B:$B,'Control Panel'!$D:$D)</f>
        <v>5.2499999999999998E-2</v>
      </c>
      <c r="BU313" s="2">
        <f>IF('Control Panel'!$D$26="ON",BY312*(1-'Control Panel'!$C$26),BY312)</f>
        <v>-1.0259100235998631E-9</v>
      </c>
      <c r="BV313" s="3">
        <f>IF(ROUND(BY312,2) = 0,0,-PMT(_xlfn.XLOOKUP(BU$1,'Control Panel'!$B:$B,'Control Panel'!$H:$H),_xlfn.XLOOKUP(BU$1,'Control Panel'!$B:$B,'Control Panel'!$E:$E),_xlfn.XLOOKUP(BU$1,'Control Panel'!$B:$B,'Control Panel'!$C:$C)))</f>
        <v>0</v>
      </c>
      <c r="BW313" s="3">
        <f>IF(BV313=0,0,BU313*(_xlfn.XLOOKUP(BU$1,'Control Panel'!$B:$B,'Control Panel'!$H:$H)))</f>
        <v>0</v>
      </c>
      <c r="BX313" s="3">
        <f t="shared" si="173"/>
        <v>0</v>
      </c>
      <c r="BY313" s="3">
        <f t="shared" si="174"/>
        <v>-1.0259100235998631E-9</v>
      </c>
      <c r="BZ313" s="10">
        <f>_xlfn.XLOOKUP(BU$1,'Control Panel'!$B:$B,'Control Panel'!$D:$D)</f>
        <v>6.3750000000000001E-2</v>
      </c>
      <c r="CA313" s="2">
        <f>IF('Control Panel'!$D$26="ON",CE312*(1-'Control Panel'!$C$26),CE312)</f>
        <v>-8.3746272139251232E-9</v>
      </c>
      <c r="CB313" s="3">
        <f>IF(ROUND(CE312,2) = 0,0,-PMT(_xlfn.XLOOKUP(CA$1,'Control Panel'!$B:$B,'Control Panel'!$H:$H),_xlfn.XLOOKUP(CA$1,'Control Panel'!$B:$B,'Control Panel'!$E:$E),_xlfn.XLOOKUP(CA$1,'Control Panel'!$B:$B,'Control Panel'!$C:$C)))</f>
        <v>0</v>
      </c>
      <c r="CC313" s="3">
        <f>IF(CB313=0,0,CA313*(_xlfn.XLOOKUP(CA$1,'Control Panel'!$B:$B,'Control Panel'!$H:$H)))</f>
        <v>0</v>
      </c>
      <c r="CD313" s="3">
        <f t="shared" si="175"/>
        <v>0</v>
      </c>
      <c r="CE313" s="3">
        <f t="shared" si="176"/>
        <v>-8.3746272139251232E-9</v>
      </c>
      <c r="CF313" s="10">
        <f>_xlfn.XLOOKUP(CA$1,'Control Panel'!$B:$B,'Control Panel'!$D:$D)</f>
        <v>5.7500000000000002E-2</v>
      </c>
      <c r="CG313" s="2">
        <f>IF('Control Panel'!$D$26="ON",CK312*(1-'Control Panel'!$C$26),CK312)</f>
        <v>2.066371962428093E-9</v>
      </c>
      <c r="CH313" s="3">
        <f>IF(ROUND(CK312,2) = 0,0,-PMT(_xlfn.XLOOKUP(CG$1,'Control Panel'!$B:$B,'Control Panel'!$H:$H),_xlfn.XLOOKUP(CG$1,'Control Panel'!$B:$B,'Control Panel'!$E:$E),_xlfn.XLOOKUP(CG$1,'Control Panel'!$B:$B,'Control Panel'!$C:$C)))</f>
        <v>0</v>
      </c>
      <c r="CI313" s="3">
        <f>IF(CH313=0,0,CG313*(_xlfn.XLOOKUP(CG$1,'Control Panel'!$B:$B,'Control Panel'!$H:$H)))</f>
        <v>0</v>
      </c>
      <c r="CJ313" s="3">
        <f t="shared" si="177"/>
        <v>0</v>
      </c>
      <c r="CK313" s="3">
        <f t="shared" si="178"/>
        <v>2.066371962428093E-9</v>
      </c>
      <c r="CL313" s="10">
        <f>_xlfn.XLOOKUP(CG$1,'Control Panel'!$B:$B,'Control Panel'!$D:$D)</f>
        <v>5.5E-2</v>
      </c>
      <c r="CM313" s="2">
        <f>IF('Control Panel'!$D$26="ON",CQ312*(1-'Control Panel'!$C$26),CQ312)</f>
        <v>495011.69211969012</v>
      </c>
      <c r="CN313" s="3">
        <f>IF(ROUND(CQ312,2) = 0,0,-PMT(_xlfn.XLOOKUP(CM$1,'Control Panel'!$B:$B,'Control Panel'!$H:$H),_xlfn.XLOOKUP(CM$1,'Control Panel'!$B:$B,'Control Panel'!$E:$E),_xlfn.XLOOKUP(CM$1,'Control Panel'!$B:$B,'Control Panel'!$C:$C)))</f>
        <v>11044.074042837967</v>
      </c>
      <c r="CO313" s="3">
        <f>IF(CN313=0,0,CM313*(_xlfn.XLOOKUP(CM$1,'Control Panel'!$B:$B,'Control Panel'!$H:$H)))</f>
        <v>2165.676153023644</v>
      </c>
      <c r="CP313" s="3">
        <f t="shared" si="179"/>
        <v>8878.3978898143232</v>
      </c>
      <c r="CQ313" s="3">
        <f t="shared" si="180"/>
        <v>486133.29422987578</v>
      </c>
      <c r="CR313" s="10">
        <f>_xlfn.XLOOKUP(CM$1,'Control Panel'!$B:$B,'Control Panel'!$D:$D)</f>
        <v>5.2499999999999998E-2</v>
      </c>
    </row>
    <row r="314" spans="1:96" ht="11.15" thickBot="1" x14ac:dyDescent="0.35">
      <c r="A314" s="86">
        <f t="shared" si="149"/>
        <v>281906.07403176237</v>
      </c>
      <c r="B314" s="3">
        <f t="shared" si="150"/>
        <v>82776.559274956482</v>
      </c>
      <c r="C314" s="88">
        <f>SUM($A$3:A313)</f>
        <v>84288041.954142779</v>
      </c>
      <c r="D314" s="87">
        <f>IF('Control Panel'!$D$27= "ON",A314+B314*(1-'Control Panel'!$C$27),A314+B314)</f>
        <v>364682.63330671884</v>
      </c>
      <c r="E314" s="1">
        <f t="shared" ref="E314" si="185">F314/12</f>
        <v>26</v>
      </c>
      <c r="F314" s="11">
        <v>312</v>
      </c>
      <c r="G314" s="2">
        <f>IF('Control Panel'!$D$26="ON",K313*(1-'Control Panel'!$C$26),K313)</f>
        <v>2.5611370801925659E-9</v>
      </c>
      <c r="H314" s="3">
        <f>IF(ROUND(K313,2) = 0,0,-PMT(_xlfn.XLOOKUP(G$1,'Control Panel'!$B:$B,'Control Panel'!$H:$H),_xlfn.XLOOKUP(G$1,'Control Panel'!$B:$B,'Control Panel'!$E:$E),_xlfn.XLOOKUP(G$1,'Control Panel'!$B:$B,'Control Panel'!$C:$C)))</f>
        <v>0</v>
      </c>
      <c r="I314" s="3">
        <f>IF(H314=0,0,G314*(_xlfn.XLOOKUP(G$1,'Control Panel'!$B:$B,'Control Panel'!$H:$H)))</f>
        <v>0</v>
      </c>
      <c r="J314" s="3">
        <f t="shared" si="151"/>
        <v>0</v>
      </c>
      <c r="K314" s="3">
        <f t="shared" si="152"/>
        <v>2.5611370801925659E-9</v>
      </c>
      <c r="L314" s="10">
        <f>_xlfn.XLOOKUP(G$1,'Control Panel'!$B:$B,'Control Panel'!$D:$D)</f>
        <v>5.5E-2</v>
      </c>
      <c r="M314" s="2">
        <f>IF('Control Panel'!$D$26="ON",Q313*(1-'Control Panel'!$C$26),Q313)</f>
        <v>1119862.5113275899</v>
      </c>
      <c r="N314" s="3">
        <f>IF(ROUND(Q313,2) = 0,0,-PMT(_xlfn.XLOOKUP(M$1,'Control Panel'!$B:$B,'Control Panel'!$H:$H),_xlfn.XLOOKUP(M$1,'Control Panel'!$B:$B,'Control Panel'!$E:$E),_xlfn.XLOOKUP(M$1,'Control Panel'!$B:$B,'Control Panel'!$C:$C)))</f>
        <v>26277.152547020552</v>
      </c>
      <c r="O314" s="3">
        <f>IF(N314=0,0,M314*(_xlfn.XLOOKUP(M$1,'Control Panel'!$B:$B,'Control Panel'!$H:$H)))</f>
        <v>6415.8789711476511</v>
      </c>
      <c r="P314" s="3">
        <f t="shared" si="153"/>
        <v>19861.273575872903</v>
      </c>
      <c r="Q314" s="3">
        <f t="shared" si="154"/>
        <v>1100001.237751717</v>
      </c>
      <c r="R314" s="10">
        <f>_xlfn.XLOOKUP(M$1,'Control Panel'!$B:$B,'Control Panel'!$D:$D)</f>
        <v>6.8750000000000006E-2</v>
      </c>
      <c r="S314" s="2">
        <f>IF('Control Panel'!$D$26="ON",W313*(1-'Control Panel'!$C$26),W313)</f>
        <v>1819776.5809072875</v>
      </c>
      <c r="T314" s="3">
        <f>IF(ROUND(W313,2) = 0,0,-PMT(_xlfn.XLOOKUP(S$1,'Control Panel'!$B:$B,'Control Panel'!$H:$H),_xlfn.XLOOKUP(S$1,'Control Panel'!$B:$B,'Control Panel'!$E:$E),_xlfn.XLOOKUP(S$1,'Control Panel'!$B:$B,'Control Panel'!$C:$C)))</f>
        <v>42700.372888908401</v>
      </c>
      <c r="U314" s="3">
        <f>IF(T314=0,0,S314*(_xlfn.XLOOKUP(S$1,'Control Panel'!$B:$B,'Control Panel'!$H:$H)))</f>
        <v>10425.803328114669</v>
      </c>
      <c r="V314" s="3">
        <f t="shared" si="155"/>
        <v>32274.56956079373</v>
      </c>
      <c r="W314" s="3">
        <f t="shared" si="156"/>
        <v>1787502.0113464938</v>
      </c>
      <c r="X314" s="10">
        <f>_xlfn.XLOOKUP(S$1,'Control Panel'!$B:$B,'Control Panel'!$D:$D)</f>
        <v>6.8750000000000006E-2</v>
      </c>
      <c r="Y314" s="2">
        <f>IF('Control Panel'!$D$26="ON",AC313*(1-'Control Panel'!$C$26),AC313)</f>
        <v>-6.7957444116473198E-9</v>
      </c>
      <c r="Z314" s="3">
        <f>IF(ROUND(AC313,2) = 0,0,-PMT(_xlfn.XLOOKUP(Y$1,'Control Panel'!$B:$B,'Control Panel'!$H:$H),_xlfn.XLOOKUP(Y$1,'Control Panel'!$B:$B,'Control Panel'!$E:$E),_xlfn.XLOOKUP(Y$1,'Control Panel'!$B:$B,'Control Panel'!$C:$C)))</f>
        <v>0</v>
      </c>
      <c r="AA314" s="3">
        <f>IF(Z314=0,0,Y314*(_xlfn.XLOOKUP(Y$1,'Control Panel'!$B:$B,'Control Panel'!$H:$H)))</f>
        <v>0</v>
      </c>
      <c r="AB314" s="3">
        <f t="shared" si="157"/>
        <v>0</v>
      </c>
      <c r="AC314" s="3">
        <f t="shared" si="158"/>
        <v>-6.7957444116473198E-9</v>
      </c>
      <c r="AD314" s="10">
        <f>_xlfn.XLOOKUP(Y$1,'Control Panel'!$B:$B,'Control Panel'!$D:$D)</f>
        <v>5.1249999999999997E-2</v>
      </c>
      <c r="AE314" s="2">
        <f>IF('Control Panel'!$D$26="ON",AI313*(1-'Control Panel'!$C$26),AI313)</f>
        <v>2799656.2783189807</v>
      </c>
      <c r="AF314" s="3">
        <f>IF(ROUND(AI313,2) = 0,0,-PMT(_xlfn.XLOOKUP(AE$1,'Control Panel'!$B:$B,'Control Panel'!$H:$H),_xlfn.XLOOKUP(AE$1,'Control Panel'!$B:$B,'Control Panel'!$E:$E),_xlfn.XLOOKUP(AE$1,'Control Panel'!$B:$B,'Control Panel'!$C:$C)))</f>
        <v>65692.881367551381</v>
      </c>
      <c r="AG314" s="3">
        <f>IF(AF314=0,0,AE314*(_xlfn.XLOOKUP(AE$1,'Control Panel'!$B:$B,'Control Panel'!$H:$H)))</f>
        <v>16039.697427869161</v>
      </c>
      <c r="AH314" s="3">
        <f t="shared" si="159"/>
        <v>49653.183939682218</v>
      </c>
      <c r="AI314" s="3">
        <f t="shared" si="160"/>
        <v>2750003.0943792984</v>
      </c>
      <c r="AJ314" s="10">
        <f>_xlfn.XLOOKUP(AE$1,'Control Panel'!$B:$B,'Control Panel'!$D:$D)</f>
        <v>6.8750000000000006E-2</v>
      </c>
      <c r="AK314" s="2">
        <f>IF('Control Panel'!$D$26="ON",AO313*(1-'Control Panel'!$C$26),AO313)</f>
        <v>-5.056790541857481E-10</v>
      </c>
      <c r="AL314" s="3">
        <f>IF(ROUND(AO313,2) = 0,0,-PMT(_xlfn.XLOOKUP(AK$1,'Control Panel'!$B:$B,'Control Panel'!$H:$H),_xlfn.XLOOKUP(AK$1,'Control Panel'!$B:$B,'Control Panel'!$E:$E),_xlfn.XLOOKUP(AK$1,'Control Panel'!$B:$B,'Control Panel'!$C:$C)))</f>
        <v>0</v>
      </c>
      <c r="AM314" s="3">
        <f>IF(AL314=0,0,AK314*(_xlfn.XLOOKUP(AK$1,'Control Panel'!$B:$B,'Control Panel'!$H:$H)))</f>
        <v>0</v>
      </c>
      <c r="AN314" s="3">
        <f t="shared" si="161"/>
        <v>0</v>
      </c>
      <c r="AO314" s="3">
        <f t="shared" si="162"/>
        <v>-5.056790541857481E-10</v>
      </c>
      <c r="AP314" s="10">
        <f>_xlfn.XLOOKUP(AK$1,'Control Panel'!$B:$B,'Control Panel'!$D:$D)</f>
        <v>6.25E-2</v>
      </c>
      <c r="AQ314" s="2">
        <f>IF('Control Panel'!$D$26="ON",AU313*(1-'Control Panel'!$C$26),AU313)</f>
        <v>-1.3387762010097504E-9</v>
      </c>
      <c r="AR314" s="3">
        <f>IF(ROUND(AU313,2) = 0,0,-PMT(_xlfn.XLOOKUP(AQ$1,'Control Panel'!$B:$B,'Control Panel'!$H:$H),_xlfn.XLOOKUP(AQ$1,'Control Panel'!$B:$B,'Control Panel'!$E:$E),_xlfn.XLOOKUP(AQ$1,'Control Panel'!$B:$B,'Control Panel'!$C:$C)))</f>
        <v>0</v>
      </c>
      <c r="AS314" s="3">
        <f>IF(AR314=0,0,AQ314*(_xlfn.XLOOKUP(AQ$1,'Control Panel'!$B:$B,'Control Panel'!$H:$H)))</f>
        <v>0</v>
      </c>
      <c r="AT314" s="3">
        <f t="shared" si="163"/>
        <v>0</v>
      </c>
      <c r="AU314" s="3">
        <f t="shared" si="164"/>
        <v>-1.3387762010097504E-9</v>
      </c>
      <c r="AV314" s="10">
        <f>_xlfn.XLOOKUP(AQ$1,'Control Panel'!$B:$B,'Control Panel'!$D:$D)</f>
        <v>6.6250000000000003E-2</v>
      </c>
      <c r="AW314" s="2">
        <f>IF('Control Panel'!$D$26="ON",BA313*(1-'Control Panel'!$C$26),BA313)</f>
        <v>1966960.026632082</v>
      </c>
      <c r="AX314" s="3">
        <f>IF(ROUND(BA313,2) = 0,0,-PMT(_xlfn.XLOOKUP(AW$1,'Control Panel'!$B:$B,'Control Panel'!$H:$H),_xlfn.XLOOKUP(AW$1,'Control Panel'!$B:$B,'Control Panel'!$E:$E),_xlfn.XLOOKUP(AW$1,'Control Panel'!$B:$B,'Control Panel'!$C:$C)))</f>
        <v>44797.69910066975</v>
      </c>
      <c r="AY314" s="3">
        <f>IF(AX314=0,0,AW314*(_xlfn.XLOOKUP(AW$1,'Control Panel'!$B:$B,'Control Panel'!$H:$H)))</f>
        <v>8810.3417859562014</v>
      </c>
      <c r="AZ314" s="3">
        <f t="shared" si="165"/>
        <v>35987.357314713547</v>
      </c>
      <c r="BA314" s="3">
        <f t="shared" si="166"/>
        <v>1930972.6693173684</v>
      </c>
      <c r="BB314" s="10">
        <f>_xlfn.XLOOKUP(AW$1,'Control Panel'!$B:$B,'Control Panel'!$D:$D)</f>
        <v>5.3749999999999999E-2</v>
      </c>
      <c r="BC314" s="2">
        <f>IF('Control Panel'!$D$26="ON",BG313*(1-'Control Panel'!$C$26),BG313)</f>
        <v>3535435.2140671629</v>
      </c>
      <c r="BD314" s="3">
        <f>IF(ROUND(BG313,2) = 0,0,-PMT(_xlfn.XLOOKUP(BC$1,'Control Panel'!$B:$B,'Control Panel'!$H:$H),_xlfn.XLOOKUP(BC$1,'Control Panel'!$B:$B,'Control Panel'!$E:$E),_xlfn.XLOOKUP(BC$1,'Control Panel'!$B:$B,'Control Panel'!$C:$C)))</f>
        <v>83162.8118973979</v>
      </c>
      <c r="BE314" s="3">
        <f>IF(BD314=0,0,BC314*(_xlfn.XLOOKUP(BC$1,'Control Panel'!$B:$B,'Control Panel'!$H:$H)))</f>
        <v>20623.372082058453</v>
      </c>
      <c r="BF314" s="3">
        <f t="shared" si="167"/>
        <v>62539.439815339443</v>
      </c>
      <c r="BG314" s="3">
        <f t="shared" si="168"/>
        <v>3472895.7742518233</v>
      </c>
      <c r="BH314" s="10">
        <f>_xlfn.XLOOKUP(BC$1,'Control Panel'!$B:$B,'Control Panel'!$D:$D)</f>
        <v>7.0000000000000007E-2</v>
      </c>
      <c r="BI314" s="2">
        <f>IF('Control Panel'!$D$26="ON",BM313*(1-'Control Panel'!$C$26),BM313)</f>
        <v>1735767.6545610819</v>
      </c>
      <c r="BJ314" s="3">
        <f>IF(ROUND(BM313,2) = 0,0,-PMT(_xlfn.XLOOKUP(BI$1,'Control Panel'!$B:$B,'Control Panel'!$H:$H),_xlfn.XLOOKUP(BI$1,'Control Panel'!$B:$B,'Control Panel'!$E:$E),_xlfn.XLOOKUP(BI$1,'Control Panel'!$B:$B,'Control Panel'!$C:$C)))</f>
        <v>39928.799014207361</v>
      </c>
      <c r="BK314" s="3">
        <f>IF(BJ314=0,0,BI314*(_xlfn.XLOOKUP(BI$1,'Control Panel'!$B:$B,'Control Panel'!$H:$H)))</f>
        <v>8498.0291421219626</v>
      </c>
      <c r="BL314" s="3">
        <f t="shared" si="169"/>
        <v>31430.769872085399</v>
      </c>
      <c r="BM314" s="3">
        <f t="shared" si="170"/>
        <v>1704336.8846889965</v>
      </c>
      <c r="BN314" s="10">
        <f>_xlfn.XLOOKUP(BI$1,'Control Panel'!$B:$B,'Control Panel'!$D:$D)</f>
        <v>5.8749999999999997E-2</v>
      </c>
      <c r="BO314" s="2">
        <f>IF('Control Panel'!$D$26="ON",BS313*(1-'Control Panel'!$C$26),BS313)</f>
        <v>2248366.4858131846</v>
      </c>
      <c r="BP314" s="3">
        <f>IF(ROUND(BS313,2) = 0,0,-PMT(_xlfn.XLOOKUP(BO$1,'Control Panel'!$B:$B,'Control Panel'!$H:$H),_xlfn.XLOOKUP(BO$1,'Control Panel'!$B:$B,'Control Panel'!$E:$E),_xlfn.XLOOKUP(BO$1,'Control Panel'!$B:$B,'Control Panel'!$C:$C)))</f>
        <v>51078.842448125593</v>
      </c>
      <c r="BQ314" s="3">
        <f>IF(BP314=0,0,BO314*(_xlfn.XLOOKUP(BO$1,'Control Panel'!$B:$B,'Control Panel'!$H:$H)))</f>
        <v>9836.6033754326818</v>
      </c>
      <c r="BR314" s="3">
        <f t="shared" si="171"/>
        <v>41242.239072692915</v>
      </c>
      <c r="BS314" s="3">
        <f t="shared" si="172"/>
        <v>2207124.2467404916</v>
      </c>
      <c r="BT314" s="10">
        <f>_xlfn.XLOOKUP(BO$1,'Control Panel'!$B:$B,'Control Panel'!$D:$D)</f>
        <v>5.2499999999999998E-2</v>
      </c>
      <c r="BU314" s="2">
        <f>IF('Control Panel'!$D$26="ON",BY313*(1-'Control Panel'!$C$26),BY313)</f>
        <v>-1.0259100235998631E-9</v>
      </c>
      <c r="BV314" s="3">
        <f>IF(ROUND(BY313,2) = 0,0,-PMT(_xlfn.XLOOKUP(BU$1,'Control Panel'!$B:$B,'Control Panel'!$H:$H),_xlfn.XLOOKUP(BU$1,'Control Panel'!$B:$B,'Control Panel'!$E:$E),_xlfn.XLOOKUP(BU$1,'Control Panel'!$B:$B,'Control Panel'!$C:$C)))</f>
        <v>0</v>
      </c>
      <c r="BW314" s="3">
        <f>IF(BV314=0,0,BU314*(_xlfn.XLOOKUP(BU$1,'Control Panel'!$B:$B,'Control Panel'!$H:$H)))</f>
        <v>0</v>
      </c>
      <c r="BX314" s="3">
        <f t="shared" si="173"/>
        <v>0</v>
      </c>
      <c r="BY314" s="3">
        <f t="shared" si="174"/>
        <v>-1.0259100235998631E-9</v>
      </c>
      <c r="BZ314" s="10">
        <f>_xlfn.XLOOKUP(BU$1,'Control Panel'!$B:$B,'Control Panel'!$D:$D)</f>
        <v>6.3750000000000001E-2</v>
      </c>
      <c r="CA314" s="2">
        <f>IF('Control Panel'!$D$26="ON",CE313*(1-'Control Panel'!$C$26),CE313)</f>
        <v>-8.3746272139251232E-9</v>
      </c>
      <c r="CB314" s="3">
        <f>IF(ROUND(CE313,2) = 0,0,-PMT(_xlfn.XLOOKUP(CA$1,'Control Panel'!$B:$B,'Control Panel'!$H:$H),_xlfn.XLOOKUP(CA$1,'Control Panel'!$B:$B,'Control Panel'!$E:$E),_xlfn.XLOOKUP(CA$1,'Control Panel'!$B:$B,'Control Panel'!$C:$C)))</f>
        <v>0</v>
      </c>
      <c r="CC314" s="3">
        <f>IF(CB314=0,0,CA314*(_xlfn.XLOOKUP(CA$1,'Control Panel'!$B:$B,'Control Panel'!$H:$H)))</f>
        <v>0</v>
      </c>
      <c r="CD314" s="3">
        <f t="shared" si="175"/>
        <v>0</v>
      </c>
      <c r="CE314" s="3">
        <f t="shared" si="176"/>
        <v>-8.3746272139251232E-9</v>
      </c>
      <c r="CF314" s="10">
        <f>_xlfn.XLOOKUP(CA$1,'Control Panel'!$B:$B,'Control Panel'!$D:$D)</f>
        <v>5.7500000000000002E-2</v>
      </c>
      <c r="CG314" s="2">
        <f>IF('Control Panel'!$D$26="ON",CK313*(1-'Control Panel'!$C$26),CK313)</f>
        <v>2.066371962428093E-9</v>
      </c>
      <c r="CH314" s="3">
        <f>IF(ROUND(CK313,2) = 0,0,-PMT(_xlfn.XLOOKUP(CG$1,'Control Panel'!$B:$B,'Control Panel'!$H:$H),_xlfn.XLOOKUP(CG$1,'Control Panel'!$B:$B,'Control Panel'!$E:$E),_xlfn.XLOOKUP(CG$1,'Control Panel'!$B:$B,'Control Panel'!$C:$C)))</f>
        <v>0</v>
      </c>
      <c r="CI314" s="3">
        <f>IF(CH314=0,0,CG314*(_xlfn.XLOOKUP(CG$1,'Control Panel'!$B:$B,'Control Panel'!$H:$H)))</f>
        <v>0</v>
      </c>
      <c r="CJ314" s="3">
        <f t="shared" si="177"/>
        <v>0</v>
      </c>
      <c r="CK314" s="3">
        <f t="shared" si="178"/>
        <v>2.066371962428093E-9</v>
      </c>
      <c r="CL314" s="10">
        <f>_xlfn.XLOOKUP(CG$1,'Control Panel'!$B:$B,'Control Panel'!$D:$D)</f>
        <v>5.5E-2</v>
      </c>
      <c r="CM314" s="2">
        <f>IF('Control Panel'!$D$26="ON",CQ313*(1-'Control Panel'!$C$26),CQ313)</f>
        <v>486133.29422987578</v>
      </c>
      <c r="CN314" s="3">
        <f>IF(ROUND(CQ313,2) = 0,0,-PMT(_xlfn.XLOOKUP(CM$1,'Control Panel'!$B:$B,'Control Panel'!$H:$H),_xlfn.XLOOKUP(CM$1,'Control Panel'!$B:$B,'Control Panel'!$E:$E),_xlfn.XLOOKUP(CM$1,'Control Panel'!$B:$B,'Control Panel'!$C:$C)))</f>
        <v>11044.074042837967</v>
      </c>
      <c r="CO314" s="3">
        <f>IF(CN314=0,0,CM314*(_xlfn.XLOOKUP(CM$1,'Control Panel'!$B:$B,'Control Panel'!$H:$H)))</f>
        <v>2126.8331622557062</v>
      </c>
      <c r="CP314" s="3">
        <f t="shared" si="179"/>
        <v>8917.2408805822597</v>
      </c>
      <c r="CQ314" s="3">
        <f t="shared" si="180"/>
        <v>477216.05334929354</v>
      </c>
      <c r="CR314" s="10">
        <f>_xlfn.XLOOKUP(CM$1,'Control Panel'!$B:$B,'Control Panel'!$D:$D)</f>
        <v>5.2499999999999998E-2</v>
      </c>
    </row>
    <row r="315" spans="1:96" ht="11.15" thickBot="1" x14ac:dyDescent="0.35">
      <c r="A315" s="86">
        <f t="shared" si="149"/>
        <v>283388.57463857665</v>
      </c>
      <c r="B315" s="3">
        <f t="shared" si="150"/>
        <v>81294.058668142272</v>
      </c>
      <c r="C315" s="88">
        <f>SUM($A$3:A314)</f>
        <v>84569948.028174534</v>
      </c>
      <c r="D315" s="87">
        <f>IF('Control Panel'!$D$27= "ON",A315+B315*(1-'Control Panel'!$C$27),A315+B315)</f>
        <v>364682.6333067189</v>
      </c>
      <c r="F315" s="11">
        <v>313</v>
      </c>
      <c r="G315" s="2">
        <f>IF('Control Panel'!$D$26="ON",K314*(1-'Control Panel'!$C$26),K314)</f>
        <v>2.5611370801925659E-9</v>
      </c>
      <c r="H315" s="3">
        <f>IF(ROUND(K314,2) = 0,0,-PMT(_xlfn.XLOOKUP(G$1,'Control Panel'!$B:$B,'Control Panel'!$H:$H),_xlfn.XLOOKUP(G$1,'Control Panel'!$B:$B,'Control Panel'!$E:$E),_xlfn.XLOOKUP(G$1,'Control Panel'!$B:$B,'Control Panel'!$C:$C)))</f>
        <v>0</v>
      </c>
      <c r="I315" s="3">
        <f>IF(H315=0,0,G315*(_xlfn.XLOOKUP(G$1,'Control Panel'!$B:$B,'Control Panel'!$H:$H)))</f>
        <v>0</v>
      </c>
      <c r="J315" s="3">
        <f t="shared" si="151"/>
        <v>0</v>
      </c>
      <c r="K315" s="3">
        <f t="shared" si="152"/>
        <v>2.5611370801925659E-9</v>
      </c>
      <c r="L315" s="10">
        <f>_xlfn.XLOOKUP(G$1,'Control Panel'!$B:$B,'Control Panel'!$D:$D)</f>
        <v>5.5E-2</v>
      </c>
      <c r="M315" s="2">
        <f>IF('Control Panel'!$D$26="ON",Q314*(1-'Control Panel'!$C$26),Q314)</f>
        <v>1100001.237751717</v>
      </c>
      <c r="N315" s="3">
        <f>IF(ROUND(Q314,2) = 0,0,-PMT(_xlfn.XLOOKUP(M$1,'Control Panel'!$B:$B,'Control Panel'!$H:$H),_xlfn.XLOOKUP(M$1,'Control Panel'!$B:$B,'Control Panel'!$E:$E),_xlfn.XLOOKUP(M$1,'Control Panel'!$B:$B,'Control Panel'!$C:$C)))</f>
        <v>26277.152547020552</v>
      </c>
      <c r="O315" s="3">
        <f>IF(N315=0,0,M315*(_xlfn.XLOOKUP(M$1,'Control Panel'!$B:$B,'Control Panel'!$H:$H)))</f>
        <v>6302.0904246192122</v>
      </c>
      <c r="P315" s="3">
        <f t="shared" si="153"/>
        <v>19975.062122401341</v>
      </c>
      <c r="Q315" s="3">
        <f t="shared" si="154"/>
        <v>1080026.1756293157</v>
      </c>
      <c r="R315" s="10">
        <f>_xlfn.XLOOKUP(M$1,'Control Panel'!$B:$B,'Control Panel'!$D:$D)</f>
        <v>6.8750000000000006E-2</v>
      </c>
      <c r="S315" s="2">
        <f>IF('Control Panel'!$D$26="ON",W314*(1-'Control Panel'!$C$26),W314)</f>
        <v>1787502.0113464938</v>
      </c>
      <c r="T315" s="3">
        <f>IF(ROUND(W314,2) = 0,0,-PMT(_xlfn.XLOOKUP(S$1,'Control Panel'!$B:$B,'Control Panel'!$H:$H),_xlfn.XLOOKUP(S$1,'Control Panel'!$B:$B,'Control Panel'!$E:$E),_xlfn.XLOOKUP(S$1,'Control Panel'!$B:$B,'Control Panel'!$C:$C)))</f>
        <v>42700.372888908401</v>
      </c>
      <c r="U315" s="3">
        <f>IF(T315=0,0,S315*(_xlfn.XLOOKUP(S$1,'Control Panel'!$B:$B,'Control Panel'!$H:$H)))</f>
        <v>10240.896940005956</v>
      </c>
      <c r="V315" s="3">
        <f t="shared" si="155"/>
        <v>32459.475948902444</v>
      </c>
      <c r="W315" s="3">
        <f t="shared" si="156"/>
        <v>1755042.5353975913</v>
      </c>
      <c r="X315" s="10">
        <f>_xlfn.XLOOKUP(S$1,'Control Panel'!$B:$B,'Control Panel'!$D:$D)</f>
        <v>6.8750000000000006E-2</v>
      </c>
      <c r="Y315" s="2">
        <f>IF('Control Panel'!$D$26="ON",AC314*(1-'Control Panel'!$C$26),AC314)</f>
        <v>-6.7957444116473198E-9</v>
      </c>
      <c r="Z315" s="3">
        <f>IF(ROUND(AC314,2) = 0,0,-PMT(_xlfn.XLOOKUP(Y$1,'Control Panel'!$B:$B,'Control Panel'!$H:$H),_xlfn.XLOOKUP(Y$1,'Control Panel'!$B:$B,'Control Panel'!$E:$E),_xlfn.XLOOKUP(Y$1,'Control Panel'!$B:$B,'Control Panel'!$C:$C)))</f>
        <v>0</v>
      </c>
      <c r="AA315" s="3">
        <f>IF(Z315=0,0,Y315*(_xlfn.XLOOKUP(Y$1,'Control Panel'!$B:$B,'Control Panel'!$H:$H)))</f>
        <v>0</v>
      </c>
      <c r="AB315" s="3">
        <f t="shared" si="157"/>
        <v>0</v>
      </c>
      <c r="AC315" s="3">
        <f t="shared" si="158"/>
        <v>-6.7957444116473198E-9</v>
      </c>
      <c r="AD315" s="10">
        <f>_xlfn.XLOOKUP(Y$1,'Control Panel'!$B:$B,'Control Panel'!$D:$D)</f>
        <v>5.1249999999999997E-2</v>
      </c>
      <c r="AE315" s="2">
        <f>IF('Control Panel'!$D$26="ON",AI314*(1-'Control Panel'!$C$26),AI314)</f>
        <v>2750003.0943792984</v>
      </c>
      <c r="AF315" s="3">
        <f>IF(ROUND(AI314,2) = 0,0,-PMT(_xlfn.XLOOKUP(AE$1,'Control Panel'!$B:$B,'Control Panel'!$H:$H),_xlfn.XLOOKUP(AE$1,'Control Panel'!$B:$B,'Control Panel'!$E:$E),_xlfn.XLOOKUP(AE$1,'Control Panel'!$B:$B,'Control Panel'!$C:$C)))</f>
        <v>65692.881367551381</v>
      </c>
      <c r="AG315" s="3">
        <f>IF(AF315=0,0,AE315*(_xlfn.XLOOKUP(AE$1,'Control Panel'!$B:$B,'Control Panel'!$H:$H)))</f>
        <v>15755.226061548065</v>
      </c>
      <c r="AH315" s="3">
        <f t="shared" si="159"/>
        <v>49937.655306003318</v>
      </c>
      <c r="AI315" s="3">
        <f t="shared" si="160"/>
        <v>2700065.4390732949</v>
      </c>
      <c r="AJ315" s="10">
        <f>_xlfn.XLOOKUP(AE$1,'Control Panel'!$B:$B,'Control Panel'!$D:$D)</f>
        <v>6.8750000000000006E-2</v>
      </c>
      <c r="AK315" s="2">
        <f>IF('Control Panel'!$D$26="ON",AO314*(1-'Control Panel'!$C$26),AO314)</f>
        <v>-5.056790541857481E-10</v>
      </c>
      <c r="AL315" s="3">
        <f>IF(ROUND(AO314,2) = 0,0,-PMT(_xlfn.XLOOKUP(AK$1,'Control Panel'!$B:$B,'Control Panel'!$H:$H),_xlfn.XLOOKUP(AK$1,'Control Panel'!$B:$B,'Control Panel'!$E:$E),_xlfn.XLOOKUP(AK$1,'Control Panel'!$B:$B,'Control Panel'!$C:$C)))</f>
        <v>0</v>
      </c>
      <c r="AM315" s="3">
        <f>IF(AL315=0,0,AK315*(_xlfn.XLOOKUP(AK$1,'Control Panel'!$B:$B,'Control Panel'!$H:$H)))</f>
        <v>0</v>
      </c>
      <c r="AN315" s="3">
        <f t="shared" si="161"/>
        <v>0</v>
      </c>
      <c r="AO315" s="3">
        <f t="shared" si="162"/>
        <v>-5.056790541857481E-10</v>
      </c>
      <c r="AP315" s="10">
        <f>_xlfn.XLOOKUP(AK$1,'Control Panel'!$B:$B,'Control Panel'!$D:$D)</f>
        <v>6.25E-2</v>
      </c>
      <c r="AQ315" s="2">
        <f>IF('Control Panel'!$D$26="ON",AU314*(1-'Control Panel'!$C$26),AU314)</f>
        <v>-1.3387762010097504E-9</v>
      </c>
      <c r="AR315" s="3">
        <f>IF(ROUND(AU314,2) = 0,0,-PMT(_xlfn.XLOOKUP(AQ$1,'Control Panel'!$B:$B,'Control Panel'!$H:$H),_xlfn.XLOOKUP(AQ$1,'Control Panel'!$B:$B,'Control Panel'!$E:$E),_xlfn.XLOOKUP(AQ$1,'Control Panel'!$B:$B,'Control Panel'!$C:$C)))</f>
        <v>0</v>
      </c>
      <c r="AS315" s="3">
        <f>IF(AR315=0,0,AQ315*(_xlfn.XLOOKUP(AQ$1,'Control Panel'!$B:$B,'Control Panel'!$H:$H)))</f>
        <v>0</v>
      </c>
      <c r="AT315" s="3">
        <f t="shared" si="163"/>
        <v>0</v>
      </c>
      <c r="AU315" s="3">
        <f t="shared" si="164"/>
        <v>-1.3387762010097504E-9</v>
      </c>
      <c r="AV315" s="10">
        <f>_xlfn.XLOOKUP(AQ$1,'Control Panel'!$B:$B,'Control Panel'!$D:$D)</f>
        <v>6.6250000000000003E-2</v>
      </c>
      <c r="AW315" s="2">
        <f>IF('Control Panel'!$D$26="ON",BA314*(1-'Control Panel'!$C$26),BA314)</f>
        <v>1930972.6693173684</v>
      </c>
      <c r="AX315" s="3">
        <f>IF(ROUND(BA314,2) = 0,0,-PMT(_xlfn.XLOOKUP(AW$1,'Control Panel'!$B:$B,'Control Panel'!$H:$H),_xlfn.XLOOKUP(AW$1,'Control Panel'!$B:$B,'Control Panel'!$E:$E),_xlfn.XLOOKUP(AW$1,'Control Panel'!$B:$B,'Control Panel'!$C:$C)))</f>
        <v>44797.69910066975</v>
      </c>
      <c r="AY315" s="3">
        <f>IF(AX315=0,0,AW315*(_xlfn.XLOOKUP(AW$1,'Control Panel'!$B:$B,'Control Panel'!$H:$H)))</f>
        <v>8649.1484146507137</v>
      </c>
      <c r="AZ315" s="3">
        <f t="shared" si="165"/>
        <v>36148.550686019036</v>
      </c>
      <c r="BA315" s="3">
        <f t="shared" si="166"/>
        <v>1894824.1186313494</v>
      </c>
      <c r="BB315" s="10">
        <f>_xlfn.XLOOKUP(AW$1,'Control Panel'!$B:$B,'Control Panel'!$D:$D)</f>
        <v>5.3749999999999999E-2</v>
      </c>
      <c r="BC315" s="2">
        <f>IF('Control Panel'!$D$26="ON",BG314*(1-'Control Panel'!$C$26),BG314)</f>
        <v>3472895.7742518233</v>
      </c>
      <c r="BD315" s="3">
        <f>IF(ROUND(BG314,2) = 0,0,-PMT(_xlfn.XLOOKUP(BC$1,'Control Panel'!$B:$B,'Control Panel'!$H:$H),_xlfn.XLOOKUP(BC$1,'Control Panel'!$B:$B,'Control Panel'!$E:$E),_xlfn.XLOOKUP(BC$1,'Control Panel'!$B:$B,'Control Panel'!$C:$C)))</f>
        <v>83162.8118973979</v>
      </c>
      <c r="BE315" s="3">
        <f>IF(BD315=0,0,BC315*(_xlfn.XLOOKUP(BC$1,'Control Panel'!$B:$B,'Control Panel'!$H:$H)))</f>
        <v>20258.558683135638</v>
      </c>
      <c r="BF315" s="3">
        <f t="shared" si="167"/>
        <v>62904.253214262266</v>
      </c>
      <c r="BG315" s="3">
        <f t="shared" si="168"/>
        <v>3409991.5210375609</v>
      </c>
      <c r="BH315" s="10">
        <f>_xlfn.XLOOKUP(BC$1,'Control Panel'!$B:$B,'Control Panel'!$D:$D)</f>
        <v>7.0000000000000007E-2</v>
      </c>
      <c r="BI315" s="2">
        <f>IF('Control Panel'!$D$26="ON",BM314*(1-'Control Panel'!$C$26),BM314)</f>
        <v>1704336.8846889965</v>
      </c>
      <c r="BJ315" s="3">
        <f>IF(ROUND(BM314,2) = 0,0,-PMT(_xlfn.XLOOKUP(BI$1,'Control Panel'!$B:$B,'Control Panel'!$H:$H),_xlfn.XLOOKUP(BI$1,'Control Panel'!$B:$B,'Control Panel'!$E:$E),_xlfn.XLOOKUP(BI$1,'Control Panel'!$B:$B,'Control Panel'!$C:$C)))</f>
        <v>39928.799014207361</v>
      </c>
      <c r="BK315" s="3">
        <f>IF(BJ315=0,0,BI315*(_xlfn.XLOOKUP(BI$1,'Control Panel'!$B:$B,'Control Panel'!$H:$H)))</f>
        <v>8344.1493312898783</v>
      </c>
      <c r="BL315" s="3">
        <f t="shared" si="169"/>
        <v>31584.649682917483</v>
      </c>
      <c r="BM315" s="3">
        <f t="shared" si="170"/>
        <v>1672752.2350060791</v>
      </c>
      <c r="BN315" s="10">
        <f>_xlfn.XLOOKUP(BI$1,'Control Panel'!$B:$B,'Control Panel'!$D:$D)</f>
        <v>5.8749999999999997E-2</v>
      </c>
      <c r="BO315" s="2">
        <f>IF('Control Panel'!$D$26="ON",BS314*(1-'Control Panel'!$C$26),BS314)</f>
        <v>2207124.2467404916</v>
      </c>
      <c r="BP315" s="3">
        <f>IF(ROUND(BS314,2) = 0,0,-PMT(_xlfn.XLOOKUP(BO$1,'Control Panel'!$B:$B,'Control Panel'!$H:$H),_xlfn.XLOOKUP(BO$1,'Control Panel'!$B:$B,'Control Panel'!$E:$E),_xlfn.XLOOKUP(BO$1,'Control Panel'!$B:$B,'Control Panel'!$C:$C)))</f>
        <v>51078.842448125593</v>
      </c>
      <c r="BQ315" s="3">
        <f>IF(BP315=0,0,BO315*(_xlfn.XLOOKUP(BO$1,'Control Panel'!$B:$B,'Control Panel'!$H:$H)))</f>
        <v>9656.1685794896493</v>
      </c>
      <c r="BR315" s="3">
        <f t="shared" si="171"/>
        <v>41422.673868635946</v>
      </c>
      <c r="BS315" s="3">
        <f t="shared" si="172"/>
        <v>2165701.5728718555</v>
      </c>
      <c r="BT315" s="10">
        <f>_xlfn.XLOOKUP(BO$1,'Control Panel'!$B:$B,'Control Panel'!$D:$D)</f>
        <v>5.2499999999999998E-2</v>
      </c>
      <c r="BU315" s="2">
        <f>IF('Control Panel'!$D$26="ON",BY314*(1-'Control Panel'!$C$26),BY314)</f>
        <v>-1.0259100235998631E-9</v>
      </c>
      <c r="BV315" s="3">
        <f>IF(ROUND(BY314,2) = 0,0,-PMT(_xlfn.XLOOKUP(BU$1,'Control Panel'!$B:$B,'Control Panel'!$H:$H),_xlfn.XLOOKUP(BU$1,'Control Panel'!$B:$B,'Control Panel'!$E:$E),_xlfn.XLOOKUP(BU$1,'Control Panel'!$B:$B,'Control Panel'!$C:$C)))</f>
        <v>0</v>
      </c>
      <c r="BW315" s="3">
        <f>IF(BV315=0,0,BU315*(_xlfn.XLOOKUP(BU$1,'Control Panel'!$B:$B,'Control Panel'!$H:$H)))</f>
        <v>0</v>
      </c>
      <c r="BX315" s="3">
        <f t="shared" si="173"/>
        <v>0</v>
      </c>
      <c r="BY315" s="3">
        <f t="shared" si="174"/>
        <v>-1.0259100235998631E-9</v>
      </c>
      <c r="BZ315" s="10">
        <f>_xlfn.XLOOKUP(BU$1,'Control Panel'!$B:$B,'Control Panel'!$D:$D)</f>
        <v>6.3750000000000001E-2</v>
      </c>
      <c r="CA315" s="2">
        <f>IF('Control Panel'!$D$26="ON",CE314*(1-'Control Panel'!$C$26),CE314)</f>
        <v>-8.3746272139251232E-9</v>
      </c>
      <c r="CB315" s="3">
        <f>IF(ROUND(CE314,2) = 0,0,-PMT(_xlfn.XLOOKUP(CA$1,'Control Panel'!$B:$B,'Control Panel'!$H:$H),_xlfn.XLOOKUP(CA$1,'Control Panel'!$B:$B,'Control Panel'!$E:$E),_xlfn.XLOOKUP(CA$1,'Control Panel'!$B:$B,'Control Panel'!$C:$C)))</f>
        <v>0</v>
      </c>
      <c r="CC315" s="3">
        <f>IF(CB315=0,0,CA315*(_xlfn.XLOOKUP(CA$1,'Control Panel'!$B:$B,'Control Panel'!$H:$H)))</f>
        <v>0</v>
      </c>
      <c r="CD315" s="3">
        <f t="shared" si="175"/>
        <v>0</v>
      </c>
      <c r="CE315" s="3">
        <f t="shared" si="176"/>
        <v>-8.3746272139251232E-9</v>
      </c>
      <c r="CF315" s="10">
        <f>_xlfn.XLOOKUP(CA$1,'Control Panel'!$B:$B,'Control Panel'!$D:$D)</f>
        <v>5.7500000000000002E-2</v>
      </c>
      <c r="CG315" s="2">
        <f>IF('Control Panel'!$D$26="ON",CK314*(1-'Control Panel'!$C$26),CK314)</f>
        <v>2.066371962428093E-9</v>
      </c>
      <c r="CH315" s="3">
        <f>IF(ROUND(CK314,2) = 0,0,-PMT(_xlfn.XLOOKUP(CG$1,'Control Panel'!$B:$B,'Control Panel'!$H:$H),_xlfn.XLOOKUP(CG$1,'Control Panel'!$B:$B,'Control Panel'!$E:$E),_xlfn.XLOOKUP(CG$1,'Control Panel'!$B:$B,'Control Panel'!$C:$C)))</f>
        <v>0</v>
      </c>
      <c r="CI315" s="3">
        <f>IF(CH315=0,0,CG315*(_xlfn.XLOOKUP(CG$1,'Control Panel'!$B:$B,'Control Panel'!$H:$H)))</f>
        <v>0</v>
      </c>
      <c r="CJ315" s="3">
        <f t="shared" si="177"/>
        <v>0</v>
      </c>
      <c r="CK315" s="3">
        <f t="shared" si="178"/>
        <v>2.066371962428093E-9</v>
      </c>
      <c r="CL315" s="10">
        <f>_xlfn.XLOOKUP(CG$1,'Control Panel'!$B:$B,'Control Panel'!$D:$D)</f>
        <v>5.5E-2</v>
      </c>
      <c r="CM315" s="2">
        <f>IF('Control Panel'!$D$26="ON",CQ314*(1-'Control Panel'!$C$26),CQ314)</f>
        <v>477216.05334929354</v>
      </c>
      <c r="CN315" s="3">
        <f>IF(ROUND(CQ314,2) = 0,0,-PMT(_xlfn.XLOOKUP(CM$1,'Control Panel'!$B:$B,'Control Panel'!$H:$H),_xlfn.XLOOKUP(CM$1,'Control Panel'!$B:$B,'Control Panel'!$E:$E),_xlfn.XLOOKUP(CM$1,'Control Panel'!$B:$B,'Control Panel'!$C:$C)))</f>
        <v>11044.074042837967</v>
      </c>
      <c r="CO315" s="3">
        <f>IF(CN315=0,0,CM315*(_xlfn.XLOOKUP(CM$1,'Control Panel'!$B:$B,'Control Panel'!$H:$H)))</f>
        <v>2087.8202334031589</v>
      </c>
      <c r="CP315" s="3">
        <f t="shared" si="179"/>
        <v>8956.2538094348074</v>
      </c>
      <c r="CQ315" s="3">
        <f t="shared" si="180"/>
        <v>468259.79953985871</v>
      </c>
      <c r="CR315" s="10">
        <f>_xlfn.XLOOKUP(CM$1,'Control Panel'!$B:$B,'Control Panel'!$D:$D)</f>
        <v>5.2499999999999998E-2</v>
      </c>
    </row>
    <row r="316" spans="1:96" ht="11.15" thickBot="1" x14ac:dyDescent="0.35">
      <c r="A316" s="86">
        <f t="shared" si="149"/>
        <v>284878.97984616261</v>
      </c>
      <c r="B316" s="3">
        <f t="shared" si="150"/>
        <v>79803.653460556277</v>
      </c>
      <c r="C316" s="88">
        <f>SUM($A$3:A315)</f>
        <v>84853336.60281311</v>
      </c>
      <c r="D316" s="87">
        <f>IF('Control Panel'!$D$27= "ON",A316+B316*(1-'Control Panel'!$C$27),A316+B316)</f>
        <v>364682.6333067189</v>
      </c>
      <c r="F316" s="11">
        <v>314</v>
      </c>
      <c r="G316" s="2">
        <f>IF('Control Panel'!$D$26="ON",K315*(1-'Control Panel'!$C$26),K315)</f>
        <v>2.5611370801925659E-9</v>
      </c>
      <c r="H316" s="3">
        <f>IF(ROUND(K315,2) = 0,0,-PMT(_xlfn.XLOOKUP(G$1,'Control Panel'!$B:$B,'Control Panel'!$H:$H),_xlfn.XLOOKUP(G$1,'Control Panel'!$B:$B,'Control Panel'!$E:$E),_xlfn.XLOOKUP(G$1,'Control Panel'!$B:$B,'Control Panel'!$C:$C)))</f>
        <v>0</v>
      </c>
      <c r="I316" s="3">
        <f>IF(H316=0,0,G316*(_xlfn.XLOOKUP(G$1,'Control Panel'!$B:$B,'Control Panel'!$H:$H)))</f>
        <v>0</v>
      </c>
      <c r="J316" s="3">
        <f t="shared" si="151"/>
        <v>0</v>
      </c>
      <c r="K316" s="3">
        <f t="shared" si="152"/>
        <v>2.5611370801925659E-9</v>
      </c>
      <c r="L316" s="10">
        <f>_xlfn.XLOOKUP(G$1,'Control Panel'!$B:$B,'Control Panel'!$D:$D)</f>
        <v>5.5E-2</v>
      </c>
      <c r="M316" s="2">
        <f>IF('Control Panel'!$D$26="ON",Q315*(1-'Control Panel'!$C$26),Q315)</f>
        <v>1080026.1756293157</v>
      </c>
      <c r="N316" s="3">
        <f>IF(ROUND(Q315,2) = 0,0,-PMT(_xlfn.XLOOKUP(M$1,'Control Panel'!$B:$B,'Control Panel'!$H:$H),_xlfn.XLOOKUP(M$1,'Control Panel'!$B:$B,'Control Panel'!$E:$E),_xlfn.XLOOKUP(M$1,'Control Panel'!$B:$B,'Control Panel'!$C:$C)))</f>
        <v>26277.152547020552</v>
      </c>
      <c r="O316" s="3">
        <f>IF(N316=0,0,M316*(_xlfn.XLOOKUP(M$1,'Control Panel'!$B:$B,'Control Panel'!$H:$H)))</f>
        <v>6187.6499645429549</v>
      </c>
      <c r="P316" s="3">
        <f t="shared" si="153"/>
        <v>20089.502582477598</v>
      </c>
      <c r="Q316" s="3">
        <f t="shared" si="154"/>
        <v>1059936.673046838</v>
      </c>
      <c r="R316" s="10">
        <f>_xlfn.XLOOKUP(M$1,'Control Panel'!$B:$B,'Control Panel'!$D:$D)</f>
        <v>6.8750000000000006E-2</v>
      </c>
      <c r="S316" s="2">
        <f>IF('Control Panel'!$D$26="ON",W315*(1-'Control Panel'!$C$26),W315)</f>
        <v>1755042.5353975913</v>
      </c>
      <c r="T316" s="3">
        <f>IF(ROUND(W315,2) = 0,0,-PMT(_xlfn.XLOOKUP(S$1,'Control Panel'!$B:$B,'Control Panel'!$H:$H),_xlfn.XLOOKUP(S$1,'Control Panel'!$B:$B,'Control Panel'!$E:$E),_xlfn.XLOOKUP(S$1,'Control Panel'!$B:$B,'Control Panel'!$C:$C)))</f>
        <v>42700.372888908401</v>
      </c>
      <c r="U316" s="3">
        <f>IF(T316=0,0,S316*(_xlfn.XLOOKUP(S$1,'Control Panel'!$B:$B,'Control Panel'!$H:$H)))</f>
        <v>10054.931192382035</v>
      </c>
      <c r="V316" s="3">
        <f t="shared" si="155"/>
        <v>32645.441696526366</v>
      </c>
      <c r="W316" s="3">
        <f t="shared" si="156"/>
        <v>1722397.0937010651</v>
      </c>
      <c r="X316" s="10">
        <f>_xlfn.XLOOKUP(S$1,'Control Panel'!$B:$B,'Control Panel'!$D:$D)</f>
        <v>6.8750000000000006E-2</v>
      </c>
      <c r="Y316" s="2">
        <f>IF('Control Panel'!$D$26="ON",AC315*(1-'Control Panel'!$C$26),AC315)</f>
        <v>-6.7957444116473198E-9</v>
      </c>
      <c r="Z316" s="3">
        <f>IF(ROUND(AC315,2) = 0,0,-PMT(_xlfn.XLOOKUP(Y$1,'Control Panel'!$B:$B,'Control Panel'!$H:$H),_xlfn.XLOOKUP(Y$1,'Control Panel'!$B:$B,'Control Panel'!$E:$E),_xlfn.XLOOKUP(Y$1,'Control Panel'!$B:$B,'Control Panel'!$C:$C)))</f>
        <v>0</v>
      </c>
      <c r="AA316" s="3">
        <f>IF(Z316=0,0,Y316*(_xlfn.XLOOKUP(Y$1,'Control Panel'!$B:$B,'Control Panel'!$H:$H)))</f>
        <v>0</v>
      </c>
      <c r="AB316" s="3">
        <f t="shared" si="157"/>
        <v>0</v>
      </c>
      <c r="AC316" s="3">
        <f t="shared" si="158"/>
        <v>-6.7957444116473198E-9</v>
      </c>
      <c r="AD316" s="10">
        <f>_xlfn.XLOOKUP(Y$1,'Control Panel'!$B:$B,'Control Panel'!$D:$D)</f>
        <v>5.1249999999999997E-2</v>
      </c>
      <c r="AE316" s="2">
        <f>IF('Control Panel'!$D$26="ON",AI315*(1-'Control Panel'!$C$26),AI315)</f>
        <v>2700065.4390732949</v>
      </c>
      <c r="AF316" s="3">
        <f>IF(ROUND(AI315,2) = 0,0,-PMT(_xlfn.XLOOKUP(AE$1,'Control Panel'!$B:$B,'Control Panel'!$H:$H),_xlfn.XLOOKUP(AE$1,'Control Panel'!$B:$B,'Control Panel'!$E:$E),_xlfn.XLOOKUP(AE$1,'Control Panel'!$B:$B,'Control Panel'!$C:$C)))</f>
        <v>65692.881367551381</v>
      </c>
      <c r="AG316" s="3">
        <f>IF(AF316=0,0,AE316*(_xlfn.XLOOKUP(AE$1,'Control Panel'!$B:$B,'Control Panel'!$H:$H)))</f>
        <v>15469.124911357419</v>
      </c>
      <c r="AH316" s="3">
        <f t="shared" si="159"/>
        <v>50223.756456193965</v>
      </c>
      <c r="AI316" s="3">
        <f t="shared" si="160"/>
        <v>2649841.6826171009</v>
      </c>
      <c r="AJ316" s="10">
        <f>_xlfn.XLOOKUP(AE$1,'Control Panel'!$B:$B,'Control Panel'!$D:$D)</f>
        <v>6.8750000000000006E-2</v>
      </c>
      <c r="AK316" s="2">
        <f>IF('Control Panel'!$D$26="ON",AO315*(1-'Control Panel'!$C$26),AO315)</f>
        <v>-5.056790541857481E-10</v>
      </c>
      <c r="AL316" s="3">
        <f>IF(ROUND(AO315,2) = 0,0,-PMT(_xlfn.XLOOKUP(AK$1,'Control Panel'!$B:$B,'Control Panel'!$H:$H),_xlfn.XLOOKUP(AK$1,'Control Panel'!$B:$B,'Control Panel'!$E:$E),_xlfn.XLOOKUP(AK$1,'Control Panel'!$B:$B,'Control Panel'!$C:$C)))</f>
        <v>0</v>
      </c>
      <c r="AM316" s="3">
        <f>IF(AL316=0,0,AK316*(_xlfn.XLOOKUP(AK$1,'Control Panel'!$B:$B,'Control Panel'!$H:$H)))</f>
        <v>0</v>
      </c>
      <c r="AN316" s="3">
        <f t="shared" si="161"/>
        <v>0</v>
      </c>
      <c r="AO316" s="3">
        <f t="shared" si="162"/>
        <v>-5.056790541857481E-10</v>
      </c>
      <c r="AP316" s="10">
        <f>_xlfn.XLOOKUP(AK$1,'Control Panel'!$B:$B,'Control Panel'!$D:$D)</f>
        <v>6.25E-2</v>
      </c>
      <c r="AQ316" s="2">
        <f>IF('Control Panel'!$D$26="ON",AU315*(1-'Control Panel'!$C$26),AU315)</f>
        <v>-1.3387762010097504E-9</v>
      </c>
      <c r="AR316" s="3">
        <f>IF(ROUND(AU315,2) = 0,0,-PMT(_xlfn.XLOOKUP(AQ$1,'Control Panel'!$B:$B,'Control Panel'!$H:$H),_xlfn.XLOOKUP(AQ$1,'Control Panel'!$B:$B,'Control Panel'!$E:$E),_xlfn.XLOOKUP(AQ$1,'Control Panel'!$B:$B,'Control Panel'!$C:$C)))</f>
        <v>0</v>
      </c>
      <c r="AS316" s="3">
        <f>IF(AR316=0,0,AQ316*(_xlfn.XLOOKUP(AQ$1,'Control Panel'!$B:$B,'Control Panel'!$H:$H)))</f>
        <v>0</v>
      </c>
      <c r="AT316" s="3">
        <f t="shared" si="163"/>
        <v>0</v>
      </c>
      <c r="AU316" s="3">
        <f t="shared" si="164"/>
        <v>-1.3387762010097504E-9</v>
      </c>
      <c r="AV316" s="10">
        <f>_xlfn.XLOOKUP(AQ$1,'Control Panel'!$B:$B,'Control Panel'!$D:$D)</f>
        <v>6.6250000000000003E-2</v>
      </c>
      <c r="AW316" s="2">
        <f>IF('Control Panel'!$D$26="ON",BA315*(1-'Control Panel'!$C$26),BA315)</f>
        <v>1894824.1186313494</v>
      </c>
      <c r="AX316" s="3">
        <f>IF(ROUND(BA315,2) = 0,0,-PMT(_xlfn.XLOOKUP(AW$1,'Control Panel'!$B:$B,'Control Panel'!$H:$H),_xlfn.XLOOKUP(AW$1,'Control Panel'!$B:$B,'Control Panel'!$E:$E),_xlfn.XLOOKUP(AW$1,'Control Panel'!$B:$B,'Control Panel'!$C:$C)))</f>
        <v>44797.69910066975</v>
      </c>
      <c r="AY316" s="3">
        <f>IF(AX316=0,0,AW316*(_xlfn.XLOOKUP(AW$1,'Control Panel'!$B:$B,'Control Panel'!$H:$H)))</f>
        <v>8487.2330313695857</v>
      </c>
      <c r="AZ316" s="3">
        <f t="shared" si="165"/>
        <v>36310.466069300164</v>
      </c>
      <c r="BA316" s="3">
        <f t="shared" si="166"/>
        <v>1858513.6525620492</v>
      </c>
      <c r="BB316" s="10">
        <f>_xlfn.XLOOKUP(AW$1,'Control Panel'!$B:$B,'Control Panel'!$D:$D)</f>
        <v>5.3749999999999999E-2</v>
      </c>
      <c r="BC316" s="2">
        <f>IF('Control Panel'!$D$26="ON",BG315*(1-'Control Panel'!$C$26),BG315)</f>
        <v>3409991.5210375609</v>
      </c>
      <c r="BD316" s="3">
        <f>IF(ROUND(BG315,2) = 0,0,-PMT(_xlfn.XLOOKUP(BC$1,'Control Panel'!$B:$B,'Control Panel'!$H:$H),_xlfn.XLOOKUP(BC$1,'Control Panel'!$B:$B,'Control Panel'!$E:$E),_xlfn.XLOOKUP(BC$1,'Control Panel'!$B:$B,'Control Panel'!$C:$C)))</f>
        <v>83162.8118973979</v>
      </c>
      <c r="BE316" s="3">
        <f>IF(BD316=0,0,BC316*(_xlfn.XLOOKUP(BC$1,'Control Panel'!$B:$B,'Control Panel'!$H:$H)))</f>
        <v>19891.61720605244</v>
      </c>
      <c r="BF316" s="3">
        <f t="shared" si="167"/>
        <v>63271.194691345459</v>
      </c>
      <c r="BG316" s="3">
        <f t="shared" si="168"/>
        <v>3346720.3263462153</v>
      </c>
      <c r="BH316" s="10">
        <f>_xlfn.XLOOKUP(BC$1,'Control Panel'!$B:$B,'Control Panel'!$D:$D)</f>
        <v>7.0000000000000007E-2</v>
      </c>
      <c r="BI316" s="2">
        <f>IF('Control Panel'!$D$26="ON",BM315*(1-'Control Panel'!$C$26),BM315)</f>
        <v>1672752.2350060791</v>
      </c>
      <c r="BJ316" s="3">
        <f>IF(ROUND(BM315,2) = 0,0,-PMT(_xlfn.XLOOKUP(BI$1,'Control Panel'!$B:$B,'Control Panel'!$H:$H),_xlfn.XLOOKUP(BI$1,'Control Panel'!$B:$B,'Control Panel'!$E:$E),_xlfn.XLOOKUP(BI$1,'Control Panel'!$B:$B,'Control Panel'!$C:$C)))</f>
        <v>39928.799014207361</v>
      </c>
      <c r="BK316" s="3">
        <f>IF(BJ316=0,0,BI316*(_xlfn.XLOOKUP(BI$1,'Control Panel'!$B:$B,'Control Panel'!$H:$H)))</f>
        <v>8189.5161505505948</v>
      </c>
      <c r="BL316" s="3">
        <f t="shared" si="169"/>
        <v>31739.282863656765</v>
      </c>
      <c r="BM316" s="3">
        <f t="shared" si="170"/>
        <v>1641012.9521424223</v>
      </c>
      <c r="BN316" s="10">
        <f>_xlfn.XLOOKUP(BI$1,'Control Panel'!$B:$B,'Control Panel'!$D:$D)</f>
        <v>5.8749999999999997E-2</v>
      </c>
      <c r="BO316" s="2">
        <f>IF('Control Panel'!$D$26="ON",BS315*(1-'Control Panel'!$C$26),BS315)</f>
        <v>2165701.5728718555</v>
      </c>
      <c r="BP316" s="3">
        <f>IF(ROUND(BS315,2) = 0,0,-PMT(_xlfn.XLOOKUP(BO$1,'Control Panel'!$B:$B,'Control Panel'!$H:$H),_xlfn.XLOOKUP(BO$1,'Control Panel'!$B:$B,'Control Panel'!$E:$E),_xlfn.XLOOKUP(BO$1,'Control Panel'!$B:$B,'Control Panel'!$C:$C)))</f>
        <v>51078.842448125593</v>
      </c>
      <c r="BQ316" s="3">
        <f>IF(BP316=0,0,BO316*(_xlfn.XLOOKUP(BO$1,'Control Panel'!$B:$B,'Control Panel'!$H:$H)))</f>
        <v>9474.9443813143662</v>
      </c>
      <c r="BR316" s="3">
        <f t="shared" si="171"/>
        <v>41603.898066811227</v>
      </c>
      <c r="BS316" s="3">
        <f t="shared" si="172"/>
        <v>2124097.6748050442</v>
      </c>
      <c r="BT316" s="10">
        <f>_xlfn.XLOOKUP(BO$1,'Control Panel'!$B:$B,'Control Panel'!$D:$D)</f>
        <v>5.2499999999999998E-2</v>
      </c>
      <c r="BU316" s="2">
        <f>IF('Control Panel'!$D$26="ON",BY315*(1-'Control Panel'!$C$26),BY315)</f>
        <v>-1.0259100235998631E-9</v>
      </c>
      <c r="BV316" s="3">
        <f>IF(ROUND(BY315,2) = 0,0,-PMT(_xlfn.XLOOKUP(BU$1,'Control Panel'!$B:$B,'Control Panel'!$H:$H),_xlfn.XLOOKUP(BU$1,'Control Panel'!$B:$B,'Control Panel'!$E:$E),_xlfn.XLOOKUP(BU$1,'Control Panel'!$B:$B,'Control Panel'!$C:$C)))</f>
        <v>0</v>
      </c>
      <c r="BW316" s="3">
        <f>IF(BV316=0,0,BU316*(_xlfn.XLOOKUP(BU$1,'Control Panel'!$B:$B,'Control Panel'!$H:$H)))</f>
        <v>0</v>
      </c>
      <c r="BX316" s="3">
        <f t="shared" si="173"/>
        <v>0</v>
      </c>
      <c r="BY316" s="3">
        <f t="shared" si="174"/>
        <v>-1.0259100235998631E-9</v>
      </c>
      <c r="BZ316" s="10">
        <f>_xlfn.XLOOKUP(BU$1,'Control Panel'!$B:$B,'Control Panel'!$D:$D)</f>
        <v>6.3750000000000001E-2</v>
      </c>
      <c r="CA316" s="2">
        <f>IF('Control Panel'!$D$26="ON",CE315*(1-'Control Panel'!$C$26),CE315)</f>
        <v>-8.3746272139251232E-9</v>
      </c>
      <c r="CB316" s="3">
        <f>IF(ROUND(CE315,2) = 0,0,-PMT(_xlfn.XLOOKUP(CA$1,'Control Panel'!$B:$B,'Control Panel'!$H:$H),_xlfn.XLOOKUP(CA$1,'Control Panel'!$B:$B,'Control Panel'!$E:$E),_xlfn.XLOOKUP(CA$1,'Control Panel'!$B:$B,'Control Panel'!$C:$C)))</f>
        <v>0</v>
      </c>
      <c r="CC316" s="3">
        <f>IF(CB316=0,0,CA316*(_xlfn.XLOOKUP(CA$1,'Control Panel'!$B:$B,'Control Panel'!$H:$H)))</f>
        <v>0</v>
      </c>
      <c r="CD316" s="3">
        <f t="shared" si="175"/>
        <v>0</v>
      </c>
      <c r="CE316" s="3">
        <f t="shared" si="176"/>
        <v>-8.3746272139251232E-9</v>
      </c>
      <c r="CF316" s="10">
        <f>_xlfn.XLOOKUP(CA$1,'Control Panel'!$B:$B,'Control Panel'!$D:$D)</f>
        <v>5.7500000000000002E-2</v>
      </c>
      <c r="CG316" s="2">
        <f>IF('Control Panel'!$D$26="ON",CK315*(1-'Control Panel'!$C$26),CK315)</f>
        <v>2.066371962428093E-9</v>
      </c>
      <c r="CH316" s="3">
        <f>IF(ROUND(CK315,2) = 0,0,-PMT(_xlfn.XLOOKUP(CG$1,'Control Panel'!$B:$B,'Control Panel'!$H:$H),_xlfn.XLOOKUP(CG$1,'Control Panel'!$B:$B,'Control Panel'!$E:$E),_xlfn.XLOOKUP(CG$1,'Control Panel'!$B:$B,'Control Panel'!$C:$C)))</f>
        <v>0</v>
      </c>
      <c r="CI316" s="3">
        <f>IF(CH316=0,0,CG316*(_xlfn.XLOOKUP(CG$1,'Control Panel'!$B:$B,'Control Panel'!$H:$H)))</f>
        <v>0</v>
      </c>
      <c r="CJ316" s="3">
        <f t="shared" si="177"/>
        <v>0</v>
      </c>
      <c r="CK316" s="3">
        <f t="shared" si="178"/>
        <v>2.066371962428093E-9</v>
      </c>
      <c r="CL316" s="10">
        <f>_xlfn.XLOOKUP(CG$1,'Control Panel'!$B:$B,'Control Panel'!$D:$D)</f>
        <v>5.5E-2</v>
      </c>
      <c r="CM316" s="2">
        <f>IF('Control Panel'!$D$26="ON",CQ315*(1-'Control Panel'!$C$26),CQ315)</f>
        <v>468259.79953985871</v>
      </c>
      <c r="CN316" s="3">
        <f>IF(ROUND(CQ315,2) = 0,0,-PMT(_xlfn.XLOOKUP(CM$1,'Control Panel'!$B:$B,'Control Panel'!$H:$H),_xlfn.XLOOKUP(CM$1,'Control Panel'!$B:$B,'Control Panel'!$E:$E),_xlfn.XLOOKUP(CM$1,'Control Panel'!$B:$B,'Control Panel'!$C:$C)))</f>
        <v>11044.074042837967</v>
      </c>
      <c r="CO316" s="3">
        <f>IF(CN316=0,0,CM316*(_xlfn.XLOOKUP(CM$1,'Control Panel'!$B:$B,'Control Panel'!$H:$H)))</f>
        <v>2048.6366229868818</v>
      </c>
      <c r="CP316" s="3">
        <f t="shared" si="179"/>
        <v>8995.437419851085</v>
      </c>
      <c r="CQ316" s="3">
        <f t="shared" si="180"/>
        <v>459264.36212000763</v>
      </c>
      <c r="CR316" s="10">
        <f>_xlfn.XLOOKUP(CM$1,'Control Panel'!$B:$B,'Control Panel'!$D:$D)</f>
        <v>5.2499999999999998E-2</v>
      </c>
    </row>
    <row r="317" spans="1:96" ht="11.15" thickBot="1" x14ac:dyDescent="0.35">
      <c r="A317" s="86">
        <f t="shared" si="149"/>
        <v>286377.33233253378</v>
      </c>
      <c r="B317" s="3">
        <f t="shared" si="150"/>
        <v>78305.300974185157</v>
      </c>
      <c r="C317" s="88">
        <f>SUM($A$3:A316)</f>
        <v>85138215.582659274</v>
      </c>
      <c r="D317" s="87">
        <f>IF('Control Panel'!$D$27= "ON",A317+B317*(1-'Control Panel'!$C$27),A317+B317)</f>
        <v>364682.63330671896</v>
      </c>
      <c r="F317" s="11">
        <v>315</v>
      </c>
      <c r="G317" s="2">
        <f>IF('Control Panel'!$D$26="ON",K316*(1-'Control Panel'!$C$26),K316)</f>
        <v>2.5611370801925659E-9</v>
      </c>
      <c r="H317" s="3">
        <f>IF(ROUND(K316,2) = 0,0,-PMT(_xlfn.XLOOKUP(G$1,'Control Panel'!$B:$B,'Control Panel'!$H:$H),_xlfn.XLOOKUP(G$1,'Control Panel'!$B:$B,'Control Panel'!$E:$E),_xlfn.XLOOKUP(G$1,'Control Panel'!$B:$B,'Control Panel'!$C:$C)))</f>
        <v>0</v>
      </c>
      <c r="I317" s="3">
        <f>IF(H317=0,0,G317*(_xlfn.XLOOKUP(G$1,'Control Panel'!$B:$B,'Control Panel'!$H:$H)))</f>
        <v>0</v>
      </c>
      <c r="J317" s="3">
        <f t="shared" si="151"/>
        <v>0</v>
      </c>
      <c r="K317" s="3">
        <f t="shared" si="152"/>
        <v>2.5611370801925659E-9</v>
      </c>
      <c r="L317" s="10">
        <f>_xlfn.XLOOKUP(G$1,'Control Panel'!$B:$B,'Control Panel'!$D:$D)</f>
        <v>5.5E-2</v>
      </c>
      <c r="M317" s="2">
        <f>IF('Control Panel'!$D$26="ON",Q316*(1-'Control Panel'!$C$26),Q316)</f>
        <v>1059936.673046838</v>
      </c>
      <c r="N317" s="3">
        <f>IF(ROUND(Q316,2) = 0,0,-PMT(_xlfn.XLOOKUP(M$1,'Control Panel'!$B:$B,'Control Panel'!$H:$H),_xlfn.XLOOKUP(M$1,'Control Panel'!$B:$B,'Control Panel'!$E:$E),_xlfn.XLOOKUP(M$1,'Control Panel'!$B:$B,'Control Panel'!$C:$C)))</f>
        <v>26277.152547020552</v>
      </c>
      <c r="O317" s="3">
        <f>IF(N317=0,0,M317*(_xlfn.XLOOKUP(M$1,'Control Panel'!$B:$B,'Control Panel'!$H:$H)))</f>
        <v>6072.5538559975103</v>
      </c>
      <c r="P317" s="3">
        <f t="shared" si="153"/>
        <v>20204.598691023042</v>
      </c>
      <c r="Q317" s="3">
        <f t="shared" si="154"/>
        <v>1039732.074355815</v>
      </c>
      <c r="R317" s="10">
        <f>_xlfn.XLOOKUP(M$1,'Control Panel'!$B:$B,'Control Panel'!$D:$D)</f>
        <v>6.8750000000000006E-2</v>
      </c>
      <c r="S317" s="2">
        <f>IF('Control Panel'!$D$26="ON",W316*(1-'Control Panel'!$C$26),W316)</f>
        <v>1722397.0937010651</v>
      </c>
      <c r="T317" s="3">
        <f>IF(ROUND(W316,2) = 0,0,-PMT(_xlfn.XLOOKUP(S$1,'Control Panel'!$B:$B,'Control Panel'!$H:$H),_xlfn.XLOOKUP(S$1,'Control Panel'!$B:$B,'Control Panel'!$E:$E),_xlfn.XLOOKUP(S$1,'Control Panel'!$B:$B,'Control Panel'!$C:$C)))</f>
        <v>42700.372888908401</v>
      </c>
      <c r="U317" s="3">
        <f>IF(T317=0,0,S317*(_xlfn.XLOOKUP(S$1,'Control Panel'!$B:$B,'Control Panel'!$H:$H)))</f>
        <v>9867.9000159956868</v>
      </c>
      <c r="V317" s="3">
        <f t="shared" si="155"/>
        <v>32832.472872912716</v>
      </c>
      <c r="W317" s="3">
        <f t="shared" si="156"/>
        <v>1689564.6208281524</v>
      </c>
      <c r="X317" s="10">
        <f>_xlfn.XLOOKUP(S$1,'Control Panel'!$B:$B,'Control Panel'!$D:$D)</f>
        <v>6.8750000000000006E-2</v>
      </c>
      <c r="Y317" s="2">
        <f>IF('Control Panel'!$D$26="ON",AC316*(1-'Control Panel'!$C$26),AC316)</f>
        <v>-6.7957444116473198E-9</v>
      </c>
      <c r="Z317" s="3">
        <f>IF(ROUND(AC316,2) = 0,0,-PMT(_xlfn.XLOOKUP(Y$1,'Control Panel'!$B:$B,'Control Panel'!$H:$H),_xlfn.XLOOKUP(Y$1,'Control Panel'!$B:$B,'Control Panel'!$E:$E),_xlfn.XLOOKUP(Y$1,'Control Panel'!$B:$B,'Control Panel'!$C:$C)))</f>
        <v>0</v>
      </c>
      <c r="AA317" s="3">
        <f>IF(Z317=0,0,Y317*(_xlfn.XLOOKUP(Y$1,'Control Panel'!$B:$B,'Control Panel'!$H:$H)))</f>
        <v>0</v>
      </c>
      <c r="AB317" s="3">
        <f t="shared" si="157"/>
        <v>0</v>
      </c>
      <c r="AC317" s="3">
        <f t="shared" si="158"/>
        <v>-6.7957444116473198E-9</v>
      </c>
      <c r="AD317" s="10">
        <f>_xlfn.XLOOKUP(Y$1,'Control Panel'!$B:$B,'Control Panel'!$D:$D)</f>
        <v>5.1249999999999997E-2</v>
      </c>
      <c r="AE317" s="2">
        <f>IF('Control Panel'!$D$26="ON",AI316*(1-'Control Panel'!$C$26),AI316)</f>
        <v>2649841.6826171009</v>
      </c>
      <c r="AF317" s="3">
        <f>IF(ROUND(AI316,2) = 0,0,-PMT(_xlfn.XLOOKUP(AE$1,'Control Panel'!$B:$B,'Control Panel'!$H:$H),_xlfn.XLOOKUP(AE$1,'Control Panel'!$B:$B,'Control Panel'!$E:$E),_xlfn.XLOOKUP(AE$1,'Control Panel'!$B:$B,'Control Panel'!$C:$C)))</f>
        <v>65692.881367551381</v>
      </c>
      <c r="AG317" s="3">
        <f>IF(AF317=0,0,AE317*(_xlfn.XLOOKUP(AE$1,'Control Panel'!$B:$B,'Control Panel'!$H:$H)))</f>
        <v>15181.384639993808</v>
      </c>
      <c r="AH317" s="3">
        <f t="shared" si="159"/>
        <v>50511.496727557576</v>
      </c>
      <c r="AI317" s="3">
        <f t="shared" si="160"/>
        <v>2599330.1858895435</v>
      </c>
      <c r="AJ317" s="10">
        <f>_xlfn.XLOOKUP(AE$1,'Control Panel'!$B:$B,'Control Panel'!$D:$D)</f>
        <v>6.8750000000000006E-2</v>
      </c>
      <c r="AK317" s="2">
        <f>IF('Control Panel'!$D$26="ON",AO316*(1-'Control Panel'!$C$26),AO316)</f>
        <v>-5.056790541857481E-10</v>
      </c>
      <c r="AL317" s="3">
        <f>IF(ROUND(AO316,2) = 0,0,-PMT(_xlfn.XLOOKUP(AK$1,'Control Panel'!$B:$B,'Control Panel'!$H:$H),_xlfn.XLOOKUP(AK$1,'Control Panel'!$B:$B,'Control Panel'!$E:$E),_xlfn.XLOOKUP(AK$1,'Control Panel'!$B:$B,'Control Panel'!$C:$C)))</f>
        <v>0</v>
      </c>
      <c r="AM317" s="3">
        <f>IF(AL317=0,0,AK317*(_xlfn.XLOOKUP(AK$1,'Control Panel'!$B:$B,'Control Panel'!$H:$H)))</f>
        <v>0</v>
      </c>
      <c r="AN317" s="3">
        <f t="shared" si="161"/>
        <v>0</v>
      </c>
      <c r="AO317" s="3">
        <f t="shared" si="162"/>
        <v>-5.056790541857481E-10</v>
      </c>
      <c r="AP317" s="10">
        <f>_xlfn.XLOOKUP(AK$1,'Control Panel'!$B:$B,'Control Panel'!$D:$D)</f>
        <v>6.25E-2</v>
      </c>
      <c r="AQ317" s="2">
        <f>IF('Control Panel'!$D$26="ON",AU316*(1-'Control Panel'!$C$26),AU316)</f>
        <v>-1.3387762010097504E-9</v>
      </c>
      <c r="AR317" s="3">
        <f>IF(ROUND(AU316,2) = 0,0,-PMT(_xlfn.XLOOKUP(AQ$1,'Control Panel'!$B:$B,'Control Panel'!$H:$H),_xlfn.XLOOKUP(AQ$1,'Control Panel'!$B:$B,'Control Panel'!$E:$E),_xlfn.XLOOKUP(AQ$1,'Control Panel'!$B:$B,'Control Panel'!$C:$C)))</f>
        <v>0</v>
      </c>
      <c r="AS317" s="3">
        <f>IF(AR317=0,0,AQ317*(_xlfn.XLOOKUP(AQ$1,'Control Panel'!$B:$B,'Control Panel'!$H:$H)))</f>
        <v>0</v>
      </c>
      <c r="AT317" s="3">
        <f t="shared" si="163"/>
        <v>0</v>
      </c>
      <c r="AU317" s="3">
        <f t="shared" si="164"/>
        <v>-1.3387762010097504E-9</v>
      </c>
      <c r="AV317" s="10">
        <f>_xlfn.XLOOKUP(AQ$1,'Control Panel'!$B:$B,'Control Panel'!$D:$D)</f>
        <v>6.6250000000000003E-2</v>
      </c>
      <c r="AW317" s="2">
        <f>IF('Control Panel'!$D$26="ON",BA316*(1-'Control Panel'!$C$26),BA316)</f>
        <v>1858513.6525620492</v>
      </c>
      <c r="AX317" s="3">
        <f>IF(ROUND(BA316,2) = 0,0,-PMT(_xlfn.XLOOKUP(AW$1,'Control Panel'!$B:$B,'Control Panel'!$H:$H),_xlfn.XLOOKUP(AW$1,'Control Panel'!$B:$B,'Control Panel'!$E:$E),_xlfn.XLOOKUP(AW$1,'Control Panel'!$B:$B,'Control Panel'!$C:$C)))</f>
        <v>44797.69910066975</v>
      </c>
      <c r="AY317" s="3">
        <f>IF(AX317=0,0,AW317*(_xlfn.XLOOKUP(AW$1,'Control Panel'!$B:$B,'Control Panel'!$H:$H)))</f>
        <v>8324.592402100845</v>
      </c>
      <c r="AZ317" s="3">
        <f t="shared" si="165"/>
        <v>36473.106698568903</v>
      </c>
      <c r="BA317" s="3">
        <f t="shared" si="166"/>
        <v>1822040.5458634803</v>
      </c>
      <c r="BB317" s="10">
        <f>_xlfn.XLOOKUP(AW$1,'Control Panel'!$B:$B,'Control Panel'!$D:$D)</f>
        <v>5.3749999999999999E-2</v>
      </c>
      <c r="BC317" s="2">
        <f>IF('Control Panel'!$D$26="ON",BG316*(1-'Control Panel'!$C$26),BG316)</f>
        <v>3346720.3263462153</v>
      </c>
      <c r="BD317" s="3">
        <f>IF(ROUND(BG316,2) = 0,0,-PMT(_xlfn.XLOOKUP(BC$1,'Control Panel'!$B:$B,'Control Panel'!$H:$H),_xlfn.XLOOKUP(BC$1,'Control Panel'!$B:$B,'Control Panel'!$E:$E),_xlfn.XLOOKUP(BC$1,'Control Panel'!$B:$B,'Control Panel'!$C:$C)))</f>
        <v>83162.8118973979</v>
      </c>
      <c r="BE317" s="3">
        <f>IF(BD317=0,0,BC317*(_xlfn.XLOOKUP(BC$1,'Control Panel'!$B:$B,'Control Panel'!$H:$H)))</f>
        <v>19522.535237019591</v>
      </c>
      <c r="BF317" s="3">
        <f t="shared" si="167"/>
        <v>63640.276660378309</v>
      </c>
      <c r="BG317" s="3">
        <f t="shared" si="168"/>
        <v>3283080.0496858372</v>
      </c>
      <c r="BH317" s="10">
        <f>_xlfn.XLOOKUP(BC$1,'Control Panel'!$B:$B,'Control Panel'!$D:$D)</f>
        <v>7.0000000000000007E-2</v>
      </c>
      <c r="BI317" s="2">
        <f>IF('Control Panel'!$D$26="ON",BM316*(1-'Control Panel'!$C$26),BM316)</f>
        <v>1641012.9521424223</v>
      </c>
      <c r="BJ317" s="3">
        <f>IF(ROUND(BM316,2) = 0,0,-PMT(_xlfn.XLOOKUP(BI$1,'Control Panel'!$B:$B,'Control Panel'!$H:$H),_xlfn.XLOOKUP(BI$1,'Control Panel'!$B:$B,'Control Panel'!$E:$E),_xlfn.XLOOKUP(BI$1,'Control Panel'!$B:$B,'Control Panel'!$C:$C)))</f>
        <v>39928.799014207361</v>
      </c>
      <c r="BK317" s="3">
        <f>IF(BJ317=0,0,BI317*(_xlfn.XLOOKUP(BI$1,'Control Panel'!$B:$B,'Control Panel'!$H:$H)))</f>
        <v>8034.1259115306084</v>
      </c>
      <c r="BL317" s="3">
        <f t="shared" si="169"/>
        <v>31894.673102676752</v>
      </c>
      <c r="BM317" s="3">
        <f t="shared" si="170"/>
        <v>1609118.2790397457</v>
      </c>
      <c r="BN317" s="10">
        <f>_xlfn.XLOOKUP(BI$1,'Control Panel'!$B:$B,'Control Panel'!$D:$D)</f>
        <v>5.8749999999999997E-2</v>
      </c>
      <c r="BO317" s="2">
        <f>IF('Control Panel'!$D$26="ON",BS316*(1-'Control Panel'!$C$26),BS316)</f>
        <v>2124097.6748050442</v>
      </c>
      <c r="BP317" s="3">
        <f>IF(ROUND(BS316,2) = 0,0,-PMT(_xlfn.XLOOKUP(BO$1,'Control Panel'!$B:$B,'Control Panel'!$H:$H),_xlfn.XLOOKUP(BO$1,'Control Panel'!$B:$B,'Control Panel'!$E:$E),_xlfn.XLOOKUP(BO$1,'Control Panel'!$B:$B,'Control Panel'!$C:$C)))</f>
        <v>51078.842448125593</v>
      </c>
      <c r="BQ317" s="3">
        <f>IF(BP317=0,0,BO317*(_xlfn.XLOOKUP(BO$1,'Control Panel'!$B:$B,'Control Panel'!$H:$H)))</f>
        <v>9292.9273272720675</v>
      </c>
      <c r="BR317" s="3">
        <f t="shared" si="171"/>
        <v>41785.915120853526</v>
      </c>
      <c r="BS317" s="3">
        <f t="shared" si="172"/>
        <v>2082311.7596841906</v>
      </c>
      <c r="BT317" s="10">
        <f>_xlfn.XLOOKUP(BO$1,'Control Panel'!$B:$B,'Control Panel'!$D:$D)</f>
        <v>5.2499999999999998E-2</v>
      </c>
      <c r="BU317" s="2">
        <f>IF('Control Panel'!$D$26="ON",BY316*(1-'Control Panel'!$C$26),BY316)</f>
        <v>-1.0259100235998631E-9</v>
      </c>
      <c r="BV317" s="3">
        <f>IF(ROUND(BY316,2) = 0,0,-PMT(_xlfn.XLOOKUP(BU$1,'Control Panel'!$B:$B,'Control Panel'!$H:$H),_xlfn.XLOOKUP(BU$1,'Control Panel'!$B:$B,'Control Panel'!$E:$E),_xlfn.XLOOKUP(BU$1,'Control Panel'!$B:$B,'Control Panel'!$C:$C)))</f>
        <v>0</v>
      </c>
      <c r="BW317" s="3">
        <f>IF(BV317=0,0,BU317*(_xlfn.XLOOKUP(BU$1,'Control Panel'!$B:$B,'Control Panel'!$H:$H)))</f>
        <v>0</v>
      </c>
      <c r="BX317" s="3">
        <f t="shared" si="173"/>
        <v>0</v>
      </c>
      <c r="BY317" s="3">
        <f t="shared" si="174"/>
        <v>-1.0259100235998631E-9</v>
      </c>
      <c r="BZ317" s="10">
        <f>_xlfn.XLOOKUP(BU$1,'Control Panel'!$B:$B,'Control Panel'!$D:$D)</f>
        <v>6.3750000000000001E-2</v>
      </c>
      <c r="CA317" s="2">
        <f>IF('Control Panel'!$D$26="ON",CE316*(1-'Control Panel'!$C$26),CE316)</f>
        <v>-8.3746272139251232E-9</v>
      </c>
      <c r="CB317" s="3">
        <f>IF(ROUND(CE316,2) = 0,0,-PMT(_xlfn.XLOOKUP(CA$1,'Control Panel'!$B:$B,'Control Panel'!$H:$H),_xlfn.XLOOKUP(CA$1,'Control Panel'!$B:$B,'Control Panel'!$E:$E),_xlfn.XLOOKUP(CA$1,'Control Panel'!$B:$B,'Control Panel'!$C:$C)))</f>
        <v>0</v>
      </c>
      <c r="CC317" s="3">
        <f>IF(CB317=0,0,CA317*(_xlfn.XLOOKUP(CA$1,'Control Panel'!$B:$B,'Control Panel'!$H:$H)))</f>
        <v>0</v>
      </c>
      <c r="CD317" s="3">
        <f t="shared" si="175"/>
        <v>0</v>
      </c>
      <c r="CE317" s="3">
        <f t="shared" si="176"/>
        <v>-8.3746272139251232E-9</v>
      </c>
      <c r="CF317" s="10">
        <f>_xlfn.XLOOKUP(CA$1,'Control Panel'!$B:$B,'Control Panel'!$D:$D)</f>
        <v>5.7500000000000002E-2</v>
      </c>
      <c r="CG317" s="2">
        <f>IF('Control Panel'!$D$26="ON",CK316*(1-'Control Panel'!$C$26),CK316)</f>
        <v>2.066371962428093E-9</v>
      </c>
      <c r="CH317" s="3">
        <f>IF(ROUND(CK316,2) = 0,0,-PMT(_xlfn.XLOOKUP(CG$1,'Control Panel'!$B:$B,'Control Panel'!$H:$H),_xlfn.XLOOKUP(CG$1,'Control Panel'!$B:$B,'Control Panel'!$E:$E),_xlfn.XLOOKUP(CG$1,'Control Panel'!$B:$B,'Control Panel'!$C:$C)))</f>
        <v>0</v>
      </c>
      <c r="CI317" s="3">
        <f>IF(CH317=0,0,CG317*(_xlfn.XLOOKUP(CG$1,'Control Panel'!$B:$B,'Control Panel'!$H:$H)))</f>
        <v>0</v>
      </c>
      <c r="CJ317" s="3">
        <f t="shared" si="177"/>
        <v>0</v>
      </c>
      <c r="CK317" s="3">
        <f t="shared" si="178"/>
        <v>2.066371962428093E-9</v>
      </c>
      <c r="CL317" s="10">
        <f>_xlfn.XLOOKUP(CG$1,'Control Panel'!$B:$B,'Control Panel'!$D:$D)</f>
        <v>5.5E-2</v>
      </c>
      <c r="CM317" s="2">
        <f>IF('Control Panel'!$D$26="ON",CQ316*(1-'Control Panel'!$C$26),CQ316)</f>
        <v>459264.36212000763</v>
      </c>
      <c r="CN317" s="3">
        <f>IF(ROUND(CQ316,2) = 0,0,-PMT(_xlfn.XLOOKUP(CM$1,'Control Panel'!$B:$B,'Control Panel'!$H:$H),_xlfn.XLOOKUP(CM$1,'Control Panel'!$B:$B,'Control Panel'!$E:$E),_xlfn.XLOOKUP(CM$1,'Control Panel'!$B:$B,'Control Panel'!$C:$C)))</f>
        <v>11044.074042837967</v>
      </c>
      <c r="CO317" s="3">
        <f>IF(CN317=0,0,CM317*(_xlfn.XLOOKUP(CM$1,'Control Panel'!$B:$B,'Control Panel'!$H:$H)))</f>
        <v>2009.2815842750331</v>
      </c>
      <c r="CP317" s="3">
        <f t="shared" si="179"/>
        <v>9034.7924585629335</v>
      </c>
      <c r="CQ317" s="3">
        <f t="shared" si="180"/>
        <v>450229.56966144469</v>
      </c>
      <c r="CR317" s="10">
        <f>_xlfn.XLOOKUP(CM$1,'Control Panel'!$B:$B,'Control Panel'!$D:$D)</f>
        <v>5.2499999999999998E-2</v>
      </c>
    </row>
    <row r="318" spans="1:96" ht="11.15" thickBot="1" x14ac:dyDescent="0.35">
      <c r="A318" s="86">
        <f t="shared" si="149"/>
        <v>287883.67500870174</v>
      </c>
      <c r="B318" s="3">
        <f t="shared" si="150"/>
        <v>76798.958298017111</v>
      </c>
      <c r="C318" s="88">
        <f>SUM($A$3:A317)</f>
        <v>85424592.914991811</v>
      </c>
      <c r="D318" s="87">
        <f>IF('Control Panel'!$D$27= "ON",A318+B318*(1-'Control Panel'!$C$27),A318+B318)</f>
        <v>364682.63330671884</v>
      </c>
      <c r="F318" s="11">
        <v>316</v>
      </c>
      <c r="G318" s="2">
        <f>IF('Control Panel'!$D$26="ON",K317*(1-'Control Panel'!$C$26),K317)</f>
        <v>2.5611370801925659E-9</v>
      </c>
      <c r="H318" s="3">
        <f>IF(ROUND(K317,2) = 0,0,-PMT(_xlfn.XLOOKUP(G$1,'Control Panel'!$B:$B,'Control Panel'!$H:$H),_xlfn.XLOOKUP(G$1,'Control Panel'!$B:$B,'Control Panel'!$E:$E),_xlfn.XLOOKUP(G$1,'Control Panel'!$B:$B,'Control Panel'!$C:$C)))</f>
        <v>0</v>
      </c>
      <c r="I318" s="3">
        <f>IF(H318=0,0,G318*(_xlfn.XLOOKUP(G$1,'Control Panel'!$B:$B,'Control Panel'!$H:$H)))</f>
        <v>0</v>
      </c>
      <c r="J318" s="3">
        <f t="shared" si="151"/>
        <v>0</v>
      </c>
      <c r="K318" s="3">
        <f t="shared" si="152"/>
        <v>2.5611370801925659E-9</v>
      </c>
      <c r="L318" s="10">
        <f>_xlfn.XLOOKUP(G$1,'Control Panel'!$B:$B,'Control Panel'!$D:$D)</f>
        <v>5.5E-2</v>
      </c>
      <c r="M318" s="2">
        <f>IF('Control Panel'!$D$26="ON",Q317*(1-'Control Panel'!$C$26),Q317)</f>
        <v>1039732.074355815</v>
      </c>
      <c r="N318" s="3">
        <f>IF(ROUND(Q317,2) = 0,0,-PMT(_xlfn.XLOOKUP(M$1,'Control Panel'!$B:$B,'Control Panel'!$H:$H),_xlfn.XLOOKUP(M$1,'Control Panel'!$B:$B,'Control Panel'!$E:$E),_xlfn.XLOOKUP(M$1,'Control Panel'!$B:$B,'Control Panel'!$C:$C)))</f>
        <v>26277.152547020552</v>
      </c>
      <c r="O318" s="3">
        <f>IF(N318=0,0,M318*(_xlfn.XLOOKUP(M$1,'Control Panel'!$B:$B,'Control Panel'!$H:$H)))</f>
        <v>5956.7983426635237</v>
      </c>
      <c r="P318" s="3">
        <f t="shared" si="153"/>
        <v>20320.354204357027</v>
      </c>
      <c r="Q318" s="3">
        <f t="shared" si="154"/>
        <v>1019411.7201514579</v>
      </c>
      <c r="R318" s="10">
        <f>_xlfn.XLOOKUP(M$1,'Control Panel'!$B:$B,'Control Panel'!$D:$D)</f>
        <v>6.8750000000000006E-2</v>
      </c>
      <c r="S318" s="2">
        <f>IF('Control Panel'!$D$26="ON",W317*(1-'Control Panel'!$C$26),W317)</f>
        <v>1689564.6208281524</v>
      </c>
      <c r="T318" s="3">
        <f>IF(ROUND(W317,2) = 0,0,-PMT(_xlfn.XLOOKUP(S$1,'Control Panel'!$B:$B,'Control Panel'!$H:$H),_xlfn.XLOOKUP(S$1,'Control Panel'!$B:$B,'Control Panel'!$E:$E),_xlfn.XLOOKUP(S$1,'Control Panel'!$B:$B,'Control Panel'!$C:$C)))</f>
        <v>42700.372888908401</v>
      </c>
      <c r="U318" s="3">
        <f>IF(T318=0,0,S318*(_xlfn.XLOOKUP(S$1,'Control Panel'!$B:$B,'Control Panel'!$H:$H)))</f>
        <v>9679.7973068279571</v>
      </c>
      <c r="V318" s="3">
        <f t="shared" si="155"/>
        <v>33020.575582080448</v>
      </c>
      <c r="W318" s="3">
        <f t="shared" si="156"/>
        <v>1656544.0452460719</v>
      </c>
      <c r="X318" s="10">
        <f>_xlfn.XLOOKUP(S$1,'Control Panel'!$B:$B,'Control Panel'!$D:$D)</f>
        <v>6.8750000000000006E-2</v>
      </c>
      <c r="Y318" s="2">
        <f>IF('Control Panel'!$D$26="ON",AC317*(1-'Control Panel'!$C$26),AC317)</f>
        <v>-6.7957444116473198E-9</v>
      </c>
      <c r="Z318" s="3">
        <f>IF(ROUND(AC317,2) = 0,0,-PMT(_xlfn.XLOOKUP(Y$1,'Control Panel'!$B:$B,'Control Panel'!$H:$H),_xlfn.XLOOKUP(Y$1,'Control Panel'!$B:$B,'Control Panel'!$E:$E),_xlfn.XLOOKUP(Y$1,'Control Panel'!$B:$B,'Control Panel'!$C:$C)))</f>
        <v>0</v>
      </c>
      <c r="AA318" s="3">
        <f>IF(Z318=0,0,Y318*(_xlfn.XLOOKUP(Y$1,'Control Panel'!$B:$B,'Control Panel'!$H:$H)))</f>
        <v>0</v>
      </c>
      <c r="AB318" s="3">
        <f t="shared" si="157"/>
        <v>0</v>
      </c>
      <c r="AC318" s="3">
        <f t="shared" si="158"/>
        <v>-6.7957444116473198E-9</v>
      </c>
      <c r="AD318" s="10">
        <f>_xlfn.XLOOKUP(Y$1,'Control Panel'!$B:$B,'Control Panel'!$D:$D)</f>
        <v>5.1249999999999997E-2</v>
      </c>
      <c r="AE318" s="2">
        <f>IF('Control Panel'!$D$26="ON",AI317*(1-'Control Panel'!$C$26),AI317)</f>
        <v>2599330.1858895435</v>
      </c>
      <c r="AF318" s="3">
        <f>IF(ROUND(AI317,2) = 0,0,-PMT(_xlfn.XLOOKUP(AE$1,'Control Panel'!$B:$B,'Control Panel'!$H:$H),_xlfn.XLOOKUP(AE$1,'Control Panel'!$B:$B,'Control Panel'!$E:$E),_xlfn.XLOOKUP(AE$1,'Control Panel'!$B:$B,'Control Panel'!$C:$C)))</f>
        <v>65692.881367551381</v>
      </c>
      <c r="AG318" s="3">
        <f>IF(AF318=0,0,AE318*(_xlfn.XLOOKUP(AE$1,'Control Panel'!$B:$B,'Control Panel'!$H:$H)))</f>
        <v>14891.995856658845</v>
      </c>
      <c r="AH318" s="3">
        <f t="shared" si="159"/>
        <v>50800.885510892535</v>
      </c>
      <c r="AI318" s="3">
        <f t="shared" si="160"/>
        <v>2548529.3003786509</v>
      </c>
      <c r="AJ318" s="10">
        <f>_xlfn.XLOOKUP(AE$1,'Control Panel'!$B:$B,'Control Panel'!$D:$D)</f>
        <v>6.8750000000000006E-2</v>
      </c>
      <c r="AK318" s="2">
        <f>IF('Control Panel'!$D$26="ON",AO317*(1-'Control Panel'!$C$26),AO317)</f>
        <v>-5.056790541857481E-10</v>
      </c>
      <c r="AL318" s="3">
        <f>IF(ROUND(AO317,2) = 0,0,-PMT(_xlfn.XLOOKUP(AK$1,'Control Panel'!$B:$B,'Control Panel'!$H:$H),_xlfn.XLOOKUP(AK$1,'Control Panel'!$B:$B,'Control Panel'!$E:$E),_xlfn.XLOOKUP(AK$1,'Control Panel'!$B:$B,'Control Panel'!$C:$C)))</f>
        <v>0</v>
      </c>
      <c r="AM318" s="3">
        <f>IF(AL318=0,0,AK318*(_xlfn.XLOOKUP(AK$1,'Control Panel'!$B:$B,'Control Panel'!$H:$H)))</f>
        <v>0</v>
      </c>
      <c r="AN318" s="3">
        <f t="shared" si="161"/>
        <v>0</v>
      </c>
      <c r="AO318" s="3">
        <f t="shared" si="162"/>
        <v>-5.056790541857481E-10</v>
      </c>
      <c r="AP318" s="10">
        <f>_xlfn.XLOOKUP(AK$1,'Control Panel'!$B:$B,'Control Panel'!$D:$D)</f>
        <v>6.25E-2</v>
      </c>
      <c r="AQ318" s="2">
        <f>IF('Control Panel'!$D$26="ON",AU317*(1-'Control Panel'!$C$26),AU317)</f>
        <v>-1.3387762010097504E-9</v>
      </c>
      <c r="AR318" s="3">
        <f>IF(ROUND(AU317,2) = 0,0,-PMT(_xlfn.XLOOKUP(AQ$1,'Control Panel'!$B:$B,'Control Panel'!$H:$H),_xlfn.XLOOKUP(AQ$1,'Control Panel'!$B:$B,'Control Panel'!$E:$E),_xlfn.XLOOKUP(AQ$1,'Control Panel'!$B:$B,'Control Panel'!$C:$C)))</f>
        <v>0</v>
      </c>
      <c r="AS318" s="3">
        <f>IF(AR318=0,0,AQ318*(_xlfn.XLOOKUP(AQ$1,'Control Panel'!$B:$B,'Control Panel'!$H:$H)))</f>
        <v>0</v>
      </c>
      <c r="AT318" s="3">
        <f t="shared" si="163"/>
        <v>0</v>
      </c>
      <c r="AU318" s="3">
        <f t="shared" si="164"/>
        <v>-1.3387762010097504E-9</v>
      </c>
      <c r="AV318" s="10">
        <f>_xlfn.XLOOKUP(AQ$1,'Control Panel'!$B:$B,'Control Panel'!$D:$D)</f>
        <v>6.6250000000000003E-2</v>
      </c>
      <c r="AW318" s="2">
        <f>IF('Control Panel'!$D$26="ON",BA317*(1-'Control Panel'!$C$26),BA317)</f>
        <v>1822040.5458634803</v>
      </c>
      <c r="AX318" s="3">
        <f>IF(ROUND(BA317,2) = 0,0,-PMT(_xlfn.XLOOKUP(AW$1,'Control Panel'!$B:$B,'Control Panel'!$H:$H),_xlfn.XLOOKUP(AW$1,'Control Panel'!$B:$B,'Control Panel'!$E:$E),_xlfn.XLOOKUP(AW$1,'Control Panel'!$B:$B,'Control Panel'!$C:$C)))</f>
        <v>44797.69910066975</v>
      </c>
      <c r="AY318" s="3">
        <f>IF(AX318=0,0,AW318*(_xlfn.XLOOKUP(AW$1,'Control Panel'!$B:$B,'Control Panel'!$H:$H)))</f>
        <v>8161.2232783468389</v>
      </c>
      <c r="AZ318" s="3">
        <f t="shared" si="165"/>
        <v>36636.475822322915</v>
      </c>
      <c r="BA318" s="3">
        <f t="shared" si="166"/>
        <v>1785404.0700411573</v>
      </c>
      <c r="BB318" s="10">
        <f>_xlfn.XLOOKUP(AW$1,'Control Panel'!$B:$B,'Control Panel'!$D:$D)</f>
        <v>5.3749999999999999E-2</v>
      </c>
      <c r="BC318" s="2">
        <f>IF('Control Panel'!$D$26="ON",BG317*(1-'Control Panel'!$C$26),BG317)</f>
        <v>3283080.0496858372</v>
      </c>
      <c r="BD318" s="3">
        <f>IF(ROUND(BG317,2) = 0,0,-PMT(_xlfn.XLOOKUP(BC$1,'Control Panel'!$B:$B,'Control Panel'!$H:$H),_xlfn.XLOOKUP(BC$1,'Control Panel'!$B:$B,'Control Panel'!$E:$E),_xlfn.XLOOKUP(BC$1,'Control Panel'!$B:$B,'Control Panel'!$C:$C)))</f>
        <v>83162.8118973979</v>
      </c>
      <c r="BE318" s="3">
        <f>IF(BD318=0,0,BC318*(_xlfn.XLOOKUP(BC$1,'Control Panel'!$B:$B,'Control Panel'!$H:$H)))</f>
        <v>19151.300289834053</v>
      </c>
      <c r="BF318" s="3">
        <f t="shared" si="167"/>
        <v>64011.511607563851</v>
      </c>
      <c r="BG318" s="3">
        <f t="shared" si="168"/>
        <v>3219068.5380782732</v>
      </c>
      <c r="BH318" s="10">
        <f>_xlfn.XLOOKUP(BC$1,'Control Panel'!$B:$B,'Control Panel'!$D:$D)</f>
        <v>7.0000000000000007E-2</v>
      </c>
      <c r="BI318" s="2">
        <f>IF('Control Panel'!$D$26="ON",BM317*(1-'Control Panel'!$C$26),BM317)</f>
        <v>1609118.2790397457</v>
      </c>
      <c r="BJ318" s="3">
        <f>IF(ROUND(BM317,2) = 0,0,-PMT(_xlfn.XLOOKUP(BI$1,'Control Panel'!$B:$B,'Control Panel'!$H:$H),_xlfn.XLOOKUP(BI$1,'Control Panel'!$B:$B,'Control Panel'!$E:$E),_xlfn.XLOOKUP(BI$1,'Control Panel'!$B:$B,'Control Panel'!$C:$C)))</f>
        <v>39928.799014207361</v>
      </c>
      <c r="BK318" s="3">
        <f>IF(BJ318=0,0,BI318*(_xlfn.XLOOKUP(BI$1,'Control Panel'!$B:$B,'Control Panel'!$H:$H)))</f>
        <v>7877.9749077987544</v>
      </c>
      <c r="BL318" s="3">
        <f t="shared" si="169"/>
        <v>32050.824106408607</v>
      </c>
      <c r="BM318" s="3">
        <f t="shared" si="170"/>
        <v>1577067.4549333372</v>
      </c>
      <c r="BN318" s="10">
        <f>_xlfn.XLOOKUP(BI$1,'Control Panel'!$B:$B,'Control Panel'!$D:$D)</f>
        <v>5.8749999999999997E-2</v>
      </c>
      <c r="BO318" s="2">
        <f>IF('Control Panel'!$D$26="ON",BS317*(1-'Control Panel'!$C$26),BS317)</f>
        <v>2082311.7596841906</v>
      </c>
      <c r="BP318" s="3">
        <f>IF(ROUND(BS317,2) = 0,0,-PMT(_xlfn.XLOOKUP(BO$1,'Control Panel'!$B:$B,'Control Panel'!$H:$H),_xlfn.XLOOKUP(BO$1,'Control Panel'!$B:$B,'Control Panel'!$E:$E),_xlfn.XLOOKUP(BO$1,'Control Panel'!$B:$B,'Control Panel'!$C:$C)))</f>
        <v>51078.842448125593</v>
      </c>
      <c r="BQ318" s="3">
        <f>IF(BP318=0,0,BO318*(_xlfn.XLOOKUP(BO$1,'Control Panel'!$B:$B,'Control Panel'!$H:$H)))</f>
        <v>9110.1139486183329</v>
      </c>
      <c r="BR318" s="3">
        <f t="shared" si="171"/>
        <v>41968.728499507262</v>
      </c>
      <c r="BS318" s="3">
        <f t="shared" si="172"/>
        <v>2040343.0311846833</v>
      </c>
      <c r="BT318" s="10">
        <f>_xlfn.XLOOKUP(BO$1,'Control Panel'!$B:$B,'Control Panel'!$D:$D)</f>
        <v>5.2499999999999998E-2</v>
      </c>
      <c r="BU318" s="2">
        <f>IF('Control Panel'!$D$26="ON",BY317*(1-'Control Panel'!$C$26),BY317)</f>
        <v>-1.0259100235998631E-9</v>
      </c>
      <c r="BV318" s="3">
        <f>IF(ROUND(BY317,2) = 0,0,-PMT(_xlfn.XLOOKUP(BU$1,'Control Panel'!$B:$B,'Control Panel'!$H:$H),_xlfn.XLOOKUP(BU$1,'Control Panel'!$B:$B,'Control Panel'!$E:$E),_xlfn.XLOOKUP(BU$1,'Control Panel'!$B:$B,'Control Panel'!$C:$C)))</f>
        <v>0</v>
      </c>
      <c r="BW318" s="3">
        <f>IF(BV318=0,0,BU318*(_xlfn.XLOOKUP(BU$1,'Control Panel'!$B:$B,'Control Panel'!$H:$H)))</f>
        <v>0</v>
      </c>
      <c r="BX318" s="3">
        <f t="shared" si="173"/>
        <v>0</v>
      </c>
      <c r="BY318" s="3">
        <f t="shared" si="174"/>
        <v>-1.0259100235998631E-9</v>
      </c>
      <c r="BZ318" s="10">
        <f>_xlfn.XLOOKUP(BU$1,'Control Panel'!$B:$B,'Control Panel'!$D:$D)</f>
        <v>6.3750000000000001E-2</v>
      </c>
      <c r="CA318" s="2">
        <f>IF('Control Panel'!$D$26="ON",CE317*(1-'Control Panel'!$C$26),CE317)</f>
        <v>-8.3746272139251232E-9</v>
      </c>
      <c r="CB318" s="3">
        <f>IF(ROUND(CE317,2) = 0,0,-PMT(_xlfn.XLOOKUP(CA$1,'Control Panel'!$B:$B,'Control Panel'!$H:$H),_xlfn.XLOOKUP(CA$1,'Control Panel'!$B:$B,'Control Panel'!$E:$E),_xlfn.XLOOKUP(CA$1,'Control Panel'!$B:$B,'Control Panel'!$C:$C)))</f>
        <v>0</v>
      </c>
      <c r="CC318" s="3">
        <f>IF(CB318=0,0,CA318*(_xlfn.XLOOKUP(CA$1,'Control Panel'!$B:$B,'Control Panel'!$H:$H)))</f>
        <v>0</v>
      </c>
      <c r="CD318" s="3">
        <f t="shared" si="175"/>
        <v>0</v>
      </c>
      <c r="CE318" s="3">
        <f t="shared" si="176"/>
        <v>-8.3746272139251232E-9</v>
      </c>
      <c r="CF318" s="10">
        <f>_xlfn.XLOOKUP(CA$1,'Control Panel'!$B:$B,'Control Panel'!$D:$D)</f>
        <v>5.7500000000000002E-2</v>
      </c>
      <c r="CG318" s="2">
        <f>IF('Control Panel'!$D$26="ON",CK317*(1-'Control Panel'!$C$26),CK317)</f>
        <v>2.066371962428093E-9</v>
      </c>
      <c r="CH318" s="3">
        <f>IF(ROUND(CK317,2) = 0,0,-PMT(_xlfn.XLOOKUP(CG$1,'Control Panel'!$B:$B,'Control Panel'!$H:$H),_xlfn.XLOOKUP(CG$1,'Control Panel'!$B:$B,'Control Panel'!$E:$E),_xlfn.XLOOKUP(CG$1,'Control Panel'!$B:$B,'Control Panel'!$C:$C)))</f>
        <v>0</v>
      </c>
      <c r="CI318" s="3">
        <f>IF(CH318=0,0,CG318*(_xlfn.XLOOKUP(CG$1,'Control Panel'!$B:$B,'Control Panel'!$H:$H)))</f>
        <v>0</v>
      </c>
      <c r="CJ318" s="3">
        <f t="shared" si="177"/>
        <v>0</v>
      </c>
      <c r="CK318" s="3">
        <f t="shared" si="178"/>
        <v>2.066371962428093E-9</v>
      </c>
      <c r="CL318" s="10">
        <f>_xlfn.XLOOKUP(CG$1,'Control Panel'!$B:$B,'Control Panel'!$D:$D)</f>
        <v>5.5E-2</v>
      </c>
      <c r="CM318" s="2">
        <f>IF('Control Panel'!$D$26="ON",CQ317*(1-'Control Panel'!$C$26),CQ317)</f>
        <v>450229.56966144469</v>
      </c>
      <c r="CN318" s="3">
        <f>IF(ROUND(CQ317,2) = 0,0,-PMT(_xlfn.XLOOKUP(CM$1,'Control Panel'!$B:$B,'Control Panel'!$H:$H),_xlfn.XLOOKUP(CM$1,'Control Panel'!$B:$B,'Control Panel'!$E:$E),_xlfn.XLOOKUP(CM$1,'Control Panel'!$B:$B,'Control Panel'!$C:$C)))</f>
        <v>11044.074042837967</v>
      </c>
      <c r="CO318" s="3">
        <f>IF(CN318=0,0,CM318*(_xlfn.XLOOKUP(CM$1,'Control Panel'!$B:$B,'Control Panel'!$H:$H)))</f>
        <v>1969.7543672688203</v>
      </c>
      <c r="CP318" s="3">
        <f t="shared" si="179"/>
        <v>9074.3196755691461</v>
      </c>
      <c r="CQ318" s="3">
        <f t="shared" si="180"/>
        <v>441155.24998587556</v>
      </c>
      <c r="CR318" s="10">
        <f>_xlfn.XLOOKUP(CM$1,'Control Panel'!$B:$B,'Control Panel'!$D:$D)</f>
        <v>5.2499999999999998E-2</v>
      </c>
    </row>
    <row r="319" spans="1:96" ht="11.15" thickBot="1" x14ac:dyDescent="0.35">
      <c r="A319" s="86">
        <f t="shared" si="149"/>
        <v>289398.05101996131</v>
      </c>
      <c r="B319" s="3">
        <f t="shared" si="150"/>
        <v>75284.582286757621</v>
      </c>
      <c r="C319" s="88">
        <f>SUM($A$3:A318)</f>
        <v>85712476.59000051</v>
      </c>
      <c r="D319" s="87">
        <f>IF('Control Panel'!$D$27= "ON",A319+B319*(1-'Control Panel'!$C$27),A319+B319)</f>
        <v>364682.6333067189</v>
      </c>
      <c r="F319" s="11">
        <v>317</v>
      </c>
      <c r="G319" s="2">
        <f>IF('Control Panel'!$D$26="ON",K318*(1-'Control Panel'!$C$26),K318)</f>
        <v>2.5611370801925659E-9</v>
      </c>
      <c r="H319" s="3">
        <f>IF(ROUND(K318,2) = 0,0,-PMT(_xlfn.XLOOKUP(G$1,'Control Panel'!$B:$B,'Control Panel'!$H:$H),_xlfn.XLOOKUP(G$1,'Control Panel'!$B:$B,'Control Panel'!$E:$E),_xlfn.XLOOKUP(G$1,'Control Panel'!$B:$B,'Control Panel'!$C:$C)))</f>
        <v>0</v>
      </c>
      <c r="I319" s="3">
        <f>IF(H319=0,0,G319*(_xlfn.XLOOKUP(G$1,'Control Panel'!$B:$B,'Control Panel'!$H:$H)))</f>
        <v>0</v>
      </c>
      <c r="J319" s="3">
        <f t="shared" si="151"/>
        <v>0</v>
      </c>
      <c r="K319" s="3">
        <f t="shared" si="152"/>
        <v>2.5611370801925659E-9</v>
      </c>
      <c r="L319" s="10">
        <f>_xlfn.XLOOKUP(G$1,'Control Panel'!$B:$B,'Control Panel'!$D:$D)</f>
        <v>5.5E-2</v>
      </c>
      <c r="M319" s="2">
        <f>IF('Control Panel'!$D$26="ON",Q318*(1-'Control Panel'!$C$26),Q318)</f>
        <v>1019411.7201514579</v>
      </c>
      <c r="N319" s="3">
        <f>IF(ROUND(Q318,2) = 0,0,-PMT(_xlfn.XLOOKUP(M$1,'Control Panel'!$B:$B,'Control Panel'!$H:$H),_xlfn.XLOOKUP(M$1,'Control Panel'!$B:$B,'Control Panel'!$E:$E),_xlfn.XLOOKUP(M$1,'Control Panel'!$B:$B,'Control Panel'!$C:$C)))</f>
        <v>26277.152547020552</v>
      </c>
      <c r="O319" s="3">
        <f>IF(N319=0,0,M319*(_xlfn.XLOOKUP(M$1,'Control Panel'!$B:$B,'Control Panel'!$H:$H)))</f>
        <v>5840.3796467010616</v>
      </c>
      <c r="P319" s="3">
        <f t="shared" si="153"/>
        <v>20436.772900319491</v>
      </c>
      <c r="Q319" s="3">
        <f t="shared" si="154"/>
        <v>998974.94725113839</v>
      </c>
      <c r="R319" s="10">
        <f>_xlfn.XLOOKUP(M$1,'Control Panel'!$B:$B,'Control Panel'!$D:$D)</f>
        <v>6.8750000000000006E-2</v>
      </c>
      <c r="S319" s="2">
        <f>IF('Control Panel'!$D$26="ON",W318*(1-'Control Panel'!$C$26),W318)</f>
        <v>1656544.0452460719</v>
      </c>
      <c r="T319" s="3">
        <f>IF(ROUND(W318,2) = 0,0,-PMT(_xlfn.XLOOKUP(S$1,'Control Panel'!$B:$B,'Control Panel'!$H:$H),_xlfn.XLOOKUP(S$1,'Control Panel'!$B:$B,'Control Panel'!$E:$E),_xlfn.XLOOKUP(S$1,'Control Panel'!$B:$B,'Control Panel'!$C:$C)))</f>
        <v>42700.372888908401</v>
      </c>
      <c r="U319" s="3">
        <f>IF(T319=0,0,S319*(_xlfn.XLOOKUP(S$1,'Control Panel'!$B:$B,'Control Panel'!$H:$H)))</f>
        <v>9490.6169258889549</v>
      </c>
      <c r="V319" s="3">
        <f t="shared" si="155"/>
        <v>33209.755963019445</v>
      </c>
      <c r="W319" s="3">
        <f t="shared" si="156"/>
        <v>1623334.2892830526</v>
      </c>
      <c r="X319" s="10">
        <f>_xlfn.XLOOKUP(S$1,'Control Panel'!$B:$B,'Control Panel'!$D:$D)</f>
        <v>6.8750000000000006E-2</v>
      </c>
      <c r="Y319" s="2">
        <f>IF('Control Panel'!$D$26="ON",AC318*(1-'Control Panel'!$C$26),AC318)</f>
        <v>-6.7957444116473198E-9</v>
      </c>
      <c r="Z319" s="3">
        <f>IF(ROUND(AC318,2) = 0,0,-PMT(_xlfn.XLOOKUP(Y$1,'Control Panel'!$B:$B,'Control Panel'!$H:$H),_xlfn.XLOOKUP(Y$1,'Control Panel'!$B:$B,'Control Panel'!$E:$E),_xlfn.XLOOKUP(Y$1,'Control Panel'!$B:$B,'Control Panel'!$C:$C)))</f>
        <v>0</v>
      </c>
      <c r="AA319" s="3">
        <f>IF(Z319=0,0,Y319*(_xlfn.XLOOKUP(Y$1,'Control Panel'!$B:$B,'Control Panel'!$H:$H)))</f>
        <v>0</v>
      </c>
      <c r="AB319" s="3">
        <f t="shared" si="157"/>
        <v>0</v>
      </c>
      <c r="AC319" s="3">
        <f t="shared" si="158"/>
        <v>-6.7957444116473198E-9</v>
      </c>
      <c r="AD319" s="10">
        <f>_xlfn.XLOOKUP(Y$1,'Control Panel'!$B:$B,'Control Panel'!$D:$D)</f>
        <v>5.1249999999999997E-2</v>
      </c>
      <c r="AE319" s="2">
        <f>IF('Control Panel'!$D$26="ON",AI318*(1-'Control Panel'!$C$26),AI318)</f>
        <v>2548529.3003786509</v>
      </c>
      <c r="AF319" s="3">
        <f>IF(ROUND(AI318,2) = 0,0,-PMT(_xlfn.XLOOKUP(AE$1,'Control Panel'!$B:$B,'Control Panel'!$H:$H),_xlfn.XLOOKUP(AE$1,'Control Panel'!$B:$B,'Control Panel'!$E:$E),_xlfn.XLOOKUP(AE$1,'Control Panel'!$B:$B,'Control Panel'!$C:$C)))</f>
        <v>65692.881367551381</v>
      </c>
      <c r="AG319" s="3">
        <f>IF(AF319=0,0,AE319*(_xlfn.XLOOKUP(AE$1,'Control Panel'!$B:$B,'Control Panel'!$H:$H)))</f>
        <v>14600.949116752688</v>
      </c>
      <c r="AH319" s="3">
        <f t="shared" si="159"/>
        <v>51091.932250798694</v>
      </c>
      <c r="AI319" s="3">
        <f t="shared" si="160"/>
        <v>2497437.3681278522</v>
      </c>
      <c r="AJ319" s="10">
        <f>_xlfn.XLOOKUP(AE$1,'Control Panel'!$B:$B,'Control Panel'!$D:$D)</f>
        <v>6.8750000000000006E-2</v>
      </c>
      <c r="AK319" s="2">
        <f>IF('Control Panel'!$D$26="ON",AO318*(1-'Control Panel'!$C$26),AO318)</f>
        <v>-5.056790541857481E-10</v>
      </c>
      <c r="AL319" s="3">
        <f>IF(ROUND(AO318,2) = 0,0,-PMT(_xlfn.XLOOKUP(AK$1,'Control Panel'!$B:$B,'Control Panel'!$H:$H),_xlfn.XLOOKUP(AK$1,'Control Panel'!$B:$B,'Control Panel'!$E:$E),_xlfn.XLOOKUP(AK$1,'Control Panel'!$B:$B,'Control Panel'!$C:$C)))</f>
        <v>0</v>
      </c>
      <c r="AM319" s="3">
        <f>IF(AL319=0,0,AK319*(_xlfn.XLOOKUP(AK$1,'Control Panel'!$B:$B,'Control Panel'!$H:$H)))</f>
        <v>0</v>
      </c>
      <c r="AN319" s="3">
        <f t="shared" si="161"/>
        <v>0</v>
      </c>
      <c r="AO319" s="3">
        <f t="shared" si="162"/>
        <v>-5.056790541857481E-10</v>
      </c>
      <c r="AP319" s="10">
        <f>_xlfn.XLOOKUP(AK$1,'Control Panel'!$B:$B,'Control Panel'!$D:$D)</f>
        <v>6.25E-2</v>
      </c>
      <c r="AQ319" s="2">
        <f>IF('Control Panel'!$D$26="ON",AU318*(1-'Control Panel'!$C$26),AU318)</f>
        <v>-1.3387762010097504E-9</v>
      </c>
      <c r="AR319" s="3">
        <f>IF(ROUND(AU318,2) = 0,0,-PMT(_xlfn.XLOOKUP(AQ$1,'Control Panel'!$B:$B,'Control Panel'!$H:$H),_xlfn.XLOOKUP(AQ$1,'Control Panel'!$B:$B,'Control Panel'!$E:$E),_xlfn.XLOOKUP(AQ$1,'Control Panel'!$B:$B,'Control Panel'!$C:$C)))</f>
        <v>0</v>
      </c>
      <c r="AS319" s="3">
        <f>IF(AR319=0,0,AQ319*(_xlfn.XLOOKUP(AQ$1,'Control Panel'!$B:$B,'Control Panel'!$H:$H)))</f>
        <v>0</v>
      </c>
      <c r="AT319" s="3">
        <f t="shared" si="163"/>
        <v>0</v>
      </c>
      <c r="AU319" s="3">
        <f t="shared" si="164"/>
        <v>-1.3387762010097504E-9</v>
      </c>
      <c r="AV319" s="10">
        <f>_xlfn.XLOOKUP(AQ$1,'Control Panel'!$B:$B,'Control Panel'!$D:$D)</f>
        <v>6.6250000000000003E-2</v>
      </c>
      <c r="AW319" s="2">
        <f>IF('Control Panel'!$D$26="ON",BA318*(1-'Control Panel'!$C$26),BA318)</f>
        <v>1785404.0700411573</v>
      </c>
      <c r="AX319" s="3">
        <f>IF(ROUND(BA318,2) = 0,0,-PMT(_xlfn.XLOOKUP(AW$1,'Control Panel'!$B:$B,'Control Panel'!$H:$H),_xlfn.XLOOKUP(AW$1,'Control Panel'!$B:$B,'Control Panel'!$E:$E),_xlfn.XLOOKUP(AW$1,'Control Panel'!$B:$B,'Control Panel'!$C:$C)))</f>
        <v>44797.69910066975</v>
      </c>
      <c r="AY319" s="3">
        <f>IF(AX319=0,0,AW319*(_xlfn.XLOOKUP(AW$1,'Control Panel'!$B:$B,'Control Panel'!$H:$H)))</f>
        <v>7997.122397059351</v>
      </c>
      <c r="AZ319" s="3">
        <f t="shared" si="165"/>
        <v>36800.576703610401</v>
      </c>
      <c r="BA319" s="3">
        <f t="shared" si="166"/>
        <v>1748603.4933375469</v>
      </c>
      <c r="BB319" s="10">
        <f>_xlfn.XLOOKUP(AW$1,'Control Panel'!$B:$B,'Control Panel'!$D:$D)</f>
        <v>5.3749999999999999E-2</v>
      </c>
      <c r="BC319" s="2">
        <f>IF('Control Panel'!$D$26="ON",BG318*(1-'Control Panel'!$C$26),BG318)</f>
        <v>3219068.5380782732</v>
      </c>
      <c r="BD319" s="3">
        <f>IF(ROUND(BG318,2) = 0,0,-PMT(_xlfn.XLOOKUP(BC$1,'Control Panel'!$B:$B,'Control Panel'!$H:$H),_xlfn.XLOOKUP(BC$1,'Control Panel'!$B:$B,'Control Panel'!$E:$E),_xlfn.XLOOKUP(BC$1,'Control Panel'!$B:$B,'Control Panel'!$C:$C)))</f>
        <v>83162.8118973979</v>
      </c>
      <c r="BE319" s="3">
        <f>IF(BD319=0,0,BC319*(_xlfn.XLOOKUP(BC$1,'Control Panel'!$B:$B,'Control Panel'!$H:$H)))</f>
        <v>18777.899805456593</v>
      </c>
      <c r="BF319" s="3">
        <f t="shared" si="167"/>
        <v>64384.912091941311</v>
      </c>
      <c r="BG319" s="3">
        <f t="shared" si="168"/>
        <v>3154683.6259863321</v>
      </c>
      <c r="BH319" s="10">
        <f>_xlfn.XLOOKUP(BC$1,'Control Panel'!$B:$B,'Control Panel'!$D:$D)</f>
        <v>7.0000000000000007E-2</v>
      </c>
      <c r="BI319" s="2">
        <f>IF('Control Panel'!$D$26="ON",BM318*(1-'Control Panel'!$C$26),BM318)</f>
        <v>1577067.4549333372</v>
      </c>
      <c r="BJ319" s="3">
        <f>IF(ROUND(BM318,2) = 0,0,-PMT(_xlfn.XLOOKUP(BI$1,'Control Panel'!$B:$B,'Control Panel'!$H:$H),_xlfn.XLOOKUP(BI$1,'Control Panel'!$B:$B,'Control Panel'!$E:$E),_xlfn.XLOOKUP(BI$1,'Control Panel'!$B:$B,'Control Panel'!$C:$C)))</f>
        <v>39928.799014207361</v>
      </c>
      <c r="BK319" s="3">
        <f>IF(BJ319=0,0,BI319*(_xlfn.XLOOKUP(BI$1,'Control Panel'!$B:$B,'Control Panel'!$H:$H)))</f>
        <v>7721.0594147777956</v>
      </c>
      <c r="BL319" s="3">
        <f t="shared" si="169"/>
        <v>32207.739599429566</v>
      </c>
      <c r="BM319" s="3">
        <f t="shared" si="170"/>
        <v>1544859.7153339076</v>
      </c>
      <c r="BN319" s="10">
        <f>_xlfn.XLOOKUP(BI$1,'Control Panel'!$B:$B,'Control Panel'!$D:$D)</f>
        <v>5.8749999999999997E-2</v>
      </c>
      <c r="BO319" s="2">
        <f>IF('Control Panel'!$D$26="ON",BS318*(1-'Control Panel'!$C$26),BS318)</f>
        <v>2040343.0311846833</v>
      </c>
      <c r="BP319" s="3">
        <f>IF(ROUND(BS318,2) = 0,0,-PMT(_xlfn.XLOOKUP(BO$1,'Control Panel'!$B:$B,'Control Panel'!$H:$H),_xlfn.XLOOKUP(BO$1,'Control Panel'!$B:$B,'Control Panel'!$E:$E),_xlfn.XLOOKUP(BO$1,'Control Panel'!$B:$B,'Control Panel'!$C:$C)))</f>
        <v>51078.842448125593</v>
      </c>
      <c r="BQ319" s="3">
        <f>IF(BP319=0,0,BO319*(_xlfn.XLOOKUP(BO$1,'Control Panel'!$B:$B,'Control Panel'!$H:$H)))</f>
        <v>8926.5007614329879</v>
      </c>
      <c r="BR319" s="3">
        <f t="shared" si="171"/>
        <v>42152.341686692605</v>
      </c>
      <c r="BS319" s="3">
        <f t="shared" si="172"/>
        <v>1998190.6894979908</v>
      </c>
      <c r="BT319" s="10">
        <f>_xlfn.XLOOKUP(BO$1,'Control Panel'!$B:$B,'Control Panel'!$D:$D)</f>
        <v>5.2499999999999998E-2</v>
      </c>
      <c r="BU319" s="2">
        <f>IF('Control Panel'!$D$26="ON",BY318*(1-'Control Panel'!$C$26),BY318)</f>
        <v>-1.0259100235998631E-9</v>
      </c>
      <c r="BV319" s="3">
        <f>IF(ROUND(BY318,2) = 0,0,-PMT(_xlfn.XLOOKUP(BU$1,'Control Panel'!$B:$B,'Control Panel'!$H:$H),_xlfn.XLOOKUP(BU$1,'Control Panel'!$B:$B,'Control Panel'!$E:$E),_xlfn.XLOOKUP(BU$1,'Control Panel'!$B:$B,'Control Panel'!$C:$C)))</f>
        <v>0</v>
      </c>
      <c r="BW319" s="3">
        <f>IF(BV319=0,0,BU319*(_xlfn.XLOOKUP(BU$1,'Control Panel'!$B:$B,'Control Panel'!$H:$H)))</f>
        <v>0</v>
      </c>
      <c r="BX319" s="3">
        <f t="shared" si="173"/>
        <v>0</v>
      </c>
      <c r="BY319" s="3">
        <f t="shared" si="174"/>
        <v>-1.0259100235998631E-9</v>
      </c>
      <c r="BZ319" s="10">
        <f>_xlfn.XLOOKUP(BU$1,'Control Panel'!$B:$B,'Control Panel'!$D:$D)</f>
        <v>6.3750000000000001E-2</v>
      </c>
      <c r="CA319" s="2">
        <f>IF('Control Panel'!$D$26="ON",CE318*(1-'Control Panel'!$C$26),CE318)</f>
        <v>-8.3746272139251232E-9</v>
      </c>
      <c r="CB319" s="3">
        <f>IF(ROUND(CE318,2) = 0,0,-PMT(_xlfn.XLOOKUP(CA$1,'Control Panel'!$B:$B,'Control Panel'!$H:$H),_xlfn.XLOOKUP(CA$1,'Control Panel'!$B:$B,'Control Panel'!$E:$E),_xlfn.XLOOKUP(CA$1,'Control Panel'!$B:$B,'Control Panel'!$C:$C)))</f>
        <v>0</v>
      </c>
      <c r="CC319" s="3">
        <f>IF(CB319=0,0,CA319*(_xlfn.XLOOKUP(CA$1,'Control Panel'!$B:$B,'Control Panel'!$H:$H)))</f>
        <v>0</v>
      </c>
      <c r="CD319" s="3">
        <f t="shared" si="175"/>
        <v>0</v>
      </c>
      <c r="CE319" s="3">
        <f t="shared" si="176"/>
        <v>-8.3746272139251232E-9</v>
      </c>
      <c r="CF319" s="10">
        <f>_xlfn.XLOOKUP(CA$1,'Control Panel'!$B:$B,'Control Panel'!$D:$D)</f>
        <v>5.7500000000000002E-2</v>
      </c>
      <c r="CG319" s="2">
        <f>IF('Control Panel'!$D$26="ON",CK318*(1-'Control Panel'!$C$26),CK318)</f>
        <v>2.066371962428093E-9</v>
      </c>
      <c r="CH319" s="3">
        <f>IF(ROUND(CK318,2) = 0,0,-PMT(_xlfn.XLOOKUP(CG$1,'Control Panel'!$B:$B,'Control Panel'!$H:$H),_xlfn.XLOOKUP(CG$1,'Control Panel'!$B:$B,'Control Panel'!$E:$E),_xlfn.XLOOKUP(CG$1,'Control Panel'!$B:$B,'Control Panel'!$C:$C)))</f>
        <v>0</v>
      </c>
      <c r="CI319" s="3">
        <f>IF(CH319=0,0,CG319*(_xlfn.XLOOKUP(CG$1,'Control Panel'!$B:$B,'Control Panel'!$H:$H)))</f>
        <v>0</v>
      </c>
      <c r="CJ319" s="3">
        <f t="shared" si="177"/>
        <v>0</v>
      </c>
      <c r="CK319" s="3">
        <f t="shared" si="178"/>
        <v>2.066371962428093E-9</v>
      </c>
      <c r="CL319" s="10">
        <f>_xlfn.XLOOKUP(CG$1,'Control Panel'!$B:$B,'Control Panel'!$D:$D)</f>
        <v>5.5E-2</v>
      </c>
      <c r="CM319" s="2">
        <f>IF('Control Panel'!$D$26="ON",CQ318*(1-'Control Panel'!$C$26),CQ318)</f>
        <v>441155.24998587556</v>
      </c>
      <c r="CN319" s="3">
        <f>IF(ROUND(CQ318,2) = 0,0,-PMT(_xlfn.XLOOKUP(CM$1,'Control Panel'!$B:$B,'Control Panel'!$H:$H),_xlfn.XLOOKUP(CM$1,'Control Panel'!$B:$B,'Control Panel'!$E:$E),_xlfn.XLOOKUP(CM$1,'Control Panel'!$B:$B,'Control Panel'!$C:$C)))</f>
        <v>11044.074042837967</v>
      </c>
      <c r="CO319" s="3">
        <f>IF(CN319=0,0,CM319*(_xlfn.XLOOKUP(CM$1,'Control Panel'!$B:$B,'Control Panel'!$H:$H)))</f>
        <v>1930.0542186882053</v>
      </c>
      <c r="CP319" s="3">
        <f t="shared" si="179"/>
        <v>9114.0198241497619</v>
      </c>
      <c r="CQ319" s="3">
        <f t="shared" si="180"/>
        <v>432041.23016172578</v>
      </c>
      <c r="CR319" s="10">
        <f>_xlfn.XLOOKUP(CM$1,'Control Panel'!$B:$B,'Control Panel'!$D:$D)</f>
        <v>5.2499999999999998E-2</v>
      </c>
    </row>
    <row r="320" spans="1:96" ht="11.15" thickBot="1" x14ac:dyDescent="0.35">
      <c r="A320" s="86">
        <f t="shared" si="149"/>
        <v>290920.50374718109</v>
      </c>
      <c r="B320" s="3">
        <f t="shared" si="150"/>
        <v>73762.129559537832</v>
      </c>
      <c r="C320" s="88">
        <f>SUM($A$3:A319)</f>
        <v>86001874.641020477</v>
      </c>
      <c r="D320" s="87">
        <f>IF('Control Panel'!$D$27= "ON",A320+B320*(1-'Control Panel'!$C$27),A320+B320)</f>
        <v>364682.6333067189</v>
      </c>
      <c r="F320" s="11">
        <v>318</v>
      </c>
      <c r="G320" s="2">
        <f>IF('Control Panel'!$D$26="ON",K319*(1-'Control Panel'!$C$26),K319)</f>
        <v>2.5611370801925659E-9</v>
      </c>
      <c r="H320" s="3">
        <f>IF(ROUND(K319,2) = 0,0,-PMT(_xlfn.XLOOKUP(G$1,'Control Panel'!$B:$B,'Control Panel'!$H:$H),_xlfn.XLOOKUP(G$1,'Control Panel'!$B:$B,'Control Panel'!$E:$E),_xlfn.XLOOKUP(G$1,'Control Panel'!$B:$B,'Control Panel'!$C:$C)))</f>
        <v>0</v>
      </c>
      <c r="I320" s="3">
        <f>IF(H320=0,0,G320*(_xlfn.XLOOKUP(G$1,'Control Panel'!$B:$B,'Control Panel'!$H:$H)))</f>
        <v>0</v>
      </c>
      <c r="J320" s="3">
        <f t="shared" si="151"/>
        <v>0</v>
      </c>
      <c r="K320" s="3">
        <f t="shared" si="152"/>
        <v>2.5611370801925659E-9</v>
      </c>
      <c r="L320" s="10">
        <f>_xlfn.XLOOKUP(G$1,'Control Panel'!$B:$B,'Control Panel'!$D:$D)</f>
        <v>5.5E-2</v>
      </c>
      <c r="M320" s="2">
        <f>IF('Control Panel'!$D$26="ON",Q319*(1-'Control Panel'!$C$26),Q319)</f>
        <v>998974.94725113839</v>
      </c>
      <c r="N320" s="3">
        <f>IF(ROUND(Q319,2) = 0,0,-PMT(_xlfn.XLOOKUP(M$1,'Control Panel'!$B:$B,'Control Panel'!$H:$H),_xlfn.XLOOKUP(M$1,'Control Panel'!$B:$B,'Control Panel'!$E:$E),_xlfn.XLOOKUP(M$1,'Control Panel'!$B:$B,'Control Panel'!$C:$C)))</f>
        <v>26277.152547020552</v>
      </c>
      <c r="O320" s="3">
        <f>IF(N320=0,0,M320*(_xlfn.XLOOKUP(M$1,'Control Panel'!$B:$B,'Control Panel'!$H:$H)))</f>
        <v>5723.2939686263144</v>
      </c>
      <c r="P320" s="3">
        <f t="shared" si="153"/>
        <v>20553.85857839424</v>
      </c>
      <c r="Q320" s="3">
        <f t="shared" si="154"/>
        <v>978421.08867274411</v>
      </c>
      <c r="R320" s="10">
        <f>_xlfn.XLOOKUP(M$1,'Control Panel'!$B:$B,'Control Panel'!$D:$D)</f>
        <v>6.8750000000000006E-2</v>
      </c>
      <c r="S320" s="2">
        <f>IF('Control Panel'!$D$26="ON",W319*(1-'Control Panel'!$C$26),W319)</f>
        <v>1623334.2892830526</v>
      </c>
      <c r="T320" s="3">
        <f>IF(ROUND(W319,2) = 0,0,-PMT(_xlfn.XLOOKUP(S$1,'Control Panel'!$B:$B,'Control Panel'!$H:$H),_xlfn.XLOOKUP(S$1,'Control Panel'!$B:$B,'Control Panel'!$E:$E),_xlfn.XLOOKUP(S$1,'Control Panel'!$B:$B,'Control Panel'!$C:$C)))</f>
        <v>42700.372888908401</v>
      </c>
      <c r="U320" s="3">
        <f>IF(T320=0,0,S320*(_xlfn.XLOOKUP(S$1,'Control Panel'!$B:$B,'Control Panel'!$H:$H)))</f>
        <v>9300.3526990174887</v>
      </c>
      <c r="V320" s="3">
        <f t="shared" si="155"/>
        <v>33400.020189890914</v>
      </c>
      <c r="W320" s="3">
        <f t="shared" si="156"/>
        <v>1589934.2690931617</v>
      </c>
      <c r="X320" s="10">
        <f>_xlfn.XLOOKUP(S$1,'Control Panel'!$B:$B,'Control Panel'!$D:$D)</f>
        <v>6.8750000000000006E-2</v>
      </c>
      <c r="Y320" s="2">
        <f>IF('Control Panel'!$D$26="ON",AC319*(1-'Control Panel'!$C$26),AC319)</f>
        <v>-6.7957444116473198E-9</v>
      </c>
      <c r="Z320" s="3">
        <f>IF(ROUND(AC319,2) = 0,0,-PMT(_xlfn.XLOOKUP(Y$1,'Control Panel'!$B:$B,'Control Panel'!$H:$H),_xlfn.XLOOKUP(Y$1,'Control Panel'!$B:$B,'Control Panel'!$E:$E),_xlfn.XLOOKUP(Y$1,'Control Panel'!$B:$B,'Control Panel'!$C:$C)))</f>
        <v>0</v>
      </c>
      <c r="AA320" s="3">
        <f>IF(Z320=0,0,Y320*(_xlfn.XLOOKUP(Y$1,'Control Panel'!$B:$B,'Control Panel'!$H:$H)))</f>
        <v>0</v>
      </c>
      <c r="AB320" s="3">
        <f t="shared" si="157"/>
        <v>0</v>
      </c>
      <c r="AC320" s="3">
        <f t="shared" si="158"/>
        <v>-6.7957444116473198E-9</v>
      </c>
      <c r="AD320" s="10">
        <f>_xlfn.XLOOKUP(Y$1,'Control Panel'!$B:$B,'Control Panel'!$D:$D)</f>
        <v>5.1249999999999997E-2</v>
      </c>
      <c r="AE320" s="2">
        <f>IF('Control Panel'!$D$26="ON",AI319*(1-'Control Panel'!$C$26),AI319)</f>
        <v>2497437.3681278522</v>
      </c>
      <c r="AF320" s="3">
        <f>IF(ROUND(AI319,2) = 0,0,-PMT(_xlfn.XLOOKUP(AE$1,'Control Panel'!$B:$B,'Control Panel'!$H:$H),_xlfn.XLOOKUP(AE$1,'Control Panel'!$B:$B,'Control Panel'!$E:$E),_xlfn.XLOOKUP(AE$1,'Control Panel'!$B:$B,'Control Panel'!$C:$C)))</f>
        <v>65692.881367551381</v>
      </c>
      <c r="AG320" s="3">
        <f>IF(AF320=0,0,AE320*(_xlfn.XLOOKUP(AE$1,'Control Panel'!$B:$B,'Control Panel'!$H:$H)))</f>
        <v>14308.234921565821</v>
      </c>
      <c r="AH320" s="3">
        <f t="shared" si="159"/>
        <v>51384.646445985563</v>
      </c>
      <c r="AI320" s="3">
        <f t="shared" si="160"/>
        <v>2446052.7216818668</v>
      </c>
      <c r="AJ320" s="10">
        <f>_xlfn.XLOOKUP(AE$1,'Control Panel'!$B:$B,'Control Panel'!$D:$D)</f>
        <v>6.8750000000000006E-2</v>
      </c>
      <c r="AK320" s="2">
        <f>IF('Control Panel'!$D$26="ON",AO319*(1-'Control Panel'!$C$26),AO319)</f>
        <v>-5.056790541857481E-10</v>
      </c>
      <c r="AL320" s="3">
        <f>IF(ROUND(AO319,2) = 0,0,-PMT(_xlfn.XLOOKUP(AK$1,'Control Panel'!$B:$B,'Control Panel'!$H:$H),_xlfn.XLOOKUP(AK$1,'Control Panel'!$B:$B,'Control Panel'!$E:$E),_xlfn.XLOOKUP(AK$1,'Control Panel'!$B:$B,'Control Panel'!$C:$C)))</f>
        <v>0</v>
      </c>
      <c r="AM320" s="3">
        <f>IF(AL320=0,0,AK320*(_xlfn.XLOOKUP(AK$1,'Control Panel'!$B:$B,'Control Panel'!$H:$H)))</f>
        <v>0</v>
      </c>
      <c r="AN320" s="3">
        <f t="shared" si="161"/>
        <v>0</v>
      </c>
      <c r="AO320" s="3">
        <f t="shared" si="162"/>
        <v>-5.056790541857481E-10</v>
      </c>
      <c r="AP320" s="10">
        <f>_xlfn.XLOOKUP(AK$1,'Control Panel'!$B:$B,'Control Panel'!$D:$D)</f>
        <v>6.25E-2</v>
      </c>
      <c r="AQ320" s="2">
        <f>IF('Control Panel'!$D$26="ON",AU319*(1-'Control Panel'!$C$26),AU319)</f>
        <v>-1.3387762010097504E-9</v>
      </c>
      <c r="AR320" s="3">
        <f>IF(ROUND(AU319,2) = 0,0,-PMT(_xlfn.XLOOKUP(AQ$1,'Control Panel'!$B:$B,'Control Panel'!$H:$H),_xlfn.XLOOKUP(AQ$1,'Control Panel'!$B:$B,'Control Panel'!$E:$E),_xlfn.XLOOKUP(AQ$1,'Control Panel'!$B:$B,'Control Panel'!$C:$C)))</f>
        <v>0</v>
      </c>
      <c r="AS320" s="3">
        <f>IF(AR320=0,0,AQ320*(_xlfn.XLOOKUP(AQ$1,'Control Panel'!$B:$B,'Control Panel'!$H:$H)))</f>
        <v>0</v>
      </c>
      <c r="AT320" s="3">
        <f t="shared" si="163"/>
        <v>0</v>
      </c>
      <c r="AU320" s="3">
        <f t="shared" si="164"/>
        <v>-1.3387762010097504E-9</v>
      </c>
      <c r="AV320" s="10">
        <f>_xlfn.XLOOKUP(AQ$1,'Control Panel'!$B:$B,'Control Panel'!$D:$D)</f>
        <v>6.6250000000000003E-2</v>
      </c>
      <c r="AW320" s="2">
        <f>IF('Control Panel'!$D$26="ON",BA319*(1-'Control Panel'!$C$26),BA319)</f>
        <v>1748603.4933375469</v>
      </c>
      <c r="AX320" s="3">
        <f>IF(ROUND(BA319,2) = 0,0,-PMT(_xlfn.XLOOKUP(AW$1,'Control Panel'!$B:$B,'Control Panel'!$H:$H),_xlfn.XLOOKUP(AW$1,'Control Panel'!$B:$B,'Control Panel'!$E:$E),_xlfn.XLOOKUP(AW$1,'Control Panel'!$B:$B,'Control Panel'!$C:$C)))</f>
        <v>44797.69910066975</v>
      </c>
      <c r="AY320" s="3">
        <f>IF(AX320=0,0,AW320*(_xlfn.XLOOKUP(AW$1,'Control Panel'!$B:$B,'Control Panel'!$H:$H)))</f>
        <v>7832.2864805744293</v>
      </c>
      <c r="AZ320" s="3">
        <f t="shared" si="165"/>
        <v>36965.412620095318</v>
      </c>
      <c r="BA320" s="3">
        <f t="shared" si="166"/>
        <v>1711638.0807174516</v>
      </c>
      <c r="BB320" s="10">
        <f>_xlfn.XLOOKUP(AW$1,'Control Panel'!$B:$B,'Control Panel'!$D:$D)</f>
        <v>5.3749999999999999E-2</v>
      </c>
      <c r="BC320" s="2">
        <f>IF('Control Panel'!$D$26="ON",BG319*(1-'Control Panel'!$C$26),BG319)</f>
        <v>3154683.6259863321</v>
      </c>
      <c r="BD320" s="3">
        <f>IF(ROUND(BG319,2) = 0,0,-PMT(_xlfn.XLOOKUP(BC$1,'Control Panel'!$B:$B,'Control Panel'!$H:$H),_xlfn.XLOOKUP(BC$1,'Control Panel'!$B:$B,'Control Panel'!$E:$E),_xlfn.XLOOKUP(BC$1,'Control Panel'!$B:$B,'Control Panel'!$C:$C)))</f>
        <v>83162.8118973979</v>
      </c>
      <c r="BE320" s="3">
        <f>IF(BD320=0,0,BC320*(_xlfn.XLOOKUP(BC$1,'Control Panel'!$B:$B,'Control Panel'!$H:$H)))</f>
        <v>18402.321151586937</v>
      </c>
      <c r="BF320" s="3">
        <f t="shared" si="167"/>
        <v>64760.490745810966</v>
      </c>
      <c r="BG320" s="3">
        <f t="shared" si="168"/>
        <v>3089923.1352405213</v>
      </c>
      <c r="BH320" s="10">
        <f>_xlfn.XLOOKUP(BC$1,'Control Panel'!$B:$B,'Control Panel'!$D:$D)</f>
        <v>7.0000000000000007E-2</v>
      </c>
      <c r="BI320" s="2">
        <f>IF('Control Panel'!$D$26="ON",BM319*(1-'Control Panel'!$C$26),BM319)</f>
        <v>1544859.7153339076</v>
      </c>
      <c r="BJ320" s="3">
        <f>IF(ROUND(BM319,2) = 0,0,-PMT(_xlfn.XLOOKUP(BI$1,'Control Panel'!$B:$B,'Control Panel'!$H:$H),_xlfn.XLOOKUP(BI$1,'Control Panel'!$B:$B,'Control Panel'!$E:$E),_xlfn.XLOOKUP(BI$1,'Control Panel'!$B:$B,'Control Panel'!$C:$C)))</f>
        <v>39928.799014207361</v>
      </c>
      <c r="BK320" s="3">
        <f>IF(BJ320=0,0,BI320*(_xlfn.XLOOKUP(BI$1,'Control Panel'!$B:$B,'Control Panel'!$H:$H)))</f>
        <v>7563.3756896555888</v>
      </c>
      <c r="BL320" s="3">
        <f t="shared" si="169"/>
        <v>32365.423324551772</v>
      </c>
      <c r="BM320" s="3">
        <f t="shared" si="170"/>
        <v>1512494.292009356</v>
      </c>
      <c r="BN320" s="10">
        <f>_xlfn.XLOOKUP(BI$1,'Control Panel'!$B:$B,'Control Panel'!$D:$D)</f>
        <v>5.8749999999999997E-2</v>
      </c>
      <c r="BO320" s="2">
        <f>IF('Control Panel'!$D$26="ON",BS319*(1-'Control Panel'!$C$26),BS319)</f>
        <v>1998190.6894979908</v>
      </c>
      <c r="BP320" s="3">
        <f>IF(ROUND(BS319,2) = 0,0,-PMT(_xlfn.XLOOKUP(BO$1,'Control Panel'!$B:$B,'Control Panel'!$H:$H),_xlfn.XLOOKUP(BO$1,'Control Panel'!$B:$B,'Control Panel'!$E:$E),_xlfn.XLOOKUP(BO$1,'Control Panel'!$B:$B,'Control Panel'!$C:$C)))</f>
        <v>51078.842448125593</v>
      </c>
      <c r="BQ320" s="3">
        <f>IF(BP320=0,0,BO320*(_xlfn.XLOOKUP(BO$1,'Control Panel'!$B:$B,'Control Panel'!$H:$H)))</f>
        <v>8742.0842665537093</v>
      </c>
      <c r="BR320" s="3">
        <f t="shared" si="171"/>
        <v>42336.758181571888</v>
      </c>
      <c r="BS320" s="3">
        <f t="shared" si="172"/>
        <v>1955853.9313164188</v>
      </c>
      <c r="BT320" s="10">
        <f>_xlfn.XLOOKUP(BO$1,'Control Panel'!$B:$B,'Control Panel'!$D:$D)</f>
        <v>5.2499999999999998E-2</v>
      </c>
      <c r="BU320" s="2">
        <f>IF('Control Panel'!$D$26="ON",BY319*(1-'Control Panel'!$C$26),BY319)</f>
        <v>-1.0259100235998631E-9</v>
      </c>
      <c r="BV320" s="3">
        <f>IF(ROUND(BY319,2) = 0,0,-PMT(_xlfn.XLOOKUP(BU$1,'Control Panel'!$B:$B,'Control Panel'!$H:$H),_xlfn.XLOOKUP(BU$1,'Control Panel'!$B:$B,'Control Panel'!$E:$E),_xlfn.XLOOKUP(BU$1,'Control Panel'!$B:$B,'Control Panel'!$C:$C)))</f>
        <v>0</v>
      </c>
      <c r="BW320" s="3">
        <f>IF(BV320=0,0,BU320*(_xlfn.XLOOKUP(BU$1,'Control Panel'!$B:$B,'Control Panel'!$H:$H)))</f>
        <v>0</v>
      </c>
      <c r="BX320" s="3">
        <f t="shared" si="173"/>
        <v>0</v>
      </c>
      <c r="BY320" s="3">
        <f t="shared" si="174"/>
        <v>-1.0259100235998631E-9</v>
      </c>
      <c r="BZ320" s="10">
        <f>_xlfn.XLOOKUP(BU$1,'Control Panel'!$B:$B,'Control Panel'!$D:$D)</f>
        <v>6.3750000000000001E-2</v>
      </c>
      <c r="CA320" s="2">
        <f>IF('Control Panel'!$D$26="ON",CE319*(1-'Control Panel'!$C$26),CE319)</f>
        <v>-8.3746272139251232E-9</v>
      </c>
      <c r="CB320" s="3">
        <f>IF(ROUND(CE319,2) = 0,0,-PMT(_xlfn.XLOOKUP(CA$1,'Control Panel'!$B:$B,'Control Panel'!$H:$H),_xlfn.XLOOKUP(CA$1,'Control Panel'!$B:$B,'Control Panel'!$E:$E),_xlfn.XLOOKUP(CA$1,'Control Panel'!$B:$B,'Control Panel'!$C:$C)))</f>
        <v>0</v>
      </c>
      <c r="CC320" s="3">
        <f>IF(CB320=0,0,CA320*(_xlfn.XLOOKUP(CA$1,'Control Panel'!$B:$B,'Control Panel'!$H:$H)))</f>
        <v>0</v>
      </c>
      <c r="CD320" s="3">
        <f t="shared" si="175"/>
        <v>0</v>
      </c>
      <c r="CE320" s="3">
        <f t="shared" si="176"/>
        <v>-8.3746272139251232E-9</v>
      </c>
      <c r="CF320" s="10">
        <f>_xlfn.XLOOKUP(CA$1,'Control Panel'!$B:$B,'Control Panel'!$D:$D)</f>
        <v>5.7500000000000002E-2</v>
      </c>
      <c r="CG320" s="2">
        <f>IF('Control Panel'!$D$26="ON",CK319*(1-'Control Panel'!$C$26),CK319)</f>
        <v>2.066371962428093E-9</v>
      </c>
      <c r="CH320" s="3">
        <f>IF(ROUND(CK319,2) = 0,0,-PMT(_xlfn.XLOOKUP(CG$1,'Control Panel'!$B:$B,'Control Panel'!$H:$H),_xlfn.XLOOKUP(CG$1,'Control Panel'!$B:$B,'Control Panel'!$E:$E),_xlfn.XLOOKUP(CG$1,'Control Panel'!$B:$B,'Control Panel'!$C:$C)))</f>
        <v>0</v>
      </c>
      <c r="CI320" s="3">
        <f>IF(CH320=0,0,CG320*(_xlfn.XLOOKUP(CG$1,'Control Panel'!$B:$B,'Control Panel'!$H:$H)))</f>
        <v>0</v>
      </c>
      <c r="CJ320" s="3">
        <f t="shared" si="177"/>
        <v>0</v>
      </c>
      <c r="CK320" s="3">
        <f t="shared" si="178"/>
        <v>2.066371962428093E-9</v>
      </c>
      <c r="CL320" s="10">
        <f>_xlfn.XLOOKUP(CG$1,'Control Panel'!$B:$B,'Control Panel'!$D:$D)</f>
        <v>5.5E-2</v>
      </c>
      <c r="CM320" s="2">
        <f>IF('Control Panel'!$D$26="ON",CQ319*(1-'Control Panel'!$C$26),CQ319)</f>
        <v>432041.23016172578</v>
      </c>
      <c r="CN320" s="3">
        <f>IF(ROUND(CQ319,2) = 0,0,-PMT(_xlfn.XLOOKUP(CM$1,'Control Panel'!$B:$B,'Control Panel'!$H:$H),_xlfn.XLOOKUP(CM$1,'Control Panel'!$B:$B,'Control Panel'!$E:$E),_xlfn.XLOOKUP(CM$1,'Control Panel'!$B:$B,'Control Panel'!$C:$C)))</f>
        <v>11044.074042837967</v>
      </c>
      <c r="CO320" s="3">
        <f>IF(CN320=0,0,CM320*(_xlfn.XLOOKUP(CM$1,'Control Panel'!$B:$B,'Control Panel'!$H:$H)))</f>
        <v>1890.18038195755</v>
      </c>
      <c r="CP320" s="3">
        <f t="shared" si="179"/>
        <v>9153.8936608804161</v>
      </c>
      <c r="CQ320" s="3">
        <f t="shared" si="180"/>
        <v>422887.33650084538</v>
      </c>
      <c r="CR320" s="10">
        <f>_xlfn.XLOOKUP(CM$1,'Control Panel'!$B:$B,'Control Panel'!$D:$D)</f>
        <v>5.2499999999999998E-2</v>
      </c>
    </row>
    <row r="321" spans="1:96" ht="11.15" thickBot="1" x14ac:dyDescent="0.35">
      <c r="A321" s="86">
        <f t="shared" si="149"/>
        <v>292451.07680810307</v>
      </c>
      <c r="B321" s="3">
        <f t="shared" si="150"/>
        <v>72231.556498615828</v>
      </c>
      <c r="C321" s="88">
        <f>SUM($A$3:A320)</f>
        <v>86292795.144767657</v>
      </c>
      <c r="D321" s="87">
        <f>IF('Control Panel'!$D$27= "ON",A321+B321*(1-'Control Panel'!$C$27),A321+B321)</f>
        <v>364682.6333067189</v>
      </c>
      <c r="F321" s="11">
        <v>319</v>
      </c>
      <c r="G321" s="2">
        <f>IF('Control Panel'!$D$26="ON",K320*(1-'Control Panel'!$C$26),K320)</f>
        <v>2.5611370801925659E-9</v>
      </c>
      <c r="H321" s="3">
        <f>IF(ROUND(K320,2) = 0,0,-PMT(_xlfn.XLOOKUP(G$1,'Control Panel'!$B:$B,'Control Panel'!$H:$H),_xlfn.XLOOKUP(G$1,'Control Panel'!$B:$B,'Control Panel'!$E:$E),_xlfn.XLOOKUP(G$1,'Control Panel'!$B:$B,'Control Panel'!$C:$C)))</f>
        <v>0</v>
      </c>
      <c r="I321" s="3">
        <f>IF(H321=0,0,G321*(_xlfn.XLOOKUP(G$1,'Control Panel'!$B:$B,'Control Panel'!$H:$H)))</f>
        <v>0</v>
      </c>
      <c r="J321" s="3">
        <f t="shared" si="151"/>
        <v>0</v>
      </c>
      <c r="K321" s="3">
        <f t="shared" si="152"/>
        <v>2.5611370801925659E-9</v>
      </c>
      <c r="L321" s="10">
        <f>_xlfn.XLOOKUP(G$1,'Control Panel'!$B:$B,'Control Panel'!$D:$D)</f>
        <v>5.5E-2</v>
      </c>
      <c r="M321" s="2">
        <f>IF('Control Panel'!$D$26="ON",Q320*(1-'Control Panel'!$C$26),Q320)</f>
        <v>978421.08867274411</v>
      </c>
      <c r="N321" s="3">
        <f>IF(ROUND(Q320,2) = 0,0,-PMT(_xlfn.XLOOKUP(M$1,'Control Panel'!$B:$B,'Control Panel'!$H:$H),_xlfn.XLOOKUP(M$1,'Control Panel'!$B:$B,'Control Panel'!$E:$E),_xlfn.XLOOKUP(M$1,'Control Panel'!$B:$B,'Control Panel'!$C:$C)))</f>
        <v>26277.152547020552</v>
      </c>
      <c r="O321" s="3">
        <f>IF(N321=0,0,M321*(_xlfn.XLOOKUP(M$1,'Control Panel'!$B:$B,'Control Panel'!$H:$H)))</f>
        <v>5605.5374871875965</v>
      </c>
      <c r="P321" s="3">
        <f t="shared" si="153"/>
        <v>20671.615059832955</v>
      </c>
      <c r="Q321" s="3">
        <f t="shared" si="154"/>
        <v>957749.47361291118</v>
      </c>
      <c r="R321" s="10">
        <f>_xlfn.XLOOKUP(M$1,'Control Panel'!$B:$B,'Control Panel'!$D:$D)</f>
        <v>6.8750000000000006E-2</v>
      </c>
      <c r="S321" s="2">
        <f>IF('Control Panel'!$D$26="ON",W320*(1-'Control Panel'!$C$26),W320)</f>
        <v>1589934.2690931617</v>
      </c>
      <c r="T321" s="3">
        <f>IF(ROUND(W320,2) = 0,0,-PMT(_xlfn.XLOOKUP(S$1,'Control Panel'!$B:$B,'Control Panel'!$H:$H),_xlfn.XLOOKUP(S$1,'Control Panel'!$B:$B,'Control Panel'!$E:$E),_xlfn.XLOOKUP(S$1,'Control Panel'!$B:$B,'Control Panel'!$C:$C)))</f>
        <v>42700.372888908401</v>
      </c>
      <c r="U321" s="3">
        <f>IF(T321=0,0,S321*(_xlfn.XLOOKUP(S$1,'Control Panel'!$B:$B,'Control Panel'!$H:$H)))</f>
        <v>9108.998416679573</v>
      </c>
      <c r="V321" s="3">
        <f t="shared" si="155"/>
        <v>33591.374472228825</v>
      </c>
      <c r="W321" s="3">
        <f t="shared" si="156"/>
        <v>1556342.8946209329</v>
      </c>
      <c r="X321" s="10">
        <f>_xlfn.XLOOKUP(S$1,'Control Panel'!$B:$B,'Control Panel'!$D:$D)</f>
        <v>6.8750000000000006E-2</v>
      </c>
      <c r="Y321" s="2">
        <f>IF('Control Panel'!$D$26="ON",AC320*(1-'Control Panel'!$C$26),AC320)</f>
        <v>-6.7957444116473198E-9</v>
      </c>
      <c r="Z321" s="3">
        <f>IF(ROUND(AC320,2) = 0,0,-PMT(_xlfn.XLOOKUP(Y$1,'Control Panel'!$B:$B,'Control Panel'!$H:$H),_xlfn.XLOOKUP(Y$1,'Control Panel'!$B:$B,'Control Panel'!$E:$E),_xlfn.XLOOKUP(Y$1,'Control Panel'!$B:$B,'Control Panel'!$C:$C)))</f>
        <v>0</v>
      </c>
      <c r="AA321" s="3">
        <f>IF(Z321=0,0,Y321*(_xlfn.XLOOKUP(Y$1,'Control Panel'!$B:$B,'Control Panel'!$H:$H)))</f>
        <v>0</v>
      </c>
      <c r="AB321" s="3">
        <f t="shared" si="157"/>
        <v>0</v>
      </c>
      <c r="AC321" s="3">
        <f t="shared" si="158"/>
        <v>-6.7957444116473198E-9</v>
      </c>
      <c r="AD321" s="10">
        <f>_xlfn.XLOOKUP(Y$1,'Control Panel'!$B:$B,'Control Panel'!$D:$D)</f>
        <v>5.1249999999999997E-2</v>
      </c>
      <c r="AE321" s="2">
        <f>IF('Control Panel'!$D$26="ON",AI320*(1-'Control Panel'!$C$26),AI320)</f>
        <v>2446052.7216818668</v>
      </c>
      <c r="AF321" s="3">
        <f>IF(ROUND(AI320,2) = 0,0,-PMT(_xlfn.XLOOKUP(AE$1,'Control Panel'!$B:$B,'Control Panel'!$H:$H),_xlfn.XLOOKUP(AE$1,'Control Panel'!$B:$B,'Control Panel'!$E:$E),_xlfn.XLOOKUP(AE$1,'Control Panel'!$B:$B,'Control Panel'!$C:$C)))</f>
        <v>65692.881367551381</v>
      </c>
      <c r="AG321" s="3">
        <f>IF(AF321=0,0,AE321*(_xlfn.XLOOKUP(AE$1,'Control Panel'!$B:$B,'Control Panel'!$H:$H)))</f>
        <v>14013.84371796903</v>
      </c>
      <c r="AH321" s="3">
        <f t="shared" si="159"/>
        <v>51679.037649582351</v>
      </c>
      <c r="AI321" s="3">
        <f t="shared" si="160"/>
        <v>2394373.6840322847</v>
      </c>
      <c r="AJ321" s="10">
        <f>_xlfn.XLOOKUP(AE$1,'Control Panel'!$B:$B,'Control Panel'!$D:$D)</f>
        <v>6.8750000000000006E-2</v>
      </c>
      <c r="AK321" s="2">
        <f>IF('Control Panel'!$D$26="ON",AO320*(1-'Control Panel'!$C$26),AO320)</f>
        <v>-5.056790541857481E-10</v>
      </c>
      <c r="AL321" s="3">
        <f>IF(ROUND(AO320,2) = 0,0,-PMT(_xlfn.XLOOKUP(AK$1,'Control Panel'!$B:$B,'Control Panel'!$H:$H),_xlfn.XLOOKUP(AK$1,'Control Panel'!$B:$B,'Control Panel'!$E:$E),_xlfn.XLOOKUP(AK$1,'Control Panel'!$B:$B,'Control Panel'!$C:$C)))</f>
        <v>0</v>
      </c>
      <c r="AM321" s="3">
        <f>IF(AL321=0,0,AK321*(_xlfn.XLOOKUP(AK$1,'Control Panel'!$B:$B,'Control Panel'!$H:$H)))</f>
        <v>0</v>
      </c>
      <c r="AN321" s="3">
        <f t="shared" si="161"/>
        <v>0</v>
      </c>
      <c r="AO321" s="3">
        <f t="shared" si="162"/>
        <v>-5.056790541857481E-10</v>
      </c>
      <c r="AP321" s="10">
        <f>_xlfn.XLOOKUP(AK$1,'Control Panel'!$B:$B,'Control Panel'!$D:$D)</f>
        <v>6.25E-2</v>
      </c>
      <c r="AQ321" s="2">
        <f>IF('Control Panel'!$D$26="ON",AU320*(1-'Control Panel'!$C$26),AU320)</f>
        <v>-1.3387762010097504E-9</v>
      </c>
      <c r="AR321" s="3">
        <f>IF(ROUND(AU320,2) = 0,0,-PMT(_xlfn.XLOOKUP(AQ$1,'Control Panel'!$B:$B,'Control Panel'!$H:$H),_xlfn.XLOOKUP(AQ$1,'Control Panel'!$B:$B,'Control Panel'!$E:$E),_xlfn.XLOOKUP(AQ$1,'Control Panel'!$B:$B,'Control Panel'!$C:$C)))</f>
        <v>0</v>
      </c>
      <c r="AS321" s="3">
        <f>IF(AR321=0,0,AQ321*(_xlfn.XLOOKUP(AQ$1,'Control Panel'!$B:$B,'Control Panel'!$H:$H)))</f>
        <v>0</v>
      </c>
      <c r="AT321" s="3">
        <f t="shared" si="163"/>
        <v>0</v>
      </c>
      <c r="AU321" s="3">
        <f t="shared" si="164"/>
        <v>-1.3387762010097504E-9</v>
      </c>
      <c r="AV321" s="10">
        <f>_xlfn.XLOOKUP(AQ$1,'Control Panel'!$B:$B,'Control Panel'!$D:$D)</f>
        <v>6.6250000000000003E-2</v>
      </c>
      <c r="AW321" s="2">
        <f>IF('Control Panel'!$D$26="ON",BA320*(1-'Control Panel'!$C$26),BA320)</f>
        <v>1711638.0807174516</v>
      </c>
      <c r="AX321" s="3">
        <f>IF(ROUND(BA320,2) = 0,0,-PMT(_xlfn.XLOOKUP(AW$1,'Control Panel'!$B:$B,'Control Panel'!$H:$H),_xlfn.XLOOKUP(AW$1,'Control Panel'!$B:$B,'Control Panel'!$E:$E),_xlfn.XLOOKUP(AW$1,'Control Panel'!$B:$B,'Control Panel'!$C:$C)))</f>
        <v>44797.69910066975</v>
      </c>
      <c r="AY321" s="3">
        <f>IF(AX321=0,0,AW321*(_xlfn.XLOOKUP(AW$1,'Control Panel'!$B:$B,'Control Panel'!$H:$H)))</f>
        <v>7666.7122365469195</v>
      </c>
      <c r="AZ321" s="3">
        <f t="shared" si="165"/>
        <v>37130.986864122831</v>
      </c>
      <c r="BA321" s="3">
        <f t="shared" si="166"/>
        <v>1674507.0938533288</v>
      </c>
      <c r="BB321" s="10">
        <f>_xlfn.XLOOKUP(AW$1,'Control Panel'!$B:$B,'Control Panel'!$D:$D)</f>
        <v>5.3749999999999999E-2</v>
      </c>
      <c r="BC321" s="2">
        <f>IF('Control Panel'!$D$26="ON",BG320*(1-'Control Panel'!$C$26),BG320)</f>
        <v>3089923.1352405213</v>
      </c>
      <c r="BD321" s="3">
        <f>IF(ROUND(BG320,2) = 0,0,-PMT(_xlfn.XLOOKUP(BC$1,'Control Panel'!$B:$B,'Control Panel'!$H:$H),_xlfn.XLOOKUP(BC$1,'Control Panel'!$B:$B,'Control Panel'!$E:$E),_xlfn.XLOOKUP(BC$1,'Control Panel'!$B:$B,'Control Panel'!$C:$C)))</f>
        <v>83162.8118973979</v>
      </c>
      <c r="BE321" s="3">
        <f>IF(BD321=0,0,BC321*(_xlfn.XLOOKUP(BC$1,'Control Panel'!$B:$B,'Control Panel'!$H:$H)))</f>
        <v>18024.551622236377</v>
      </c>
      <c r="BF321" s="3">
        <f t="shared" si="167"/>
        <v>65138.26027516152</v>
      </c>
      <c r="BG321" s="3">
        <f t="shared" si="168"/>
        <v>3024784.8749653599</v>
      </c>
      <c r="BH321" s="10">
        <f>_xlfn.XLOOKUP(BC$1,'Control Panel'!$B:$B,'Control Panel'!$D:$D)</f>
        <v>7.0000000000000007E-2</v>
      </c>
      <c r="BI321" s="2">
        <f>IF('Control Panel'!$D$26="ON",BM320*(1-'Control Panel'!$C$26),BM320)</f>
        <v>1512494.292009356</v>
      </c>
      <c r="BJ321" s="3">
        <f>IF(ROUND(BM320,2) = 0,0,-PMT(_xlfn.XLOOKUP(BI$1,'Control Panel'!$B:$B,'Control Panel'!$H:$H),_xlfn.XLOOKUP(BI$1,'Control Panel'!$B:$B,'Control Panel'!$E:$E),_xlfn.XLOOKUP(BI$1,'Control Panel'!$B:$B,'Control Panel'!$C:$C)))</f>
        <v>39928.799014207361</v>
      </c>
      <c r="BK321" s="3">
        <f>IF(BJ321=0,0,BI321*(_xlfn.XLOOKUP(BI$1,'Control Panel'!$B:$B,'Control Panel'!$H:$H)))</f>
        <v>7404.9199712958043</v>
      </c>
      <c r="BL321" s="3">
        <f t="shared" si="169"/>
        <v>32523.879042911558</v>
      </c>
      <c r="BM321" s="3">
        <f t="shared" si="170"/>
        <v>1479970.4129664444</v>
      </c>
      <c r="BN321" s="10">
        <f>_xlfn.XLOOKUP(BI$1,'Control Panel'!$B:$B,'Control Panel'!$D:$D)</f>
        <v>5.8749999999999997E-2</v>
      </c>
      <c r="BO321" s="2">
        <f>IF('Control Panel'!$D$26="ON",BS320*(1-'Control Panel'!$C$26),BS320)</f>
        <v>1955853.9313164188</v>
      </c>
      <c r="BP321" s="3">
        <f>IF(ROUND(BS320,2) = 0,0,-PMT(_xlfn.XLOOKUP(BO$1,'Control Panel'!$B:$B,'Control Panel'!$H:$H),_xlfn.XLOOKUP(BO$1,'Control Panel'!$B:$B,'Control Panel'!$E:$E),_xlfn.XLOOKUP(BO$1,'Control Panel'!$B:$B,'Control Panel'!$C:$C)))</f>
        <v>51078.842448125593</v>
      </c>
      <c r="BQ321" s="3">
        <f>IF(BP321=0,0,BO321*(_xlfn.XLOOKUP(BO$1,'Control Panel'!$B:$B,'Control Panel'!$H:$H)))</f>
        <v>8556.8609495093315</v>
      </c>
      <c r="BR321" s="3">
        <f t="shared" si="171"/>
        <v>42521.98149861626</v>
      </c>
      <c r="BS321" s="3">
        <f t="shared" si="172"/>
        <v>1913331.9498178025</v>
      </c>
      <c r="BT321" s="10">
        <f>_xlfn.XLOOKUP(BO$1,'Control Panel'!$B:$B,'Control Panel'!$D:$D)</f>
        <v>5.2499999999999998E-2</v>
      </c>
      <c r="BU321" s="2">
        <f>IF('Control Panel'!$D$26="ON",BY320*(1-'Control Panel'!$C$26),BY320)</f>
        <v>-1.0259100235998631E-9</v>
      </c>
      <c r="BV321" s="3">
        <f>IF(ROUND(BY320,2) = 0,0,-PMT(_xlfn.XLOOKUP(BU$1,'Control Panel'!$B:$B,'Control Panel'!$H:$H),_xlfn.XLOOKUP(BU$1,'Control Panel'!$B:$B,'Control Panel'!$E:$E),_xlfn.XLOOKUP(BU$1,'Control Panel'!$B:$B,'Control Panel'!$C:$C)))</f>
        <v>0</v>
      </c>
      <c r="BW321" s="3">
        <f>IF(BV321=0,0,BU321*(_xlfn.XLOOKUP(BU$1,'Control Panel'!$B:$B,'Control Panel'!$H:$H)))</f>
        <v>0</v>
      </c>
      <c r="BX321" s="3">
        <f t="shared" si="173"/>
        <v>0</v>
      </c>
      <c r="BY321" s="3">
        <f t="shared" si="174"/>
        <v>-1.0259100235998631E-9</v>
      </c>
      <c r="BZ321" s="10">
        <f>_xlfn.XLOOKUP(BU$1,'Control Panel'!$B:$B,'Control Panel'!$D:$D)</f>
        <v>6.3750000000000001E-2</v>
      </c>
      <c r="CA321" s="2">
        <f>IF('Control Panel'!$D$26="ON",CE320*(1-'Control Panel'!$C$26),CE320)</f>
        <v>-8.3746272139251232E-9</v>
      </c>
      <c r="CB321" s="3">
        <f>IF(ROUND(CE320,2) = 0,0,-PMT(_xlfn.XLOOKUP(CA$1,'Control Panel'!$B:$B,'Control Panel'!$H:$H),_xlfn.XLOOKUP(CA$1,'Control Panel'!$B:$B,'Control Panel'!$E:$E),_xlfn.XLOOKUP(CA$1,'Control Panel'!$B:$B,'Control Panel'!$C:$C)))</f>
        <v>0</v>
      </c>
      <c r="CC321" s="3">
        <f>IF(CB321=0,0,CA321*(_xlfn.XLOOKUP(CA$1,'Control Panel'!$B:$B,'Control Panel'!$H:$H)))</f>
        <v>0</v>
      </c>
      <c r="CD321" s="3">
        <f t="shared" si="175"/>
        <v>0</v>
      </c>
      <c r="CE321" s="3">
        <f t="shared" si="176"/>
        <v>-8.3746272139251232E-9</v>
      </c>
      <c r="CF321" s="10">
        <f>_xlfn.XLOOKUP(CA$1,'Control Panel'!$B:$B,'Control Panel'!$D:$D)</f>
        <v>5.7500000000000002E-2</v>
      </c>
      <c r="CG321" s="2">
        <f>IF('Control Panel'!$D$26="ON",CK320*(1-'Control Panel'!$C$26),CK320)</f>
        <v>2.066371962428093E-9</v>
      </c>
      <c r="CH321" s="3">
        <f>IF(ROUND(CK320,2) = 0,0,-PMT(_xlfn.XLOOKUP(CG$1,'Control Panel'!$B:$B,'Control Panel'!$H:$H),_xlfn.XLOOKUP(CG$1,'Control Panel'!$B:$B,'Control Panel'!$E:$E),_xlfn.XLOOKUP(CG$1,'Control Panel'!$B:$B,'Control Panel'!$C:$C)))</f>
        <v>0</v>
      </c>
      <c r="CI321" s="3">
        <f>IF(CH321=0,0,CG321*(_xlfn.XLOOKUP(CG$1,'Control Panel'!$B:$B,'Control Panel'!$H:$H)))</f>
        <v>0</v>
      </c>
      <c r="CJ321" s="3">
        <f t="shared" si="177"/>
        <v>0</v>
      </c>
      <c r="CK321" s="3">
        <f t="shared" si="178"/>
        <v>2.066371962428093E-9</v>
      </c>
      <c r="CL321" s="10">
        <f>_xlfn.XLOOKUP(CG$1,'Control Panel'!$B:$B,'Control Panel'!$D:$D)</f>
        <v>5.5E-2</v>
      </c>
      <c r="CM321" s="2">
        <f>IF('Control Panel'!$D$26="ON",CQ320*(1-'Control Panel'!$C$26),CQ320)</f>
        <v>422887.33650084538</v>
      </c>
      <c r="CN321" s="3">
        <f>IF(ROUND(CQ320,2) = 0,0,-PMT(_xlfn.XLOOKUP(CM$1,'Control Panel'!$B:$B,'Control Panel'!$H:$H),_xlfn.XLOOKUP(CM$1,'Control Panel'!$B:$B,'Control Panel'!$E:$E),_xlfn.XLOOKUP(CM$1,'Control Panel'!$B:$B,'Control Panel'!$C:$C)))</f>
        <v>11044.074042837967</v>
      </c>
      <c r="CO321" s="3">
        <f>IF(CN321=0,0,CM321*(_xlfn.XLOOKUP(CM$1,'Control Panel'!$B:$B,'Control Panel'!$H:$H)))</f>
        <v>1850.1320971911985</v>
      </c>
      <c r="CP321" s="3">
        <f t="shared" si="179"/>
        <v>9193.9419456467676</v>
      </c>
      <c r="CQ321" s="3">
        <f t="shared" si="180"/>
        <v>413693.39455519861</v>
      </c>
      <c r="CR321" s="10">
        <f>_xlfn.XLOOKUP(CM$1,'Control Panel'!$B:$B,'Control Panel'!$D:$D)</f>
        <v>5.2499999999999998E-2</v>
      </c>
    </row>
    <row r="322" spans="1:96" ht="11.15" thickBot="1" x14ac:dyDescent="0.35">
      <c r="A322" s="86">
        <f t="shared" si="149"/>
        <v>293989.81405864813</v>
      </c>
      <c r="B322" s="3">
        <f t="shared" si="150"/>
        <v>70692.819248070766</v>
      </c>
      <c r="C322" s="88">
        <f>SUM($A$3:A321)</f>
        <v>86585246.221575767</v>
      </c>
      <c r="D322" s="87">
        <f>IF('Control Panel'!$D$27= "ON",A322+B322*(1-'Control Panel'!$C$27),A322+B322)</f>
        <v>364682.6333067189</v>
      </c>
      <c r="F322" s="11">
        <v>320</v>
      </c>
      <c r="G322" s="2">
        <f>IF('Control Panel'!$D$26="ON",K321*(1-'Control Panel'!$C$26),K321)</f>
        <v>2.5611370801925659E-9</v>
      </c>
      <c r="H322" s="3">
        <f>IF(ROUND(K321,2) = 0,0,-PMT(_xlfn.XLOOKUP(G$1,'Control Panel'!$B:$B,'Control Panel'!$H:$H),_xlfn.XLOOKUP(G$1,'Control Panel'!$B:$B,'Control Panel'!$E:$E),_xlfn.XLOOKUP(G$1,'Control Panel'!$B:$B,'Control Panel'!$C:$C)))</f>
        <v>0</v>
      </c>
      <c r="I322" s="3">
        <f>IF(H322=0,0,G322*(_xlfn.XLOOKUP(G$1,'Control Panel'!$B:$B,'Control Panel'!$H:$H)))</f>
        <v>0</v>
      </c>
      <c r="J322" s="3">
        <f t="shared" si="151"/>
        <v>0</v>
      </c>
      <c r="K322" s="3">
        <f t="shared" si="152"/>
        <v>2.5611370801925659E-9</v>
      </c>
      <c r="L322" s="10">
        <f>_xlfn.XLOOKUP(G$1,'Control Panel'!$B:$B,'Control Panel'!$D:$D)</f>
        <v>5.5E-2</v>
      </c>
      <c r="M322" s="2">
        <f>IF('Control Panel'!$D$26="ON",Q321*(1-'Control Panel'!$C$26),Q321)</f>
        <v>957749.47361291118</v>
      </c>
      <c r="N322" s="3">
        <f>IF(ROUND(Q321,2) = 0,0,-PMT(_xlfn.XLOOKUP(M$1,'Control Panel'!$B:$B,'Control Panel'!$H:$H),_xlfn.XLOOKUP(M$1,'Control Panel'!$B:$B,'Control Panel'!$E:$E),_xlfn.XLOOKUP(M$1,'Control Panel'!$B:$B,'Control Panel'!$C:$C)))</f>
        <v>26277.152547020552</v>
      </c>
      <c r="O322" s="3">
        <f>IF(N322=0,0,M322*(_xlfn.XLOOKUP(M$1,'Control Panel'!$B:$B,'Control Panel'!$H:$H)))</f>
        <v>5487.1063592406372</v>
      </c>
      <c r="P322" s="3">
        <f t="shared" si="153"/>
        <v>20790.046187779917</v>
      </c>
      <c r="Q322" s="3">
        <f t="shared" si="154"/>
        <v>936959.42742513132</v>
      </c>
      <c r="R322" s="10">
        <f>_xlfn.XLOOKUP(M$1,'Control Panel'!$B:$B,'Control Panel'!$D:$D)</f>
        <v>6.8750000000000006E-2</v>
      </c>
      <c r="S322" s="2">
        <f>IF('Control Panel'!$D$26="ON",W321*(1-'Control Panel'!$C$26),W321)</f>
        <v>1556342.8946209329</v>
      </c>
      <c r="T322" s="3">
        <f>IF(ROUND(W321,2) = 0,0,-PMT(_xlfn.XLOOKUP(S$1,'Control Panel'!$B:$B,'Control Panel'!$H:$H),_xlfn.XLOOKUP(S$1,'Control Panel'!$B:$B,'Control Panel'!$E:$E),_xlfn.XLOOKUP(S$1,'Control Panel'!$B:$B,'Control Panel'!$C:$C)))</f>
        <v>42700.372888908401</v>
      </c>
      <c r="U322" s="3">
        <f>IF(T322=0,0,S322*(_xlfn.XLOOKUP(S$1,'Control Panel'!$B:$B,'Control Panel'!$H:$H)))</f>
        <v>8916.5478337657623</v>
      </c>
      <c r="V322" s="3">
        <f t="shared" si="155"/>
        <v>33783.825055142639</v>
      </c>
      <c r="W322" s="3">
        <f t="shared" si="156"/>
        <v>1522559.0695657902</v>
      </c>
      <c r="X322" s="10">
        <f>_xlfn.XLOOKUP(S$1,'Control Panel'!$B:$B,'Control Panel'!$D:$D)</f>
        <v>6.8750000000000006E-2</v>
      </c>
      <c r="Y322" s="2">
        <f>IF('Control Panel'!$D$26="ON",AC321*(1-'Control Panel'!$C$26),AC321)</f>
        <v>-6.7957444116473198E-9</v>
      </c>
      <c r="Z322" s="3">
        <f>IF(ROUND(AC321,2) = 0,0,-PMT(_xlfn.XLOOKUP(Y$1,'Control Panel'!$B:$B,'Control Panel'!$H:$H),_xlfn.XLOOKUP(Y$1,'Control Panel'!$B:$B,'Control Panel'!$E:$E),_xlfn.XLOOKUP(Y$1,'Control Panel'!$B:$B,'Control Panel'!$C:$C)))</f>
        <v>0</v>
      </c>
      <c r="AA322" s="3">
        <f>IF(Z322=0,0,Y322*(_xlfn.XLOOKUP(Y$1,'Control Panel'!$B:$B,'Control Panel'!$H:$H)))</f>
        <v>0</v>
      </c>
      <c r="AB322" s="3">
        <f t="shared" si="157"/>
        <v>0</v>
      </c>
      <c r="AC322" s="3">
        <f t="shared" si="158"/>
        <v>-6.7957444116473198E-9</v>
      </c>
      <c r="AD322" s="10">
        <f>_xlfn.XLOOKUP(Y$1,'Control Panel'!$B:$B,'Control Panel'!$D:$D)</f>
        <v>5.1249999999999997E-2</v>
      </c>
      <c r="AE322" s="2">
        <f>IF('Control Panel'!$D$26="ON",AI321*(1-'Control Panel'!$C$26),AI321)</f>
        <v>2394373.6840322847</v>
      </c>
      <c r="AF322" s="3">
        <f>IF(ROUND(AI321,2) = 0,0,-PMT(_xlfn.XLOOKUP(AE$1,'Control Panel'!$B:$B,'Control Panel'!$H:$H),_xlfn.XLOOKUP(AE$1,'Control Panel'!$B:$B,'Control Panel'!$E:$E),_xlfn.XLOOKUP(AE$1,'Control Panel'!$B:$B,'Control Panel'!$C:$C)))</f>
        <v>65692.881367551381</v>
      </c>
      <c r="AG322" s="3">
        <f>IF(AF322=0,0,AE322*(_xlfn.XLOOKUP(AE$1,'Control Panel'!$B:$B,'Control Panel'!$H:$H)))</f>
        <v>13717.765898101632</v>
      </c>
      <c r="AH322" s="3">
        <f t="shared" si="159"/>
        <v>51975.115469449753</v>
      </c>
      <c r="AI322" s="3">
        <f t="shared" si="160"/>
        <v>2342398.568562835</v>
      </c>
      <c r="AJ322" s="10">
        <f>_xlfn.XLOOKUP(AE$1,'Control Panel'!$B:$B,'Control Panel'!$D:$D)</f>
        <v>6.8750000000000006E-2</v>
      </c>
      <c r="AK322" s="2">
        <f>IF('Control Panel'!$D$26="ON",AO321*(1-'Control Panel'!$C$26),AO321)</f>
        <v>-5.056790541857481E-10</v>
      </c>
      <c r="AL322" s="3">
        <f>IF(ROUND(AO321,2) = 0,0,-PMT(_xlfn.XLOOKUP(AK$1,'Control Panel'!$B:$B,'Control Panel'!$H:$H),_xlfn.XLOOKUP(AK$1,'Control Panel'!$B:$B,'Control Panel'!$E:$E),_xlfn.XLOOKUP(AK$1,'Control Panel'!$B:$B,'Control Panel'!$C:$C)))</f>
        <v>0</v>
      </c>
      <c r="AM322" s="3">
        <f>IF(AL322=0,0,AK322*(_xlfn.XLOOKUP(AK$1,'Control Panel'!$B:$B,'Control Panel'!$H:$H)))</f>
        <v>0</v>
      </c>
      <c r="AN322" s="3">
        <f t="shared" si="161"/>
        <v>0</v>
      </c>
      <c r="AO322" s="3">
        <f t="shared" si="162"/>
        <v>-5.056790541857481E-10</v>
      </c>
      <c r="AP322" s="10">
        <f>_xlfn.XLOOKUP(AK$1,'Control Panel'!$B:$B,'Control Panel'!$D:$D)</f>
        <v>6.25E-2</v>
      </c>
      <c r="AQ322" s="2">
        <f>IF('Control Panel'!$D$26="ON",AU321*(1-'Control Panel'!$C$26),AU321)</f>
        <v>-1.3387762010097504E-9</v>
      </c>
      <c r="AR322" s="3">
        <f>IF(ROUND(AU321,2) = 0,0,-PMT(_xlfn.XLOOKUP(AQ$1,'Control Panel'!$B:$B,'Control Panel'!$H:$H),_xlfn.XLOOKUP(AQ$1,'Control Panel'!$B:$B,'Control Panel'!$E:$E),_xlfn.XLOOKUP(AQ$1,'Control Panel'!$B:$B,'Control Panel'!$C:$C)))</f>
        <v>0</v>
      </c>
      <c r="AS322" s="3">
        <f>IF(AR322=0,0,AQ322*(_xlfn.XLOOKUP(AQ$1,'Control Panel'!$B:$B,'Control Panel'!$H:$H)))</f>
        <v>0</v>
      </c>
      <c r="AT322" s="3">
        <f t="shared" si="163"/>
        <v>0</v>
      </c>
      <c r="AU322" s="3">
        <f t="shared" si="164"/>
        <v>-1.3387762010097504E-9</v>
      </c>
      <c r="AV322" s="10">
        <f>_xlfn.XLOOKUP(AQ$1,'Control Panel'!$B:$B,'Control Panel'!$D:$D)</f>
        <v>6.6250000000000003E-2</v>
      </c>
      <c r="AW322" s="2">
        <f>IF('Control Panel'!$D$26="ON",BA321*(1-'Control Panel'!$C$26),BA321)</f>
        <v>1674507.0938533288</v>
      </c>
      <c r="AX322" s="3">
        <f>IF(ROUND(BA321,2) = 0,0,-PMT(_xlfn.XLOOKUP(AW$1,'Control Panel'!$B:$B,'Control Panel'!$H:$H),_xlfn.XLOOKUP(AW$1,'Control Panel'!$B:$B,'Control Panel'!$E:$E),_xlfn.XLOOKUP(AW$1,'Control Panel'!$B:$B,'Control Panel'!$C:$C)))</f>
        <v>44797.69910066975</v>
      </c>
      <c r="AY322" s="3">
        <f>IF(AX322=0,0,AW322*(_xlfn.XLOOKUP(AW$1,'Control Panel'!$B:$B,'Control Panel'!$H:$H)))</f>
        <v>7500.3963578847024</v>
      </c>
      <c r="AZ322" s="3">
        <f t="shared" si="165"/>
        <v>37297.302742785047</v>
      </c>
      <c r="BA322" s="3">
        <f t="shared" si="166"/>
        <v>1637209.7911105438</v>
      </c>
      <c r="BB322" s="10">
        <f>_xlfn.XLOOKUP(AW$1,'Control Panel'!$B:$B,'Control Panel'!$D:$D)</f>
        <v>5.3749999999999999E-2</v>
      </c>
      <c r="BC322" s="2">
        <f>IF('Control Panel'!$D$26="ON",BG321*(1-'Control Panel'!$C$26),BG321)</f>
        <v>3024784.8749653599</v>
      </c>
      <c r="BD322" s="3">
        <f>IF(ROUND(BG321,2) = 0,0,-PMT(_xlfn.XLOOKUP(BC$1,'Control Panel'!$B:$B,'Control Panel'!$H:$H),_xlfn.XLOOKUP(BC$1,'Control Panel'!$B:$B,'Control Panel'!$E:$E),_xlfn.XLOOKUP(BC$1,'Control Panel'!$B:$B,'Control Panel'!$C:$C)))</f>
        <v>83162.8118973979</v>
      </c>
      <c r="BE322" s="3">
        <f>IF(BD322=0,0,BC322*(_xlfn.XLOOKUP(BC$1,'Control Panel'!$B:$B,'Control Panel'!$H:$H)))</f>
        <v>17644.578437297932</v>
      </c>
      <c r="BF322" s="3">
        <f t="shared" si="167"/>
        <v>65518.233460099967</v>
      </c>
      <c r="BG322" s="3">
        <f t="shared" si="168"/>
        <v>2959266.64150526</v>
      </c>
      <c r="BH322" s="10">
        <f>_xlfn.XLOOKUP(BC$1,'Control Panel'!$B:$B,'Control Panel'!$D:$D)</f>
        <v>7.0000000000000007E-2</v>
      </c>
      <c r="BI322" s="2">
        <f>IF('Control Panel'!$D$26="ON",BM321*(1-'Control Panel'!$C$26),BM321)</f>
        <v>1479970.4129664444</v>
      </c>
      <c r="BJ322" s="3">
        <f>IF(ROUND(BM321,2) = 0,0,-PMT(_xlfn.XLOOKUP(BI$1,'Control Panel'!$B:$B,'Control Panel'!$H:$H),_xlfn.XLOOKUP(BI$1,'Control Panel'!$B:$B,'Control Panel'!$E:$E),_xlfn.XLOOKUP(BI$1,'Control Panel'!$B:$B,'Control Panel'!$C:$C)))</f>
        <v>39928.799014207361</v>
      </c>
      <c r="BK322" s="3">
        <f>IF(BJ322=0,0,BI322*(_xlfn.XLOOKUP(BI$1,'Control Panel'!$B:$B,'Control Panel'!$H:$H)))</f>
        <v>7245.6884801482165</v>
      </c>
      <c r="BL322" s="3">
        <f t="shared" si="169"/>
        <v>32683.110534059146</v>
      </c>
      <c r="BM322" s="3">
        <f t="shared" si="170"/>
        <v>1447287.3024323853</v>
      </c>
      <c r="BN322" s="10">
        <f>_xlfn.XLOOKUP(BI$1,'Control Panel'!$B:$B,'Control Panel'!$D:$D)</f>
        <v>5.8749999999999997E-2</v>
      </c>
      <c r="BO322" s="2">
        <f>IF('Control Panel'!$D$26="ON",BS321*(1-'Control Panel'!$C$26),BS321)</f>
        <v>1913331.9498178025</v>
      </c>
      <c r="BP322" s="3">
        <f>IF(ROUND(BS321,2) = 0,0,-PMT(_xlfn.XLOOKUP(BO$1,'Control Panel'!$B:$B,'Control Panel'!$H:$H),_xlfn.XLOOKUP(BO$1,'Control Panel'!$B:$B,'Control Panel'!$E:$E),_xlfn.XLOOKUP(BO$1,'Control Panel'!$B:$B,'Control Panel'!$C:$C)))</f>
        <v>51078.842448125593</v>
      </c>
      <c r="BQ322" s="3">
        <f>IF(BP322=0,0,BO322*(_xlfn.XLOOKUP(BO$1,'Control Panel'!$B:$B,'Control Panel'!$H:$H)))</f>
        <v>8370.827280452886</v>
      </c>
      <c r="BR322" s="3">
        <f t="shared" si="171"/>
        <v>42708.015167672711</v>
      </c>
      <c r="BS322" s="3">
        <f t="shared" si="172"/>
        <v>1870623.9346501299</v>
      </c>
      <c r="BT322" s="10">
        <f>_xlfn.XLOOKUP(BO$1,'Control Panel'!$B:$B,'Control Panel'!$D:$D)</f>
        <v>5.2499999999999998E-2</v>
      </c>
      <c r="BU322" s="2">
        <f>IF('Control Panel'!$D$26="ON",BY321*(1-'Control Panel'!$C$26),BY321)</f>
        <v>-1.0259100235998631E-9</v>
      </c>
      <c r="BV322" s="3">
        <f>IF(ROUND(BY321,2) = 0,0,-PMT(_xlfn.XLOOKUP(BU$1,'Control Panel'!$B:$B,'Control Panel'!$H:$H),_xlfn.XLOOKUP(BU$1,'Control Panel'!$B:$B,'Control Panel'!$E:$E),_xlfn.XLOOKUP(BU$1,'Control Panel'!$B:$B,'Control Panel'!$C:$C)))</f>
        <v>0</v>
      </c>
      <c r="BW322" s="3">
        <f>IF(BV322=0,0,BU322*(_xlfn.XLOOKUP(BU$1,'Control Panel'!$B:$B,'Control Panel'!$H:$H)))</f>
        <v>0</v>
      </c>
      <c r="BX322" s="3">
        <f t="shared" si="173"/>
        <v>0</v>
      </c>
      <c r="BY322" s="3">
        <f t="shared" si="174"/>
        <v>-1.0259100235998631E-9</v>
      </c>
      <c r="BZ322" s="10">
        <f>_xlfn.XLOOKUP(BU$1,'Control Panel'!$B:$B,'Control Panel'!$D:$D)</f>
        <v>6.3750000000000001E-2</v>
      </c>
      <c r="CA322" s="2">
        <f>IF('Control Panel'!$D$26="ON",CE321*(1-'Control Panel'!$C$26),CE321)</f>
        <v>-8.3746272139251232E-9</v>
      </c>
      <c r="CB322" s="3">
        <f>IF(ROUND(CE321,2) = 0,0,-PMT(_xlfn.XLOOKUP(CA$1,'Control Panel'!$B:$B,'Control Panel'!$H:$H),_xlfn.XLOOKUP(CA$1,'Control Panel'!$B:$B,'Control Panel'!$E:$E),_xlfn.XLOOKUP(CA$1,'Control Panel'!$B:$B,'Control Panel'!$C:$C)))</f>
        <v>0</v>
      </c>
      <c r="CC322" s="3">
        <f>IF(CB322=0,0,CA322*(_xlfn.XLOOKUP(CA$1,'Control Panel'!$B:$B,'Control Panel'!$H:$H)))</f>
        <v>0</v>
      </c>
      <c r="CD322" s="3">
        <f t="shared" si="175"/>
        <v>0</v>
      </c>
      <c r="CE322" s="3">
        <f t="shared" si="176"/>
        <v>-8.3746272139251232E-9</v>
      </c>
      <c r="CF322" s="10">
        <f>_xlfn.XLOOKUP(CA$1,'Control Panel'!$B:$B,'Control Panel'!$D:$D)</f>
        <v>5.7500000000000002E-2</v>
      </c>
      <c r="CG322" s="2">
        <f>IF('Control Panel'!$D$26="ON",CK321*(1-'Control Panel'!$C$26),CK321)</f>
        <v>2.066371962428093E-9</v>
      </c>
      <c r="CH322" s="3">
        <f>IF(ROUND(CK321,2) = 0,0,-PMT(_xlfn.XLOOKUP(CG$1,'Control Panel'!$B:$B,'Control Panel'!$H:$H),_xlfn.XLOOKUP(CG$1,'Control Panel'!$B:$B,'Control Panel'!$E:$E),_xlfn.XLOOKUP(CG$1,'Control Panel'!$B:$B,'Control Panel'!$C:$C)))</f>
        <v>0</v>
      </c>
      <c r="CI322" s="3">
        <f>IF(CH322=0,0,CG322*(_xlfn.XLOOKUP(CG$1,'Control Panel'!$B:$B,'Control Panel'!$H:$H)))</f>
        <v>0</v>
      </c>
      <c r="CJ322" s="3">
        <f t="shared" si="177"/>
        <v>0</v>
      </c>
      <c r="CK322" s="3">
        <f t="shared" si="178"/>
        <v>2.066371962428093E-9</v>
      </c>
      <c r="CL322" s="10">
        <f>_xlfn.XLOOKUP(CG$1,'Control Panel'!$B:$B,'Control Panel'!$D:$D)</f>
        <v>5.5E-2</v>
      </c>
      <c r="CM322" s="2">
        <f>IF('Control Panel'!$D$26="ON",CQ321*(1-'Control Panel'!$C$26),CQ321)</f>
        <v>413693.39455519861</v>
      </c>
      <c r="CN322" s="3">
        <f>IF(ROUND(CQ321,2) = 0,0,-PMT(_xlfn.XLOOKUP(CM$1,'Control Panel'!$B:$B,'Control Panel'!$H:$H),_xlfn.XLOOKUP(CM$1,'Control Panel'!$B:$B,'Control Panel'!$E:$E),_xlfn.XLOOKUP(CM$1,'Control Panel'!$B:$B,'Control Panel'!$C:$C)))</f>
        <v>11044.074042837967</v>
      </c>
      <c r="CO322" s="3">
        <f>IF(CN322=0,0,CM322*(_xlfn.XLOOKUP(CM$1,'Control Panel'!$B:$B,'Control Panel'!$H:$H)))</f>
        <v>1809.9086011789936</v>
      </c>
      <c r="CP322" s="3">
        <f t="shared" si="179"/>
        <v>9234.1654416589736</v>
      </c>
      <c r="CQ322" s="3">
        <f t="shared" si="180"/>
        <v>404459.22911353962</v>
      </c>
      <c r="CR322" s="10">
        <f>_xlfn.XLOOKUP(CM$1,'Control Panel'!$B:$B,'Control Panel'!$D:$D)</f>
        <v>5.2499999999999998E-2</v>
      </c>
    </row>
    <row r="323" spans="1:96" ht="11.15" thickBot="1" x14ac:dyDescent="0.35">
      <c r="A323" s="86">
        <f t="shared" ref="A323:A362" si="186">SUM(J323,P323,V323,AB323,AH323,AN323,AT323,AZ323,BF323,BL323,BR323,BX323,CD323,CJ323,CP323)</f>
        <v>295536.75959422922</v>
      </c>
      <c r="B323" s="3">
        <f t="shared" ref="B323:B362" si="187">SUM(CO323,CI323,CC323,BW323,BQ323,BK323,BE323,AY323,AS323,AM323,AG323,AA323,U323,O323,I323)</f>
        <v>69145.873712489672</v>
      </c>
      <c r="C323" s="88">
        <f>SUM($A$3:A322)</f>
        <v>86879236.035634413</v>
      </c>
      <c r="D323" s="87">
        <f>IF('Control Panel'!$D$27= "ON",A323+B323*(1-'Control Panel'!$C$27),A323+B323)</f>
        <v>364682.6333067189</v>
      </c>
      <c r="F323" s="11">
        <v>321</v>
      </c>
      <c r="G323" s="2">
        <f>IF('Control Panel'!$D$26="ON",K322*(1-'Control Panel'!$C$26),K322)</f>
        <v>2.5611370801925659E-9</v>
      </c>
      <c r="H323" s="3">
        <f>IF(ROUND(K322,2) = 0,0,-PMT(_xlfn.XLOOKUP(G$1,'Control Panel'!$B:$B,'Control Panel'!$H:$H),_xlfn.XLOOKUP(G$1,'Control Panel'!$B:$B,'Control Panel'!$E:$E),_xlfn.XLOOKUP(G$1,'Control Panel'!$B:$B,'Control Panel'!$C:$C)))</f>
        <v>0</v>
      </c>
      <c r="I323" s="3">
        <f>IF(H323=0,0,G323*(_xlfn.XLOOKUP(G$1,'Control Panel'!$B:$B,'Control Panel'!$H:$H)))</f>
        <v>0</v>
      </c>
      <c r="J323" s="3">
        <f t="shared" ref="J323:J362" si="188">H323-I323</f>
        <v>0</v>
      </c>
      <c r="K323" s="3">
        <f t="shared" ref="K323:K362" si="189">G323-J323</f>
        <v>2.5611370801925659E-9</v>
      </c>
      <c r="L323" s="10">
        <f>_xlfn.XLOOKUP(G$1,'Control Panel'!$B:$B,'Control Panel'!$D:$D)</f>
        <v>5.5E-2</v>
      </c>
      <c r="M323" s="2">
        <f>IF('Control Panel'!$D$26="ON",Q322*(1-'Control Panel'!$C$26),Q322)</f>
        <v>936959.42742513132</v>
      </c>
      <c r="N323" s="3">
        <f>IF(ROUND(Q322,2) = 0,0,-PMT(_xlfn.XLOOKUP(M$1,'Control Panel'!$B:$B,'Control Panel'!$H:$H),_xlfn.XLOOKUP(M$1,'Control Panel'!$B:$B,'Control Panel'!$E:$E),_xlfn.XLOOKUP(M$1,'Control Panel'!$B:$B,'Control Panel'!$C:$C)))</f>
        <v>26277.152547020552</v>
      </c>
      <c r="O323" s="3">
        <f>IF(N323=0,0,M323*(_xlfn.XLOOKUP(M$1,'Control Panel'!$B:$B,'Control Panel'!$H:$H)))</f>
        <v>5367.9967196231482</v>
      </c>
      <c r="P323" s="3">
        <f t="shared" ref="P323:P362" si="190">N323-O323</f>
        <v>20909.155827397404</v>
      </c>
      <c r="Q323" s="3">
        <f t="shared" ref="Q323:Q362" si="191">M323-P323</f>
        <v>916050.27159773395</v>
      </c>
      <c r="R323" s="10">
        <f>_xlfn.XLOOKUP(M$1,'Control Panel'!$B:$B,'Control Panel'!$D:$D)</f>
        <v>6.8750000000000006E-2</v>
      </c>
      <c r="S323" s="2">
        <f>IF('Control Panel'!$D$26="ON",W322*(1-'Control Panel'!$C$26),W322)</f>
        <v>1522559.0695657902</v>
      </c>
      <c r="T323" s="3">
        <f>IF(ROUND(W322,2) = 0,0,-PMT(_xlfn.XLOOKUP(S$1,'Control Panel'!$B:$B,'Control Panel'!$H:$H),_xlfn.XLOOKUP(S$1,'Control Panel'!$B:$B,'Control Panel'!$E:$E),_xlfn.XLOOKUP(S$1,'Control Panel'!$B:$B,'Control Panel'!$C:$C)))</f>
        <v>42700.372888908401</v>
      </c>
      <c r="U323" s="3">
        <f>IF(T323=0,0,S323*(_xlfn.XLOOKUP(S$1,'Control Panel'!$B:$B,'Control Panel'!$H:$H)))</f>
        <v>8722.9946693873408</v>
      </c>
      <c r="V323" s="3">
        <f t="shared" ref="V323:V362" si="192">T323-U323</f>
        <v>33977.378219521059</v>
      </c>
      <c r="W323" s="3">
        <f t="shared" ref="W323:W362" si="193">S323-V323</f>
        <v>1488581.6913462691</v>
      </c>
      <c r="X323" s="10">
        <f>_xlfn.XLOOKUP(S$1,'Control Panel'!$B:$B,'Control Panel'!$D:$D)</f>
        <v>6.8750000000000006E-2</v>
      </c>
      <c r="Y323" s="2">
        <f>IF('Control Panel'!$D$26="ON",AC322*(1-'Control Panel'!$C$26),AC322)</f>
        <v>-6.7957444116473198E-9</v>
      </c>
      <c r="Z323" s="3">
        <f>IF(ROUND(AC322,2) = 0,0,-PMT(_xlfn.XLOOKUP(Y$1,'Control Panel'!$B:$B,'Control Panel'!$H:$H),_xlfn.XLOOKUP(Y$1,'Control Panel'!$B:$B,'Control Panel'!$E:$E),_xlfn.XLOOKUP(Y$1,'Control Panel'!$B:$B,'Control Panel'!$C:$C)))</f>
        <v>0</v>
      </c>
      <c r="AA323" s="3">
        <f>IF(Z323=0,0,Y323*(_xlfn.XLOOKUP(Y$1,'Control Panel'!$B:$B,'Control Panel'!$H:$H)))</f>
        <v>0</v>
      </c>
      <c r="AB323" s="3">
        <f t="shared" ref="AB323:AB362" si="194">Z323-AA323</f>
        <v>0</v>
      </c>
      <c r="AC323" s="3">
        <f t="shared" ref="AC323:AC362" si="195">Y323-AB323</f>
        <v>-6.7957444116473198E-9</v>
      </c>
      <c r="AD323" s="10">
        <f>_xlfn.XLOOKUP(Y$1,'Control Panel'!$B:$B,'Control Panel'!$D:$D)</f>
        <v>5.1249999999999997E-2</v>
      </c>
      <c r="AE323" s="2">
        <f>IF('Control Panel'!$D$26="ON",AI322*(1-'Control Panel'!$C$26),AI322)</f>
        <v>2342398.568562835</v>
      </c>
      <c r="AF323" s="3">
        <f>IF(ROUND(AI322,2) = 0,0,-PMT(_xlfn.XLOOKUP(AE$1,'Control Panel'!$B:$B,'Control Panel'!$H:$H),_xlfn.XLOOKUP(AE$1,'Control Panel'!$B:$B,'Control Panel'!$E:$E),_xlfn.XLOOKUP(AE$1,'Control Panel'!$B:$B,'Control Panel'!$C:$C)))</f>
        <v>65692.881367551381</v>
      </c>
      <c r="AG323" s="3">
        <f>IF(AF323=0,0,AE323*(_xlfn.XLOOKUP(AE$1,'Control Panel'!$B:$B,'Control Panel'!$H:$H)))</f>
        <v>13419.991799057911</v>
      </c>
      <c r="AH323" s="3">
        <f t="shared" ref="AH323:AH362" si="196">AF323-AG323</f>
        <v>52272.889568493469</v>
      </c>
      <c r="AI323" s="3">
        <f t="shared" ref="AI323:AI362" si="197">AE323-AH323</f>
        <v>2290125.6789943418</v>
      </c>
      <c r="AJ323" s="10">
        <f>_xlfn.XLOOKUP(AE$1,'Control Panel'!$B:$B,'Control Panel'!$D:$D)</f>
        <v>6.8750000000000006E-2</v>
      </c>
      <c r="AK323" s="2">
        <f>IF('Control Panel'!$D$26="ON",AO322*(1-'Control Panel'!$C$26),AO322)</f>
        <v>-5.056790541857481E-10</v>
      </c>
      <c r="AL323" s="3">
        <f>IF(ROUND(AO322,2) = 0,0,-PMT(_xlfn.XLOOKUP(AK$1,'Control Panel'!$B:$B,'Control Panel'!$H:$H),_xlfn.XLOOKUP(AK$1,'Control Panel'!$B:$B,'Control Panel'!$E:$E),_xlfn.XLOOKUP(AK$1,'Control Panel'!$B:$B,'Control Panel'!$C:$C)))</f>
        <v>0</v>
      </c>
      <c r="AM323" s="3">
        <f>IF(AL323=0,0,AK323*(_xlfn.XLOOKUP(AK$1,'Control Panel'!$B:$B,'Control Panel'!$H:$H)))</f>
        <v>0</v>
      </c>
      <c r="AN323" s="3">
        <f t="shared" ref="AN323:AN362" si="198">AL323-AM323</f>
        <v>0</v>
      </c>
      <c r="AO323" s="3">
        <f t="shared" ref="AO323:AO362" si="199">AK323-AN323</f>
        <v>-5.056790541857481E-10</v>
      </c>
      <c r="AP323" s="10">
        <f>_xlfn.XLOOKUP(AK$1,'Control Panel'!$B:$B,'Control Panel'!$D:$D)</f>
        <v>6.25E-2</v>
      </c>
      <c r="AQ323" s="2">
        <f>IF('Control Panel'!$D$26="ON",AU322*(1-'Control Panel'!$C$26),AU322)</f>
        <v>-1.3387762010097504E-9</v>
      </c>
      <c r="AR323" s="3">
        <f>IF(ROUND(AU322,2) = 0,0,-PMT(_xlfn.XLOOKUP(AQ$1,'Control Panel'!$B:$B,'Control Panel'!$H:$H),_xlfn.XLOOKUP(AQ$1,'Control Panel'!$B:$B,'Control Panel'!$E:$E),_xlfn.XLOOKUP(AQ$1,'Control Panel'!$B:$B,'Control Panel'!$C:$C)))</f>
        <v>0</v>
      </c>
      <c r="AS323" s="3">
        <f>IF(AR323=0,0,AQ323*(_xlfn.XLOOKUP(AQ$1,'Control Panel'!$B:$B,'Control Panel'!$H:$H)))</f>
        <v>0</v>
      </c>
      <c r="AT323" s="3">
        <f t="shared" ref="AT323:AT362" si="200">AR323-AS323</f>
        <v>0</v>
      </c>
      <c r="AU323" s="3">
        <f t="shared" ref="AU323:AU362" si="201">AQ323-AT323</f>
        <v>-1.3387762010097504E-9</v>
      </c>
      <c r="AV323" s="10">
        <f>_xlfn.XLOOKUP(AQ$1,'Control Panel'!$B:$B,'Control Panel'!$D:$D)</f>
        <v>6.6250000000000003E-2</v>
      </c>
      <c r="AW323" s="2">
        <f>IF('Control Panel'!$D$26="ON",BA322*(1-'Control Panel'!$C$26),BA322)</f>
        <v>1637209.7911105438</v>
      </c>
      <c r="AX323" s="3">
        <f>IF(ROUND(BA322,2) = 0,0,-PMT(_xlfn.XLOOKUP(AW$1,'Control Panel'!$B:$B,'Control Panel'!$H:$H),_xlfn.XLOOKUP(AW$1,'Control Panel'!$B:$B,'Control Panel'!$E:$E),_xlfn.XLOOKUP(AW$1,'Control Panel'!$B:$B,'Control Panel'!$C:$C)))</f>
        <v>44797.69910066975</v>
      </c>
      <c r="AY323" s="3">
        <f>IF(AX323=0,0,AW323*(_xlfn.XLOOKUP(AW$1,'Control Panel'!$B:$B,'Control Panel'!$H:$H)))</f>
        <v>7333.3355226826443</v>
      </c>
      <c r="AZ323" s="3">
        <f t="shared" ref="AZ323:AZ362" si="202">AX323-AY323</f>
        <v>37464.363577987104</v>
      </c>
      <c r="BA323" s="3">
        <f t="shared" ref="BA323:BA362" si="203">AW323-AZ323</f>
        <v>1599745.4275325567</v>
      </c>
      <c r="BB323" s="10">
        <f>_xlfn.XLOOKUP(AW$1,'Control Panel'!$B:$B,'Control Panel'!$D:$D)</f>
        <v>5.3749999999999999E-2</v>
      </c>
      <c r="BC323" s="2">
        <f>IF('Control Panel'!$D$26="ON",BG322*(1-'Control Panel'!$C$26),BG322)</f>
        <v>2959266.64150526</v>
      </c>
      <c r="BD323" s="3">
        <f>IF(ROUND(BG322,2) = 0,0,-PMT(_xlfn.XLOOKUP(BC$1,'Control Panel'!$B:$B,'Control Panel'!$H:$H),_xlfn.XLOOKUP(BC$1,'Control Panel'!$B:$B,'Control Panel'!$E:$E),_xlfn.XLOOKUP(BC$1,'Control Panel'!$B:$B,'Control Panel'!$C:$C)))</f>
        <v>83162.8118973979</v>
      </c>
      <c r="BE323" s="3">
        <f>IF(BD323=0,0,BC323*(_xlfn.XLOOKUP(BC$1,'Control Panel'!$B:$B,'Control Panel'!$H:$H)))</f>
        <v>17262.388742114017</v>
      </c>
      <c r="BF323" s="3">
        <f t="shared" ref="BF323:BF362" si="204">BD323-BE323</f>
        <v>65900.423155283876</v>
      </c>
      <c r="BG323" s="3">
        <f t="shared" ref="BG323:BG362" si="205">BC323-BF323</f>
        <v>2893366.218349976</v>
      </c>
      <c r="BH323" s="10">
        <f>_xlfn.XLOOKUP(BC$1,'Control Panel'!$B:$B,'Control Panel'!$D:$D)</f>
        <v>7.0000000000000007E-2</v>
      </c>
      <c r="BI323" s="2">
        <f>IF('Control Panel'!$D$26="ON",BM322*(1-'Control Panel'!$C$26),BM322)</f>
        <v>1447287.3024323853</v>
      </c>
      <c r="BJ323" s="3">
        <f>IF(ROUND(BM322,2) = 0,0,-PMT(_xlfn.XLOOKUP(BI$1,'Control Panel'!$B:$B,'Control Panel'!$H:$H),_xlfn.XLOOKUP(BI$1,'Control Panel'!$B:$B,'Control Panel'!$E:$E),_xlfn.XLOOKUP(BI$1,'Control Panel'!$B:$B,'Control Panel'!$C:$C)))</f>
        <v>39928.799014207361</v>
      </c>
      <c r="BK323" s="3">
        <f>IF(BJ323=0,0,BI323*(_xlfn.XLOOKUP(BI$1,'Control Panel'!$B:$B,'Control Panel'!$H:$H)))</f>
        <v>7085.6774181585524</v>
      </c>
      <c r="BL323" s="3">
        <f t="shared" ref="BL323:BL362" si="206">BJ323-BK323</f>
        <v>32843.121596048812</v>
      </c>
      <c r="BM323" s="3">
        <f t="shared" ref="BM323:BM362" si="207">BI323-BL323</f>
        <v>1414444.1808363365</v>
      </c>
      <c r="BN323" s="10">
        <f>_xlfn.XLOOKUP(BI$1,'Control Panel'!$B:$B,'Control Panel'!$D:$D)</f>
        <v>5.8749999999999997E-2</v>
      </c>
      <c r="BO323" s="2">
        <f>IF('Control Panel'!$D$26="ON",BS322*(1-'Control Panel'!$C$26),BS322)</f>
        <v>1870623.9346501299</v>
      </c>
      <c r="BP323" s="3">
        <f>IF(ROUND(BS322,2) = 0,0,-PMT(_xlfn.XLOOKUP(BO$1,'Control Panel'!$B:$B,'Control Panel'!$H:$H),_xlfn.XLOOKUP(BO$1,'Control Panel'!$B:$B,'Control Panel'!$E:$E),_xlfn.XLOOKUP(BO$1,'Control Panel'!$B:$B,'Control Panel'!$C:$C)))</f>
        <v>51078.842448125593</v>
      </c>
      <c r="BQ323" s="3">
        <f>IF(BP323=0,0,BO323*(_xlfn.XLOOKUP(BO$1,'Control Panel'!$B:$B,'Control Panel'!$H:$H)))</f>
        <v>8183.9797140943174</v>
      </c>
      <c r="BR323" s="3">
        <f t="shared" ref="BR323:BR362" si="208">BP323-BQ323</f>
        <v>42894.862734031274</v>
      </c>
      <c r="BS323" s="3">
        <f t="shared" ref="BS323:BS362" si="209">BO323-BR323</f>
        <v>1827729.0719160987</v>
      </c>
      <c r="BT323" s="10">
        <f>_xlfn.XLOOKUP(BO$1,'Control Panel'!$B:$B,'Control Panel'!$D:$D)</f>
        <v>5.2499999999999998E-2</v>
      </c>
      <c r="BU323" s="2">
        <f>IF('Control Panel'!$D$26="ON",BY322*(1-'Control Panel'!$C$26),BY322)</f>
        <v>-1.0259100235998631E-9</v>
      </c>
      <c r="BV323" s="3">
        <f>IF(ROUND(BY322,2) = 0,0,-PMT(_xlfn.XLOOKUP(BU$1,'Control Panel'!$B:$B,'Control Panel'!$H:$H),_xlfn.XLOOKUP(BU$1,'Control Panel'!$B:$B,'Control Panel'!$E:$E),_xlfn.XLOOKUP(BU$1,'Control Panel'!$B:$B,'Control Panel'!$C:$C)))</f>
        <v>0</v>
      </c>
      <c r="BW323" s="3">
        <f>IF(BV323=0,0,BU323*(_xlfn.XLOOKUP(BU$1,'Control Panel'!$B:$B,'Control Panel'!$H:$H)))</f>
        <v>0</v>
      </c>
      <c r="BX323" s="3">
        <f t="shared" ref="BX323:BX362" si="210">BV323-BW323</f>
        <v>0</v>
      </c>
      <c r="BY323" s="3">
        <f t="shared" ref="BY323:BY362" si="211">BU323-BX323</f>
        <v>-1.0259100235998631E-9</v>
      </c>
      <c r="BZ323" s="10">
        <f>_xlfn.XLOOKUP(BU$1,'Control Panel'!$B:$B,'Control Panel'!$D:$D)</f>
        <v>6.3750000000000001E-2</v>
      </c>
      <c r="CA323" s="2">
        <f>IF('Control Panel'!$D$26="ON",CE322*(1-'Control Panel'!$C$26),CE322)</f>
        <v>-8.3746272139251232E-9</v>
      </c>
      <c r="CB323" s="3">
        <f>IF(ROUND(CE322,2) = 0,0,-PMT(_xlfn.XLOOKUP(CA$1,'Control Panel'!$B:$B,'Control Panel'!$H:$H),_xlfn.XLOOKUP(CA$1,'Control Panel'!$B:$B,'Control Panel'!$E:$E),_xlfn.XLOOKUP(CA$1,'Control Panel'!$B:$B,'Control Panel'!$C:$C)))</f>
        <v>0</v>
      </c>
      <c r="CC323" s="3">
        <f>IF(CB323=0,0,CA323*(_xlfn.XLOOKUP(CA$1,'Control Panel'!$B:$B,'Control Panel'!$H:$H)))</f>
        <v>0</v>
      </c>
      <c r="CD323" s="3">
        <f t="shared" ref="CD323:CD362" si="212">CB323-CC323</f>
        <v>0</v>
      </c>
      <c r="CE323" s="3">
        <f t="shared" ref="CE323:CE362" si="213">CA323-CD323</f>
        <v>-8.3746272139251232E-9</v>
      </c>
      <c r="CF323" s="10">
        <f>_xlfn.XLOOKUP(CA$1,'Control Panel'!$B:$B,'Control Panel'!$D:$D)</f>
        <v>5.7500000000000002E-2</v>
      </c>
      <c r="CG323" s="2">
        <f>IF('Control Panel'!$D$26="ON",CK322*(1-'Control Panel'!$C$26),CK322)</f>
        <v>2.066371962428093E-9</v>
      </c>
      <c r="CH323" s="3">
        <f>IF(ROUND(CK322,2) = 0,0,-PMT(_xlfn.XLOOKUP(CG$1,'Control Panel'!$B:$B,'Control Panel'!$H:$H),_xlfn.XLOOKUP(CG$1,'Control Panel'!$B:$B,'Control Panel'!$E:$E),_xlfn.XLOOKUP(CG$1,'Control Panel'!$B:$B,'Control Panel'!$C:$C)))</f>
        <v>0</v>
      </c>
      <c r="CI323" s="3">
        <f>IF(CH323=0,0,CG323*(_xlfn.XLOOKUP(CG$1,'Control Panel'!$B:$B,'Control Panel'!$H:$H)))</f>
        <v>0</v>
      </c>
      <c r="CJ323" s="3">
        <f t="shared" ref="CJ323:CJ362" si="214">CH323-CI323</f>
        <v>0</v>
      </c>
      <c r="CK323" s="3">
        <f t="shared" ref="CK323:CK362" si="215">CG323-CJ323</f>
        <v>2.066371962428093E-9</v>
      </c>
      <c r="CL323" s="10">
        <f>_xlfn.XLOOKUP(CG$1,'Control Panel'!$B:$B,'Control Panel'!$D:$D)</f>
        <v>5.5E-2</v>
      </c>
      <c r="CM323" s="2">
        <f>IF('Control Panel'!$D$26="ON",CQ322*(1-'Control Panel'!$C$26),CQ322)</f>
        <v>404459.22911353962</v>
      </c>
      <c r="CN323" s="3">
        <f>IF(ROUND(CQ322,2) = 0,0,-PMT(_xlfn.XLOOKUP(CM$1,'Control Panel'!$B:$B,'Control Panel'!$H:$H),_xlfn.XLOOKUP(CM$1,'Control Panel'!$B:$B,'Control Panel'!$E:$E),_xlfn.XLOOKUP(CM$1,'Control Panel'!$B:$B,'Control Panel'!$C:$C)))</f>
        <v>11044.074042837967</v>
      </c>
      <c r="CO323" s="3">
        <f>IF(CN323=0,0,CM323*(_xlfn.XLOOKUP(CM$1,'Control Panel'!$B:$B,'Control Panel'!$H:$H)))</f>
        <v>1769.5091273717358</v>
      </c>
      <c r="CP323" s="3">
        <f t="shared" ref="CP323:CP362" si="216">CN323-CO323</f>
        <v>9274.5649154662315</v>
      </c>
      <c r="CQ323" s="3">
        <f t="shared" ref="CQ323:CQ362" si="217">CM323-CP323</f>
        <v>395184.66419807338</v>
      </c>
      <c r="CR323" s="10">
        <f>_xlfn.XLOOKUP(CM$1,'Control Panel'!$B:$B,'Control Panel'!$D:$D)</f>
        <v>5.2499999999999998E-2</v>
      </c>
    </row>
    <row r="324" spans="1:96" ht="11.15" thickBot="1" x14ac:dyDescent="0.35">
      <c r="A324" s="86">
        <f t="shared" si="186"/>
        <v>297091.95775107201</v>
      </c>
      <c r="B324" s="3">
        <f t="shared" si="187"/>
        <v>67590.675555646943</v>
      </c>
      <c r="C324" s="88">
        <f>SUM($A$3:A323)</f>
        <v>87174772.795228645</v>
      </c>
      <c r="D324" s="87">
        <f>IF('Control Panel'!$D$27= "ON",A324+B324*(1-'Control Panel'!$C$27),A324+B324)</f>
        <v>364682.63330671896</v>
      </c>
      <c r="F324" s="11">
        <v>322</v>
      </c>
      <c r="G324" s="2">
        <f>IF('Control Panel'!$D$26="ON",K323*(1-'Control Panel'!$C$26),K323)</f>
        <v>2.5611370801925659E-9</v>
      </c>
      <c r="H324" s="3">
        <f>IF(ROUND(K323,2) = 0,0,-PMT(_xlfn.XLOOKUP(G$1,'Control Panel'!$B:$B,'Control Panel'!$H:$H),_xlfn.XLOOKUP(G$1,'Control Panel'!$B:$B,'Control Panel'!$E:$E),_xlfn.XLOOKUP(G$1,'Control Panel'!$B:$B,'Control Panel'!$C:$C)))</f>
        <v>0</v>
      </c>
      <c r="I324" s="3">
        <f>IF(H324=0,0,G324*(_xlfn.XLOOKUP(G$1,'Control Panel'!$B:$B,'Control Panel'!$H:$H)))</f>
        <v>0</v>
      </c>
      <c r="J324" s="3">
        <f t="shared" si="188"/>
        <v>0</v>
      </c>
      <c r="K324" s="3">
        <f t="shared" si="189"/>
        <v>2.5611370801925659E-9</v>
      </c>
      <c r="L324" s="10">
        <f>_xlfn.XLOOKUP(G$1,'Control Panel'!$B:$B,'Control Panel'!$D:$D)</f>
        <v>5.5E-2</v>
      </c>
      <c r="M324" s="2">
        <f>IF('Control Panel'!$D$26="ON",Q323*(1-'Control Panel'!$C$26),Q323)</f>
        <v>916050.27159773395</v>
      </c>
      <c r="N324" s="3">
        <f>IF(ROUND(Q323,2) = 0,0,-PMT(_xlfn.XLOOKUP(M$1,'Control Panel'!$B:$B,'Control Panel'!$H:$H),_xlfn.XLOOKUP(M$1,'Control Panel'!$B:$B,'Control Panel'!$E:$E),_xlfn.XLOOKUP(M$1,'Control Panel'!$B:$B,'Control Panel'!$C:$C)))</f>
        <v>26277.152547020552</v>
      </c>
      <c r="O324" s="3">
        <f>IF(N324=0,0,M324*(_xlfn.XLOOKUP(M$1,'Control Panel'!$B:$B,'Control Panel'!$H:$H)))</f>
        <v>5248.2046810286847</v>
      </c>
      <c r="P324" s="3">
        <f t="shared" si="190"/>
        <v>21028.947865991868</v>
      </c>
      <c r="Q324" s="3">
        <f t="shared" si="191"/>
        <v>895021.3237317421</v>
      </c>
      <c r="R324" s="10">
        <f>_xlfn.XLOOKUP(M$1,'Control Panel'!$B:$B,'Control Panel'!$D:$D)</f>
        <v>6.8750000000000006E-2</v>
      </c>
      <c r="S324" s="2">
        <f>IF('Control Panel'!$D$26="ON",W323*(1-'Control Panel'!$C$26),W323)</f>
        <v>1488581.6913462691</v>
      </c>
      <c r="T324" s="3">
        <f>IF(ROUND(W323,2) = 0,0,-PMT(_xlfn.XLOOKUP(S$1,'Control Panel'!$B:$B,'Control Panel'!$H:$H),_xlfn.XLOOKUP(S$1,'Control Panel'!$B:$B,'Control Panel'!$E:$E),_xlfn.XLOOKUP(S$1,'Control Panel'!$B:$B,'Control Panel'!$C:$C)))</f>
        <v>42700.372888908401</v>
      </c>
      <c r="U324" s="3">
        <f>IF(T324=0,0,S324*(_xlfn.XLOOKUP(S$1,'Control Panel'!$B:$B,'Control Panel'!$H:$H)))</f>
        <v>8528.3326066713344</v>
      </c>
      <c r="V324" s="3">
        <f t="shared" si="192"/>
        <v>34172.040282237067</v>
      </c>
      <c r="W324" s="3">
        <f t="shared" si="193"/>
        <v>1454409.651064032</v>
      </c>
      <c r="X324" s="10">
        <f>_xlfn.XLOOKUP(S$1,'Control Panel'!$B:$B,'Control Panel'!$D:$D)</f>
        <v>6.8750000000000006E-2</v>
      </c>
      <c r="Y324" s="2">
        <f>IF('Control Panel'!$D$26="ON",AC323*(1-'Control Panel'!$C$26),AC323)</f>
        <v>-6.7957444116473198E-9</v>
      </c>
      <c r="Z324" s="3">
        <f>IF(ROUND(AC323,2) = 0,0,-PMT(_xlfn.XLOOKUP(Y$1,'Control Panel'!$B:$B,'Control Panel'!$H:$H),_xlfn.XLOOKUP(Y$1,'Control Panel'!$B:$B,'Control Panel'!$E:$E),_xlfn.XLOOKUP(Y$1,'Control Panel'!$B:$B,'Control Panel'!$C:$C)))</f>
        <v>0</v>
      </c>
      <c r="AA324" s="3">
        <f>IF(Z324=0,0,Y324*(_xlfn.XLOOKUP(Y$1,'Control Panel'!$B:$B,'Control Panel'!$H:$H)))</f>
        <v>0</v>
      </c>
      <c r="AB324" s="3">
        <f t="shared" si="194"/>
        <v>0</v>
      </c>
      <c r="AC324" s="3">
        <f t="shared" si="195"/>
        <v>-6.7957444116473198E-9</v>
      </c>
      <c r="AD324" s="10">
        <f>_xlfn.XLOOKUP(Y$1,'Control Panel'!$B:$B,'Control Panel'!$D:$D)</f>
        <v>5.1249999999999997E-2</v>
      </c>
      <c r="AE324" s="2">
        <f>IF('Control Panel'!$D$26="ON",AI323*(1-'Control Panel'!$C$26),AI323)</f>
        <v>2290125.6789943418</v>
      </c>
      <c r="AF324" s="3">
        <f>IF(ROUND(AI323,2) = 0,0,-PMT(_xlfn.XLOOKUP(AE$1,'Control Panel'!$B:$B,'Control Panel'!$H:$H),_xlfn.XLOOKUP(AE$1,'Control Panel'!$B:$B,'Control Panel'!$E:$E),_xlfn.XLOOKUP(AE$1,'Control Panel'!$B:$B,'Control Panel'!$C:$C)))</f>
        <v>65692.881367551381</v>
      </c>
      <c r="AG324" s="3">
        <f>IF(AF324=0,0,AE324*(_xlfn.XLOOKUP(AE$1,'Control Panel'!$B:$B,'Control Panel'!$H:$H)))</f>
        <v>13120.51170257175</v>
      </c>
      <c r="AH324" s="3">
        <f t="shared" si="196"/>
        <v>52572.369664979633</v>
      </c>
      <c r="AI324" s="3">
        <f t="shared" si="197"/>
        <v>2237553.3093293621</v>
      </c>
      <c r="AJ324" s="10">
        <f>_xlfn.XLOOKUP(AE$1,'Control Panel'!$B:$B,'Control Panel'!$D:$D)</f>
        <v>6.8750000000000006E-2</v>
      </c>
      <c r="AK324" s="2">
        <f>IF('Control Panel'!$D$26="ON",AO323*(1-'Control Panel'!$C$26),AO323)</f>
        <v>-5.056790541857481E-10</v>
      </c>
      <c r="AL324" s="3">
        <f>IF(ROUND(AO323,2) = 0,0,-PMT(_xlfn.XLOOKUP(AK$1,'Control Panel'!$B:$B,'Control Panel'!$H:$H),_xlfn.XLOOKUP(AK$1,'Control Panel'!$B:$B,'Control Panel'!$E:$E),_xlfn.XLOOKUP(AK$1,'Control Panel'!$B:$B,'Control Panel'!$C:$C)))</f>
        <v>0</v>
      </c>
      <c r="AM324" s="3">
        <f>IF(AL324=0,0,AK324*(_xlfn.XLOOKUP(AK$1,'Control Panel'!$B:$B,'Control Panel'!$H:$H)))</f>
        <v>0</v>
      </c>
      <c r="AN324" s="3">
        <f t="shared" si="198"/>
        <v>0</v>
      </c>
      <c r="AO324" s="3">
        <f t="shared" si="199"/>
        <v>-5.056790541857481E-10</v>
      </c>
      <c r="AP324" s="10">
        <f>_xlfn.XLOOKUP(AK$1,'Control Panel'!$B:$B,'Control Panel'!$D:$D)</f>
        <v>6.25E-2</v>
      </c>
      <c r="AQ324" s="2">
        <f>IF('Control Panel'!$D$26="ON",AU323*(1-'Control Panel'!$C$26),AU323)</f>
        <v>-1.3387762010097504E-9</v>
      </c>
      <c r="AR324" s="3">
        <f>IF(ROUND(AU323,2) = 0,0,-PMT(_xlfn.XLOOKUP(AQ$1,'Control Panel'!$B:$B,'Control Panel'!$H:$H),_xlfn.XLOOKUP(AQ$1,'Control Panel'!$B:$B,'Control Panel'!$E:$E),_xlfn.XLOOKUP(AQ$1,'Control Panel'!$B:$B,'Control Panel'!$C:$C)))</f>
        <v>0</v>
      </c>
      <c r="AS324" s="3">
        <f>IF(AR324=0,0,AQ324*(_xlfn.XLOOKUP(AQ$1,'Control Panel'!$B:$B,'Control Panel'!$H:$H)))</f>
        <v>0</v>
      </c>
      <c r="AT324" s="3">
        <f t="shared" si="200"/>
        <v>0</v>
      </c>
      <c r="AU324" s="3">
        <f t="shared" si="201"/>
        <v>-1.3387762010097504E-9</v>
      </c>
      <c r="AV324" s="10">
        <f>_xlfn.XLOOKUP(AQ$1,'Control Panel'!$B:$B,'Control Panel'!$D:$D)</f>
        <v>6.6250000000000003E-2</v>
      </c>
      <c r="AW324" s="2">
        <f>IF('Control Panel'!$D$26="ON",BA323*(1-'Control Panel'!$C$26),BA323)</f>
        <v>1599745.4275325567</v>
      </c>
      <c r="AX324" s="3">
        <f>IF(ROUND(BA323,2) = 0,0,-PMT(_xlfn.XLOOKUP(AW$1,'Control Panel'!$B:$B,'Control Panel'!$H:$H),_xlfn.XLOOKUP(AW$1,'Control Panel'!$B:$B,'Control Panel'!$E:$E),_xlfn.XLOOKUP(AW$1,'Control Panel'!$B:$B,'Control Panel'!$C:$C)))</f>
        <v>44797.69910066975</v>
      </c>
      <c r="AY324" s="3">
        <f>IF(AX324=0,0,AW324*(_xlfn.XLOOKUP(AW$1,'Control Panel'!$B:$B,'Control Panel'!$H:$H)))</f>
        <v>7165.5263941562444</v>
      </c>
      <c r="AZ324" s="3">
        <f t="shared" si="202"/>
        <v>37632.172706513506</v>
      </c>
      <c r="BA324" s="3">
        <f t="shared" si="203"/>
        <v>1562113.2548260433</v>
      </c>
      <c r="BB324" s="10">
        <f>_xlfn.XLOOKUP(AW$1,'Control Panel'!$B:$B,'Control Panel'!$D:$D)</f>
        <v>5.3749999999999999E-2</v>
      </c>
      <c r="BC324" s="2">
        <f>IF('Control Panel'!$D$26="ON",BG323*(1-'Control Panel'!$C$26),BG323)</f>
        <v>2893366.218349976</v>
      </c>
      <c r="BD324" s="3">
        <f>IF(ROUND(BG323,2) = 0,0,-PMT(_xlfn.XLOOKUP(BC$1,'Control Panel'!$B:$B,'Control Panel'!$H:$H),_xlfn.XLOOKUP(BC$1,'Control Panel'!$B:$B,'Control Panel'!$E:$E),_xlfn.XLOOKUP(BC$1,'Control Panel'!$B:$B,'Control Panel'!$C:$C)))</f>
        <v>83162.8118973979</v>
      </c>
      <c r="BE324" s="3">
        <f>IF(BD324=0,0,BC324*(_xlfn.XLOOKUP(BC$1,'Control Panel'!$B:$B,'Control Panel'!$H:$H)))</f>
        <v>16877.969607041527</v>
      </c>
      <c r="BF324" s="3">
        <f t="shared" si="204"/>
        <v>66284.842290356377</v>
      </c>
      <c r="BG324" s="3">
        <f t="shared" si="205"/>
        <v>2827081.3760596197</v>
      </c>
      <c r="BH324" s="10">
        <f>_xlfn.XLOOKUP(BC$1,'Control Panel'!$B:$B,'Control Panel'!$D:$D)</f>
        <v>7.0000000000000007E-2</v>
      </c>
      <c r="BI324" s="2">
        <f>IF('Control Panel'!$D$26="ON",BM323*(1-'Control Panel'!$C$26),BM323)</f>
        <v>1414444.1808363365</v>
      </c>
      <c r="BJ324" s="3">
        <f>IF(ROUND(BM323,2) = 0,0,-PMT(_xlfn.XLOOKUP(BI$1,'Control Panel'!$B:$B,'Control Panel'!$H:$H),_xlfn.XLOOKUP(BI$1,'Control Panel'!$B:$B,'Control Panel'!$E:$E),_xlfn.XLOOKUP(BI$1,'Control Panel'!$B:$B,'Control Panel'!$C:$C)))</f>
        <v>39928.799014207361</v>
      </c>
      <c r="BK324" s="3">
        <f>IF(BJ324=0,0,BI324*(_xlfn.XLOOKUP(BI$1,'Control Panel'!$B:$B,'Control Panel'!$H:$H)))</f>
        <v>6924.8829686778963</v>
      </c>
      <c r="BL324" s="3">
        <f t="shared" si="206"/>
        <v>33003.916045529462</v>
      </c>
      <c r="BM324" s="3">
        <f t="shared" si="207"/>
        <v>1381440.2647908069</v>
      </c>
      <c r="BN324" s="10">
        <f>_xlfn.XLOOKUP(BI$1,'Control Panel'!$B:$B,'Control Panel'!$D:$D)</f>
        <v>5.8749999999999997E-2</v>
      </c>
      <c r="BO324" s="2">
        <f>IF('Control Panel'!$D$26="ON",BS323*(1-'Control Panel'!$C$26),BS323)</f>
        <v>1827729.0719160987</v>
      </c>
      <c r="BP324" s="3">
        <f>IF(ROUND(BS323,2) = 0,0,-PMT(_xlfn.XLOOKUP(BO$1,'Control Panel'!$B:$B,'Control Panel'!$H:$H),_xlfn.XLOOKUP(BO$1,'Control Panel'!$B:$B,'Control Panel'!$E:$E),_xlfn.XLOOKUP(BO$1,'Control Panel'!$B:$B,'Control Panel'!$C:$C)))</f>
        <v>51078.842448125593</v>
      </c>
      <c r="BQ324" s="3">
        <f>IF(BP324=0,0,BO324*(_xlfn.XLOOKUP(BO$1,'Control Panel'!$B:$B,'Control Panel'!$H:$H)))</f>
        <v>7996.3146896329308</v>
      </c>
      <c r="BR324" s="3">
        <f t="shared" si="208"/>
        <v>43082.527758492666</v>
      </c>
      <c r="BS324" s="3">
        <f t="shared" si="209"/>
        <v>1784646.5441576061</v>
      </c>
      <c r="BT324" s="10">
        <f>_xlfn.XLOOKUP(BO$1,'Control Panel'!$B:$B,'Control Panel'!$D:$D)</f>
        <v>5.2499999999999998E-2</v>
      </c>
      <c r="BU324" s="2">
        <f>IF('Control Panel'!$D$26="ON",BY323*(1-'Control Panel'!$C$26),BY323)</f>
        <v>-1.0259100235998631E-9</v>
      </c>
      <c r="BV324" s="3">
        <f>IF(ROUND(BY323,2) = 0,0,-PMT(_xlfn.XLOOKUP(BU$1,'Control Panel'!$B:$B,'Control Panel'!$H:$H),_xlfn.XLOOKUP(BU$1,'Control Panel'!$B:$B,'Control Panel'!$E:$E),_xlfn.XLOOKUP(BU$1,'Control Panel'!$B:$B,'Control Panel'!$C:$C)))</f>
        <v>0</v>
      </c>
      <c r="BW324" s="3">
        <f>IF(BV324=0,0,BU324*(_xlfn.XLOOKUP(BU$1,'Control Panel'!$B:$B,'Control Panel'!$H:$H)))</f>
        <v>0</v>
      </c>
      <c r="BX324" s="3">
        <f t="shared" si="210"/>
        <v>0</v>
      </c>
      <c r="BY324" s="3">
        <f t="shared" si="211"/>
        <v>-1.0259100235998631E-9</v>
      </c>
      <c r="BZ324" s="10">
        <f>_xlfn.XLOOKUP(BU$1,'Control Panel'!$B:$B,'Control Panel'!$D:$D)</f>
        <v>6.3750000000000001E-2</v>
      </c>
      <c r="CA324" s="2">
        <f>IF('Control Panel'!$D$26="ON",CE323*(1-'Control Panel'!$C$26),CE323)</f>
        <v>-8.3746272139251232E-9</v>
      </c>
      <c r="CB324" s="3">
        <f>IF(ROUND(CE323,2) = 0,0,-PMT(_xlfn.XLOOKUP(CA$1,'Control Panel'!$B:$B,'Control Panel'!$H:$H),_xlfn.XLOOKUP(CA$1,'Control Panel'!$B:$B,'Control Panel'!$E:$E),_xlfn.XLOOKUP(CA$1,'Control Panel'!$B:$B,'Control Panel'!$C:$C)))</f>
        <v>0</v>
      </c>
      <c r="CC324" s="3">
        <f>IF(CB324=0,0,CA324*(_xlfn.XLOOKUP(CA$1,'Control Panel'!$B:$B,'Control Panel'!$H:$H)))</f>
        <v>0</v>
      </c>
      <c r="CD324" s="3">
        <f t="shared" si="212"/>
        <v>0</v>
      </c>
      <c r="CE324" s="3">
        <f t="shared" si="213"/>
        <v>-8.3746272139251232E-9</v>
      </c>
      <c r="CF324" s="10">
        <f>_xlfn.XLOOKUP(CA$1,'Control Panel'!$B:$B,'Control Panel'!$D:$D)</f>
        <v>5.7500000000000002E-2</v>
      </c>
      <c r="CG324" s="2">
        <f>IF('Control Panel'!$D$26="ON",CK323*(1-'Control Panel'!$C$26),CK323)</f>
        <v>2.066371962428093E-9</v>
      </c>
      <c r="CH324" s="3">
        <f>IF(ROUND(CK323,2) = 0,0,-PMT(_xlfn.XLOOKUP(CG$1,'Control Panel'!$B:$B,'Control Panel'!$H:$H),_xlfn.XLOOKUP(CG$1,'Control Panel'!$B:$B,'Control Panel'!$E:$E),_xlfn.XLOOKUP(CG$1,'Control Panel'!$B:$B,'Control Panel'!$C:$C)))</f>
        <v>0</v>
      </c>
      <c r="CI324" s="3">
        <f>IF(CH324=0,0,CG324*(_xlfn.XLOOKUP(CG$1,'Control Panel'!$B:$B,'Control Panel'!$H:$H)))</f>
        <v>0</v>
      </c>
      <c r="CJ324" s="3">
        <f t="shared" si="214"/>
        <v>0</v>
      </c>
      <c r="CK324" s="3">
        <f t="shared" si="215"/>
        <v>2.066371962428093E-9</v>
      </c>
      <c r="CL324" s="10">
        <f>_xlfn.XLOOKUP(CG$1,'Control Panel'!$B:$B,'Control Panel'!$D:$D)</f>
        <v>5.5E-2</v>
      </c>
      <c r="CM324" s="2">
        <f>IF('Control Panel'!$D$26="ON",CQ323*(1-'Control Panel'!$C$26),CQ323)</f>
        <v>395184.66419807338</v>
      </c>
      <c r="CN324" s="3">
        <f>IF(ROUND(CQ323,2) = 0,0,-PMT(_xlfn.XLOOKUP(CM$1,'Control Panel'!$B:$B,'Control Panel'!$H:$H),_xlfn.XLOOKUP(CM$1,'Control Panel'!$B:$B,'Control Panel'!$E:$E),_xlfn.XLOOKUP(CM$1,'Control Panel'!$B:$B,'Control Panel'!$C:$C)))</f>
        <v>11044.074042837967</v>
      </c>
      <c r="CO324" s="3">
        <f>IF(CN324=0,0,CM324*(_xlfn.XLOOKUP(CM$1,'Control Panel'!$B:$B,'Control Panel'!$H:$H)))</f>
        <v>1728.9329058665708</v>
      </c>
      <c r="CP324" s="3">
        <f t="shared" si="216"/>
        <v>9315.1411369713969</v>
      </c>
      <c r="CQ324" s="3">
        <f t="shared" si="217"/>
        <v>385869.52306110197</v>
      </c>
      <c r="CR324" s="10">
        <f>_xlfn.XLOOKUP(CM$1,'Control Panel'!$B:$B,'Control Panel'!$D:$D)</f>
        <v>5.2499999999999998E-2</v>
      </c>
    </row>
    <row r="325" spans="1:96" ht="11.15" thickBot="1" x14ac:dyDescent="0.35">
      <c r="A325" s="86">
        <f t="shared" si="186"/>
        <v>298655.45310754242</v>
      </c>
      <c r="B325" s="3">
        <f t="shared" si="187"/>
        <v>66027.180199176539</v>
      </c>
      <c r="C325" s="88">
        <f>SUM($A$3:A324)</f>
        <v>87471864.752979711</v>
      </c>
      <c r="D325" s="87">
        <f>IF('Control Panel'!$D$27= "ON",A325+B325*(1-'Control Panel'!$C$27),A325+B325)</f>
        <v>364682.63330671896</v>
      </c>
      <c r="F325" s="11">
        <v>323</v>
      </c>
      <c r="G325" s="2">
        <f>IF('Control Panel'!$D$26="ON",K324*(1-'Control Panel'!$C$26),K324)</f>
        <v>2.5611370801925659E-9</v>
      </c>
      <c r="H325" s="3">
        <f>IF(ROUND(K324,2) = 0,0,-PMT(_xlfn.XLOOKUP(G$1,'Control Panel'!$B:$B,'Control Panel'!$H:$H),_xlfn.XLOOKUP(G$1,'Control Panel'!$B:$B,'Control Panel'!$E:$E),_xlfn.XLOOKUP(G$1,'Control Panel'!$B:$B,'Control Panel'!$C:$C)))</f>
        <v>0</v>
      </c>
      <c r="I325" s="3">
        <f>IF(H325=0,0,G325*(_xlfn.XLOOKUP(G$1,'Control Panel'!$B:$B,'Control Panel'!$H:$H)))</f>
        <v>0</v>
      </c>
      <c r="J325" s="3">
        <f t="shared" si="188"/>
        <v>0</v>
      </c>
      <c r="K325" s="3">
        <f t="shared" si="189"/>
        <v>2.5611370801925659E-9</v>
      </c>
      <c r="L325" s="10">
        <f>_xlfn.XLOOKUP(G$1,'Control Panel'!$B:$B,'Control Panel'!$D:$D)</f>
        <v>5.5E-2</v>
      </c>
      <c r="M325" s="2">
        <f>IF('Control Panel'!$D$26="ON",Q324*(1-'Control Panel'!$C$26),Q324)</f>
        <v>895021.3237317421</v>
      </c>
      <c r="N325" s="3">
        <f>IF(ROUND(Q324,2) = 0,0,-PMT(_xlfn.XLOOKUP(M$1,'Control Panel'!$B:$B,'Control Panel'!$H:$H),_xlfn.XLOOKUP(M$1,'Control Panel'!$B:$B,'Control Panel'!$E:$E),_xlfn.XLOOKUP(M$1,'Control Panel'!$B:$B,'Control Panel'!$C:$C)))</f>
        <v>26277.152547020552</v>
      </c>
      <c r="O325" s="3">
        <f>IF(N325=0,0,M325*(_xlfn.XLOOKUP(M$1,'Control Panel'!$B:$B,'Control Panel'!$H:$H)))</f>
        <v>5127.7263338797729</v>
      </c>
      <c r="P325" s="3">
        <f t="shared" si="190"/>
        <v>21149.426213140781</v>
      </c>
      <c r="Q325" s="3">
        <f t="shared" si="191"/>
        <v>873871.89751860127</v>
      </c>
      <c r="R325" s="10">
        <f>_xlfn.XLOOKUP(M$1,'Control Panel'!$B:$B,'Control Panel'!$D:$D)</f>
        <v>6.8750000000000006E-2</v>
      </c>
      <c r="S325" s="2">
        <f>IF('Control Panel'!$D$26="ON",W324*(1-'Control Panel'!$C$26),W324)</f>
        <v>1454409.651064032</v>
      </c>
      <c r="T325" s="3">
        <f>IF(ROUND(W324,2) = 0,0,-PMT(_xlfn.XLOOKUP(S$1,'Control Panel'!$B:$B,'Control Panel'!$H:$H),_xlfn.XLOOKUP(S$1,'Control Panel'!$B:$B,'Control Panel'!$E:$E),_xlfn.XLOOKUP(S$1,'Control Panel'!$B:$B,'Control Panel'!$C:$C)))</f>
        <v>42700.372888908401</v>
      </c>
      <c r="U325" s="3">
        <f>IF(T325=0,0,S325*(_xlfn.XLOOKUP(S$1,'Control Panel'!$B:$B,'Control Panel'!$H:$H)))</f>
        <v>8332.5552925543507</v>
      </c>
      <c r="V325" s="3">
        <f t="shared" si="192"/>
        <v>34367.817596354049</v>
      </c>
      <c r="W325" s="3">
        <f t="shared" si="193"/>
        <v>1420041.8334676779</v>
      </c>
      <c r="X325" s="10">
        <f>_xlfn.XLOOKUP(S$1,'Control Panel'!$B:$B,'Control Panel'!$D:$D)</f>
        <v>6.8750000000000006E-2</v>
      </c>
      <c r="Y325" s="2">
        <f>IF('Control Panel'!$D$26="ON",AC324*(1-'Control Panel'!$C$26),AC324)</f>
        <v>-6.7957444116473198E-9</v>
      </c>
      <c r="Z325" s="3">
        <f>IF(ROUND(AC324,2) = 0,0,-PMT(_xlfn.XLOOKUP(Y$1,'Control Panel'!$B:$B,'Control Panel'!$H:$H),_xlfn.XLOOKUP(Y$1,'Control Panel'!$B:$B,'Control Panel'!$E:$E),_xlfn.XLOOKUP(Y$1,'Control Panel'!$B:$B,'Control Panel'!$C:$C)))</f>
        <v>0</v>
      </c>
      <c r="AA325" s="3">
        <f>IF(Z325=0,0,Y325*(_xlfn.XLOOKUP(Y$1,'Control Panel'!$B:$B,'Control Panel'!$H:$H)))</f>
        <v>0</v>
      </c>
      <c r="AB325" s="3">
        <f t="shared" si="194"/>
        <v>0</v>
      </c>
      <c r="AC325" s="3">
        <f t="shared" si="195"/>
        <v>-6.7957444116473198E-9</v>
      </c>
      <c r="AD325" s="10">
        <f>_xlfn.XLOOKUP(Y$1,'Control Panel'!$B:$B,'Control Panel'!$D:$D)</f>
        <v>5.1249999999999997E-2</v>
      </c>
      <c r="AE325" s="2">
        <f>IF('Control Panel'!$D$26="ON",AI324*(1-'Control Panel'!$C$26),AI324)</f>
        <v>2237553.3093293621</v>
      </c>
      <c r="AF325" s="3">
        <f>IF(ROUND(AI324,2) = 0,0,-PMT(_xlfn.XLOOKUP(AE$1,'Control Panel'!$B:$B,'Control Panel'!$H:$H),_xlfn.XLOOKUP(AE$1,'Control Panel'!$B:$B,'Control Panel'!$E:$E),_xlfn.XLOOKUP(AE$1,'Control Panel'!$B:$B,'Control Panel'!$C:$C)))</f>
        <v>65692.881367551381</v>
      </c>
      <c r="AG325" s="3">
        <f>IF(AF325=0,0,AE325*(_xlfn.XLOOKUP(AE$1,'Control Panel'!$B:$B,'Control Panel'!$H:$H)))</f>
        <v>12819.315834699471</v>
      </c>
      <c r="AH325" s="3">
        <f t="shared" si="196"/>
        <v>52873.565532851906</v>
      </c>
      <c r="AI325" s="3">
        <f t="shared" si="197"/>
        <v>2184679.7437965102</v>
      </c>
      <c r="AJ325" s="10">
        <f>_xlfn.XLOOKUP(AE$1,'Control Panel'!$B:$B,'Control Panel'!$D:$D)</f>
        <v>6.8750000000000006E-2</v>
      </c>
      <c r="AK325" s="2">
        <f>IF('Control Panel'!$D$26="ON",AO324*(1-'Control Panel'!$C$26),AO324)</f>
        <v>-5.056790541857481E-10</v>
      </c>
      <c r="AL325" s="3">
        <f>IF(ROUND(AO324,2) = 0,0,-PMT(_xlfn.XLOOKUP(AK$1,'Control Panel'!$B:$B,'Control Panel'!$H:$H),_xlfn.XLOOKUP(AK$1,'Control Panel'!$B:$B,'Control Panel'!$E:$E),_xlfn.XLOOKUP(AK$1,'Control Panel'!$B:$B,'Control Panel'!$C:$C)))</f>
        <v>0</v>
      </c>
      <c r="AM325" s="3">
        <f>IF(AL325=0,0,AK325*(_xlfn.XLOOKUP(AK$1,'Control Panel'!$B:$B,'Control Panel'!$H:$H)))</f>
        <v>0</v>
      </c>
      <c r="AN325" s="3">
        <f t="shared" si="198"/>
        <v>0</v>
      </c>
      <c r="AO325" s="3">
        <f t="shared" si="199"/>
        <v>-5.056790541857481E-10</v>
      </c>
      <c r="AP325" s="10">
        <f>_xlfn.XLOOKUP(AK$1,'Control Panel'!$B:$B,'Control Panel'!$D:$D)</f>
        <v>6.25E-2</v>
      </c>
      <c r="AQ325" s="2">
        <f>IF('Control Panel'!$D$26="ON",AU324*(1-'Control Panel'!$C$26),AU324)</f>
        <v>-1.3387762010097504E-9</v>
      </c>
      <c r="AR325" s="3">
        <f>IF(ROUND(AU324,2) = 0,0,-PMT(_xlfn.XLOOKUP(AQ$1,'Control Panel'!$B:$B,'Control Panel'!$H:$H),_xlfn.XLOOKUP(AQ$1,'Control Panel'!$B:$B,'Control Panel'!$E:$E),_xlfn.XLOOKUP(AQ$1,'Control Panel'!$B:$B,'Control Panel'!$C:$C)))</f>
        <v>0</v>
      </c>
      <c r="AS325" s="3">
        <f>IF(AR325=0,0,AQ325*(_xlfn.XLOOKUP(AQ$1,'Control Panel'!$B:$B,'Control Panel'!$H:$H)))</f>
        <v>0</v>
      </c>
      <c r="AT325" s="3">
        <f t="shared" si="200"/>
        <v>0</v>
      </c>
      <c r="AU325" s="3">
        <f t="shared" si="201"/>
        <v>-1.3387762010097504E-9</v>
      </c>
      <c r="AV325" s="10">
        <f>_xlfn.XLOOKUP(AQ$1,'Control Panel'!$B:$B,'Control Panel'!$D:$D)</f>
        <v>6.6250000000000003E-2</v>
      </c>
      <c r="AW325" s="2">
        <f>IF('Control Panel'!$D$26="ON",BA324*(1-'Control Panel'!$C$26),BA324)</f>
        <v>1562113.2548260433</v>
      </c>
      <c r="AX325" s="3">
        <f>IF(ROUND(BA324,2) = 0,0,-PMT(_xlfn.XLOOKUP(AW$1,'Control Panel'!$B:$B,'Control Panel'!$H:$H),_xlfn.XLOOKUP(AW$1,'Control Panel'!$B:$B,'Control Panel'!$E:$E),_xlfn.XLOOKUP(AW$1,'Control Panel'!$B:$B,'Control Panel'!$C:$C)))</f>
        <v>44797.69910066975</v>
      </c>
      <c r="AY325" s="3">
        <f>IF(AX325=0,0,AW325*(_xlfn.XLOOKUP(AW$1,'Control Panel'!$B:$B,'Control Panel'!$H:$H)))</f>
        <v>6996.9656205749861</v>
      </c>
      <c r="AZ325" s="3">
        <f t="shared" si="202"/>
        <v>37800.733480094765</v>
      </c>
      <c r="BA325" s="3">
        <f t="shared" si="203"/>
        <v>1524312.5213459486</v>
      </c>
      <c r="BB325" s="10">
        <f>_xlfn.XLOOKUP(AW$1,'Control Panel'!$B:$B,'Control Panel'!$D:$D)</f>
        <v>5.3749999999999999E-2</v>
      </c>
      <c r="BC325" s="2">
        <f>IF('Control Panel'!$D$26="ON",BG324*(1-'Control Panel'!$C$26),BG324)</f>
        <v>2827081.3760596197</v>
      </c>
      <c r="BD325" s="3">
        <f>IF(ROUND(BG324,2) = 0,0,-PMT(_xlfn.XLOOKUP(BC$1,'Control Panel'!$B:$B,'Control Panel'!$H:$H),_xlfn.XLOOKUP(BC$1,'Control Panel'!$B:$B,'Control Panel'!$E:$E),_xlfn.XLOOKUP(BC$1,'Control Panel'!$B:$B,'Control Panel'!$C:$C)))</f>
        <v>83162.8118973979</v>
      </c>
      <c r="BE325" s="3">
        <f>IF(BD325=0,0,BC325*(_xlfn.XLOOKUP(BC$1,'Control Panel'!$B:$B,'Control Panel'!$H:$H)))</f>
        <v>16491.308027014449</v>
      </c>
      <c r="BF325" s="3">
        <f t="shared" si="204"/>
        <v>66671.503870383458</v>
      </c>
      <c r="BG325" s="3">
        <f t="shared" si="205"/>
        <v>2760409.8721892363</v>
      </c>
      <c r="BH325" s="10">
        <f>_xlfn.XLOOKUP(BC$1,'Control Panel'!$B:$B,'Control Panel'!$D:$D)</f>
        <v>7.0000000000000007E-2</v>
      </c>
      <c r="BI325" s="2">
        <f>IF('Control Panel'!$D$26="ON",BM324*(1-'Control Panel'!$C$26),BM324)</f>
        <v>1381440.2647908069</v>
      </c>
      <c r="BJ325" s="3">
        <f>IF(ROUND(BM324,2) = 0,0,-PMT(_xlfn.XLOOKUP(BI$1,'Control Panel'!$B:$B,'Control Panel'!$H:$H),_xlfn.XLOOKUP(BI$1,'Control Panel'!$B:$B,'Control Panel'!$E:$E),_xlfn.XLOOKUP(BI$1,'Control Panel'!$B:$B,'Control Panel'!$C:$C)))</f>
        <v>39928.799014207361</v>
      </c>
      <c r="BK325" s="3">
        <f>IF(BJ325=0,0,BI325*(_xlfn.XLOOKUP(BI$1,'Control Panel'!$B:$B,'Control Panel'!$H:$H)))</f>
        <v>6763.3012963716583</v>
      </c>
      <c r="BL325" s="3">
        <f t="shared" si="206"/>
        <v>33165.4977178357</v>
      </c>
      <c r="BM325" s="3">
        <f t="shared" si="207"/>
        <v>1348274.7670729712</v>
      </c>
      <c r="BN325" s="10">
        <f>_xlfn.XLOOKUP(BI$1,'Control Panel'!$B:$B,'Control Panel'!$D:$D)</f>
        <v>5.8749999999999997E-2</v>
      </c>
      <c r="BO325" s="2">
        <f>IF('Control Panel'!$D$26="ON",BS324*(1-'Control Panel'!$C$26),BS324)</f>
        <v>1784646.5441576061</v>
      </c>
      <c r="BP325" s="3">
        <f>IF(ROUND(BS324,2) = 0,0,-PMT(_xlfn.XLOOKUP(BO$1,'Control Panel'!$B:$B,'Control Panel'!$H:$H),_xlfn.XLOOKUP(BO$1,'Control Panel'!$B:$B,'Control Panel'!$E:$E),_xlfn.XLOOKUP(BO$1,'Control Panel'!$B:$B,'Control Panel'!$C:$C)))</f>
        <v>51078.842448125593</v>
      </c>
      <c r="BQ325" s="3">
        <f>IF(BP325=0,0,BO325*(_xlfn.XLOOKUP(BO$1,'Control Panel'!$B:$B,'Control Panel'!$H:$H)))</f>
        <v>7807.8286306895261</v>
      </c>
      <c r="BR325" s="3">
        <f t="shared" si="208"/>
        <v>43271.013817436069</v>
      </c>
      <c r="BS325" s="3">
        <f t="shared" si="209"/>
        <v>1741375.53034017</v>
      </c>
      <c r="BT325" s="10">
        <f>_xlfn.XLOOKUP(BO$1,'Control Panel'!$B:$B,'Control Panel'!$D:$D)</f>
        <v>5.2499999999999998E-2</v>
      </c>
      <c r="BU325" s="2">
        <f>IF('Control Panel'!$D$26="ON",BY324*(1-'Control Panel'!$C$26),BY324)</f>
        <v>-1.0259100235998631E-9</v>
      </c>
      <c r="BV325" s="3">
        <f>IF(ROUND(BY324,2) = 0,0,-PMT(_xlfn.XLOOKUP(BU$1,'Control Panel'!$B:$B,'Control Panel'!$H:$H),_xlfn.XLOOKUP(BU$1,'Control Panel'!$B:$B,'Control Panel'!$E:$E),_xlfn.XLOOKUP(BU$1,'Control Panel'!$B:$B,'Control Panel'!$C:$C)))</f>
        <v>0</v>
      </c>
      <c r="BW325" s="3">
        <f>IF(BV325=0,0,BU325*(_xlfn.XLOOKUP(BU$1,'Control Panel'!$B:$B,'Control Panel'!$H:$H)))</f>
        <v>0</v>
      </c>
      <c r="BX325" s="3">
        <f t="shared" si="210"/>
        <v>0</v>
      </c>
      <c r="BY325" s="3">
        <f t="shared" si="211"/>
        <v>-1.0259100235998631E-9</v>
      </c>
      <c r="BZ325" s="10">
        <f>_xlfn.XLOOKUP(BU$1,'Control Panel'!$B:$B,'Control Panel'!$D:$D)</f>
        <v>6.3750000000000001E-2</v>
      </c>
      <c r="CA325" s="2">
        <f>IF('Control Panel'!$D$26="ON",CE324*(1-'Control Panel'!$C$26),CE324)</f>
        <v>-8.3746272139251232E-9</v>
      </c>
      <c r="CB325" s="3">
        <f>IF(ROUND(CE324,2) = 0,0,-PMT(_xlfn.XLOOKUP(CA$1,'Control Panel'!$B:$B,'Control Panel'!$H:$H),_xlfn.XLOOKUP(CA$1,'Control Panel'!$B:$B,'Control Panel'!$E:$E),_xlfn.XLOOKUP(CA$1,'Control Panel'!$B:$B,'Control Panel'!$C:$C)))</f>
        <v>0</v>
      </c>
      <c r="CC325" s="3">
        <f>IF(CB325=0,0,CA325*(_xlfn.XLOOKUP(CA$1,'Control Panel'!$B:$B,'Control Panel'!$H:$H)))</f>
        <v>0</v>
      </c>
      <c r="CD325" s="3">
        <f t="shared" si="212"/>
        <v>0</v>
      </c>
      <c r="CE325" s="3">
        <f t="shared" si="213"/>
        <v>-8.3746272139251232E-9</v>
      </c>
      <c r="CF325" s="10">
        <f>_xlfn.XLOOKUP(CA$1,'Control Panel'!$B:$B,'Control Panel'!$D:$D)</f>
        <v>5.7500000000000002E-2</v>
      </c>
      <c r="CG325" s="2">
        <f>IF('Control Panel'!$D$26="ON",CK324*(1-'Control Panel'!$C$26),CK324)</f>
        <v>2.066371962428093E-9</v>
      </c>
      <c r="CH325" s="3">
        <f>IF(ROUND(CK324,2) = 0,0,-PMT(_xlfn.XLOOKUP(CG$1,'Control Panel'!$B:$B,'Control Panel'!$H:$H),_xlfn.XLOOKUP(CG$1,'Control Panel'!$B:$B,'Control Panel'!$E:$E),_xlfn.XLOOKUP(CG$1,'Control Panel'!$B:$B,'Control Panel'!$C:$C)))</f>
        <v>0</v>
      </c>
      <c r="CI325" s="3">
        <f>IF(CH325=0,0,CG325*(_xlfn.XLOOKUP(CG$1,'Control Panel'!$B:$B,'Control Panel'!$H:$H)))</f>
        <v>0</v>
      </c>
      <c r="CJ325" s="3">
        <f t="shared" si="214"/>
        <v>0</v>
      </c>
      <c r="CK325" s="3">
        <f t="shared" si="215"/>
        <v>2.066371962428093E-9</v>
      </c>
      <c r="CL325" s="10">
        <f>_xlfn.XLOOKUP(CG$1,'Control Panel'!$B:$B,'Control Panel'!$D:$D)</f>
        <v>5.5E-2</v>
      </c>
      <c r="CM325" s="2">
        <f>IF('Control Panel'!$D$26="ON",CQ324*(1-'Control Panel'!$C$26),CQ324)</f>
        <v>385869.52306110197</v>
      </c>
      <c r="CN325" s="3">
        <f>IF(ROUND(CQ324,2) = 0,0,-PMT(_xlfn.XLOOKUP(CM$1,'Control Panel'!$B:$B,'Control Panel'!$H:$H),_xlfn.XLOOKUP(CM$1,'Control Panel'!$B:$B,'Control Panel'!$E:$E),_xlfn.XLOOKUP(CM$1,'Control Panel'!$B:$B,'Control Panel'!$C:$C)))</f>
        <v>11044.074042837967</v>
      </c>
      <c r="CO325" s="3">
        <f>IF(CN325=0,0,CM325*(_xlfn.XLOOKUP(CM$1,'Control Panel'!$B:$B,'Control Panel'!$H:$H)))</f>
        <v>1688.179163392321</v>
      </c>
      <c r="CP325" s="3">
        <f t="shared" si="216"/>
        <v>9355.8948794456464</v>
      </c>
      <c r="CQ325" s="3">
        <f t="shared" si="217"/>
        <v>376513.6281816563</v>
      </c>
      <c r="CR325" s="10">
        <f>_xlfn.XLOOKUP(CM$1,'Control Panel'!$B:$B,'Control Panel'!$D:$D)</f>
        <v>5.2499999999999998E-2</v>
      </c>
    </row>
    <row r="326" spans="1:96" ht="11.15" thickBot="1" x14ac:dyDescent="0.35">
      <c r="A326" s="86">
        <f t="shared" si="186"/>
        <v>300227.2904854822</v>
      </c>
      <c r="B326" s="3">
        <f t="shared" si="187"/>
        <v>64455.342821236743</v>
      </c>
      <c r="C326" s="88">
        <f>SUM($A$3:A325)</f>
        <v>87770520.206087247</v>
      </c>
      <c r="D326" s="87">
        <f>IF('Control Panel'!$D$27= "ON",A326+B326*(1-'Control Panel'!$C$27),A326+B326)</f>
        <v>364682.63330671896</v>
      </c>
      <c r="E326" s="1">
        <f t="shared" ref="E326" si="218">F326/12</f>
        <v>27</v>
      </c>
      <c r="F326" s="11">
        <v>324</v>
      </c>
      <c r="G326" s="2">
        <f>IF('Control Panel'!$D$26="ON",K325*(1-'Control Panel'!$C$26),K325)</f>
        <v>2.5611370801925659E-9</v>
      </c>
      <c r="H326" s="3">
        <f>IF(ROUND(K325,2) = 0,0,-PMT(_xlfn.XLOOKUP(G$1,'Control Panel'!$B:$B,'Control Panel'!$H:$H),_xlfn.XLOOKUP(G$1,'Control Panel'!$B:$B,'Control Panel'!$E:$E),_xlfn.XLOOKUP(G$1,'Control Panel'!$B:$B,'Control Panel'!$C:$C)))</f>
        <v>0</v>
      </c>
      <c r="I326" s="3">
        <f>IF(H326=0,0,G326*(_xlfn.XLOOKUP(G$1,'Control Panel'!$B:$B,'Control Panel'!$H:$H)))</f>
        <v>0</v>
      </c>
      <c r="J326" s="3">
        <f t="shared" si="188"/>
        <v>0</v>
      </c>
      <c r="K326" s="3">
        <f t="shared" si="189"/>
        <v>2.5611370801925659E-9</v>
      </c>
      <c r="L326" s="10">
        <f>_xlfn.XLOOKUP(G$1,'Control Panel'!$B:$B,'Control Panel'!$D:$D)</f>
        <v>5.5E-2</v>
      </c>
      <c r="M326" s="2">
        <f>IF('Control Panel'!$D$26="ON",Q325*(1-'Control Panel'!$C$26),Q325)</f>
        <v>873871.89751860127</v>
      </c>
      <c r="N326" s="3">
        <f>IF(ROUND(Q325,2) = 0,0,-PMT(_xlfn.XLOOKUP(M$1,'Control Panel'!$B:$B,'Control Panel'!$H:$H),_xlfn.XLOOKUP(M$1,'Control Panel'!$B:$B,'Control Panel'!$E:$E),_xlfn.XLOOKUP(M$1,'Control Panel'!$B:$B,'Control Panel'!$C:$C)))</f>
        <v>26277.152547020552</v>
      </c>
      <c r="O326" s="3">
        <f>IF(N326=0,0,M326*(_xlfn.XLOOKUP(M$1,'Control Panel'!$B:$B,'Control Panel'!$H:$H)))</f>
        <v>5006.5577462003203</v>
      </c>
      <c r="P326" s="3">
        <f t="shared" si="190"/>
        <v>21270.594800820232</v>
      </c>
      <c r="Q326" s="3">
        <f t="shared" si="191"/>
        <v>852601.30271778104</v>
      </c>
      <c r="R326" s="10">
        <f>_xlfn.XLOOKUP(M$1,'Control Panel'!$B:$B,'Control Panel'!$D:$D)</f>
        <v>6.8750000000000006E-2</v>
      </c>
      <c r="S326" s="2">
        <f>IF('Control Panel'!$D$26="ON",W325*(1-'Control Panel'!$C$26),W325)</f>
        <v>1420041.8334676779</v>
      </c>
      <c r="T326" s="3">
        <f>IF(ROUND(W325,2) = 0,0,-PMT(_xlfn.XLOOKUP(S$1,'Control Panel'!$B:$B,'Control Panel'!$H:$H),_xlfn.XLOOKUP(S$1,'Control Panel'!$B:$B,'Control Panel'!$E:$E),_xlfn.XLOOKUP(S$1,'Control Panel'!$B:$B,'Control Panel'!$C:$C)))</f>
        <v>42700.372888908401</v>
      </c>
      <c r="U326" s="3">
        <f>IF(T326=0,0,S326*(_xlfn.XLOOKUP(S$1,'Control Panel'!$B:$B,'Control Panel'!$H:$H)))</f>
        <v>8135.6563375752385</v>
      </c>
      <c r="V326" s="3">
        <f t="shared" si="192"/>
        <v>34564.716551333164</v>
      </c>
      <c r="W326" s="3">
        <f t="shared" si="193"/>
        <v>1385477.1169163447</v>
      </c>
      <c r="X326" s="10">
        <f>_xlfn.XLOOKUP(S$1,'Control Panel'!$B:$B,'Control Panel'!$D:$D)</f>
        <v>6.8750000000000006E-2</v>
      </c>
      <c r="Y326" s="2">
        <f>IF('Control Panel'!$D$26="ON",AC325*(1-'Control Panel'!$C$26),AC325)</f>
        <v>-6.7957444116473198E-9</v>
      </c>
      <c r="Z326" s="3">
        <f>IF(ROUND(AC325,2) = 0,0,-PMT(_xlfn.XLOOKUP(Y$1,'Control Panel'!$B:$B,'Control Panel'!$H:$H),_xlfn.XLOOKUP(Y$1,'Control Panel'!$B:$B,'Control Panel'!$E:$E),_xlfn.XLOOKUP(Y$1,'Control Panel'!$B:$B,'Control Panel'!$C:$C)))</f>
        <v>0</v>
      </c>
      <c r="AA326" s="3">
        <f>IF(Z326=0,0,Y326*(_xlfn.XLOOKUP(Y$1,'Control Panel'!$B:$B,'Control Panel'!$H:$H)))</f>
        <v>0</v>
      </c>
      <c r="AB326" s="3">
        <f t="shared" si="194"/>
        <v>0</v>
      </c>
      <c r="AC326" s="3">
        <f t="shared" si="195"/>
        <v>-6.7957444116473198E-9</v>
      </c>
      <c r="AD326" s="10">
        <f>_xlfn.XLOOKUP(Y$1,'Control Panel'!$B:$B,'Control Panel'!$D:$D)</f>
        <v>5.1249999999999997E-2</v>
      </c>
      <c r="AE326" s="2">
        <f>IF('Control Panel'!$D$26="ON",AI325*(1-'Control Panel'!$C$26),AI325)</f>
        <v>2184679.7437965102</v>
      </c>
      <c r="AF326" s="3">
        <f>IF(ROUND(AI325,2) = 0,0,-PMT(_xlfn.XLOOKUP(AE$1,'Control Panel'!$B:$B,'Control Panel'!$H:$H),_xlfn.XLOOKUP(AE$1,'Control Panel'!$B:$B,'Control Panel'!$E:$E),_xlfn.XLOOKUP(AE$1,'Control Panel'!$B:$B,'Control Panel'!$C:$C)))</f>
        <v>65692.881367551381</v>
      </c>
      <c r="AG326" s="3">
        <f>IF(AF326=0,0,AE326*(_xlfn.XLOOKUP(AE$1,'Control Panel'!$B:$B,'Control Panel'!$H:$H)))</f>
        <v>12516.394365500841</v>
      </c>
      <c r="AH326" s="3">
        <f t="shared" si="196"/>
        <v>53176.48700205054</v>
      </c>
      <c r="AI326" s="3">
        <f t="shared" si="197"/>
        <v>2131503.2567944597</v>
      </c>
      <c r="AJ326" s="10">
        <f>_xlfn.XLOOKUP(AE$1,'Control Panel'!$B:$B,'Control Panel'!$D:$D)</f>
        <v>6.8750000000000006E-2</v>
      </c>
      <c r="AK326" s="2">
        <f>IF('Control Panel'!$D$26="ON",AO325*(1-'Control Panel'!$C$26),AO325)</f>
        <v>-5.056790541857481E-10</v>
      </c>
      <c r="AL326" s="3">
        <f>IF(ROUND(AO325,2) = 0,0,-PMT(_xlfn.XLOOKUP(AK$1,'Control Panel'!$B:$B,'Control Panel'!$H:$H),_xlfn.XLOOKUP(AK$1,'Control Panel'!$B:$B,'Control Panel'!$E:$E),_xlfn.XLOOKUP(AK$1,'Control Panel'!$B:$B,'Control Panel'!$C:$C)))</f>
        <v>0</v>
      </c>
      <c r="AM326" s="3">
        <f>IF(AL326=0,0,AK326*(_xlfn.XLOOKUP(AK$1,'Control Panel'!$B:$B,'Control Panel'!$H:$H)))</f>
        <v>0</v>
      </c>
      <c r="AN326" s="3">
        <f t="shared" si="198"/>
        <v>0</v>
      </c>
      <c r="AO326" s="3">
        <f t="shared" si="199"/>
        <v>-5.056790541857481E-10</v>
      </c>
      <c r="AP326" s="10">
        <f>_xlfn.XLOOKUP(AK$1,'Control Panel'!$B:$B,'Control Panel'!$D:$D)</f>
        <v>6.25E-2</v>
      </c>
      <c r="AQ326" s="2">
        <f>IF('Control Panel'!$D$26="ON",AU325*(1-'Control Panel'!$C$26),AU325)</f>
        <v>-1.3387762010097504E-9</v>
      </c>
      <c r="AR326" s="3">
        <f>IF(ROUND(AU325,2) = 0,0,-PMT(_xlfn.XLOOKUP(AQ$1,'Control Panel'!$B:$B,'Control Panel'!$H:$H),_xlfn.XLOOKUP(AQ$1,'Control Panel'!$B:$B,'Control Panel'!$E:$E),_xlfn.XLOOKUP(AQ$1,'Control Panel'!$B:$B,'Control Panel'!$C:$C)))</f>
        <v>0</v>
      </c>
      <c r="AS326" s="3">
        <f>IF(AR326=0,0,AQ326*(_xlfn.XLOOKUP(AQ$1,'Control Panel'!$B:$B,'Control Panel'!$H:$H)))</f>
        <v>0</v>
      </c>
      <c r="AT326" s="3">
        <f t="shared" si="200"/>
        <v>0</v>
      </c>
      <c r="AU326" s="3">
        <f t="shared" si="201"/>
        <v>-1.3387762010097504E-9</v>
      </c>
      <c r="AV326" s="10">
        <f>_xlfn.XLOOKUP(AQ$1,'Control Panel'!$B:$B,'Control Panel'!$D:$D)</f>
        <v>6.6250000000000003E-2</v>
      </c>
      <c r="AW326" s="2">
        <f>IF('Control Panel'!$D$26="ON",BA325*(1-'Control Panel'!$C$26),BA325)</f>
        <v>1524312.5213459486</v>
      </c>
      <c r="AX326" s="3">
        <f>IF(ROUND(BA325,2) = 0,0,-PMT(_xlfn.XLOOKUP(AW$1,'Control Panel'!$B:$B,'Control Panel'!$H:$H),_xlfn.XLOOKUP(AW$1,'Control Panel'!$B:$B,'Control Panel'!$E:$E),_xlfn.XLOOKUP(AW$1,'Control Panel'!$B:$B,'Control Panel'!$C:$C)))</f>
        <v>44797.69910066975</v>
      </c>
      <c r="AY326" s="3">
        <f>IF(AX326=0,0,AW326*(_xlfn.XLOOKUP(AW$1,'Control Panel'!$B:$B,'Control Panel'!$H:$H)))</f>
        <v>6827.6498351953951</v>
      </c>
      <c r="AZ326" s="3">
        <f t="shared" si="202"/>
        <v>37970.049265474358</v>
      </c>
      <c r="BA326" s="3">
        <f t="shared" si="203"/>
        <v>1486342.4720804743</v>
      </c>
      <c r="BB326" s="10">
        <f>_xlfn.XLOOKUP(AW$1,'Control Panel'!$B:$B,'Control Panel'!$D:$D)</f>
        <v>5.3749999999999999E-2</v>
      </c>
      <c r="BC326" s="2">
        <f>IF('Control Panel'!$D$26="ON",BG325*(1-'Control Panel'!$C$26),BG325)</f>
        <v>2760409.8721892363</v>
      </c>
      <c r="BD326" s="3">
        <f>IF(ROUND(BG325,2) = 0,0,-PMT(_xlfn.XLOOKUP(BC$1,'Control Panel'!$B:$B,'Control Panel'!$H:$H),_xlfn.XLOOKUP(BC$1,'Control Panel'!$B:$B,'Control Panel'!$E:$E),_xlfn.XLOOKUP(BC$1,'Control Panel'!$B:$B,'Control Panel'!$C:$C)))</f>
        <v>83162.8118973979</v>
      </c>
      <c r="BE326" s="3">
        <f>IF(BD326=0,0,BC326*(_xlfn.XLOOKUP(BC$1,'Control Panel'!$B:$B,'Control Panel'!$H:$H)))</f>
        <v>16102.390921103879</v>
      </c>
      <c r="BF326" s="3">
        <f t="shared" si="204"/>
        <v>67060.420976294015</v>
      </c>
      <c r="BG326" s="3">
        <f t="shared" si="205"/>
        <v>2693349.4512129421</v>
      </c>
      <c r="BH326" s="10">
        <f>_xlfn.XLOOKUP(BC$1,'Control Panel'!$B:$B,'Control Panel'!$D:$D)</f>
        <v>7.0000000000000007E-2</v>
      </c>
      <c r="BI326" s="2">
        <f>IF('Control Panel'!$D$26="ON",BM325*(1-'Control Panel'!$C$26),BM325)</f>
        <v>1348274.7670729712</v>
      </c>
      <c r="BJ326" s="3">
        <f>IF(ROUND(BM325,2) = 0,0,-PMT(_xlfn.XLOOKUP(BI$1,'Control Panel'!$B:$B,'Control Panel'!$H:$H),_xlfn.XLOOKUP(BI$1,'Control Panel'!$B:$B,'Control Panel'!$E:$E),_xlfn.XLOOKUP(BI$1,'Control Panel'!$B:$B,'Control Panel'!$C:$C)))</f>
        <v>39928.799014207361</v>
      </c>
      <c r="BK326" s="3">
        <f>IF(BJ326=0,0,BI326*(_xlfn.XLOOKUP(BI$1,'Control Panel'!$B:$B,'Control Panel'!$H:$H)))</f>
        <v>6600.9285471280873</v>
      </c>
      <c r="BL326" s="3">
        <f t="shared" si="206"/>
        <v>33327.870467079272</v>
      </c>
      <c r="BM326" s="3">
        <f t="shared" si="207"/>
        <v>1314946.8966058919</v>
      </c>
      <c r="BN326" s="10">
        <f>_xlfn.XLOOKUP(BI$1,'Control Panel'!$B:$B,'Control Panel'!$D:$D)</f>
        <v>5.8749999999999997E-2</v>
      </c>
      <c r="BO326" s="2">
        <f>IF('Control Panel'!$D$26="ON",BS325*(1-'Control Panel'!$C$26),BS325)</f>
        <v>1741375.53034017</v>
      </c>
      <c r="BP326" s="3">
        <f>IF(ROUND(BS325,2) = 0,0,-PMT(_xlfn.XLOOKUP(BO$1,'Control Panel'!$B:$B,'Control Panel'!$H:$H),_xlfn.XLOOKUP(BO$1,'Control Panel'!$B:$B,'Control Panel'!$E:$E),_xlfn.XLOOKUP(BO$1,'Control Panel'!$B:$B,'Control Panel'!$C:$C)))</f>
        <v>51078.842448125593</v>
      </c>
      <c r="BQ326" s="3">
        <f>IF(BP326=0,0,BO326*(_xlfn.XLOOKUP(BO$1,'Control Panel'!$B:$B,'Control Panel'!$H:$H)))</f>
        <v>7618.5179452382426</v>
      </c>
      <c r="BR326" s="3">
        <f t="shared" si="208"/>
        <v>43460.32450288735</v>
      </c>
      <c r="BS326" s="3">
        <f t="shared" si="209"/>
        <v>1697915.2058372826</v>
      </c>
      <c r="BT326" s="10">
        <f>_xlfn.XLOOKUP(BO$1,'Control Panel'!$B:$B,'Control Panel'!$D:$D)</f>
        <v>5.2499999999999998E-2</v>
      </c>
      <c r="BU326" s="2">
        <f>IF('Control Panel'!$D$26="ON",BY325*(1-'Control Panel'!$C$26),BY325)</f>
        <v>-1.0259100235998631E-9</v>
      </c>
      <c r="BV326" s="3">
        <f>IF(ROUND(BY325,2) = 0,0,-PMT(_xlfn.XLOOKUP(BU$1,'Control Panel'!$B:$B,'Control Panel'!$H:$H),_xlfn.XLOOKUP(BU$1,'Control Panel'!$B:$B,'Control Panel'!$E:$E),_xlfn.XLOOKUP(BU$1,'Control Panel'!$B:$B,'Control Panel'!$C:$C)))</f>
        <v>0</v>
      </c>
      <c r="BW326" s="3">
        <f>IF(BV326=0,0,BU326*(_xlfn.XLOOKUP(BU$1,'Control Panel'!$B:$B,'Control Panel'!$H:$H)))</f>
        <v>0</v>
      </c>
      <c r="BX326" s="3">
        <f t="shared" si="210"/>
        <v>0</v>
      </c>
      <c r="BY326" s="3">
        <f t="shared" si="211"/>
        <v>-1.0259100235998631E-9</v>
      </c>
      <c r="BZ326" s="10">
        <f>_xlfn.XLOOKUP(BU$1,'Control Panel'!$B:$B,'Control Panel'!$D:$D)</f>
        <v>6.3750000000000001E-2</v>
      </c>
      <c r="CA326" s="2">
        <f>IF('Control Panel'!$D$26="ON",CE325*(1-'Control Panel'!$C$26),CE325)</f>
        <v>-8.3746272139251232E-9</v>
      </c>
      <c r="CB326" s="3">
        <f>IF(ROUND(CE325,2) = 0,0,-PMT(_xlfn.XLOOKUP(CA$1,'Control Panel'!$B:$B,'Control Panel'!$H:$H),_xlfn.XLOOKUP(CA$1,'Control Panel'!$B:$B,'Control Panel'!$E:$E),_xlfn.XLOOKUP(CA$1,'Control Panel'!$B:$B,'Control Panel'!$C:$C)))</f>
        <v>0</v>
      </c>
      <c r="CC326" s="3">
        <f>IF(CB326=0,0,CA326*(_xlfn.XLOOKUP(CA$1,'Control Panel'!$B:$B,'Control Panel'!$H:$H)))</f>
        <v>0</v>
      </c>
      <c r="CD326" s="3">
        <f t="shared" si="212"/>
        <v>0</v>
      </c>
      <c r="CE326" s="3">
        <f t="shared" si="213"/>
        <v>-8.3746272139251232E-9</v>
      </c>
      <c r="CF326" s="10">
        <f>_xlfn.XLOOKUP(CA$1,'Control Panel'!$B:$B,'Control Panel'!$D:$D)</f>
        <v>5.7500000000000002E-2</v>
      </c>
      <c r="CG326" s="2">
        <f>IF('Control Panel'!$D$26="ON",CK325*(1-'Control Panel'!$C$26),CK325)</f>
        <v>2.066371962428093E-9</v>
      </c>
      <c r="CH326" s="3">
        <f>IF(ROUND(CK325,2) = 0,0,-PMT(_xlfn.XLOOKUP(CG$1,'Control Panel'!$B:$B,'Control Panel'!$H:$H),_xlfn.XLOOKUP(CG$1,'Control Panel'!$B:$B,'Control Panel'!$E:$E),_xlfn.XLOOKUP(CG$1,'Control Panel'!$B:$B,'Control Panel'!$C:$C)))</f>
        <v>0</v>
      </c>
      <c r="CI326" s="3">
        <f>IF(CH326=0,0,CG326*(_xlfn.XLOOKUP(CG$1,'Control Panel'!$B:$B,'Control Panel'!$H:$H)))</f>
        <v>0</v>
      </c>
      <c r="CJ326" s="3">
        <f t="shared" si="214"/>
        <v>0</v>
      </c>
      <c r="CK326" s="3">
        <f t="shared" si="215"/>
        <v>2.066371962428093E-9</v>
      </c>
      <c r="CL326" s="10">
        <f>_xlfn.XLOOKUP(CG$1,'Control Panel'!$B:$B,'Control Panel'!$D:$D)</f>
        <v>5.5E-2</v>
      </c>
      <c r="CM326" s="2">
        <f>IF('Control Panel'!$D$26="ON",CQ325*(1-'Control Panel'!$C$26),CQ325)</f>
        <v>376513.6281816563</v>
      </c>
      <c r="CN326" s="3">
        <f>IF(ROUND(CQ325,2) = 0,0,-PMT(_xlfn.XLOOKUP(CM$1,'Control Panel'!$B:$B,'Control Panel'!$H:$H),_xlfn.XLOOKUP(CM$1,'Control Panel'!$B:$B,'Control Panel'!$E:$E),_xlfn.XLOOKUP(CM$1,'Control Panel'!$B:$B,'Control Panel'!$C:$C)))</f>
        <v>11044.074042837967</v>
      </c>
      <c r="CO326" s="3">
        <f>IF(CN326=0,0,CM326*(_xlfn.XLOOKUP(CM$1,'Control Panel'!$B:$B,'Control Panel'!$H:$H)))</f>
        <v>1647.2471232947462</v>
      </c>
      <c r="CP326" s="3">
        <f t="shared" si="216"/>
        <v>9396.8269195432204</v>
      </c>
      <c r="CQ326" s="3">
        <f t="shared" si="217"/>
        <v>367116.80126211309</v>
      </c>
      <c r="CR326" s="10">
        <f>_xlfn.XLOOKUP(CM$1,'Control Panel'!$B:$B,'Control Panel'!$D:$D)</f>
        <v>5.2499999999999998E-2</v>
      </c>
    </row>
    <row r="327" spans="1:96" ht="11.15" thickBot="1" x14ac:dyDescent="0.35">
      <c r="A327" s="86">
        <f t="shared" si="186"/>
        <v>301807.51495155127</v>
      </c>
      <c r="B327" s="3">
        <f t="shared" si="187"/>
        <v>62875.118355167593</v>
      </c>
      <c r="C327" s="88">
        <f>SUM($A$3:A326)</f>
        <v>88070747.496572733</v>
      </c>
      <c r="D327" s="87">
        <f>IF('Control Panel'!$D$27= "ON",A327+B327*(1-'Control Panel'!$C$27),A327+B327)</f>
        <v>364682.6333067189</v>
      </c>
      <c r="F327" s="11">
        <v>325</v>
      </c>
      <c r="G327" s="2">
        <f>IF('Control Panel'!$D$26="ON",K326*(1-'Control Panel'!$C$26),K326)</f>
        <v>2.5611370801925659E-9</v>
      </c>
      <c r="H327" s="3">
        <f>IF(ROUND(K326,2) = 0,0,-PMT(_xlfn.XLOOKUP(G$1,'Control Panel'!$B:$B,'Control Panel'!$H:$H),_xlfn.XLOOKUP(G$1,'Control Panel'!$B:$B,'Control Panel'!$E:$E),_xlfn.XLOOKUP(G$1,'Control Panel'!$B:$B,'Control Panel'!$C:$C)))</f>
        <v>0</v>
      </c>
      <c r="I327" s="3">
        <f>IF(H327=0,0,G327*(_xlfn.XLOOKUP(G$1,'Control Panel'!$B:$B,'Control Panel'!$H:$H)))</f>
        <v>0</v>
      </c>
      <c r="J327" s="3">
        <f t="shared" si="188"/>
        <v>0</v>
      </c>
      <c r="K327" s="3">
        <f t="shared" si="189"/>
        <v>2.5611370801925659E-9</v>
      </c>
      <c r="L327" s="10">
        <f>_xlfn.XLOOKUP(G$1,'Control Panel'!$B:$B,'Control Panel'!$D:$D)</f>
        <v>5.5E-2</v>
      </c>
      <c r="M327" s="2">
        <f>IF('Control Panel'!$D$26="ON",Q326*(1-'Control Panel'!$C$26),Q326)</f>
        <v>852601.30271778104</v>
      </c>
      <c r="N327" s="3">
        <f>IF(ROUND(Q326,2) = 0,0,-PMT(_xlfn.XLOOKUP(M$1,'Control Panel'!$B:$B,'Control Panel'!$H:$H),_xlfn.XLOOKUP(M$1,'Control Panel'!$B:$B,'Control Panel'!$E:$E),_xlfn.XLOOKUP(M$1,'Control Panel'!$B:$B,'Control Panel'!$C:$C)))</f>
        <v>26277.152547020552</v>
      </c>
      <c r="O327" s="3">
        <f>IF(N327=0,0,M327*(_xlfn.XLOOKUP(M$1,'Control Panel'!$B:$B,'Control Panel'!$H:$H)))</f>
        <v>4884.6949634872881</v>
      </c>
      <c r="P327" s="3">
        <f t="shared" si="190"/>
        <v>21392.457583533265</v>
      </c>
      <c r="Q327" s="3">
        <f t="shared" si="191"/>
        <v>831208.84513424779</v>
      </c>
      <c r="R327" s="10">
        <f>_xlfn.XLOOKUP(M$1,'Control Panel'!$B:$B,'Control Panel'!$D:$D)</f>
        <v>6.8750000000000006E-2</v>
      </c>
      <c r="S327" s="2">
        <f>IF('Control Panel'!$D$26="ON",W326*(1-'Control Panel'!$C$26),W326)</f>
        <v>1385477.1169163447</v>
      </c>
      <c r="T327" s="3">
        <f>IF(ROUND(W326,2) = 0,0,-PMT(_xlfn.XLOOKUP(S$1,'Control Panel'!$B:$B,'Control Panel'!$H:$H),_xlfn.XLOOKUP(S$1,'Control Panel'!$B:$B,'Control Panel'!$E:$E),_xlfn.XLOOKUP(S$1,'Control Panel'!$B:$B,'Control Panel'!$C:$C)))</f>
        <v>42700.372888908401</v>
      </c>
      <c r="U327" s="3">
        <f>IF(T327=0,0,S327*(_xlfn.XLOOKUP(S$1,'Control Panel'!$B:$B,'Control Panel'!$H:$H)))</f>
        <v>7937.6293156665588</v>
      </c>
      <c r="V327" s="3">
        <f t="shared" si="192"/>
        <v>34762.743573241845</v>
      </c>
      <c r="W327" s="3">
        <f t="shared" si="193"/>
        <v>1350714.3733431029</v>
      </c>
      <c r="X327" s="10">
        <f>_xlfn.XLOOKUP(S$1,'Control Panel'!$B:$B,'Control Panel'!$D:$D)</f>
        <v>6.8750000000000006E-2</v>
      </c>
      <c r="Y327" s="2">
        <f>IF('Control Panel'!$D$26="ON",AC326*(1-'Control Panel'!$C$26),AC326)</f>
        <v>-6.7957444116473198E-9</v>
      </c>
      <c r="Z327" s="3">
        <f>IF(ROUND(AC326,2) = 0,0,-PMT(_xlfn.XLOOKUP(Y$1,'Control Panel'!$B:$B,'Control Panel'!$H:$H),_xlfn.XLOOKUP(Y$1,'Control Panel'!$B:$B,'Control Panel'!$E:$E),_xlfn.XLOOKUP(Y$1,'Control Panel'!$B:$B,'Control Panel'!$C:$C)))</f>
        <v>0</v>
      </c>
      <c r="AA327" s="3">
        <f>IF(Z327=0,0,Y327*(_xlfn.XLOOKUP(Y$1,'Control Panel'!$B:$B,'Control Panel'!$H:$H)))</f>
        <v>0</v>
      </c>
      <c r="AB327" s="3">
        <f t="shared" si="194"/>
        <v>0</v>
      </c>
      <c r="AC327" s="3">
        <f t="shared" si="195"/>
        <v>-6.7957444116473198E-9</v>
      </c>
      <c r="AD327" s="10">
        <f>_xlfn.XLOOKUP(Y$1,'Control Panel'!$B:$B,'Control Panel'!$D:$D)</f>
        <v>5.1249999999999997E-2</v>
      </c>
      <c r="AE327" s="2">
        <f>IF('Control Panel'!$D$26="ON",AI326*(1-'Control Panel'!$C$26),AI326)</f>
        <v>2131503.2567944597</v>
      </c>
      <c r="AF327" s="3">
        <f>IF(ROUND(AI326,2) = 0,0,-PMT(_xlfn.XLOOKUP(AE$1,'Control Panel'!$B:$B,'Control Panel'!$H:$H),_xlfn.XLOOKUP(AE$1,'Control Panel'!$B:$B,'Control Panel'!$E:$E),_xlfn.XLOOKUP(AE$1,'Control Panel'!$B:$B,'Control Panel'!$C:$C)))</f>
        <v>65692.881367551381</v>
      </c>
      <c r="AG327" s="3">
        <f>IF(AF327=0,0,AE327*(_xlfn.XLOOKUP(AE$1,'Control Panel'!$B:$B,'Control Panel'!$H:$H)))</f>
        <v>12211.73740871826</v>
      </c>
      <c r="AH327" s="3">
        <f t="shared" si="196"/>
        <v>53481.14395883312</v>
      </c>
      <c r="AI327" s="3">
        <f t="shared" si="197"/>
        <v>2078022.1128356266</v>
      </c>
      <c r="AJ327" s="10">
        <f>_xlfn.XLOOKUP(AE$1,'Control Panel'!$B:$B,'Control Panel'!$D:$D)</f>
        <v>6.8750000000000006E-2</v>
      </c>
      <c r="AK327" s="2">
        <f>IF('Control Panel'!$D$26="ON",AO326*(1-'Control Panel'!$C$26),AO326)</f>
        <v>-5.056790541857481E-10</v>
      </c>
      <c r="AL327" s="3">
        <f>IF(ROUND(AO326,2) = 0,0,-PMT(_xlfn.XLOOKUP(AK$1,'Control Panel'!$B:$B,'Control Panel'!$H:$H),_xlfn.XLOOKUP(AK$1,'Control Panel'!$B:$B,'Control Panel'!$E:$E),_xlfn.XLOOKUP(AK$1,'Control Panel'!$B:$B,'Control Panel'!$C:$C)))</f>
        <v>0</v>
      </c>
      <c r="AM327" s="3">
        <f>IF(AL327=0,0,AK327*(_xlfn.XLOOKUP(AK$1,'Control Panel'!$B:$B,'Control Panel'!$H:$H)))</f>
        <v>0</v>
      </c>
      <c r="AN327" s="3">
        <f t="shared" si="198"/>
        <v>0</v>
      </c>
      <c r="AO327" s="3">
        <f t="shared" si="199"/>
        <v>-5.056790541857481E-10</v>
      </c>
      <c r="AP327" s="10">
        <f>_xlfn.XLOOKUP(AK$1,'Control Panel'!$B:$B,'Control Panel'!$D:$D)</f>
        <v>6.25E-2</v>
      </c>
      <c r="AQ327" s="2">
        <f>IF('Control Panel'!$D$26="ON",AU326*(1-'Control Panel'!$C$26),AU326)</f>
        <v>-1.3387762010097504E-9</v>
      </c>
      <c r="AR327" s="3">
        <f>IF(ROUND(AU326,2) = 0,0,-PMT(_xlfn.XLOOKUP(AQ$1,'Control Panel'!$B:$B,'Control Panel'!$H:$H),_xlfn.XLOOKUP(AQ$1,'Control Panel'!$B:$B,'Control Panel'!$E:$E),_xlfn.XLOOKUP(AQ$1,'Control Panel'!$B:$B,'Control Panel'!$C:$C)))</f>
        <v>0</v>
      </c>
      <c r="AS327" s="3">
        <f>IF(AR327=0,0,AQ327*(_xlfn.XLOOKUP(AQ$1,'Control Panel'!$B:$B,'Control Panel'!$H:$H)))</f>
        <v>0</v>
      </c>
      <c r="AT327" s="3">
        <f t="shared" si="200"/>
        <v>0</v>
      </c>
      <c r="AU327" s="3">
        <f t="shared" si="201"/>
        <v>-1.3387762010097504E-9</v>
      </c>
      <c r="AV327" s="10">
        <f>_xlfn.XLOOKUP(AQ$1,'Control Panel'!$B:$B,'Control Panel'!$D:$D)</f>
        <v>6.6250000000000003E-2</v>
      </c>
      <c r="AW327" s="2">
        <f>IF('Control Panel'!$D$26="ON",BA326*(1-'Control Panel'!$C$26),BA326)</f>
        <v>1486342.4720804743</v>
      </c>
      <c r="AX327" s="3">
        <f>IF(ROUND(BA326,2) = 0,0,-PMT(_xlfn.XLOOKUP(AW$1,'Control Panel'!$B:$B,'Control Panel'!$H:$H),_xlfn.XLOOKUP(AW$1,'Control Panel'!$B:$B,'Control Panel'!$E:$E),_xlfn.XLOOKUP(AW$1,'Control Panel'!$B:$B,'Control Panel'!$C:$C)))</f>
        <v>44797.69910066975</v>
      </c>
      <c r="AY327" s="3">
        <f>IF(AX327=0,0,AW327*(_xlfn.XLOOKUP(AW$1,'Control Panel'!$B:$B,'Control Panel'!$H:$H)))</f>
        <v>6657.5756561937915</v>
      </c>
      <c r="AZ327" s="3">
        <f t="shared" si="202"/>
        <v>38140.123444475961</v>
      </c>
      <c r="BA327" s="3">
        <f t="shared" si="203"/>
        <v>1448202.3486359983</v>
      </c>
      <c r="BB327" s="10">
        <f>_xlfn.XLOOKUP(AW$1,'Control Panel'!$B:$B,'Control Panel'!$D:$D)</f>
        <v>5.3749999999999999E-2</v>
      </c>
      <c r="BC327" s="2">
        <f>IF('Control Panel'!$D$26="ON",BG326*(1-'Control Panel'!$C$26),BG326)</f>
        <v>2693349.4512129421</v>
      </c>
      <c r="BD327" s="3">
        <f>IF(ROUND(BG326,2) = 0,0,-PMT(_xlfn.XLOOKUP(BC$1,'Control Panel'!$B:$B,'Control Panel'!$H:$H),_xlfn.XLOOKUP(BC$1,'Control Panel'!$B:$B,'Control Panel'!$E:$E),_xlfn.XLOOKUP(BC$1,'Control Panel'!$B:$B,'Control Panel'!$C:$C)))</f>
        <v>83162.8118973979</v>
      </c>
      <c r="BE327" s="3">
        <f>IF(BD327=0,0,BC327*(_xlfn.XLOOKUP(BC$1,'Control Panel'!$B:$B,'Control Panel'!$H:$H)))</f>
        <v>15711.205132075496</v>
      </c>
      <c r="BF327" s="3">
        <f t="shared" si="204"/>
        <v>67451.606765322402</v>
      </c>
      <c r="BG327" s="3">
        <f t="shared" si="205"/>
        <v>2625897.8444476197</v>
      </c>
      <c r="BH327" s="10">
        <f>_xlfn.XLOOKUP(BC$1,'Control Panel'!$B:$B,'Control Panel'!$D:$D)</f>
        <v>7.0000000000000007E-2</v>
      </c>
      <c r="BI327" s="2">
        <f>IF('Control Panel'!$D$26="ON",BM326*(1-'Control Panel'!$C$26),BM326)</f>
        <v>1314946.8966058919</v>
      </c>
      <c r="BJ327" s="3">
        <f>IF(ROUND(BM326,2) = 0,0,-PMT(_xlfn.XLOOKUP(BI$1,'Control Panel'!$B:$B,'Control Panel'!$H:$H),_xlfn.XLOOKUP(BI$1,'Control Panel'!$B:$B,'Control Panel'!$E:$E),_xlfn.XLOOKUP(BI$1,'Control Panel'!$B:$B,'Control Panel'!$C:$C)))</f>
        <v>39928.799014207361</v>
      </c>
      <c r="BK327" s="3">
        <f>IF(BJ327=0,0,BI327*(_xlfn.XLOOKUP(BI$1,'Control Panel'!$B:$B,'Control Panel'!$H:$H)))</f>
        <v>6437.760847966345</v>
      </c>
      <c r="BL327" s="3">
        <f t="shared" si="206"/>
        <v>33491.038166241015</v>
      </c>
      <c r="BM327" s="3">
        <f t="shared" si="207"/>
        <v>1281455.8584396509</v>
      </c>
      <c r="BN327" s="10">
        <f>_xlfn.XLOOKUP(BI$1,'Control Panel'!$B:$B,'Control Panel'!$D:$D)</f>
        <v>5.8749999999999997E-2</v>
      </c>
      <c r="BO327" s="2">
        <f>IF('Control Panel'!$D$26="ON",BS326*(1-'Control Panel'!$C$26),BS326)</f>
        <v>1697915.2058372826</v>
      </c>
      <c r="BP327" s="3">
        <f>IF(ROUND(BS326,2) = 0,0,-PMT(_xlfn.XLOOKUP(BO$1,'Control Panel'!$B:$B,'Control Panel'!$H:$H),_xlfn.XLOOKUP(BO$1,'Control Panel'!$B:$B,'Control Panel'!$E:$E),_xlfn.XLOOKUP(BO$1,'Control Panel'!$B:$B,'Control Panel'!$C:$C)))</f>
        <v>51078.842448125593</v>
      </c>
      <c r="BQ327" s="3">
        <f>IF(BP327=0,0,BO327*(_xlfn.XLOOKUP(BO$1,'Control Panel'!$B:$B,'Control Panel'!$H:$H)))</f>
        <v>7428.3790255381109</v>
      </c>
      <c r="BR327" s="3">
        <f t="shared" si="208"/>
        <v>43650.463422587483</v>
      </c>
      <c r="BS327" s="3">
        <f t="shared" si="209"/>
        <v>1654264.7424146952</v>
      </c>
      <c r="BT327" s="10">
        <f>_xlfn.XLOOKUP(BO$1,'Control Panel'!$B:$B,'Control Panel'!$D:$D)</f>
        <v>5.2499999999999998E-2</v>
      </c>
      <c r="BU327" s="2">
        <f>IF('Control Panel'!$D$26="ON",BY326*(1-'Control Panel'!$C$26),BY326)</f>
        <v>-1.0259100235998631E-9</v>
      </c>
      <c r="BV327" s="3">
        <f>IF(ROUND(BY326,2) = 0,0,-PMT(_xlfn.XLOOKUP(BU$1,'Control Panel'!$B:$B,'Control Panel'!$H:$H),_xlfn.XLOOKUP(BU$1,'Control Panel'!$B:$B,'Control Panel'!$E:$E),_xlfn.XLOOKUP(BU$1,'Control Panel'!$B:$B,'Control Panel'!$C:$C)))</f>
        <v>0</v>
      </c>
      <c r="BW327" s="3">
        <f>IF(BV327=0,0,BU327*(_xlfn.XLOOKUP(BU$1,'Control Panel'!$B:$B,'Control Panel'!$H:$H)))</f>
        <v>0</v>
      </c>
      <c r="BX327" s="3">
        <f t="shared" si="210"/>
        <v>0</v>
      </c>
      <c r="BY327" s="3">
        <f t="shared" si="211"/>
        <v>-1.0259100235998631E-9</v>
      </c>
      <c r="BZ327" s="10">
        <f>_xlfn.XLOOKUP(BU$1,'Control Panel'!$B:$B,'Control Panel'!$D:$D)</f>
        <v>6.3750000000000001E-2</v>
      </c>
      <c r="CA327" s="2">
        <f>IF('Control Panel'!$D$26="ON",CE326*(1-'Control Panel'!$C$26),CE326)</f>
        <v>-8.3746272139251232E-9</v>
      </c>
      <c r="CB327" s="3">
        <f>IF(ROUND(CE326,2) = 0,0,-PMT(_xlfn.XLOOKUP(CA$1,'Control Panel'!$B:$B,'Control Panel'!$H:$H),_xlfn.XLOOKUP(CA$1,'Control Panel'!$B:$B,'Control Panel'!$E:$E),_xlfn.XLOOKUP(CA$1,'Control Panel'!$B:$B,'Control Panel'!$C:$C)))</f>
        <v>0</v>
      </c>
      <c r="CC327" s="3">
        <f>IF(CB327=0,0,CA327*(_xlfn.XLOOKUP(CA$1,'Control Panel'!$B:$B,'Control Panel'!$H:$H)))</f>
        <v>0</v>
      </c>
      <c r="CD327" s="3">
        <f t="shared" si="212"/>
        <v>0</v>
      </c>
      <c r="CE327" s="3">
        <f t="shared" si="213"/>
        <v>-8.3746272139251232E-9</v>
      </c>
      <c r="CF327" s="10">
        <f>_xlfn.XLOOKUP(CA$1,'Control Panel'!$B:$B,'Control Panel'!$D:$D)</f>
        <v>5.7500000000000002E-2</v>
      </c>
      <c r="CG327" s="2">
        <f>IF('Control Panel'!$D$26="ON",CK326*(1-'Control Panel'!$C$26),CK326)</f>
        <v>2.066371962428093E-9</v>
      </c>
      <c r="CH327" s="3">
        <f>IF(ROUND(CK326,2) = 0,0,-PMT(_xlfn.XLOOKUP(CG$1,'Control Panel'!$B:$B,'Control Panel'!$H:$H),_xlfn.XLOOKUP(CG$1,'Control Panel'!$B:$B,'Control Panel'!$E:$E),_xlfn.XLOOKUP(CG$1,'Control Panel'!$B:$B,'Control Panel'!$C:$C)))</f>
        <v>0</v>
      </c>
      <c r="CI327" s="3">
        <f>IF(CH327=0,0,CG327*(_xlfn.XLOOKUP(CG$1,'Control Panel'!$B:$B,'Control Panel'!$H:$H)))</f>
        <v>0</v>
      </c>
      <c r="CJ327" s="3">
        <f t="shared" si="214"/>
        <v>0</v>
      </c>
      <c r="CK327" s="3">
        <f t="shared" si="215"/>
        <v>2.066371962428093E-9</v>
      </c>
      <c r="CL327" s="10">
        <f>_xlfn.XLOOKUP(CG$1,'Control Panel'!$B:$B,'Control Panel'!$D:$D)</f>
        <v>5.5E-2</v>
      </c>
      <c r="CM327" s="2">
        <f>IF('Control Panel'!$D$26="ON",CQ326*(1-'Control Panel'!$C$26),CQ326)</f>
        <v>367116.80126211309</v>
      </c>
      <c r="CN327" s="3">
        <f>IF(ROUND(CQ326,2) = 0,0,-PMT(_xlfn.XLOOKUP(CM$1,'Control Panel'!$B:$B,'Control Panel'!$H:$H),_xlfn.XLOOKUP(CM$1,'Control Panel'!$B:$B,'Control Panel'!$E:$E),_xlfn.XLOOKUP(CM$1,'Control Panel'!$B:$B,'Control Panel'!$C:$C)))</f>
        <v>11044.074042837967</v>
      </c>
      <c r="CO327" s="3">
        <f>IF(CN327=0,0,CM327*(_xlfn.XLOOKUP(CM$1,'Control Panel'!$B:$B,'Control Panel'!$H:$H)))</f>
        <v>1606.1360055217447</v>
      </c>
      <c r="CP327" s="3">
        <f t="shared" si="216"/>
        <v>9437.9380373162221</v>
      </c>
      <c r="CQ327" s="3">
        <f t="shared" si="217"/>
        <v>357678.86322479689</v>
      </c>
      <c r="CR327" s="10">
        <f>_xlfn.XLOOKUP(CM$1,'Control Panel'!$B:$B,'Control Panel'!$D:$D)</f>
        <v>5.2499999999999998E-2</v>
      </c>
    </row>
    <row r="328" spans="1:96" ht="11.15" thickBot="1" x14ac:dyDescent="0.35">
      <c r="A328" s="86">
        <f t="shared" si="186"/>
        <v>303396.17181857815</v>
      </c>
      <c r="B328" s="3">
        <f t="shared" si="187"/>
        <v>61286.461488140696</v>
      </c>
      <c r="C328" s="88">
        <f>SUM($A$3:A327)</f>
        <v>88372555.01152429</v>
      </c>
      <c r="D328" s="87">
        <f>IF('Control Panel'!$D$27= "ON",A328+B328*(1-'Control Panel'!$C$27),A328+B328)</f>
        <v>364682.63330671884</v>
      </c>
      <c r="F328" s="11">
        <v>326</v>
      </c>
      <c r="G328" s="2">
        <f>IF('Control Panel'!$D$26="ON",K327*(1-'Control Panel'!$C$26),K327)</f>
        <v>2.5611370801925659E-9</v>
      </c>
      <c r="H328" s="3">
        <f>IF(ROUND(K327,2) = 0,0,-PMT(_xlfn.XLOOKUP(G$1,'Control Panel'!$B:$B,'Control Panel'!$H:$H),_xlfn.XLOOKUP(G$1,'Control Panel'!$B:$B,'Control Panel'!$E:$E),_xlfn.XLOOKUP(G$1,'Control Panel'!$B:$B,'Control Panel'!$C:$C)))</f>
        <v>0</v>
      </c>
      <c r="I328" s="3">
        <f>IF(H328=0,0,G328*(_xlfn.XLOOKUP(G$1,'Control Panel'!$B:$B,'Control Panel'!$H:$H)))</f>
        <v>0</v>
      </c>
      <c r="J328" s="3">
        <f t="shared" si="188"/>
        <v>0</v>
      </c>
      <c r="K328" s="3">
        <f t="shared" si="189"/>
        <v>2.5611370801925659E-9</v>
      </c>
      <c r="L328" s="10">
        <f>_xlfn.XLOOKUP(G$1,'Control Panel'!$B:$B,'Control Panel'!$D:$D)</f>
        <v>5.5E-2</v>
      </c>
      <c r="M328" s="2">
        <f>IF('Control Panel'!$D$26="ON",Q327*(1-'Control Panel'!$C$26),Q327)</f>
        <v>831208.84513424779</v>
      </c>
      <c r="N328" s="3">
        <f>IF(ROUND(Q327,2) = 0,0,-PMT(_xlfn.XLOOKUP(M$1,'Control Panel'!$B:$B,'Control Panel'!$H:$H),_xlfn.XLOOKUP(M$1,'Control Panel'!$B:$B,'Control Panel'!$E:$E),_xlfn.XLOOKUP(M$1,'Control Panel'!$B:$B,'Control Panel'!$C:$C)))</f>
        <v>26277.152547020552</v>
      </c>
      <c r="O328" s="3">
        <f>IF(N328=0,0,M328*(_xlfn.XLOOKUP(M$1,'Control Panel'!$B:$B,'Control Panel'!$H:$H)))</f>
        <v>4762.1340085816282</v>
      </c>
      <c r="P328" s="3">
        <f t="shared" si="190"/>
        <v>21515.018538438926</v>
      </c>
      <c r="Q328" s="3">
        <f t="shared" si="191"/>
        <v>809693.82659580885</v>
      </c>
      <c r="R328" s="10">
        <f>_xlfn.XLOOKUP(M$1,'Control Panel'!$B:$B,'Control Panel'!$D:$D)</f>
        <v>6.8750000000000006E-2</v>
      </c>
      <c r="S328" s="2">
        <f>IF('Control Panel'!$D$26="ON",W327*(1-'Control Panel'!$C$26),W327)</f>
        <v>1350714.3733431029</v>
      </c>
      <c r="T328" s="3">
        <f>IF(ROUND(W327,2) = 0,0,-PMT(_xlfn.XLOOKUP(S$1,'Control Panel'!$B:$B,'Control Panel'!$H:$H),_xlfn.XLOOKUP(S$1,'Control Panel'!$B:$B,'Control Panel'!$E:$E),_xlfn.XLOOKUP(S$1,'Control Panel'!$B:$B,'Control Panel'!$C:$C)))</f>
        <v>42700.372888908401</v>
      </c>
      <c r="U328" s="3">
        <f>IF(T328=0,0,S328*(_xlfn.XLOOKUP(S$1,'Control Panel'!$B:$B,'Control Panel'!$H:$H)))</f>
        <v>7738.467763944861</v>
      </c>
      <c r="V328" s="3">
        <f t="shared" si="192"/>
        <v>34961.905124963538</v>
      </c>
      <c r="W328" s="3">
        <f t="shared" si="193"/>
        <v>1315752.4682181394</v>
      </c>
      <c r="X328" s="10">
        <f>_xlfn.XLOOKUP(S$1,'Control Panel'!$B:$B,'Control Panel'!$D:$D)</f>
        <v>6.8750000000000006E-2</v>
      </c>
      <c r="Y328" s="2">
        <f>IF('Control Panel'!$D$26="ON",AC327*(1-'Control Panel'!$C$26),AC327)</f>
        <v>-6.7957444116473198E-9</v>
      </c>
      <c r="Z328" s="3">
        <f>IF(ROUND(AC327,2) = 0,0,-PMT(_xlfn.XLOOKUP(Y$1,'Control Panel'!$B:$B,'Control Panel'!$H:$H),_xlfn.XLOOKUP(Y$1,'Control Panel'!$B:$B,'Control Panel'!$E:$E),_xlfn.XLOOKUP(Y$1,'Control Panel'!$B:$B,'Control Panel'!$C:$C)))</f>
        <v>0</v>
      </c>
      <c r="AA328" s="3">
        <f>IF(Z328=0,0,Y328*(_xlfn.XLOOKUP(Y$1,'Control Panel'!$B:$B,'Control Panel'!$H:$H)))</f>
        <v>0</v>
      </c>
      <c r="AB328" s="3">
        <f t="shared" si="194"/>
        <v>0</v>
      </c>
      <c r="AC328" s="3">
        <f t="shared" si="195"/>
        <v>-6.7957444116473198E-9</v>
      </c>
      <c r="AD328" s="10">
        <f>_xlfn.XLOOKUP(Y$1,'Control Panel'!$B:$B,'Control Panel'!$D:$D)</f>
        <v>5.1249999999999997E-2</v>
      </c>
      <c r="AE328" s="2">
        <f>IF('Control Panel'!$D$26="ON",AI327*(1-'Control Panel'!$C$26),AI327)</f>
        <v>2078022.1128356266</v>
      </c>
      <c r="AF328" s="3">
        <f>IF(ROUND(AI327,2) = 0,0,-PMT(_xlfn.XLOOKUP(AE$1,'Control Panel'!$B:$B,'Control Panel'!$H:$H),_xlfn.XLOOKUP(AE$1,'Control Panel'!$B:$B,'Control Panel'!$E:$E),_xlfn.XLOOKUP(AE$1,'Control Panel'!$B:$B,'Control Panel'!$C:$C)))</f>
        <v>65692.881367551381</v>
      </c>
      <c r="AG328" s="3">
        <f>IF(AF328=0,0,AE328*(_xlfn.XLOOKUP(AE$1,'Control Panel'!$B:$B,'Control Panel'!$H:$H)))</f>
        <v>11905.335021454111</v>
      </c>
      <c r="AH328" s="3">
        <f t="shared" si="196"/>
        <v>53787.546346097268</v>
      </c>
      <c r="AI328" s="3">
        <f t="shared" si="197"/>
        <v>2024234.5664895293</v>
      </c>
      <c r="AJ328" s="10">
        <f>_xlfn.XLOOKUP(AE$1,'Control Panel'!$B:$B,'Control Panel'!$D:$D)</f>
        <v>6.8750000000000006E-2</v>
      </c>
      <c r="AK328" s="2">
        <f>IF('Control Panel'!$D$26="ON",AO327*(1-'Control Panel'!$C$26),AO327)</f>
        <v>-5.056790541857481E-10</v>
      </c>
      <c r="AL328" s="3">
        <f>IF(ROUND(AO327,2) = 0,0,-PMT(_xlfn.XLOOKUP(AK$1,'Control Panel'!$B:$B,'Control Panel'!$H:$H),_xlfn.XLOOKUP(AK$1,'Control Panel'!$B:$B,'Control Panel'!$E:$E),_xlfn.XLOOKUP(AK$1,'Control Panel'!$B:$B,'Control Panel'!$C:$C)))</f>
        <v>0</v>
      </c>
      <c r="AM328" s="3">
        <f>IF(AL328=0,0,AK328*(_xlfn.XLOOKUP(AK$1,'Control Panel'!$B:$B,'Control Panel'!$H:$H)))</f>
        <v>0</v>
      </c>
      <c r="AN328" s="3">
        <f t="shared" si="198"/>
        <v>0</v>
      </c>
      <c r="AO328" s="3">
        <f t="shared" si="199"/>
        <v>-5.056790541857481E-10</v>
      </c>
      <c r="AP328" s="10">
        <f>_xlfn.XLOOKUP(AK$1,'Control Panel'!$B:$B,'Control Panel'!$D:$D)</f>
        <v>6.25E-2</v>
      </c>
      <c r="AQ328" s="2">
        <f>IF('Control Panel'!$D$26="ON",AU327*(1-'Control Panel'!$C$26),AU327)</f>
        <v>-1.3387762010097504E-9</v>
      </c>
      <c r="AR328" s="3">
        <f>IF(ROUND(AU327,2) = 0,0,-PMT(_xlfn.XLOOKUP(AQ$1,'Control Panel'!$B:$B,'Control Panel'!$H:$H),_xlfn.XLOOKUP(AQ$1,'Control Panel'!$B:$B,'Control Panel'!$E:$E),_xlfn.XLOOKUP(AQ$1,'Control Panel'!$B:$B,'Control Panel'!$C:$C)))</f>
        <v>0</v>
      </c>
      <c r="AS328" s="3">
        <f>IF(AR328=0,0,AQ328*(_xlfn.XLOOKUP(AQ$1,'Control Panel'!$B:$B,'Control Panel'!$H:$H)))</f>
        <v>0</v>
      </c>
      <c r="AT328" s="3">
        <f t="shared" si="200"/>
        <v>0</v>
      </c>
      <c r="AU328" s="3">
        <f t="shared" si="201"/>
        <v>-1.3387762010097504E-9</v>
      </c>
      <c r="AV328" s="10">
        <f>_xlfn.XLOOKUP(AQ$1,'Control Panel'!$B:$B,'Control Panel'!$D:$D)</f>
        <v>6.6250000000000003E-2</v>
      </c>
      <c r="AW328" s="2">
        <f>IF('Control Panel'!$D$26="ON",BA327*(1-'Control Panel'!$C$26),BA327)</f>
        <v>1448202.3486359983</v>
      </c>
      <c r="AX328" s="3">
        <f>IF(ROUND(BA327,2) = 0,0,-PMT(_xlfn.XLOOKUP(AW$1,'Control Panel'!$B:$B,'Control Panel'!$H:$H),_xlfn.XLOOKUP(AW$1,'Control Panel'!$B:$B,'Control Panel'!$E:$E),_xlfn.XLOOKUP(AW$1,'Control Panel'!$B:$B,'Control Panel'!$C:$C)))</f>
        <v>44797.69910066975</v>
      </c>
      <c r="AY328" s="3">
        <f>IF(AX328=0,0,AW328*(_xlfn.XLOOKUP(AW$1,'Control Panel'!$B:$B,'Control Panel'!$H:$H)))</f>
        <v>6486.739686598743</v>
      </c>
      <c r="AZ328" s="3">
        <f t="shared" si="202"/>
        <v>38310.959414071011</v>
      </c>
      <c r="BA328" s="3">
        <f t="shared" si="203"/>
        <v>1409891.3892219274</v>
      </c>
      <c r="BB328" s="10">
        <f>_xlfn.XLOOKUP(AW$1,'Control Panel'!$B:$B,'Control Panel'!$D:$D)</f>
        <v>5.3749999999999999E-2</v>
      </c>
      <c r="BC328" s="2">
        <f>IF('Control Panel'!$D$26="ON",BG327*(1-'Control Panel'!$C$26),BG327)</f>
        <v>2625897.8444476197</v>
      </c>
      <c r="BD328" s="3">
        <f>IF(ROUND(BG327,2) = 0,0,-PMT(_xlfn.XLOOKUP(BC$1,'Control Panel'!$B:$B,'Control Panel'!$H:$H),_xlfn.XLOOKUP(BC$1,'Control Panel'!$B:$B,'Control Panel'!$E:$E),_xlfn.XLOOKUP(BC$1,'Control Panel'!$B:$B,'Control Panel'!$C:$C)))</f>
        <v>83162.8118973979</v>
      </c>
      <c r="BE328" s="3">
        <f>IF(BD328=0,0,BC328*(_xlfn.XLOOKUP(BC$1,'Control Panel'!$B:$B,'Control Panel'!$H:$H)))</f>
        <v>15317.73742594445</v>
      </c>
      <c r="BF328" s="3">
        <f t="shared" si="204"/>
        <v>67845.074471453452</v>
      </c>
      <c r="BG328" s="3">
        <f t="shared" si="205"/>
        <v>2558052.7699761661</v>
      </c>
      <c r="BH328" s="10">
        <f>_xlfn.XLOOKUP(BC$1,'Control Panel'!$B:$B,'Control Panel'!$D:$D)</f>
        <v>7.0000000000000007E-2</v>
      </c>
      <c r="BI328" s="2">
        <f>IF('Control Panel'!$D$26="ON",BM327*(1-'Control Panel'!$C$26),BM327)</f>
        <v>1281455.8584396509</v>
      </c>
      <c r="BJ328" s="3">
        <f>IF(ROUND(BM327,2) = 0,0,-PMT(_xlfn.XLOOKUP(BI$1,'Control Panel'!$B:$B,'Control Panel'!$H:$H),_xlfn.XLOOKUP(BI$1,'Control Panel'!$B:$B,'Control Panel'!$E:$E),_xlfn.XLOOKUP(BI$1,'Control Panel'!$B:$B,'Control Panel'!$C:$C)))</f>
        <v>39928.799014207361</v>
      </c>
      <c r="BK328" s="3">
        <f>IF(BJ328=0,0,BI328*(_xlfn.XLOOKUP(BI$1,'Control Panel'!$B:$B,'Control Panel'!$H:$H)))</f>
        <v>6273.7943069441235</v>
      </c>
      <c r="BL328" s="3">
        <f t="shared" si="206"/>
        <v>33655.004707263237</v>
      </c>
      <c r="BM328" s="3">
        <f t="shared" si="207"/>
        <v>1247800.8537323875</v>
      </c>
      <c r="BN328" s="10">
        <f>_xlfn.XLOOKUP(BI$1,'Control Panel'!$B:$B,'Control Panel'!$D:$D)</f>
        <v>5.8749999999999997E-2</v>
      </c>
      <c r="BO328" s="2">
        <f>IF('Control Panel'!$D$26="ON",BS327*(1-'Control Panel'!$C$26),BS327)</f>
        <v>1654264.7424146952</v>
      </c>
      <c r="BP328" s="3">
        <f>IF(ROUND(BS327,2) = 0,0,-PMT(_xlfn.XLOOKUP(BO$1,'Control Panel'!$B:$B,'Control Panel'!$H:$H),_xlfn.XLOOKUP(BO$1,'Control Panel'!$B:$B,'Control Panel'!$E:$E),_xlfn.XLOOKUP(BO$1,'Control Panel'!$B:$B,'Control Panel'!$C:$C)))</f>
        <v>51078.842448125593</v>
      </c>
      <c r="BQ328" s="3">
        <f>IF(BP328=0,0,BO328*(_xlfn.XLOOKUP(BO$1,'Control Panel'!$B:$B,'Control Panel'!$H:$H)))</f>
        <v>7237.408248064291</v>
      </c>
      <c r="BR328" s="3">
        <f t="shared" si="208"/>
        <v>43841.434200061303</v>
      </c>
      <c r="BS328" s="3">
        <f t="shared" si="209"/>
        <v>1610423.308214634</v>
      </c>
      <c r="BT328" s="10">
        <f>_xlfn.XLOOKUP(BO$1,'Control Panel'!$B:$B,'Control Panel'!$D:$D)</f>
        <v>5.2499999999999998E-2</v>
      </c>
      <c r="BU328" s="2">
        <f>IF('Control Panel'!$D$26="ON",BY327*(1-'Control Panel'!$C$26),BY327)</f>
        <v>-1.0259100235998631E-9</v>
      </c>
      <c r="BV328" s="3">
        <f>IF(ROUND(BY327,2) = 0,0,-PMT(_xlfn.XLOOKUP(BU$1,'Control Panel'!$B:$B,'Control Panel'!$H:$H),_xlfn.XLOOKUP(BU$1,'Control Panel'!$B:$B,'Control Panel'!$E:$E),_xlfn.XLOOKUP(BU$1,'Control Panel'!$B:$B,'Control Panel'!$C:$C)))</f>
        <v>0</v>
      </c>
      <c r="BW328" s="3">
        <f>IF(BV328=0,0,BU328*(_xlfn.XLOOKUP(BU$1,'Control Panel'!$B:$B,'Control Panel'!$H:$H)))</f>
        <v>0</v>
      </c>
      <c r="BX328" s="3">
        <f t="shared" si="210"/>
        <v>0</v>
      </c>
      <c r="BY328" s="3">
        <f t="shared" si="211"/>
        <v>-1.0259100235998631E-9</v>
      </c>
      <c r="BZ328" s="10">
        <f>_xlfn.XLOOKUP(BU$1,'Control Panel'!$B:$B,'Control Panel'!$D:$D)</f>
        <v>6.3750000000000001E-2</v>
      </c>
      <c r="CA328" s="2">
        <f>IF('Control Panel'!$D$26="ON",CE327*(1-'Control Panel'!$C$26),CE327)</f>
        <v>-8.3746272139251232E-9</v>
      </c>
      <c r="CB328" s="3">
        <f>IF(ROUND(CE327,2) = 0,0,-PMT(_xlfn.XLOOKUP(CA$1,'Control Panel'!$B:$B,'Control Panel'!$H:$H),_xlfn.XLOOKUP(CA$1,'Control Panel'!$B:$B,'Control Panel'!$E:$E),_xlfn.XLOOKUP(CA$1,'Control Panel'!$B:$B,'Control Panel'!$C:$C)))</f>
        <v>0</v>
      </c>
      <c r="CC328" s="3">
        <f>IF(CB328=0,0,CA328*(_xlfn.XLOOKUP(CA$1,'Control Panel'!$B:$B,'Control Panel'!$H:$H)))</f>
        <v>0</v>
      </c>
      <c r="CD328" s="3">
        <f t="shared" si="212"/>
        <v>0</v>
      </c>
      <c r="CE328" s="3">
        <f t="shared" si="213"/>
        <v>-8.3746272139251232E-9</v>
      </c>
      <c r="CF328" s="10">
        <f>_xlfn.XLOOKUP(CA$1,'Control Panel'!$B:$B,'Control Panel'!$D:$D)</f>
        <v>5.7500000000000002E-2</v>
      </c>
      <c r="CG328" s="2">
        <f>IF('Control Panel'!$D$26="ON",CK327*(1-'Control Panel'!$C$26),CK327)</f>
        <v>2.066371962428093E-9</v>
      </c>
      <c r="CH328" s="3">
        <f>IF(ROUND(CK327,2) = 0,0,-PMT(_xlfn.XLOOKUP(CG$1,'Control Panel'!$B:$B,'Control Panel'!$H:$H),_xlfn.XLOOKUP(CG$1,'Control Panel'!$B:$B,'Control Panel'!$E:$E),_xlfn.XLOOKUP(CG$1,'Control Panel'!$B:$B,'Control Panel'!$C:$C)))</f>
        <v>0</v>
      </c>
      <c r="CI328" s="3">
        <f>IF(CH328=0,0,CG328*(_xlfn.XLOOKUP(CG$1,'Control Panel'!$B:$B,'Control Panel'!$H:$H)))</f>
        <v>0</v>
      </c>
      <c r="CJ328" s="3">
        <f t="shared" si="214"/>
        <v>0</v>
      </c>
      <c r="CK328" s="3">
        <f t="shared" si="215"/>
        <v>2.066371962428093E-9</v>
      </c>
      <c r="CL328" s="10">
        <f>_xlfn.XLOOKUP(CG$1,'Control Panel'!$B:$B,'Control Panel'!$D:$D)</f>
        <v>5.5E-2</v>
      </c>
      <c r="CM328" s="2">
        <f>IF('Control Panel'!$D$26="ON",CQ327*(1-'Control Panel'!$C$26),CQ327)</f>
        <v>357678.86322479689</v>
      </c>
      <c r="CN328" s="3">
        <f>IF(ROUND(CQ327,2) = 0,0,-PMT(_xlfn.XLOOKUP(CM$1,'Control Panel'!$B:$B,'Control Panel'!$H:$H),_xlfn.XLOOKUP(CM$1,'Control Panel'!$B:$B,'Control Panel'!$E:$E),_xlfn.XLOOKUP(CM$1,'Control Panel'!$B:$B,'Control Panel'!$C:$C)))</f>
        <v>11044.074042837967</v>
      </c>
      <c r="CO328" s="3">
        <f>IF(CN328=0,0,CM328*(_xlfn.XLOOKUP(CM$1,'Control Panel'!$B:$B,'Control Panel'!$H:$H)))</f>
        <v>1564.8450266084863</v>
      </c>
      <c r="CP328" s="3">
        <f t="shared" si="216"/>
        <v>9479.2290162294812</v>
      </c>
      <c r="CQ328" s="3">
        <f t="shared" si="217"/>
        <v>348199.63420856744</v>
      </c>
      <c r="CR328" s="10">
        <f>_xlfn.XLOOKUP(CM$1,'Control Panel'!$B:$B,'Control Panel'!$D:$D)</f>
        <v>5.2499999999999998E-2</v>
      </c>
    </row>
    <row r="329" spans="1:96" ht="11.15" thickBot="1" x14ac:dyDescent="0.35">
      <c r="A329" s="86">
        <f t="shared" si="186"/>
        <v>304993.30664691725</v>
      </c>
      <c r="B329" s="3">
        <f t="shared" si="187"/>
        <v>59689.326659801678</v>
      </c>
      <c r="C329" s="88">
        <f>SUM($A$3:A328)</f>
        <v>88675951.183342874</v>
      </c>
      <c r="D329" s="87">
        <f>IF('Control Panel'!$D$27= "ON",A329+B329*(1-'Control Panel'!$C$27),A329+B329)</f>
        <v>364682.6333067189</v>
      </c>
      <c r="F329" s="11">
        <v>327</v>
      </c>
      <c r="G329" s="2">
        <f>IF('Control Panel'!$D$26="ON",K328*(1-'Control Panel'!$C$26),K328)</f>
        <v>2.5611370801925659E-9</v>
      </c>
      <c r="H329" s="3">
        <f>IF(ROUND(K328,2) = 0,0,-PMT(_xlfn.XLOOKUP(G$1,'Control Panel'!$B:$B,'Control Panel'!$H:$H),_xlfn.XLOOKUP(G$1,'Control Panel'!$B:$B,'Control Panel'!$E:$E),_xlfn.XLOOKUP(G$1,'Control Panel'!$B:$B,'Control Panel'!$C:$C)))</f>
        <v>0</v>
      </c>
      <c r="I329" s="3">
        <f>IF(H329=0,0,G329*(_xlfn.XLOOKUP(G$1,'Control Panel'!$B:$B,'Control Panel'!$H:$H)))</f>
        <v>0</v>
      </c>
      <c r="J329" s="3">
        <f t="shared" si="188"/>
        <v>0</v>
      </c>
      <c r="K329" s="3">
        <f t="shared" si="189"/>
        <v>2.5611370801925659E-9</v>
      </c>
      <c r="L329" s="10">
        <f>_xlfn.XLOOKUP(G$1,'Control Panel'!$B:$B,'Control Panel'!$D:$D)</f>
        <v>5.5E-2</v>
      </c>
      <c r="M329" s="2">
        <f>IF('Control Panel'!$D$26="ON",Q328*(1-'Control Panel'!$C$26),Q328)</f>
        <v>809693.82659580885</v>
      </c>
      <c r="N329" s="3">
        <f>IF(ROUND(Q328,2) = 0,0,-PMT(_xlfn.XLOOKUP(M$1,'Control Panel'!$B:$B,'Control Panel'!$H:$H),_xlfn.XLOOKUP(M$1,'Control Panel'!$B:$B,'Control Panel'!$E:$E),_xlfn.XLOOKUP(M$1,'Control Panel'!$B:$B,'Control Panel'!$C:$C)))</f>
        <v>26277.152547020552</v>
      </c>
      <c r="O329" s="3">
        <f>IF(N329=0,0,M329*(_xlfn.XLOOKUP(M$1,'Control Panel'!$B:$B,'Control Panel'!$H:$H)))</f>
        <v>4638.8708815384889</v>
      </c>
      <c r="P329" s="3">
        <f t="shared" si="190"/>
        <v>21638.281665482064</v>
      </c>
      <c r="Q329" s="3">
        <f t="shared" si="191"/>
        <v>788055.54493032675</v>
      </c>
      <c r="R329" s="10">
        <f>_xlfn.XLOOKUP(M$1,'Control Panel'!$B:$B,'Control Panel'!$D:$D)</f>
        <v>6.8750000000000006E-2</v>
      </c>
      <c r="S329" s="2">
        <f>IF('Control Panel'!$D$26="ON",W328*(1-'Control Panel'!$C$26),W328)</f>
        <v>1315752.4682181394</v>
      </c>
      <c r="T329" s="3">
        <f>IF(ROUND(W328,2) = 0,0,-PMT(_xlfn.XLOOKUP(S$1,'Control Panel'!$B:$B,'Control Panel'!$H:$H),_xlfn.XLOOKUP(S$1,'Control Panel'!$B:$B,'Control Panel'!$E:$E),_xlfn.XLOOKUP(S$1,'Control Panel'!$B:$B,'Control Panel'!$C:$C)))</f>
        <v>42700.372888908401</v>
      </c>
      <c r="U329" s="3">
        <f>IF(T329=0,0,S329*(_xlfn.XLOOKUP(S$1,'Control Panel'!$B:$B,'Control Panel'!$H:$H)))</f>
        <v>7538.1651824997571</v>
      </c>
      <c r="V329" s="3">
        <f t="shared" si="192"/>
        <v>35162.207706408648</v>
      </c>
      <c r="W329" s="3">
        <f t="shared" si="193"/>
        <v>1280590.2605117308</v>
      </c>
      <c r="X329" s="10">
        <f>_xlfn.XLOOKUP(S$1,'Control Panel'!$B:$B,'Control Panel'!$D:$D)</f>
        <v>6.8750000000000006E-2</v>
      </c>
      <c r="Y329" s="2">
        <f>IF('Control Panel'!$D$26="ON",AC328*(1-'Control Panel'!$C$26),AC328)</f>
        <v>-6.7957444116473198E-9</v>
      </c>
      <c r="Z329" s="3">
        <f>IF(ROUND(AC328,2) = 0,0,-PMT(_xlfn.XLOOKUP(Y$1,'Control Panel'!$B:$B,'Control Panel'!$H:$H),_xlfn.XLOOKUP(Y$1,'Control Panel'!$B:$B,'Control Panel'!$E:$E),_xlfn.XLOOKUP(Y$1,'Control Panel'!$B:$B,'Control Panel'!$C:$C)))</f>
        <v>0</v>
      </c>
      <c r="AA329" s="3">
        <f>IF(Z329=0,0,Y329*(_xlfn.XLOOKUP(Y$1,'Control Panel'!$B:$B,'Control Panel'!$H:$H)))</f>
        <v>0</v>
      </c>
      <c r="AB329" s="3">
        <f t="shared" si="194"/>
        <v>0</v>
      </c>
      <c r="AC329" s="3">
        <f t="shared" si="195"/>
        <v>-6.7957444116473198E-9</v>
      </c>
      <c r="AD329" s="10">
        <f>_xlfn.XLOOKUP(Y$1,'Control Panel'!$B:$B,'Control Panel'!$D:$D)</f>
        <v>5.1249999999999997E-2</v>
      </c>
      <c r="AE329" s="2">
        <f>IF('Control Panel'!$D$26="ON",AI328*(1-'Control Panel'!$C$26),AI328)</f>
        <v>2024234.5664895293</v>
      </c>
      <c r="AF329" s="3">
        <f>IF(ROUND(AI328,2) = 0,0,-PMT(_xlfn.XLOOKUP(AE$1,'Control Panel'!$B:$B,'Control Panel'!$H:$H),_xlfn.XLOOKUP(AE$1,'Control Panel'!$B:$B,'Control Panel'!$E:$E),_xlfn.XLOOKUP(AE$1,'Control Panel'!$B:$B,'Control Panel'!$C:$C)))</f>
        <v>65692.881367551381</v>
      </c>
      <c r="AG329" s="3">
        <f>IF(AF329=0,0,AE329*(_xlfn.XLOOKUP(AE$1,'Control Panel'!$B:$B,'Control Panel'!$H:$H)))</f>
        <v>11597.177203846262</v>
      </c>
      <c r="AH329" s="3">
        <f t="shared" si="196"/>
        <v>54095.704163705115</v>
      </c>
      <c r="AI329" s="3">
        <f t="shared" si="197"/>
        <v>1970138.8623258243</v>
      </c>
      <c r="AJ329" s="10">
        <f>_xlfn.XLOOKUP(AE$1,'Control Panel'!$B:$B,'Control Panel'!$D:$D)</f>
        <v>6.8750000000000006E-2</v>
      </c>
      <c r="AK329" s="2">
        <f>IF('Control Panel'!$D$26="ON",AO328*(1-'Control Panel'!$C$26),AO328)</f>
        <v>-5.056790541857481E-10</v>
      </c>
      <c r="AL329" s="3">
        <f>IF(ROUND(AO328,2) = 0,0,-PMT(_xlfn.XLOOKUP(AK$1,'Control Panel'!$B:$B,'Control Panel'!$H:$H),_xlfn.XLOOKUP(AK$1,'Control Panel'!$B:$B,'Control Panel'!$E:$E),_xlfn.XLOOKUP(AK$1,'Control Panel'!$B:$B,'Control Panel'!$C:$C)))</f>
        <v>0</v>
      </c>
      <c r="AM329" s="3">
        <f>IF(AL329=0,0,AK329*(_xlfn.XLOOKUP(AK$1,'Control Panel'!$B:$B,'Control Panel'!$H:$H)))</f>
        <v>0</v>
      </c>
      <c r="AN329" s="3">
        <f t="shared" si="198"/>
        <v>0</v>
      </c>
      <c r="AO329" s="3">
        <f t="shared" si="199"/>
        <v>-5.056790541857481E-10</v>
      </c>
      <c r="AP329" s="10">
        <f>_xlfn.XLOOKUP(AK$1,'Control Panel'!$B:$B,'Control Panel'!$D:$D)</f>
        <v>6.25E-2</v>
      </c>
      <c r="AQ329" s="2">
        <f>IF('Control Panel'!$D$26="ON",AU328*(1-'Control Panel'!$C$26),AU328)</f>
        <v>-1.3387762010097504E-9</v>
      </c>
      <c r="AR329" s="3">
        <f>IF(ROUND(AU328,2) = 0,0,-PMT(_xlfn.XLOOKUP(AQ$1,'Control Panel'!$B:$B,'Control Panel'!$H:$H),_xlfn.XLOOKUP(AQ$1,'Control Panel'!$B:$B,'Control Panel'!$E:$E),_xlfn.XLOOKUP(AQ$1,'Control Panel'!$B:$B,'Control Panel'!$C:$C)))</f>
        <v>0</v>
      </c>
      <c r="AS329" s="3">
        <f>IF(AR329=0,0,AQ329*(_xlfn.XLOOKUP(AQ$1,'Control Panel'!$B:$B,'Control Panel'!$H:$H)))</f>
        <v>0</v>
      </c>
      <c r="AT329" s="3">
        <f t="shared" si="200"/>
        <v>0</v>
      </c>
      <c r="AU329" s="3">
        <f t="shared" si="201"/>
        <v>-1.3387762010097504E-9</v>
      </c>
      <c r="AV329" s="10">
        <f>_xlfn.XLOOKUP(AQ$1,'Control Panel'!$B:$B,'Control Panel'!$D:$D)</f>
        <v>6.6250000000000003E-2</v>
      </c>
      <c r="AW329" s="2">
        <f>IF('Control Panel'!$D$26="ON",BA328*(1-'Control Panel'!$C$26),BA328)</f>
        <v>1409891.3892219274</v>
      </c>
      <c r="AX329" s="3">
        <f>IF(ROUND(BA328,2) = 0,0,-PMT(_xlfn.XLOOKUP(AW$1,'Control Panel'!$B:$B,'Control Panel'!$H:$H),_xlfn.XLOOKUP(AW$1,'Control Panel'!$B:$B,'Control Panel'!$E:$E),_xlfn.XLOOKUP(AW$1,'Control Panel'!$B:$B,'Control Panel'!$C:$C)))</f>
        <v>44797.69910066975</v>
      </c>
      <c r="AY329" s="3">
        <f>IF(AX329=0,0,AW329*(_xlfn.XLOOKUP(AW$1,'Control Panel'!$B:$B,'Control Panel'!$H:$H)))</f>
        <v>6315.1385142232166</v>
      </c>
      <c r="AZ329" s="3">
        <f t="shared" si="202"/>
        <v>38482.560586446532</v>
      </c>
      <c r="BA329" s="3">
        <f t="shared" si="203"/>
        <v>1371408.828635481</v>
      </c>
      <c r="BB329" s="10">
        <f>_xlfn.XLOOKUP(AW$1,'Control Panel'!$B:$B,'Control Panel'!$D:$D)</f>
        <v>5.3749999999999999E-2</v>
      </c>
      <c r="BC329" s="2">
        <f>IF('Control Panel'!$D$26="ON",BG328*(1-'Control Panel'!$C$26),BG328)</f>
        <v>2558052.7699761661</v>
      </c>
      <c r="BD329" s="3">
        <f>IF(ROUND(BG328,2) = 0,0,-PMT(_xlfn.XLOOKUP(BC$1,'Control Panel'!$B:$B,'Control Panel'!$H:$H),_xlfn.XLOOKUP(BC$1,'Control Panel'!$B:$B,'Control Panel'!$E:$E),_xlfn.XLOOKUP(BC$1,'Control Panel'!$B:$B,'Control Panel'!$C:$C)))</f>
        <v>83162.8118973979</v>
      </c>
      <c r="BE329" s="3">
        <f>IF(BD329=0,0,BC329*(_xlfn.XLOOKUP(BC$1,'Control Panel'!$B:$B,'Control Panel'!$H:$H)))</f>
        <v>14921.974491527637</v>
      </c>
      <c r="BF329" s="3">
        <f t="shared" si="204"/>
        <v>68240.837405870261</v>
      </c>
      <c r="BG329" s="3">
        <f t="shared" si="205"/>
        <v>2489811.9325702959</v>
      </c>
      <c r="BH329" s="10">
        <f>_xlfn.XLOOKUP(BC$1,'Control Panel'!$B:$B,'Control Panel'!$D:$D)</f>
        <v>7.0000000000000007E-2</v>
      </c>
      <c r="BI329" s="2">
        <f>IF('Control Panel'!$D$26="ON",BM328*(1-'Control Panel'!$C$26),BM328)</f>
        <v>1247800.8537323875</v>
      </c>
      <c r="BJ329" s="3">
        <f>IF(ROUND(BM328,2) = 0,0,-PMT(_xlfn.XLOOKUP(BI$1,'Control Panel'!$B:$B,'Control Panel'!$H:$H),_xlfn.XLOOKUP(BI$1,'Control Panel'!$B:$B,'Control Panel'!$E:$E),_xlfn.XLOOKUP(BI$1,'Control Panel'!$B:$B,'Control Panel'!$C:$C)))</f>
        <v>39928.799014207361</v>
      </c>
      <c r="BK329" s="3">
        <f>IF(BJ329=0,0,BI329*(_xlfn.XLOOKUP(BI$1,'Control Panel'!$B:$B,'Control Panel'!$H:$H)))</f>
        <v>6109.0250130648137</v>
      </c>
      <c r="BL329" s="3">
        <f t="shared" si="206"/>
        <v>33819.774001142549</v>
      </c>
      <c r="BM329" s="3">
        <f t="shared" si="207"/>
        <v>1213981.0797312451</v>
      </c>
      <c r="BN329" s="10">
        <f>_xlfn.XLOOKUP(BI$1,'Control Panel'!$B:$B,'Control Panel'!$D:$D)</f>
        <v>5.8749999999999997E-2</v>
      </c>
      <c r="BO329" s="2">
        <f>IF('Control Panel'!$D$26="ON",BS328*(1-'Control Panel'!$C$26),BS328)</f>
        <v>1610423.308214634</v>
      </c>
      <c r="BP329" s="3">
        <f>IF(ROUND(BS328,2) = 0,0,-PMT(_xlfn.XLOOKUP(BO$1,'Control Panel'!$B:$B,'Control Panel'!$H:$H),_xlfn.XLOOKUP(BO$1,'Control Panel'!$B:$B,'Control Panel'!$E:$E),_xlfn.XLOOKUP(BO$1,'Control Panel'!$B:$B,'Control Panel'!$C:$C)))</f>
        <v>51078.842448125593</v>
      </c>
      <c r="BQ329" s="3">
        <f>IF(BP329=0,0,BO329*(_xlfn.XLOOKUP(BO$1,'Control Panel'!$B:$B,'Control Panel'!$H:$H)))</f>
        <v>7045.6019734390229</v>
      </c>
      <c r="BR329" s="3">
        <f t="shared" si="208"/>
        <v>44033.240474686572</v>
      </c>
      <c r="BS329" s="3">
        <f t="shared" si="209"/>
        <v>1566390.0677399475</v>
      </c>
      <c r="BT329" s="10">
        <f>_xlfn.XLOOKUP(BO$1,'Control Panel'!$B:$B,'Control Panel'!$D:$D)</f>
        <v>5.2499999999999998E-2</v>
      </c>
      <c r="BU329" s="2">
        <f>IF('Control Panel'!$D$26="ON",BY328*(1-'Control Panel'!$C$26),BY328)</f>
        <v>-1.0259100235998631E-9</v>
      </c>
      <c r="BV329" s="3">
        <f>IF(ROUND(BY328,2) = 0,0,-PMT(_xlfn.XLOOKUP(BU$1,'Control Panel'!$B:$B,'Control Panel'!$H:$H),_xlfn.XLOOKUP(BU$1,'Control Panel'!$B:$B,'Control Panel'!$E:$E),_xlfn.XLOOKUP(BU$1,'Control Panel'!$B:$B,'Control Panel'!$C:$C)))</f>
        <v>0</v>
      </c>
      <c r="BW329" s="3">
        <f>IF(BV329=0,0,BU329*(_xlfn.XLOOKUP(BU$1,'Control Panel'!$B:$B,'Control Panel'!$H:$H)))</f>
        <v>0</v>
      </c>
      <c r="BX329" s="3">
        <f t="shared" si="210"/>
        <v>0</v>
      </c>
      <c r="BY329" s="3">
        <f t="shared" si="211"/>
        <v>-1.0259100235998631E-9</v>
      </c>
      <c r="BZ329" s="10">
        <f>_xlfn.XLOOKUP(BU$1,'Control Panel'!$B:$B,'Control Panel'!$D:$D)</f>
        <v>6.3750000000000001E-2</v>
      </c>
      <c r="CA329" s="2">
        <f>IF('Control Panel'!$D$26="ON",CE328*(1-'Control Panel'!$C$26),CE328)</f>
        <v>-8.3746272139251232E-9</v>
      </c>
      <c r="CB329" s="3">
        <f>IF(ROUND(CE328,2) = 0,0,-PMT(_xlfn.XLOOKUP(CA$1,'Control Panel'!$B:$B,'Control Panel'!$H:$H),_xlfn.XLOOKUP(CA$1,'Control Panel'!$B:$B,'Control Panel'!$E:$E),_xlfn.XLOOKUP(CA$1,'Control Panel'!$B:$B,'Control Panel'!$C:$C)))</f>
        <v>0</v>
      </c>
      <c r="CC329" s="3">
        <f>IF(CB329=0,0,CA329*(_xlfn.XLOOKUP(CA$1,'Control Panel'!$B:$B,'Control Panel'!$H:$H)))</f>
        <v>0</v>
      </c>
      <c r="CD329" s="3">
        <f t="shared" si="212"/>
        <v>0</v>
      </c>
      <c r="CE329" s="3">
        <f t="shared" si="213"/>
        <v>-8.3746272139251232E-9</v>
      </c>
      <c r="CF329" s="10">
        <f>_xlfn.XLOOKUP(CA$1,'Control Panel'!$B:$B,'Control Panel'!$D:$D)</f>
        <v>5.7500000000000002E-2</v>
      </c>
      <c r="CG329" s="2">
        <f>IF('Control Panel'!$D$26="ON",CK328*(1-'Control Panel'!$C$26),CK328)</f>
        <v>2.066371962428093E-9</v>
      </c>
      <c r="CH329" s="3">
        <f>IF(ROUND(CK328,2) = 0,0,-PMT(_xlfn.XLOOKUP(CG$1,'Control Panel'!$B:$B,'Control Panel'!$H:$H),_xlfn.XLOOKUP(CG$1,'Control Panel'!$B:$B,'Control Panel'!$E:$E),_xlfn.XLOOKUP(CG$1,'Control Panel'!$B:$B,'Control Panel'!$C:$C)))</f>
        <v>0</v>
      </c>
      <c r="CI329" s="3">
        <f>IF(CH329=0,0,CG329*(_xlfn.XLOOKUP(CG$1,'Control Panel'!$B:$B,'Control Panel'!$H:$H)))</f>
        <v>0</v>
      </c>
      <c r="CJ329" s="3">
        <f t="shared" si="214"/>
        <v>0</v>
      </c>
      <c r="CK329" s="3">
        <f t="shared" si="215"/>
        <v>2.066371962428093E-9</v>
      </c>
      <c r="CL329" s="10">
        <f>_xlfn.XLOOKUP(CG$1,'Control Panel'!$B:$B,'Control Panel'!$D:$D)</f>
        <v>5.5E-2</v>
      </c>
      <c r="CM329" s="2">
        <f>IF('Control Panel'!$D$26="ON",CQ328*(1-'Control Panel'!$C$26),CQ328)</f>
        <v>348199.63420856744</v>
      </c>
      <c r="CN329" s="3">
        <f>IF(ROUND(CQ328,2) = 0,0,-PMT(_xlfn.XLOOKUP(CM$1,'Control Panel'!$B:$B,'Control Panel'!$H:$H),_xlfn.XLOOKUP(CM$1,'Control Panel'!$B:$B,'Control Panel'!$E:$E),_xlfn.XLOOKUP(CM$1,'Control Panel'!$B:$B,'Control Panel'!$C:$C)))</f>
        <v>11044.074042837967</v>
      </c>
      <c r="CO329" s="3">
        <f>IF(CN329=0,0,CM329*(_xlfn.XLOOKUP(CM$1,'Control Panel'!$B:$B,'Control Panel'!$H:$H)))</f>
        <v>1523.3733996624824</v>
      </c>
      <c r="CP329" s="3">
        <f t="shared" si="216"/>
        <v>9520.7006431754853</v>
      </c>
      <c r="CQ329" s="3">
        <f t="shared" si="217"/>
        <v>338678.93356539193</v>
      </c>
      <c r="CR329" s="10">
        <f>_xlfn.XLOOKUP(CM$1,'Control Panel'!$B:$B,'Control Panel'!$D:$D)</f>
        <v>5.2499999999999998E-2</v>
      </c>
    </row>
    <row r="330" spans="1:96" ht="11.15" thickBot="1" x14ac:dyDescent="0.35">
      <c r="A330" s="86">
        <f t="shared" si="186"/>
        <v>306598.96524581389</v>
      </c>
      <c r="B330" s="3">
        <f t="shared" si="187"/>
        <v>58083.668060905053</v>
      </c>
      <c r="C330" s="88">
        <f>SUM($A$3:A329)</f>
        <v>88980944.489989787</v>
      </c>
      <c r="D330" s="87">
        <f>IF('Control Panel'!$D$27= "ON",A330+B330*(1-'Control Panel'!$C$27),A330+B330)</f>
        <v>364682.63330671896</v>
      </c>
      <c r="F330" s="11">
        <v>328</v>
      </c>
      <c r="G330" s="2">
        <f>IF('Control Panel'!$D$26="ON",K329*(1-'Control Panel'!$C$26),K329)</f>
        <v>2.5611370801925659E-9</v>
      </c>
      <c r="H330" s="3">
        <f>IF(ROUND(K329,2) = 0,0,-PMT(_xlfn.XLOOKUP(G$1,'Control Panel'!$B:$B,'Control Panel'!$H:$H),_xlfn.XLOOKUP(G$1,'Control Panel'!$B:$B,'Control Panel'!$E:$E),_xlfn.XLOOKUP(G$1,'Control Panel'!$B:$B,'Control Panel'!$C:$C)))</f>
        <v>0</v>
      </c>
      <c r="I330" s="3">
        <f>IF(H330=0,0,G330*(_xlfn.XLOOKUP(G$1,'Control Panel'!$B:$B,'Control Panel'!$H:$H)))</f>
        <v>0</v>
      </c>
      <c r="J330" s="3">
        <f t="shared" si="188"/>
        <v>0</v>
      </c>
      <c r="K330" s="3">
        <f t="shared" si="189"/>
        <v>2.5611370801925659E-9</v>
      </c>
      <c r="L330" s="10">
        <f>_xlfn.XLOOKUP(G$1,'Control Panel'!$B:$B,'Control Panel'!$D:$D)</f>
        <v>5.5E-2</v>
      </c>
      <c r="M330" s="2">
        <f>IF('Control Panel'!$D$26="ON",Q329*(1-'Control Panel'!$C$26),Q329)</f>
        <v>788055.54493032675</v>
      </c>
      <c r="N330" s="3">
        <f>IF(ROUND(Q329,2) = 0,0,-PMT(_xlfn.XLOOKUP(M$1,'Control Panel'!$B:$B,'Control Panel'!$H:$H),_xlfn.XLOOKUP(M$1,'Control Panel'!$B:$B,'Control Panel'!$E:$E),_xlfn.XLOOKUP(M$1,'Control Panel'!$B:$B,'Control Panel'!$C:$C)))</f>
        <v>26277.152547020552</v>
      </c>
      <c r="O330" s="3">
        <f>IF(N330=0,0,M330*(_xlfn.XLOOKUP(M$1,'Control Panel'!$B:$B,'Control Panel'!$H:$H)))</f>
        <v>4514.901559496664</v>
      </c>
      <c r="P330" s="3">
        <f t="shared" si="190"/>
        <v>21762.25098752389</v>
      </c>
      <c r="Q330" s="3">
        <f t="shared" si="191"/>
        <v>766293.29394280282</v>
      </c>
      <c r="R330" s="10">
        <f>_xlfn.XLOOKUP(M$1,'Control Panel'!$B:$B,'Control Panel'!$D:$D)</f>
        <v>6.8750000000000006E-2</v>
      </c>
      <c r="S330" s="2">
        <f>IF('Control Panel'!$D$26="ON",W329*(1-'Control Panel'!$C$26),W329)</f>
        <v>1280590.2605117308</v>
      </c>
      <c r="T330" s="3">
        <f>IF(ROUND(W329,2) = 0,0,-PMT(_xlfn.XLOOKUP(S$1,'Control Panel'!$B:$B,'Control Panel'!$H:$H),_xlfn.XLOOKUP(S$1,'Control Panel'!$B:$B,'Control Panel'!$E:$E),_xlfn.XLOOKUP(S$1,'Control Panel'!$B:$B,'Control Panel'!$C:$C)))</f>
        <v>42700.372888908401</v>
      </c>
      <c r="U330" s="3">
        <f>IF(T330=0,0,S330*(_xlfn.XLOOKUP(S$1,'Control Panel'!$B:$B,'Control Panel'!$H:$H)))</f>
        <v>7336.7150341817915</v>
      </c>
      <c r="V330" s="3">
        <f t="shared" si="192"/>
        <v>35363.657854726611</v>
      </c>
      <c r="W330" s="3">
        <f t="shared" si="193"/>
        <v>1245226.6026570043</v>
      </c>
      <c r="X330" s="10">
        <f>_xlfn.XLOOKUP(S$1,'Control Panel'!$B:$B,'Control Panel'!$D:$D)</f>
        <v>6.8750000000000006E-2</v>
      </c>
      <c r="Y330" s="2">
        <f>IF('Control Panel'!$D$26="ON",AC329*(1-'Control Panel'!$C$26),AC329)</f>
        <v>-6.7957444116473198E-9</v>
      </c>
      <c r="Z330" s="3">
        <f>IF(ROUND(AC329,2) = 0,0,-PMT(_xlfn.XLOOKUP(Y$1,'Control Panel'!$B:$B,'Control Panel'!$H:$H),_xlfn.XLOOKUP(Y$1,'Control Panel'!$B:$B,'Control Panel'!$E:$E),_xlfn.XLOOKUP(Y$1,'Control Panel'!$B:$B,'Control Panel'!$C:$C)))</f>
        <v>0</v>
      </c>
      <c r="AA330" s="3">
        <f>IF(Z330=0,0,Y330*(_xlfn.XLOOKUP(Y$1,'Control Panel'!$B:$B,'Control Panel'!$H:$H)))</f>
        <v>0</v>
      </c>
      <c r="AB330" s="3">
        <f t="shared" si="194"/>
        <v>0</v>
      </c>
      <c r="AC330" s="3">
        <f t="shared" si="195"/>
        <v>-6.7957444116473198E-9</v>
      </c>
      <c r="AD330" s="10">
        <f>_xlfn.XLOOKUP(Y$1,'Control Panel'!$B:$B,'Control Panel'!$D:$D)</f>
        <v>5.1249999999999997E-2</v>
      </c>
      <c r="AE330" s="2">
        <f>IF('Control Panel'!$D$26="ON",AI329*(1-'Control Panel'!$C$26),AI329)</f>
        <v>1970138.8623258243</v>
      </c>
      <c r="AF330" s="3">
        <f>IF(ROUND(AI329,2) = 0,0,-PMT(_xlfn.XLOOKUP(AE$1,'Control Panel'!$B:$B,'Control Panel'!$H:$H),_xlfn.XLOOKUP(AE$1,'Control Panel'!$B:$B,'Control Panel'!$E:$E),_xlfn.XLOOKUP(AE$1,'Control Panel'!$B:$B,'Control Panel'!$C:$C)))</f>
        <v>65692.881367551381</v>
      </c>
      <c r="AG330" s="3">
        <f>IF(AF330=0,0,AE330*(_xlfn.XLOOKUP(AE$1,'Control Panel'!$B:$B,'Control Panel'!$H:$H)))</f>
        <v>11287.253898741703</v>
      </c>
      <c r="AH330" s="3">
        <f t="shared" si="196"/>
        <v>54405.627468809675</v>
      </c>
      <c r="AI330" s="3">
        <f t="shared" si="197"/>
        <v>1915733.2348570146</v>
      </c>
      <c r="AJ330" s="10">
        <f>_xlfn.XLOOKUP(AE$1,'Control Panel'!$B:$B,'Control Panel'!$D:$D)</f>
        <v>6.8750000000000006E-2</v>
      </c>
      <c r="AK330" s="2">
        <f>IF('Control Panel'!$D$26="ON",AO329*(1-'Control Panel'!$C$26),AO329)</f>
        <v>-5.056790541857481E-10</v>
      </c>
      <c r="AL330" s="3">
        <f>IF(ROUND(AO329,2) = 0,0,-PMT(_xlfn.XLOOKUP(AK$1,'Control Panel'!$B:$B,'Control Panel'!$H:$H),_xlfn.XLOOKUP(AK$1,'Control Panel'!$B:$B,'Control Panel'!$E:$E),_xlfn.XLOOKUP(AK$1,'Control Panel'!$B:$B,'Control Panel'!$C:$C)))</f>
        <v>0</v>
      </c>
      <c r="AM330" s="3">
        <f>IF(AL330=0,0,AK330*(_xlfn.XLOOKUP(AK$1,'Control Panel'!$B:$B,'Control Panel'!$H:$H)))</f>
        <v>0</v>
      </c>
      <c r="AN330" s="3">
        <f t="shared" si="198"/>
        <v>0</v>
      </c>
      <c r="AO330" s="3">
        <f t="shared" si="199"/>
        <v>-5.056790541857481E-10</v>
      </c>
      <c r="AP330" s="10">
        <f>_xlfn.XLOOKUP(AK$1,'Control Panel'!$B:$B,'Control Panel'!$D:$D)</f>
        <v>6.25E-2</v>
      </c>
      <c r="AQ330" s="2">
        <f>IF('Control Panel'!$D$26="ON",AU329*(1-'Control Panel'!$C$26),AU329)</f>
        <v>-1.3387762010097504E-9</v>
      </c>
      <c r="AR330" s="3">
        <f>IF(ROUND(AU329,2) = 0,0,-PMT(_xlfn.XLOOKUP(AQ$1,'Control Panel'!$B:$B,'Control Panel'!$H:$H),_xlfn.XLOOKUP(AQ$1,'Control Panel'!$B:$B,'Control Panel'!$E:$E),_xlfn.XLOOKUP(AQ$1,'Control Panel'!$B:$B,'Control Panel'!$C:$C)))</f>
        <v>0</v>
      </c>
      <c r="AS330" s="3">
        <f>IF(AR330=0,0,AQ330*(_xlfn.XLOOKUP(AQ$1,'Control Panel'!$B:$B,'Control Panel'!$H:$H)))</f>
        <v>0</v>
      </c>
      <c r="AT330" s="3">
        <f t="shared" si="200"/>
        <v>0</v>
      </c>
      <c r="AU330" s="3">
        <f t="shared" si="201"/>
        <v>-1.3387762010097504E-9</v>
      </c>
      <c r="AV330" s="10">
        <f>_xlfn.XLOOKUP(AQ$1,'Control Panel'!$B:$B,'Control Panel'!$D:$D)</f>
        <v>6.6250000000000003E-2</v>
      </c>
      <c r="AW330" s="2">
        <f>IF('Control Panel'!$D$26="ON",BA329*(1-'Control Panel'!$C$26),BA329)</f>
        <v>1371408.828635481</v>
      </c>
      <c r="AX330" s="3">
        <f>IF(ROUND(BA329,2) = 0,0,-PMT(_xlfn.XLOOKUP(AW$1,'Control Panel'!$B:$B,'Control Panel'!$H:$H),_xlfn.XLOOKUP(AW$1,'Control Panel'!$B:$B,'Control Panel'!$E:$E),_xlfn.XLOOKUP(AW$1,'Control Panel'!$B:$B,'Control Panel'!$C:$C)))</f>
        <v>44797.69910066975</v>
      </c>
      <c r="AY330" s="3">
        <f>IF(AX330=0,0,AW330*(_xlfn.XLOOKUP(AW$1,'Control Panel'!$B:$B,'Control Panel'!$H:$H)))</f>
        <v>6142.7687115964254</v>
      </c>
      <c r="AZ330" s="3">
        <f t="shared" si="202"/>
        <v>38654.930389073328</v>
      </c>
      <c r="BA330" s="3">
        <f t="shared" si="203"/>
        <v>1332753.8982464075</v>
      </c>
      <c r="BB330" s="10">
        <f>_xlfn.XLOOKUP(AW$1,'Control Panel'!$B:$B,'Control Panel'!$D:$D)</f>
        <v>5.3749999999999999E-2</v>
      </c>
      <c r="BC330" s="2">
        <f>IF('Control Panel'!$D$26="ON",BG329*(1-'Control Panel'!$C$26),BG329)</f>
        <v>2489811.9325702959</v>
      </c>
      <c r="BD330" s="3">
        <f>IF(ROUND(BG329,2) = 0,0,-PMT(_xlfn.XLOOKUP(BC$1,'Control Panel'!$B:$B,'Control Panel'!$H:$H),_xlfn.XLOOKUP(BC$1,'Control Panel'!$B:$B,'Control Panel'!$E:$E),_xlfn.XLOOKUP(BC$1,'Control Panel'!$B:$B,'Control Panel'!$C:$C)))</f>
        <v>83162.8118973979</v>
      </c>
      <c r="BE330" s="3">
        <f>IF(BD330=0,0,BC330*(_xlfn.XLOOKUP(BC$1,'Control Panel'!$B:$B,'Control Panel'!$H:$H)))</f>
        <v>14523.902939993393</v>
      </c>
      <c r="BF330" s="3">
        <f t="shared" si="204"/>
        <v>68638.908957404507</v>
      </c>
      <c r="BG330" s="3">
        <f t="shared" si="205"/>
        <v>2421173.0236128913</v>
      </c>
      <c r="BH330" s="10">
        <f>_xlfn.XLOOKUP(BC$1,'Control Panel'!$B:$B,'Control Panel'!$D:$D)</f>
        <v>7.0000000000000007E-2</v>
      </c>
      <c r="BI330" s="2">
        <f>IF('Control Panel'!$D$26="ON",BM329*(1-'Control Panel'!$C$26),BM329)</f>
        <v>1213981.0797312451</v>
      </c>
      <c r="BJ330" s="3">
        <f>IF(ROUND(BM329,2) = 0,0,-PMT(_xlfn.XLOOKUP(BI$1,'Control Panel'!$B:$B,'Control Panel'!$H:$H),_xlfn.XLOOKUP(BI$1,'Control Panel'!$B:$B,'Control Panel'!$E:$E),_xlfn.XLOOKUP(BI$1,'Control Panel'!$B:$B,'Control Panel'!$C:$C)))</f>
        <v>39928.799014207361</v>
      </c>
      <c r="BK330" s="3">
        <f>IF(BJ330=0,0,BI330*(_xlfn.XLOOKUP(BI$1,'Control Panel'!$B:$B,'Control Panel'!$H:$H)))</f>
        <v>5943.4490361842199</v>
      </c>
      <c r="BL330" s="3">
        <f t="shared" si="206"/>
        <v>33985.349978023143</v>
      </c>
      <c r="BM330" s="3">
        <f t="shared" si="207"/>
        <v>1179995.7297532219</v>
      </c>
      <c r="BN330" s="10">
        <f>_xlfn.XLOOKUP(BI$1,'Control Panel'!$B:$B,'Control Panel'!$D:$D)</f>
        <v>5.8749999999999997E-2</v>
      </c>
      <c r="BO330" s="2">
        <f>IF('Control Panel'!$D$26="ON",BS329*(1-'Control Panel'!$C$26),BS329)</f>
        <v>1566390.0677399475</v>
      </c>
      <c r="BP330" s="3">
        <f>IF(ROUND(BS329,2) = 0,0,-PMT(_xlfn.XLOOKUP(BO$1,'Control Panel'!$B:$B,'Control Panel'!$H:$H),_xlfn.XLOOKUP(BO$1,'Control Panel'!$B:$B,'Control Panel'!$E:$E),_xlfn.XLOOKUP(BO$1,'Control Panel'!$B:$B,'Control Panel'!$C:$C)))</f>
        <v>51078.842448125593</v>
      </c>
      <c r="BQ330" s="3">
        <f>IF(BP330=0,0,BO330*(_xlfn.XLOOKUP(BO$1,'Control Panel'!$B:$B,'Control Panel'!$H:$H)))</f>
        <v>6852.9565463622694</v>
      </c>
      <c r="BR330" s="3">
        <f t="shared" si="208"/>
        <v>44225.885901763322</v>
      </c>
      <c r="BS330" s="3">
        <f t="shared" si="209"/>
        <v>1522164.1818381841</v>
      </c>
      <c r="BT330" s="10">
        <f>_xlfn.XLOOKUP(BO$1,'Control Panel'!$B:$B,'Control Panel'!$D:$D)</f>
        <v>5.2499999999999998E-2</v>
      </c>
      <c r="BU330" s="2">
        <f>IF('Control Panel'!$D$26="ON",BY329*(1-'Control Panel'!$C$26),BY329)</f>
        <v>-1.0259100235998631E-9</v>
      </c>
      <c r="BV330" s="3">
        <f>IF(ROUND(BY329,2) = 0,0,-PMT(_xlfn.XLOOKUP(BU$1,'Control Panel'!$B:$B,'Control Panel'!$H:$H),_xlfn.XLOOKUP(BU$1,'Control Panel'!$B:$B,'Control Panel'!$E:$E),_xlfn.XLOOKUP(BU$1,'Control Panel'!$B:$B,'Control Panel'!$C:$C)))</f>
        <v>0</v>
      </c>
      <c r="BW330" s="3">
        <f>IF(BV330=0,0,BU330*(_xlfn.XLOOKUP(BU$1,'Control Panel'!$B:$B,'Control Panel'!$H:$H)))</f>
        <v>0</v>
      </c>
      <c r="BX330" s="3">
        <f t="shared" si="210"/>
        <v>0</v>
      </c>
      <c r="BY330" s="3">
        <f t="shared" si="211"/>
        <v>-1.0259100235998631E-9</v>
      </c>
      <c r="BZ330" s="10">
        <f>_xlfn.XLOOKUP(BU$1,'Control Panel'!$B:$B,'Control Panel'!$D:$D)</f>
        <v>6.3750000000000001E-2</v>
      </c>
      <c r="CA330" s="2">
        <f>IF('Control Panel'!$D$26="ON",CE329*(1-'Control Panel'!$C$26),CE329)</f>
        <v>-8.3746272139251232E-9</v>
      </c>
      <c r="CB330" s="3">
        <f>IF(ROUND(CE329,2) = 0,0,-PMT(_xlfn.XLOOKUP(CA$1,'Control Panel'!$B:$B,'Control Panel'!$H:$H),_xlfn.XLOOKUP(CA$1,'Control Panel'!$B:$B,'Control Panel'!$E:$E),_xlfn.XLOOKUP(CA$1,'Control Panel'!$B:$B,'Control Panel'!$C:$C)))</f>
        <v>0</v>
      </c>
      <c r="CC330" s="3">
        <f>IF(CB330=0,0,CA330*(_xlfn.XLOOKUP(CA$1,'Control Panel'!$B:$B,'Control Panel'!$H:$H)))</f>
        <v>0</v>
      </c>
      <c r="CD330" s="3">
        <f t="shared" si="212"/>
        <v>0</v>
      </c>
      <c r="CE330" s="3">
        <f t="shared" si="213"/>
        <v>-8.3746272139251232E-9</v>
      </c>
      <c r="CF330" s="10">
        <f>_xlfn.XLOOKUP(CA$1,'Control Panel'!$B:$B,'Control Panel'!$D:$D)</f>
        <v>5.7500000000000002E-2</v>
      </c>
      <c r="CG330" s="2">
        <f>IF('Control Panel'!$D$26="ON",CK329*(1-'Control Panel'!$C$26),CK329)</f>
        <v>2.066371962428093E-9</v>
      </c>
      <c r="CH330" s="3">
        <f>IF(ROUND(CK329,2) = 0,0,-PMT(_xlfn.XLOOKUP(CG$1,'Control Panel'!$B:$B,'Control Panel'!$H:$H),_xlfn.XLOOKUP(CG$1,'Control Panel'!$B:$B,'Control Panel'!$E:$E),_xlfn.XLOOKUP(CG$1,'Control Panel'!$B:$B,'Control Panel'!$C:$C)))</f>
        <v>0</v>
      </c>
      <c r="CI330" s="3">
        <f>IF(CH330=0,0,CG330*(_xlfn.XLOOKUP(CG$1,'Control Panel'!$B:$B,'Control Panel'!$H:$H)))</f>
        <v>0</v>
      </c>
      <c r="CJ330" s="3">
        <f t="shared" si="214"/>
        <v>0</v>
      </c>
      <c r="CK330" s="3">
        <f t="shared" si="215"/>
        <v>2.066371962428093E-9</v>
      </c>
      <c r="CL330" s="10">
        <f>_xlfn.XLOOKUP(CG$1,'Control Panel'!$B:$B,'Control Panel'!$D:$D)</f>
        <v>5.5E-2</v>
      </c>
      <c r="CM330" s="2">
        <f>IF('Control Panel'!$D$26="ON",CQ329*(1-'Control Panel'!$C$26),CQ329)</f>
        <v>338678.93356539193</v>
      </c>
      <c r="CN330" s="3">
        <f>IF(ROUND(CQ329,2) = 0,0,-PMT(_xlfn.XLOOKUP(CM$1,'Control Panel'!$B:$B,'Control Panel'!$H:$H),_xlfn.XLOOKUP(CM$1,'Control Panel'!$B:$B,'Control Panel'!$E:$E),_xlfn.XLOOKUP(CM$1,'Control Panel'!$B:$B,'Control Panel'!$C:$C)))</f>
        <v>11044.074042837967</v>
      </c>
      <c r="CO330" s="3">
        <f>IF(CN330=0,0,CM330*(_xlfn.XLOOKUP(CM$1,'Control Panel'!$B:$B,'Control Panel'!$H:$H)))</f>
        <v>1481.7203343485896</v>
      </c>
      <c r="CP330" s="3">
        <f t="shared" si="216"/>
        <v>9562.3537084893778</v>
      </c>
      <c r="CQ330" s="3">
        <f t="shared" si="217"/>
        <v>329116.57985690254</v>
      </c>
      <c r="CR330" s="10">
        <f>_xlfn.XLOOKUP(CM$1,'Control Panel'!$B:$B,'Control Panel'!$D:$D)</f>
        <v>5.2499999999999998E-2</v>
      </c>
    </row>
    <row r="331" spans="1:96" ht="11.15" thickBot="1" x14ac:dyDescent="0.35">
      <c r="A331" s="86">
        <f t="shared" si="186"/>
        <v>308213.19367477746</v>
      </c>
      <c r="B331" s="3">
        <f t="shared" si="187"/>
        <v>56469.439631941423</v>
      </c>
      <c r="C331" s="88">
        <f>SUM($A$3:A330)</f>
        <v>89287543.4552356</v>
      </c>
      <c r="D331" s="87">
        <f>IF('Control Panel'!$D$27= "ON",A331+B331*(1-'Control Panel'!$C$27),A331+B331)</f>
        <v>364682.6333067189</v>
      </c>
      <c r="F331" s="11">
        <v>329</v>
      </c>
      <c r="G331" s="2">
        <f>IF('Control Panel'!$D$26="ON",K330*(1-'Control Panel'!$C$26),K330)</f>
        <v>2.5611370801925659E-9</v>
      </c>
      <c r="H331" s="3">
        <f>IF(ROUND(K330,2) = 0,0,-PMT(_xlfn.XLOOKUP(G$1,'Control Panel'!$B:$B,'Control Panel'!$H:$H),_xlfn.XLOOKUP(G$1,'Control Panel'!$B:$B,'Control Panel'!$E:$E),_xlfn.XLOOKUP(G$1,'Control Panel'!$B:$B,'Control Panel'!$C:$C)))</f>
        <v>0</v>
      </c>
      <c r="I331" s="3">
        <f>IF(H331=0,0,G331*(_xlfn.XLOOKUP(G$1,'Control Panel'!$B:$B,'Control Panel'!$H:$H)))</f>
        <v>0</v>
      </c>
      <c r="J331" s="3">
        <f t="shared" si="188"/>
        <v>0</v>
      </c>
      <c r="K331" s="3">
        <f t="shared" si="189"/>
        <v>2.5611370801925659E-9</v>
      </c>
      <c r="L331" s="10">
        <f>_xlfn.XLOOKUP(G$1,'Control Panel'!$B:$B,'Control Panel'!$D:$D)</f>
        <v>5.5E-2</v>
      </c>
      <c r="M331" s="2">
        <f>IF('Control Panel'!$D$26="ON",Q330*(1-'Control Panel'!$C$26),Q330)</f>
        <v>766293.29394280282</v>
      </c>
      <c r="N331" s="3">
        <f>IF(ROUND(Q330,2) = 0,0,-PMT(_xlfn.XLOOKUP(M$1,'Control Panel'!$B:$B,'Control Panel'!$H:$H),_xlfn.XLOOKUP(M$1,'Control Panel'!$B:$B,'Control Panel'!$E:$E),_xlfn.XLOOKUP(M$1,'Control Panel'!$B:$B,'Control Panel'!$C:$C)))</f>
        <v>26277.152547020552</v>
      </c>
      <c r="O331" s="3">
        <f>IF(N331=0,0,M331*(_xlfn.XLOOKUP(M$1,'Control Panel'!$B:$B,'Control Panel'!$H:$H)))</f>
        <v>4390.2219965473078</v>
      </c>
      <c r="P331" s="3">
        <f t="shared" si="190"/>
        <v>21886.930550473244</v>
      </c>
      <c r="Q331" s="3">
        <f t="shared" si="191"/>
        <v>744406.36339232954</v>
      </c>
      <c r="R331" s="10">
        <f>_xlfn.XLOOKUP(M$1,'Control Panel'!$B:$B,'Control Panel'!$D:$D)</f>
        <v>6.8750000000000006E-2</v>
      </c>
      <c r="S331" s="2">
        <f>IF('Control Panel'!$D$26="ON",W330*(1-'Control Panel'!$C$26),W330)</f>
        <v>1245226.6026570043</v>
      </c>
      <c r="T331" s="3">
        <f>IF(ROUND(W330,2) = 0,0,-PMT(_xlfn.XLOOKUP(S$1,'Control Panel'!$B:$B,'Control Panel'!$H:$H),_xlfn.XLOOKUP(S$1,'Control Panel'!$B:$B,'Control Panel'!$E:$E),_xlfn.XLOOKUP(S$1,'Control Panel'!$B:$B,'Control Panel'!$C:$C)))</f>
        <v>42700.372888908401</v>
      </c>
      <c r="U331" s="3">
        <f>IF(T331=0,0,S331*(_xlfn.XLOOKUP(S$1,'Control Panel'!$B:$B,'Control Panel'!$H:$H)))</f>
        <v>7134.1107443890878</v>
      </c>
      <c r="V331" s="3">
        <f t="shared" si="192"/>
        <v>35566.262144519314</v>
      </c>
      <c r="W331" s="3">
        <f t="shared" si="193"/>
        <v>1209660.340512485</v>
      </c>
      <c r="X331" s="10">
        <f>_xlfn.XLOOKUP(S$1,'Control Panel'!$B:$B,'Control Panel'!$D:$D)</f>
        <v>6.8750000000000006E-2</v>
      </c>
      <c r="Y331" s="2">
        <f>IF('Control Panel'!$D$26="ON",AC330*(1-'Control Panel'!$C$26),AC330)</f>
        <v>-6.7957444116473198E-9</v>
      </c>
      <c r="Z331" s="3">
        <f>IF(ROUND(AC330,2) = 0,0,-PMT(_xlfn.XLOOKUP(Y$1,'Control Panel'!$B:$B,'Control Panel'!$H:$H),_xlfn.XLOOKUP(Y$1,'Control Panel'!$B:$B,'Control Panel'!$E:$E),_xlfn.XLOOKUP(Y$1,'Control Panel'!$B:$B,'Control Panel'!$C:$C)))</f>
        <v>0</v>
      </c>
      <c r="AA331" s="3">
        <f>IF(Z331=0,0,Y331*(_xlfn.XLOOKUP(Y$1,'Control Panel'!$B:$B,'Control Panel'!$H:$H)))</f>
        <v>0</v>
      </c>
      <c r="AB331" s="3">
        <f t="shared" si="194"/>
        <v>0</v>
      </c>
      <c r="AC331" s="3">
        <f t="shared" si="195"/>
        <v>-6.7957444116473198E-9</v>
      </c>
      <c r="AD331" s="10">
        <f>_xlfn.XLOOKUP(Y$1,'Control Panel'!$B:$B,'Control Panel'!$D:$D)</f>
        <v>5.1249999999999997E-2</v>
      </c>
      <c r="AE331" s="2">
        <f>IF('Control Panel'!$D$26="ON",AI330*(1-'Control Panel'!$C$26),AI330)</f>
        <v>1915733.2348570146</v>
      </c>
      <c r="AF331" s="3">
        <f>IF(ROUND(AI330,2) = 0,0,-PMT(_xlfn.XLOOKUP(AE$1,'Control Panel'!$B:$B,'Control Panel'!$H:$H),_xlfn.XLOOKUP(AE$1,'Control Panel'!$B:$B,'Control Panel'!$E:$E),_xlfn.XLOOKUP(AE$1,'Control Panel'!$B:$B,'Control Panel'!$C:$C)))</f>
        <v>65692.881367551381</v>
      </c>
      <c r="AG331" s="3">
        <f>IF(AF331=0,0,AE331*(_xlfn.XLOOKUP(AE$1,'Control Panel'!$B:$B,'Control Panel'!$H:$H)))</f>
        <v>10975.554991368313</v>
      </c>
      <c r="AH331" s="3">
        <f t="shared" si="196"/>
        <v>54717.326376183068</v>
      </c>
      <c r="AI331" s="3">
        <f t="shared" si="197"/>
        <v>1861015.9084808317</v>
      </c>
      <c r="AJ331" s="10">
        <f>_xlfn.XLOOKUP(AE$1,'Control Panel'!$B:$B,'Control Panel'!$D:$D)</f>
        <v>6.8750000000000006E-2</v>
      </c>
      <c r="AK331" s="2">
        <f>IF('Control Panel'!$D$26="ON",AO330*(1-'Control Panel'!$C$26),AO330)</f>
        <v>-5.056790541857481E-10</v>
      </c>
      <c r="AL331" s="3">
        <f>IF(ROUND(AO330,2) = 0,0,-PMT(_xlfn.XLOOKUP(AK$1,'Control Panel'!$B:$B,'Control Panel'!$H:$H),_xlfn.XLOOKUP(AK$1,'Control Panel'!$B:$B,'Control Panel'!$E:$E),_xlfn.XLOOKUP(AK$1,'Control Panel'!$B:$B,'Control Panel'!$C:$C)))</f>
        <v>0</v>
      </c>
      <c r="AM331" s="3">
        <f>IF(AL331=0,0,AK331*(_xlfn.XLOOKUP(AK$1,'Control Panel'!$B:$B,'Control Panel'!$H:$H)))</f>
        <v>0</v>
      </c>
      <c r="AN331" s="3">
        <f t="shared" si="198"/>
        <v>0</v>
      </c>
      <c r="AO331" s="3">
        <f t="shared" si="199"/>
        <v>-5.056790541857481E-10</v>
      </c>
      <c r="AP331" s="10">
        <f>_xlfn.XLOOKUP(AK$1,'Control Panel'!$B:$B,'Control Panel'!$D:$D)</f>
        <v>6.25E-2</v>
      </c>
      <c r="AQ331" s="2">
        <f>IF('Control Panel'!$D$26="ON",AU330*(1-'Control Panel'!$C$26),AU330)</f>
        <v>-1.3387762010097504E-9</v>
      </c>
      <c r="AR331" s="3">
        <f>IF(ROUND(AU330,2) = 0,0,-PMT(_xlfn.XLOOKUP(AQ$1,'Control Panel'!$B:$B,'Control Panel'!$H:$H),_xlfn.XLOOKUP(AQ$1,'Control Panel'!$B:$B,'Control Panel'!$E:$E),_xlfn.XLOOKUP(AQ$1,'Control Panel'!$B:$B,'Control Panel'!$C:$C)))</f>
        <v>0</v>
      </c>
      <c r="AS331" s="3">
        <f>IF(AR331=0,0,AQ331*(_xlfn.XLOOKUP(AQ$1,'Control Panel'!$B:$B,'Control Panel'!$H:$H)))</f>
        <v>0</v>
      </c>
      <c r="AT331" s="3">
        <f t="shared" si="200"/>
        <v>0</v>
      </c>
      <c r="AU331" s="3">
        <f t="shared" si="201"/>
        <v>-1.3387762010097504E-9</v>
      </c>
      <c r="AV331" s="10">
        <f>_xlfn.XLOOKUP(AQ$1,'Control Panel'!$B:$B,'Control Panel'!$D:$D)</f>
        <v>6.6250000000000003E-2</v>
      </c>
      <c r="AW331" s="2">
        <f>IF('Control Panel'!$D$26="ON",BA330*(1-'Control Panel'!$C$26),BA330)</f>
        <v>1332753.8982464075</v>
      </c>
      <c r="AX331" s="3">
        <f>IF(ROUND(BA330,2) = 0,0,-PMT(_xlfn.XLOOKUP(AW$1,'Control Panel'!$B:$B,'Control Panel'!$H:$H),_xlfn.XLOOKUP(AW$1,'Control Panel'!$B:$B,'Control Panel'!$E:$E),_xlfn.XLOOKUP(AW$1,'Control Panel'!$B:$B,'Control Panel'!$C:$C)))</f>
        <v>44797.69910066975</v>
      </c>
      <c r="AY331" s="3">
        <f>IF(AX331=0,0,AW331*(_xlfn.XLOOKUP(AW$1,'Control Panel'!$B:$B,'Control Panel'!$H:$H)))</f>
        <v>5969.6268358953675</v>
      </c>
      <c r="AZ331" s="3">
        <f t="shared" si="202"/>
        <v>38828.072264774382</v>
      </c>
      <c r="BA331" s="3">
        <f t="shared" si="203"/>
        <v>1293925.825981633</v>
      </c>
      <c r="BB331" s="10">
        <f>_xlfn.XLOOKUP(AW$1,'Control Panel'!$B:$B,'Control Panel'!$D:$D)</f>
        <v>5.3749999999999999E-2</v>
      </c>
      <c r="BC331" s="2">
        <f>IF('Control Panel'!$D$26="ON",BG330*(1-'Control Panel'!$C$26),BG330)</f>
        <v>2421173.0236128913</v>
      </c>
      <c r="BD331" s="3">
        <f>IF(ROUND(BG330,2) = 0,0,-PMT(_xlfn.XLOOKUP(BC$1,'Control Panel'!$B:$B,'Control Panel'!$H:$H),_xlfn.XLOOKUP(BC$1,'Control Panel'!$B:$B,'Control Panel'!$E:$E),_xlfn.XLOOKUP(BC$1,'Control Panel'!$B:$B,'Control Panel'!$C:$C)))</f>
        <v>83162.8118973979</v>
      </c>
      <c r="BE331" s="3">
        <f>IF(BD331=0,0,BC331*(_xlfn.XLOOKUP(BC$1,'Control Panel'!$B:$B,'Control Panel'!$H:$H)))</f>
        <v>14123.509304408533</v>
      </c>
      <c r="BF331" s="3">
        <f t="shared" si="204"/>
        <v>69039.302592989363</v>
      </c>
      <c r="BG331" s="3">
        <f t="shared" si="205"/>
        <v>2352133.7210199018</v>
      </c>
      <c r="BH331" s="10">
        <f>_xlfn.XLOOKUP(BC$1,'Control Panel'!$B:$B,'Control Panel'!$D:$D)</f>
        <v>7.0000000000000007E-2</v>
      </c>
      <c r="BI331" s="2">
        <f>IF('Control Panel'!$D$26="ON",BM330*(1-'Control Panel'!$C$26),BM330)</f>
        <v>1179995.7297532219</v>
      </c>
      <c r="BJ331" s="3">
        <f>IF(ROUND(BM330,2) = 0,0,-PMT(_xlfn.XLOOKUP(BI$1,'Control Panel'!$B:$B,'Control Panel'!$H:$H),_xlfn.XLOOKUP(BI$1,'Control Panel'!$B:$B,'Control Panel'!$E:$E),_xlfn.XLOOKUP(BI$1,'Control Panel'!$B:$B,'Control Panel'!$C:$C)))</f>
        <v>39928.799014207361</v>
      </c>
      <c r="BK331" s="3">
        <f>IF(BJ331=0,0,BI331*(_xlfn.XLOOKUP(BI$1,'Control Panel'!$B:$B,'Control Panel'!$H:$H)))</f>
        <v>5777.0624269168147</v>
      </c>
      <c r="BL331" s="3">
        <f t="shared" si="206"/>
        <v>34151.73658729055</v>
      </c>
      <c r="BM331" s="3">
        <f t="shared" si="207"/>
        <v>1145843.9931659312</v>
      </c>
      <c r="BN331" s="10">
        <f>_xlfn.XLOOKUP(BI$1,'Control Panel'!$B:$B,'Control Panel'!$D:$D)</f>
        <v>5.8749999999999997E-2</v>
      </c>
      <c r="BO331" s="2">
        <f>IF('Control Panel'!$D$26="ON",BS330*(1-'Control Panel'!$C$26),BS330)</f>
        <v>1522164.1818381841</v>
      </c>
      <c r="BP331" s="3">
        <f>IF(ROUND(BS330,2) = 0,0,-PMT(_xlfn.XLOOKUP(BO$1,'Control Panel'!$B:$B,'Control Panel'!$H:$H),_xlfn.XLOOKUP(BO$1,'Control Panel'!$B:$B,'Control Panel'!$E:$E),_xlfn.XLOOKUP(BO$1,'Control Panel'!$B:$B,'Control Panel'!$C:$C)))</f>
        <v>51078.842448125593</v>
      </c>
      <c r="BQ331" s="3">
        <f>IF(BP331=0,0,BO331*(_xlfn.XLOOKUP(BO$1,'Control Panel'!$B:$B,'Control Panel'!$H:$H)))</f>
        <v>6659.4682955420549</v>
      </c>
      <c r="BR331" s="3">
        <f t="shared" si="208"/>
        <v>44419.374152583536</v>
      </c>
      <c r="BS331" s="3">
        <f t="shared" si="209"/>
        <v>1477744.8076856006</v>
      </c>
      <c r="BT331" s="10">
        <f>_xlfn.XLOOKUP(BO$1,'Control Panel'!$B:$B,'Control Panel'!$D:$D)</f>
        <v>5.2499999999999998E-2</v>
      </c>
      <c r="BU331" s="2">
        <f>IF('Control Panel'!$D$26="ON",BY330*(1-'Control Panel'!$C$26),BY330)</f>
        <v>-1.0259100235998631E-9</v>
      </c>
      <c r="BV331" s="3">
        <f>IF(ROUND(BY330,2) = 0,0,-PMT(_xlfn.XLOOKUP(BU$1,'Control Panel'!$B:$B,'Control Panel'!$H:$H),_xlfn.XLOOKUP(BU$1,'Control Panel'!$B:$B,'Control Panel'!$E:$E),_xlfn.XLOOKUP(BU$1,'Control Panel'!$B:$B,'Control Panel'!$C:$C)))</f>
        <v>0</v>
      </c>
      <c r="BW331" s="3">
        <f>IF(BV331=0,0,BU331*(_xlfn.XLOOKUP(BU$1,'Control Panel'!$B:$B,'Control Panel'!$H:$H)))</f>
        <v>0</v>
      </c>
      <c r="BX331" s="3">
        <f t="shared" si="210"/>
        <v>0</v>
      </c>
      <c r="BY331" s="3">
        <f t="shared" si="211"/>
        <v>-1.0259100235998631E-9</v>
      </c>
      <c r="BZ331" s="10">
        <f>_xlfn.XLOOKUP(BU$1,'Control Panel'!$B:$B,'Control Panel'!$D:$D)</f>
        <v>6.3750000000000001E-2</v>
      </c>
      <c r="CA331" s="2">
        <f>IF('Control Panel'!$D$26="ON",CE330*(1-'Control Panel'!$C$26),CE330)</f>
        <v>-8.3746272139251232E-9</v>
      </c>
      <c r="CB331" s="3">
        <f>IF(ROUND(CE330,2) = 0,0,-PMT(_xlfn.XLOOKUP(CA$1,'Control Panel'!$B:$B,'Control Panel'!$H:$H),_xlfn.XLOOKUP(CA$1,'Control Panel'!$B:$B,'Control Panel'!$E:$E),_xlfn.XLOOKUP(CA$1,'Control Panel'!$B:$B,'Control Panel'!$C:$C)))</f>
        <v>0</v>
      </c>
      <c r="CC331" s="3">
        <f>IF(CB331=0,0,CA331*(_xlfn.XLOOKUP(CA$1,'Control Panel'!$B:$B,'Control Panel'!$H:$H)))</f>
        <v>0</v>
      </c>
      <c r="CD331" s="3">
        <f t="shared" si="212"/>
        <v>0</v>
      </c>
      <c r="CE331" s="3">
        <f t="shared" si="213"/>
        <v>-8.3746272139251232E-9</v>
      </c>
      <c r="CF331" s="10">
        <f>_xlfn.XLOOKUP(CA$1,'Control Panel'!$B:$B,'Control Panel'!$D:$D)</f>
        <v>5.7500000000000002E-2</v>
      </c>
      <c r="CG331" s="2">
        <f>IF('Control Panel'!$D$26="ON",CK330*(1-'Control Panel'!$C$26),CK330)</f>
        <v>2.066371962428093E-9</v>
      </c>
      <c r="CH331" s="3">
        <f>IF(ROUND(CK330,2) = 0,0,-PMT(_xlfn.XLOOKUP(CG$1,'Control Panel'!$B:$B,'Control Panel'!$H:$H),_xlfn.XLOOKUP(CG$1,'Control Panel'!$B:$B,'Control Panel'!$E:$E),_xlfn.XLOOKUP(CG$1,'Control Panel'!$B:$B,'Control Panel'!$C:$C)))</f>
        <v>0</v>
      </c>
      <c r="CI331" s="3">
        <f>IF(CH331=0,0,CG331*(_xlfn.XLOOKUP(CG$1,'Control Panel'!$B:$B,'Control Panel'!$H:$H)))</f>
        <v>0</v>
      </c>
      <c r="CJ331" s="3">
        <f t="shared" si="214"/>
        <v>0</v>
      </c>
      <c r="CK331" s="3">
        <f t="shared" si="215"/>
        <v>2.066371962428093E-9</v>
      </c>
      <c r="CL331" s="10">
        <f>_xlfn.XLOOKUP(CG$1,'Control Panel'!$B:$B,'Control Panel'!$D:$D)</f>
        <v>5.5E-2</v>
      </c>
      <c r="CM331" s="2">
        <f>IF('Control Panel'!$D$26="ON",CQ330*(1-'Control Panel'!$C$26),CQ330)</f>
        <v>329116.57985690254</v>
      </c>
      <c r="CN331" s="3">
        <f>IF(ROUND(CQ330,2) = 0,0,-PMT(_xlfn.XLOOKUP(CM$1,'Control Panel'!$B:$B,'Control Panel'!$H:$H),_xlfn.XLOOKUP(CM$1,'Control Panel'!$B:$B,'Control Panel'!$E:$E),_xlfn.XLOOKUP(CM$1,'Control Panel'!$B:$B,'Control Panel'!$C:$C)))</f>
        <v>11044.074042837967</v>
      </c>
      <c r="CO331" s="3">
        <f>IF(CN331=0,0,CM331*(_xlfn.XLOOKUP(CM$1,'Control Panel'!$B:$B,'Control Panel'!$H:$H)))</f>
        <v>1439.8850368739484</v>
      </c>
      <c r="CP331" s="3">
        <f t="shared" si="216"/>
        <v>9604.1890059640191</v>
      </c>
      <c r="CQ331" s="3">
        <f t="shared" si="217"/>
        <v>319512.39085093851</v>
      </c>
      <c r="CR331" s="10">
        <f>_xlfn.XLOOKUP(CM$1,'Control Panel'!$B:$B,'Control Panel'!$D:$D)</f>
        <v>5.2499999999999998E-2</v>
      </c>
    </row>
    <row r="332" spans="1:96" ht="11.15" thickBot="1" x14ac:dyDescent="0.35">
      <c r="A332" s="86">
        <f t="shared" si="186"/>
        <v>309836.03824496176</v>
      </c>
      <c r="B332" s="3">
        <f t="shared" si="187"/>
        <v>54846.595061757158</v>
      </c>
      <c r="C332" s="88">
        <f>SUM($A$3:A331)</f>
        <v>89595756.648910373</v>
      </c>
      <c r="D332" s="87">
        <f>IF('Control Panel'!$D$27= "ON",A332+B332*(1-'Control Panel'!$C$27),A332+B332)</f>
        <v>364682.6333067189</v>
      </c>
      <c r="F332" s="11">
        <v>330</v>
      </c>
      <c r="G332" s="2">
        <f>IF('Control Panel'!$D$26="ON",K331*(1-'Control Panel'!$C$26),K331)</f>
        <v>2.5611370801925659E-9</v>
      </c>
      <c r="H332" s="3">
        <f>IF(ROUND(K331,2) = 0,0,-PMT(_xlfn.XLOOKUP(G$1,'Control Panel'!$B:$B,'Control Panel'!$H:$H),_xlfn.XLOOKUP(G$1,'Control Panel'!$B:$B,'Control Panel'!$E:$E),_xlfn.XLOOKUP(G$1,'Control Panel'!$B:$B,'Control Panel'!$C:$C)))</f>
        <v>0</v>
      </c>
      <c r="I332" s="3">
        <f>IF(H332=0,0,G332*(_xlfn.XLOOKUP(G$1,'Control Panel'!$B:$B,'Control Panel'!$H:$H)))</f>
        <v>0</v>
      </c>
      <c r="J332" s="3">
        <f t="shared" si="188"/>
        <v>0</v>
      </c>
      <c r="K332" s="3">
        <f t="shared" si="189"/>
        <v>2.5611370801925659E-9</v>
      </c>
      <c r="L332" s="10">
        <f>_xlfn.XLOOKUP(G$1,'Control Panel'!$B:$B,'Control Panel'!$D:$D)</f>
        <v>5.5E-2</v>
      </c>
      <c r="M332" s="2">
        <f>IF('Control Panel'!$D$26="ON",Q331*(1-'Control Panel'!$C$26),Q331)</f>
        <v>744406.36339232954</v>
      </c>
      <c r="N332" s="3">
        <f>IF(ROUND(Q331,2) = 0,0,-PMT(_xlfn.XLOOKUP(M$1,'Control Panel'!$B:$B,'Control Panel'!$H:$H),_xlfn.XLOOKUP(M$1,'Control Panel'!$B:$B,'Control Panel'!$E:$E),_xlfn.XLOOKUP(M$1,'Control Panel'!$B:$B,'Control Panel'!$C:$C)))</f>
        <v>26277.152547020552</v>
      </c>
      <c r="O332" s="3">
        <f>IF(N332=0,0,M332*(_xlfn.XLOOKUP(M$1,'Control Panel'!$B:$B,'Control Panel'!$H:$H)))</f>
        <v>4264.8281236018884</v>
      </c>
      <c r="P332" s="3">
        <f t="shared" si="190"/>
        <v>22012.324423418664</v>
      </c>
      <c r="Q332" s="3">
        <f t="shared" si="191"/>
        <v>722394.03896891093</v>
      </c>
      <c r="R332" s="10">
        <f>_xlfn.XLOOKUP(M$1,'Control Panel'!$B:$B,'Control Panel'!$D:$D)</f>
        <v>6.8750000000000006E-2</v>
      </c>
      <c r="S332" s="2">
        <f>IF('Control Panel'!$D$26="ON",W331*(1-'Control Panel'!$C$26),W331)</f>
        <v>1209660.340512485</v>
      </c>
      <c r="T332" s="3">
        <f>IF(ROUND(W331,2) = 0,0,-PMT(_xlfn.XLOOKUP(S$1,'Control Panel'!$B:$B,'Control Panel'!$H:$H),_xlfn.XLOOKUP(S$1,'Control Panel'!$B:$B,'Control Panel'!$E:$E),_xlfn.XLOOKUP(S$1,'Control Panel'!$B:$B,'Control Panel'!$C:$C)))</f>
        <v>42700.372888908401</v>
      </c>
      <c r="U332" s="3">
        <f>IF(T332=0,0,S332*(_xlfn.XLOOKUP(S$1,'Control Panel'!$B:$B,'Control Panel'!$H:$H)))</f>
        <v>6930.3457008527794</v>
      </c>
      <c r="V332" s="3">
        <f t="shared" si="192"/>
        <v>35770.027188055625</v>
      </c>
      <c r="W332" s="3">
        <f t="shared" si="193"/>
        <v>1173890.3133244293</v>
      </c>
      <c r="X332" s="10">
        <f>_xlfn.XLOOKUP(S$1,'Control Panel'!$B:$B,'Control Panel'!$D:$D)</f>
        <v>6.8750000000000006E-2</v>
      </c>
      <c r="Y332" s="2">
        <f>IF('Control Panel'!$D$26="ON",AC331*(1-'Control Panel'!$C$26),AC331)</f>
        <v>-6.7957444116473198E-9</v>
      </c>
      <c r="Z332" s="3">
        <f>IF(ROUND(AC331,2) = 0,0,-PMT(_xlfn.XLOOKUP(Y$1,'Control Panel'!$B:$B,'Control Panel'!$H:$H),_xlfn.XLOOKUP(Y$1,'Control Panel'!$B:$B,'Control Panel'!$E:$E),_xlfn.XLOOKUP(Y$1,'Control Panel'!$B:$B,'Control Panel'!$C:$C)))</f>
        <v>0</v>
      </c>
      <c r="AA332" s="3">
        <f>IF(Z332=0,0,Y332*(_xlfn.XLOOKUP(Y$1,'Control Panel'!$B:$B,'Control Panel'!$H:$H)))</f>
        <v>0</v>
      </c>
      <c r="AB332" s="3">
        <f t="shared" si="194"/>
        <v>0</v>
      </c>
      <c r="AC332" s="3">
        <f t="shared" si="195"/>
        <v>-6.7957444116473198E-9</v>
      </c>
      <c r="AD332" s="10">
        <f>_xlfn.XLOOKUP(Y$1,'Control Panel'!$B:$B,'Control Panel'!$D:$D)</f>
        <v>5.1249999999999997E-2</v>
      </c>
      <c r="AE332" s="2">
        <f>IF('Control Panel'!$D$26="ON",AI331*(1-'Control Panel'!$C$26),AI331)</f>
        <v>1861015.9084808317</v>
      </c>
      <c r="AF332" s="3">
        <f>IF(ROUND(AI331,2) = 0,0,-PMT(_xlfn.XLOOKUP(AE$1,'Control Panel'!$B:$B,'Control Panel'!$H:$H),_xlfn.XLOOKUP(AE$1,'Control Panel'!$B:$B,'Control Panel'!$E:$E),_xlfn.XLOOKUP(AE$1,'Control Panel'!$B:$B,'Control Panel'!$C:$C)))</f>
        <v>65692.881367551381</v>
      </c>
      <c r="AG332" s="3">
        <f>IF(AF332=0,0,AE332*(_xlfn.XLOOKUP(AE$1,'Control Panel'!$B:$B,'Control Panel'!$H:$H)))</f>
        <v>10662.070309004766</v>
      </c>
      <c r="AH332" s="3">
        <f t="shared" si="196"/>
        <v>55030.811058546613</v>
      </c>
      <c r="AI332" s="3">
        <f t="shared" si="197"/>
        <v>1805985.097422285</v>
      </c>
      <c r="AJ332" s="10">
        <f>_xlfn.XLOOKUP(AE$1,'Control Panel'!$B:$B,'Control Panel'!$D:$D)</f>
        <v>6.8750000000000006E-2</v>
      </c>
      <c r="AK332" s="2">
        <f>IF('Control Panel'!$D$26="ON",AO331*(1-'Control Panel'!$C$26),AO331)</f>
        <v>-5.056790541857481E-10</v>
      </c>
      <c r="AL332" s="3">
        <f>IF(ROUND(AO331,2) = 0,0,-PMT(_xlfn.XLOOKUP(AK$1,'Control Panel'!$B:$B,'Control Panel'!$H:$H),_xlfn.XLOOKUP(AK$1,'Control Panel'!$B:$B,'Control Panel'!$E:$E),_xlfn.XLOOKUP(AK$1,'Control Panel'!$B:$B,'Control Panel'!$C:$C)))</f>
        <v>0</v>
      </c>
      <c r="AM332" s="3">
        <f>IF(AL332=0,0,AK332*(_xlfn.XLOOKUP(AK$1,'Control Panel'!$B:$B,'Control Panel'!$H:$H)))</f>
        <v>0</v>
      </c>
      <c r="AN332" s="3">
        <f t="shared" si="198"/>
        <v>0</v>
      </c>
      <c r="AO332" s="3">
        <f t="shared" si="199"/>
        <v>-5.056790541857481E-10</v>
      </c>
      <c r="AP332" s="10">
        <f>_xlfn.XLOOKUP(AK$1,'Control Panel'!$B:$B,'Control Panel'!$D:$D)</f>
        <v>6.25E-2</v>
      </c>
      <c r="AQ332" s="2">
        <f>IF('Control Panel'!$D$26="ON",AU331*(1-'Control Panel'!$C$26),AU331)</f>
        <v>-1.3387762010097504E-9</v>
      </c>
      <c r="AR332" s="3">
        <f>IF(ROUND(AU331,2) = 0,0,-PMT(_xlfn.XLOOKUP(AQ$1,'Control Panel'!$B:$B,'Control Panel'!$H:$H),_xlfn.XLOOKUP(AQ$1,'Control Panel'!$B:$B,'Control Panel'!$E:$E),_xlfn.XLOOKUP(AQ$1,'Control Panel'!$B:$B,'Control Panel'!$C:$C)))</f>
        <v>0</v>
      </c>
      <c r="AS332" s="3">
        <f>IF(AR332=0,0,AQ332*(_xlfn.XLOOKUP(AQ$1,'Control Panel'!$B:$B,'Control Panel'!$H:$H)))</f>
        <v>0</v>
      </c>
      <c r="AT332" s="3">
        <f t="shared" si="200"/>
        <v>0</v>
      </c>
      <c r="AU332" s="3">
        <f t="shared" si="201"/>
        <v>-1.3387762010097504E-9</v>
      </c>
      <c r="AV332" s="10">
        <f>_xlfn.XLOOKUP(AQ$1,'Control Panel'!$B:$B,'Control Panel'!$D:$D)</f>
        <v>6.6250000000000003E-2</v>
      </c>
      <c r="AW332" s="2">
        <f>IF('Control Panel'!$D$26="ON",BA331*(1-'Control Panel'!$C$26),BA331)</f>
        <v>1293925.825981633</v>
      </c>
      <c r="AX332" s="3">
        <f>IF(ROUND(BA331,2) = 0,0,-PMT(_xlfn.XLOOKUP(AW$1,'Control Panel'!$B:$B,'Control Panel'!$H:$H),_xlfn.XLOOKUP(AW$1,'Control Panel'!$B:$B,'Control Panel'!$E:$E),_xlfn.XLOOKUP(AW$1,'Control Panel'!$B:$B,'Control Panel'!$C:$C)))</f>
        <v>44797.69910066975</v>
      </c>
      <c r="AY332" s="3">
        <f>IF(AX332=0,0,AW332*(_xlfn.XLOOKUP(AW$1,'Control Panel'!$B:$B,'Control Panel'!$H:$H)))</f>
        <v>5795.7094288760645</v>
      </c>
      <c r="AZ332" s="3">
        <f t="shared" si="202"/>
        <v>39001.989671793686</v>
      </c>
      <c r="BA332" s="3">
        <f t="shared" si="203"/>
        <v>1254923.8363098393</v>
      </c>
      <c r="BB332" s="10">
        <f>_xlfn.XLOOKUP(AW$1,'Control Panel'!$B:$B,'Control Panel'!$D:$D)</f>
        <v>5.3749999999999999E-2</v>
      </c>
      <c r="BC332" s="2">
        <f>IF('Control Panel'!$D$26="ON",BG331*(1-'Control Panel'!$C$26),BG331)</f>
        <v>2352133.7210199018</v>
      </c>
      <c r="BD332" s="3">
        <f>IF(ROUND(BG331,2) = 0,0,-PMT(_xlfn.XLOOKUP(BC$1,'Control Panel'!$B:$B,'Control Panel'!$H:$H),_xlfn.XLOOKUP(BC$1,'Control Panel'!$B:$B,'Control Panel'!$E:$E),_xlfn.XLOOKUP(BC$1,'Control Panel'!$B:$B,'Control Panel'!$C:$C)))</f>
        <v>83162.8118973979</v>
      </c>
      <c r="BE332" s="3">
        <f>IF(BD332=0,0,BC332*(_xlfn.XLOOKUP(BC$1,'Control Panel'!$B:$B,'Control Panel'!$H:$H)))</f>
        <v>13720.780039282761</v>
      </c>
      <c r="BF332" s="3">
        <f t="shared" si="204"/>
        <v>69442.031858115137</v>
      </c>
      <c r="BG332" s="3">
        <f t="shared" si="205"/>
        <v>2282691.6891617868</v>
      </c>
      <c r="BH332" s="10">
        <f>_xlfn.XLOOKUP(BC$1,'Control Panel'!$B:$B,'Control Panel'!$D:$D)</f>
        <v>7.0000000000000007E-2</v>
      </c>
      <c r="BI332" s="2">
        <f>IF('Control Panel'!$D$26="ON",BM331*(1-'Control Panel'!$C$26),BM331)</f>
        <v>1145843.9931659312</v>
      </c>
      <c r="BJ332" s="3">
        <f>IF(ROUND(BM331,2) = 0,0,-PMT(_xlfn.XLOOKUP(BI$1,'Control Panel'!$B:$B,'Control Panel'!$H:$H),_xlfn.XLOOKUP(BI$1,'Control Panel'!$B:$B,'Control Panel'!$E:$E),_xlfn.XLOOKUP(BI$1,'Control Panel'!$B:$B,'Control Panel'!$C:$C)))</f>
        <v>39928.799014207361</v>
      </c>
      <c r="BK332" s="3">
        <f>IF(BJ332=0,0,BI332*(_xlfn.XLOOKUP(BI$1,'Control Panel'!$B:$B,'Control Panel'!$H:$H)))</f>
        <v>5609.8612165415379</v>
      </c>
      <c r="BL332" s="3">
        <f t="shared" si="206"/>
        <v>34318.937797665822</v>
      </c>
      <c r="BM332" s="3">
        <f t="shared" si="207"/>
        <v>1111525.0553682654</v>
      </c>
      <c r="BN332" s="10">
        <f>_xlfn.XLOOKUP(BI$1,'Control Panel'!$B:$B,'Control Panel'!$D:$D)</f>
        <v>5.8749999999999997E-2</v>
      </c>
      <c r="BO332" s="2">
        <f>IF('Control Panel'!$D$26="ON",BS331*(1-'Control Panel'!$C$26),BS331)</f>
        <v>1477744.8076856006</v>
      </c>
      <c r="BP332" s="3">
        <f>IF(ROUND(BS331,2) = 0,0,-PMT(_xlfn.XLOOKUP(BO$1,'Control Panel'!$B:$B,'Control Panel'!$H:$H),_xlfn.XLOOKUP(BO$1,'Control Panel'!$B:$B,'Control Panel'!$E:$E),_xlfn.XLOOKUP(BO$1,'Control Panel'!$B:$B,'Control Panel'!$C:$C)))</f>
        <v>51078.842448125593</v>
      </c>
      <c r="BQ332" s="3">
        <f>IF(BP332=0,0,BO332*(_xlfn.XLOOKUP(BO$1,'Control Panel'!$B:$B,'Control Panel'!$H:$H)))</f>
        <v>6465.133533624502</v>
      </c>
      <c r="BR332" s="3">
        <f t="shared" si="208"/>
        <v>44613.70891450109</v>
      </c>
      <c r="BS332" s="3">
        <f t="shared" si="209"/>
        <v>1433131.0987710995</v>
      </c>
      <c r="BT332" s="10">
        <f>_xlfn.XLOOKUP(BO$1,'Control Panel'!$B:$B,'Control Panel'!$D:$D)</f>
        <v>5.2499999999999998E-2</v>
      </c>
      <c r="BU332" s="2">
        <f>IF('Control Panel'!$D$26="ON",BY331*(1-'Control Panel'!$C$26),BY331)</f>
        <v>-1.0259100235998631E-9</v>
      </c>
      <c r="BV332" s="3">
        <f>IF(ROUND(BY331,2) = 0,0,-PMT(_xlfn.XLOOKUP(BU$1,'Control Panel'!$B:$B,'Control Panel'!$H:$H),_xlfn.XLOOKUP(BU$1,'Control Panel'!$B:$B,'Control Panel'!$E:$E),_xlfn.XLOOKUP(BU$1,'Control Panel'!$B:$B,'Control Panel'!$C:$C)))</f>
        <v>0</v>
      </c>
      <c r="BW332" s="3">
        <f>IF(BV332=0,0,BU332*(_xlfn.XLOOKUP(BU$1,'Control Panel'!$B:$B,'Control Panel'!$H:$H)))</f>
        <v>0</v>
      </c>
      <c r="BX332" s="3">
        <f t="shared" si="210"/>
        <v>0</v>
      </c>
      <c r="BY332" s="3">
        <f t="shared" si="211"/>
        <v>-1.0259100235998631E-9</v>
      </c>
      <c r="BZ332" s="10">
        <f>_xlfn.XLOOKUP(BU$1,'Control Panel'!$B:$B,'Control Panel'!$D:$D)</f>
        <v>6.3750000000000001E-2</v>
      </c>
      <c r="CA332" s="2">
        <f>IF('Control Panel'!$D$26="ON",CE331*(1-'Control Panel'!$C$26),CE331)</f>
        <v>-8.3746272139251232E-9</v>
      </c>
      <c r="CB332" s="3">
        <f>IF(ROUND(CE331,2) = 0,0,-PMT(_xlfn.XLOOKUP(CA$1,'Control Panel'!$B:$B,'Control Panel'!$H:$H),_xlfn.XLOOKUP(CA$1,'Control Panel'!$B:$B,'Control Panel'!$E:$E),_xlfn.XLOOKUP(CA$1,'Control Panel'!$B:$B,'Control Panel'!$C:$C)))</f>
        <v>0</v>
      </c>
      <c r="CC332" s="3">
        <f>IF(CB332=0,0,CA332*(_xlfn.XLOOKUP(CA$1,'Control Panel'!$B:$B,'Control Panel'!$H:$H)))</f>
        <v>0</v>
      </c>
      <c r="CD332" s="3">
        <f t="shared" si="212"/>
        <v>0</v>
      </c>
      <c r="CE332" s="3">
        <f t="shared" si="213"/>
        <v>-8.3746272139251232E-9</v>
      </c>
      <c r="CF332" s="10">
        <f>_xlfn.XLOOKUP(CA$1,'Control Panel'!$B:$B,'Control Panel'!$D:$D)</f>
        <v>5.7500000000000002E-2</v>
      </c>
      <c r="CG332" s="2">
        <f>IF('Control Panel'!$D$26="ON",CK331*(1-'Control Panel'!$C$26),CK331)</f>
        <v>2.066371962428093E-9</v>
      </c>
      <c r="CH332" s="3">
        <f>IF(ROUND(CK331,2) = 0,0,-PMT(_xlfn.XLOOKUP(CG$1,'Control Panel'!$B:$B,'Control Panel'!$H:$H),_xlfn.XLOOKUP(CG$1,'Control Panel'!$B:$B,'Control Panel'!$E:$E),_xlfn.XLOOKUP(CG$1,'Control Panel'!$B:$B,'Control Panel'!$C:$C)))</f>
        <v>0</v>
      </c>
      <c r="CI332" s="3">
        <f>IF(CH332=0,0,CG332*(_xlfn.XLOOKUP(CG$1,'Control Panel'!$B:$B,'Control Panel'!$H:$H)))</f>
        <v>0</v>
      </c>
      <c r="CJ332" s="3">
        <f t="shared" si="214"/>
        <v>0</v>
      </c>
      <c r="CK332" s="3">
        <f t="shared" si="215"/>
        <v>2.066371962428093E-9</v>
      </c>
      <c r="CL332" s="10">
        <f>_xlfn.XLOOKUP(CG$1,'Control Panel'!$B:$B,'Control Panel'!$D:$D)</f>
        <v>5.5E-2</v>
      </c>
      <c r="CM332" s="2">
        <f>IF('Control Panel'!$D$26="ON",CQ331*(1-'Control Panel'!$C$26),CQ331)</f>
        <v>319512.39085093851</v>
      </c>
      <c r="CN332" s="3">
        <f>IF(ROUND(CQ331,2) = 0,0,-PMT(_xlfn.XLOOKUP(CM$1,'Control Panel'!$B:$B,'Control Panel'!$H:$H),_xlfn.XLOOKUP(CM$1,'Control Panel'!$B:$B,'Control Panel'!$E:$E),_xlfn.XLOOKUP(CM$1,'Control Panel'!$B:$B,'Control Panel'!$C:$C)))</f>
        <v>11044.074042837967</v>
      </c>
      <c r="CO332" s="3">
        <f>IF(CN332=0,0,CM332*(_xlfn.XLOOKUP(CM$1,'Control Panel'!$B:$B,'Control Panel'!$H:$H)))</f>
        <v>1397.8667099728559</v>
      </c>
      <c r="CP332" s="3">
        <f t="shared" si="216"/>
        <v>9646.2073328651113</v>
      </c>
      <c r="CQ332" s="3">
        <f t="shared" si="217"/>
        <v>309866.18351807341</v>
      </c>
      <c r="CR332" s="10">
        <f>_xlfn.XLOOKUP(CM$1,'Control Panel'!$B:$B,'Control Panel'!$D:$D)</f>
        <v>5.2499999999999998E-2</v>
      </c>
    </row>
    <row r="333" spans="1:96" ht="11.15" thickBot="1" x14ac:dyDescent="0.35">
      <c r="A333" s="86">
        <f t="shared" si="186"/>
        <v>311467.54552055267</v>
      </c>
      <c r="B333" s="3">
        <f t="shared" si="187"/>
        <v>53215.087786166281</v>
      </c>
      <c r="C333" s="88">
        <f>SUM($A$3:A332)</f>
        <v>89905592.687155336</v>
      </c>
      <c r="D333" s="87">
        <f>IF('Control Panel'!$D$27= "ON",A333+B333*(1-'Control Panel'!$C$27),A333+B333)</f>
        <v>364682.63330671896</v>
      </c>
      <c r="F333" s="11">
        <v>331</v>
      </c>
      <c r="G333" s="2">
        <f>IF('Control Panel'!$D$26="ON",K332*(1-'Control Panel'!$C$26),K332)</f>
        <v>2.5611370801925659E-9</v>
      </c>
      <c r="H333" s="3">
        <f>IF(ROUND(K332,2) = 0,0,-PMT(_xlfn.XLOOKUP(G$1,'Control Panel'!$B:$B,'Control Panel'!$H:$H),_xlfn.XLOOKUP(G$1,'Control Panel'!$B:$B,'Control Panel'!$E:$E),_xlfn.XLOOKUP(G$1,'Control Panel'!$B:$B,'Control Panel'!$C:$C)))</f>
        <v>0</v>
      </c>
      <c r="I333" s="3">
        <f>IF(H333=0,0,G333*(_xlfn.XLOOKUP(G$1,'Control Panel'!$B:$B,'Control Panel'!$H:$H)))</f>
        <v>0</v>
      </c>
      <c r="J333" s="3">
        <f t="shared" si="188"/>
        <v>0</v>
      </c>
      <c r="K333" s="3">
        <f t="shared" si="189"/>
        <v>2.5611370801925659E-9</v>
      </c>
      <c r="L333" s="10">
        <f>_xlfn.XLOOKUP(G$1,'Control Panel'!$B:$B,'Control Panel'!$D:$D)</f>
        <v>5.5E-2</v>
      </c>
      <c r="M333" s="2">
        <f>IF('Control Panel'!$D$26="ON",Q332*(1-'Control Panel'!$C$26),Q332)</f>
        <v>722394.03896891093</v>
      </c>
      <c r="N333" s="3">
        <f>IF(ROUND(Q332,2) = 0,0,-PMT(_xlfn.XLOOKUP(M$1,'Control Panel'!$B:$B,'Control Panel'!$H:$H),_xlfn.XLOOKUP(M$1,'Control Panel'!$B:$B,'Control Panel'!$E:$E),_xlfn.XLOOKUP(M$1,'Control Panel'!$B:$B,'Control Panel'!$C:$C)))</f>
        <v>26277.152547020552</v>
      </c>
      <c r="O333" s="3">
        <f>IF(N333=0,0,M333*(_xlfn.XLOOKUP(M$1,'Control Panel'!$B:$B,'Control Panel'!$H:$H)))</f>
        <v>4138.7158482593859</v>
      </c>
      <c r="P333" s="3">
        <f t="shared" si="190"/>
        <v>22138.436698761165</v>
      </c>
      <c r="Q333" s="3">
        <f t="shared" si="191"/>
        <v>700255.60227014974</v>
      </c>
      <c r="R333" s="10">
        <f>_xlfn.XLOOKUP(M$1,'Control Panel'!$B:$B,'Control Panel'!$D:$D)</f>
        <v>6.8750000000000006E-2</v>
      </c>
      <c r="S333" s="2">
        <f>IF('Control Panel'!$D$26="ON",W332*(1-'Control Panel'!$C$26),W332)</f>
        <v>1173890.3133244293</v>
      </c>
      <c r="T333" s="3">
        <f>IF(ROUND(W332,2) = 0,0,-PMT(_xlfn.XLOOKUP(S$1,'Control Panel'!$B:$B,'Control Panel'!$H:$H),_xlfn.XLOOKUP(S$1,'Control Panel'!$B:$B,'Control Panel'!$E:$E),_xlfn.XLOOKUP(S$1,'Control Panel'!$B:$B,'Control Panel'!$C:$C)))</f>
        <v>42700.372888908401</v>
      </c>
      <c r="U333" s="3">
        <f>IF(T333=0,0,S333*(_xlfn.XLOOKUP(S$1,'Control Panel'!$B:$B,'Control Panel'!$H:$H)))</f>
        <v>6725.4132534212104</v>
      </c>
      <c r="V333" s="3">
        <f t="shared" si="192"/>
        <v>35974.95963548719</v>
      </c>
      <c r="W333" s="3">
        <f t="shared" si="193"/>
        <v>1137915.353688942</v>
      </c>
      <c r="X333" s="10">
        <f>_xlfn.XLOOKUP(S$1,'Control Panel'!$B:$B,'Control Panel'!$D:$D)</f>
        <v>6.8750000000000006E-2</v>
      </c>
      <c r="Y333" s="2">
        <f>IF('Control Panel'!$D$26="ON",AC332*(1-'Control Panel'!$C$26),AC332)</f>
        <v>-6.7957444116473198E-9</v>
      </c>
      <c r="Z333" s="3">
        <f>IF(ROUND(AC332,2) = 0,0,-PMT(_xlfn.XLOOKUP(Y$1,'Control Panel'!$B:$B,'Control Panel'!$H:$H),_xlfn.XLOOKUP(Y$1,'Control Panel'!$B:$B,'Control Panel'!$E:$E),_xlfn.XLOOKUP(Y$1,'Control Panel'!$B:$B,'Control Panel'!$C:$C)))</f>
        <v>0</v>
      </c>
      <c r="AA333" s="3">
        <f>IF(Z333=0,0,Y333*(_xlfn.XLOOKUP(Y$1,'Control Panel'!$B:$B,'Control Panel'!$H:$H)))</f>
        <v>0</v>
      </c>
      <c r="AB333" s="3">
        <f t="shared" si="194"/>
        <v>0</v>
      </c>
      <c r="AC333" s="3">
        <f t="shared" si="195"/>
        <v>-6.7957444116473198E-9</v>
      </c>
      <c r="AD333" s="10">
        <f>_xlfn.XLOOKUP(Y$1,'Control Panel'!$B:$B,'Control Panel'!$D:$D)</f>
        <v>5.1249999999999997E-2</v>
      </c>
      <c r="AE333" s="2">
        <f>IF('Control Panel'!$D$26="ON",AI332*(1-'Control Panel'!$C$26),AI332)</f>
        <v>1805985.097422285</v>
      </c>
      <c r="AF333" s="3">
        <f>IF(ROUND(AI332,2) = 0,0,-PMT(_xlfn.XLOOKUP(AE$1,'Control Panel'!$B:$B,'Control Panel'!$H:$H),_xlfn.XLOOKUP(AE$1,'Control Panel'!$B:$B,'Control Panel'!$E:$E),_xlfn.XLOOKUP(AE$1,'Control Panel'!$B:$B,'Control Panel'!$C:$C)))</f>
        <v>65692.881367551381</v>
      </c>
      <c r="AG333" s="3">
        <f>IF(AF333=0,0,AE333*(_xlfn.XLOOKUP(AE$1,'Control Panel'!$B:$B,'Control Panel'!$H:$H)))</f>
        <v>10346.789620648509</v>
      </c>
      <c r="AH333" s="3">
        <f t="shared" si="196"/>
        <v>55346.091746902872</v>
      </c>
      <c r="AI333" s="3">
        <f t="shared" si="197"/>
        <v>1750639.0056753822</v>
      </c>
      <c r="AJ333" s="10">
        <f>_xlfn.XLOOKUP(AE$1,'Control Panel'!$B:$B,'Control Panel'!$D:$D)</f>
        <v>6.8750000000000006E-2</v>
      </c>
      <c r="AK333" s="2">
        <f>IF('Control Panel'!$D$26="ON",AO332*(1-'Control Panel'!$C$26),AO332)</f>
        <v>-5.056790541857481E-10</v>
      </c>
      <c r="AL333" s="3">
        <f>IF(ROUND(AO332,2) = 0,0,-PMT(_xlfn.XLOOKUP(AK$1,'Control Panel'!$B:$B,'Control Panel'!$H:$H),_xlfn.XLOOKUP(AK$1,'Control Panel'!$B:$B,'Control Panel'!$E:$E),_xlfn.XLOOKUP(AK$1,'Control Panel'!$B:$B,'Control Panel'!$C:$C)))</f>
        <v>0</v>
      </c>
      <c r="AM333" s="3">
        <f>IF(AL333=0,0,AK333*(_xlfn.XLOOKUP(AK$1,'Control Panel'!$B:$B,'Control Panel'!$H:$H)))</f>
        <v>0</v>
      </c>
      <c r="AN333" s="3">
        <f t="shared" si="198"/>
        <v>0</v>
      </c>
      <c r="AO333" s="3">
        <f t="shared" si="199"/>
        <v>-5.056790541857481E-10</v>
      </c>
      <c r="AP333" s="10">
        <f>_xlfn.XLOOKUP(AK$1,'Control Panel'!$B:$B,'Control Panel'!$D:$D)</f>
        <v>6.25E-2</v>
      </c>
      <c r="AQ333" s="2">
        <f>IF('Control Panel'!$D$26="ON",AU332*(1-'Control Panel'!$C$26),AU332)</f>
        <v>-1.3387762010097504E-9</v>
      </c>
      <c r="AR333" s="3">
        <f>IF(ROUND(AU332,2) = 0,0,-PMT(_xlfn.XLOOKUP(AQ$1,'Control Panel'!$B:$B,'Control Panel'!$H:$H),_xlfn.XLOOKUP(AQ$1,'Control Panel'!$B:$B,'Control Panel'!$E:$E),_xlfn.XLOOKUP(AQ$1,'Control Panel'!$B:$B,'Control Panel'!$C:$C)))</f>
        <v>0</v>
      </c>
      <c r="AS333" s="3">
        <f>IF(AR333=0,0,AQ333*(_xlfn.XLOOKUP(AQ$1,'Control Panel'!$B:$B,'Control Panel'!$H:$H)))</f>
        <v>0</v>
      </c>
      <c r="AT333" s="3">
        <f t="shared" si="200"/>
        <v>0</v>
      </c>
      <c r="AU333" s="3">
        <f t="shared" si="201"/>
        <v>-1.3387762010097504E-9</v>
      </c>
      <c r="AV333" s="10">
        <f>_xlfn.XLOOKUP(AQ$1,'Control Panel'!$B:$B,'Control Panel'!$D:$D)</f>
        <v>6.6250000000000003E-2</v>
      </c>
      <c r="AW333" s="2">
        <f>IF('Control Panel'!$D$26="ON",BA332*(1-'Control Panel'!$C$26),BA332)</f>
        <v>1254923.8363098393</v>
      </c>
      <c r="AX333" s="3">
        <f>IF(ROUND(BA332,2) = 0,0,-PMT(_xlfn.XLOOKUP(AW$1,'Control Panel'!$B:$B,'Control Panel'!$H:$H),_xlfn.XLOOKUP(AW$1,'Control Panel'!$B:$B,'Control Panel'!$E:$E),_xlfn.XLOOKUP(AW$1,'Control Panel'!$B:$B,'Control Panel'!$C:$C)))</f>
        <v>44797.69910066975</v>
      </c>
      <c r="AY333" s="3">
        <f>IF(AX333=0,0,AW333*(_xlfn.XLOOKUP(AW$1,'Control Panel'!$B:$B,'Control Panel'!$H:$H)))</f>
        <v>5621.0130168044889</v>
      </c>
      <c r="AZ333" s="3">
        <f t="shared" si="202"/>
        <v>39176.686083865265</v>
      </c>
      <c r="BA333" s="3">
        <f t="shared" si="203"/>
        <v>1215747.1502259739</v>
      </c>
      <c r="BB333" s="10">
        <f>_xlfn.XLOOKUP(AW$1,'Control Panel'!$B:$B,'Control Panel'!$D:$D)</f>
        <v>5.3749999999999999E-2</v>
      </c>
      <c r="BC333" s="2">
        <f>IF('Control Panel'!$D$26="ON",BG332*(1-'Control Panel'!$C$26),BG332)</f>
        <v>2282691.6891617868</v>
      </c>
      <c r="BD333" s="3">
        <f>IF(ROUND(BG332,2) = 0,0,-PMT(_xlfn.XLOOKUP(BC$1,'Control Panel'!$B:$B,'Control Panel'!$H:$H),_xlfn.XLOOKUP(BC$1,'Control Panel'!$B:$B,'Control Panel'!$E:$E),_xlfn.XLOOKUP(BC$1,'Control Panel'!$B:$B,'Control Panel'!$C:$C)))</f>
        <v>83162.8118973979</v>
      </c>
      <c r="BE333" s="3">
        <f>IF(BD333=0,0,BC333*(_xlfn.XLOOKUP(BC$1,'Control Panel'!$B:$B,'Control Panel'!$H:$H)))</f>
        <v>13315.701520110424</v>
      </c>
      <c r="BF333" s="3">
        <f t="shared" si="204"/>
        <v>69847.110377287478</v>
      </c>
      <c r="BG333" s="3">
        <f t="shared" si="205"/>
        <v>2212844.5787844993</v>
      </c>
      <c r="BH333" s="10">
        <f>_xlfn.XLOOKUP(BC$1,'Control Panel'!$B:$B,'Control Panel'!$D:$D)</f>
        <v>7.0000000000000007E-2</v>
      </c>
      <c r="BI333" s="2">
        <f>IF('Control Panel'!$D$26="ON",BM332*(1-'Control Panel'!$C$26),BM332)</f>
        <v>1111525.0553682654</v>
      </c>
      <c r="BJ333" s="3">
        <f>IF(ROUND(BM332,2) = 0,0,-PMT(_xlfn.XLOOKUP(BI$1,'Control Panel'!$B:$B,'Control Panel'!$H:$H),_xlfn.XLOOKUP(BI$1,'Control Panel'!$B:$B,'Control Panel'!$E:$E),_xlfn.XLOOKUP(BI$1,'Control Panel'!$B:$B,'Control Panel'!$C:$C)))</f>
        <v>39928.799014207361</v>
      </c>
      <c r="BK333" s="3">
        <f>IF(BJ333=0,0,BI333*(_xlfn.XLOOKUP(BI$1,'Control Panel'!$B:$B,'Control Panel'!$H:$H)))</f>
        <v>5441.841416907132</v>
      </c>
      <c r="BL333" s="3">
        <f t="shared" si="206"/>
        <v>34486.957597300228</v>
      </c>
      <c r="BM333" s="3">
        <f t="shared" si="207"/>
        <v>1077038.0977709652</v>
      </c>
      <c r="BN333" s="10">
        <f>_xlfn.XLOOKUP(BI$1,'Control Panel'!$B:$B,'Control Panel'!$D:$D)</f>
        <v>5.8749999999999997E-2</v>
      </c>
      <c r="BO333" s="2">
        <f>IF('Control Panel'!$D$26="ON",BS332*(1-'Control Panel'!$C$26),BS332)</f>
        <v>1433131.0987710995</v>
      </c>
      <c r="BP333" s="3">
        <f>IF(ROUND(BS332,2) = 0,0,-PMT(_xlfn.XLOOKUP(BO$1,'Control Panel'!$B:$B,'Control Panel'!$H:$H),_xlfn.XLOOKUP(BO$1,'Control Panel'!$B:$B,'Control Panel'!$E:$E),_xlfn.XLOOKUP(BO$1,'Control Panel'!$B:$B,'Control Panel'!$C:$C)))</f>
        <v>51078.842448125593</v>
      </c>
      <c r="BQ333" s="3">
        <f>IF(BP333=0,0,BO333*(_xlfn.XLOOKUP(BO$1,'Control Panel'!$B:$B,'Control Panel'!$H:$H)))</f>
        <v>6269.9485571235591</v>
      </c>
      <c r="BR333" s="3">
        <f t="shared" si="208"/>
        <v>44808.893891002037</v>
      </c>
      <c r="BS333" s="3">
        <f t="shared" si="209"/>
        <v>1388322.2048800974</v>
      </c>
      <c r="BT333" s="10">
        <f>_xlfn.XLOOKUP(BO$1,'Control Panel'!$B:$B,'Control Panel'!$D:$D)</f>
        <v>5.2499999999999998E-2</v>
      </c>
      <c r="BU333" s="2">
        <f>IF('Control Panel'!$D$26="ON",BY332*(1-'Control Panel'!$C$26),BY332)</f>
        <v>-1.0259100235998631E-9</v>
      </c>
      <c r="BV333" s="3">
        <f>IF(ROUND(BY332,2) = 0,0,-PMT(_xlfn.XLOOKUP(BU$1,'Control Panel'!$B:$B,'Control Panel'!$H:$H),_xlfn.XLOOKUP(BU$1,'Control Panel'!$B:$B,'Control Panel'!$E:$E),_xlfn.XLOOKUP(BU$1,'Control Panel'!$B:$B,'Control Panel'!$C:$C)))</f>
        <v>0</v>
      </c>
      <c r="BW333" s="3">
        <f>IF(BV333=0,0,BU333*(_xlfn.XLOOKUP(BU$1,'Control Panel'!$B:$B,'Control Panel'!$H:$H)))</f>
        <v>0</v>
      </c>
      <c r="BX333" s="3">
        <f t="shared" si="210"/>
        <v>0</v>
      </c>
      <c r="BY333" s="3">
        <f t="shared" si="211"/>
        <v>-1.0259100235998631E-9</v>
      </c>
      <c r="BZ333" s="10">
        <f>_xlfn.XLOOKUP(BU$1,'Control Panel'!$B:$B,'Control Panel'!$D:$D)</f>
        <v>6.3750000000000001E-2</v>
      </c>
      <c r="CA333" s="2">
        <f>IF('Control Panel'!$D$26="ON",CE332*(1-'Control Panel'!$C$26),CE332)</f>
        <v>-8.3746272139251232E-9</v>
      </c>
      <c r="CB333" s="3">
        <f>IF(ROUND(CE332,2) = 0,0,-PMT(_xlfn.XLOOKUP(CA$1,'Control Panel'!$B:$B,'Control Panel'!$H:$H),_xlfn.XLOOKUP(CA$1,'Control Panel'!$B:$B,'Control Panel'!$E:$E),_xlfn.XLOOKUP(CA$1,'Control Panel'!$B:$B,'Control Panel'!$C:$C)))</f>
        <v>0</v>
      </c>
      <c r="CC333" s="3">
        <f>IF(CB333=0,0,CA333*(_xlfn.XLOOKUP(CA$1,'Control Panel'!$B:$B,'Control Panel'!$H:$H)))</f>
        <v>0</v>
      </c>
      <c r="CD333" s="3">
        <f t="shared" si="212"/>
        <v>0</v>
      </c>
      <c r="CE333" s="3">
        <f t="shared" si="213"/>
        <v>-8.3746272139251232E-9</v>
      </c>
      <c r="CF333" s="10">
        <f>_xlfn.XLOOKUP(CA$1,'Control Panel'!$B:$B,'Control Panel'!$D:$D)</f>
        <v>5.7500000000000002E-2</v>
      </c>
      <c r="CG333" s="2">
        <f>IF('Control Panel'!$D$26="ON",CK332*(1-'Control Panel'!$C$26),CK332)</f>
        <v>2.066371962428093E-9</v>
      </c>
      <c r="CH333" s="3">
        <f>IF(ROUND(CK332,2) = 0,0,-PMT(_xlfn.XLOOKUP(CG$1,'Control Panel'!$B:$B,'Control Panel'!$H:$H),_xlfn.XLOOKUP(CG$1,'Control Panel'!$B:$B,'Control Panel'!$E:$E),_xlfn.XLOOKUP(CG$1,'Control Panel'!$B:$B,'Control Panel'!$C:$C)))</f>
        <v>0</v>
      </c>
      <c r="CI333" s="3">
        <f>IF(CH333=0,0,CG333*(_xlfn.XLOOKUP(CG$1,'Control Panel'!$B:$B,'Control Panel'!$H:$H)))</f>
        <v>0</v>
      </c>
      <c r="CJ333" s="3">
        <f t="shared" si="214"/>
        <v>0</v>
      </c>
      <c r="CK333" s="3">
        <f t="shared" si="215"/>
        <v>2.066371962428093E-9</v>
      </c>
      <c r="CL333" s="10">
        <f>_xlfn.XLOOKUP(CG$1,'Control Panel'!$B:$B,'Control Panel'!$D:$D)</f>
        <v>5.5E-2</v>
      </c>
      <c r="CM333" s="2">
        <f>IF('Control Panel'!$D$26="ON",CQ332*(1-'Control Panel'!$C$26),CQ332)</f>
        <v>309866.18351807341</v>
      </c>
      <c r="CN333" s="3">
        <f>IF(ROUND(CQ332,2) = 0,0,-PMT(_xlfn.XLOOKUP(CM$1,'Control Panel'!$B:$B,'Control Panel'!$H:$H),_xlfn.XLOOKUP(CM$1,'Control Panel'!$B:$B,'Control Panel'!$E:$E),_xlfn.XLOOKUP(CM$1,'Control Panel'!$B:$B,'Control Panel'!$C:$C)))</f>
        <v>11044.074042837967</v>
      </c>
      <c r="CO333" s="3">
        <f>IF(CN333=0,0,CM333*(_xlfn.XLOOKUP(CM$1,'Control Panel'!$B:$B,'Control Panel'!$H:$H)))</f>
        <v>1355.664552891571</v>
      </c>
      <c r="CP333" s="3">
        <f t="shared" si="216"/>
        <v>9688.4094899463962</v>
      </c>
      <c r="CQ333" s="3">
        <f t="shared" si="217"/>
        <v>300177.77402812702</v>
      </c>
      <c r="CR333" s="10">
        <f>_xlfn.XLOOKUP(CM$1,'Control Panel'!$B:$B,'Control Panel'!$D:$D)</f>
        <v>5.2499999999999998E-2</v>
      </c>
    </row>
    <row r="334" spans="1:96" ht="11.15" thickBot="1" x14ac:dyDescent="0.35">
      <c r="A334" s="86">
        <f t="shared" si="186"/>
        <v>313107.76232016418</v>
      </c>
      <c r="B334" s="3">
        <f t="shared" si="187"/>
        <v>51574.870986554757</v>
      </c>
      <c r="C334" s="88">
        <f>SUM($A$3:A333)</f>
        <v>90217060.232675895</v>
      </c>
      <c r="D334" s="87">
        <f>IF('Control Panel'!$D$27= "ON",A334+B334*(1-'Control Panel'!$C$27),A334+B334)</f>
        <v>364682.63330671896</v>
      </c>
      <c r="F334" s="11">
        <v>332</v>
      </c>
      <c r="G334" s="2">
        <f>IF('Control Panel'!$D$26="ON",K333*(1-'Control Panel'!$C$26),K333)</f>
        <v>2.5611370801925659E-9</v>
      </c>
      <c r="H334" s="3">
        <f>IF(ROUND(K333,2) = 0,0,-PMT(_xlfn.XLOOKUP(G$1,'Control Panel'!$B:$B,'Control Panel'!$H:$H),_xlfn.XLOOKUP(G$1,'Control Panel'!$B:$B,'Control Panel'!$E:$E),_xlfn.XLOOKUP(G$1,'Control Panel'!$B:$B,'Control Panel'!$C:$C)))</f>
        <v>0</v>
      </c>
      <c r="I334" s="3">
        <f>IF(H334=0,0,G334*(_xlfn.XLOOKUP(G$1,'Control Panel'!$B:$B,'Control Panel'!$H:$H)))</f>
        <v>0</v>
      </c>
      <c r="J334" s="3">
        <f t="shared" si="188"/>
        <v>0</v>
      </c>
      <c r="K334" s="3">
        <f t="shared" si="189"/>
        <v>2.5611370801925659E-9</v>
      </c>
      <c r="L334" s="10">
        <f>_xlfn.XLOOKUP(G$1,'Control Panel'!$B:$B,'Control Panel'!$D:$D)</f>
        <v>5.5E-2</v>
      </c>
      <c r="M334" s="2">
        <f>IF('Control Panel'!$D$26="ON",Q333*(1-'Control Panel'!$C$26),Q333)</f>
        <v>700255.60227014974</v>
      </c>
      <c r="N334" s="3">
        <f>IF(ROUND(Q333,2) = 0,0,-PMT(_xlfn.XLOOKUP(M$1,'Control Panel'!$B:$B,'Control Panel'!$H:$H),_xlfn.XLOOKUP(M$1,'Control Panel'!$B:$B,'Control Panel'!$E:$E),_xlfn.XLOOKUP(M$1,'Control Panel'!$B:$B,'Control Panel'!$C:$C)))</f>
        <v>26277.152547020552</v>
      </c>
      <c r="O334" s="3">
        <f>IF(N334=0,0,M334*(_xlfn.XLOOKUP(M$1,'Control Panel'!$B:$B,'Control Panel'!$H:$H)))</f>
        <v>4011.8810546727332</v>
      </c>
      <c r="P334" s="3">
        <f t="shared" si="190"/>
        <v>22265.27149234782</v>
      </c>
      <c r="Q334" s="3">
        <f t="shared" si="191"/>
        <v>677990.33077780192</v>
      </c>
      <c r="R334" s="10">
        <f>_xlfn.XLOOKUP(M$1,'Control Panel'!$B:$B,'Control Panel'!$D:$D)</f>
        <v>6.8750000000000006E-2</v>
      </c>
      <c r="S334" s="2">
        <f>IF('Control Panel'!$D$26="ON",W333*(1-'Control Panel'!$C$26),W333)</f>
        <v>1137915.353688942</v>
      </c>
      <c r="T334" s="3">
        <f>IF(ROUND(W333,2) = 0,0,-PMT(_xlfn.XLOOKUP(S$1,'Control Panel'!$B:$B,'Control Panel'!$H:$H),_xlfn.XLOOKUP(S$1,'Control Panel'!$B:$B,'Control Panel'!$E:$E),_xlfn.XLOOKUP(S$1,'Control Panel'!$B:$B,'Control Panel'!$C:$C)))</f>
        <v>42700.372888908401</v>
      </c>
      <c r="U334" s="3">
        <f>IF(T334=0,0,S334*(_xlfn.XLOOKUP(S$1,'Control Panel'!$B:$B,'Control Panel'!$H:$H)))</f>
        <v>6519.3067138428978</v>
      </c>
      <c r="V334" s="3">
        <f t="shared" si="192"/>
        <v>36181.066175065505</v>
      </c>
      <c r="W334" s="3">
        <f t="shared" si="193"/>
        <v>1101734.2875138766</v>
      </c>
      <c r="X334" s="10">
        <f>_xlfn.XLOOKUP(S$1,'Control Panel'!$B:$B,'Control Panel'!$D:$D)</f>
        <v>6.8750000000000006E-2</v>
      </c>
      <c r="Y334" s="2">
        <f>IF('Control Panel'!$D$26="ON",AC333*(1-'Control Panel'!$C$26),AC333)</f>
        <v>-6.7957444116473198E-9</v>
      </c>
      <c r="Z334" s="3">
        <f>IF(ROUND(AC333,2) = 0,0,-PMT(_xlfn.XLOOKUP(Y$1,'Control Panel'!$B:$B,'Control Panel'!$H:$H),_xlfn.XLOOKUP(Y$1,'Control Panel'!$B:$B,'Control Panel'!$E:$E),_xlfn.XLOOKUP(Y$1,'Control Panel'!$B:$B,'Control Panel'!$C:$C)))</f>
        <v>0</v>
      </c>
      <c r="AA334" s="3">
        <f>IF(Z334=0,0,Y334*(_xlfn.XLOOKUP(Y$1,'Control Panel'!$B:$B,'Control Panel'!$H:$H)))</f>
        <v>0</v>
      </c>
      <c r="AB334" s="3">
        <f t="shared" si="194"/>
        <v>0</v>
      </c>
      <c r="AC334" s="3">
        <f t="shared" si="195"/>
        <v>-6.7957444116473198E-9</v>
      </c>
      <c r="AD334" s="10">
        <f>_xlfn.XLOOKUP(Y$1,'Control Panel'!$B:$B,'Control Panel'!$D:$D)</f>
        <v>5.1249999999999997E-2</v>
      </c>
      <c r="AE334" s="2">
        <f>IF('Control Panel'!$D$26="ON",AI333*(1-'Control Panel'!$C$26),AI333)</f>
        <v>1750639.0056753822</v>
      </c>
      <c r="AF334" s="3">
        <f>IF(ROUND(AI333,2) = 0,0,-PMT(_xlfn.XLOOKUP(AE$1,'Control Panel'!$B:$B,'Control Panel'!$H:$H),_xlfn.XLOOKUP(AE$1,'Control Panel'!$B:$B,'Control Panel'!$E:$E),_xlfn.XLOOKUP(AE$1,'Control Panel'!$B:$B,'Control Panel'!$C:$C)))</f>
        <v>65692.881367551381</v>
      </c>
      <c r="AG334" s="3">
        <f>IF(AF334=0,0,AE334*(_xlfn.XLOOKUP(AE$1,'Control Panel'!$B:$B,'Control Panel'!$H:$H)))</f>
        <v>10029.702636681877</v>
      </c>
      <c r="AH334" s="3">
        <f t="shared" si="196"/>
        <v>55663.178730869506</v>
      </c>
      <c r="AI334" s="3">
        <f t="shared" si="197"/>
        <v>1694975.8269445128</v>
      </c>
      <c r="AJ334" s="10">
        <f>_xlfn.XLOOKUP(AE$1,'Control Panel'!$B:$B,'Control Panel'!$D:$D)</f>
        <v>6.8750000000000006E-2</v>
      </c>
      <c r="AK334" s="2">
        <f>IF('Control Panel'!$D$26="ON",AO333*(1-'Control Panel'!$C$26),AO333)</f>
        <v>-5.056790541857481E-10</v>
      </c>
      <c r="AL334" s="3">
        <f>IF(ROUND(AO333,2) = 0,0,-PMT(_xlfn.XLOOKUP(AK$1,'Control Panel'!$B:$B,'Control Panel'!$H:$H),_xlfn.XLOOKUP(AK$1,'Control Panel'!$B:$B,'Control Panel'!$E:$E),_xlfn.XLOOKUP(AK$1,'Control Panel'!$B:$B,'Control Panel'!$C:$C)))</f>
        <v>0</v>
      </c>
      <c r="AM334" s="3">
        <f>IF(AL334=0,0,AK334*(_xlfn.XLOOKUP(AK$1,'Control Panel'!$B:$B,'Control Panel'!$H:$H)))</f>
        <v>0</v>
      </c>
      <c r="AN334" s="3">
        <f t="shared" si="198"/>
        <v>0</v>
      </c>
      <c r="AO334" s="3">
        <f t="shared" si="199"/>
        <v>-5.056790541857481E-10</v>
      </c>
      <c r="AP334" s="10">
        <f>_xlfn.XLOOKUP(AK$1,'Control Panel'!$B:$B,'Control Panel'!$D:$D)</f>
        <v>6.25E-2</v>
      </c>
      <c r="AQ334" s="2">
        <f>IF('Control Panel'!$D$26="ON",AU333*(1-'Control Panel'!$C$26),AU333)</f>
        <v>-1.3387762010097504E-9</v>
      </c>
      <c r="AR334" s="3">
        <f>IF(ROUND(AU333,2) = 0,0,-PMT(_xlfn.XLOOKUP(AQ$1,'Control Panel'!$B:$B,'Control Panel'!$H:$H),_xlfn.XLOOKUP(AQ$1,'Control Panel'!$B:$B,'Control Panel'!$E:$E),_xlfn.XLOOKUP(AQ$1,'Control Panel'!$B:$B,'Control Panel'!$C:$C)))</f>
        <v>0</v>
      </c>
      <c r="AS334" s="3">
        <f>IF(AR334=0,0,AQ334*(_xlfn.XLOOKUP(AQ$1,'Control Panel'!$B:$B,'Control Panel'!$H:$H)))</f>
        <v>0</v>
      </c>
      <c r="AT334" s="3">
        <f t="shared" si="200"/>
        <v>0</v>
      </c>
      <c r="AU334" s="3">
        <f t="shared" si="201"/>
        <v>-1.3387762010097504E-9</v>
      </c>
      <c r="AV334" s="10">
        <f>_xlfn.XLOOKUP(AQ$1,'Control Panel'!$B:$B,'Control Panel'!$D:$D)</f>
        <v>6.6250000000000003E-2</v>
      </c>
      <c r="AW334" s="2">
        <f>IF('Control Panel'!$D$26="ON",BA333*(1-'Control Panel'!$C$26),BA333)</f>
        <v>1215747.1502259739</v>
      </c>
      <c r="AX334" s="3">
        <f>IF(ROUND(BA333,2) = 0,0,-PMT(_xlfn.XLOOKUP(AW$1,'Control Panel'!$B:$B,'Control Panel'!$H:$H),_xlfn.XLOOKUP(AW$1,'Control Panel'!$B:$B,'Control Panel'!$E:$E),_xlfn.XLOOKUP(AW$1,'Control Panel'!$B:$B,'Control Panel'!$C:$C)))</f>
        <v>44797.69910066975</v>
      </c>
      <c r="AY334" s="3">
        <f>IF(AX334=0,0,AW334*(_xlfn.XLOOKUP(AW$1,'Control Panel'!$B:$B,'Control Panel'!$H:$H)))</f>
        <v>5445.5341103871751</v>
      </c>
      <c r="AZ334" s="3">
        <f t="shared" si="202"/>
        <v>39352.164990282574</v>
      </c>
      <c r="BA334" s="3">
        <f t="shared" si="203"/>
        <v>1176394.9852356913</v>
      </c>
      <c r="BB334" s="10">
        <f>_xlfn.XLOOKUP(AW$1,'Control Panel'!$B:$B,'Control Panel'!$D:$D)</f>
        <v>5.3749999999999999E-2</v>
      </c>
      <c r="BC334" s="2">
        <f>IF('Control Panel'!$D$26="ON",BG333*(1-'Control Panel'!$C$26),BG333)</f>
        <v>2212844.5787844993</v>
      </c>
      <c r="BD334" s="3">
        <f>IF(ROUND(BG333,2) = 0,0,-PMT(_xlfn.XLOOKUP(BC$1,'Control Panel'!$B:$B,'Control Panel'!$H:$H),_xlfn.XLOOKUP(BC$1,'Control Panel'!$B:$B,'Control Panel'!$E:$E),_xlfn.XLOOKUP(BC$1,'Control Panel'!$B:$B,'Control Panel'!$C:$C)))</f>
        <v>83162.8118973979</v>
      </c>
      <c r="BE334" s="3">
        <f>IF(BD334=0,0,BC334*(_xlfn.XLOOKUP(BC$1,'Control Panel'!$B:$B,'Control Panel'!$H:$H)))</f>
        <v>12908.26004290958</v>
      </c>
      <c r="BF334" s="3">
        <f t="shared" si="204"/>
        <v>70254.551854488323</v>
      </c>
      <c r="BG334" s="3">
        <f t="shared" si="205"/>
        <v>2142590.0269300109</v>
      </c>
      <c r="BH334" s="10">
        <f>_xlfn.XLOOKUP(BC$1,'Control Panel'!$B:$B,'Control Panel'!$D:$D)</f>
        <v>7.0000000000000007E-2</v>
      </c>
      <c r="BI334" s="2">
        <f>IF('Control Panel'!$D$26="ON",BM333*(1-'Control Panel'!$C$26),BM333)</f>
        <v>1077038.0977709652</v>
      </c>
      <c r="BJ334" s="3">
        <f>IF(ROUND(BM333,2) = 0,0,-PMT(_xlfn.XLOOKUP(BI$1,'Control Panel'!$B:$B,'Control Panel'!$H:$H),_xlfn.XLOOKUP(BI$1,'Control Panel'!$B:$B,'Control Panel'!$E:$E),_xlfn.XLOOKUP(BI$1,'Control Panel'!$B:$B,'Control Panel'!$C:$C)))</f>
        <v>39928.799014207361</v>
      </c>
      <c r="BK334" s="3">
        <f>IF(BJ334=0,0,BI334*(_xlfn.XLOOKUP(BI$1,'Control Panel'!$B:$B,'Control Panel'!$H:$H)))</f>
        <v>5272.9990203370162</v>
      </c>
      <c r="BL334" s="3">
        <f t="shared" si="206"/>
        <v>34655.799993870343</v>
      </c>
      <c r="BM334" s="3">
        <f t="shared" si="207"/>
        <v>1042382.2977770949</v>
      </c>
      <c r="BN334" s="10">
        <f>_xlfn.XLOOKUP(BI$1,'Control Panel'!$B:$B,'Control Panel'!$D:$D)</f>
        <v>5.8749999999999997E-2</v>
      </c>
      <c r="BO334" s="2">
        <f>IF('Control Panel'!$D$26="ON",BS333*(1-'Control Panel'!$C$26),BS333)</f>
        <v>1388322.2048800974</v>
      </c>
      <c r="BP334" s="3">
        <f>IF(ROUND(BS333,2) = 0,0,-PMT(_xlfn.XLOOKUP(BO$1,'Control Panel'!$B:$B,'Control Panel'!$H:$H),_xlfn.XLOOKUP(BO$1,'Control Panel'!$B:$B,'Control Panel'!$E:$E),_xlfn.XLOOKUP(BO$1,'Control Panel'!$B:$B,'Control Panel'!$C:$C)))</f>
        <v>51078.842448125593</v>
      </c>
      <c r="BQ334" s="3">
        <f>IF(BP334=0,0,BO334*(_xlfn.XLOOKUP(BO$1,'Control Panel'!$B:$B,'Control Panel'!$H:$H)))</f>
        <v>6073.9096463504256</v>
      </c>
      <c r="BR334" s="3">
        <f t="shared" si="208"/>
        <v>45004.932801775169</v>
      </c>
      <c r="BS334" s="3">
        <f t="shared" si="209"/>
        <v>1343317.2720783222</v>
      </c>
      <c r="BT334" s="10">
        <f>_xlfn.XLOOKUP(BO$1,'Control Panel'!$B:$B,'Control Panel'!$D:$D)</f>
        <v>5.2499999999999998E-2</v>
      </c>
      <c r="BU334" s="2">
        <f>IF('Control Panel'!$D$26="ON",BY333*(1-'Control Panel'!$C$26),BY333)</f>
        <v>-1.0259100235998631E-9</v>
      </c>
      <c r="BV334" s="3">
        <f>IF(ROUND(BY333,2) = 0,0,-PMT(_xlfn.XLOOKUP(BU$1,'Control Panel'!$B:$B,'Control Panel'!$H:$H),_xlfn.XLOOKUP(BU$1,'Control Panel'!$B:$B,'Control Panel'!$E:$E),_xlfn.XLOOKUP(BU$1,'Control Panel'!$B:$B,'Control Panel'!$C:$C)))</f>
        <v>0</v>
      </c>
      <c r="BW334" s="3">
        <f>IF(BV334=0,0,BU334*(_xlfn.XLOOKUP(BU$1,'Control Panel'!$B:$B,'Control Panel'!$H:$H)))</f>
        <v>0</v>
      </c>
      <c r="BX334" s="3">
        <f t="shared" si="210"/>
        <v>0</v>
      </c>
      <c r="BY334" s="3">
        <f t="shared" si="211"/>
        <v>-1.0259100235998631E-9</v>
      </c>
      <c r="BZ334" s="10">
        <f>_xlfn.XLOOKUP(BU$1,'Control Panel'!$B:$B,'Control Panel'!$D:$D)</f>
        <v>6.3750000000000001E-2</v>
      </c>
      <c r="CA334" s="2">
        <f>IF('Control Panel'!$D$26="ON",CE333*(1-'Control Panel'!$C$26),CE333)</f>
        <v>-8.3746272139251232E-9</v>
      </c>
      <c r="CB334" s="3">
        <f>IF(ROUND(CE333,2) = 0,0,-PMT(_xlfn.XLOOKUP(CA$1,'Control Panel'!$B:$B,'Control Panel'!$H:$H),_xlfn.XLOOKUP(CA$1,'Control Panel'!$B:$B,'Control Panel'!$E:$E),_xlfn.XLOOKUP(CA$1,'Control Panel'!$B:$B,'Control Panel'!$C:$C)))</f>
        <v>0</v>
      </c>
      <c r="CC334" s="3">
        <f>IF(CB334=0,0,CA334*(_xlfn.XLOOKUP(CA$1,'Control Panel'!$B:$B,'Control Panel'!$H:$H)))</f>
        <v>0</v>
      </c>
      <c r="CD334" s="3">
        <f t="shared" si="212"/>
        <v>0</v>
      </c>
      <c r="CE334" s="3">
        <f t="shared" si="213"/>
        <v>-8.3746272139251232E-9</v>
      </c>
      <c r="CF334" s="10">
        <f>_xlfn.XLOOKUP(CA$1,'Control Panel'!$B:$B,'Control Panel'!$D:$D)</f>
        <v>5.7500000000000002E-2</v>
      </c>
      <c r="CG334" s="2">
        <f>IF('Control Panel'!$D$26="ON",CK333*(1-'Control Panel'!$C$26),CK333)</f>
        <v>2.066371962428093E-9</v>
      </c>
      <c r="CH334" s="3">
        <f>IF(ROUND(CK333,2) = 0,0,-PMT(_xlfn.XLOOKUP(CG$1,'Control Panel'!$B:$B,'Control Panel'!$H:$H),_xlfn.XLOOKUP(CG$1,'Control Panel'!$B:$B,'Control Panel'!$E:$E),_xlfn.XLOOKUP(CG$1,'Control Panel'!$B:$B,'Control Panel'!$C:$C)))</f>
        <v>0</v>
      </c>
      <c r="CI334" s="3">
        <f>IF(CH334=0,0,CG334*(_xlfn.XLOOKUP(CG$1,'Control Panel'!$B:$B,'Control Panel'!$H:$H)))</f>
        <v>0</v>
      </c>
      <c r="CJ334" s="3">
        <f t="shared" si="214"/>
        <v>0</v>
      </c>
      <c r="CK334" s="3">
        <f t="shared" si="215"/>
        <v>2.066371962428093E-9</v>
      </c>
      <c r="CL334" s="10">
        <f>_xlfn.XLOOKUP(CG$1,'Control Panel'!$B:$B,'Control Panel'!$D:$D)</f>
        <v>5.5E-2</v>
      </c>
      <c r="CM334" s="2">
        <f>IF('Control Panel'!$D$26="ON",CQ333*(1-'Control Panel'!$C$26),CQ333)</f>
        <v>300177.77402812702</v>
      </c>
      <c r="CN334" s="3">
        <f>IF(ROUND(CQ333,2) = 0,0,-PMT(_xlfn.XLOOKUP(CM$1,'Control Panel'!$B:$B,'Control Panel'!$H:$H),_xlfn.XLOOKUP(CM$1,'Control Panel'!$B:$B,'Control Panel'!$E:$E),_xlfn.XLOOKUP(CM$1,'Control Panel'!$B:$B,'Control Panel'!$C:$C)))</f>
        <v>11044.074042837967</v>
      </c>
      <c r="CO334" s="3">
        <f>IF(CN334=0,0,CM334*(_xlfn.XLOOKUP(CM$1,'Control Panel'!$B:$B,'Control Panel'!$H:$H)))</f>
        <v>1313.2777613730557</v>
      </c>
      <c r="CP334" s="3">
        <f t="shared" si="216"/>
        <v>9730.7962814649109</v>
      </c>
      <c r="CQ334" s="3">
        <f t="shared" si="217"/>
        <v>290446.9777466621</v>
      </c>
      <c r="CR334" s="10">
        <f>_xlfn.XLOOKUP(CM$1,'Control Panel'!$B:$B,'Control Panel'!$D:$D)</f>
        <v>5.2499999999999998E-2</v>
      </c>
    </row>
    <row r="335" spans="1:96" ht="11.15" thickBot="1" x14ac:dyDescent="0.35">
      <c r="A335" s="86">
        <f t="shared" si="186"/>
        <v>314756.73571824195</v>
      </c>
      <c r="B335" s="3">
        <f t="shared" si="187"/>
        <v>49925.897588476953</v>
      </c>
      <c r="C335" s="88">
        <f>SUM($A$3:A334)</f>
        <v>90530167.994996056</v>
      </c>
      <c r="D335" s="87">
        <f>IF('Control Panel'!$D$27= "ON",A335+B335*(1-'Control Panel'!$C$27),A335+B335)</f>
        <v>364682.6333067189</v>
      </c>
      <c r="F335" s="11">
        <v>333</v>
      </c>
      <c r="G335" s="2">
        <f>IF('Control Panel'!$D$26="ON",K334*(1-'Control Panel'!$C$26),K334)</f>
        <v>2.5611370801925659E-9</v>
      </c>
      <c r="H335" s="3">
        <f>IF(ROUND(K334,2) = 0,0,-PMT(_xlfn.XLOOKUP(G$1,'Control Panel'!$B:$B,'Control Panel'!$H:$H),_xlfn.XLOOKUP(G$1,'Control Panel'!$B:$B,'Control Panel'!$E:$E),_xlfn.XLOOKUP(G$1,'Control Panel'!$B:$B,'Control Panel'!$C:$C)))</f>
        <v>0</v>
      </c>
      <c r="I335" s="3">
        <f>IF(H335=0,0,G335*(_xlfn.XLOOKUP(G$1,'Control Panel'!$B:$B,'Control Panel'!$H:$H)))</f>
        <v>0</v>
      </c>
      <c r="J335" s="3">
        <f t="shared" si="188"/>
        <v>0</v>
      </c>
      <c r="K335" s="3">
        <f t="shared" si="189"/>
        <v>2.5611370801925659E-9</v>
      </c>
      <c r="L335" s="10">
        <f>_xlfn.XLOOKUP(G$1,'Control Panel'!$B:$B,'Control Panel'!$D:$D)</f>
        <v>5.5E-2</v>
      </c>
      <c r="M335" s="2">
        <f>IF('Control Panel'!$D$26="ON",Q334*(1-'Control Panel'!$C$26),Q334)</f>
        <v>677990.33077780192</v>
      </c>
      <c r="N335" s="3">
        <f>IF(ROUND(Q334,2) = 0,0,-PMT(_xlfn.XLOOKUP(M$1,'Control Panel'!$B:$B,'Control Panel'!$H:$H),_xlfn.XLOOKUP(M$1,'Control Panel'!$B:$B,'Control Panel'!$E:$E),_xlfn.XLOOKUP(M$1,'Control Panel'!$B:$B,'Control Panel'!$C:$C)))</f>
        <v>26277.152547020552</v>
      </c>
      <c r="O335" s="3">
        <f>IF(N335=0,0,M335*(_xlfn.XLOOKUP(M$1,'Control Panel'!$B:$B,'Control Panel'!$H:$H)))</f>
        <v>3884.3196034144903</v>
      </c>
      <c r="P335" s="3">
        <f t="shared" si="190"/>
        <v>22392.832943606063</v>
      </c>
      <c r="Q335" s="3">
        <f t="shared" si="191"/>
        <v>655597.49783419585</v>
      </c>
      <c r="R335" s="10">
        <f>_xlfn.XLOOKUP(M$1,'Control Panel'!$B:$B,'Control Panel'!$D:$D)</f>
        <v>6.8750000000000006E-2</v>
      </c>
      <c r="S335" s="2">
        <f>IF('Control Panel'!$D$26="ON",W334*(1-'Control Panel'!$C$26),W334)</f>
        <v>1101734.2875138766</v>
      </c>
      <c r="T335" s="3">
        <f>IF(ROUND(W334,2) = 0,0,-PMT(_xlfn.XLOOKUP(S$1,'Control Panel'!$B:$B,'Control Panel'!$H:$H),_xlfn.XLOOKUP(S$1,'Control Panel'!$B:$B,'Control Panel'!$E:$E),_xlfn.XLOOKUP(S$1,'Control Panel'!$B:$B,'Control Panel'!$C:$C)))</f>
        <v>42700.372888908401</v>
      </c>
      <c r="U335" s="3">
        <f>IF(T335=0,0,S335*(_xlfn.XLOOKUP(S$1,'Control Panel'!$B:$B,'Control Panel'!$H:$H)))</f>
        <v>6312.019355548252</v>
      </c>
      <c r="V335" s="3">
        <f t="shared" si="192"/>
        <v>36388.353533360147</v>
      </c>
      <c r="W335" s="3">
        <f t="shared" si="193"/>
        <v>1065345.9339805164</v>
      </c>
      <c r="X335" s="10">
        <f>_xlfn.XLOOKUP(S$1,'Control Panel'!$B:$B,'Control Panel'!$D:$D)</f>
        <v>6.8750000000000006E-2</v>
      </c>
      <c r="Y335" s="2">
        <f>IF('Control Panel'!$D$26="ON",AC334*(1-'Control Panel'!$C$26),AC334)</f>
        <v>-6.7957444116473198E-9</v>
      </c>
      <c r="Z335" s="3">
        <f>IF(ROUND(AC334,2) = 0,0,-PMT(_xlfn.XLOOKUP(Y$1,'Control Panel'!$B:$B,'Control Panel'!$H:$H),_xlfn.XLOOKUP(Y$1,'Control Panel'!$B:$B,'Control Panel'!$E:$E),_xlfn.XLOOKUP(Y$1,'Control Panel'!$B:$B,'Control Panel'!$C:$C)))</f>
        <v>0</v>
      </c>
      <c r="AA335" s="3">
        <f>IF(Z335=0,0,Y335*(_xlfn.XLOOKUP(Y$1,'Control Panel'!$B:$B,'Control Panel'!$H:$H)))</f>
        <v>0</v>
      </c>
      <c r="AB335" s="3">
        <f t="shared" si="194"/>
        <v>0</v>
      </c>
      <c r="AC335" s="3">
        <f t="shared" si="195"/>
        <v>-6.7957444116473198E-9</v>
      </c>
      <c r="AD335" s="10">
        <f>_xlfn.XLOOKUP(Y$1,'Control Panel'!$B:$B,'Control Panel'!$D:$D)</f>
        <v>5.1249999999999997E-2</v>
      </c>
      <c r="AE335" s="2">
        <f>IF('Control Panel'!$D$26="ON",AI334*(1-'Control Panel'!$C$26),AI334)</f>
        <v>1694975.8269445128</v>
      </c>
      <c r="AF335" s="3">
        <f>IF(ROUND(AI334,2) = 0,0,-PMT(_xlfn.XLOOKUP(AE$1,'Control Panel'!$B:$B,'Control Panel'!$H:$H),_xlfn.XLOOKUP(AE$1,'Control Panel'!$B:$B,'Control Panel'!$E:$E),_xlfn.XLOOKUP(AE$1,'Control Panel'!$B:$B,'Control Panel'!$C:$C)))</f>
        <v>65692.881367551381</v>
      </c>
      <c r="AG335" s="3">
        <f>IF(AF335=0,0,AE335*(_xlfn.XLOOKUP(AE$1,'Control Panel'!$B:$B,'Control Panel'!$H:$H)))</f>
        <v>9710.7990085362726</v>
      </c>
      <c r="AH335" s="3">
        <f t="shared" si="196"/>
        <v>55982.082359015112</v>
      </c>
      <c r="AI335" s="3">
        <f t="shared" si="197"/>
        <v>1638993.7445854978</v>
      </c>
      <c r="AJ335" s="10">
        <f>_xlfn.XLOOKUP(AE$1,'Control Panel'!$B:$B,'Control Panel'!$D:$D)</f>
        <v>6.8750000000000006E-2</v>
      </c>
      <c r="AK335" s="2">
        <f>IF('Control Panel'!$D$26="ON",AO334*(1-'Control Panel'!$C$26),AO334)</f>
        <v>-5.056790541857481E-10</v>
      </c>
      <c r="AL335" s="3">
        <f>IF(ROUND(AO334,2) = 0,0,-PMT(_xlfn.XLOOKUP(AK$1,'Control Panel'!$B:$B,'Control Panel'!$H:$H),_xlfn.XLOOKUP(AK$1,'Control Panel'!$B:$B,'Control Panel'!$E:$E),_xlfn.XLOOKUP(AK$1,'Control Panel'!$B:$B,'Control Panel'!$C:$C)))</f>
        <v>0</v>
      </c>
      <c r="AM335" s="3">
        <f>IF(AL335=0,0,AK335*(_xlfn.XLOOKUP(AK$1,'Control Panel'!$B:$B,'Control Panel'!$H:$H)))</f>
        <v>0</v>
      </c>
      <c r="AN335" s="3">
        <f t="shared" si="198"/>
        <v>0</v>
      </c>
      <c r="AO335" s="3">
        <f t="shared" si="199"/>
        <v>-5.056790541857481E-10</v>
      </c>
      <c r="AP335" s="10">
        <f>_xlfn.XLOOKUP(AK$1,'Control Panel'!$B:$B,'Control Panel'!$D:$D)</f>
        <v>6.25E-2</v>
      </c>
      <c r="AQ335" s="2">
        <f>IF('Control Panel'!$D$26="ON",AU334*(1-'Control Panel'!$C$26),AU334)</f>
        <v>-1.3387762010097504E-9</v>
      </c>
      <c r="AR335" s="3">
        <f>IF(ROUND(AU334,2) = 0,0,-PMT(_xlfn.XLOOKUP(AQ$1,'Control Panel'!$B:$B,'Control Panel'!$H:$H),_xlfn.XLOOKUP(AQ$1,'Control Panel'!$B:$B,'Control Panel'!$E:$E),_xlfn.XLOOKUP(AQ$1,'Control Panel'!$B:$B,'Control Panel'!$C:$C)))</f>
        <v>0</v>
      </c>
      <c r="AS335" s="3">
        <f>IF(AR335=0,0,AQ335*(_xlfn.XLOOKUP(AQ$1,'Control Panel'!$B:$B,'Control Panel'!$H:$H)))</f>
        <v>0</v>
      </c>
      <c r="AT335" s="3">
        <f t="shared" si="200"/>
        <v>0</v>
      </c>
      <c r="AU335" s="3">
        <f t="shared" si="201"/>
        <v>-1.3387762010097504E-9</v>
      </c>
      <c r="AV335" s="10">
        <f>_xlfn.XLOOKUP(AQ$1,'Control Panel'!$B:$B,'Control Panel'!$D:$D)</f>
        <v>6.6250000000000003E-2</v>
      </c>
      <c r="AW335" s="2">
        <f>IF('Control Panel'!$D$26="ON",BA334*(1-'Control Panel'!$C$26),BA334)</f>
        <v>1176394.9852356913</v>
      </c>
      <c r="AX335" s="3">
        <f>IF(ROUND(BA334,2) = 0,0,-PMT(_xlfn.XLOOKUP(AW$1,'Control Panel'!$B:$B,'Control Panel'!$H:$H),_xlfn.XLOOKUP(AW$1,'Control Panel'!$B:$B,'Control Panel'!$E:$E),_xlfn.XLOOKUP(AW$1,'Control Panel'!$B:$B,'Control Panel'!$C:$C)))</f>
        <v>44797.69910066975</v>
      </c>
      <c r="AY335" s="3">
        <f>IF(AX335=0,0,AW335*(_xlfn.XLOOKUP(AW$1,'Control Panel'!$B:$B,'Control Panel'!$H:$H)))</f>
        <v>5269.2692047015344</v>
      </c>
      <c r="AZ335" s="3">
        <f t="shared" si="202"/>
        <v>39528.429895968213</v>
      </c>
      <c r="BA335" s="3">
        <f t="shared" si="203"/>
        <v>1136866.5553397231</v>
      </c>
      <c r="BB335" s="10">
        <f>_xlfn.XLOOKUP(AW$1,'Control Panel'!$B:$B,'Control Panel'!$D:$D)</f>
        <v>5.3749999999999999E-2</v>
      </c>
      <c r="BC335" s="2">
        <f>IF('Control Panel'!$D$26="ON",BG334*(1-'Control Panel'!$C$26),BG334)</f>
        <v>2142590.0269300109</v>
      </c>
      <c r="BD335" s="3">
        <f>IF(ROUND(BG334,2) = 0,0,-PMT(_xlfn.XLOOKUP(BC$1,'Control Panel'!$B:$B,'Control Panel'!$H:$H),_xlfn.XLOOKUP(BC$1,'Control Panel'!$B:$B,'Control Panel'!$E:$E),_xlfn.XLOOKUP(BC$1,'Control Panel'!$B:$B,'Control Panel'!$C:$C)))</f>
        <v>83162.8118973979</v>
      </c>
      <c r="BE335" s="3">
        <f>IF(BD335=0,0,BC335*(_xlfn.XLOOKUP(BC$1,'Control Panel'!$B:$B,'Control Panel'!$H:$H)))</f>
        <v>12498.441823758398</v>
      </c>
      <c r="BF335" s="3">
        <f t="shared" si="204"/>
        <v>70664.370073639497</v>
      </c>
      <c r="BG335" s="3">
        <f t="shared" si="205"/>
        <v>2071925.6568563713</v>
      </c>
      <c r="BH335" s="10">
        <f>_xlfn.XLOOKUP(BC$1,'Control Panel'!$B:$B,'Control Panel'!$D:$D)</f>
        <v>7.0000000000000007E-2</v>
      </c>
      <c r="BI335" s="2">
        <f>IF('Control Panel'!$D$26="ON",BM334*(1-'Control Panel'!$C$26),BM334)</f>
        <v>1042382.2977770949</v>
      </c>
      <c r="BJ335" s="3">
        <f>IF(ROUND(BM334,2) = 0,0,-PMT(_xlfn.XLOOKUP(BI$1,'Control Panel'!$B:$B,'Control Panel'!$H:$H),_xlfn.XLOOKUP(BI$1,'Control Panel'!$B:$B,'Control Panel'!$E:$E),_xlfn.XLOOKUP(BI$1,'Control Panel'!$B:$B,'Control Panel'!$C:$C)))</f>
        <v>39928.799014207361</v>
      </c>
      <c r="BK335" s="3">
        <f>IF(BJ335=0,0,BI335*(_xlfn.XLOOKUP(BI$1,'Control Panel'!$B:$B,'Control Panel'!$H:$H)))</f>
        <v>5103.3299995336929</v>
      </c>
      <c r="BL335" s="3">
        <f t="shared" si="206"/>
        <v>34825.469014673668</v>
      </c>
      <c r="BM335" s="3">
        <f t="shared" si="207"/>
        <v>1007556.8287624212</v>
      </c>
      <c r="BN335" s="10">
        <f>_xlfn.XLOOKUP(BI$1,'Control Panel'!$B:$B,'Control Panel'!$D:$D)</f>
        <v>5.8749999999999997E-2</v>
      </c>
      <c r="BO335" s="2">
        <f>IF('Control Panel'!$D$26="ON",BS334*(1-'Control Panel'!$C$26),BS334)</f>
        <v>1343317.2720783222</v>
      </c>
      <c r="BP335" s="3">
        <f>IF(ROUND(BS334,2) = 0,0,-PMT(_xlfn.XLOOKUP(BO$1,'Control Panel'!$B:$B,'Control Panel'!$H:$H),_xlfn.XLOOKUP(BO$1,'Control Panel'!$B:$B,'Control Panel'!$E:$E),_xlfn.XLOOKUP(BO$1,'Control Panel'!$B:$B,'Control Panel'!$C:$C)))</f>
        <v>51078.842448125593</v>
      </c>
      <c r="BQ335" s="3">
        <f>IF(BP335=0,0,BO335*(_xlfn.XLOOKUP(BO$1,'Control Panel'!$B:$B,'Control Panel'!$H:$H)))</f>
        <v>5877.0130653426595</v>
      </c>
      <c r="BR335" s="3">
        <f t="shared" si="208"/>
        <v>45201.829382782933</v>
      </c>
      <c r="BS335" s="3">
        <f t="shared" si="209"/>
        <v>1298115.4426955392</v>
      </c>
      <c r="BT335" s="10">
        <f>_xlfn.XLOOKUP(BO$1,'Control Panel'!$B:$B,'Control Panel'!$D:$D)</f>
        <v>5.2499999999999998E-2</v>
      </c>
      <c r="BU335" s="2">
        <f>IF('Control Panel'!$D$26="ON",BY334*(1-'Control Panel'!$C$26),BY334)</f>
        <v>-1.0259100235998631E-9</v>
      </c>
      <c r="BV335" s="3">
        <f>IF(ROUND(BY334,2) = 0,0,-PMT(_xlfn.XLOOKUP(BU$1,'Control Panel'!$B:$B,'Control Panel'!$H:$H),_xlfn.XLOOKUP(BU$1,'Control Panel'!$B:$B,'Control Panel'!$E:$E),_xlfn.XLOOKUP(BU$1,'Control Panel'!$B:$B,'Control Panel'!$C:$C)))</f>
        <v>0</v>
      </c>
      <c r="BW335" s="3">
        <f>IF(BV335=0,0,BU335*(_xlfn.XLOOKUP(BU$1,'Control Panel'!$B:$B,'Control Panel'!$H:$H)))</f>
        <v>0</v>
      </c>
      <c r="BX335" s="3">
        <f t="shared" si="210"/>
        <v>0</v>
      </c>
      <c r="BY335" s="3">
        <f t="shared" si="211"/>
        <v>-1.0259100235998631E-9</v>
      </c>
      <c r="BZ335" s="10">
        <f>_xlfn.XLOOKUP(BU$1,'Control Panel'!$B:$B,'Control Panel'!$D:$D)</f>
        <v>6.3750000000000001E-2</v>
      </c>
      <c r="CA335" s="2">
        <f>IF('Control Panel'!$D$26="ON",CE334*(1-'Control Panel'!$C$26),CE334)</f>
        <v>-8.3746272139251232E-9</v>
      </c>
      <c r="CB335" s="3">
        <f>IF(ROUND(CE334,2) = 0,0,-PMT(_xlfn.XLOOKUP(CA$1,'Control Panel'!$B:$B,'Control Panel'!$H:$H),_xlfn.XLOOKUP(CA$1,'Control Panel'!$B:$B,'Control Panel'!$E:$E),_xlfn.XLOOKUP(CA$1,'Control Panel'!$B:$B,'Control Panel'!$C:$C)))</f>
        <v>0</v>
      </c>
      <c r="CC335" s="3">
        <f>IF(CB335=0,0,CA335*(_xlfn.XLOOKUP(CA$1,'Control Panel'!$B:$B,'Control Panel'!$H:$H)))</f>
        <v>0</v>
      </c>
      <c r="CD335" s="3">
        <f t="shared" si="212"/>
        <v>0</v>
      </c>
      <c r="CE335" s="3">
        <f t="shared" si="213"/>
        <v>-8.3746272139251232E-9</v>
      </c>
      <c r="CF335" s="10">
        <f>_xlfn.XLOOKUP(CA$1,'Control Panel'!$B:$B,'Control Panel'!$D:$D)</f>
        <v>5.7500000000000002E-2</v>
      </c>
      <c r="CG335" s="2">
        <f>IF('Control Panel'!$D$26="ON",CK334*(1-'Control Panel'!$C$26),CK334)</f>
        <v>2.066371962428093E-9</v>
      </c>
      <c r="CH335" s="3">
        <f>IF(ROUND(CK334,2) = 0,0,-PMT(_xlfn.XLOOKUP(CG$1,'Control Panel'!$B:$B,'Control Panel'!$H:$H),_xlfn.XLOOKUP(CG$1,'Control Panel'!$B:$B,'Control Panel'!$E:$E),_xlfn.XLOOKUP(CG$1,'Control Panel'!$B:$B,'Control Panel'!$C:$C)))</f>
        <v>0</v>
      </c>
      <c r="CI335" s="3">
        <f>IF(CH335=0,0,CG335*(_xlfn.XLOOKUP(CG$1,'Control Panel'!$B:$B,'Control Panel'!$H:$H)))</f>
        <v>0</v>
      </c>
      <c r="CJ335" s="3">
        <f t="shared" si="214"/>
        <v>0</v>
      </c>
      <c r="CK335" s="3">
        <f t="shared" si="215"/>
        <v>2.066371962428093E-9</v>
      </c>
      <c r="CL335" s="10">
        <f>_xlfn.XLOOKUP(CG$1,'Control Panel'!$B:$B,'Control Panel'!$D:$D)</f>
        <v>5.5E-2</v>
      </c>
      <c r="CM335" s="2">
        <f>IF('Control Panel'!$D$26="ON",CQ334*(1-'Control Panel'!$C$26),CQ334)</f>
        <v>290446.9777466621</v>
      </c>
      <c r="CN335" s="3">
        <f>IF(ROUND(CQ334,2) = 0,0,-PMT(_xlfn.XLOOKUP(CM$1,'Control Panel'!$B:$B,'Control Panel'!$H:$H),_xlfn.XLOOKUP(CM$1,'Control Panel'!$B:$B,'Control Panel'!$E:$E),_xlfn.XLOOKUP(CM$1,'Control Panel'!$B:$B,'Control Panel'!$C:$C)))</f>
        <v>11044.074042837967</v>
      </c>
      <c r="CO335" s="3">
        <f>IF(CN335=0,0,CM335*(_xlfn.XLOOKUP(CM$1,'Control Panel'!$B:$B,'Control Panel'!$H:$H)))</f>
        <v>1270.7055276416465</v>
      </c>
      <c r="CP335" s="3">
        <f t="shared" si="216"/>
        <v>9773.36851519632</v>
      </c>
      <c r="CQ335" s="3">
        <f t="shared" si="217"/>
        <v>280673.60923146579</v>
      </c>
      <c r="CR335" s="10">
        <f>_xlfn.XLOOKUP(CM$1,'Control Panel'!$B:$B,'Control Panel'!$D:$D)</f>
        <v>5.2499999999999998E-2</v>
      </c>
    </row>
    <row r="336" spans="1:96" ht="11.15" thickBot="1" x14ac:dyDescent="0.35">
      <c r="A336" s="86">
        <f t="shared" si="186"/>
        <v>316414.51304647466</v>
      </c>
      <c r="B336" s="3">
        <f t="shared" si="187"/>
        <v>48268.120260244214</v>
      </c>
      <c r="C336" s="88">
        <f>SUM($A$3:A335)</f>
        <v>90844924.730714291</v>
      </c>
      <c r="D336" s="87">
        <f>IF('Control Panel'!$D$27= "ON",A336+B336*(1-'Control Panel'!$C$27),A336+B336)</f>
        <v>364682.6333067189</v>
      </c>
      <c r="F336" s="11">
        <v>334</v>
      </c>
      <c r="G336" s="2">
        <f>IF('Control Panel'!$D$26="ON",K335*(1-'Control Panel'!$C$26),K335)</f>
        <v>2.5611370801925659E-9</v>
      </c>
      <c r="H336" s="3">
        <f>IF(ROUND(K335,2) = 0,0,-PMT(_xlfn.XLOOKUP(G$1,'Control Panel'!$B:$B,'Control Panel'!$H:$H),_xlfn.XLOOKUP(G$1,'Control Panel'!$B:$B,'Control Panel'!$E:$E),_xlfn.XLOOKUP(G$1,'Control Panel'!$B:$B,'Control Panel'!$C:$C)))</f>
        <v>0</v>
      </c>
      <c r="I336" s="3">
        <f>IF(H336=0,0,G336*(_xlfn.XLOOKUP(G$1,'Control Panel'!$B:$B,'Control Panel'!$H:$H)))</f>
        <v>0</v>
      </c>
      <c r="J336" s="3">
        <f t="shared" si="188"/>
        <v>0</v>
      </c>
      <c r="K336" s="3">
        <f t="shared" si="189"/>
        <v>2.5611370801925659E-9</v>
      </c>
      <c r="L336" s="10">
        <f>_xlfn.XLOOKUP(G$1,'Control Panel'!$B:$B,'Control Panel'!$D:$D)</f>
        <v>5.5E-2</v>
      </c>
      <c r="M336" s="2">
        <f>IF('Control Panel'!$D$26="ON",Q335*(1-'Control Panel'!$C$26),Q335)</f>
        <v>655597.49783419585</v>
      </c>
      <c r="N336" s="3">
        <f>IF(ROUND(Q335,2) = 0,0,-PMT(_xlfn.XLOOKUP(M$1,'Control Panel'!$B:$B,'Control Panel'!$H:$H),_xlfn.XLOOKUP(M$1,'Control Panel'!$B:$B,'Control Panel'!$E:$E),_xlfn.XLOOKUP(M$1,'Control Panel'!$B:$B,'Control Panel'!$C:$C)))</f>
        <v>26277.152547020552</v>
      </c>
      <c r="O336" s="3">
        <f>IF(N336=0,0,M336*(_xlfn.XLOOKUP(M$1,'Control Panel'!$B:$B,'Control Panel'!$H:$H)))</f>
        <v>3756.0273313417474</v>
      </c>
      <c r="P336" s="3">
        <f t="shared" si="190"/>
        <v>22521.125215678803</v>
      </c>
      <c r="Q336" s="3">
        <f t="shared" si="191"/>
        <v>633076.37261851702</v>
      </c>
      <c r="R336" s="10">
        <f>_xlfn.XLOOKUP(M$1,'Control Panel'!$B:$B,'Control Panel'!$D:$D)</f>
        <v>6.8750000000000006E-2</v>
      </c>
      <c r="S336" s="2">
        <f>IF('Control Panel'!$D$26="ON",W335*(1-'Control Panel'!$C$26),W335)</f>
        <v>1065345.9339805164</v>
      </c>
      <c r="T336" s="3">
        <f>IF(ROUND(W335,2) = 0,0,-PMT(_xlfn.XLOOKUP(S$1,'Control Panel'!$B:$B,'Control Panel'!$H:$H),_xlfn.XLOOKUP(S$1,'Control Panel'!$B:$B,'Control Panel'!$E:$E),_xlfn.XLOOKUP(S$1,'Control Panel'!$B:$B,'Control Panel'!$C:$C)))</f>
        <v>42700.372888908401</v>
      </c>
      <c r="U336" s="3">
        <f>IF(T336=0,0,S336*(_xlfn.XLOOKUP(S$1,'Control Panel'!$B:$B,'Control Panel'!$H:$H)))</f>
        <v>6103.5444134300424</v>
      </c>
      <c r="V336" s="3">
        <f t="shared" si="192"/>
        <v>36596.82847547836</v>
      </c>
      <c r="W336" s="3">
        <f t="shared" si="193"/>
        <v>1028749.1055050381</v>
      </c>
      <c r="X336" s="10">
        <f>_xlfn.XLOOKUP(S$1,'Control Panel'!$B:$B,'Control Panel'!$D:$D)</f>
        <v>6.8750000000000006E-2</v>
      </c>
      <c r="Y336" s="2">
        <f>IF('Control Panel'!$D$26="ON",AC335*(1-'Control Panel'!$C$26),AC335)</f>
        <v>-6.7957444116473198E-9</v>
      </c>
      <c r="Z336" s="3">
        <f>IF(ROUND(AC335,2) = 0,0,-PMT(_xlfn.XLOOKUP(Y$1,'Control Panel'!$B:$B,'Control Panel'!$H:$H),_xlfn.XLOOKUP(Y$1,'Control Panel'!$B:$B,'Control Panel'!$E:$E),_xlfn.XLOOKUP(Y$1,'Control Panel'!$B:$B,'Control Panel'!$C:$C)))</f>
        <v>0</v>
      </c>
      <c r="AA336" s="3">
        <f>IF(Z336=0,0,Y336*(_xlfn.XLOOKUP(Y$1,'Control Panel'!$B:$B,'Control Panel'!$H:$H)))</f>
        <v>0</v>
      </c>
      <c r="AB336" s="3">
        <f t="shared" si="194"/>
        <v>0</v>
      </c>
      <c r="AC336" s="3">
        <f t="shared" si="195"/>
        <v>-6.7957444116473198E-9</v>
      </c>
      <c r="AD336" s="10">
        <f>_xlfn.XLOOKUP(Y$1,'Control Panel'!$B:$B,'Control Panel'!$D:$D)</f>
        <v>5.1249999999999997E-2</v>
      </c>
      <c r="AE336" s="2">
        <f>IF('Control Panel'!$D$26="ON",AI335*(1-'Control Panel'!$C$26),AI335)</f>
        <v>1638993.7445854978</v>
      </c>
      <c r="AF336" s="3">
        <f>IF(ROUND(AI335,2) = 0,0,-PMT(_xlfn.XLOOKUP(AE$1,'Control Panel'!$B:$B,'Control Panel'!$H:$H),_xlfn.XLOOKUP(AE$1,'Control Panel'!$B:$B,'Control Panel'!$E:$E),_xlfn.XLOOKUP(AE$1,'Control Panel'!$B:$B,'Control Panel'!$C:$C)))</f>
        <v>65692.881367551381</v>
      </c>
      <c r="AG336" s="3">
        <f>IF(AF336=0,0,AE336*(_xlfn.XLOOKUP(AE$1,'Control Panel'!$B:$B,'Control Panel'!$H:$H)))</f>
        <v>9390.0683283544149</v>
      </c>
      <c r="AH336" s="3">
        <f t="shared" si="196"/>
        <v>56302.813039196968</v>
      </c>
      <c r="AI336" s="3">
        <f t="shared" si="197"/>
        <v>1582690.9315463009</v>
      </c>
      <c r="AJ336" s="10">
        <f>_xlfn.XLOOKUP(AE$1,'Control Panel'!$B:$B,'Control Panel'!$D:$D)</f>
        <v>6.8750000000000006E-2</v>
      </c>
      <c r="AK336" s="2">
        <f>IF('Control Panel'!$D$26="ON",AO335*(1-'Control Panel'!$C$26),AO335)</f>
        <v>-5.056790541857481E-10</v>
      </c>
      <c r="AL336" s="3">
        <f>IF(ROUND(AO335,2) = 0,0,-PMT(_xlfn.XLOOKUP(AK$1,'Control Panel'!$B:$B,'Control Panel'!$H:$H),_xlfn.XLOOKUP(AK$1,'Control Panel'!$B:$B,'Control Panel'!$E:$E),_xlfn.XLOOKUP(AK$1,'Control Panel'!$B:$B,'Control Panel'!$C:$C)))</f>
        <v>0</v>
      </c>
      <c r="AM336" s="3">
        <f>IF(AL336=0,0,AK336*(_xlfn.XLOOKUP(AK$1,'Control Panel'!$B:$B,'Control Panel'!$H:$H)))</f>
        <v>0</v>
      </c>
      <c r="AN336" s="3">
        <f t="shared" si="198"/>
        <v>0</v>
      </c>
      <c r="AO336" s="3">
        <f t="shared" si="199"/>
        <v>-5.056790541857481E-10</v>
      </c>
      <c r="AP336" s="10">
        <f>_xlfn.XLOOKUP(AK$1,'Control Panel'!$B:$B,'Control Panel'!$D:$D)</f>
        <v>6.25E-2</v>
      </c>
      <c r="AQ336" s="2">
        <f>IF('Control Panel'!$D$26="ON",AU335*(1-'Control Panel'!$C$26),AU335)</f>
        <v>-1.3387762010097504E-9</v>
      </c>
      <c r="AR336" s="3">
        <f>IF(ROUND(AU335,2) = 0,0,-PMT(_xlfn.XLOOKUP(AQ$1,'Control Panel'!$B:$B,'Control Panel'!$H:$H),_xlfn.XLOOKUP(AQ$1,'Control Panel'!$B:$B,'Control Panel'!$E:$E),_xlfn.XLOOKUP(AQ$1,'Control Panel'!$B:$B,'Control Panel'!$C:$C)))</f>
        <v>0</v>
      </c>
      <c r="AS336" s="3">
        <f>IF(AR336=0,0,AQ336*(_xlfn.XLOOKUP(AQ$1,'Control Panel'!$B:$B,'Control Panel'!$H:$H)))</f>
        <v>0</v>
      </c>
      <c r="AT336" s="3">
        <f t="shared" si="200"/>
        <v>0</v>
      </c>
      <c r="AU336" s="3">
        <f t="shared" si="201"/>
        <v>-1.3387762010097504E-9</v>
      </c>
      <c r="AV336" s="10">
        <f>_xlfn.XLOOKUP(AQ$1,'Control Panel'!$B:$B,'Control Panel'!$D:$D)</f>
        <v>6.6250000000000003E-2</v>
      </c>
      <c r="AW336" s="2">
        <f>IF('Control Panel'!$D$26="ON",BA335*(1-'Control Panel'!$C$26),BA335)</f>
        <v>1136866.5553397231</v>
      </c>
      <c r="AX336" s="3">
        <f>IF(ROUND(BA335,2) = 0,0,-PMT(_xlfn.XLOOKUP(AW$1,'Control Panel'!$B:$B,'Control Panel'!$H:$H),_xlfn.XLOOKUP(AW$1,'Control Panel'!$B:$B,'Control Panel'!$E:$E),_xlfn.XLOOKUP(AW$1,'Control Panel'!$B:$B,'Control Panel'!$C:$C)))</f>
        <v>44797.69910066975</v>
      </c>
      <c r="AY336" s="3">
        <f>IF(AX336=0,0,AW336*(_xlfn.XLOOKUP(AW$1,'Control Panel'!$B:$B,'Control Panel'!$H:$H)))</f>
        <v>5092.2147791258431</v>
      </c>
      <c r="AZ336" s="3">
        <f t="shared" si="202"/>
        <v>39705.484321543903</v>
      </c>
      <c r="BA336" s="3">
        <f t="shared" si="203"/>
        <v>1097161.0710181792</v>
      </c>
      <c r="BB336" s="10">
        <f>_xlfn.XLOOKUP(AW$1,'Control Panel'!$B:$B,'Control Panel'!$D:$D)</f>
        <v>5.3749999999999999E-2</v>
      </c>
      <c r="BC336" s="2">
        <f>IF('Control Panel'!$D$26="ON",BG335*(1-'Control Panel'!$C$26),BG335)</f>
        <v>2071925.6568563713</v>
      </c>
      <c r="BD336" s="3">
        <f>IF(ROUND(BG335,2) = 0,0,-PMT(_xlfn.XLOOKUP(BC$1,'Control Panel'!$B:$B,'Control Panel'!$H:$H),_xlfn.XLOOKUP(BC$1,'Control Panel'!$B:$B,'Control Panel'!$E:$E),_xlfn.XLOOKUP(BC$1,'Control Panel'!$B:$B,'Control Panel'!$C:$C)))</f>
        <v>83162.8118973979</v>
      </c>
      <c r="BE336" s="3">
        <f>IF(BD336=0,0,BC336*(_xlfn.XLOOKUP(BC$1,'Control Panel'!$B:$B,'Control Panel'!$H:$H)))</f>
        <v>12086.232998328833</v>
      </c>
      <c r="BF336" s="3">
        <f t="shared" si="204"/>
        <v>71076.578899069063</v>
      </c>
      <c r="BG336" s="3">
        <f t="shared" si="205"/>
        <v>2000849.0779573023</v>
      </c>
      <c r="BH336" s="10">
        <f>_xlfn.XLOOKUP(BC$1,'Control Panel'!$B:$B,'Control Panel'!$D:$D)</f>
        <v>7.0000000000000007E-2</v>
      </c>
      <c r="BI336" s="2">
        <f>IF('Control Panel'!$D$26="ON",BM335*(1-'Control Panel'!$C$26),BM335)</f>
        <v>1007556.8287624212</v>
      </c>
      <c r="BJ336" s="3">
        <f>IF(ROUND(BM335,2) = 0,0,-PMT(_xlfn.XLOOKUP(BI$1,'Control Panel'!$B:$B,'Control Panel'!$H:$H),_xlfn.XLOOKUP(BI$1,'Control Panel'!$B:$B,'Control Panel'!$E:$E),_xlfn.XLOOKUP(BI$1,'Control Panel'!$B:$B,'Control Panel'!$C:$C)))</f>
        <v>39928.799014207361</v>
      </c>
      <c r="BK336" s="3">
        <f>IF(BJ336=0,0,BI336*(_xlfn.XLOOKUP(BI$1,'Control Panel'!$B:$B,'Control Panel'!$H:$H)))</f>
        <v>4932.8303074826863</v>
      </c>
      <c r="BL336" s="3">
        <f t="shared" si="206"/>
        <v>34995.968706724678</v>
      </c>
      <c r="BM336" s="3">
        <f t="shared" si="207"/>
        <v>972560.86005569645</v>
      </c>
      <c r="BN336" s="10">
        <f>_xlfn.XLOOKUP(BI$1,'Control Panel'!$B:$B,'Control Panel'!$D:$D)</f>
        <v>5.8749999999999997E-2</v>
      </c>
      <c r="BO336" s="2">
        <f>IF('Control Panel'!$D$26="ON",BS335*(1-'Control Panel'!$C$26),BS335)</f>
        <v>1298115.4426955392</v>
      </c>
      <c r="BP336" s="3">
        <f>IF(ROUND(BS335,2) = 0,0,-PMT(_xlfn.XLOOKUP(BO$1,'Control Panel'!$B:$B,'Control Panel'!$H:$H),_xlfn.XLOOKUP(BO$1,'Control Panel'!$B:$B,'Control Panel'!$E:$E),_xlfn.XLOOKUP(BO$1,'Control Panel'!$B:$B,'Control Panel'!$C:$C)))</f>
        <v>51078.842448125593</v>
      </c>
      <c r="BQ336" s="3">
        <f>IF(BP336=0,0,BO336*(_xlfn.XLOOKUP(BO$1,'Control Panel'!$B:$B,'Control Panel'!$H:$H)))</f>
        <v>5679.2550617929837</v>
      </c>
      <c r="BR336" s="3">
        <f t="shared" si="208"/>
        <v>45399.587386332612</v>
      </c>
      <c r="BS336" s="3">
        <f t="shared" si="209"/>
        <v>1252715.8553092065</v>
      </c>
      <c r="BT336" s="10">
        <f>_xlfn.XLOOKUP(BO$1,'Control Panel'!$B:$B,'Control Panel'!$D:$D)</f>
        <v>5.2499999999999998E-2</v>
      </c>
      <c r="BU336" s="2">
        <f>IF('Control Panel'!$D$26="ON",BY335*(1-'Control Panel'!$C$26),BY335)</f>
        <v>-1.0259100235998631E-9</v>
      </c>
      <c r="BV336" s="3">
        <f>IF(ROUND(BY335,2) = 0,0,-PMT(_xlfn.XLOOKUP(BU$1,'Control Panel'!$B:$B,'Control Panel'!$H:$H),_xlfn.XLOOKUP(BU$1,'Control Panel'!$B:$B,'Control Panel'!$E:$E),_xlfn.XLOOKUP(BU$1,'Control Panel'!$B:$B,'Control Panel'!$C:$C)))</f>
        <v>0</v>
      </c>
      <c r="BW336" s="3">
        <f>IF(BV336=0,0,BU336*(_xlfn.XLOOKUP(BU$1,'Control Panel'!$B:$B,'Control Panel'!$H:$H)))</f>
        <v>0</v>
      </c>
      <c r="BX336" s="3">
        <f t="shared" si="210"/>
        <v>0</v>
      </c>
      <c r="BY336" s="3">
        <f t="shared" si="211"/>
        <v>-1.0259100235998631E-9</v>
      </c>
      <c r="BZ336" s="10">
        <f>_xlfn.XLOOKUP(BU$1,'Control Panel'!$B:$B,'Control Panel'!$D:$D)</f>
        <v>6.3750000000000001E-2</v>
      </c>
      <c r="CA336" s="2">
        <f>IF('Control Panel'!$D$26="ON",CE335*(1-'Control Panel'!$C$26),CE335)</f>
        <v>-8.3746272139251232E-9</v>
      </c>
      <c r="CB336" s="3">
        <f>IF(ROUND(CE335,2) = 0,0,-PMT(_xlfn.XLOOKUP(CA$1,'Control Panel'!$B:$B,'Control Panel'!$H:$H),_xlfn.XLOOKUP(CA$1,'Control Panel'!$B:$B,'Control Panel'!$E:$E),_xlfn.XLOOKUP(CA$1,'Control Panel'!$B:$B,'Control Panel'!$C:$C)))</f>
        <v>0</v>
      </c>
      <c r="CC336" s="3">
        <f>IF(CB336=0,0,CA336*(_xlfn.XLOOKUP(CA$1,'Control Panel'!$B:$B,'Control Panel'!$H:$H)))</f>
        <v>0</v>
      </c>
      <c r="CD336" s="3">
        <f t="shared" si="212"/>
        <v>0</v>
      </c>
      <c r="CE336" s="3">
        <f t="shared" si="213"/>
        <v>-8.3746272139251232E-9</v>
      </c>
      <c r="CF336" s="10">
        <f>_xlfn.XLOOKUP(CA$1,'Control Panel'!$B:$B,'Control Panel'!$D:$D)</f>
        <v>5.7500000000000002E-2</v>
      </c>
      <c r="CG336" s="2">
        <f>IF('Control Panel'!$D$26="ON",CK335*(1-'Control Panel'!$C$26),CK335)</f>
        <v>2.066371962428093E-9</v>
      </c>
      <c r="CH336" s="3">
        <f>IF(ROUND(CK335,2) = 0,0,-PMT(_xlfn.XLOOKUP(CG$1,'Control Panel'!$B:$B,'Control Panel'!$H:$H),_xlfn.XLOOKUP(CG$1,'Control Panel'!$B:$B,'Control Panel'!$E:$E),_xlfn.XLOOKUP(CG$1,'Control Panel'!$B:$B,'Control Panel'!$C:$C)))</f>
        <v>0</v>
      </c>
      <c r="CI336" s="3">
        <f>IF(CH336=0,0,CG336*(_xlfn.XLOOKUP(CG$1,'Control Panel'!$B:$B,'Control Panel'!$H:$H)))</f>
        <v>0</v>
      </c>
      <c r="CJ336" s="3">
        <f t="shared" si="214"/>
        <v>0</v>
      </c>
      <c r="CK336" s="3">
        <f t="shared" si="215"/>
        <v>2.066371962428093E-9</v>
      </c>
      <c r="CL336" s="10">
        <f>_xlfn.XLOOKUP(CG$1,'Control Panel'!$B:$B,'Control Panel'!$D:$D)</f>
        <v>5.5E-2</v>
      </c>
      <c r="CM336" s="2">
        <f>IF('Control Panel'!$D$26="ON",CQ335*(1-'Control Panel'!$C$26),CQ335)</f>
        <v>280673.60923146579</v>
      </c>
      <c r="CN336" s="3">
        <f>IF(ROUND(CQ335,2) = 0,0,-PMT(_xlfn.XLOOKUP(CM$1,'Control Panel'!$B:$B,'Control Panel'!$H:$H),_xlfn.XLOOKUP(CM$1,'Control Panel'!$B:$B,'Control Panel'!$E:$E),_xlfn.XLOOKUP(CM$1,'Control Panel'!$B:$B,'Control Panel'!$C:$C)))</f>
        <v>11044.074042837967</v>
      </c>
      <c r="CO336" s="3">
        <f>IF(CN336=0,0,CM336*(_xlfn.XLOOKUP(CM$1,'Control Panel'!$B:$B,'Control Panel'!$H:$H)))</f>
        <v>1227.9470403876626</v>
      </c>
      <c r="CP336" s="3">
        <f t="shared" si="216"/>
        <v>9816.1270024503046</v>
      </c>
      <c r="CQ336" s="3">
        <f t="shared" si="217"/>
        <v>270857.4822290155</v>
      </c>
      <c r="CR336" s="10">
        <f>_xlfn.XLOOKUP(CM$1,'Control Panel'!$B:$B,'Control Panel'!$D:$D)</f>
        <v>5.2499999999999998E-2</v>
      </c>
    </row>
    <row r="337" spans="1:96" ht="11.15" thickBot="1" x14ac:dyDescent="0.35">
      <c r="A337" s="86">
        <f t="shared" si="186"/>
        <v>318081.14189521311</v>
      </c>
      <c r="B337" s="3">
        <f t="shared" si="187"/>
        <v>46601.491411505813</v>
      </c>
      <c r="C337" s="88">
        <f>SUM($A$3:A336)</f>
        <v>91161339.243760765</v>
      </c>
      <c r="D337" s="87">
        <f>IF('Control Panel'!$D$27= "ON",A337+B337*(1-'Control Panel'!$C$27),A337+B337)</f>
        <v>364682.6333067189</v>
      </c>
      <c r="F337" s="11">
        <v>335</v>
      </c>
      <c r="G337" s="2">
        <f>IF('Control Panel'!$D$26="ON",K336*(1-'Control Panel'!$C$26),K336)</f>
        <v>2.5611370801925659E-9</v>
      </c>
      <c r="H337" s="3">
        <f>IF(ROUND(K336,2) = 0,0,-PMT(_xlfn.XLOOKUP(G$1,'Control Panel'!$B:$B,'Control Panel'!$H:$H),_xlfn.XLOOKUP(G$1,'Control Panel'!$B:$B,'Control Panel'!$E:$E),_xlfn.XLOOKUP(G$1,'Control Panel'!$B:$B,'Control Panel'!$C:$C)))</f>
        <v>0</v>
      </c>
      <c r="I337" s="3">
        <f>IF(H337=0,0,G337*(_xlfn.XLOOKUP(G$1,'Control Panel'!$B:$B,'Control Panel'!$H:$H)))</f>
        <v>0</v>
      </c>
      <c r="J337" s="3">
        <f t="shared" si="188"/>
        <v>0</v>
      </c>
      <c r="K337" s="3">
        <f t="shared" si="189"/>
        <v>2.5611370801925659E-9</v>
      </c>
      <c r="L337" s="10">
        <f>_xlfn.XLOOKUP(G$1,'Control Panel'!$B:$B,'Control Panel'!$D:$D)</f>
        <v>5.5E-2</v>
      </c>
      <c r="M337" s="2">
        <f>IF('Control Panel'!$D$26="ON",Q336*(1-'Control Panel'!$C$26),Q336)</f>
        <v>633076.37261851702</v>
      </c>
      <c r="N337" s="3">
        <f>IF(ROUND(Q336,2) = 0,0,-PMT(_xlfn.XLOOKUP(M$1,'Control Panel'!$B:$B,'Control Panel'!$H:$H),_xlfn.XLOOKUP(M$1,'Control Panel'!$B:$B,'Control Panel'!$E:$E),_xlfn.XLOOKUP(M$1,'Control Panel'!$B:$B,'Control Panel'!$C:$C)))</f>
        <v>26277.152547020552</v>
      </c>
      <c r="O337" s="3">
        <f>IF(N337=0,0,M337*(_xlfn.XLOOKUP(M$1,'Control Panel'!$B:$B,'Control Panel'!$H:$H)))</f>
        <v>3627.0000514602539</v>
      </c>
      <c r="P337" s="3">
        <f t="shared" si="190"/>
        <v>22650.152495560298</v>
      </c>
      <c r="Q337" s="3">
        <f t="shared" si="191"/>
        <v>610426.22012295667</v>
      </c>
      <c r="R337" s="10">
        <f>_xlfn.XLOOKUP(M$1,'Control Panel'!$B:$B,'Control Panel'!$D:$D)</f>
        <v>6.8750000000000006E-2</v>
      </c>
      <c r="S337" s="2">
        <f>IF('Control Panel'!$D$26="ON",W336*(1-'Control Panel'!$C$26),W336)</f>
        <v>1028749.1055050381</v>
      </c>
      <c r="T337" s="3">
        <f>IF(ROUND(W336,2) = 0,0,-PMT(_xlfn.XLOOKUP(S$1,'Control Panel'!$B:$B,'Control Panel'!$H:$H),_xlfn.XLOOKUP(S$1,'Control Panel'!$B:$B,'Control Panel'!$E:$E),_xlfn.XLOOKUP(S$1,'Control Panel'!$B:$B,'Control Panel'!$C:$C)))</f>
        <v>42700.372888908401</v>
      </c>
      <c r="U337" s="3">
        <f>IF(T337=0,0,S337*(_xlfn.XLOOKUP(S$1,'Control Panel'!$B:$B,'Control Panel'!$H:$H)))</f>
        <v>5893.8750836226145</v>
      </c>
      <c r="V337" s="3">
        <f t="shared" si="192"/>
        <v>36806.497805285784</v>
      </c>
      <c r="W337" s="3">
        <f t="shared" si="193"/>
        <v>991942.60769975232</v>
      </c>
      <c r="X337" s="10">
        <f>_xlfn.XLOOKUP(S$1,'Control Panel'!$B:$B,'Control Panel'!$D:$D)</f>
        <v>6.8750000000000006E-2</v>
      </c>
      <c r="Y337" s="2">
        <f>IF('Control Panel'!$D$26="ON",AC336*(1-'Control Panel'!$C$26),AC336)</f>
        <v>-6.7957444116473198E-9</v>
      </c>
      <c r="Z337" s="3">
        <f>IF(ROUND(AC336,2) = 0,0,-PMT(_xlfn.XLOOKUP(Y$1,'Control Panel'!$B:$B,'Control Panel'!$H:$H),_xlfn.XLOOKUP(Y$1,'Control Panel'!$B:$B,'Control Panel'!$E:$E),_xlfn.XLOOKUP(Y$1,'Control Panel'!$B:$B,'Control Panel'!$C:$C)))</f>
        <v>0</v>
      </c>
      <c r="AA337" s="3">
        <f>IF(Z337=0,0,Y337*(_xlfn.XLOOKUP(Y$1,'Control Panel'!$B:$B,'Control Panel'!$H:$H)))</f>
        <v>0</v>
      </c>
      <c r="AB337" s="3">
        <f t="shared" si="194"/>
        <v>0</v>
      </c>
      <c r="AC337" s="3">
        <f t="shared" si="195"/>
        <v>-6.7957444116473198E-9</v>
      </c>
      <c r="AD337" s="10">
        <f>_xlfn.XLOOKUP(Y$1,'Control Panel'!$B:$B,'Control Panel'!$D:$D)</f>
        <v>5.1249999999999997E-2</v>
      </c>
      <c r="AE337" s="2">
        <f>IF('Control Panel'!$D$26="ON",AI336*(1-'Control Panel'!$C$26),AI336)</f>
        <v>1582690.9315463009</v>
      </c>
      <c r="AF337" s="3">
        <f>IF(ROUND(AI336,2) = 0,0,-PMT(_xlfn.XLOOKUP(AE$1,'Control Panel'!$B:$B,'Control Panel'!$H:$H),_xlfn.XLOOKUP(AE$1,'Control Panel'!$B:$B,'Control Panel'!$E:$E),_xlfn.XLOOKUP(AE$1,'Control Panel'!$B:$B,'Control Panel'!$C:$C)))</f>
        <v>65692.881367551381</v>
      </c>
      <c r="AG337" s="3">
        <f>IF(AF337=0,0,AE337*(_xlfn.XLOOKUP(AE$1,'Control Panel'!$B:$B,'Control Panel'!$H:$H)))</f>
        <v>9067.5001286506831</v>
      </c>
      <c r="AH337" s="3">
        <f t="shared" si="196"/>
        <v>56625.3812389007</v>
      </c>
      <c r="AI337" s="3">
        <f t="shared" si="197"/>
        <v>1526065.5503074003</v>
      </c>
      <c r="AJ337" s="10">
        <f>_xlfn.XLOOKUP(AE$1,'Control Panel'!$B:$B,'Control Panel'!$D:$D)</f>
        <v>6.8750000000000006E-2</v>
      </c>
      <c r="AK337" s="2">
        <f>IF('Control Panel'!$D$26="ON",AO336*(1-'Control Panel'!$C$26),AO336)</f>
        <v>-5.056790541857481E-10</v>
      </c>
      <c r="AL337" s="3">
        <f>IF(ROUND(AO336,2) = 0,0,-PMT(_xlfn.XLOOKUP(AK$1,'Control Panel'!$B:$B,'Control Panel'!$H:$H),_xlfn.XLOOKUP(AK$1,'Control Panel'!$B:$B,'Control Panel'!$E:$E),_xlfn.XLOOKUP(AK$1,'Control Panel'!$B:$B,'Control Panel'!$C:$C)))</f>
        <v>0</v>
      </c>
      <c r="AM337" s="3">
        <f>IF(AL337=0,0,AK337*(_xlfn.XLOOKUP(AK$1,'Control Panel'!$B:$B,'Control Panel'!$H:$H)))</f>
        <v>0</v>
      </c>
      <c r="AN337" s="3">
        <f t="shared" si="198"/>
        <v>0</v>
      </c>
      <c r="AO337" s="3">
        <f t="shared" si="199"/>
        <v>-5.056790541857481E-10</v>
      </c>
      <c r="AP337" s="10">
        <f>_xlfn.XLOOKUP(AK$1,'Control Panel'!$B:$B,'Control Panel'!$D:$D)</f>
        <v>6.25E-2</v>
      </c>
      <c r="AQ337" s="2">
        <f>IF('Control Panel'!$D$26="ON",AU336*(1-'Control Panel'!$C$26),AU336)</f>
        <v>-1.3387762010097504E-9</v>
      </c>
      <c r="AR337" s="3">
        <f>IF(ROUND(AU336,2) = 0,0,-PMT(_xlfn.XLOOKUP(AQ$1,'Control Panel'!$B:$B,'Control Panel'!$H:$H),_xlfn.XLOOKUP(AQ$1,'Control Panel'!$B:$B,'Control Panel'!$E:$E),_xlfn.XLOOKUP(AQ$1,'Control Panel'!$B:$B,'Control Panel'!$C:$C)))</f>
        <v>0</v>
      </c>
      <c r="AS337" s="3">
        <f>IF(AR337=0,0,AQ337*(_xlfn.XLOOKUP(AQ$1,'Control Panel'!$B:$B,'Control Panel'!$H:$H)))</f>
        <v>0</v>
      </c>
      <c r="AT337" s="3">
        <f t="shared" si="200"/>
        <v>0</v>
      </c>
      <c r="AU337" s="3">
        <f t="shared" si="201"/>
        <v>-1.3387762010097504E-9</v>
      </c>
      <c r="AV337" s="10">
        <f>_xlfn.XLOOKUP(AQ$1,'Control Panel'!$B:$B,'Control Panel'!$D:$D)</f>
        <v>6.6250000000000003E-2</v>
      </c>
      <c r="AW337" s="2">
        <f>IF('Control Panel'!$D$26="ON",BA336*(1-'Control Panel'!$C$26),BA336)</f>
        <v>1097161.0710181792</v>
      </c>
      <c r="AX337" s="3">
        <f>IF(ROUND(BA336,2) = 0,0,-PMT(_xlfn.XLOOKUP(AW$1,'Control Panel'!$B:$B,'Control Panel'!$H:$H),_xlfn.XLOOKUP(AW$1,'Control Panel'!$B:$B,'Control Panel'!$E:$E),_xlfn.XLOOKUP(AW$1,'Control Panel'!$B:$B,'Control Panel'!$C:$C)))</f>
        <v>44797.69910066975</v>
      </c>
      <c r="AY337" s="3">
        <f>IF(AX337=0,0,AW337*(_xlfn.XLOOKUP(AW$1,'Control Panel'!$B:$B,'Control Panel'!$H:$H)))</f>
        <v>4914.3672972689283</v>
      </c>
      <c r="AZ337" s="3">
        <f t="shared" si="202"/>
        <v>39883.331803400819</v>
      </c>
      <c r="BA337" s="3">
        <f t="shared" si="203"/>
        <v>1057277.7392147784</v>
      </c>
      <c r="BB337" s="10">
        <f>_xlfn.XLOOKUP(AW$1,'Control Panel'!$B:$B,'Control Panel'!$D:$D)</f>
        <v>5.3749999999999999E-2</v>
      </c>
      <c r="BC337" s="2">
        <f>IF('Control Panel'!$D$26="ON",BG336*(1-'Control Panel'!$C$26),BG336)</f>
        <v>2000849.0779573023</v>
      </c>
      <c r="BD337" s="3">
        <f>IF(ROUND(BG336,2) = 0,0,-PMT(_xlfn.XLOOKUP(BC$1,'Control Panel'!$B:$B,'Control Panel'!$H:$H),_xlfn.XLOOKUP(BC$1,'Control Panel'!$B:$B,'Control Panel'!$E:$E),_xlfn.XLOOKUP(BC$1,'Control Panel'!$B:$B,'Control Panel'!$C:$C)))</f>
        <v>83162.8118973979</v>
      </c>
      <c r="BE337" s="3">
        <f>IF(BD337=0,0,BC337*(_xlfn.XLOOKUP(BC$1,'Control Panel'!$B:$B,'Control Panel'!$H:$H)))</f>
        <v>11671.619621417598</v>
      </c>
      <c r="BF337" s="3">
        <f t="shared" si="204"/>
        <v>71491.192275980298</v>
      </c>
      <c r="BG337" s="3">
        <f t="shared" si="205"/>
        <v>1929357.8856813221</v>
      </c>
      <c r="BH337" s="10">
        <f>_xlfn.XLOOKUP(BC$1,'Control Panel'!$B:$B,'Control Panel'!$D:$D)</f>
        <v>7.0000000000000007E-2</v>
      </c>
      <c r="BI337" s="2">
        <f>IF('Control Panel'!$D$26="ON",BM336*(1-'Control Panel'!$C$26),BM336)</f>
        <v>972560.86005569645</v>
      </c>
      <c r="BJ337" s="3">
        <f>IF(ROUND(BM336,2) = 0,0,-PMT(_xlfn.XLOOKUP(BI$1,'Control Panel'!$B:$B,'Control Panel'!$H:$H),_xlfn.XLOOKUP(BI$1,'Control Panel'!$B:$B,'Control Panel'!$E:$E),_xlfn.XLOOKUP(BI$1,'Control Panel'!$B:$B,'Control Panel'!$C:$C)))</f>
        <v>39928.799014207361</v>
      </c>
      <c r="BK337" s="3">
        <f>IF(BJ337=0,0,BI337*(_xlfn.XLOOKUP(BI$1,'Control Panel'!$B:$B,'Control Panel'!$H:$H)))</f>
        <v>4761.4958773560129</v>
      </c>
      <c r="BL337" s="3">
        <f t="shared" si="206"/>
        <v>35167.303136851348</v>
      </c>
      <c r="BM337" s="3">
        <f t="shared" si="207"/>
        <v>937393.55691884505</v>
      </c>
      <c r="BN337" s="10">
        <f>_xlfn.XLOOKUP(BI$1,'Control Panel'!$B:$B,'Control Panel'!$D:$D)</f>
        <v>5.8749999999999997E-2</v>
      </c>
      <c r="BO337" s="2">
        <f>IF('Control Panel'!$D$26="ON",BS336*(1-'Control Panel'!$C$26),BS336)</f>
        <v>1252715.8553092065</v>
      </c>
      <c r="BP337" s="3">
        <f>IF(ROUND(BS336,2) = 0,0,-PMT(_xlfn.XLOOKUP(BO$1,'Control Panel'!$B:$B,'Control Panel'!$H:$H),_xlfn.XLOOKUP(BO$1,'Control Panel'!$B:$B,'Control Panel'!$E:$E),_xlfn.XLOOKUP(BO$1,'Control Panel'!$B:$B,'Control Panel'!$C:$C)))</f>
        <v>51078.842448125593</v>
      </c>
      <c r="BQ337" s="3">
        <f>IF(BP337=0,0,BO337*(_xlfn.XLOOKUP(BO$1,'Control Panel'!$B:$B,'Control Panel'!$H:$H)))</f>
        <v>5480.6318669777784</v>
      </c>
      <c r="BR337" s="3">
        <f t="shared" si="208"/>
        <v>45598.210581147818</v>
      </c>
      <c r="BS337" s="3">
        <f t="shared" si="209"/>
        <v>1207117.6447280587</v>
      </c>
      <c r="BT337" s="10">
        <f>_xlfn.XLOOKUP(BO$1,'Control Panel'!$B:$B,'Control Panel'!$D:$D)</f>
        <v>5.2499999999999998E-2</v>
      </c>
      <c r="BU337" s="2">
        <f>IF('Control Panel'!$D$26="ON",BY336*(1-'Control Panel'!$C$26),BY336)</f>
        <v>-1.0259100235998631E-9</v>
      </c>
      <c r="BV337" s="3">
        <f>IF(ROUND(BY336,2) = 0,0,-PMT(_xlfn.XLOOKUP(BU$1,'Control Panel'!$B:$B,'Control Panel'!$H:$H),_xlfn.XLOOKUP(BU$1,'Control Panel'!$B:$B,'Control Panel'!$E:$E),_xlfn.XLOOKUP(BU$1,'Control Panel'!$B:$B,'Control Panel'!$C:$C)))</f>
        <v>0</v>
      </c>
      <c r="BW337" s="3">
        <f>IF(BV337=0,0,BU337*(_xlfn.XLOOKUP(BU$1,'Control Panel'!$B:$B,'Control Panel'!$H:$H)))</f>
        <v>0</v>
      </c>
      <c r="BX337" s="3">
        <f t="shared" si="210"/>
        <v>0</v>
      </c>
      <c r="BY337" s="3">
        <f t="shared" si="211"/>
        <v>-1.0259100235998631E-9</v>
      </c>
      <c r="BZ337" s="10">
        <f>_xlfn.XLOOKUP(BU$1,'Control Panel'!$B:$B,'Control Panel'!$D:$D)</f>
        <v>6.3750000000000001E-2</v>
      </c>
      <c r="CA337" s="2">
        <f>IF('Control Panel'!$D$26="ON",CE336*(1-'Control Panel'!$C$26),CE336)</f>
        <v>-8.3746272139251232E-9</v>
      </c>
      <c r="CB337" s="3">
        <f>IF(ROUND(CE336,2) = 0,0,-PMT(_xlfn.XLOOKUP(CA$1,'Control Panel'!$B:$B,'Control Panel'!$H:$H),_xlfn.XLOOKUP(CA$1,'Control Panel'!$B:$B,'Control Panel'!$E:$E),_xlfn.XLOOKUP(CA$1,'Control Panel'!$B:$B,'Control Panel'!$C:$C)))</f>
        <v>0</v>
      </c>
      <c r="CC337" s="3">
        <f>IF(CB337=0,0,CA337*(_xlfn.XLOOKUP(CA$1,'Control Panel'!$B:$B,'Control Panel'!$H:$H)))</f>
        <v>0</v>
      </c>
      <c r="CD337" s="3">
        <f t="shared" si="212"/>
        <v>0</v>
      </c>
      <c r="CE337" s="3">
        <f t="shared" si="213"/>
        <v>-8.3746272139251232E-9</v>
      </c>
      <c r="CF337" s="10">
        <f>_xlfn.XLOOKUP(CA$1,'Control Panel'!$B:$B,'Control Panel'!$D:$D)</f>
        <v>5.7500000000000002E-2</v>
      </c>
      <c r="CG337" s="2">
        <f>IF('Control Panel'!$D$26="ON",CK336*(1-'Control Panel'!$C$26),CK336)</f>
        <v>2.066371962428093E-9</v>
      </c>
      <c r="CH337" s="3">
        <f>IF(ROUND(CK336,2) = 0,0,-PMT(_xlfn.XLOOKUP(CG$1,'Control Panel'!$B:$B,'Control Panel'!$H:$H),_xlfn.XLOOKUP(CG$1,'Control Panel'!$B:$B,'Control Panel'!$E:$E),_xlfn.XLOOKUP(CG$1,'Control Panel'!$B:$B,'Control Panel'!$C:$C)))</f>
        <v>0</v>
      </c>
      <c r="CI337" s="3">
        <f>IF(CH337=0,0,CG337*(_xlfn.XLOOKUP(CG$1,'Control Panel'!$B:$B,'Control Panel'!$H:$H)))</f>
        <v>0</v>
      </c>
      <c r="CJ337" s="3">
        <f t="shared" si="214"/>
        <v>0</v>
      </c>
      <c r="CK337" s="3">
        <f t="shared" si="215"/>
        <v>2.066371962428093E-9</v>
      </c>
      <c r="CL337" s="10">
        <f>_xlfn.XLOOKUP(CG$1,'Control Panel'!$B:$B,'Control Panel'!$D:$D)</f>
        <v>5.5E-2</v>
      </c>
      <c r="CM337" s="2">
        <f>IF('Control Panel'!$D$26="ON",CQ336*(1-'Control Panel'!$C$26),CQ336)</f>
        <v>270857.4822290155</v>
      </c>
      <c r="CN337" s="3">
        <f>IF(ROUND(CQ336,2) = 0,0,-PMT(_xlfn.XLOOKUP(CM$1,'Control Panel'!$B:$B,'Control Panel'!$H:$H),_xlfn.XLOOKUP(CM$1,'Control Panel'!$B:$B,'Control Panel'!$E:$E),_xlfn.XLOOKUP(CM$1,'Control Panel'!$B:$B,'Control Panel'!$C:$C)))</f>
        <v>11044.074042837967</v>
      </c>
      <c r="CO337" s="3">
        <f>IF(CN337=0,0,CM337*(_xlfn.XLOOKUP(CM$1,'Control Panel'!$B:$B,'Control Panel'!$H:$H)))</f>
        <v>1185.0014847519426</v>
      </c>
      <c r="CP337" s="3">
        <f t="shared" si="216"/>
        <v>9859.0725580860235</v>
      </c>
      <c r="CQ337" s="3">
        <f t="shared" si="217"/>
        <v>260998.40967092948</v>
      </c>
      <c r="CR337" s="10">
        <f>_xlfn.XLOOKUP(CM$1,'Control Panel'!$B:$B,'Control Panel'!$D:$D)</f>
        <v>5.2499999999999998E-2</v>
      </c>
    </row>
    <row r="338" spans="1:96" ht="11.15" thickBot="1" x14ac:dyDescent="0.35">
      <c r="A338" s="86">
        <f t="shared" si="186"/>
        <v>319756.67011489719</v>
      </c>
      <c r="B338" s="3">
        <f t="shared" si="187"/>
        <v>44925.963191821742</v>
      </c>
      <c r="C338" s="88">
        <f>SUM($A$3:A337)</f>
        <v>91479420.385655984</v>
      </c>
      <c r="D338" s="87">
        <f>IF('Control Panel'!$D$27= "ON",A338+B338*(1-'Control Panel'!$C$27),A338+B338)</f>
        <v>364682.63330671896</v>
      </c>
      <c r="E338" s="1">
        <f t="shared" ref="E338" si="219">F338/12</f>
        <v>28</v>
      </c>
      <c r="F338" s="11">
        <v>336</v>
      </c>
      <c r="G338" s="2">
        <f>IF('Control Panel'!$D$26="ON",K337*(1-'Control Panel'!$C$26),K337)</f>
        <v>2.5611370801925659E-9</v>
      </c>
      <c r="H338" s="3">
        <f>IF(ROUND(K337,2) = 0,0,-PMT(_xlfn.XLOOKUP(G$1,'Control Panel'!$B:$B,'Control Panel'!$H:$H),_xlfn.XLOOKUP(G$1,'Control Panel'!$B:$B,'Control Panel'!$E:$E),_xlfn.XLOOKUP(G$1,'Control Panel'!$B:$B,'Control Panel'!$C:$C)))</f>
        <v>0</v>
      </c>
      <c r="I338" s="3">
        <f>IF(H338=0,0,G338*(_xlfn.XLOOKUP(G$1,'Control Panel'!$B:$B,'Control Panel'!$H:$H)))</f>
        <v>0</v>
      </c>
      <c r="J338" s="3">
        <f t="shared" si="188"/>
        <v>0</v>
      </c>
      <c r="K338" s="3">
        <f t="shared" si="189"/>
        <v>2.5611370801925659E-9</v>
      </c>
      <c r="L338" s="10">
        <f>_xlfn.XLOOKUP(G$1,'Control Panel'!$B:$B,'Control Panel'!$D:$D)</f>
        <v>5.5E-2</v>
      </c>
      <c r="M338" s="2">
        <f>IF('Control Panel'!$D$26="ON",Q337*(1-'Control Panel'!$C$26),Q337)</f>
        <v>610426.22012295667</v>
      </c>
      <c r="N338" s="3">
        <f>IF(ROUND(Q337,2) = 0,0,-PMT(_xlfn.XLOOKUP(M$1,'Control Panel'!$B:$B,'Control Panel'!$H:$H),_xlfn.XLOOKUP(M$1,'Control Panel'!$B:$B,'Control Panel'!$E:$E),_xlfn.XLOOKUP(M$1,'Control Panel'!$B:$B,'Control Panel'!$C:$C)))</f>
        <v>26277.152547020552</v>
      </c>
      <c r="O338" s="3">
        <f>IF(N338=0,0,M338*(_xlfn.XLOOKUP(M$1,'Control Panel'!$B:$B,'Control Panel'!$H:$H)))</f>
        <v>3497.2335527877731</v>
      </c>
      <c r="P338" s="3">
        <f t="shared" si="190"/>
        <v>22779.918994232779</v>
      </c>
      <c r="Q338" s="3">
        <f t="shared" si="191"/>
        <v>587646.30112872389</v>
      </c>
      <c r="R338" s="10">
        <f>_xlfn.XLOOKUP(M$1,'Control Panel'!$B:$B,'Control Panel'!$D:$D)</f>
        <v>6.8750000000000006E-2</v>
      </c>
      <c r="S338" s="2">
        <f>IF('Control Panel'!$D$26="ON",W337*(1-'Control Panel'!$C$26),W337)</f>
        <v>991942.60769975232</v>
      </c>
      <c r="T338" s="3">
        <f>IF(ROUND(W337,2) = 0,0,-PMT(_xlfn.XLOOKUP(S$1,'Control Panel'!$B:$B,'Control Panel'!$H:$H),_xlfn.XLOOKUP(S$1,'Control Panel'!$B:$B,'Control Panel'!$E:$E),_xlfn.XLOOKUP(S$1,'Control Panel'!$B:$B,'Control Panel'!$C:$C)))</f>
        <v>42700.372888908401</v>
      </c>
      <c r="U338" s="3">
        <f>IF(T338=0,0,S338*(_xlfn.XLOOKUP(S$1,'Control Panel'!$B:$B,'Control Panel'!$H:$H)))</f>
        <v>5683.0045232798311</v>
      </c>
      <c r="V338" s="3">
        <f t="shared" si="192"/>
        <v>37017.368365628572</v>
      </c>
      <c r="W338" s="3">
        <f t="shared" si="193"/>
        <v>954925.23933412379</v>
      </c>
      <c r="X338" s="10">
        <f>_xlfn.XLOOKUP(S$1,'Control Panel'!$B:$B,'Control Panel'!$D:$D)</f>
        <v>6.8750000000000006E-2</v>
      </c>
      <c r="Y338" s="2">
        <f>IF('Control Panel'!$D$26="ON",AC337*(1-'Control Panel'!$C$26),AC337)</f>
        <v>-6.7957444116473198E-9</v>
      </c>
      <c r="Z338" s="3">
        <f>IF(ROUND(AC337,2) = 0,0,-PMT(_xlfn.XLOOKUP(Y$1,'Control Panel'!$B:$B,'Control Panel'!$H:$H),_xlfn.XLOOKUP(Y$1,'Control Panel'!$B:$B,'Control Panel'!$E:$E),_xlfn.XLOOKUP(Y$1,'Control Panel'!$B:$B,'Control Panel'!$C:$C)))</f>
        <v>0</v>
      </c>
      <c r="AA338" s="3">
        <f>IF(Z338=0,0,Y338*(_xlfn.XLOOKUP(Y$1,'Control Panel'!$B:$B,'Control Panel'!$H:$H)))</f>
        <v>0</v>
      </c>
      <c r="AB338" s="3">
        <f t="shared" si="194"/>
        <v>0</v>
      </c>
      <c r="AC338" s="3">
        <f t="shared" si="195"/>
        <v>-6.7957444116473198E-9</v>
      </c>
      <c r="AD338" s="10">
        <f>_xlfn.XLOOKUP(Y$1,'Control Panel'!$B:$B,'Control Panel'!$D:$D)</f>
        <v>5.1249999999999997E-2</v>
      </c>
      <c r="AE338" s="2">
        <f>IF('Control Panel'!$D$26="ON",AI337*(1-'Control Panel'!$C$26),AI337)</f>
        <v>1526065.5503074003</v>
      </c>
      <c r="AF338" s="3">
        <f>IF(ROUND(AI337,2) = 0,0,-PMT(_xlfn.XLOOKUP(AE$1,'Control Panel'!$B:$B,'Control Panel'!$H:$H),_xlfn.XLOOKUP(AE$1,'Control Panel'!$B:$B,'Control Panel'!$E:$E),_xlfn.XLOOKUP(AE$1,'Control Panel'!$B:$B,'Control Panel'!$C:$C)))</f>
        <v>65692.881367551381</v>
      </c>
      <c r="AG338" s="3">
        <f>IF(AF338=0,0,AE338*(_xlfn.XLOOKUP(AE$1,'Control Panel'!$B:$B,'Control Panel'!$H:$H)))</f>
        <v>8743.0838819694818</v>
      </c>
      <c r="AH338" s="3">
        <f t="shared" si="196"/>
        <v>56949.797485581897</v>
      </c>
      <c r="AI338" s="3">
        <f t="shared" si="197"/>
        <v>1469115.7528218185</v>
      </c>
      <c r="AJ338" s="10">
        <f>_xlfn.XLOOKUP(AE$1,'Control Panel'!$B:$B,'Control Panel'!$D:$D)</f>
        <v>6.8750000000000006E-2</v>
      </c>
      <c r="AK338" s="2">
        <f>IF('Control Panel'!$D$26="ON",AO337*(1-'Control Panel'!$C$26),AO337)</f>
        <v>-5.056790541857481E-10</v>
      </c>
      <c r="AL338" s="3">
        <f>IF(ROUND(AO337,2) = 0,0,-PMT(_xlfn.XLOOKUP(AK$1,'Control Panel'!$B:$B,'Control Panel'!$H:$H),_xlfn.XLOOKUP(AK$1,'Control Panel'!$B:$B,'Control Panel'!$E:$E),_xlfn.XLOOKUP(AK$1,'Control Panel'!$B:$B,'Control Panel'!$C:$C)))</f>
        <v>0</v>
      </c>
      <c r="AM338" s="3">
        <f>IF(AL338=0,0,AK338*(_xlfn.XLOOKUP(AK$1,'Control Panel'!$B:$B,'Control Panel'!$H:$H)))</f>
        <v>0</v>
      </c>
      <c r="AN338" s="3">
        <f t="shared" si="198"/>
        <v>0</v>
      </c>
      <c r="AO338" s="3">
        <f t="shared" si="199"/>
        <v>-5.056790541857481E-10</v>
      </c>
      <c r="AP338" s="10">
        <f>_xlfn.XLOOKUP(AK$1,'Control Panel'!$B:$B,'Control Panel'!$D:$D)</f>
        <v>6.25E-2</v>
      </c>
      <c r="AQ338" s="2">
        <f>IF('Control Panel'!$D$26="ON",AU337*(1-'Control Panel'!$C$26),AU337)</f>
        <v>-1.3387762010097504E-9</v>
      </c>
      <c r="AR338" s="3">
        <f>IF(ROUND(AU337,2) = 0,0,-PMT(_xlfn.XLOOKUP(AQ$1,'Control Panel'!$B:$B,'Control Panel'!$H:$H),_xlfn.XLOOKUP(AQ$1,'Control Panel'!$B:$B,'Control Panel'!$E:$E),_xlfn.XLOOKUP(AQ$1,'Control Panel'!$B:$B,'Control Panel'!$C:$C)))</f>
        <v>0</v>
      </c>
      <c r="AS338" s="3">
        <f>IF(AR338=0,0,AQ338*(_xlfn.XLOOKUP(AQ$1,'Control Panel'!$B:$B,'Control Panel'!$H:$H)))</f>
        <v>0</v>
      </c>
      <c r="AT338" s="3">
        <f t="shared" si="200"/>
        <v>0</v>
      </c>
      <c r="AU338" s="3">
        <f t="shared" si="201"/>
        <v>-1.3387762010097504E-9</v>
      </c>
      <c r="AV338" s="10">
        <f>_xlfn.XLOOKUP(AQ$1,'Control Panel'!$B:$B,'Control Panel'!$D:$D)</f>
        <v>6.6250000000000003E-2</v>
      </c>
      <c r="AW338" s="2">
        <f>IF('Control Panel'!$D$26="ON",BA337*(1-'Control Panel'!$C$26),BA337)</f>
        <v>1057277.7392147784</v>
      </c>
      <c r="AX338" s="3">
        <f>IF(ROUND(BA337,2) = 0,0,-PMT(_xlfn.XLOOKUP(AW$1,'Control Panel'!$B:$B,'Control Panel'!$H:$H),_xlfn.XLOOKUP(AW$1,'Control Panel'!$B:$B,'Control Panel'!$E:$E),_xlfn.XLOOKUP(AW$1,'Control Panel'!$B:$B,'Control Panel'!$C:$C)))</f>
        <v>44797.69910066975</v>
      </c>
      <c r="AY338" s="3">
        <f>IF(AX338=0,0,AW338*(_xlfn.XLOOKUP(AW$1,'Control Panel'!$B:$B,'Control Panel'!$H:$H)))</f>
        <v>4735.7232068995281</v>
      </c>
      <c r="AZ338" s="3">
        <f t="shared" si="202"/>
        <v>40061.975893770221</v>
      </c>
      <c r="BA338" s="3">
        <f t="shared" si="203"/>
        <v>1017215.7633210082</v>
      </c>
      <c r="BB338" s="10">
        <f>_xlfn.XLOOKUP(AW$1,'Control Panel'!$B:$B,'Control Panel'!$D:$D)</f>
        <v>5.3749999999999999E-2</v>
      </c>
      <c r="BC338" s="2">
        <f>IF('Control Panel'!$D$26="ON",BG337*(1-'Control Panel'!$C$26),BG337)</f>
        <v>1929357.8856813221</v>
      </c>
      <c r="BD338" s="3">
        <f>IF(ROUND(BG337,2) = 0,0,-PMT(_xlfn.XLOOKUP(BC$1,'Control Panel'!$B:$B,'Control Panel'!$H:$H),_xlfn.XLOOKUP(BC$1,'Control Panel'!$B:$B,'Control Panel'!$E:$E),_xlfn.XLOOKUP(BC$1,'Control Panel'!$B:$B,'Control Panel'!$C:$C)))</f>
        <v>83162.8118973979</v>
      </c>
      <c r="BE338" s="3">
        <f>IF(BD338=0,0,BC338*(_xlfn.XLOOKUP(BC$1,'Control Panel'!$B:$B,'Control Panel'!$H:$H)))</f>
        <v>11254.587666474379</v>
      </c>
      <c r="BF338" s="3">
        <f t="shared" si="204"/>
        <v>71908.224230923515</v>
      </c>
      <c r="BG338" s="3">
        <f t="shared" si="205"/>
        <v>1857449.6614503986</v>
      </c>
      <c r="BH338" s="10">
        <f>_xlfn.XLOOKUP(BC$1,'Control Panel'!$B:$B,'Control Panel'!$D:$D)</f>
        <v>7.0000000000000007E-2</v>
      </c>
      <c r="BI338" s="2">
        <f>IF('Control Panel'!$D$26="ON",BM337*(1-'Control Panel'!$C$26),BM337)</f>
        <v>937393.55691884505</v>
      </c>
      <c r="BJ338" s="3">
        <f>IF(ROUND(BM337,2) = 0,0,-PMT(_xlfn.XLOOKUP(BI$1,'Control Panel'!$B:$B,'Control Panel'!$H:$H),_xlfn.XLOOKUP(BI$1,'Control Panel'!$B:$B,'Control Panel'!$E:$E),_xlfn.XLOOKUP(BI$1,'Control Panel'!$B:$B,'Control Panel'!$C:$C)))</f>
        <v>39928.799014207361</v>
      </c>
      <c r="BK338" s="3">
        <f>IF(BJ338=0,0,BI338*(_xlfn.XLOOKUP(BI$1,'Control Panel'!$B:$B,'Control Panel'!$H:$H)))</f>
        <v>4589.3226224151786</v>
      </c>
      <c r="BL338" s="3">
        <f t="shared" si="206"/>
        <v>35339.476391792181</v>
      </c>
      <c r="BM338" s="3">
        <f t="shared" si="207"/>
        <v>902054.08052705287</v>
      </c>
      <c r="BN338" s="10">
        <f>_xlfn.XLOOKUP(BI$1,'Control Panel'!$B:$B,'Control Panel'!$D:$D)</f>
        <v>5.8749999999999997E-2</v>
      </c>
      <c r="BO338" s="2">
        <f>IF('Control Panel'!$D$26="ON",BS337*(1-'Control Panel'!$C$26),BS337)</f>
        <v>1207117.6447280587</v>
      </c>
      <c r="BP338" s="3">
        <f>IF(ROUND(BS337,2) = 0,0,-PMT(_xlfn.XLOOKUP(BO$1,'Control Panel'!$B:$B,'Control Panel'!$H:$H),_xlfn.XLOOKUP(BO$1,'Control Panel'!$B:$B,'Control Panel'!$E:$E),_xlfn.XLOOKUP(BO$1,'Control Panel'!$B:$B,'Control Panel'!$C:$C)))</f>
        <v>51078.842448125593</v>
      </c>
      <c r="BQ338" s="3">
        <f>IF(BP338=0,0,BO338*(_xlfn.XLOOKUP(BO$1,'Control Panel'!$B:$B,'Control Panel'!$H:$H)))</f>
        <v>5281.1396956852559</v>
      </c>
      <c r="BR338" s="3">
        <f t="shared" si="208"/>
        <v>45797.702752440338</v>
      </c>
      <c r="BS338" s="3">
        <f t="shared" si="209"/>
        <v>1161319.9419756185</v>
      </c>
      <c r="BT338" s="10">
        <f>_xlfn.XLOOKUP(BO$1,'Control Panel'!$B:$B,'Control Panel'!$D:$D)</f>
        <v>5.2499999999999998E-2</v>
      </c>
      <c r="BU338" s="2">
        <f>IF('Control Panel'!$D$26="ON",BY337*(1-'Control Panel'!$C$26),BY337)</f>
        <v>-1.0259100235998631E-9</v>
      </c>
      <c r="BV338" s="3">
        <f>IF(ROUND(BY337,2) = 0,0,-PMT(_xlfn.XLOOKUP(BU$1,'Control Panel'!$B:$B,'Control Panel'!$H:$H),_xlfn.XLOOKUP(BU$1,'Control Panel'!$B:$B,'Control Panel'!$E:$E),_xlfn.XLOOKUP(BU$1,'Control Panel'!$B:$B,'Control Panel'!$C:$C)))</f>
        <v>0</v>
      </c>
      <c r="BW338" s="3">
        <f>IF(BV338=0,0,BU338*(_xlfn.XLOOKUP(BU$1,'Control Panel'!$B:$B,'Control Panel'!$H:$H)))</f>
        <v>0</v>
      </c>
      <c r="BX338" s="3">
        <f t="shared" si="210"/>
        <v>0</v>
      </c>
      <c r="BY338" s="3">
        <f t="shared" si="211"/>
        <v>-1.0259100235998631E-9</v>
      </c>
      <c r="BZ338" s="10">
        <f>_xlfn.XLOOKUP(BU$1,'Control Panel'!$B:$B,'Control Panel'!$D:$D)</f>
        <v>6.3750000000000001E-2</v>
      </c>
      <c r="CA338" s="2">
        <f>IF('Control Panel'!$D$26="ON",CE337*(1-'Control Panel'!$C$26),CE337)</f>
        <v>-8.3746272139251232E-9</v>
      </c>
      <c r="CB338" s="3">
        <f>IF(ROUND(CE337,2) = 0,0,-PMT(_xlfn.XLOOKUP(CA$1,'Control Panel'!$B:$B,'Control Panel'!$H:$H),_xlfn.XLOOKUP(CA$1,'Control Panel'!$B:$B,'Control Panel'!$E:$E),_xlfn.XLOOKUP(CA$1,'Control Panel'!$B:$B,'Control Panel'!$C:$C)))</f>
        <v>0</v>
      </c>
      <c r="CC338" s="3">
        <f>IF(CB338=0,0,CA338*(_xlfn.XLOOKUP(CA$1,'Control Panel'!$B:$B,'Control Panel'!$H:$H)))</f>
        <v>0</v>
      </c>
      <c r="CD338" s="3">
        <f t="shared" si="212"/>
        <v>0</v>
      </c>
      <c r="CE338" s="3">
        <f t="shared" si="213"/>
        <v>-8.3746272139251232E-9</v>
      </c>
      <c r="CF338" s="10">
        <f>_xlfn.XLOOKUP(CA$1,'Control Panel'!$B:$B,'Control Panel'!$D:$D)</f>
        <v>5.7500000000000002E-2</v>
      </c>
      <c r="CG338" s="2">
        <f>IF('Control Panel'!$D$26="ON",CK337*(1-'Control Panel'!$C$26),CK337)</f>
        <v>2.066371962428093E-9</v>
      </c>
      <c r="CH338" s="3">
        <f>IF(ROUND(CK337,2) = 0,0,-PMT(_xlfn.XLOOKUP(CG$1,'Control Panel'!$B:$B,'Control Panel'!$H:$H),_xlfn.XLOOKUP(CG$1,'Control Panel'!$B:$B,'Control Panel'!$E:$E),_xlfn.XLOOKUP(CG$1,'Control Panel'!$B:$B,'Control Panel'!$C:$C)))</f>
        <v>0</v>
      </c>
      <c r="CI338" s="3">
        <f>IF(CH338=0,0,CG338*(_xlfn.XLOOKUP(CG$1,'Control Panel'!$B:$B,'Control Panel'!$H:$H)))</f>
        <v>0</v>
      </c>
      <c r="CJ338" s="3">
        <f t="shared" si="214"/>
        <v>0</v>
      </c>
      <c r="CK338" s="3">
        <f t="shared" si="215"/>
        <v>2.066371962428093E-9</v>
      </c>
      <c r="CL338" s="10">
        <f>_xlfn.XLOOKUP(CG$1,'Control Panel'!$B:$B,'Control Panel'!$D:$D)</f>
        <v>5.5E-2</v>
      </c>
      <c r="CM338" s="2">
        <f>IF('Control Panel'!$D$26="ON",CQ337*(1-'Control Panel'!$C$26),CQ337)</f>
        <v>260998.40967092948</v>
      </c>
      <c r="CN338" s="3">
        <f>IF(ROUND(CQ337,2) = 0,0,-PMT(_xlfn.XLOOKUP(CM$1,'Control Panel'!$B:$B,'Control Panel'!$H:$H),_xlfn.XLOOKUP(CM$1,'Control Panel'!$B:$B,'Control Panel'!$E:$E),_xlfn.XLOOKUP(CM$1,'Control Panel'!$B:$B,'Control Panel'!$C:$C)))</f>
        <v>11044.074042837967</v>
      </c>
      <c r="CO338" s="3">
        <f>IF(CN338=0,0,CM338*(_xlfn.XLOOKUP(CM$1,'Control Panel'!$B:$B,'Control Panel'!$H:$H)))</f>
        <v>1141.8680423103165</v>
      </c>
      <c r="CP338" s="3">
        <f t="shared" si="216"/>
        <v>9902.2060005276508</v>
      </c>
      <c r="CQ338" s="3">
        <f t="shared" si="217"/>
        <v>251096.20367040182</v>
      </c>
      <c r="CR338" s="10">
        <f>_xlfn.XLOOKUP(CM$1,'Control Panel'!$B:$B,'Control Panel'!$D:$D)</f>
        <v>5.2499999999999998E-2</v>
      </c>
    </row>
    <row r="339" spans="1:96" ht="11.15" thickBot="1" x14ac:dyDescent="0.35">
      <c r="A339" s="86">
        <f t="shared" si="186"/>
        <v>321441.14581749111</v>
      </c>
      <c r="B339" s="3">
        <f t="shared" si="187"/>
        <v>43241.487489227773</v>
      </c>
      <c r="C339" s="88">
        <f>SUM($A$3:A338)</f>
        <v>91799177.055770874</v>
      </c>
      <c r="D339" s="87">
        <f>IF('Control Panel'!$D$27= "ON",A339+B339*(1-'Control Panel'!$C$27),A339+B339)</f>
        <v>364682.6333067189</v>
      </c>
      <c r="F339" s="11">
        <v>337</v>
      </c>
      <c r="G339" s="2">
        <f>IF('Control Panel'!$D$26="ON",K338*(1-'Control Panel'!$C$26),K338)</f>
        <v>2.5611370801925659E-9</v>
      </c>
      <c r="H339" s="3">
        <f>IF(ROUND(K338,2) = 0,0,-PMT(_xlfn.XLOOKUP(G$1,'Control Panel'!$B:$B,'Control Panel'!$H:$H),_xlfn.XLOOKUP(G$1,'Control Panel'!$B:$B,'Control Panel'!$E:$E),_xlfn.XLOOKUP(G$1,'Control Panel'!$B:$B,'Control Panel'!$C:$C)))</f>
        <v>0</v>
      </c>
      <c r="I339" s="3">
        <f>IF(H339=0,0,G339*(_xlfn.XLOOKUP(G$1,'Control Panel'!$B:$B,'Control Panel'!$H:$H)))</f>
        <v>0</v>
      </c>
      <c r="J339" s="3">
        <f t="shared" si="188"/>
        <v>0</v>
      </c>
      <c r="K339" s="3">
        <f t="shared" si="189"/>
        <v>2.5611370801925659E-9</v>
      </c>
      <c r="L339" s="10">
        <f>_xlfn.XLOOKUP(G$1,'Control Panel'!$B:$B,'Control Panel'!$D:$D)</f>
        <v>5.5E-2</v>
      </c>
      <c r="M339" s="2">
        <f>IF('Control Panel'!$D$26="ON",Q338*(1-'Control Panel'!$C$26),Q338)</f>
        <v>587646.30112872389</v>
      </c>
      <c r="N339" s="3">
        <f>IF(ROUND(Q338,2) = 0,0,-PMT(_xlfn.XLOOKUP(M$1,'Control Panel'!$B:$B,'Control Panel'!$H:$H),_xlfn.XLOOKUP(M$1,'Control Panel'!$B:$B,'Control Panel'!$E:$E),_xlfn.XLOOKUP(M$1,'Control Panel'!$B:$B,'Control Panel'!$C:$C)))</f>
        <v>26277.152547020552</v>
      </c>
      <c r="O339" s="3">
        <f>IF(N339=0,0,M339*(_xlfn.XLOOKUP(M$1,'Control Panel'!$B:$B,'Control Panel'!$H:$H)))</f>
        <v>3366.7236002166474</v>
      </c>
      <c r="P339" s="3">
        <f t="shared" si="190"/>
        <v>22910.428946803906</v>
      </c>
      <c r="Q339" s="3">
        <f t="shared" si="191"/>
        <v>564735.87218191999</v>
      </c>
      <c r="R339" s="10">
        <f>_xlfn.XLOOKUP(M$1,'Control Panel'!$B:$B,'Control Panel'!$D:$D)</f>
        <v>6.8750000000000006E-2</v>
      </c>
      <c r="S339" s="2">
        <f>IF('Control Panel'!$D$26="ON",W338*(1-'Control Panel'!$C$26),W338)</f>
        <v>954925.23933412379</v>
      </c>
      <c r="T339" s="3">
        <f>IF(ROUND(W338,2) = 0,0,-PMT(_xlfn.XLOOKUP(S$1,'Control Panel'!$B:$B,'Control Panel'!$H:$H),_xlfn.XLOOKUP(S$1,'Control Panel'!$B:$B,'Control Panel'!$E:$E),_xlfn.XLOOKUP(S$1,'Control Panel'!$B:$B,'Control Panel'!$C:$C)))</f>
        <v>42700.372888908401</v>
      </c>
      <c r="U339" s="3">
        <f>IF(T339=0,0,S339*(_xlfn.XLOOKUP(S$1,'Control Panel'!$B:$B,'Control Panel'!$H:$H)))</f>
        <v>5470.9258503517513</v>
      </c>
      <c r="V339" s="3">
        <f t="shared" si="192"/>
        <v>37229.447038556653</v>
      </c>
      <c r="W339" s="3">
        <f t="shared" si="193"/>
        <v>917695.79229556711</v>
      </c>
      <c r="X339" s="10">
        <f>_xlfn.XLOOKUP(S$1,'Control Panel'!$B:$B,'Control Panel'!$D:$D)</f>
        <v>6.8750000000000006E-2</v>
      </c>
      <c r="Y339" s="2">
        <f>IF('Control Panel'!$D$26="ON",AC338*(1-'Control Panel'!$C$26),AC338)</f>
        <v>-6.7957444116473198E-9</v>
      </c>
      <c r="Z339" s="3">
        <f>IF(ROUND(AC338,2) = 0,0,-PMT(_xlfn.XLOOKUP(Y$1,'Control Panel'!$B:$B,'Control Panel'!$H:$H),_xlfn.XLOOKUP(Y$1,'Control Panel'!$B:$B,'Control Panel'!$E:$E),_xlfn.XLOOKUP(Y$1,'Control Panel'!$B:$B,'Control Panel'!$C:$C)))</f>
        <v>0</v>
      </c>
      <c r="AA339" s="3">
        <f>IF(Z339=0,0,Y339*(_xlfn.XLOOKUP(Y$1,'Control Panel'!$B:$B,'Control Panel'!$H:$H)))</f>
        <v>0</v>
      </c>
      <c r="AB339" s="3">
        <f t="shared" si="194"/>
        <v>0</v>
      </c>
      <c r="AC339" s="3">
        <f t="shared" si="195"/>
        <v>-6.7957444116473198E-9</v>
      </c>
      <c r="AD339" s="10">
        <f>_xlfn.XLOOKUP(Y$1,'Control Panel'!$B:$B,'Control Panel'!$D:$D)</f>
        <v>5.1249999999999997E-2</v>
      </c>
      <c r="AE339" s="2">
        <f>IF('Control Panel'!$D$26="ON",AI338*(1-'Control Panel'!$C$26),AI338)</f>
        <v>1469115.7528218185</v>
      </c>
      <c r="AF339" s="3">
        <f>IF(ROUND(AI338,2) = 0,0,-PMT(_xlfn.XLOOKUP(AE$1,'Control Panel'!$B:$B,'Control Panel'!$H:$H),_xlfn.XLOOKUP(AE$1,'Control Panel'!$B:$B,'Control Panel'!$E:$E),_xlfn.XLOOKUP(AE$1,'Control Panel'!$B:$B,'Control Panel'!$C:$C)))</f>
        <v>65692.881367551381</v>
      </c>
      <c r="AG339" s="3">
        <f>IF(AF339=0,0,AE339*(_xlfn.XLOOKUP(AE$1,'Control Panel'!$B:$B,'Control Panel'!$H:$H)))</f>
        <v>8416.8090005416689</v>
      </c>
      <c r="AH339" s="3">
        <f t="shared" si="196"/>
        <v>57276.072367009714</v>
      </c>
      <c r="AI339" s="3">
        <f t="shared" si="197"/>
        <v>1411839.6804548088</v>
      </c>
      <c r="AJ339" s="10">
        <f>_xlfn.XLOOKUP(AE$1,'Control Panel'!$B:$B,'Control Panel'!$D:$D)</f>
        <v>6.8750000000000006E-2</v>
      </c>
      <c r="AK339" s="2">
        <f>IF('Control Panel'!$D$26="ON",AO338*(1-'Control Panel'!$C$26),AO338)</f>
        <v>-5.056790541857481E-10</v>
      </c>
      <c r="AL339" s="3">
        <f>IF(ROUND(AO338,2) = 0,0,-PMT(_xlfn.XLOOKUP(AK$1,'Control Panel'!$B:$B,'Control Panel'!$H:$H),_xlfn.XLOOKUP(AK$1,'Control Panel'!$B:$B,'Control Panel'!$E:$E),_xlfn.XLOOKUP(AK$1,'Control Panel'!$B:$B,'Control Panel'!$C:$C)))</f>
        <v>0</v>
      </c>
      <c r="AM339" s="3">
        <f>IF(AL339=0,0,AK339*(_xlfn.XLOOKUP(AK$1,'Control Panel'!$B:$B,'Control Panel'!$H:$H)))</f>
        <v>0</v>
      </c>
      <c r="AN339" s="3">
        <f t="shared" si="198"/>
        <v>0</v>
      </c>
      <c r="AO339" s="3">
        <f t="shared" si="199"/>
        <v>-5.056790541857481E-10</v>
      </c>
      <c r="AP339" s="10">
        <f>_xlfn.XLOOKUP(AK$1,'Control Panel'!$B:$B,'Control Panel'!$D:$D)</f>
        <v>6.25E-2</v>
      </c>
      <c r="AQ339" s="2">
        <f>IF('Control Panel'!$D$26="ON",AU338*(1-'Control Panel'!$C$26),AU338)</f>
        <v>-1.3387762010097504E-9</v>
      </c>
      <c r="AR339" s="3">
        <f>IF(ROUND(AU338,2) = 0,0,-PMT(_xlfn.XLOOKUP(AQ$1,'Control Panel'!$B:$B,'Control Panel'!$H:$H),_xlfn.XLOOKUP(AQ$1,'Control Panel'!$B:$B,'Control Panel'!$E:$E),_xlfn.XLOOKUP(AQ$1,'Control Panel'!$B:$B,'Control Panel'!$C:$C)))</f>
        <v>0</v>
      </c>
      <c r="AS339" s="3">
        <f>IF(AR339=0,0,AQ339*(_xlfn.XLOOKUP(AQ$1,'Control Panel'!$B:$B,'Control Panel'!$H:$H)))</f>
        <v>0</v>
      </c>
      <c r="AT339" s="3">
        <f t="shared" si="200"/>
        <v>0</v>
      </c>
      <c r="AU339" s="3">
        <f t="shared" si="201"/>
        <v>-1.3387762010097504E-9</v>
      </c>
      <c r="AV339" s="10">
        <f>_xlfn.XLOOKUP(AQ$1,'Control Panel'!$B:$B,'Control Panel'!$D:$D)</f>
        <v>6.6250000000000003E-2</v>
      </c>
      <c r="AW339" s="2">
        <f>IF('Control Panel'!$D$26="ON",BA338*(1-'Control Panel'!$C$26),BA338)</f>
        <v>1017215.7633210082</v>
      </c>
      <c r="AX339" s="3">
        <f>IF(ROUND(BA338,2) = 0,0,-PMT(_xlfn.XLOOKUP(AW$1,'Control Panel'!$B:$B,'Control Panel'!$H:$H),_xlfn.XLOOKUP(AW$1,'Control Panel'!$B:$B,'Control Panel'!$E:$E),_xlfn.XLOOKUP(AW$1,'Control Panel'!$B:$B,'Control Panel'!$C:$C)))</f>
        <v>44797.69910066975</v>
      </c>
      <c r="AY339" s="3">
        <f>IF(AX339=0,0,AW339*(_xlfn.XLOOKUP(AW$1,'Control Panel'!$B:$B,'Control Panel'!$H:$H)))</f>
        <v>4556.2789398753494</v>
      </c>
      <c r="AZ339" s="3">
        <f t="shared" si="202"/>
        <v>40241.420160794398</v>
      </c>
      <c r="BA339" s="3">
        <f t="shared" si="203"/>
        <v>976974.34316021379</v>
      </c>
      <c r="BB339" s="10">
        <f>_xlfn.XLOOKUP(AW$1,'Control Panel'!$B:$B,'Control Panel'!$D:$D)</f>
        <v>5.3749999999999999E-2</v>
      </c>
      <c r="BC339" s="2">
        <f>IF('Control Panel'!$D$26="ON",BG338*(1-'Control Panel'!$C$26),BG338)</f>
        <v>1857449.6614503986</v>
      </c>
      <c r="BD339" s="3">
        <f>IF(ROUND(BG338,2) = 0,0,-PMT(_xlfn.XLOOKUP(BC$1,'Control Panel'!$B:$B,'Control Panel'!$H:$H),_xlfn.XLOOKUP(BC$1,'Control Panel'!$B:$B,'Control Panel'!$E:$E),_xlfn.XLOOKUP(BC$1,'Control Panel'!$B:$B,'Control Panel'!$C:$C)))</f>
        <v>83162.8118973979</v>
      </c>
      <c r="BE339" s="3">
        <f>IF(BD339=0,0,BC339*(_xlfn.XLOOKUP(BC$1,'Control Panel'!$B:$B,'Control Panel'!$H:$H)))</f>
        <v>10835.123025127326</v>
      </c>
      <c r="BF339" s="3">
        <f t="shared" si="204"/>
        <v>72327.688872270577</v>
      </c>
      <c r="BG339" s="3">
        <f t="shared" si="205"/>
        <v>1785121.9725781281</v>
      </c>
      <c r="BH339" s="10">
        <f>_xlfn.XLOOKUP(BC$1,'Control Panel'!$B:$B,'Control Panel'!$D:$D)</f>
        <v>7.0000000000000007E-2</v>
      </c>
      <c r="BI339" s="2">
        <f>IF('Control Panel'!$D$26="ON",BM338*(1-'Control Panel'!$C$26),BM338)</f>
        <v>902054.08052705287</v>
      </c>
      <c r="BJ339" s="3">
        <f>IF(ROUND(BM338,2) = 0,0,-PMT(_xlfn.XLOOKUP(BI$1,'Control Panel'!$B:$B,'Control Panel'!$H:$H),_xlfn.XLOOKUP(BI$1,'Control Panel'!$B:$B,'Control Panel'!$E:$E),_xlfn.XLOOKUP(BI$1,'Control Panel'!$B:$B,'Control Panel'!$C:$C)))</f>
        <v>39928.799014207361</v>
      </c>
      <c r="BK339" s="3">
        <f>IF(BJ339=0,0,BI339*(_xlfn.XLOOKUP(BI$1,'Control Panel'!$B:$B,'Control Panel'!$H:$H)))</f>
        <v>4416.3064359136961</v>
      </c>
      <c r="BL339" s="3">
        <f t="shared" si="206"/>
        <v>35512.492578293663</v>
      </c>
      <c r="BM339" s="3">
        <f t="shared" si="207"/>
        <v>866541.5879487592</v>
      </c>
      <c r="BN339" s="10">
        <f>_xlfn.XLOOKUP(BI$1,'Control Panel'!$B:$B,'Control Panel'!$D:$D)</f>
        <v>5.8749999999999997E-2</v>
      </c>
      <c r="BO339" s="2">
        <f>IF('Control Panel'!$D$26="ON",BS338*(1-'Control Panel'!$C$26),BS338)</f>
        <v>1161319.9419756185</v>
      </c>
      <c r="BP339" s="3">
        <f>IF(ROUND(BS338,2) = 0,0,-PMT(_xlfn.XLOOKUP(BO$1,'Control Panel'!$B:$B,'Control Panel'!$H:$H),_xlfn.XLOOKUP(BO$1,'Control Panel'!$B:$B,'Control Panel'!$E:$E),_xlfn.XLOOKUP(BO$1,'Control Panel'!$B:$B,'Control Panel'!$C:$C)))</f>
        <v>51078.842448125593</v>
      </c>
      <c r="BQ339" s="3">
        <f>IF(BP339=0,0,BO339*(_xlfn.XLOOKUP(BO$1,'Control Panel'!$B:$B,'Control Panel'!$H:$H)))</f>
        <v>5080.77474614333</v>
      </c>
      <c r="BR339" s="3">
        <f t="shared" si="208"/>
        <v>45998.067701982261</v>
      </c>
      <c r="BS339" s="3">
        <f t="shared" si="209"/>
        <v>1115321.8742736361</v>
      </c>
      <c r="BT339" s="10">
        <f>_xlfn.XLOOKUP(BO$1,'Control Panel'!$B:$B,'Control Panel'!$D:$D)</f>
        <v>5.2499999999999998E-2</v>
      </c>
      <c r="BU339" s="2">
        <f>IF('Control Panel'!$D$26="ON",BY338*(1-'Control Panel'!$C$26),BY338)</f>
        <v>-1.0259100235998631E-9</v>
      </c>
      <c r="BV339" s="3">
        <f>IF(ROUND(BY338,2) = 0,0,-PMT(_xlfn.XLOOKUP(BU$1,'Control Panel'!$B:$B,'Control Panel'!$H:$H),_xlfn.XLOOKUP(BU$1,'Control Panel'!$B:$B,'Control Panel'!$E:$E),_xlfn.XLOOKUP(BU$1,'Control Panel'!$B:$B,'Control Panel'!$C:$C)))</f>
        <v>0</v>
      </c>
      <c r="BW339" s="3">
        <f>IF(BV339=0,0,BU339*(_xlfn.XLOOKUP(BU$1,'Control Panel'!$B:$B,'Control Panel'!$H:$H)))</f>
        <v>0</v>
      </c>
      <c r="BX339" s="3">
        <f t="shared" si="210"/>
        <v>0</v>
      </c>
      <c r="BY339" s="3">
        <f t="shared" si="211"/>
        <v>-1.0259100235998631E-9</v>
      </c>
      <c r="BZ339" s="10">
        <f>_xlfn.XLOOKUP(BU$1,'Control Panel'!$B:$B,'Control Panel'!$D:$D)</f>
        <v>6.3750000000000001E-2</v>
      </c>
      <c r="CA339" s="2">
        <f>IF('Control Panel'!$D$26="ON",CE338*(1-'Control Panel'!$C$26),CE338)</f>
        <v>-8.3746272139251232E-9</v>
      </c>
      <c r="CB339" s="3">
        <f>IF(ROUND(CE338,2) = 0,0,-PMT(_xlfn.XLOOKUP(CA$1,'Control Panel'!$B:$B,'Control Panel'!$H:$H),_xlfn.XLOOKUP(CA$1,'Control Panel'!$B:$B,'Control Panel'!$E:$E),_xlfn.XLOOKUP(CA$1,'Control Panel'!$B:$B,'Control Panel'!$C:$C)))</f>
        <v>0</v>
      </c>
      <c r="CC339" s="3">
        <f>IF(CB339=0,0,CA339*(_xlfn.XLOOKUP(CA$1,'Control Panel'!$B:$B,'Control Panel'!$H:$H)))</f>
        <v>0</v>
      </c>
      <c r="CD339" s="3">
        <f t="shared" si="212"/>
        <v>0</v>
      </c>
      <c r="CE339" s="3">
        <f t="shared" si="213"/>
        <v>-8.3746272139251232E-9</v>
      </c>
      <c r="CF339" s="10">
        <f>_xlfn.XLOOKUP(CA$1,'Control Panel'!$B:$B,'Control Panel'!$D:$D)</f>
        <v>5.7500000000000002E-2</v>
      </c>
      <c r="CG339" s="2">
        <f>IF('Control Panel'!$D$26="ON",CK338*(1-'Control Panel'!$C$26),CK338)</f>
        <v>2.066371962428093E-9</v>
      </c>
      <c r="CH339" s="3">
        <f>IF(ROUND(CK338,2) = 0,0,-PMT(_xlfn.XLOOKUP(CG$1,'Control Panel'!$B:$B,'Control Panel'!$H:$H),_xlfn.XLOOKUP(CG$1,'Control Panel'!$B:$B,'Control Panel'!$E:$E),_xlfn.XLOOKUP(CG$1,'Control Panel'!$B:$B,'Control Panel'!$C:$C)))</f>
        <v>0</v>
      </c>
      <c r="CI339" s="3">
        <f>IF(CH339=0,0,CG339*(_xlfn.XLOOKUP(CG$1,'Control Panel'!$B:$B,'Control Panel'!$H:$H)))</f>
        <v>0</v>
      </c>
      <c r="CJ339" s="3">
        <f t="shared" si="214"/>
        <v>0</v>
      </c>
      <c r="CK339" s="3">
        <f t="shared" si="215"/>
        <v>2.066371962428093E-9</v>
      </c>
      <c r="CL339" s="10">
        <f>_xlfn.XLOOKUP(CG$1,'Control Panel'!$B:$B,'Control Panel'!$D:$D)</f>
        <v>5.5E-2</v>
      </c>
      <c r="CM339" s="2">
        <f>IF('Control Panel'!$D$26="ON",CQ338*(1-'Control Panel'!$C$26),CQ338)</f>
        <v>251096.20367040182</v>
      </c>
      <c r="CN339" s="3">
        <f>IF(ROUND(CQ338,2) = 0,0,-PMT(_xlfn.XLOOKUP(CM$1,'Control Panel'!$B:$B,'Control Panel'!$H:$H),_xlfn.XLOOKUP(CM$1,'Control Panel'!$B:$B,'Control Panel'!$E:$E),_xlfn.XLOOKUP(CM$1,'Control Panel'!$B:$B,'Control Panel'!$C:$C)))</f>
        <v>11044.074042837967</v>
      </c>
      <c r="CO339" s="3">
        <f>IF(CN339=0,0,CM339*(_xlfn.XLOOKUP(CM$1,'Control Panel'!$B:$B,'Control Panel'!$H:$H)))</f>
        <v>1098.5458910580078</v>
      </c>
      <c r="CP339" s="3">
        <f t="shared" si="216"/>
        <v>9945.5281517799594</v>
      </c>
      <c r="CQ339" s="3">
        <f t="shared" si="217"/>
        <v>241150.67551862187</v>
      </c>
      <c r="CR339" s="10">
        <f>_xlfn.XLOOKUP(CM$1,'Control Panel'!$B:$B,'Control Panel'!$D:$D)</f>
        <v>5.2499999999999998E-2</v>
      </c>
    </row>
    <row r="340" spans="1:96" ht="11.15" thickBot="1" x14ac:dyDescent="0.35">
      <c r="A340" s="86">
        <f t="shared" si="186"/>
        <v>323134.61737792642</v>
      </c>
      <c r="B340" s="3">
        <f t="shared" si="187"/>
        <v>41548.015928792411</v>
      </c>
      <c r="C340" s="88">
        <f>SUM($A$3:A339)</f>
        <v>92120618.201588362</v>
      </c>
      <c r="D340" s="87">
        <f>IF('Control Panel'!$D$27= "ON",A340+B340*(1-'Control Panel'!$C$27),A340+B340)</f>
        <v>364682.63330671884</v>
      </c>
      <c r="F340" s="11">
        <v>338</v>
      </c>
      <c r="G340" s="2">
        <f>IF('Control Panel'!$D$26="ON",K339*(1-'Control Panel'!$C$26),K339)</f>
        <v>2.5611370801925659E-9</v>
      </c>
      <c r="H340" s="3">
        <f>IF(ROUND(K339,2) = 0,0,-PMT(_xlfn.XLOOKUP(G$1,'Control Panel'!$B:$B,'Control Panel'!$H:$H),_xlfn.XLOOKUP(G$1,'Control Panel'!$B:$B,'Control Panel'!$E:$E),_xlfn.XLOOKUP(G$1,'Control Panel'!$B:$B,'Control Panel'!$C:$C)))</f>
        <v>0</v>
      </c>
      <c r="I340" s="3">
        <f>IF(H340=0,0,G340*(_xlfn.XLOOKUP(G$1,'Control Panel'!$B:$B,'Control Panel'!$H:$H)))</f>
        <v>0</v>
      </c>
      <c r="J340" s="3">
        <f t="shared" si="188"/>
        <v>0</v>
      </c>
      <c r="K340" s="3">
        <f t="shared" si="189"/>
        <v>2.5611370801925659E-9</v>
      </c>
      <c r="L340" s="10">
        <f>_xlfn.XLOOKUP(G$1,'Control Panel'!$B:$B,'Control Panel'!$D:$D)</f>
        <v>5.5E-2</v>
      </c>
      <c r="M340" s="2">
        <f>IF('Control Panel'!$D$26="ON",Q339*(1-'Control Panel'!$C$26),Q339)</f>
        <v>564735.87218191999</v>
      </c>
      <c r="N340" s="3">
        <f>IF(ROUND(Q339,2) = 0,0,-PMT(_xlfn.XLOOKUP(M$1,'Control Panel'!$B:$B,'Control Panel'!$H:$H),_xlfn.XLOOKUP(M$1,'Control Panel'!$B:$B,'Control Panel'!$E:$E),_xlfn.XLOOKUP(M$1,'Control Panel'!$B:$B,'Control Panel'!$C:$C)))</f>
        <v>26277.152547020552</v>
      </c>
      <c r="O340" s="3">
        <f>IF(N340=0,0,M340*(_xlfn.XLOOKUP(M$1,'Control Panel'!$B:$B,'Control Panel'!$H:$H)))</f>
        <v>3235.4659343755834</v>
      </c>
      <c r="P340" s="3">
        <f t="shared" si="190"/>
        <v>23041.686612644968</v>
      </c>
      <c r="Q340" s="3">
        <f t="shared" si="191"/>
        <v>541694.18556927505</v>
      </c>
      <c r="R340" s="10">
        <f>_xlfn.XLOOKUP(M$1,'Control Panel'!$B:$B,'Control Panel'!$D:$D)</f>
        <v>6.8750000000000006E-2</v>
      </c>
      <c r="S340" s="2">
        <f>IF('Control Panel'!$D$26="ON",W339*(1-'Control Panel'!$C$26),W339)</f>
        <v>917695.79229556711</v>
      </c>
      <c r="T340" s="3">
        <f>IF(ROUND(W339,2) = 0,0,-PMT(_xlfn.XLOOKUP(S$1,'Control Panel'!$B:$B,'Control Panel'!$H:$H),_xlfn.XLOOKUP(S$1,'Control Panel'!$B:$B,'Control Panel'!$E:$E),_xlfn.XLOOKUP(S$1,'Control Panel'!$B:$B,'Control Panel'!$C:$C)))</f>
        <v>42700.372888908401</v>
      </c>
      <c r="U340" s="3">
        <f>IF(T340=0,0,S340*(_xlfn.XLOOKUP(S$1,'Control Panel'!$B:$B,'Control Panel'!$H:$H)))</f>
        <v>5257.6321433600206</v>
      </c>
      <c r="V340" s="3">
        <f t="shared" si="192"/>
        <v>37442.740745548377</v>
      </c>
      <c r="W340" s="3">
        <f t="shared" si="193"/>
        <v>880253.05155001872</v>
      </c>
      <c r="X340" s="10">
        <f>_xlfn.XLOOKUP(S$1,'Control Panel'!$B:$B,'Control Panel'!$D:$D)</f>
        <v>6.8750000000000006E-2</v>
      </c>
      <c r="Y340" s="2">
        <f>IF('Control Panel'!$D$26="ON",AC339*(1-'Control Panel'!$C$26),AC339)</f>
        <v>-6.7957444116473198E-9</v>
      </c>
      <c r="Z340" s="3">
        <f>IF(ROUND(AC339,2) = 0,0,-PMT(_xlfn.XLOOKUP(Y$1,'Control Panel'!$B:$B,'Control Panel'!$H:$H),_xlfn.XLOOKUP(Y$1,'Control Panel'!$B:$B,'Control Panel'!$E:$E),_xlfn.XLOOKUP(Y$1,'Control Panel'!$B:$B,'Control Panel'!$C:$C)))</f>
        <v>0</v>
      </c>
      <c r="AA340" s="3">
        <f>IF(Z340=0,0,Y340*(_xlfn.XLOOKUP(Y$1,'Control Panel'!$B:$B,'Control Panel'!$H:$H)))</f>
        <v>0</v>
      </c>
      <c r="AB340" s="3">
        <f t="shared" si="194"/>
        <v>0</v>
      </c>
      <c r="AC340" s="3">
        <f t="shared" si="195"/>
        <v>-6.7957444116473198E-9</v>
      </c>
      <c r="AD340" s="10">
        <f>_xlfn.XLOOKUP(Y$1,'Control Panel'!$B:$B,'Control Panel'!$D:$D)</f>
        <v>5.1249999999999997E-2</v>
      </c>
      <c r="AE340" s="2">
        <f>IF('Control Panel'!$D$26="ON",AI339*(1-'Control Panel'!$C$26),AI339)</f>
        <v>1411839.6804548088</v>
      </c>
      <c r="AF340" s="3">
        <f>IF(ROUND(AI339,2) = 0,0,-PMT(_xlfn.XLOOKUP(AE$1,'Control Panel'!$B:$B,'Control Panel'!$H:$H),_xlfn.XLOOKUP(AE$1,'Control Panel'!$B:$B,'Control Panel'!$E:$E),_xlfn.XLOOKUP(AE$1,'Control Panel'!$B:$B,'Control Panel'!$C:$C)))</f>
        <v>65692.881367551381</v>
      </c>
      <c r="AG340" s="3">
        <f>IF(AF340=0,0,AE340*(_xlfn.XLOOKUP(AE$1,'Control Panel'!$B:$B,'Control Panel'!$H:$H)))</f>
        <v>8088.6648359390092</v>
      </c>
      <c r="AH340" s="3">
        <f t="shared" si="196"/>
        <v>57604.216531612372</v>
      </c>
      <c r="AI340" s="3">
        <f t="shared" si="197"/>
        <v>1354235.4639231963</v>
      </c>
      <c r="AJ340" s="10">
        <f>_xlfn.XLOOKUP(AE$1,'Control Panel'!$B:$B,'Control Panel'!$D:$D)</f>
        <v>6.8750000000000006E-2</v>
      </c>
      <c r="AK340" s="2">
        <f>IF('Control Panel'!$D$26="ON",AO339*(1-'Control Panel'!$C$26),AO339)</f>
        <v>-5.056790541857481E-10</v>
      </c>
      <c r="AL340" s="3">
        <f>IF(ROUND(AO339,2) = 0,0,-PMT(_xlfn.XLOOKUP(AK$1,'Control Panel'!$B:$B,'Control Panel'!$H:$H),_xlfn.XLOOKUP(AK$1,'Control Panel'!$B:$B,'Control Panel'!$E:$E),_xlfn.XLOOKUP(AK$1,'Control Panel'!$B:$B,'Control Panel'!$C:$C)))</f>
        <v>0</v>
      </c>
      <c r="AM340" s="3">
        <f>IF(AL340=0,0,AK340*(_xlfn.XLOOKUP(AK$1,'Control Panel'!$B:$B,'Control Panel'!$H:$H)))</f>
        <v>0</v>
      </c>
      <c r="AN340" s="3">
        <f t="shared" si="198"/>
        <v>0</v>
      </c>
      <c r="AO340" s="3">
        <f t="shared" si="199"/>
        <v>-5.056790541857481E-10</v>
      </c>
      <c r="AP340" s="10">
        <f>_xlfn.XLOOKUP(AK$1,'Control Panel'!$B:$B,'Control Panel'!$D:$D)</f>
        <v>6.25E-2</v>
      </c>
      <c r="AQ340" s="2">
        <f>IF('Control Panel'!$D$26="ON",AU339*(1-'Control Panel'!$C$26),AU339)</f>
        <v>-1.3387762010097504E-9</v>
      </c>
      <c r="AR340" s="3">
        <f>IF(ROUND(AU339,2) = 0,0,-PMT(_xlfn.XLOOKUP(AQ$1,'Control Panel'!$B:$B,'Control Panel'!$H:$H),_xlfn.XLOOKUP(AQ$1,'Control Panel'!$B:$B,'Control Panel'!$E:$E),_xlfn.XLOOKUP(AQ$1,'Control Panel'!$B:$B,'Control Panel'!$C:$C)))</f>
        <v>0</v>
      </c>
      <c r="AS340" s="3">
        <f>IF(AR340=0,0,AQ340*(_xlfn.XLOOKUP(AQ$1,'Control Panel'!$B:$B,'Control Panel'!$H:$H)))</f>
        <v>0</v>
      </c>
      <c r="AT340" s="3">
        <f t="shared" si="200"/>
        <v>0</v>
      </c>
      <c r="AU340" s="3">
        <f t="shared" si="201"/>
        <v>-1.3387762010097504E-9</v>
      </c>
      <c r="AV340" s="10">
        <f>_xlfn.XLOOKUP(AQ$1,'Control Panel'!$B:$B,'Control Panel'!$D:$D)</f>
        <v>6.6250000000000003E-2</v>
      </c>
      <c r="AW340" s="2">
        <f>IF('Control Panel'!$D$26="ON",BA339*(1-'Control Panel'!$C$26),BA339)</f>
        <v>976974.34316021379</v>
      </c>
      <c r="AX340" s="3">
        <f>IF(ROUND(BA339,2) = 0,0,-PMT(_xlfn.XLOOKUP(AW$1,'Control Panel'!$B:$B,'Control Panel'!$H:$H),_xlfn.XLOOKUP(AW$1,'Control Panel'!$B:$B,'Control Panel'!$E:$E),_xlfn.XLOOKUP(AW$1,'Control Panel'!$B:$B,'Control Panel'!$C:$C)))</f>
        <v>44797.69910066975</v>
      </c>
      <c r="AY340" s="3">
        <f>IF(AX340=0,0,AW340*(_xlfn.XLOOKUP(AW$1,'Control Panel'!$B:$B,'Control Panel'!$H:$H)))</f>
        <v>4376.0309120717911</v>
      </c>
      <c r="AZ340" s="3">
        <f t="shared" si="202"/>
        <v>40421.668188597956</v>
      </c>
      <c r="BA340" s="3">
        <f t="shared" si="203"/>
        <v>936552.67497161578</v>
      </c>
      <c r="BB340" s="10">
        <f>_xlfn.XLOOKUP(AW$1,'Control Panel'!$B:$B,'Control Panel'!$D:$D)</f>
        <v>5.3749999999999999E-2</v>
      </c>
      <c r="BC340" s="2">
        <f>IF('Control Panel'!$D$26="ON",BG339*(1-'Control Panel'!$C$26),BG339)</f>
        <v>1785121.9725781281</v>
      </c>
      <c r="BD340" s="3">
        <f>IF(ROUND(BG339,2) = 0,0,-PMT(_xlfn.XLOOKUP(BC$1,'Control Panel'!$B:$B,'Control Panel'!$H:$H),_xlfn.XLOOKUP(BC$1,'Control Panel'!$B:$B,'Control Panel'!$E:$E),_xlfn.XLOOKUP(BC$1,'Control Panel'!$B:$B,'Control Panel'!$C:$C)))</f>
        <v>83162.8118973979</v>
      </c>
      <c r="BE340" s="3">
        <f>IF(BD340=0,0,BC340*(_xlfn.XLOOKUP(BC$1,'Control Panel'!$B:$B,'Control Panel'!$H:$H)))</f>
        <v>10413.211506705748</v>
      </c>
      <c r="BF340" s="3">
        <f t="shared" si="204"/>
        <v>72749.600390692154</v>
      </c>
      <c r="BG340" s="3">
        <f t="shared" si="205"/>
        <v>1712372.3721874359</v>
      </c>
      <c r="BH340" s="10">
        <f>_xlfn.XLOOKUP(BC$1,'Control Panel'!$B:$B,'Control Panel'!$D:$D)</f>
        <v>7.0000000000000007E-2</v>
      </c>
      <c r="BI340" s="2">
        <f>IF('Control Panel'!$D$26="ON",BM339*(1-'Control Panel'!$C$26),BM339)</f>
        <v>866541.5879487592</v>
      </c>
      <c r="BJ340" s="3">
        <f>IF(ROUND(BM339,2) = 0,0,-PMT(_xlfn.XLOOKUP(BI$1,'Control Panel'!$B:$B,'Control Panel'!$H:$H),_xlfn.XLOOKUP(BI$1,'Control Panel'!$B:$B,'Control Panel'!$E:$E),_xlfn.XLOOKUP(BI$1,'Control Panel'!$B:$B,'Control Panel'!$C:$C)))</f>
        <v>39928.799014207361</v>
      </c>
      <c r="BK340" s="3">
        <f>IF(BJ340=0,0,BI340*(_xlfn.XLOOKUP(BI$1,'Control Panel'!$B:$B,'Control Panel'!$H:$H)))</f>
        <v>4242.4431909991335</v>
      </c>
      <c r="BL340" s="3">
        <f t="shared" si="206"/>
        <v>35686.355823208229</v>
      </c>
      <c r="BM340" s="3">
        <f t="shared" si="207"/>
        <v>830855.23212555097</v>
      </c>
      <c r="BN340" s="10">
        <f>_xlfn.XLOOKUP(BI$1,'Control Panel'!$B:$B,'Control Panel'!$D:$D)</f>
        <v>5.8749999999999997E-2</v>
      </c>
      <c r="BO340" s="2">
        <f>IF('Control Panel'!$D$26="ON",BS339*(1-'Control Panel'!$C$26),BS339)</f>
        <v>1115321.8742736361</v>
      </c>
      <c r="BP340" s="3">
        <f>IF(ROUND(BS339,2) = 0,0,-PMT(_xlfn.XLOOKUP(BO$1,'Control Panel'!$B:$B,'Control Panel'!$H:$H),_xlfn.XLOOKUP(BO$1,'Control Panel'!$B:$B,'Control Panel'!$E:$E),_xlfn.XLOOKUP(BO$1,'Control Panel'!$B:$B,'Control Panel'!$C:$C)))</f>
        <v>51078.842448125593</v>
      </c>
      <c r="BQ340" s="3">
        <f>IF(BP340=0,0,BO340*(_xlfn.XLOOKUP(BO$1,'Control Panel'!$B:$B,'Control Panel'!$H:$H)))</f>
        <v>4879.5331999471573</v>
      </c>
      <c r="BR340" s="3">
        <f t="shared" si="208"/>
        <v>46199.309248178433</v>
      </c>
      <c r="BS340" s="3">
        <f t="shared" si="209"/>
        <v>1069122.5650254576</v>
      </c>
      <c r="BT340" s="10">
        <f>_xlfn.XLOOKUP(BO$1,'Control Panel'!$B:$B,'Control Panel'!$D:$D)</f>
        <v>5.2499999999999998E-2</v>
      </c>
      <c r="BU340" s="2">
        <f>IF('Control Panel'!$D$26="ON",BY339*(1-'Control Panel'!$C$26),BY339)</f>
        <v>-1.0259100235998631E-9</v>
      </c>
      <c r="BV340" s="3">
        <f>IF(ROUND(BY339,2) = 0,0,-PMT(_xlfn.XLOOKUP(BU$1,'Control Panel'!$B:$B,'Control Panel'!$H:$H),_xlfn.XLOOKUP(BU$1,'Control Panel'!$B:$B,'Control Panel'!$E:$E),_xlfn.XLOOKUP(BU$1,'Control Panel'!$B:$B,'Control Panel'!$C:$C)))</f>
        <v>0</v>
      </c>
      <c r="BW340" s="3">
        <f>IF(BV340=0,0,BU340*(_xlfn.XLOOKUP(BU$1,'Control Panel'!$B:$B,'Control Panel'!$H:$H)))</f>
        <v>0</v>
      </c>
      <c r="BX340" s="3">
        <f t="shared" si="210"/>
        <v>0</v>
      </c>
      <c r="BY340" s="3">
        <f t="shared" si="211"/>
        <v>-1.0259100235998631E-9</v>
      </c>
      <c r="BZ340" s="10">
        <f>_xlfn.XLOOKUP(BU$1,'Control Panel'!$B:$B,'Control Panel'!$D:$D)</f>
        <v>6.3750000000000001E-2</v>
      </c>
      <c r="CA340" s="2">
        <f>IF('Control Panel'!$D$26="ON",CE339*(1-'Control Panel'!$C$26),CE339)</f>
        <v>-8.3746272139251232E-9</v>
      </c>
      <c r="CB340" s="3">
        <f>IF(ROUND(CE339,2) = 0,0,-PMT(_xlfn.XLOOKUP(CA$1,'Control Panel'!$B:$B,'Control Panel'!$H:$H),_xlfn.XLOOKUP(CA$1,'Control Panel'!$B:$B,'Control Panel'!$E:$E),_xlfn.XLOOKUP(CA$1,'Control Panel'!$B:$B,'Control Panel'!$C:$C)))</f>
        <v>0</v>
      </c>
      <c r="CC340" s="3">
        <f>IF(CB340=0,0,CA340*(_xlfn.XLOOKUP(CA$1,'Control Panel'!$B:$B,'Control Panel'!$H:$H)))</f>
        <v>0</v>
      </c>
      <c r="CD340" s="3">
        <f t="shared" si="212"/>
        <v>0</v>
      </c>
      <c r="CE340" s="3">
        <f t="shared" si="213"/>
        <v>-8.3746272139251232E-9</v>
      </c>
      <c r="CF340" s="10">
        <f>_xlfn.XLOOKUP(CA$1,'Control Panel'!$B:$B,'Control Panel'!$D:$D)</f>
        <v>5.7500000000000002E-2</v>
      </c>
      <c r="CG340" s="2">
        <f>IF('Control Panel'!$D$26="ON",CK339*(1-'Control Panel'!$C$26),CK339)</f>
        <v>2.066371962428093E-9</v>
      </c>
      <c r="CH340" s="3">
        <f>IF(ROUND(CK339,2) = 0,0,-PMT(_xlfn.XLOOKUP(CG$1,'Control Panel'!$B:$B,'Control Panel'!$H:$H),_xlfn.XLOOKUP(CG$1,'Control Panel'!$B:$B,'Control Panel'!$E:$E),_xlfn.XLOOKUP(CG$1,'Control Panel'!$B:$B,'Control Panel'!$C:$C)))</f>
        <v>0</v>
      </c>
      <c r="CI340" s="3">
        <f>IF(CH340=0,0,CG340*(_xlfn.XLOOKUP(CG$1,'Control Panel'!$B:$B,'Control Panel'!$H:$H)))</f>
        <v>0</v>
      </c>
      <c r="CJ340" s="3">
        <f t="shared" si="214"/>
        <v>0</v>
      </c>
      <c r="CK340" s="3">
        <f t="shared" si="215"/>
        <v>2.066371962428093E-9</v>
      </c>
      <c r="CL340" s="10">
        <f>_xlfn.XLOOKUP(CG$1,'Control Panel'!$B:$B,'Control Panel'!$D:$D)</f>
        <v>5.5E-2</v>
      </c>
      <c r="CM340" s="2">
        <f>IF('Control Panel'!$D$26="ON",CQ339*(1-'Control Panel'!$C$26),CQ339)</f>
        <v>241150.67551862187</v>
      </c>
      <c r="CN340" s="3">
        <f>IF(ROUND(CQ339,2) = 0,0,-PMT(_xlfn.XLOOKUP(CM$1,'Control Panel'!$B:$B,'Control Panel'!$H:$H),_xlfn.XLOOKUP(CM$1,'Control Panel'!$B:$B,'Control Panel'!$E:$E),_xlfn.XLOOKUP(CM$1,'Control Panel'!$B:$B,'Control Panel'!$C:$C)))</f>
        <v>11044.074042837967</v>
      </c>
      <c r="CO340" s="3">
        <f>IF(CN340=0,0,CM340*(_xlfn.XLOOKUP(CM$1,'Control Panel'!$B:$B,'Control Panel'!$H:$H)))</f>
        <v>1055.0342053939705</v>
      </c>
      <c r="CP340" s="3">
        <f t="shared" si="216"/>
        <v>9989.0398374439956</v>
      </c>
      <c r="CQ340" s="3">
        <f t="shared" si="217"/>
        <v>231161.63568117787</v>
      </c>
      <c r="CR340" s="10">
        <f>_xlfn.XLOOKUP(CM$1,'Control Panel'!$B:$B,'Control Panel'!$D:$D)</f>
        <v>5.2499999999999998E-2</v>
      </c>
    </row>
    <row r="341" spans="1:96" ht="11.15" thickBot="1" x14ac:dyDescent="0.35">
      <c r="A341" s="86">
        <f t="shared" si="186"/>
        <v>324837.133435553</v>
      </c>
      <c r="B341" s="3">
        <f t="shared" si="187"/>
        <v>39845.49987116587</v>
      </c>
      <c r="C341" s="88">
        <f>SUM($A$3:A340)</f>
        <v>92443752.818966284</v>
      </c>
      <c r="D341" s="87">
        <f>IF('Control Panel'!$D$27= "ON",A341+B341*(1-'Control Panel'!$C$27),A341+B341)</f>
        <v>364682.6333067189</v>
      </c>
      <c r="F341" s="11">
        <v>339</v>
      </c>
      <c r="G341" s="2">
        <f>IF('Control Panel'!$D$26="ON",K340*(1-'Control Panel'!$C$26),K340)</f>
        <v>2.5611370801925659E-9</v>
      </c>
      <c r="H341" s="3">
        <f>IF(ROUND(K340,2) = 0,0,-PMT(_xlfn.XLOOKUP(G$1,'Control Panel'!$B:$B,'Control Panel'!$H:$H),_xlfn.XLOOKUP(G$1,'Control Panel'!$B:$B,'Control Panel'!$E:$E),_xlfn.XLOOKUP(G$1,'Control Panel'!$B:$B,'Control Panel'!$C:$C)))</f>
        <v>0</v>
      </c>
      <c r="I341" s="3">
        <f>IF(H341=0,0,G341*(_xlfn.XLOOKUP(G$1,'Control Panel'!$B:$B,'Control Panel'!$H:$H)))</f>
        <v>0</v>
      </c>
      <c r="J341" s="3">
        <f t="shared" si="188"/>
        <v>0</v>
      </c>
      <c r="K341" s="3">
        <f t="shared" si="189"/>
        <v>2.5611370801925659E-9</v>
      </c>
      <c r="L341" s="10">
        <f>_xlfn.XLOOKUP(G$1,'Control Panel'!$B:$B,'Control Panel'!$D:$D)</f>
        <v>5.5E-2</v>
      </c>
      <c r="M341" s="2">
        <f>IF('Control Panel'!$D$26="ON",Q340*(1-'Control Panel'!$C$26),Q340)</f>
        <v>541694.18556927505</v>
      </c>
      <c r="N341" s="3">
        <f>IF(ROUND(Q340,2) = 0,0,-PMT(_xlfn.XLOOKUP(M$1,'Control Panel'!$B:$B,'Control Panel'!$H:$H),_xlfn.XLOOKUP(M$1,'Control Panel'!$B:$B,'Control Panel'!$E:$E),_xlfn.XLOOKUP(M$1,'Control Panel'!$B:$B,'Control Panel'!$C:$C)))</f>
        <v>26277.152547020552</v>
      </c>
      <c r="O341" s="3">
        <f>IF(N341=0,0,M341*(_xlfn.XLOOKUP(M$1,'Control Panel'!$B:$B,'Control Panel'!$H:$H)))</f>
        <v>3103.4562714906388</v>
      </c>
      <c r="P341" s="3">
        <f t="shared" si="190"/>
        <v>23173.696275529914</v>
      </c>
      <c r="Q341" s="3">
        <f t="shared" si="191"/>
        <v>518520.48929374514</v>
      </c>
      <c r="R341" s="10">
        <f>_xlfn.XLOOKUP(M$1,'Control Panel'!$B:$B,'Control Panel'!$D:$D)</f>
        <v>6.8750000000000006E-2</v>
      </c>
      <c r="S341" s="2">
        <f>IF('Control Panel'!$D$26="ON",W340*(1-'Control Panel'!$C$26),W340)</f>
        <v>880253.05155001872</v>
      </c>
      <c r="T341" s="3">
        <f>IF(ROUND(W340,2) = 0,0,-PMT(_xlfn.XLOOKUP(S$1,'Control Panel'!$B:$B,'Control Panel'!$H:$H),_xlfn.XLOOKUP(S$1,'Control Panel'!$B:$B,'Control Panel'!$E:$E),_xlfn.XLOOKUP(S$1,'Control Panel'!$B:$B,'Control Panel'!$C:$C)))</f>
        <v>42700.372888908401</v>
      </c>
      <c r="U341" s="3">
        <f>IF(T341=0,0,S341*(_xlfn.XLOOKUP(S$1,'Control Panel'!$B:$B,'Control Panel'!$H:$H)))</f>
        <v>5043.1164411719828</v>
      </c>
      <c r="V341" s="3">
        <f t="shared" si="192"/>
        <v>37657.256447736421</v>
      </c>
      <c r="W341" s="3">
        <f t="shared" si="193"/>
        <v>842595.79510228231</v>
      </c>
      <c r="X341" s="10">
        <f>_xlfn.XLOOKUP(S$1,'Control Panel'!$B:$B,'Control Panel'!$D:$D)</f>
        <v>6.8750000000000006E-2</v>
      </c>
      <c r="Y341" s="2">
        <f>IF('Control Panel'!$D$26="ON",AC340*(1-'Control Panel'!$C$26),AC340)</f>
        <v>-6.7957444116473198E-9</v>
      </c>
      <c r="Z341" s="3">
        <f>IF(ROUND(AC340,2) = 0,0,-PMT(_xlfn.XLOOKUP(Y$1,'Control Panel'!$B:$B,'Control Panel'!$H:$H),_xlfn.XLOOKUP(Y$1,'Control Panel'!$B:$B,'Control Panel'!$E:$E),_xlfn.XLOOKUP(Y$1,'Control Panel'!$B:$B,'Control Panel'!$C:$C)))</f>
        <v>0</v>
      </c>
      <c r="AA341" s="3">
        <f>IF(Z341=0,0,Y341*(_xlfn.XLOOKUP(Y$1,'Control Panel'!$B:$B,'Control Panel'!$H:$H)))</f>
        <v>0</v>
      </c>
      <c r="AB341" s="3">
        <f t="shared" si="194"/>
        <v>0</v>
      </c>
      <c r="AC341" s="3">
        <f t="shared" si="195"/>
        <v>-6.7957444116473198E-9</v>
      </c>
      <c r="AD341" s="10">
        <f>_xlfn.XLOOKUP(Y$1,'Control Panel'!$B:$B,'Control Panel'!$D:$D)</f>
        <v>5.1249999999999997E-2</v>
      </c>
      <c r="AE341" s="2">
        <f>IF('Control Panel'!$D$26="ON",AI340*(1-'Control Panel'!$C$26),AI340)</f>
        <v>1354235.4639231963</v>
      </c>
      <c r="AF341" s="3">
        <f>IF(ROUND(AI340,2) = 0,0,-PMT(_xlfn.XLOOKUP(AE$1,'Control Panel'!$B:$B,'Control Panel'!$H:$H),_xlfn.XLOOKUP(AE$1,'Control Panel'!$B:$B,'Control Panel'!$E:$E),_xlfn.XLOOKUP(AE$1,'Control Panel'!$B:$B,'Control Panel'!$C:$C)))</f>
        <v>65692.881367551381</v>
      </c>
      <c r="AG341" s="3">
        <f>IF(AF341=0,0,AE341*(_xlfn.XLOOKUP(AE$1,'Control Panel'!$B:$B,'Control Panel'!$H:$H)))</f>
        <v>7758.640678726646</v>
      </c>
      <c r="AH341" s="3">
        <f t="shared" si="196"/>
        <v>57934.240688824735</v>
      </c>
      <c r="AI341" s="3">
        <f t="shared" si="197"/>
        <v>1296301.2232343715</v>
      </c>
      <c r="AJ341" s="10">
        <f>_xlfn.XLOOKUP(AE$1,'Control Panel'!$B:$B,'Control Panel'!$D:$D)</f>
        <v>6.8750000000000006E-2</v>
      </c>
      <c r="AK341" s="2">
        <f>IF('Control Panel'!$D$26="ON",AO340*(1-'Control Panel'!$C$26),AO340)</f>
        <v>-5.056790541857481E-10</v>
      </c>
      <c r="AL341" s="3">
        <f>IF(ROUND(AO340,2) = 0,0,-PMT(_xlfn.XLOOKUP(AK$1,'Control Panel'!$B:$B,'Control Panel'!$H:$H),_xlfn.XLOOKUP(AK$1,'Control Panel'!$B:$B,'Control Panel'!$E:$E),_xlfn.XLOOKUP(AK$1,'Control Panel'!$B:$B,'Control Panel'!$C:$C)))</f>
        <v>0</v>
      </c>
      <c r="AM341" s="3">
        <f>IF(AL341=0,0,AK341*(_xlfn.XLOOKUP(AK$1,'Control Panel'!$B:$B,'Control Panel'!$H:$H)))</f>
        <v>0</v>
      </c>
      <c r="AN341" s="3">
        <f t="shared" si="198"/>
        <v>0</v>
      </c>
      <c r="AO341" s="3">
        <f t="shared" si="199"/>
        <v>-5.056790541857481E-10</v>
      </c>
      <c r="AP341" s="10">
        <f>_xlfn.XLOOKUP(AK$1,'Control Panel'!$B:$B,'Control Panel'!$D:$D)</f>
        <v>6.25E-2</v>
      </c>
      <c r="AQ341" s="2">
        <f>IF('Control Panel'!$D$26="ON",AU340*(1-'Control Panel'!$C$26),AU340)</f>
        <v>-1.3387762010097504E-9</v>
      </c>
      <c r="AR341" s="3">
        <f>IF(ROUND(AU340,2) = 0,0,-PMT(_xlfn.XLOOKUP(AQ$1,'Control Panel'!$B:$B,'Control Panel'!$H:$H),_xlfn.XLOOKUP(AQ$1,'Control Panel'!$B:$B,'Control Panel'!$E:$E),_xlfn.XLOOKUP(AQ$1,'Control Panel'!$B:$B,'Control Panel'!$C:$C)))</f>
        <v>0</v>
      </c>
      <c r="AS341" s="3">
        <f>IF(AR341=0,0,AQ341*(_xlfn.XLOOKUP(AQ$1,'Control Panel'!$B:$B,'Control Panel'!$H:$H)))</f>
        <v>0</v>
      </c>
      <c r="AT341" s="3">
        <f t="shared" si="200"/>
        <v>0</v>
      </c>
      <c r="AU341" s="3">
        <f t="shared" si="201"/>
        <v>-1.3387762010097504E-9</v>
      </c>
      <c r="AV341" s="10">
        <f>_xlfn.XLOOKUP(AQ$1,'Control Panel'!$B:$B,'Control Panel'!$D:$D)</f>
        <v>6.6250000000000003E-2</v>
      </c>
      <c r="AW341" s="2">
        <f>IF('Control Panel'!$D$26="ON",BA340*(1-'Control Panel'!$C$26),BA340)</f>
        <v>936552.67497161578</v>
      </c>
      <c r="AX341" s="3">
        <f>IF(ROUND(BA340,2) = 0,0,-PMT(_xlfn.XLOOKUP(AW$1,'Control Panel'!$B:$B,'Control Panel'!$H:$H),_xlfn.XLOOKUP(AW$1,'Control Panel'!$B:$B,'Control Panel'!$E:$E),_xlfn.XLOOKUP(AW$1,'Control Panel'!$B:$B,'Control Panel'!$C:$C)))</f>
        <v>44797.69910066975</v>
      </c>
      <c r="AY341" s="3">
        <f>IF(AX341=0,0,AW341*(_xlfn.XLOOKUP(AW$1,'Control Panel'!$B:$B,'Control Panel'!$H:$H)))</f>
        <v>4194.9755233103624</v>
      </c>
      <c r="AZ341" s="3">
        <f t="shared" si="202"/>
        <v>40602.723577359386</v>
      </c>
      <c r="BA341" s="3">
        <f t="shared" si="203"/>
        <v>895949.95139425644</v>
      </c>
      <c r="BB341" s="10">
        <f>_xlfn.XLOOKUP(AW$1,'Control Panel'!$B:$B,'Control Panel'!$D:$D)</f>
        <v>5.3749999999999999E-2</v>
      </c>
      <c r="BC341" s="2">
        <f>IF('Control Panel'!$D$26="ON",BG340*(1-'Control Panel'!$C$26),BG340)</f>
        <v>1712372.3721874359</v>
      </c>
      <c r="BD341" s="3">
        <f>IF(ROUND(BG340,2) = 0,0,-PMT(_xlfn.XLOOKUP(BC$1,'Control Panel'!$B:$B,'Control Panel'!$H:$H),_xlfn.XLOOKUP(BC$1,'Control Panel'!$B:$B,'Control Panel'!$E:$E),_xlfn.XLOOKUP(BC$1,'Control Panel'!$B:$B,'Control Panel'!$C:$C)))</f>
        <v>83162.8118973979</v>
      </c>
      <c r="BE341" s="3">
        <f>IF(BD341=0,0,BC341*(_xlfn.XLOOKUP(BC$1,'Control Panel'!$B:$B,'Control Panel'!$H:$H)))</f>
        <v>9988.8388377600422</v>
      </c>
      <c r="BF341" s="3">
        <f t="shared" si="204"/>
        <v>73173.97305963785</v>
      </c>
      <c r="BG341" s="3">
        <f t="shared" si="205"/>
        <v>1639198.3991277979</v>
      </c>
      <c r="BH341" s="10">
        <f>_xlfn.XLOOKUP(BC$1,'Control Panel'!$B:$B,'Control Panel'!$D:$D)</f>
        <v>7.0000000000000007E-2</v>
      </c>
      <c r="BI341" s="2">
        <f>IF('Control Panel'!$D$26="ON",BM340*(1-'Control Panel'!$C$26),BM340)</f>
        <v>830855.23212555097</v>
      </c>
      <c r="BJ341" s="3">
        <f>IF(ROUND(BM340,2) = 0,0,-PMT(_xlfn.XLOOKUP(BI$1,'Control Panel'!$B:$B,'Control Panel'!$H:$H),_xlfn.XLOOKUP(BI$1,'Control Panel'!$B:$B,'Control Panel'!$E:$E),_xlfn.XLOOKUP(BI$1,'Control Panel'!$B:$B,'Control Panel'!$C:$C)))</f>
        <v>39928.799014207361</v>
      </c>
      <c r="BK341" s="3">
        <f>IF(BJ341=0,0,BI341*(_xlfn.XLOOKUP(BI$1,'Control Panel'!$B:$B,'Control Panel'!$H:$H)))</f>
        <v>4067.7287406146761</v>
      </c>
      <c r="BL341" s="3">
        <f t="shared" si="206"/>
        <v>35861.070273592682</v>
      </c>
      <c r="BM341" s="3">
        <f t="shared" si="207"/>
        <v>794994.16185195826</v>
      </c>
      <c r="BN341" s="10">
        <f>_xlfn.XLOOKUP(BI$1,'Control Panel'!$B:$B,'Control Panel'!$D:$D)</f>
        <v>5.8749999999999997E-2</v>
      </c>
      <c r="BO341" s="2">
        <f>IF('Control Panel'!$D$26="ON",BS340*(1-'Control Panel'!$C$26),BS340)</f>
        <v>1069122.5650254576</v>
      </c>
      <c r="BP341" s="3">
        <f>IF(ROUND(BS340,2) = 0,0,-PMT(_xlfn.XLOOKUP(BO$1,'Control Panel'!$B:$B,'Control Panel'!$H:$H),_xlfn.XLOOKUP(BO$1,'Control Panel'!$B:$B,'Control Panel'!$E:$E),_xlfn.XLOOKUP(BO$1,'Control Panel'!$B:$B,'Control Panel'!$C:$C)))</f>
        <v>51078.842448125593</v>
      </c>
      <c r="BQ341" s="3">
        <f>IF(BP341=0,0,BO341*(_xlfn.XLOOKUP(BO$1,'Control Panel'!$B:$B,'Control Panel'!$H:$H)))</f>
        <v>4677.4112219863764</v>
      </c>
      <c r="BR341" s="3">
        <f t="shared" si="208"/>
        <v>46401.431226139219</v>
      </c>
      <c r="BS341" s="3">
        <f t="shared" si="209"/>
        <v>1022721.1337993185</v>
      </c>
      <c r="BT341" s="10">
        <f>_xlfn.XLOOKUP(BO$1,'Control Panel'!$B:$B,'Control Panel'!$D:$D)</f>
        <v>5.2499999999999998E-2</v>
      </c>
      <c r="BU341" s="2">
        <f>IF('Control Panel'!$D$26="ON",BY340*(1-'Control Panel'!$C$26),BY340)</f>
        <v>-1.0259100235998631E-9</v>
      </c>
      <c r="BV341" s="3">
        <f>IF(ROUND(BY340,2) = 0,0,-PMT(_xlfn.XLOOKUP(BU$1,'Control Panel'!$B:$B,'Control Panel'!$H:$H),_xlfn.XLOOKUP(BU$1,'Control Panel'!$B:$B,'Control Panel'!$E:$E),_xlfn.XLOOKUP(BU$1,'Control Panel'!$B:$B,'Control Panel'!$C:$C)))</f>
        <v>0</v>
      </c>
      <c r="BW341" s="3">
        <f>IF(BV341=0,0,BU341*(_xlfn.XLOOKUP(BU$1,'Control Panel'!$B:$B,'Control Panel'!$H:$H)))</f>
        <v>0</v>
      </c>
      <c r="BX341" s="3">
        <f t="shared" si="210"/>
        <v>0</v>
      </c>
      <c r="BY341" s="3">
        <f t="shared" si="211"/>
        <v>-1.0259100235998631E-9</v>
      </c>
      <c r="BZ341" s="10">
        <f>_xlfn.XLOOKUP(BU$1,'Control Panel'!$B:$B,'Control Panel'!$D:$D)</f>
        <v>6.3750000000000001E-2</v>
      </c>
      <c r="CA341" s="2">
        <f>IF('Control Panel'!$D$26="ON",CE340*(1-'Control Panel'!$C$26),CE340)</f>
        <v>-8.3746272139251232E-9</v>
      </c>
      <c r="CB341" s="3">
        <f>IF(ROUND(CE340,2) = 0,0,-PMT(_xlfn.XLOOKUP(CA$1,'Control Panel'!$B:$B,'Control Panel'!$H:$H),_xlfn.XLOOKUP(CA$1,'Control Panel'!$B:$B,'Control Panel'!$E:$E),_xlfn.XLOOKUP(CA$1,'Control Panel'!$B:$B,'Control Panel'!$C:$C)))</f>
        <v>0</v>
      </c>
      <c r="CC341" s="3">
        <f>IF(CB341=0,0,CA341*(_xlfn.XLOOKUP(CA$1,'Control Panel'!$B:$B,'Control Panel'!$H:$H)))</f>
        <v>0</v>
      </c>
      <c r="CD341" s="3">
        <f t="shared" si="212"/>
        <v>0</v>
      </c>
      <c r="CE341" s="3">
        <f t="shared" si="213"/>
        <v>-8.3746272139251232E-9</v>
      </c>
      <c r="CF341" s="10">
        <f>_xlfn.XLOOKUP(CA$1,'Control Panel'!$B:$B,'Control Panel'!$D:$D)</f>
        <v>5.7500000000000002E-2</v>
      </c>
      <c r="CG341" s="2">
        <f>IF('Control Panel'!$D$26="ON",CK340*(1-'Control Panel'!$C$26),CK340)</f>
        <v>2.066371962428093E-9</v>
      </c>
      <c r="CH341" s="3">
        <f>IF(ROUND(CK340,2) = 0,0,-PMT(_xlfn.XLOOKUP(CG$1,'Control Panel'!$B:$B,'Control Panel'!$H:$H),_xlfn.XLOOKUP(CG$1,'Control Panel'!$B:$B,'Control Panel'!$E:$E),_xlfn.XLOOKUP(CG$1,'Control Panel'!$B:$B,'Control Panel'!$C:$C)))</f>
        <v>0</v>
      </c>
      <c r="CI341" s="3">
        <f>IF(CH341=0,0,CG341*(_xlfn.XLOOKUP(CG$1,'Control Panel'!$B:$B,'Control Panel'!$H:$H)))</f>
        <v>0</v>
      </c>
      <c r="CJ341" s="3">
        <f t="shared" si="214"/>
        <v>0</v>
      </c>
      <c r="CK341" s="3">
        <f t="shared" si="215"/>
        <v>2.066371962428093E-9</v>
      </c>
      <c r="CL341" s="10">
        <f>_xlfn.XLOOKUP(CG$1,'Control Panel'!$B:$B,'Control Panel'!$D:$D)</f>
        <v>5.5E-2</v>
      </c>
      <c r="CM341" s="2">
        <f>IF('Control Panel'!$D$26="ON",CQ340*(1-'Control Panel'!$C$26),CQ340)</f>
        <v>231161.63568117787</v>
      </c>
      <c r="CN341" s="3">
        <f>IF(ROUND(CQ340,2) = 0,0,-PMT(_xlfn.XLOOKUP(CM$1,'Control Panel'!$B:$B,'Control Panel'!$H:$H),_xlfn.XLOOKUP(CM$1,'Control Panel'!$B:$B,'Control Panel'!$E:$E),_xlfn.XLOOKUP(CM$1,'Control Panel'!$B:$B,'Control Panel'!$C:$C)))</f>
        <v>11044.074042837967</v>
      </c>
      <c r="CO341" s="3">
        <f>IF(CN341=0,0,CM341*(_xlfn.XLOOKUP(CM$1,'Control Panel'!$B:$B,'Control Panel'!$H:$H)))</f>
        <v>1011.3321561051531</v>
      </c>
      <c r="CP341" s="3">
        <f t="shared" si="216"/>
        <v>10032.741886732814</v>
      </c>
      <c r="CQ341" s="3">
        <f t="shared" si="217"/>
        <v>221128.89379444506</v>
      </c>
      <c r="CR341" s="10">
        <f>_xlfn.XLOOKUP(CM$1,'Control Panel'!$B:$B,'Control Panel'!$D:$D)</f>
        <v>5.2499999999999998E-2</v>
      </c>
    </row>
    <row r="342" spans="1:96" ht="11.15" thickBot="1" x14ac:dyDescent="0.35">
      <c r="A342" s="86">
        <f t="shared" si="186"/>
        <v>326548.74289559788</v>
      </c>
      <c r="B342" s="3">
        <f t="shared" si="187"/>
        <v>38133.890411121021</v>
      </c>
      <c r="C342" s="88">
        <f>SUM($A$3:A341)</f>
        <v>92768589.952401832</v>
      </c>
      <c r="D342" s="87">
        <f>IF('Control Panel'!$D$27= "ON",A342+B342*(1-'Control Panel'!$C$27),A342+B342)</f>
        <v>364682.6333067189</v>
      </c>
      <c r="F342" s="11">
        <v>340</v>
      </c>
      <c r="G342" s="2">
        <f>IF('Control Panel'!$D$26="ON",K341*(1-'Control Panel'!$C$26),K341)</f>
        <v>2.5611370801925659E-9</v>
      </c>
      <c r="H342" s="3">
        <f>IF(ROUND(K341,2) = 0,0,-PMT(_xlfn.XLOOKUP(G$1,'Control Panel'!$B:$B,'Control Panel'!$H:$H),_xlfn.XLOOKUP(G$1,'Control Panel'!$B:$B,'Control Panel'!$E:$E),_xlfn.XLOOKUP(G$1,'Control Panel'!$B:$B,'Control Panel'!$C:$C)))</f>
        <v>0</v>
      </c>
      <c r="I342" s="3">
        <f>IF(H342=0,0,G342*(_xlfn.XLOOKUP(G$1,'Control Panel'!$B:$B,'Control Panel'!$H:$H)))</f>
        <v>0</v>
      </c>
      <c r="J342" s="3">
        <f t="shared" si="188"/>
        <v>0</v>
      </c>
      <c r="K342" s="3">
        <f t="shared" si="189"/>
        <v>2.5611370801925659E-9</v>
      </c>
      <c r="L342" s="10">
        <f>_xlfn.XLOOKUP(G$1,'Control Panel'!$B:$B,'Control Panel'!$D:$D)</f>
        <v>5.5E-2</v>
      </c>
      <c r="M342" s="2">
        <f>IF('Control Panel'!$D$26="ON",Q341*(1-'Control Panel'!$C$26),Q341)</f>
        <v>518520.48929374514</v>
      </c>
      <c r="N342" s="3">
        <f>IF(ROUND(Q341,2) = 0,0,-PMT(_xlfn.XLOOKUP(M$1,'Control Panel'!$B:$B,'Control Panel'!$H:$H),_xlfn.XLOOKUP(M$1,'Control Panel'!$B:$B,'Control Panel'!$E:$E),_xlfn.XLOOKUP(M$1,'Control Panel'!$B:$B,'Control Panel'!$C:$C)))</f>
        <v>26277.152547020552</v>
      </c>
      <c r="O342" s="3">
        <f>IF(N342=0,0,M342*(_xlfn.XLOOKUP(M$1,'Control Panel'!$B:$B,'Control Panel'!$H:$H)))</f>
        <v>2970.6903032454152</v>
      </c>
      <c r="P342" s="3">
        <f t="shared" si="190"/>
        <v>23306.462243775139</v>
      </c>
      <c r="Q342" s="3">
        <f t="shared" si="191"/>
        <v>495214.02704997</v>
      </c>
      <c r="R342" s="10">
        <f>_xlfn.XLOOKUP(M$1,'Control Panel'!$B:$B,'Control Panel'!$D:$D)</f>
        <v>6.8750000000000006E-2</v>
      </c>
      <c r="S342" s="2">
        <f>IF('Control Panel'!$D$26="ON",W341*(1-'Control Panel'!$C$26),W341)</f>
        <v>842595.79510228231</v>
      </c>
      <c r="T342" s="3">
        <f>IF(ROUND(W341,2) = 0,0,-PMT(_xlfn.XLOOKUP(S$1,'Control Panel'!$B:$B,'Control Panel'!$H:$H),_xlfn.XLOOKUP(S$1,'Control Panel'!$B:$B,'Control Panel'!$E:$E),_xlfn.XLOOKUP(S$1,'Control Panel'!$B:$B,'Control Panel'!$C:$C)))</f>
        <v>42700.372888908401</v>
      </c>
      <c r="U342" s="3">
        <f>IF(T342=0,0,S342*(_xlfn.XLOOKUP(S$1,'Control Panel'!$B:$B,'Control Panel'!$H:$H)))</f>
        <v>4827.3717427734928</v>
      </c>
      <c r="V342" s="3">
        <f t="shared" si="192"/>
        <v>37873.001146134906</v>
      </c>
      <c r="W342" s="3">
        <f t="shared" si="193"/>
        <v>804722.79395614739</v>
      </c>
      <c r="X342" s="10">
        <f>_xlfn.XLOOKUP(S$1,'Control Panel'!$B:$B,'Control Panel'!$D:$D)</f>
        <v>6.8750000000000006E-2</v>
      </c>
      <c r="Y342" s="2">
        <f>IF('Control Panel'!$D$26="ON",AC341*(1-'Control Panel'!$C$26),AC341)</f>
        <v>-6.7957444116473198E-9</v>
      </c>
      <c r="Z342" s="3">
        <f>IF(ROUND(AC341,2) = 0,0,-PMT(_xlfn.XLOOKUP(Y$1,'Control Panel'!$B:$B,'Control Panel'!$H:$H),_xlfn.XLOOKUP(Y$1,'Control Panel'!$B:$B,'Control Panel'!$E:$E),_xlfn.XLOOKUP(Y$1,'Control Panel'!$B:$B,'Control Panel'!$C:$C)))</f>
        <v>0</v>
      </c>
      <c r="AA342" s="3">
        <f>IF(Z342=0,0,Y342*(_xlfn.XLOOKUP(Y$1,'Control Panel'!$B:$B,'Control Panel'!$H:$H)))</f>
        <v>0</v>
      </c>
      <c r="AB342" s="3">
        <f t="shared" si="194"/>
        <v>0</v>
      </c>
      <c r="AC342" s="3">
        <f t="shared" si="195"/>
        <v>-6.7957444116473198E-9</v>
      </c>
      <c r="AD342" s="10">
        <f>_xlfn.XLOOKUP(Y$1,'Control Panel'!$B:$B,'Control Panel'!$D:$D)</f>
        <v>5.1249999999999997E-2</v>
      </c>
      <c r="AE342" s="2">
        <f>IF('Control Panel'!$D$26="ON",AI341*(1-'Control Panel'!$C$26),AI341)</f>
        <v>1296301.2232343715</v>
      </c>
      <c r="AF342" s="3">
        <f>IF(ROUND(AI341,2) = 0,0,-PMT(_xlfn.XLOOKUP(AE$1,'Control Panel'!$B:$B,'Control Panel'!$H:$H),_xlfn.XLOOKUP(AE$1,'Control Panel'!$B:$B,'Control Panel'!$E:$E),_xlfn.XLOOKUP(AE$1,'Control Panel'!$B:$B,'Control Panel'!$C:$C)))</f>
        <v>65692.881367551381</v>
      </c>
      <c r="AG342" s="3">
        <f>IF(AF342=0,0,AE342*(_xlfn.XLOOKUP(AE$1,'Control Panel'!$B:$B,'Control Panel'!$H:$H)))</f>
        <v>7426.7257581135873</v>
      </c>
      <c r="AH342" s="3">
        <f t="shared" si="196"/>
        <v>58266.155609437796</v>
      </c>
      <c r="AI342" s="3">
        <f t="shared" si="197"/>
        <v>1238035.0676249338</v>
      </c>
      <c r="AJ342" s="10">
        <f>_xlfn.XLOOKUP(AE$1,'Control Panel'!$B:$B,'Control Panel'!$D:$D)</f>
        <v>6.8750000000000006E-2</v>
      </c>
      <c r="AK342" s="2">
        <f>IF('Control Panel'!$D$26="ON",AO341*(1-'Control Panel'!$C$26),AO341)</f>
        <v>-5.056790541857481E-10</v>
      </c>
      <c r="AL342" s="3">
        <f>IF(ROUND(AO341,2) = 0,0,-PMT(_xlfn.XLOOKUP(AK$1,'Control Panel'!$B:$B,'Control Panel'!$H:$H),_xlfn.XLOOKUP(AK$1,'Control Panel'!$B:$B,'Control Panel'!$E:$E),_xlfn.XLOOKUP(AK$1,'Control Panel'!$B:$B,'Control Panel'!$C:$C)))</f>
        <v>0</v>
      </c>
      <c r="AM342" s="3">
        <f>IF(AL342=0,0,AK342*(_xlfn.XLOOKUP(AK$1,'Control Panel'!$B:$B,'Control Panel'!$H:$H)))</f>
        <v>0</v>
      </c>
      <c r="AN342" s="3">
        <f t="shared" si="198"/>
        <v>0</v>
      </c>
      <c r="AO342" s="3">
        <f t="shared" si="199"/>
        <v>-5.056790541857481E-10</v>
      </c>
      <c r="AP342" s="10">
        <f>_xlfn.XLOOKUP(AK$1,'Control Panel'!$B:$B,'Control Panel'!$D:$D)</f>
        <v>6.25E-2</v>
      </c>
      <c r="AQ342" s="2">
        <f>IF('Control Panel'!$D$26="ON",AU341*(1-'Control Panel'!$C$26),AU341)</f>
        <v>-1.3387762010097504E-9</v>
      </c>
      <c r="AR342" s="3">
        <f>IF(ROUND(AU341,2) = 0,0,-PMT(_xlfn.XLOOKUP(AQ$1,'Control Panel'!$B:$B,'Control Panel'!$H:$H),_xlfn.XLOOKUP(AQ$1,'Control Panel'!$B:$B,'Control Panel'!$E:$E),_xlfn.XLOOKUP(AQ$1,'Control Panel'!$B:$B,'Control Panel'!$C:$C)))</f>
        <v>0</v>
      </c>
      <c r="AS342" s="3">
        <f>IF(AR342=0,0,AQ342*(_xlfn.XLOOKUP(AQ$1,'Control Panel'!$B:$B,'Control Panel'!$H:$H)))</f>
        <v>0</v>
      </c>
      <c r="AT342" s="3">
        <f t="shared" si="200"/>
        <v>0</v>
      </c>
      <c r="AU342" s="3">
        <f t="shared" si="201"/>
        <v>-1.3387762010097504E-9</v>
      </c>
      <c r="AV342" s="10">
        <f>_xlfn.XLOOKUP(AQ$1,'Control Panel'!$B:$B,'Control Panel'!$D:$D)</f>
        <v>6.6250000000000003E-2</v>
      </c>
      <c r="AW342" s="2">
        <f>IF('Control Panel'!$D$26="ON",BA341*(1-'Control Panel'!$C$26),BA341)</f>
        <v>895949.95139425644</v>
      </c>
      <c r="AX342" s="3">
        <f>IF(ROUND(BA341,2) = 0,0,-PMT(_xlfn.XLOOKUP(AW$1,'Control Panel'!$B:$B,'Control Panel'!$H:$H),_xlfn.XLOOKUP(AW$1,'Control Panel'!$B:$B,'Control Panel'!$E:$E),_xlfn.XLOOKUP(AW$1,'Control Panel'!$B:$B,'Control Panel'!$C:$C)))</f>
        <v>44797.69910066975</v>
      </c>
      <c r="AY342" s="3">
        <f>IF(AX342=0,0,AW342*(_xlfn.XLOOKUP(AW$1,'Control Panel'!$B:$B,'Control Panel'!$H:$H)))</f>
        <v>4013.109157286774</v>
      </c>
      <c r="AZ342" s="3">
        <f t="shared" si="202"/>
        <v>40784.589943382976</v>
      </c>
      <c r="BA342" s="3">
        <f t="shared" si="203"/>
        <v>855165.36145087343</v>
      </c>
      <c r="BB342" s="10">
        <f>_xlfn.XLOOKUP(AW$1,'Control Panel'!$B:$B,'Control Panel'!$D:$D)</f>
        <v>5.3749999999999999E-2</v>
      </c>
      <c r="BC342" s="2">
        <f>IF('Control Panel'!$D$26="ON",BG341*(1-'Control Panel'!$C$26),BG341)</f>
        <v>1639198.3991277979</v>
      </c>
      <c r="BD342" s="3">
        <f>IF(ROUND(BG341,2) = 0,0,-PMT(_xlfn.XLOOKUP(BC$1,'Control Panel'!$B:$B,'Control Panel'!$H:$H),_xlfn.XLOOKUP(BC$1,'Control Panel'!$B:$B,'Control Panel'!$E:$E),_xlfn.XLOOKUP(BC$1,'Control Panel'!$B:$B,'Control Panel'!$C:$C)))</f>
        <v>83162.8118973979</v>
      </c>
      <c r="BE342" s="3">
        <f>IF(BD342=0,0,BC342*(_xlfn.XLOOKUP(BC$1,'Control Panel'!$B:$B,'Control Panel'!$H:$H)))</f>
        <v>9561.9906615788223</v>
      </c>
      <c r="BF342" s="3">
        <f t="shared" si="204"/>
        <v>73600.821235819079</v>
      </c>
      <c r="BG342" s="3">
        <f t="shared" si="205"/>
        <v>1565597.5778919789</v>
      </c>
      <c r="BH342" s="10">
        <f>_xlfn.XLOOKUP(BC$1,'Control Panel'!$B:$B,'Control Panel'!$D:$D)</f>
        <v>7.0000000000000007E-2</v>
      </c>
      <c r="BI342" s="2">
        <f>IF('Control Panel'!$D$26="ON",BM341*(1-'Control Panel'!$C$26),BM341)</f>
        <v>794994.16185195826</v>
      </c>
      <c r="BJ342" s="3">
        <f>IF(ROUND(BM341,2) = 0,0,-PMT(_xlfn.XLOOKUP(BI$1,'Control Panel'!$B:$B,'Control Panel'!$H:$H),_xlfn.XLOOKUP(BI$1,'Control Panel'!$B:$B,'Control Panel'!$E:$E),_xlfn.XLOOKUP(BI$1,'Control Panel'!$B:$B,'Control Panel'!$C:$C)))</f>
        <v>39928.799014207361</v>
      </c>
      <c r="BK342" s="3">
        <f>IF(BJ342=0,0,BI342*(_xlfn.XLOOKUP(BI$1,'Control Panel'!$B:$B,'Control Panel'!$H:$H)))</f>
        <v>3892.158917400212</v>
      </c>
      <c r="BL342" s="3">
        <f t="shared" si="206"/>
        <v>36036.640096807147</v>
      </c>
      <c r="BM342" s="3">
        <f t="shared" si="207"/>
        <v>758957.5217551511</v>
      </c>
      <c r="BN342" s="10">
        <f>_xlfn.XLOOKUP(BI$1,'Control Panel'!$B:$B,'Control Panel'!$D:$D)</f>
        <v>5.8749999999999997E-2</v>
      </c>
      <c r="BO342" s="2">
        <f>IF('Control Panel'!$D$26="ON",BS341*(1-'Control Panel'!$C$26),BS341)</f>
        <v>1022721.1337993185</v>
      </c>
      <c r="BP342" s="3">
        <f>IF(ROUND(BS341,2) = 0,0,-PMT(_xlfn.XLOOKUP(BO$1,'Control Panel'!$B:$B,'Control Panel'!$H:$H),_xlfn.XLOOKUP(BO$1,'Control Panel'!$B:$B,'Control Panel'!$E:$E),_xlfn.XLOOKUP(BO$1,'Control Panel'!$B:$B,'Control Panel'!$C:$C)))</f>
        <v>51078.842448125593</v>
      </c>
      <c r="BQ342" s="3">
        <f>IF(BP342=0,0,BO342*(_xlfn.XLOOKUP(BO$1,'Control Panel'!$B:$B,'Control Panel'!$H:$H)))</f>
        <v>4474.4049603720177</v>
      </c>
      <c r="BR342" s="3">
        <f t="shared" si="208"/>
        <v>46604.437487753574</v>
      </c>
      <c r="BS342" s="3">
        <f t="shared" si="209"/>
        <v>976116.69631156488</v>
      </c>
      <c r="BT342" s="10">
        <f>_xlfn.XLOOKUP(BO$1,'Control Panel'!$B:$B,'Control Panel'!$D:$D)</f>
        <v>5.2499999999999998E-2</v>
      </c>
      <c r="BU342" s="2">
        <f>IF('Control Panel'!$D$26="ON",BY341*(1-'Control Panel'!$C$26),BY341)</f>
        <v>-1.0259100235998631E-9</v>
      </c>
      <c r="BV342" s="3">
        <f>IF(ROUND(BY341,2) = 0,0,-PMT(_xlfn.XLOOKUP(BU$1,'Control Panel'!$B:$B,'Control Panel'!$H:$H),_xlfn.XLOOKUP(BU$1,'Control Panel'!$B:$B,'Control Panel'!$E:$E),_xlfn.XLOOKUP(BU$1,'Control Panel'!$B:$B,'Control Panel'!$C:$C)))</f>
        <v>0</v>
      </c>
      <c r="BW342" s="3">
        <f>IF(BV342=0,0,BU342*(_xlfn.XLOOKUP(BU$1,'Control Panel'!$B:$B,'Control Panel'!$H:$H)))</f>
        <v>0</v>
      </c>
      <c r="BX342" s="3">
        <f t="shared" si="210"/>
        <v>0</v>
      </c>
      <c r="BY342" s="3">
        <f t="shared" si="211"/>
        <v>-1.0259100235998631E-9</v>
      </c>
      <c r="BZ342" s="10">
        <f>_xlfn.XLOOKUP(BU$1,'Control Panel'!$B:$B,'Control Panel'!$D:$D)</f>
        <v>6.3750000000000001E-2</v>
      </c>
      <c r="CA342" s="2">
        <f>IF('Control Panel'!$D$26="ON",CE341*(1-'Control Panel'!$C$26),CE341)</f>
        <v>-8.3746272139251232E-9</v>
      </c>
      <c r="CB342" s="3">
        <f>IF(ROUND(CE341,2) = 0,0,-PMT(_xlfn.XLOOKUP(CA$1,'Control Panel'!$B:$B,'Control Panel'!$H:$H),_xlfn.XLOOKUP(CA$1,'Control Panel'!$B:$B,'Control Panel'!$E:$E),_xlfn.XLOOKUP(CA$1,'Control Panel'!$B:$B,'Control Panel'!$C:$C)))</f>
        <v>0</v>
      </c>
      <c r="CC342" s="3">
        <f>IF(CB342=0,0,CA342*(_xlfn.XLOOKUP(CA$1,'Control Panel'!$B:$B,'Control Panel'!$H:$H)))</f>
        <v>0</v>
      </c>
      <c r="CD342" s="3">
        <f t="shared" si="212"/>
        <v>0</v>
      </c>
      <c r="CE342" s="3">
        <f t="shared" si="213"/>
        <v>-8.3746272139251232E-9</v>
      </c>
      <c r="CF342" s="10">
        <f>_xlfn.XLOOKUP(CA$1,'Control Panel'!$B:$B,'Control Panel'!$D:$D)</f>
        <v>5.7500000000000002E-2</v>
      </c>
      <c r="CG342" s="2">
        <f>IF('Control Panel'!$D$26="ON",CK341*(1-'Control Panel'!$C$26),CK341)</f>
        <v>2.066371962428093E-9</v>
      </c>
      <c r="CH342" s="3">
        <f>IF(ROUND(CK341,2) = 0,0,-PMT(_xlfn.XLOOKUP(CG$1,'Control Panel'!$B:$B,'Control Panel'!$H:$H),_xlfn.XLOOKUP(CG$1,'Control Panel'!$B:$B,'Control Panel'!$E:$E),_xlfn.XLOOKUP(CG$1,'Control Panel'!$B:$B,'Control Panel'!$C:$C)))</f>
        <v>0</v>
      </c>
      <c r="CI342" s="3">
        <f>IF(CH342=0,0,CG342*(_xlfn.XLOOKUP(CG$1,'Control Panel'!$B:$B,'Control Panel'!$H:$H)))</f>
        <v>0</v>
      </c>
      <c r="CJ342" s="3">
        <f t="shared" si="214"/>
        <v>0</v>
      </c>
      <c r="CK342" s="3">
        <f t="shared" si="215"/>
        <v>2.066371962428093E-9</v>
      </c>
      <c r="CL342" s="10">
        <f>_xlfn.XLOOKUP(CG$1,'Control Panel'!$B:$B,'Control Panel'!$D:$D)</f>
        <v>5.5E-2</v>
      </c>
      <c r="CM342" s="2">
        <f>IF('Control Panel'!$D$26="ON",CQ341*(1-'Control Panel'!$C$26),CQ341)</f>
        <v>221128.89379444506</v>
      </c>
      <c r="CN342" s="3">
        <f>IF(ROUND(CQ341,2) = 0,0,-PMT(_xlfn.XLOOKUP(CM$1,'Control Panel'!$B:$B,'Control Panel'!$H:$H),_xlfn.XLOOKUP(CM$1,'Control Panel'!$B:$B,'Control Panel'!$E:$E),_xlfn.XLOOKUP(CM$1,'Control Panel'!$B:$B,'Control Panel'!$C:$C)))</f>
        <v>11044.074042837967</v>
      </c>
      <c r="CO342" s="3">
        <f>IF(CN342=0,0,CM342*(_xlfn.XLOOKUP(CM$1,'Control Panel'!$B:$B,'Control Panel'!$H:$H)))</f>
        <v>967.43891035069703</v>
      </c>
      <c r="CP342" s="3">
        <f t="shared" si="216"/>
        <v>10076.63513248727</v>
      </c>
      <c r="CQ342" s="3">
        <f t="shared" si="217"/>
        <v>211052.25866195778</v>
      </c>
      <c r="CR342" s="10">
        <f>_xlfn.XLOOKUP(CM$1,'Control Panel'!$B:$B,'Control Panel'!$D:$D)</f>
        <v>5.2499999999999998E-2</v>
      </c>
    </row>
    <row r="343" spans="1:96" ht="11.15" thickBot="1" x14ac:dyDescent="0.35">
      <c r="A343" s="86">
        <f t="shared" si="186"/>
        <v>328269.49493063288</v>
      </c>
      <c r="B343" s="3">
        <f t="shared" si="187"/>
        <v>36413.13837608607</v>
      </c>
      <c r="C343" s="88">
        <f>SUM($A$3:A342)</f>
        <v>93095138.695297435</v>
      </c>
      <c r="D343" s="87">
        <f>IF('Control Panel'!$D$27= "ON",A343+B343*(1-'Control Panel'!$C$27),A343+B343)</f>
        <v>364682.63330671896</v>
      </c>
      <c r="F343" s="11">
        <v>341</v>
      </c>
      <c r="G343" s="2">
        <f>IF('Control Panel'!$D$26="ON",K342*(1-'Control Panel'!$C$26),K342)</f>
        <v>2.5611370801925659E-9</v>
      </c>
      <c r="H343" s="3">
        <f>IF(ROUND(K342,2) = 0,0,-PMT(_xlfn.XLOOKUP(G$1,'Control Panel'!$B:$B,'Control Panel'!$H:$H),_xlfn.XLOOKUP(G$1,'Control Panel'!$B:$B,'Control Panel'!$E:$E),_xlfn.XLOOKUP(G$1,'Control Panel'!$B:$B,'Control Panel'!$C:$C)))</f>
        <v>0</v>
      </c>
      <c r="I343" s="3">
        <f>IF(H343=0,0,G343*(_xlfn.XLOOKUP(G$1,'Control Panel'!$B:$B,'Control Panel'!$H:$H)))</f>
        <v>0</v>
      </c>
      <c r="J343" s="3">
        <f t="shared" si="188"/>
        <v>0</v>
      </c>
      <c r="K343" s="3">
        <f t="shared" si="189"/>
        <v>2.5611370801925659E-9</v>
      </c>
      <c r="L343" s="10">
        <f>_xlfn.XLOOKUP(G$1,'Control Panel'!$B:$B,'Control Panel'!$D:$D)</f>
        <v>5.5E-2</v>
      </c>
      <c r="M343" s="2">
        <f>IF('Control Panel'!$D$26="ON",Q342*(1-'Control Panel'!$C$26),Q342)</f>
        <v>495214.02704997</v>
      </c>
      <c r="N343" s="3">
        <f>IF(ROUND(Q342,2) = 0,0,-PMT(_xlfn.XLOOKUP(M$1,'Control Panel'!$B:$B,'Control Panel'!$H:$H),_xlfn.XLOOKUP(M$1,'Control Panel'!$B:$B,'Control Panel'!$E:$E),_xlfn.XLOOKUP(M$1,'Control Panel'!$B:$B,'Control Panel'!$C:$C)))</f>
        <v>26277.152547020552</v>
      </c>
      <c r="O343" s="3">
        <f>IF(N343=0,0,M343*(_xlfn.XLOOKUP(M$1,'Control Panel'!$B:$B,'Control Panel'!$H:$H)))</f>
        <v>2837.1636966404535</v>
      </c>
      <c r="P343" s="3">
        <f t="shared" si="190"/>
        <v>23439.988850380098</v>
      </c>
      <c r="Q343" s="3">
        <f t="shared" si="191"/>
        <v>471774.03819958988</v>
      </c>
      <c r="R343" s="10">
        <f>_xlfn.XLOOKUP(M$1,'Control Panel'!$B:$B,'Control Panel'!$D:$D)</f>
        <v>6.8750000000000006E-2</v>
      </c>
      <c r="S343" s="2">
        <f>IF('Control Panel'!$D$26="ON",W342*(1-'Control Panel'!$C$26),W342)</f>
        <v>804722.79395614739</v>
      </c>
      <c r="T343" s="3">
        <f>IF(ROUND(W342,2) = 0,0,-PMT(_xlfn.XLOOKUP(S$1,'Control Panel'!$B:$B,'Control Panel'!$H:$H),_xlfn.XLOOKUP(S$1,'Control Panel'!$B:$B,'Control Panel'!$E:$E),_xlfn.XLOOKUP(S$1,'Control Panel'!$B:$B,'Control Panel'!$C:$C)))</f>
        <v>42700.372888908401</v>
      </c>
      <c r="U343" s="3">
        <f>IF(T343=0,0,S343*(_xlfn.XLOOKUP(S$1,'Control Panel'!$B:$B,'Control Panel'!$H:$H)))</f>
        <v>4610.3910070404281</v>
      </c>
      <c r="V343" s="3">
        <f t="shared" si="192"/>
        <v>38089.981881867971</v>
      </c>
      <c r="W343" s="3">
        <f t="shared" si="193"/>
        <v>766632.81207427941</v>
      </c>
      <c r="X343" s="10">
        <f>_xlfn.XLOOKUP(S$1,'Control Panel'!$B:$B,'Control Panel'!$D:$D)</f>
        <v>6.8750000000000006E-2</v>
      </c>
      <c r="Y343" s="2">
        <f>IF('Control Panel'!$D$26="ON",AC342*(1-'Control Panel'!$C$26),AC342)</f>
        <v>-6.7957444116473198E-9</v>
      </c>
      <c r="Z343" s="3">
        <f>IF(ROUND(AC342,2) = 0,0,-PMT(_xlfn.XLOOKUP(Y$1,'Control Panel'!$B:$B,'Control Panel'!$H:$H),_xlfn.XLOOKUP(Y$1,'Control Panel'!$B:$B,'Control Panel'!$E:$E),_xlfn.XLOOKUP(Y$1,'Control Panel'!$B:$B,'Control Panel'!$C:$C)))</f>
        <v>0</v>
      </c>
      <c r="AA343" s="3">
        <f>IF(Z343=0,0,Y343*(_xlfn.XLOOKUP(Y$1,'Control Panel'!$B:$B,'Control Panel'!$H:$H)))</f>
        <v>0</v>
      </c>
      <c r="AB343" s="3">
        <f t="shared" si="194"/>
        <v>0</v>
      </c>
      <c r="AC343" s="3">
        <f t="shared" si="195"/>
        <v>-6.7957444116473198E-9</v>
      </c>
      <c r="AD343" s="10">
        <f>_xlfn.XLOOKUP(Y$1,'Control Panel'!$B:$B,'Control Panel'!$D:$D)</f>
        <v>5.1249999999999997E-2</v>
      </c>
      <c r="AE343" s="2">
        <f>IF('Control Panel'!$D$26="ON",AI342*(1-'Control Panel'!$C$26),AI342)</f>
        <v>1238035.0676249338</v>
      </c>
      <c r="AF343" s="3">
        <f>IF(ROUND(AI342,2) = 0,0,-PMT(_xlfn.XLOOKUP(AE$1,'Control Panel'!$B:$B,'Control Panel'!$H:$H),_xlfn.XLOOKUP(AE$1,'Control Panel'!$B:$B,'Control Panel'!$E:$E),_xlfn.XLOOKUP(AE$1,'Control Panel'!$B:$B,'Control Panel'!$C:$C)))</f>
        <v>65692.881367551381</v>
      </c>
      <c r="AG343" s="3">
        <f>IF(AF343=0,0,AE343*(_xlfn.XLOOKUP(AE$1,'Control Panel'!$B:$B,'Control Panel'!$H:$H)))</f>
        <v>7092.9092416011836</v>
      </c>
      <c r="AH343" s="3">
        <f t="shared" si="196"/>
        <v>58599.972125950197</v>
      </c>
      <c r="AI343" s="3">
        <f t="shared" si="197"/>
        <v>1179435.0954989835</v>
      </c>
      <c r="AJ343" s="10">
        <f>_xlfn.XLOOKUP(AE$1,'Control Panel'!$B:$B,'Control Panel'!$D:$D)</f>
        <v>6.8750000000000006E-2</v>
      </c>
      <c r="AK343" s="2">
        <f>IF('Control Panel'!$D$26="ON",AO342*(1-'Control Panel'!$C$26),AO342)</f>
        <v>-5.056790541857481E-10</v>
      </c>
      <c r="AL343" s="3">
        <f>IF(ROUND(AO342,2) = 0,0,-PMT(_xlfn.XLOOKUP(AK$1,'Control Panel'!$B:$B,'Control Panel'!$H:$H),_xlfn.XLOOKUP(AK$1,'Control Panel'!$B:$B,'Control Panel'!$E:$E),_xlfn.XLOOKUP(AK$1,'Control Panel'!$B:$B,'Control Panel'!$C:$C)))</f>
        <v>0</v>
      </c>
      <c r="AM343" s="3">
        <f>IF(AL343=0,0,AK343*(_xlfn.XLOOKUP(AK$1,'Control Panel'!$B:$B,'Control Panel'!$H:$H)))</f>
        <v>0</v>
      </c>
      <c r="AN343" s="3">
        <f t="shared" si="198"/>
        <v>0</v>
      </c>
      <c r="AO343" s="3">
        <f t="shared" si="199"/>
        <v>-5.056790541857481E-10</v>
      </c>
      <c r="AP343" s="10">
        <f>_xlfn.XLOOKUP(AK$1,'Control Panel'!$B:$B,'Control Panel'!$D:$D)</f>
        <v>6.25E-2</v>
      </c>
      <c r="AQ343" s="2">
        <f>IF('Control Panel'!$D$26="ON",AU342*(1-'Control Panel'!$C$26),AU342)</f>
        <v>-1.3387762010097504E-9</v>
      </c>
      <c r="AR343" s="3">
        <f>IF(ROUND(AU342,2) = 0,0,-PMT(_xlfn.XLOOKUP(AQ$1,'Control Panel'!$B:$B,'Control Panel'!$H:$H),_xlfn.XLOOKUP(AQ$1,'Control Panel'!$B:$B,'Control Panel'!$E:$E),_xlfn.XLOOKUP(AQ$1,'Control Panel'!$B:$B,'Control Panel'!$C:$C)))</f>
        <v>0</v>
      </c>
      <c r="AS343" s="3">
        <f>IF(AR343=0,0,AQ343*(_xlfn.XLOOKUP(AQ$1,'Control Panel'!$B:$B,'Control Panel'!$H:$H)))</f>
        <v>0</v>
      </c>
      <c r="AT343" s="3">
        <f t="shared" si="200"/>
        <v>0</v>
      </c>
      <c r="AU343" s="3">
        <f t="shared" si="201"/>
        <v>-1.3387762010097504E-9</v>
      </c>
      <c r="AV343" s="10">
        <f>_xlfn.XLOOKUP(AQ$1,'Control Panel'!$B:$B,'Control Panel'!$D:$D)</f>
        <v>6.6250000000000003E-2</v>
      </c>
      <c r="AW343" s="2">
        <f>IF('Control Panel'!$D$26="ON",BA342*(1-'Control Panel'!$C$26),BA342)</f>
        <v>855165.36145087343</v>
      </c>
      <c r="AX343" s="3">
        <f>IF(ROUND(BA342,2) = 0,0,-PMT(_xlfn.XLOOKUP(AW$1,'Control Panel'!$B:$B,'Control Panel'!$H:$H),_xlfn.XLOOKUP(AW$1,'Control Panel'!$B:$B,'Control Panel'!$E:$E),_xlfn.XLOOKUP(AW$1,'Control Panel'!$B:$B,'Control Panel'!$C:$C)))</f>
        <v>44797.69910066975</v>
      </c>
      <c r="AY343" s="3">
        <f>IF(AX343=0,0,AW343*(_xlfn.XLOOKUP(AW$1,'Control Panel'!$B:$B,'Control Panel'!$H:$H)))</f>
        <v>3830.4281814987039</v>
      </c>
      <c r="AZ343" s="3">
        <f t="shared" si="202"/>
        <v>40967.270919171046</v>
      </c>
      <c r="BA343" s="3">
        <f t="shared" si="203"/>
        <v>814198.09053170239</v>
      </c>
      <c r="BB343" s="10">
        <f>_xlfn.XLOOKUP(AW$1,'Control Panel'!$B:$B,'Control Panel'!$D:$D)</f>
        <v>5.3749999999999999E-2</v>
      </c>
      <c r="BC343" s="2">
        <f>IF('Control Panel'!$D$26="ON",BG342*(1-'Control Panel'!$C$26),BG342)</f>
        <v>1565597.5778919789</v>
      </c>
      <c r="BD343" s="3">
        <f>IF(ROUND(BG342,2) = 0,0,-PMT(_xlfn.XLOOKUP(BC$1,'Control Panel'!$B:$B,'Control Panel'!$H:$H),_xlfn.XLOOKUP(BC$1,'Control Panel'!$B:$B,'Control Panel'!$E:$E),_xlfn.XLOOKUP(BC$1,'Control Panel'!$B:$B,'Control Panel'!$C:$C)))</f>
        <v>83162.8118973979</v>
      </c>
      <c r="BE343" s="3">
        <f>IF(BD343=0,0,BC343*(_xlfn.XLOOKUP(BC$1,'Control Panel'!$B:$B,'Control Panel'!$H:$H)))</f>
        <v>9132.6525377032103</v>
      </c>
      <c r="BF343" s="3">
        <f t="shared" si="204"/>
        <v>74030.159359694691</v>
      </c>
      <c r="BG343" s="3">
        <f t="shared" si="205"/>
        <v>1491567.4185322842</v>
      </c>
      <c r="BH343" s="10">
        <f>_xlfn.XLOOKUP(BC$1,'Control Panel'!$B:$B,'Control Panel'!$D:$D)</f>
        <v>7.0000000000000007E-2</v>
      </c>
      <c r="BI343" s="2">
        <f>IF('Control Panel'!$D$26="ON",BM342*(1-'Control Panel'!$C$26),BM342)</f>
        <v>758957.5217551511</v>
      </c>
      <c r="BJ343" s="3">
        <f>IF(ROUND(BM342,2) = 0,0,-PMT(_xlfn.XLOOKUP(BI$1,'Control Panel'!$B:$B,'Control Panel'!$H:$H),_xlfn.XLOOKUP(BI$1,'Control Panel'!$B:$B,'Control Panel'!$E:$E),_xlfn.XLOOKUP(BI$1,'Control Panel'!$B:$B,'Control Panel'!$C:$C)))</f>
        <v>39928.799014207361</v>
      </c>
      <c r="BK343" s="3">
        <f>IF(BJ343=0,0,BI343*(_xlfn.XLOOKUP(BI$1,'Control Panel'!$B:$B,'Control Panel'!$H:$H)))</f>
        <v>3715.7295335929271</v>
      </c>
      <c r="BL343" s="3">
        <f t="shared" si="206"/>
        <v>36213.069480614431</v>
      </c>
      <c r="BM343" s="3">
        <f t="shared" si="207"/>
        <v>722744.45227453671</v>
      </c>
      <c r="BN343" s="10">
        <f>_xlfn.XLOOKUP(BI$1,'Control Panel'!$B:$B,'Control Panel'!$D:$D)</f>
        <v>5.8749999999999997E-2</v>
      </c>
      <c r="BO343" s="2">
        <f>IF('Control Panel'!$D$26="ON",BS342*(1-'Control Panel'!$C$26),BS342)</f>
        <v>976116.69631156488</v>
      </c>
      <c r="BP343" s="3">
        <f>IF(ROUND(BS342,2) = 0,0,-PMT(_xlfn.XLOOKUP(BO$1,'Control Panel'!$B:$B,'Control Panel'!$H:$H),_xlfn.XLOOKUP(BO$1,'Control Panel'!$B:$B,'Control Panel'!$E:$E),_xlfn.XLOOKUP(BO$1,'Control Panel'!$B:$B,'Control Panel'!$C:$C)))</f>
        <v>51078.842448125593</v>
      </c>
      <c r="BQ343" s="3">
        <f>IF(BP343=0,0,BO343*(_xlfn.XLOOKUP(BO$1,'Control Panel'!$B:$B,'Control Panel'!$H:$H)))</f>
        <v>4270.5105463630962</v>
      </c>
      <c r="BR343" s="3">
        <f t="shared" si="208"/>
        <v>46808.331901762496</v>
      </c>
      <c r="BS343" s="3">
        <f t="shared" si="209"/>
        <v>929308.36440980237</v>
      </c>
      <c r="BT343" s="10">
        <f>_xlfn.XLOOKUP(BO$1,'Control Panel'!$B:$B,'Control Panel'!$D:$D)</f>
        <v>5.2499999999999998E-2</v>
      </c>
      <c r="BU343" s="2">
        <f>IF('Control Panel'!$D$26="ON",BY342*(1-'Control Panel'!$C$26),BY342)</f>
        <v>-1.0259100235998631E-9</v>
      </c>
      <c r="BV343" s="3">
        <f>IF(ROUND(BY342,2) = 0,0,-PMT(_xlfn.XLOOKUP(BU$1,'Control Panel'!$B:$B,'Control Panel'!$H:$H),_xlfn.XLOOKUP(BU$1,'Control Panel'!$B:$B,'Control Panel'!$E:$E),_xlfn.XLOOKUP(BU$1,'Control Panel'!$B:$B,'Control Panel'!$C:$C)))</f>
        <v>0</v>
      </c>
      <c r="BW343" s="3">
        <f>IF(BV343=0,0,BU343*(_xlfn.XLOOKUP(BU$1,'Control Panel'!$B:$B,'Control Panel'!$H:$H)))</f>
        <v>0</v>
      </c>
      <c r="BX343" s="3">
        <f t="shared" si="210"/>
        <v>0</v>
      </c>
      <c r="BY343" s="3">
        <f t="shared" si="211"/>
        <v>-1.0259100235998631E-9</v>
      </c>
      <c r="BZ343" s="10">
        <f>_xlfn.XLOOKUP(BU$1,'Control Panel'!$B:$B,'Control Panel'!$D:$D)</f>
        <v>6.3750000000000001E-2</v>
      </c>
      <c r="CA343" s="2">
        <f>IF('Control Panel'!$D$26="ON",CE342*(1-'Control Panel'!$C$26),CE342)</f>
        <v>-8.3746272139251232E-9</v>
      </c>
      <c r="CB343" s="3">
        <f>IF(ROUND(CE342,2) = 0,0,-PMT(_xlfn.XLOOKUP(CA$1,'Control Panel'!$B:$B,'Control Panel'!$H:$H),_xlfn.XLOOKUP(CA$1,'Control Panel'!$B:$B,'Control Panel'!$E:$E),_xlfn.XLOOKUP(CA$1,'Control Panel'!$B:$B,'Control Panel'!$C:$C)))</f>
        <v>0</v>
      </c>
      <c r="CC343" s="3">
        <f>IF(CB343=0,0,CA343*(_xlfn.XLOOKUP(CA$1,'Control Panel'!$B:$B,'Control Panel'!$H:$H)))</f>
        <v>0</v>
      </c>
      <c r="CD343" s="3">
        <f t="shared" si="212"/>
        <v>0</v>
      </c>
      <c r="CE343" s="3">
        <f t="shared" si="213"/>
        <v>-8.3746272139251232E-9</v>
      </c>
      <c r="CF343" s="10">
        <f>_xlfn.XLOOKUP(CA$1,'Control Panel'!$B:$B,'Control Panel'!$D:$D)</f>
        <v>5.7500000000000002E-2</v>
      </c>
      <c r="CG343" s="2">
        <f>IF('Control Panel'!$D$26="ON",CK342*(1-'Control Panel'!$C$26),CK342)</f>
        <v>2.066371962428093E-9</v>
      </c>
      <c r="CH343" s="3">
        <f>IF(ROUND(CK342,2) = 0,0,-PMT(_xlfn.XLOOKUP(CG$1,'Control Panel'!$B:$B,'Control Panel'!$H:$H),_xlfn.XLOOKUP(CG$1,'Control Panel'!$B:$B,'Control Panel'!$E:$E),_xlfn.XLOOKUP(CG$1,'Control Panel'!$B:$B,'Control Panel'!$C:$C)))</f>
        <v>0</v>
      </c>
      <c r="CI343" s="3">
        <f>IF(CH343=0,0,CG343*(_xlfn.XLOOKUP(CG$1,'Control Panel'!$B:$B,'Control Panel'!$H:$H)))</f>
        <v>0</v>
      </c>
      <c r="CJ343" s="3">
        <f t="shared" si="214"/>
        <v>0</v>
      </c>
      <c r="CK343" s="3">
        <f t="shared" si="215"/>
        <v>2.066371962428093E-9</v>
      </c>
      <c r="CL343" s="10">
        <f>_xlfn.XLOOKUP(CG$1,'Control Panel'!$B:$B,'Control Panel'!$D:$D)</f>
        <v>5.5E-2</v>
      </c>
      <c r="CM343" s="2">
        <f>IF('Control Panel'!$D$26="ON",CQ342*(1-'Control Panel'!$C$26),CQ342)</f>
        <v>211052.25866195778</v>
      </c>
      <c r="CN343" s="3">
        <f>IF(ROUND(CQ342,2) = 0,0,-PMT(_xlfn.XLOOKUP(CM$1,'Control Panel'!$B:$B,'Control Panel'!$H:$H),_xlfn.XLOOKUP(CM$1,'Control Panel'!$B:$B,'Control Panel'!$E:$E),_xlfn.XLOOKUP(CM$1,'Control Panel'!$B:$B,'Control Panel'!$C:$C)))</f>
        <v>11044.074042837967</v>
      </c>
      <c r="CO343" s="3">
        <f>IF(CN343=0,0,CM343*(_xlfn.XLOOKUP(CM$1,'Control Panel'!$B:$B,'Control Panel'!$H:$H)))</f>
        <v>923.3536316460652</v>
      </c>
      <c r="CP343" s="3">
        <f t="shared" si="216"/>
        <v>10120.720411191902</v>
      </c>
      <c r="CQ343" s="3">
        <f t="shared" si="217"/>
        <v>200931.53825076588</v>
      </c>
      <c r="CR343" s="10">
        <f>_xlfn.XLOOKUP(CM$1,'Control Panel'!$B:$B,'Control Panel'!$D:$D)</f>
        <v>5.2499999999999998E-2</v>
      </c>
    </row>
    <row r="344" spans="1:96" ht="11.15" thickBot="1" x14ac:dyDescent="0.35">
      <c r="A344" s="86">
        <f t="shared" si="186"/>
        <v>329999.43898204959</v>
      </c>
      <c r="B344" s="3">
        <f t="shared" si="187"/>
        <v>34683.19432466929</v>
      </c>
      <c r="C344" s="88">
        <f>SUM($A$3:A343)</f>
        <v>93423408.190228075</v>
      </c>
      <c r="D344" s="87">
        <f>IF('Control Panel'!$D$27= "ON",A344+B344*(1-'Control Panel'!$C$27),A344+B344)</f>
        <v>364682.6333067189</v>
      </c>
      <c r="F344" s="11">
        <v>342</v>
      </c>
      <c r="G344" s="2">
        <f>IF('Control Panel'!$D$26="ON",K343*(1-'Control Panel'!$C$26),K343)</f>
        <v>2.5611370801925659E-9</v>
      </c>
      <c r="H344" s="3">
        <f>IF(ROUND(K343,2) = 0,0,-PMT(_xlfn.XLOOKUP(G$1,'Control Panel'!$B:$B,'Control Panel'!$H:$H),_xlfn.XLOOKUP(G$1,'Control Panel'!$B:$B,'Control Panel'!$E:$E),_xlfn.XLOOKUP(G$1,'Control Panel'!$B:$B,'Control Panel'!$C:$C)))</f>
        <v>0</v>
      </c>
      <c r="I344" s="3">
        <f>IF(H344=0,0,G344*(_xlfn.XLOOKUP(G$1,'Control Panel'!$B:$B,'Control Panel'!$H:$H)))</f>
        <v>0</v>
      </c>
      <c r="J344" s="3">
        <f t="shared" si="188"/>
        <v>0</v>
      </c>
      <c r="K344" s="3">
        <f t="shared" si="189"/>
        <v>2.5611370801925659E-9</v>
      </c>
      <c r="L344" s="10">
        <f>_xlfn.XLOOKUP(G$1,'Control Panel'!$B:$B,'Control Panel'!$D:$D)</f>
        <v>5.5E-2</v>
      </c>
      <c r="M344" s="2">
        <f>IF('Control Panel'!$D$26="ON",Q343*(1-'Control Panel'!$C$26),Q343)</f>
        <v>471774.03819958988</v>
      </c>
      <c r="N344" s="3">
        <f>IF(ROUND(Q343,2) = 0,0,-PMT(_xlfn.XLOOKUP(M$1,'Control Panel'!$B:$B,'Control Panel'!$H:$H),_xlfn.XLOOKUP(M$1,'Control Panel'!$B:$B,'Control Panel'!$E:$E),_xlfn.XLOOKUP(M$1,'Control Panel'!$B:$B,'Control Panel'!$C:$C)))</f>
        <v>26277.152547020552</v>
      </c>
      <c r="O344" s="3">
        <f>IF(N344=0,0,M344*(_xlfn.XLOOKUP(M$1,'Control Panel'!$B:$B,'Control Panel'!$H:$H)))</f>
        <v>2702.8720938518172</v>
      </c>
      <c r="P344" s="3">
        <f t="shared" si="190"/>
        <v>23574.280453168736</v>
      </c>
      <c r="Q344" s="3">
        <f t="shared" si="191"/>
        <v>448199.75774642115</v>
      </c>
      <c r="R344" s="10">
        <f>_xlfn.XLOOKUP(M$1,'Control Panel'!$B:$B,'Control Panel'!$D:$D)</f>
        <v>6.8750000000000006E-2</v>
      </c>
      <c r="S344" s="2">
        <f>IF('Control Panel'!$D$26="ON",W343*(1-'Control Panel'!$C$26),W343)</f>
        <v>766632.81207427941</v>
      </c>
      <c r="T344" s="3">
        <f>IF(ROUND(W343,2) = 0,0,-PMT(_xlfn.XLOOKUP(S$1,'Control Panel'!$B:$B,'Control Panel'!$H:$H),_xlfn.XLOOKUP(S$1,'Control Panel'!$B:$B,'Control Panel'!$E:$E),_xlfn.XLOOKUP(S$1,'Control Panel'!$B:$B,'Control Panel'!$C:$C)))</f>
        <v>42700.372888908401</v>
      </c>
      <c r="U344" s="3">
        <f>IF(T344=0,0,S344*(_xlfn.XLOOKUP(S$1,'Control Panel'!$B:$B,'Control Panel'!$H:$H)))</f>
        <v>4392.1671525088932</v>
      </c>
      <c r="V344" s="3">
        <f t="shared" si="192"/>
        <v>38308.205736399512</v>
      </c>
      <c r="W344" s="3">
        <f t="shared" si="193"/>
        <v>728324.6063378799</v>
      </c>
      <c r="X344" s="10">
        <f>_xlfn.XLOOKUP(S$1,'Control Panel'!$B:$B,'Control Panel'!$D:$D)</f>
        <v>6.8750000000000006E-2</v>
      </c>
      <c r="Y344" s="2">
        <f>IF('Control Panel'!$D$26="ON",AC343*(1-'Control Panel'!$C$26),AC343)</f>
        <v>-6.7957444116473198E-9</v>
      </c>
      <c r="Z344" s="3">
        <f>IF(ROUND(AC343,2) = 0,0,-PMT(_xlfn.XLOOKUP(Y$1,'Control Panel'!$B:$B,'Control Panel'!$H:$H),_xlfn.XLOOKUP(Y$1,'Control Panel'!$B:$B,'Control Panel'!$E:$E),_xlfn.XLOOKUP(Y$1,'Control Panel'!$B:$B,'Control Panel'!$C:$C)))</f>
        <v>0</v>
      </c>
      <c r="AA344" s="3">
        <f>IF(Z344=0,0,Y344*(_xlfn.XLOOKUP(Y$1,'Control Panel'!$B:$B,'Control Panel'!$H:$H)))</f>
        <v>0</v>
      </c>
      <c r="AB344" s="3">
        <f t="shared" si="194"/>
        <v>0</v>
      </c>
      <c r="AC344" s="3">
        <f t="shared" si="195"/>
        <v>-6.7957444116473198E-9</v>
      </c>
      <c r="AD344" s="10">
        <f>_xlfn.XLOOKUP(Y$1,'Control Panel'!$B:$B,'Control Panel'!$D:$D)</f>
        <v>5.1249999999999997E-2</v>
      </c>
      <c r="AE344" s="2">
        <f>IF('Control Panel'!$D$26="ON",AI343*(1-'Control Panel'!$C$26),AI343)</f>
        <v>1179435.0954989835</v>
      </c>
      <c r="AF344" s="3">
        <f>IF(ROUND(AI343,2) = 0,0,-PMT(_xlfn.XLOOKUP(AE$1,'Control Panel'!$B:$B,'Control Panel'!$H:$H),_xlfn.XLOOKUP(AE$1,'Control Panel'!$B:$B,'Control Panel'!$E:$E),_xlfn.XLOOKUP(AE$1,'Control Panel'!$B:$B,'Control Panel'!$C:$C)))</f>
        <v>65692.881367551381</v>
      </c>
      <c r="AG344" s="3">
        <f>IF(AF344=0,0,AE344*(_xlfn.XLOOKUP(AE$1,'Control Panel'!$B:$B,'Control Panel'!$H:$H)))</f>
        <v>6757.1802346295935</v>
      </c>
      <c r="AH344" s="3">
        <f t="shared" si="196"/>
        <v>58935.701132921786</v>
      </c>
      <c r="AI344" s="3">
        <f t="shared" si="197"/>
        <v>1120499.3943660618</v>
      </c>
      <c r="AJ344" s="10">
        <f>_xlfn.XLOOKUP(AE$1,'Control Panel'!$B:$B,'Control Panel'!$D:$D)</f>
        <v>6.8750000000000006E-2</v>
      </c>
      <c r="AK344" s="2">
        <f>IF('Control Panel'!$D$26="ON",AO343*(1-'Control Panel'!$C$26),AO343)</f>
        <v>-5.056790541857481E-10</v>
      </c>
      <c r="AL344" s="3">
        <f>IF(ROUND(AO343,2) = 0,0,-PMT(_xlfn.XLOOKUP(AK$1,'Control Panel'!$B:$B,'Control Panel'!$H:$H),_xlfn.XLOOKUP(AK$1,'Control Panel'!$B:$B,'Control Panel'!$E:$E),_xlfn.XLOOKUP(AK$1,'Control Panel'!$B:$B,'Control Panel'!$C:$C)))</f>
        <v>0</v>
      </c>
      <c r="AM344" s="3">
        <f>IF(AL344=0,0,AK344*(_xlfn.XLOOKUP(AK$1,'Control Panel'!$B:$B,'Control Panel'!$H:$H)))</f>
        <v>0</v>
      </c>
      <c r="AN344" s="3">
        <f t="shared" si="198"/>
        <v>0</v>
      </c>
      <c r="AO344" s="3">
        <f t="shared" si="199"/>
        <v>-5.056790541857481E-10</v>
      </c>
      <c r="AP344" s="10">
        <f>_xlfn.XLOOKUP(AK$1,'Control Panel'!$B:$B,'Control Panel'!$D:$D)</f>
        <v>6.25E-2</v>
      </c>
      <c r="AQ344" s="2">
        <f>IF('Control Panel'!$D$26="ON",AU343*(1-'Control Panel'!$C$26),AU343)</f>
        <v>-1.3387762010097504E-9</v>
      </c>
      <c r="AR344" s="3">
        <f>IF(ROUND(AU343,2) = 0,0,-PMT(_xlfn.XLOOKUP(AQ$1,'Control Panel'!$B:$B,'Control Panel'!$H:$H),_xlfn.XLOOKUP(AQ$1,'Control Panel'!$B:$B,'Control Panel'!$E:$E),_xlfn.XLOOKUP(AQ$1,'Control Panel'!$B:$B,'Control Panel'!$C:$C)))</f>
        <v>0</v>
      </c>
      <c r="AS344" s="3">
        <f>IF(AR344=0,0,AQ344*(_xlfn.XLOOKUP(AQ$1,'Control Panel'!$B:$B,'Control Panel'!$H:$H)))</f>
        <v>0</v>
      </c>
      <c r="AT344" s="3">
        <f t="shared" si="200"/>
        <v>0</v>
      </c>
      <c r="AU344" s="3">
        <f t="shared" si="201"/>
        <v>-1.3387762010097504E-9</v>
      </c>
      <c r="AV344" s="10">
        <f>_xlfn.XLOOKUP(AQ$1,'Control Panel'!$B:$B,'Control Panel'!$D:$D)</f>
        <v>6.6250000000000003E-2</v>
      </c>
      <c r="AW344" s="2">
        <f>IF('Control Panel'!$D$26="ON",BA343*(1-'Control Panel'!$C$26),BA343)</f>
        <v>814198.09053170239</v>
      </c>
      <c r="AX344" s="3">
        <f>IF(ROUND(BA343,2) = 0,0,-PMT(_xlfn.XLOOKUP(AW$1,'Control Panel'!$B:$B,'Control Panel'!$H:$H),_xlfn.XLOOKUP(AW$1,'Control Panel'!$B:$B,'Control Panel'!$E:$E),_xlfn.XLOOKUP(AW$1,'Control Panel'!$B:$B,'Control Panel'!$C:$C)))</f>
        <v>44797.69910066975</v>
      </c>
      <c r="AY344" s="3">
        <f>IF(AX344=0,0,AW344*(_xlfn.XLOOKUP(AW$1,'Control Panel'!$B:$B,'Control Panel'!$H:$H)))</f>
        <v>3646.9289471732504</v>
      </c>
      <c r="AZ344" s="3">
        <f t="shared" si="202"/>
        <v>41150.770153496502</v>
      </c>
      <c r="BA344" s="3">
        <f t="shared" si="203"/>
        <v>773047.32037820586</v>
      </c>
      <c r="BB344" s="10">
        <f>_xlfn.XLOOKUP(AW$1,'Control Panel'!$B:$B,'Control Panel'!$D:$D)</f>
        <v>5.3749999999999999E-2</v>
      </c>
      <c r="BC344" s="2">
        <f>IF('Control Panel'!$D$26="ON",BG343*(1-'Control Panel'!$C$26),BG343)</f>
        <v>1491567.4185322842</v>
      </c>
      <c r="BD344" s="3">
        <f>IF(ROUND(BG343,2) = 0,0,-PMT(_xlfn.XLOOKUP(BC$1,'Control Panel'!$B:$B,'Control Panel'!$H:$H),_xlfn.XLOOKUP(BC$1,'Control Panel'!$B:$B,'Control Panel'!$E:$E),_xlfn.XLOOKUP(BC$1,'Control Panel'!$B:$B,'Control Panel'!$C:$C)))</f>
        <v>83162.8118973979</v>
      </c>
      <c r="BE344" s="3">
        <f>IF(BD344=0,0,BC344*(_xlfn.XLOOKUP(BC$1,'Control Panel'!$B:$B,'Control Panel'!$H:$H)))</f>
        <v>8700.809941438325</v>
      </c>
      <c r="BF344" s="3">
        <f t="shared" si="204"/>
        <v>74462.001955959568</v>
      </c>
      <c r="BG344" s="3">
        <f t="shared" si="205"/>
        <v>1417105.4165763247</v>
      </c>
      <c r="BH344" s="10">
        <f>_xlfn.XLOOKUP(BC$1,'Control Panel'!$B:$B,'Control Panel'!$D:$D)</f>
        <v>7.0000000000000007E-2</v>
      </c>
      <c r="BI344" s="2">
        <f>IF('Control Panel'!$D$26="ON",BM343*(1-'Control Panel'!$C$26),BM343)</f>
        <v>722744.45227453671</v>
      </c>
      <c r="BJ344" s="3">
        <f>IF(ROUND(BM343,2) = 0,0,-PMT(_xlfn.XLOOKUP(BI$1,'Control Panel'!$B:$B,'Control Panel'!$H:$H),_xlfn.XLOOKUP(BI$1,'Control Panel'!$B:$B,'Control Panel'!$E:$E),_xlfn.XLOOKUP(BI$1,'Control Panel'!$B:$B,'Control Panel'!$C:$C)))</f>
        <v>39928.799014207361</v>
      </c>
      <c r="BK344" s="3">
        <f>IF(BJ344=0,0,BI344*(_xlfn.XLOOKUP(BI$1,'Control Panel'!$B:$B,'Control Panel'!$H:$H)))</f>
        <v>3538.4363809274191</v>
      </c>
      <c r="BL344" s="3">
        <f t="shared" si="206"/>
        <v>36390.362633279939</v>
      </c>
      <c r="BM344" s="3">
        <f t="shared" si="207"/>
        <v>686354.08964125672</v>
      </c>
      <c r="BN344" s="10">
        <f>_xlfn.XLOOKUP(BI$1,'Control Panel'!$B:$B,'Control Panel'!$D:$D)</f>
        <v>5.8749999999999997E-2</v>
      </c>
      <c r="BO344" s="2">
        <f>IF('Control Panel'!$D$26="ON",BS343*(1-'Control Panel'!$C$26),BS343)</f>
        <v>929308.36440980237</v>
      </c>
      <c r="BP344" s="3">
        <f>IF(ROUND(BS343,2) = 0,0,-PMT(_xlfn.XLOOKUP(BO$1,'Control Panel'!$B:$B,'Control Panel'!$H:$H),_xlfn.XLOOKUP(BO$1,'Control Panel'!$B:$B,'Control Panel'!$E:$E),_xlfn.XLOOKUP(BO$1,'Control Panel'!$B:$B,'Control Panel'!$C:$C)))</f>
        <v>51078.842448125593</v>
      </c>
      <c r="BQ344" s="3">
        <f>IF(BP344=0,0,BO344*(_xlfn.XLOOKUP(BO$1,'Control Panel'!$B:$B,'Control Panel'!$H:$H)))</f>
        <v>4065.7240942928847</v>
      </c>
      <c r="BR344" s="3">
        <f t="shared" si="208"/>
        <v>47013.11835383271</v>
      </c>
      <c r="BS344" s="3">
        <f t="shared" si="209"/>
        <v>882295.24605596962</v>
      </c>
      <c r="BT344" s="10">
        <f>_xlfn.XLOOKUP(BO$1,'Control Panel'!$B:$B,'Control Panel'!$D:$D)</f>
        <v>5.2499999999999998E-2</v>
      </c>
      <c r="BU344" s="2">
        <f>IF('Control Panel'!$D$26="ON",BY343*(1-'Control Panel'!$C$26),BY343)</f>
        <v>-1.0259100235998631E-9</v>
      </c>
      <c r="BV344" s="3">
        <f>IF(ROUND(BY343,2) = 0,0,-PMT(_xlfn.XLOOKUP(BU$1,'Control Panel'!$B:$B,'Control Panel'!$H:$H),_xlfn.XLOOKUP(BU$1,'Control Panel'!$B:$B,'Control Panel'!$E:$E),_xlfn.XLOOKUP(BU$1,'Control Panel'!$B:$B,'Control Panel'!$C:$C)))</f>
        <v>0</v>
      </c>
      <c r="BW344" s="3">
        <f>IF(BV344=0,0,BU344*(_xlfn.XLOOKUP(BU$1,'Control Panel'!$B:$B,'Control Panel'!$H:$H)))</f>
        <v>0</v>
      </c>
      <c r="BX344" s="3">
        <f t="shared" si="210"/>
        <v>0</v>
      </c>
      <c r="BY344" s="3">
        <f t="shared" si="211"/>
        <v>-1.0259100235998631E-9</v>
      </c>
      <c r="BZ344" s="10">
        <f>_xlfn.XLOOKUP(BU$1,'Control Panel'!$B:$B,'Control Panel'!$D:$D)</f>
        <v>6.3750000000000001E-2</v>
      </c>
      <c r="CA344" s="2">
        <f>IF('Control Panel'!$D$26="ON",CE343*(1-'Control Panel'!$C$26),CE343)</f>
        <v>-8.3746272139251232E-9</v>
      </c>
      <c r="CB344" s="3">
        <f>IF(ROUND(CE343,2) = 0,0,-PMT(_xlfn.XLOOKUP(CA$1,'Control Panel'!$B:$B,'Control Panel'!$H:$H),_xlfn.XLOOKUP(CA$1,'Control Panel'!$B:$B,'Control Panel'!$E:$E),_xlfn.XLOOKUP(CA$1,'Control Panel'!$B:$B,'Control Panel'!$C:$C)))</f>
        <v>0</v>
      </c>
      <c r="CC344" s="3">
        <f>IF(CB344=0,0,CA344*(_xlfn.XLOOKUP(CA$1,'Control Panel'!$B:$B,'Control Panel'!$H:$H)))</f>
        <v>0</v>
      </c>
      <c r="CD344" s="3">
        <f t="shared" si="212"/>
        <v>0</v>
      </c>
      <c r="CE344" s="3">
        <f t="shared" si="213"/>
        <v>-8.3746272139251232E-9</v>
      </c>
      <c r="CF344" s="10">
        <f>_xlfn.XLOOKUP(CA$1,'Control Panel'!$B:$B,'Control Panel'!$D:$D)</f>
        <v>5.7500000000000002E-2</v>
      </c>
      <c r="CG344" s="2">
        <f>IF('Control Panel'!$D$26="ON",CK343*(1-'Control Panel'!$C$26),CK343)</f>
        <v>2.066371962428093E-9</v>
      </c>
      <c r="CH344" s="3">
        <f>IF(ROUND(CK343,2) = 0,0,-PMT(_xlfn.XLOOKUP(CG$1,'Control Panel'!$B:$B,'Control Panel'!$H:$H),_xlfn.XLOOKUP(CG$1,'Control Panel'!$B:$B,'Control Panel'!$E:$E),_xlfn.XLOOKUP(CG$1,'Control Panel'!$B:$B,'Control Panel'!$C:$C)))</f>
        <v>0</v>
      </c>
      <c r="CI344" s="3">
        <f>IF(CH344=0,0,CG344*(_xlfn.XLOOKUP(CG$1,'Control Panel'!$B:$B,'Control Panel'!$H:$H)))</f>
        <v>0</v>
      </c>
      <c r="CJ344" s="3">
        <f t="shared" si="214"/>
        <v>0</v>
      </c>
      <c r="CK344" s="3">
        <f t="shared" si="215"/>
        <v>2.066371962428093E-9</v>
      </c>
      <c r="CL344" s="10">
        <f>_xlfn.XLOOKUP(CG$1,'Control Panel'!$B:$B,'Control Panel'!$D:$D)</f>
        <v>5.5E-2</v>
      </c>
      <c r="CM344" s="2">
        <f>IF('Control Panel'!$D$26="ON",CQ343*(1-'Control Panel'!$C$26),CQ343)</f>
        <v>200931.53825076588</v>
      </c>
      <c r="CN344" s="3">
        <f>IF(ROUND(CQ343,2) = 0,0,-PMT(_xlfn.XLOOKUP(CM$1,'Control Panel'!$B:$B,'Control Panel'!$H:$H),_xlfn.XLOOKUP(CM$1,'Control Panel'!$B:$B,'Control Panel'!$E:$E),_xlfn.XLOOKUP(CM$1,'Control Panel'!$B:$B,'Control Panel'!$C:$C)))</f>
        <v>11044.074042837967</v>
      </c>
      <c r="CO344" s="3">
        <f>IF(CN344=0,0,CM344*(_xlfn.XLOOKUP(CM$1,'Control Panel'!$B:$B,'Control Panel'!$H:$H)))</f>
        <v>879.07547984710061</v>
      </c>
      <c r="CP344" s="3">
        <f t="shared" si="216"/>
        <v>10164.998562990866</v>
      </c>
      <c r="CQ344" s="3">
        <f t="shared" si="217"/>
        <v>190766.53968777502</v>
      </c>
      <c r="CR344" s="10">
        <f>_xlfn.XLOOKUP(CM$1,'Control Panel'!$B:$B,'Control Panel'!$D:$D)</f>
        <v>5.2499999999999998E-2</v>
      </c>
    </row>
    <row r="345" spans="1:96" ht="11.15" thickBot="1" x14ac:dyDescent="0.35">
      <c r="A345" s="86">
        <f t="shared" si="186"/>
        <v>331738.62476154353</v>
      </c>
      <c r="B345" s="3">
        <f t="shared" si="187"/>
        <v>32944.008545175355</v>
      </c>
      <c r="C345" s="88">
        <f>SUM($A$3:A344)</f>
        <v>93753407.629210129</v>
      </c>
      <c r="D345" s="87">
        <f>IF('Control Panel'!$D$27= "ON",A345+B345*(1-'Control Panel'!$C$27),A345+B345)</f>
        <v>364682.6333067189</v>
      </c>
      <c r="F345" s="11">
        <v>343</v>
      </c>
      <c r="G345" s="2">
        <f>IF('Control Panel'!$D$26="ON",K344*(1-'Control Panel'!$C$26),K344)</f>
        <v>2.5611370801925659E-9</v>
      </c>
      <c r="H345" s="3">
        <f>IF(ROUND(K344,2) = 0,0,-PMT(_xlfn.XLOOKUP(G$1,'Control Panel'!$B:$B,'Control Panel'!$H:$H),_xlfn.XLOOKUP(G$1,'Control Panel'!$B:$B,'Control Panel'!$E:$E),_xlfn.XLOOKUP(G$1,'Control Panel'!$B:$B,'Control Panel'!$C:$C)))</f>
        <v>0</v>
      </c>
      <c r="I345" s="3">
        <f>IF(H345=0,0,G345*(_xlfn.XLOOKUP(G$1,'Control Panel'!$B:$B,'Control Panel'!$H:$H)))</f>
        <v>0</v>
      </c>
      <c r="J345" s="3">
        <f t="shared" si="188"/>
        <v>0</v>
      </c>
      <c r="K345" s="3">
        <f t="shared" si="189"/>
        <v>2.5611370801925659E-9</v>
      </c>
      <c r="L345" s="10">
        <f>_xlfn.XLOOKUP(G$1,'Control Panel'!$B:$B,'Control Panel'!$D:$D)</f>
        <v>5.5E-2</v>
      </c>
      <c r="M345" s="2">
        <f>IF('Control Panel'!$D$26="ON",Q344*(1-'Control Panel'!$C$26),Q344)</f>
        <v>448199.75774642115</v>
      </c>
      <c r="N345" s="3">
        <f>IF(ROUND(Q344,2) = 0,0,-PMT(_xlfn.XLOOKUP(M$1,'Control Panel'!$B:$B,'Control Panel'!$H:$H),_xlfn.XLOOKUP(M$1,'Control Panel'!$B:$B,'Control Panel'!$E:$E),_xlfn.XLOOKUP(M$1,'Control Panel'!$B:$B,'Control Panel'!$C:$C)))</f>
        <v>26277.152547020552</v>
      </c>
      <c r="O345" s="3">
        <f>IF(N345=0,0,M345*(_xlfn.XLOOKUP(M$1,'Control Panel'!$B:$B,'Control Panel'!$H:$H)))</f>
        <v>2567.8111120888716</v>
      </c>
      <c r="P345" s="3">
        <f t="shared" si="190"/>
        <v>23709.341434931681</v>
      </c>
      <c r="Q345" s="3">
        <f t="shared" si="191"/>
        <v>424490.41631148948</v>
      </c>
      <c r="R345" s="10">
        <f>_xlfn.XLOOKUP(M$1,'Control Panel'!$B:$B,'Control Panel'!$D:$D)</f>
        <v>6.8750000000000006E-2</v>
      </c>
      <c r="S345" s="2">
        <f>IF('Control Panel'!$D$26="ON",W344*(1-'Control Panel'!$C$26),W344)</f>
        <v>728324.6063378799</v>
      </c>
      <c r="T345" s="3">
        <f>IF(ROUND(W344,2) = 0,0,-PMT(_xlfn.XLOOKUP(S$1,'Control Panel'!$B:$B,'Control Panel'!$H:$H),_xlfn.XLOOKUP(S$1,'Control Panel'!$B:$B,'Control Panel'!$E:$E),_xlfn.XLOOKUP(S$1,'Control Panel'!$B:$B,'Control Panel'!$C:$C)))</f>
        <v>42700.372888908401</v>
      </c>
      <c r="U345" s="3">
        <f>IF(T345=0,0,S345*(_xlfn.XLOOKUP(S$1,'Control Panel'!$B:$B,'Control Panel'!$H:$H)))</f>
        <v>4172.6930571441044</v>
      </c>
      <c r="V345" s="3">
        <f t="shared" si="192"/>
        <v>38527.679831764297</v>
      </c>
      <c r="W345" s="3">
        <f t="shared" si="193"/>
        <v>689796.92650611559</v>
      </c>
      <c r="X345" s="10">
        <f>_xlfn.XLOOKUP(S$1,'Control Panel'!$B:$B,'Control Panel'!$D:$D)</f>
        <v>6.8750000000000006E-2</v>
      </c>
      <c r="Y345" s="2">
        <f>IF('Control Panel'!$D$26="ON",AC344*(1-'Control Panel'!$C$26),AC344)</f>
        <v>-6.7957444116473198E-9</v>
      </c>
      <c r="Z345" s="3">
        <f>IF(ROUND(AC344,2) = 0,0,-PMT(_xlfn.XLOOKUP(Y$1,'Control Panel'!$B:$B,'Control Panel'!$H:$H),_xlfn.XLOOKUP(Y$1,'Control Panel'!$B:$B,'Control Panel'!$E:$E),_xlfn.XLOOKUP(Y$1,'Control Panel'!$B:$B,'Control Panel'!$C:$C)))</f>
        <v>0</v>
      </c>
      <c r="AA345" s="3">
        <f>IF(Z345=0,0,Y345*(_xlfn.XLOOKUP(Y$1,'Control Panel'!$B:$B,'Control Panel'!$H:$H)))</f>
        <v>0</v>
      </c>
      <c r="AB345" s="3">
        <f t="shared" si="194"/>
        <v>0</v>
      </c>
      <c r="AC345" s="3">
        <f t="shared" si="195"/>
        <v>-6.7957444116473198E-9</v>
      </c>
      <c r="AD345" s="10">
        <f>_xlfn.XLOOKUP(Y$1,'Control Panel'!$B:$B,'Control Panel'!$D:$D)</f>
        <v>5.1249999999999997E-2</v>
      </c>
      <c r="AE345" s="2">
        <f>IF('Control Panel'!$D$26="ON",AI344*(1-'Control Panel'!$C$26),AI344)</f>
        <v>1120499.3943660618</v>
      </c>
      <c r="AF345" s="3">
        <f>IF(ROUND(AI344,2) = 0,0,-PMT(_xlfn.XLOOKUP(AE$1,'Control Panel'!$B:$B,'Control Panel'!$H:$H),_xlfn.XLOOKUP(AE$1,'Control Panel'!$B:$B,'Control Panel'!$E:$E),_xlfn.XLOOKUP(AE$1,'Control Panel'!$B:$B,'Control Panel'!$C:$C)))</f>
        <v>65692.881367551381</v>
      </c>
      <c r="AG345" s="3">
        <f>IF(AF345=0,0,AE345*(_xlfn.XLOOKUP(AE$1,'Control Panel'!$B:$B,'Control Panel'!$H:$H)))</f>
        <v>6419.5277802222299</v>
      </c>
      <c r="AH345" s="3">
        <f t="shared" si="196"/>
        <v>59273.353587329155</v>
      </c>
      <c r="AI345" s="3">
        <f t="shared" si="197"/>
        <v>1061226.0407787326</v>
      </c>
      <c r="AJ345" s="10">
        <f>_xlfn.XLOOKUP(AE$1,'Control Panel'!$B:$B,'Control Panel'!$D:$D)</f>
        <v>6.8750000000000006E-2</v>
      </c>
      <c r="AK345" s="2">
        <f>IF('Control Panel'!$D$26="ON",AO344*(1-'Control Panel'!$C$26),AO344)</f>
        <v>-5.056790541857481E-10</v>
      </c>
      <c r="AL345" s="3">
        <f>IF(ROUND(AO344,2) = 0,0,-PMT(_xlfn.XLOOKUP(AK$1,'Control Panel'!$B:$B,'Control Panel'!$H:$H),_xlfn.XLOOKUP(AK$1,'Control Panel'!$B:$B,'Control Panel'!$E:$E),_xlfn.XLOOKUP(AK$1,'Control Panel'!$B:$B,'Control Panel'!$C:$C)))</f>
        <v>0</v>
      </c>
      <c r="AM345" s="3">
        <f>IF(AL345=0,0,AK345*(_xlfn.XLOOKUP(AK$1,'Control Panel'!$B:$B,'Control Panel'!$H:$H)))</f>
        <v>0</v>
      </c>
      <c r="AN345" s="3">
        <f t="shared" si="198"/>
        <v>0</v>
      </c>
      <c r="AO345" s="3">
        <f t="shared" si="199"/>
        <v>-5.056790541857481E-10</v>
      </c>
      <c r="AP345" s="10">
        <f>_xlfn.XLOOKUP(AK$1,'Control Panel'!$B:$B,'Control Panel'!$D:$D)</f>
        <v>6.25E-2</v>
      </c>
      <c r="AQ345" s="2">
        <f>IF('Control Panel'!$D$26="ON",AU344*(1-'Control Panel'!$C$26),AU344)</f>
        <v>-1.3387762010097504E-9</v>
      </c>
      <c r="AR345" s="3">
        <f>IF(ROUND(AU344,2) = 0,0,-PMT(_xlfn.XLOOKUP(AQ$1,'Control Panel'!$B:$B,'Control Panel'!$H:$H),_xlfn.XLOOKUP(AQ$1,'Control Panel'!$B:$B,'Control Panel'!$E:$E),_xlfn.XLOOKUP(AQ$1,'Control Panel'!$B:$B,'Control Panel'!$C:$C)))</f>
        <v>0</v>
      </c>
      <c r="AS345" s="3">
        <f>IF(AR345=0,0,AQ345*(_xlfn.XLOOKUP(AQ$1,'Control Panel'!$B:$B,'Control Panel'!$H:$H)))</f>
        <v>0</v>
      </c>
      <c r="AT345" s="3">
        <f t="shared" si="200"/>
        <v>0</v>
      </c>
      <c r="AU345" s="3">
        <f t="shared" si="201"/>
        <v>-1.3387762010097504E-9</v>
      </c>
      <c r="AV345" s="10">
        <f>_xlfn.XLOOKUP(AQ$1,'Control Panel'!$B:$B,'Control Panel'!$D:$D)</f>
        <v>6.6250000000000003E-2</v>
      </c>
      <c r="AW345" s="2">
        <f>IF('Control Panel'!$D$26="ON",BA344*(1-'Control Panel'!$C$26),BA344)</f>
        <v>773047.32037820586</v>
      </c>
      <c r="AX345" s="3">
        <f>IF(ROUND(BA344,2) = 0,0,-PMT(_xlfn.XLOOKUP(AW$1,'Control Panel'!$B:$B,'Control Panel'!$H:$H),_xlfn.XLOOKUP(AW$1,'Control Panel'!$B:$B,'Control Panel'!$E:$E),_xlfn.XLOOKUP(AW$1,'Control Panel'!$B:$B,'Control Panel'!$C:$C)))</f>
        <v>44797.69910066975</v>
      </c>
      <c r="AY345" s="3">
        <f>IF(AX345=0,0,AW345*(_xlfn.XLOOKUP(AW$1,'Control Panel'!$B:$B,'Control Panel'!$H:$H)))</f>
        <v>3462.6077891940472</v>
      </c>
      <c r="AZ345" s="3">
        <f t="shared" si="202"/>
        <v>41335.091311475706</v>
      </c>
      <c r="BA345" s="3">
        <f t="shared" si="203"/>
        <v>731712.22906673013</v>
      </c>
      <c r="BB345" s="10">
        <f>_xlfn.XLOOKUP(AW$1,'Control Panel'!$B:$B,'Control Panel'!$D:$D)</f>
        <v>5.3749999999999999E-2</v>
      </c>
      <c r="BC345" s="2">
        <f>IF('Control Panel'!$D$26="ON",BG344*(1-'Control Panel'!$C$26),BG344)</f>
        <v>1417105.4165763247</v>
      </c>
      <c r="BD345" s="3">
        <f>IF(ROUND(BG344,2) = 0,0,-PMT(_xlfn.XLOOKUP(BC$1,'Control Panel'!$B:$B,'Control Panel'!$H:$H),_xlfn.XLOOKUP(BC$1,'Control Panel'!$B:$B,'Control Panel'!$E:$E),_xlfn.XLOOKUP(BC$1,'Control Panel'!$B:$B,'Control Panel'!$C:$C)))</f>
        <v>83162.8118973979</v>
      </c>
      <c r="BE345" s="3">
        <f>IF(BD345=0,0,BC345*(_xlfn.XLOOKUP(BC$1,'Control Panel'!$B:$B,'Control Panel'!$H:$H)))</f>
        <v>8266.4482633618954</v>
      </c>
      <c r="BF345" s="3">
        <f t="shared" si="204"/>
        <v>74896.36363403601</v>
      </c>
      <c r="BG345" s="3">
        <f t="shared" si="205"/>
        <v>1342209.0529422888</v>
      </c>
      <c r="BH345" s="10">
        <f>_xlfn.XLOOKUP(BC$1,'Control Panel'!$B:$B,'Control Panel'!$D:$D)</f>
        <v>7.0000000000000007E-2</v>
      </c>
      <c r="BI345" s="2">
        <f>IF('Control Panel'!$D$26="ON",BM344*(1-'Control Panel'!$C$26),BM344)</f>
        <v>686354.08964125672</v>
      </c>
      <c r="BJ345" s="3">
        <f>IF(ROUND(BM344,2) = 0,0,-PMT(_xlfn.XLOOKUP(BI$1,'Control Panel'!$B:$B,'Control Panel'!$H:$H),_xlfn.XLOOKUP(BI$1,'Control Panel'!$B:$B,'Control Panel'!$E:$E),_xlfn.XLOOKUP(BI$1,'Control Panel'!$B:$B,'Control Panel'!$C:$C)))</f>
        <v>39928.799014207361</v>
      </c>
      <c r="BK345" s="3">
        <f>IF(BJ345=0,0,BI345*(_xlfn.XLOOKUP(BI$1,'Control Panel'!$B:$B,'Control Panel'!$H:$H)))</f>
        <v>3360.2752305353188</v>
      </c>
      <c r="BL345" s="3">
        <f t="shared" si="206"/>
        <v>36568.523783672041</v>
      </c>
      <c r="BM345" s="3">
        <f t="shared" si="207"/>
        <v>649785.5658575847</v>
      </c>
      <c r="BN345" s="10">
        <f>_xlfn.XLOOKUP(BI$1,'Control Panel'!$B:$B,'Control Panel'!$D:$D)</f>
        <v>5.8749999999999997E-2</v>
      </c>
      <c r="BO345" s="2">
        <f>IF('Control Panel'!$D$26="ON",BS344*(1-'Control Panel'!$C$26),BS344)</f>
        <v>882295.24605596962</v>
      </c>
      <c r="BP345" s="3">
        <f>IF(ROUND(BS344,2) = 0,0,-PMT(_xlfn.XLOOKUP(BO$1,'Control Panel'!$B:$B,'Control Panel'!$H:$H),_xlfn.XLOOKUP(BO$1,'Control Panel'!$B:$B,'Control Panel'!$E:$E),_xlfn.XLOOKUP(BO$1,'Control Panel'!$B:$B,'Control Panel'!$C:$C)))</f>
        <v>51078.842448125593</v>
      </c>
      <c r="BQ345" s="3">
        <f>IF(BP345=0,0,BO345*(_xlfn.XLOOKUP(BO$1,'Control Panel'!$B:$B,'Control Panel'!$H:$H)))</f>
        <v>3860.0417014948666</v>
      </c>
      <c r="BR345" s="3">
        <f t="shared" si="208"/>
        <v>47218.800746630724</v>
      </c>
      <c r="BS345" s="3">
        <f t="shared" si="209"/>
        <v>835076.44530933886</v>
      </c>
      <c r="BT345" s="10">
        <f>_xlfn.XLOOKUP(BO$1,'Control Panel'!$B:$B,'Control Panel'!$D:$D)</f>
        <v>5.2499999999999998E-2</v>
      </c>
      <c r="BU345" s="2">
        <f>IF('Control Panel'!$D$26="ON",BY344*(1-'Control Panel'!$C$26),BY344)</f>
        <v>-1.0259100235998631E-9</v>
      </c>
      <c r="BV345" s="3">
        <f>IF(ROUND(BY344,2) = 0,0,-PMT(_xlfn.XLOOKUP(BU$1,'Control Panel'!$B:$B,'Control Panel'!$H:$H),_xlfn.XLOOKUP(BU$1,'Control Panel'!$B:$B,'Control Panel'!$E:$E),_xlfn.XLOOKUP(BU$1,'Control Panel'!$B:$B,'Control Panel'!$C:$C)))</f>
        <v>0</v>
      </c>
      <c r="BW345" s="3">
        <f>IF(BV345=0,0,BU345*(_xlfn.XLOOKUP(BU$1,'Control Panel'!$B:$B,'Control Panel'!$H:$H)))</f>
        <v>0</v>
      </c>
      <c r="BX345" s="3">
        <f t="shared" si="210"/>
        <v>0</v>
      </c>
      <c r="BY345" s="3">
        <f t="shared" si="211"/>
        <v>-1.0259100235998631E-9</v>
      </c>
      <c r="BZ345" s="10">
        <f>_xlfn.XLOOKUP(BU$1,'Control Panel'!$B:$B,'Control Panel'!$D:$D)</f>
        <v>6.3750000000000001E-2</v>
      </c>
      <c r="CA345" s="2">
        <f>IF('Control Panel'!$D$26="ON",CE344*(1-'Control Panel'!$C$26),CE344)</f>
        <v>-8.3746272139251232E-9</v>
      </c>
      <c r="CB345" s="3">
        <f>IF(ROUND(CE344,2) = 0,0,-PMT(_xlfn.XLOOKUP(CA$1,'Control Panel'!$B:$B,'Control Panel'!$H:$H),_xlfn.XLOOKUP(CA$1,'Control Panel'!$B:$B,'Control Panel'!$E:$E),_xlfn.XLOOKUP(CA$1,'Control Panel'!$B:$B,'Control Panel'!$C:$C)))</f>
        <v>0</v>
      </c>
      <c r="CC345" s="3">
        <f>IF(CB345=0,0,CA345*(_xlfn.XLOOKUP(CA$1,'Control Panel'!$B:$B,'Control Panel'!$H:$H)))</f>
        <v>0</v>
      </c>
      <c r="CD345" s="3">
        <f t="shared" si="212"/>
        <v>0</v>
      </c>
      <c r="CE345" s="3">
        <f t="shared" si="213"/>
        <v>-8.3746272139251232E-9</v>
      </c>
      <c r="CF345" s="10">
        <f>_xlfn.XLOOKUP(CA$1,'Control Panel'!$B:$B,'Control Panel'!$D:$D)</f>
        <v>5.7500000000000002E-2</v>
      </c>
      <c r="CG345" s="2">
        <f>IF('Control Panel'!$D$26="ON",CK344*(1-'Control Panel'!$C$26),CK344)</f>
        <v>2.066371962428093E-9</v>
      </c>
      <c r="CH345" s="3">
        <f>IF(ROUND(CK344,2) = 0,0,-PMT(_xlfn.XLOOKUP(CG$1,'Control Panel'!$B:$B,'Control Panel'!$H:$H),_xlfn.XLOOKUP(CG$1,'Control Panel'!$B:$B,'Control Panel'!$E:$E),_xlfn.XLOOKUP(CG$1,'Control Panel'!$B:$B,'Control Panel'!$C:$C)))</f>
        <v>0</v>
      </c>
      <c r="CI345" s="3">
        <f>IF(CH345=0,0,CG345*(_xlfn.XLOOKUP(CG$1,'Control Panel'!$B:$B,'Control Panel'!$H:$H)))</f>
        <v>0</v>
      </c>
      <c r="CJ345" s="3">
        <f t="shared" si="214"/>
        <v>0</v>
      </c>
      <c r="CK345" s="3">
        <f t="shared" si="215"/>
        <v>2.066371962428093E-9</v>
      </c>
      <c r="CL345" s="10">
        <f>_xlfn.XLOOKUP(CG$1,'Control Panel'!$B:$B,'Control Panel'!$D:$D)</f>
        <v>5.5E-2</v>
      </c>
      <c r="CM345" s="2">
        <f>IF('Control Panel'!$D$26="ON",CQ344*(1-'Control Panel'!$C$26),CQ344)</f>
        <v>190766.53968777502</v>
      </c>
      <c r="CN345" s="3">
        <f>IF(ROUND(CQ344,2) = 0,0,-PMT(_xlfn.XLOOKUP(CM$1,'Control Panel'!$B:$B,'Control Panel'!$H:$H),_xlfn.XLOOKUP(CM$1,'Control Panel'!$B:$B,'Control Panel'!$E:$E),_xlfn.XLOOKUP(CM$1,'Control Panel'!$B:$B,'Control Panel'!$C:$C)))</f>
        <v>11044.074042837967</v>
      </c>
      <c r="CO345" s="3">
        <f>IF(CN345=0,0,CM345*(_xlfn.XLOOKUP(CM$1,'Control Panel'!$B:$B,'Control Panel'!$H:$H)))</f>
        <v>834.60361113401564</v>
      </c>
      <c r="CP345" s="3">
        <f t="shared" si="216"/>
        <v>10209.47043170395</v>
      </c>
      <c r="CQ345" s="3">
        <f t="shared" si="217"/>
        <v>180557.06925607106</v>
      </c>
      <c r="CR345" s="10">
        <f>_xlfn.XLOOKUP(CM$1,'Control Panel'!$B:$B,'Control Panel'!$D:$D)</f>
        <v>5.2499999999999998E-2</v>
      </c>
    </row>
    <row r="346" spans="1:96" ht="11.15" thickBot="1" x14ac:dyDescent="0.35">
      <c r="A346" s="86">
        <f t="shared" si="186"/>
        <v>333487.10225260537</v>
      </c>
      <c r="B346" s="3">
        <f t="shared" si="187"/>
        <v>31195.531054113526</v>
      </c>
      <c r="C346" s="88">
        <f>SUM($A$3:A345)</f>
        <v>94085146.253971666</v>
      </c>
      <c r="D346" s="87">
        <f>IF('Control Panel'!$D$27= "ON",A346+B346*(1-'Control Panel'!$C$27),A346+B346)</f>
        <v>364682.6333067189</v>
      </c>
      <c r="F346" s="11">
        <v>344</v>
      </c>
      <c r="G346" s="2">
        <f>IF('Control Panel'!$D$26="ON",K345*(1-'Control Panel'!$C$26),K345)</f>
        <v>2.5611370801925659E-9</v>
      </c>
      <c r="H346" s="3">
        <f>IF(ROUND(K345,2) = 0,0,-PMT(_xlfn.XLOOKUP(G$1,'Control Panel'!$B:$B,'Control Panel'!$H:$H),_xlfn.XLOOKUP(G$1,'Control Panel'!$B:$B,'Control Panel'!$E:$E),_xlfn.XLOOKUP(G$1,'Control Panel'!$B:$B,'Control Panel'!$C:$C)))</f>
        <v>0</v>
      </c>
      <c r="I346" s="3">
        <f>IF(H346=0,0,G346*(_xlfn.XLOOKUP(G$1,'Control Panel'!$B:$B,'Control Panel'!$H:$H)))</f>
        <v>0</v>
      </c>
      <c r="J346" s="3">
        <f t="shared" si="188"/>
        <v>0</v>
      </c>
      <c r="K346" s="3">
        <f t="shared" si="189"/>
        <v>2.5611370801925659E-9</v>
      </c>
      <c r="L346" s="10">
        <f>_xlfn.XLOOKUP(G$1,'Control Panel'!$B:$B,'Control Panel'!$D:$D)</f>
        <v>5.5E-2</v>
      </c>
      <c r="M346" s="2">
        <f>IF('Control Panel'!$D$26="ON",Q345*(1-'Control Panel'!$C$26),Q345)</f>
        <v>424490.41631148948</v>
      </c>
      <c r="N346" s="3">
        <f>IF(ROUND(Q345,2) = 0,0,-PMT(_xlfn.XLOOKUP(M$1,'Control Panel'!$B:$B,'Control Panel'!$H:$H),_xlfn.XLOOKUP(M$1,'Control Panel'!$B:$B,'Control Panel'!$E:$E),_xlfn.XLOOKUP(M$1,'Control Panel'!$B:$B,'Control Panel'!$C:$C)))</f>
        <v>26277.152547020552</v>
      </c>
      <c r="O346" s="3">
        <f>IF(N346=0,0,M346*(_xlfn.XLOOKUP(M$1,'Control Panel'!$B:$B,'Control Panel'!$H:$H)))</f>
        <v>2431.976343451242</v>
      </c>
      <c r="P346" s="3">
        <f t="shared" si="190"/>
        <v>23845.17620356931</v>
      </c>
      <c r="Q346" s="3">
        <f t="shared" si="191"/>
        <v>400645.24010792014</v>
      </c>
      <c r="R346" s="10">
        <f>_xlfn.XLOOKUP(M$1,'Control Panel'!$B:$B,'Control Panel'!$D:$D)</f>
        <v>6.8750000000000006E-2</v>
      </c>
      <c r="S346" s="2">
        <f>IF('Control Panel'!$D$26="ON",W345*(1-'Control Panel'!$C$26),W345)</f>
        <v>689796.92650611559</v>
      </c>
      <c r="T346" s="3">
        <f>IF(ROUND(W345,2) = 0,0,-PMT(_xlfn.XLOOKUP(S$1,'Control Panel'!$B:$B,'Control Panel'!$H:$H),_xlfn.XLOOKUP(S$1,'Control Panel'!$B:$B,'Control Panel'!$E:$E),_xlfn.XLOOKUP(S$1,'Control Panel'!$B:$B,'Control Panel'!$C:$C)))</f>
        <v>42700.372888908401</v>
      </c>
      <c r="U346" s="3">
        <f>IF(T346=0,0,S346*(_xlfn.XLOOKUP(S$1,'Control Panel'!$B:$B,'Control Panel'!$H:$H)))</f>
        <v>3951.9615581079543</v>
      </c>
      <c r="V346" s="3">
        <f t="shared" si="192"/>
        <v>38748.411330800445</v>
      </c>
      <c r="W346" s="3">
        <f t="shared" si="193"/>
        <v>651048.51517531509</v>
      </c>
      <c r="X346" s="10">
        <f>_xlfn.XLOOKUP(S$1,'Control Panel'!$B:$B,'Control Panel'!$D:$D)</f>
        <v>6.8750000000000006E-2</v>
      </c>
      <c r="Y346" s="2">
        <f>IF('Control Panel'!$D$26="ON",AC345*(1-'Control Panel'!$C$26),AC345)</f>
        <v>-6.7957444116473198E-9</v>
      </c>
      <c r="Z346" s="3">
        <f>IF(ROUND(AC345,2) = 0,0,-PMT(_xlfn.XLOOKUP(Y$1,'Control Panel'!$B:$B,'Control Panel'!$H:$H),_xlfn.XLOOKUP(Y$1,'Control Panel'!$B:$B,'Control Panel'!$E:$E),_xlfn.XLOOKUP(Y$1,'Control Panel'!$B:$B,'Control Panel'!$C:$C)))</f>
        <v>0</v>
      </c>
      <c r="AA346" s="3">
        <f>IF(Z346=0,0,Y346*(_xlfn.XLOOKUP(Y$1,'Control Panel'!$B:$B,'Control Panel'!$H:$H)))</f>
        <v>0</v>
      </c>
      <c r="AB346" s="3">
        <f t="shared" si="194"/>
        <v>0</v>
      </c>
      <c r="AC346" s="3">
        <f t="shared" si="195"/>
        <v>-6.7957444116473198E-9</v>
      </c>
      <c r="AD346" s="10">
        <f>_xlfn.XLOOKUP(Y$1,'Control Panel'!$B:$B,'Control Panel'!$D:$D)</f>
        <v>5.1249999999999997E-2</v>
      </c>
      <c r="AE346" s="2">
        <f>IF('Control Panel'!$D$26="ON",AI345*(1-'Control Panel'!$C$26),AI345)</f>
        <v>1061226.0407787326</v>
      </c>
      <c r="AF346" s="3">
        <f>IF(ROUND(AI345,2) = 0,0,-PMT(_xlfn.XLOOKUP(AE$1,'Control Panel'!$B:$B,'Control Panel'!$H:$H),_xlfn.XLOOKUP(AE$1,'Control Panel'!$B:$B,'Control Panel'!$E:$E),_xlfn.XLOOKUP(AE$1,'Control Panel'!$B:$B,'Control Panel'!$C:$C)))</f>
        <v>65692.881367551381</v>
      </c>
      <c r="AG346" s="3">
        <f>IF(AF346=0,0,AE346*(_xlfn.XLOOKUP(AE$1,'Control Panel'!$B:$B,'Control Panel'!$H:$H)))</f>
        <v>6079.9408586281561</v>
      </c>
      <c r="AH346" s="3">
        <f t="shared" si="196"/>
        <v>59612.940508923224</v>
      </c>
      <c r="AI346" s="3">
        <f t="shared" si="197"/>
        <v>1001613.1002698094</v>
      </c>
      <c r="AJ346" s="10">
        <f>_xlfn.XLOOKUP(AE$1,'Control Panel'!$B:$B,'Control Panel'!$D:$D)</f>
        <v>6.8750000000000006E-2</v>
      </c>
      <c r="AK346" s="2">
        <f>IF('Control Panel'!$D$26="ON",AO345*(1-'Control Panel'!$C$26),AO345)</f>
        <v>-5.056790541857481E-10</v>
      </c>
      <c r="AL346" s="3">
        <f>IF(ROUND(AO345,2) = 0,0,-PMT(_xlfn.XLOOKUP(AK$1,'Control Panel'!$B:$B,'Control Panel'!$H:$H),_xlfn.XLOOKUP(AK$1,'Control Panel'!$B:$B,'Control Panel'!$E:$E),_xlfn.XLOOKUP(AK$1,'Control Panel'!$B:$B,'Control Panel'!$C:$C)))</f>
        <v>0</v>
      </c>
      <c r="AM346" s="3">
        <f>IF(AL346=0,0,AK346*(_xlfn.XLOOKUP(AK$1,'Control Panel'!$B:$B,'Control Panel'!$H:$H)))</f>
        <v>0</v>
      </c>
      <c r="AN346" s="3">
        <f t="shared" si="198"/>
        <v>0</v>
      </c>
      <c r="AO346" s="3">
        <f t="shared" si="199"/>
        <v>-5.056790541857481E-10</v>
      </c>
      <c r="AP346" s="10">
        <f>_xlfn.XLOOKUP(AK$1,'Control Panel'!$B:$B,'Control Panel'!$D:$D)</f>
        <v>6.25E-2</v>
      </c>
      <c r="AQ346" s="2">
        <f>IF('Control Panel'!$D$26="ON",AU345*(1-'Control Panel'!$C$26),AU345)</f>
        <v>-1.3387762010097504E-9</v>
      </c>
      <c r="AR346" s="3">
        <f>IF(ROUND(AU345,2) = 0,0,-PMT(_xlfn.XLOOKUP(AQ$1,'Control Panel'!$B:$B,'Control Panel'!$H:$H),_xlfn.XLOOKUP(AQ$1,'Control Panel'!$B:$B,'Control Panel'!$E:$E),_xlfn.XLOOKUP(AQ$1,'Control Panel'!$B:$B,'Control Panel'!$C:$C)))</f>
        <v>0</v>
      </c>
      <c r="AS346" s="3">
        <f>IF(AR346=0,0,AQ346*(_xlfn.XLOOKUP(AQ$1,'Control Panel'!$B:$B,'Control Panel'!$H:$H)))</f>
        <v>0</v>
      </c>
      <c r="AT346" s="3">
        <f t="shared" si="200"/>
        <v>0</v>
      </c>
      <c r="AU346" s="3">
        <f t="shared" si="201"/>
        <v>-1.3387762010097504E-9</v>
      </c>
      <c r="AV346" s="10">
        <f>_xlfn.XLOOKUP(AQ$1,'Control Panel'!$B:$B,'Control Panel'!$D:$D)</f>
        <v>6.6250000000000003E-2</v>
      </c>
      <c r="AW346" s="2">
        <f>IF('Control Panel'!$D$26="ON",BA345*(1-'Control Panel'!$C$26),BA345)</f>
        <v>731712.22906673013</v>
      </c>
      <c r="AX346" s="3">
        <f>IF(ROUND(BA345,2) = 0,0,-PMT(_xlfn.XLOOKUP(AW$1,'Control Panel'!$B:$B,'Control Panel'!$H:$H),_xlfn.XLOOKUP(AW$1,'Control Panel'!$B:$B,'Control Panel'!$E:$E),_xlfn.XLOOKUP(AW$1,'Control Panel'!$B:$B,'Control Panel'!$C:$C)))</f>
        <v>44797.69910066975</v>
      </c>
      <c r="AY346" s="3">
        <f>IF(AX346=0,0,AW346*(_xlfn.XLOOKUP(AW$1,'Control Panel'!$B:$B,'Control Panel'!$H:$H)))</f>
        <v>3277.4610260280624</v>
      </c>
      <c r="AZ346" s="3">
        <f t="shared" si="202"/>
        <v>41520.238074641689</v>
      </c>
      <c r="BA346" s="3">
        <f t="shared" si="203"/>
        <v>690191.99099208845</v>
      </c>
      <c r="BB346" s="10">
        <f>_xlfn.XLOOKUP(AW$1,'Control Panel'!$B:$B,'Control Panel'!$D:$D)</f>
        <v>5.3749999999999999E-2</v>
      </c>
      <c r="BC346" s="2">
        <f>IF('Control Panel'!$D$26="ON",BG345*(1-'Control Panel'!$C$26),BG345)</f>
        <v>1342209.0529422888</v>
      </c>
      <c r="BD346" s="3">
        <f>IF(ROUND(BG345,2) = 0,0,-PMT(_xlfn.XLOOKUP(BC$1,'Control Panel'!$B:$B,'Control Panel'!$H:$H),_xlfn.XLOOKUP(BC$1,'Control Panel'!$B:$B,'Control Panel'!$E:$E),_xlfn.XLOOKUP(BC$1,'Control Panel'!$B:$B,'Control Panel'!$C:$C)))</f>
        <v>83162.8118973979</v>
      </c>
      <c r="BE346" s="3">
        <f>IF(BD346=0,0,BC346*(_xlfn.XLOOKUP(BC$1,'Control Panel'!$B:$B,'Control Panel'!$H:$H)))</f>
        <v>7829.552808830018</v>
      </c>
      <c r="BF346" s="3">
        <f t="shared" si="204"/>
        <v>75333.25908856788</v>
      </c>
      <c r="BG346" s="3">
        <f t="shared" si="205"/>
        <v>1266875.7938537209</v>
      </c>
      <c r="BH346" s="10">
        <f>_xlfn.XLOOKUP(BC$1,'Control Panel'!$B:$B,'Control Panel'!$D:$D)</f>
        <v>7.0000000000000007E-2</v>
      </c>
      <c r="BI346" s="2">
        <f>IF('Control Panel'!$D$26="ON",BM345*(1-'Control Panel'!$C$26),BM345)</f>
        <v>649785.5658575847</v>
      </c>
      <c r="BJ346" s="3">
        <f>IF(ROUND(BM345,2) = 0,0,-PMT(_xlfn.XLOOKUP(BI$1,'Control Panel'!$B:$B,'Control Panel'!$H:$H),_xlfn.XLOOKUP(BI$1,'Control Panel'!$B:$B,'Control Panel'!$E:$E),_xlfn.XLOOKUP(BI$1,'Control Panel'!$B:$B,'Control Panel'!$C:$C)))</f>
        <v>39928.799014207361</v>
      </c>
      <c r="BK346" s="3">
        <f>IF(BJ346=0,0,BI346*(_xlfn.XLOOKUP(BI$1,'Control Panel'!$B:$B,'Control Panel'!$H:$H)))</f>
        <v>3181.2418328444246</v>
      </c>
      <c r="BL346" s="3">
        <f t="shared" si="206"/>
        <v>36747.557181362936</v>
      </c>
      <c r="BM346" s="3">
        <f t="shared" si="207"/>
        <v>613038.00867622183</v>
      </c>
      <c r="BN346" s="10">
        <f>_xlfn.XLOOKUP(BI$1,'Control Panel'!$B:$B,'Control Panel'!$D:$D)</f>
        <v>5.8749999999999997E-2</v>
      </c>
      <c r="BO346" s="2">
        <f>IF('Control Panel'!$D$26="ON",BS345*(1-'Control Panel'!$C$26),BS345)</f>
        <v>835076.44530933886</v>
      </c>
      <c r="BP346" s="3">
        <f>IF(ROUND(BS345,2) = 0,0,-PMT(_xlfn.XLOOKUP(BO$1,'Control Panel'!$B:$B,'Control Panel'!$H:$H),_xlfn.XLOOKUP(BO$1,'Control Panel'!$B:$B,'Control Panel'!$E:$E),_xlfn.XLOOKUP(BO$1,'Control Panel'!$B:$B,'Control Panel'!$C:$C)))</f>
        <v>51078.842448125593</v>
      </c>
      <c r="BQ346" s="3">
        <f>IF(BP346=0,0,BO346*(_xlfn.XLOOKUP(BO$1,'Control Panel'!$B:$B,'Control Panel'!$H:$H)))</f>
        <v>3653.4594482283569</v>
      </c>
      <c r="BR346" s="3">
        <f t="shared" si="208"/>
        <v>47425.382999897236</v>
      </c>
      <c r="BS346" s="3">
        <f t="shared" si="209"/>
        <v>787651.06230944162</v>
      </c>
      <c r="BT346" s="10">
        <f>_xlfn.XLOOKUP(BO$1,'Control Panel'!$B:$B,'Control Panel'!$D:$D)</f>
        <v>5.2499999999999998E-2</v>
      </c>
      <c r="BU346" s="2">
        <f>IF('Control Panel'!$D$26="ON",BY345*(1-'Control Panel'!$C$26),BY345)</f>
        <v>-1.0259100235998631E-9</v>
      </c>
      <c r="BV346" s="3">
        <f>IF(ROUND(BY345,2) = 0,0,-PMT(_xlfn.XLOOKUP(BU$1,'Control Panel'!$B:$B,'Control Panel'!$H:$H),_xlfn.XLOOKUP(BU$1,'Control Panel'!$B:$B,'Control Panel'!$E:$E),_xlfn.XLOOKUP(BU$1,'Control Panel'!$B:$B,'Control Panel'!$C:$C)))</f>
        <v>0</v>
      </c>
      <c r="BW346" s="3">
        <f>IF(BV346=0,0,BU346*(_xlfn.XLOOKUP(BU$1,'Control Panel'!$B:$B,'Control Panel'!$H:$H)))</f>
        <v>0</v>
      </c>
      <c r="BX346" s="3">
        <f t="shared" si="210"/>
        <v>0</v>
      </c>
      <c r="BY346" s="3">
        <f t="shared" si="211"/>
        <v>-1.0259100235998631E-9</v>
      </c>
      <c r="BZ346" s="10">
        <f>_xlfn.XLOOKUP(BU$1,'Control Panel'!$B:$B,'Control Panel'!$D:$D)</f>
        <v>6.3750000000000001E-2</v>
      </c>
      <c r="CA346" s="2">
        <f>IF('Control Panel'!$D$26="ON",CE345*(1-'Control Panel'!$C$26),CE345)</f>
        <v>-8.3746272139251232E-9</v>
      </c>
      <c r="CB346" s="3">
        <f>IF(ROUND(CE345,2) = 0,0,-PMT(_xlfn.XLOOKUP(CA$1,'Control Panel'!$B:$B,'Control Panel'!$H:$H),_xlfn.XLOOKUP(CA$1,'Control Panel'!$B:$B,'Control Panel'!$E:$E),_xlfn.XLOOKUP(CA$1,'Control Panel'!$B:$B,'Control Panel'!$C:$C)))</f>
        <v>0</v>
      </c>
      <c r="CC346" s="3">
        <f>IF(CB346=0,0,CA346*(_xlfn.XLOOKUP(CA$1,'Control Panel'!$B:$B,'Control Panel'!$H:$H)))</f>
        <v>0</v>
      </c>
      <c r="CD346" s="3">
        <f t="shared" si="212"/>
        <v>0</v>
      </c>
      <c r="CE346" s="3">
        <f t="shared" si="213"/>
        <v>-8.3746272139251232E-9</v>
      </c>
      <c r="CF346" s="10">
        <f>_xlfn.XLOOKUP(CA$1,'Control Panel'!$B:$B,'Control Panel'!$D:$D)</f>
        <v>5.7500000000000002E-2</v>
      </c>
      <c r="CG346" s="2">
        <f>IF('Control Panel'!$D$26="ON",CK345*(1-'Control Panel'!$C$26),CK345)</f>
        <v>2.066371962428093E-9</v>
      </c>
      <c r="CH346" s="3">
        <f>IF(ROUND(CK345,2) = 0,0,-PMT(_xlfn.XLOOKUP(CG$1,'Control Panel'!$B:$B,'Control Panel'!$H:$H),_xlfn.XLOOKUP(CG$1,'Control Panel'!$B:$B,'Control Panel'!$E:$E),_xlfn.XLOOKUP(CG$1,'Control Panel'!$B:$B,'Control Panel'!$C:$C)))</f>
        <v>0</v>
      </c>
      <c r="CI346" s="3">
        <f>IF(CH346=0,0,CG346*(_xlfn.XLOOKUP(CG$1,'Control Panel'!$B:$B,'Control Panel'!$H:$H)))</f>
        <v>0</v>
      </c>
      <c r="CJ346" s="3">
        <f t="shared" si="214"/>
        <v>0</v>
      </c>
      <c r="CK346" s="3">
        <f t="shared" si="215"/>
        <v>2.066371962428093E-9</v>
      </c>
      <c r="CL346" s="10">
        <f>_xlfn.XLOOKUP(CG$1,'Control Panel'!$B:$B,'Control Panel'!$D:$D)</f>
        <v>5.5E-2</v>
      </c>
      <c r="CM346" s="2">
        <f>IF('Control Panel'!$D$26="ON",CQ345*(1-'Control Panel'!$C$26),CQ345)</f>
        <v>180557.06925607106</v>
      </c>
      <c r="CN346" s="3">
        <f>IF(ROUND(CQ345,2) = 0,0,-PMT(_xlfn.XLOOKUP(CM$1,'Control Panel'!$B:$B,'Control Panel'!$H:$H),_xlfn.XLOOKUP(CM$1,'Control Panel'!$B:$B,'Control Panel'!$E:$E),_xlfn.XLOOKUP(CM$1,'Control Panel'!$B:$B,'Control Panel'!$C:$C)))</f>
        <v>11044.074042837967</v>
      </c>
      <c r="CO346" s="3">
        <f>IF(CN346=0,0,CM346*(_xlfn.XLOOKUP(CM$1,'Control Panel'!$B:$B,'Control Panel'!$H:$H)))</f>
        <v>789.93717799531078</v>
      </c>
      <c r="CP346" s="3">
        <f t="shared" si="216"/>
        <v>10254.136864842656</v>
      </c>
      <c r="CQ346" s="3">
        <f t="shared" si="217"/>
        <v>170302.93239122842</v>
      </c>
      <c r="CR346" s="10">
        <f>_xlfn.XLOOKUP(CM$1,'Control Panel'!$B:$B,'Control Panel'!$D:$D)</f>
        <v>5.2499999999999998E-2</v>
      </c>
    </row>
    <row r="347" spans="1:96" ht="11.15" thickBot="1" x14ac:dyDescent="0.35">
      <c r="A347" s="86">
        <f t="shared" si="186"/>
        <v>335244.9217120214</v>
      </c>
      <c r="B347" s="3">
        <f t="shared" si="187"/>
        <v>29437.711594697521</v>
      </c>
      <c r="C347" s="88">
        <f>SUM($A$3:A346)</f>
        <v>94418633.356224269</v>
      </c>
      <c r="D347" s="87">
        <f>IF('Control Panel'!$D$27= "ON",A347+B347*(1-'Control Panel'!$C$27),A347+B347)</f>
        <v>364682.6333067189</v>
      </c>
      <c r="F347" s="11">
        <v>345</v>
      </c>
      <c r="G347" s="2">
        <f>IF('Control Panel'!$D$26="ON",K346*(1-'Control Panel'!$C$26),K346)</f>
        <v>2.5611370801925659E-9</v>
      </c>
      <c r="H347" s="3">
        <f>IF(ROUND(K346,2) = 0,0,-PMT(_xlfn.XLOOKUP(G$1,'Control Panel'!$B:$B,'Control Panel'!$H:$H),_xlfn.XLOOKUP(G$1,'Control Panel'!$B:$B,'Control Panel'!$E:$E),_xlfn.XLOOKUP(G$1,'Control Panel'!$B:$B,'Control Panel'!$C:$C)))</f>
        <v>0</v>
      </c>
      <c r="I347" s="3">
        <f>IF(H347=0,0,G347*(_xlfn.XLOOKUP(G$1,'Control Panel'!$B:$B,'Control Panel'!$H:$H)))</f>
        <v>0</v>
      </c>
      <c r="J347" s="3">
        <f t="shared" si="188"/>
        <v>0</v>
      </c>
      <c r="K347" s="3">
        <f t="shared" si="189"/>
        <v>2.5611370801925659E-9</v>
      </c>
      <c r="L347" s="10">
        <f>_xlfn.XLOOKUP(G$1,'Control Panel'!$B:$B,'Control Panel'!$D:$D)</f>
        <v>5.5E-2</v>
      </c>
      <c r="M347" s="2">
        <f>IF('Control Panel'!$D$26="ON",Q346*(1-'Control Panel'!$C$26),Q346)</f>
        <v>400645.24010792014</v>
      </c>
      <c r="N347" s="3">
        <f>IF(ROUND(Q346,2) = 0,0,-PMT(_xlfn.XLOOKUP(M$1,'Control Panel'!$B:$B,'Control Panel'!$H:$H),_xlfn.XLOOKUP(M$1,'Control Panel'!$B:$B,'Control Panel'!$E:$E),_xlfn.XLOOKUP(M$1,'Control Panel'!$B:$B,'Control Panel'!$C:$C)))</f>
        <v>26277.152547020552</v>
      </c>
      <c r="O347" s="3">
        <f>IF(N347=0,0,M347*(_xlfn.XLOOKUP(M$1,'Control Panel'!$B:$B,'Control Panel'!$H:$H)))</f>
        <v>2295.3633547849595</v>
      </c>
      <c r="P347" s="3">
        <f t="shared" si="190"/>
        <v>23981.789192235592</v>
      </c>
      <c r="Q347" s="3">
        <f t="shared" si="191"/>
        <v>376663.45091568457</v>
      </c>
      <c r="R347" s="10">
        <f>_xlfn.XLOOKUP(M$1,'Control Panel'!$B:$B,'Control Panel'!$D:$D)</f>
        <v>6.8750000000000006E-2</v>
      </c>
      <c r="S347" s="2">
        <f>IF('Control Panel'!$D$26="ON",W346*(1-'Control Panel'!$C$26),W346)</f>
        <v>651048.51517531509</v>
      </c>
      <c r="T347" s="3">
        <f>IF(ROUND(W346,2) = 0,0,-PMT(_xlfn.XLOOKUP(S$1,'Control Panel'!$B:$B,'Control Panel'!$H:$H),_xlfn.XLOOKUP(S$1,'Control Panel'!$B:$B,'Control Panel'!$E:$E),_xlfn.XLOOKUP(S$1,'Control Panel'!$B:$B,'Control Panel'!$C:$C)))</f>
        <v>42700.372888908401</v>
      </c>
      <c r="U347" s="3">
        <f>IF(T347=0,0,S347*(_xlfn.XLOOKUP(S$1,'Control Panel'!$B:$B,'Control Panel'!$H:$H)))</f>
        <v>3729.9654515252428</v>
      </c>
      <c r="V347" s="3">
        <f t="shared" si="192"/>
        <v>38970.407437383161</v>
      </c>
      <c r="W347" s="3">
        <f t="shared" si="193"/>
        <v>612078.10773793189</v>
      </c>
      <c r="X347" s="10">
        <f>_xlfn.XLOOKUP(S$1,'Control Panel'!$B:$B,'Control Panel'!$D:$D)</f>
        <v>6.8750000000000006E-2</v>
      </c>
      <c r="Y347" s="2">
        <f>IF('Control Panel'!$D$26="ON",AC346*(1-'Control Panel'!$C$26),AC346)</f>
        <v>-6.7957444116473198E-9</v>
      </c>
      <c r="Z347" s="3">
        <f>IF(ROUND(AC346,2) = 0,0,-PMT(_xlfn.XLOOKUP(Y$1,'Control Panel'!$B:$B,'Control Panel'!$H:$H),_xlfn.XLOOKUP(Y$1,'Control Panel'!$B:$B,'Control Panel'!$E:$E),_xlfn.XLOOKUP(Y$1,'Control Panel'!$B:$B,'Control Panel'!$C:$C)))</f>
        <v>0</v>
      </c>
      <c r="AA347" s="3">
        <f>IF(Z347=0,0,Y347*(_xlfn.XLOOKUP(Y$1,'Control Panel'!$B:$B,'Control Panel'!$H:$H)))</f>
        <v>0</v>
      </c>
      <c r="AB347" s="3">
        <f t="shared" si="194"/>
        <v>0</v>
      </c>
      <c r="AC347" s="3">
        <f t="shared" si="195"/>
        <v>-6.7957444116473198E-9</v>
      </c>
      <c r="AD347" s="10">
        <f>_xlfn.XLOOKUP(Y$1,'Control Panel'!$B:$B,'Control Panel'!$D:$D)</f>
        <v>5.1249999999999997E-2</v>
      </c>
      <c r="AE347" s="2">
        <f>IF('Control Panel'!$D$26="ON",AI346*(1-'Control Panel'!$C$26),AI346)</f>
        <v>1001613.1002698094</v>
      </c>
      <c r="AF347" s="3">
        <f>IF(ROUND(AI346,2) = 0,0,-PMT(_xlfn.XLOOKUP(AE$1,'Control Panel'!$B:$B,'Control Panel'!$H:$H),_xlfn.XLOOKUP(AE$1,'Control Panel'!$B:$B,'Control Panel'!$E:$E),_xlfn.XLOOKUP(AE$1,'Control Panel'!$B:$B,'Control Panel'!$C:$C)))</f>
        <v>65692.881367551381</v>
      </c>
      <c r="AG347" s="3">
        <f>IF(AF347=0,0,AE347*(_xlfn.XLOOKUP(AE$1,'Control Panel'!$B:$B,'Control Panel'!$H:$H)))</f>
        <v>5738.4083869624501</v>
      </c>
      <c r="AH347" s="3">
        <f t="shared" si="196"/>
        <v>59954.472980588929</v>
      </c>
      <c r="AI347" s="3">
        <f t="shared" si="197"/>
        <v>941658.62728922046</v>
      </c>
      <c r="AJ347" s="10">
        <f>_xlfn.XLOOKUP(AE$1,'Control Panel'!$B:$B,'Control Panel'!$D:$D)</f>
        <v>6.8750000000000006E-2</v>
      </c>
      <c r="AK347" s="2">
        <f>IF('Control Panel'!$D$26="ON",AO346*(1-'Control Panel'!$C$26),AO346)</f>
        <v>-5.056790541857481E-10</v>
      </c>
      <c r="AL347" s="3">
        <f>IF(ROUND(AO346,2) = 0,0,-PMT(_xlfn.XLOOKUP(AK$1,'Control Panel'!$B:$B,'Control Panel'!$H:$H),_xlfn.XLOOKUP(AK$1,'Control Panel'!$B:$B,'Control Panel'!$E:$E),_xlfn.XLOOKUP(AK$1,'Control Panel'!$B:$B,'Control Panel'!$C:$C)))</f>
        <v>0</v>
      </c>
      <c r="AM347" s="3">
        <f>IF(AL347=0,0,AK347*(_xlfn.XLOOKUP(AK$1,'Control Panel'!$B:$B,'Control Panel'!$H:$H)))</f>
        <v>0</v>
      </c>
      <c r="AN347" s="3">
        <f t="shared" si="198"/>
        <v>0</v>
      </c>
      <c r="AO347" s="3">
        <f t="shared" si="199"/>
        <v>-5.056790541857481E-10</v>
      </c>
      <c r="AP347" s="10">
        <f>_xlfn.XLOOKUP(AK$1,'Control Panel'!$B:$B,'Control Panel'!$D:$D)</f>
        <v>6.25E-2</v>
      </c>
      <c r="AQ347" s="2">
        <f>IF('Control Panel'!$D$26="ON",AU346*(1-'Control Panel'!$C$26),AU346)</f>
        <v>-1.3387762010097504E-9</v>
      </c>
      <c r="AR347" s="3">
        <f>IF(ROUND(AU346,2) = 0,0,-PMT(_xlfn.XLOOKUP(AQ$1,'Control Panel'!$B:$B,'Control Panel'!$H:$H),_xlfn.XLOOKUP(AQ$1,'Control Panel'!$B:$B,'Control Panel'!$E:$E),_xlfn.XLOOKUP(AQ$1,'Control Panel'!$B:$B,'Control Panel'!$C:$C)))</f>
        <v>0</v>
      </c>
      <c r="AS347" s="3">
        <f>IF(AR347=0,0,AQ347*(_xlfn.XLOOKUP(AQ$1,'Control Panel'!$B:$B,'Control Panel'!$H:$H)))</f>
        <v>0</v>
      </c>
      <c r="AT347" s="3">
        <f t="shared" si="200"/>
        <v>0</v>
      </c>
      <c r="AU347" s="3">
        <f t="shared" si="201"/>
        <v>-1.3387762010097504E-9</v>
      </c>
      <c r="AV347" s="10">
        <f>_xlfn.XLOOKUP(AQ$1,'Control Panel'!$B:$B,'Control Panel'!$D:$D)</f>
        <v>6.6250000000000003E-2</v>
      </c>
      <c r="AW347" s="2">
        <f>IF('Control Panel'!$D$26="ON",BA346*(1-'Control Panel'!$C$26),BA346)</f>
        <v>690191.99099208845</v>
      </c>
      <c r="AX347" s="3">
        <f>IF(ROUND(BA346,2) = 0,0,-PMT(_xlfn.XLOOKUP(AW$1,'Control Panel'!$B:$B,'Control Panel'!$H:$H),_xlfn.XLOOKUP(AW$1,'Control Panel'!$B:$B,'Control Panel'!$E:$E),_xlfn.XLOOKUP(AW$1,'Control Panel'!$B:$B,'Control Panel'!$C:$C)))</f>
        <v>44797.69910066975</v>
      </c>
      <c r="AY347" s="3">
        <f>IF(AX347=0,0,AW347*(_xlfn.XLOOKUP(AW$1,'Control Panel'!$B:$B,'Control Panel'!$H:$H)))</f>
        <v>3091.484959652063</v>
      </c>
      <c r="AZ347" s="3">
        <f t="shared" si="202"/>
        <v>41706.214141017685</v>
      </c>
      <c r="BA347" s="3">
        <f t="shared" si="203"/>
        <v>648485.77685107081</v>
      </c>
      <c r="BB347" s="10">
        <f>_xlfn.XLOOKUP(AW$1,'Control Panel'!$B:$B,'Control Panel'!$D:$D)</f>
        <v>5.3749999999999999E-2</v>
      </c>
      <c r="BC347" s="2">
        <f>IF('Control Panel'!$D$26="ON",BG346*(1-'Control Panel'!$C$26),BG346)</f>
        <v>1266875.7938537209</v>
      </c>
      <c r="BD347" s="3">
        <f>IF(ROUND(BG346,2) = 0,0,-PMT(_xlfn.XLOOKUP(BC$1,'Control Panel'!$B:$B,'Control Panel'!$H:$H),_xlfn.XLOOKUP(BC$1,'Control Panel'!$B:$B,'Control Panel'!$E:$E),_xlfn.XLOOKUP(BC$1,'Control Panel'!$B:$B,'Control Panel'!$C:$C)))</f>
        <v>83162.8118973979</v>
      </c>
      <c r="BE347" s="3">
        <f>IF(BD347=0,0,BC347*(_xlfn.XLOOKUP(BC$1,'Control Panel'!$B:$B,'Control Panel'!$H:$H)))</f>
        <v>7390.1087974800384</v>
      </c>
      <c r="BF347" s="3">
        <f t="shared" si="204"/>
        <v>75772.703099917868</v>
      </c>
      <c r="BG347" s="3">
        <f t="shared" si="205"/>
        <v>1191103.090753803</v>
      </c>
      <c r="BH347" s="10">
        <f>_xlfn.XLOOKUP(BC$1,'Control Panel'!$B:$B,'Control Panel'!$D:$D)</f>
        <v>7.0000000000000007E-2</v>
      </c>
      <c r="BI347" s="2">
        <f>IF('Control Panel'!$D$26="ON",BM346*(1-'Control Panel'!$C$26),BM346)</f>
        <v>613038.00867622183</v>
      </c>
      <c r="BJ347" s="3">
        <f>IF(ROUND(BM346,2) = 0,0,-PMT(_xlfn.XLOOKUP(BI$1,'Control Panel'!$B:$B,'Control Panel'!$H:$H),_xlfn.XLOOKUP(BI$1,'Control Panel'!$B:$B,'Control Panel'!$E:$E),_xlfn.XLOOKUP(BI$1,'Control Panel'!$B:$B,'Control Panel'!$C:$C)))</f>
        <v>39928.799014207361</v>
      </c>
      <c r="BK347" s="3">
        <f>IF(BJ347=0,0,BI347*(_xlfn.XLOOKUP(BI$1,'Control Panel'!$B:$B,'Control Panel'!$H:$H)))</f>
        <v>3001.3319174773355</v>
      </c>
      <c r="BL347" s="3">
        <f t="shared" si="206"/>
        <v>36927.467096730026</v>
      </c>
      <c r="BM347" s="3">
        <f t="shared" si="207"/>
        <v>576110.54157949181</v>
      </c>
      <c r="BN347" s="10">
        <f>_xlfn.XLOOKUP(BI$1,'Control Panel'!$B:$B,'Control Panel'!$D:$D)</f>
        <v>5.8749999999999997E-2</v>
      </c>
      <c r="BO347" s="2">
        <f>IF('Control Panel'!$D$26="ON",BS346*(1-'Control Panel'!$C$26),BS346)</f>
        <v>787651.06230944162</v>
      </c>
      <c r="BP347" s="3">
        <f>IF(ROUND(BS346,2) = 0,0,-PMT(_xlfn.XLOOKUP(BO$1,'Control Panel'!$B:$B,'Control Panel'!$H:$H),_xlfn.XLOOKUP(BO$1,'Control Panel'!$B:$B,'Control Panel'!$E:$E),_xlfn.XLOOKUP(BO$1,'Control Panel'!$B:$B,'Control Panel'!$C:$C)))</f>
        <v>51078.842448125593</v>
      </c>
      <c r="BQ347" s="3">
        <f>IF(BP347=0,0,BO347*(_xlfn.XLOOKUP(BO$1,'Control Panel'!$B:$B,'Control Panel'!$H:$H)))</f>
        <v>3445.9733976038069</v>
      </c>
      <c r="BR347" s="3">
        <f t="shared" si="208"/>
        <v>47632.869050521789</v>
      </c>
      <c r="BS347" s="3">
        <f t="shared" si="209"/>
        <v>740018.19325891987</v>
      </c>
      <c r="BT347" s="10">
        <f>_xlfn.XLOOKUP(BO$1,'Control Panel'!$B:$B,'Control Panel'!$D:$D)</f>
        <v>5.2499999999999998E-2</v>
      </c>
      <c r="BU347" s="2">
        <f>IF('Control Panel'!$D$26="ON",BY346*(1-'Control Panel'!$C$26),BY346)</f>
        <v>-1.0259100235998631E-9</v>
      </c>
      <c r="BV347" s="3">
        <f>IF(ROUND(BY346,2) = 0,0,-PMT(_xlfn.XLOOKUP(BU$1,'Control Panel'!$B:$B,'Control Panel'!$H:$H),_xlfn.XLOOKUP(BU$1,'Control Panel'!$B:$B,'Control Panel'!$E:$E),_xlfn.XLOOKUP(BU$1,'Control Panel'!$B:$B,'Control Panel'!$C:$C)))</f>
        <v>0</v>
      </c>
      <c r="BW347" s="3">
        <f>IF(BV347=0,0,BU347*(_xlfn.XLOOKUP(BU$1,'Control Panel'!$B:$B,'Control Panel'!$H:$H)))</f>
        <v>0</v>
      </c>
      <c r="BX347" s="3">
        <f t="shared" si="210"/>
        <v>0</v>
      </c>
      <c r="BY347" s="3">
        <f t="shared" si="211"/>
        <v>-1.0259100235998631E-9</v>
      </c>
      <c r="BZ347" s="10">
        <f>_xlfn.XLOOKUP(BU$1,'Control Panel'!$B:$B,'Control Panel'!$D:$D)</f>
        <v>6.3750000000000001E-2</v>
      </c>
      <c r="CA347" s="2">
        <f>IF('Control Panel'!$D$26="ON",CE346*(1-'Control Panel'!$C$26),CE346)</f>
        <v>-8.3746272139251232E-9</v>
      </c>
      <c r="CB347" s="3">
        <f>IF(ROUND(CE346,2) = 0,0,-PMT(_xlfn.XLOOKUP(CA$1,'Control Panel'!$B:$B,'Control Panel'!$H:$H),_xlfn.XLOOKUP(CA$1,'Control Panel'!$B:$B,'Control Panel'!$E:$E),_xlfn.XLOOKUP(CA$1,'Control Panel'!$B:$B,'Control Panel'!$C:$C)))</f>
        <v>0</v>
      </c>
      <c r="CC347" s="3">
        <f>IF(CB347=0,0,CA347*(_xlfn.XLOOKUP(CA$1,'Control Panel'!$B:$B,'Control Panel'!$H:$H)))</f>
        <v>0</v>
      </c>
      <c r="CD347" s="3">
        <f t="shared" si="212"/>
        <v>0</v>
      </c>
      <c r="CE347" s="3">
        <f t="shared" si="213"/>
        <v>-8.3746272139251232E-9</v>
      </c>
      <c r="CF347" s="10">
        <f>_xlfn.XLOOKUP(CA$1,'Control Panel'!$B:$B,'Control Panel'!$D:$D)</f>
        <v>5.7500000000000002E-2</v>
      </c>
      <c r="CG347" s="2">
        <f>IF('Control Panel'!$D$26="ON",CK346*(1-'Control Panel'!$C$26),CK346)</f>
        <v>2.066371962428093E-9</v>
      </c>
      <c r="CH347" s="3">
        <f>IF(ROUND(CK346,2) = 0,0,-PMT(_xlfn.XLOOKUP(CG$1,'Control Panel'!$B:$B,'Control Panel'!$H:$H),_xlfn.XLOOKUP(CG$1,'Control Panel'!$B:$B,'Control Panel'!$E:$E),_xlfn.XLOOKUP(CG$1,'Control Panel'!$B:$B,'Control Panel'!$C:$C)))</f>
        <v>0</v>
      </c>
      <c r="CI347" s="3">
        <f>IF(CH347=0,0,CG347*(_xlfn.XLOOKUP(CG$1,'Control Panel'!$B:$B,'Control Panel'!$H:$H)))</f>
        <v>0</v>
      </c>
      <c r="CJ347" s="3">
        <f t="shared" si="214"/>
        <v>0</v>
      </c>
      <c r="CK347" s="3">
        <f t="shared" si="215"/>
        <v>2.066371962428093E-9</v>
      </c>
      <c r="CL347" s="10">
        <f>_xlfn.XLOOKUP(CG$1,'Control Panel'!$B:$B,'Control Panel'!$D:$D)</f>
        <v>5.5E-2</v>
      </c>
      <c r="CM347" s="2">
        <f>IF('Control Panel'!$D$26="ON",CQ346*(1-'Control Panel'!$C$26),CQ346)</f>
        <v>170302.93239122842</v>
      </c>
      <c r="CN347" s="3">
        <f>IF(ROUND(CQ346,2) = 0,0,-PMT(_xlfn.XLOOKUP(CM$1,'Control Panel'!$B:$B,'Control Panel'!$H:$H),_xlfn.XLOOKUP(CM$1,'Control Panel'!$B:$B,'Control Panel'!$E:$E),_xlfn.XLOOKUP(CM$1,'Control Panel'!$B:$B,'Control Panel'!$C:$C)))</f>
        <v>11044.074042837967</v>
      </c>
      <c r="CO347" s="3">
        <f>IF(CN347=0,0,CM347*(_xlfn.XLOOKUP(CM$1,'Control Panel'!$B:$B,'Control Panel'!$H:$H)))</f>
        <v>745.07532921162419</v>
      </c>
      <c r="CP347" s="3">
        <f t="shared" si="216"/>
        <v>10298.998713626343</v>
      </c>
      <c r="CQ347" s="3">
        <f t="shared" si="217"/>
        <v>160003.93367760206</v>
      </c>
      <c r="CR347" s="10">
        <f>_xlfn.XLOOKUP(CM$1,'Control Panel'!$B:$B,'Control Panel'!$D:$D)</f>
        <v>5.2499999999999998E-2</v>
      </c>
    </row>
    <row r="348" spans="1:96" ht="11.15" thickBot="1" x14ac:dyDescent="0.35">
      <c r="A348" s="86">
        <f t="shared" si="186"/>
        <v>337012.13367138192</v>
      </c>
      <c r="B348" s="3">
        <f t="shared" si="187"/>
        <v>27670.499635336986</v>
      </c>
      <c r="C348" s="88">
        <f>SUM($A$3:A347)</f>
        <v>94753878.277936295</v>
      </c>
      <c r="D348" s="87">
        <f>IF('Control Panel'!$D$27= "ON",A348+B348*(1-'Control Panel'!$C$27),A348+B348)</f>
        <v>364682.6333067189</v>
      </c>
      <c r="F348" s="11">
        <v>346</v>
      </c>
      <c r="G348" s="2">
        <f>IF('Control Panel'!$D$26="ON",K347*(1-'Control Panel'!$C$26),K347)</f>
        <v>2.5611370801925659E-9</v>
      </c>
      <c r="H348" s="3">
        <f>IF(ROUND(K347,2) = 0,0,-PMT(_xlfn.XLOOKUP(G$1,'Control Panel'!$B:$B,'Control Panel'!$H:$H),_xlfn.XLOOKUP(G$1,'Control Panel'!$B:$B,'Control Panel'!$E:$E),_xlfn.XLOOKUP(G$1,'Control Panel'!$B:$B,'Control Panel'!$C:$C)))</f>
        <v>0</v>
      </c>
      <c r="I348" s="3">
        <f>IF(H348=0,0,G348*(_xlfn.XLOOKUP(G$1,'Control Panel'!$B:$B,'Control Panel'!$H:$H)))</f>
        <v>0</v>
      </c>
      <c r="J348" s="3">
        <f t="shared" si="188"/>
        <v>0</v>
      </c>
      <c r="K348" s="3">
        <f t="shared" si="189"/>
        <v>2.5611370801925659E-9</v>
      </c>
      <c r="L348" s="10">
        <f>_xlfn.XLOOKUP(G$1,'Control Panel'!$B:$B,'Control Panel'!$D:$D)</f>
        <v>5.5E-2</v>
      </c>
      <c r="M348" s="2">
        <f>IF('Control Panel'!$D$26="ON",Q347*(1-'Control Panel'!$C$26),Q347)</f>
        <v>376663.45091568457</v>
      </c>
      <c r="N348" s="3">
        <f>IF(ROUND(Q347,2) = 0,0,-PMT(_xlfn.XLOOKUP(M$1,'Control Panel'!$B:$B,'Control Panel'!$H:$H),_xlfn.XLOOKUP(M$1,'Control Panel'!$B:$B,'Control Panel'!$E:$E),_xlfn.XLOOKUP(M$1,'Control Panel'!$B:$B,'Control Panel'!$C:$C)))</f>
        <v>26277.152547020552</v>
      </c>
      <c r="O348" s="3">
        <f>IF(N348=0,0,M348*(_xlfn.XLOOKUP(M$1,'Control Panel'!$B:$B,'Control Panel'!$H:$H)))</f>
        <v>2157.9676875377763</v>
      </c>
      <c r="P348" s="3">
        <f t="shared" si="190"/>
        <v>24119.184859482775</v>
      </c>
      <c r="Q348" s="3">
        <f t="shared" si="191"/>
        <v>352544.26605620177</v>
      </c>
      <c r="R348" s="10">
        <f>_xlfn.XLOOKUP(M$1,'Control Panel'!$B:$B,'Control Panel'!$D:$D)</f>
        <v>6.8750000000000006E-2</v>
      </c>
      <c r="S348" s="2">
        <f>IF('Control Panel'!$D$26="ON",W347*(1-'Control Panel'!$C$26),W347)</f>
        <v>612078.10773793189</v>
      </c>
      <c r="T348" s="3">
        <f>IF(ROUND(W347,2) = 0,0,-PMT(_xlfn.XLOOKUP(S$1,'Control Panel'!$B:$B,'Control Panel'!$H:$H),_xlfn.XLOOKUP(S$1,'Control Panel'!$B:$B,'Control Panel'!$E:$E),_xlfn.XLOOKUP(S$1,'Control Panel'!$B:$B,'Control Panel'!$C:$C)))</f>
        <v>42700.372888908401</v>
      </c>
      <c r="U348" s="3">
        <f>IF(T348=0,0,S348*(_xlfn.XLOOKUP(S$1,'Control Panel'!$B:$B,'Control Panel'!$H:$H)))</f>
        <v>3506.6974922485683</v>
      </c>
      <c r="V348" s="3">
        <f t="shared" si="192"/>
        <v>39193.675396659833</v>
      </c>
      <c r="W348" s="3">
        <f t="shared" si="193"/>
        <v>572884.43234127201</v>
      </c>
      <c r="X348" s="10">
        <f>_xlfn.XLOOKUP(S$1,'Control Panel'!$B:$B,'Control Panel'!$D:$D)</f>
        <v>6.8750000000000006E-2</v>
      </c>
      <c r="Y348" s="2">
        <f>IF('Control Panel'!$D$26="ON",AC347*(1-'Control Panel'!$C$26),AC347)</f>
        <v>-6.7957444116473198E-9</v>
      </c>
      <c r="Z348" s="3">
        <f>IF(ROUND(AC347,2) = 0,0,-PMT(_xlfn.XLOOKUP(Y$1,'Control Panel'!$B:$B,'Control Panel'!$H:$H),_xlfn.XLOOKUP(Y$1,'Control Panel'!$B:$B,'Control Panel'!$E:$E),_xlfn.XLOOKUP(Y$1,'Control Panel'!$B:$B,'Control Panel'!$C:$C)))</f>
        <v>0</v>
      </c>
      <c r="AA348" s="3">
        <f>IF(Z348=0,0,Y348*(_xlfn.XLOOKUP(Y$1,'Control Panel'!$B:$B,'Control Panel'!$H:$H)))</f>
        <v>0</v>
      </c>
      <c r="AB348" s="3">
        <f t="shared" si="194"/>
        <v>0</v>
      </c>
      <c r="AC348" s="3">
        <f t="shared" si="195"/>
        <v>-6.7957444116473198E-9</v>
      </c>
      <c r="AD348" s="10">
        <f>_xlfn.XLOOKUP(Y$1,'Control Panel'!$B:$B,'Control Panel'!$D:$D)</f>
        <v>5.1249999999999997E-2</v>
      </c>
      <c r="AE348" s="2">
        <f>IF('Control Panel'!$D$26="ON",AI347*(1-'Control Panel'!$C$26),AI347)</f>
        <v>941658.62728922046</v>
      </c>
      <c r="AF348" s="3">
        <f>IF(ROUND(AI347,2) = 0,0,-PMT(_xlfn.XLOOKUP(AE$1,'Control Panel'!$B:$B,'Control Panel'!$H:$H),_xlfn.XLOOKUP(AE$1,'Control Panel'!$B:$B,'Control Panel'!$E:$E),_xlfn.XLOOKUP(AE$1,'Control Panel'!$B:$B,'Control Panel'!$C:$C)))</f>
        <v>65692.881367551381</v>
      </c>
      <c r="AG348" s="3">
        <f>IF(AF348=0,0,AE348*(_xlfn.XLOOKUP(AE$1,'Control Panel'!$B:$B,'Control Panel'!$H:$H)))</f>
        <v>5394.9192188444922</v>
      </c>
      <c r="AH348" s="3">
        <f t="shared" si="196"/>
        <v>60297.962148706887</v>
      </c>
      <c r="AI348" s="3">
        <f t="shared" si="197"/>
        <v>881360.66514051356</v>
      </c>
      <c r="AJ348" s="10">
        <f>_xlfn.XLOOKUP(AE$1,'Control Panel'!$B:$B,'Control Panel'!$D:$D)</f>
        <v>6.8750000000000006E-2</v>
      </c>
      <c r="AK348" s="2">
        <f>IF('Control Panel'!$D$26="ON",AO347*(1-'Control Panel'!$C$26),AO347)</f>
        <v>-5.056790541857481E-10</v>
      </c>
      <c r="AL348" s="3">
        <f>IF(ROUND(AO347,2) = 0,0,-PMT(_xlfn.XLOOKUP(AK$1,'Control Panel'!$B:$B,'Control Panel'!$H:$H),_xlfn.XLOOKUP(AK$1,'Control Panel'!$B:$B,'Control Panel'!$E:$E),_xlfn.XLOOKUP(AK$1,'Control Panel'!$B:$B,'Control Panel'!$C:$C)))</f>
        <v>0</v>
      </c>
      <c r="AM348" s="3">
        <f>IF(AL348=0,0,AK348*(_xlfn.XLOOKUP(AK$1,'Control Panel'!$B:$B,'Control Panel'!$H:$H)))</f>
        <v>0</v>
      </c>
      <c r="AN348" s="3">
        <f t="shared" si="198"/>
        <v>0</v>
      </c>
      <c r="AO348" s="3">
        <f t="shared" si="199"/>
        <v>-5.056790541857481E-10</v>
      </c>
      <c r="AP348" s="10">
        <f>_xlfn.XLOOKUP(AK$1,'Control Panel'!$B:$B,'Control Panel'!$D:$D)</f>
        <v>6.25E-2</v>
      </c>
      <c r="AQ348" s="2">
        <f>IF('Control Panel'!$D$26="ON",AU347*(1-'Control Panel'!$C$26),AU347)</f>
        <v>-1.3387762010097504E-9</v>
      </c>
      <c r="AR348" s="3">
        <f>IF(ROUND(AU347,2) = 0,0,-PMT(_xlfn.XLOOKUP(AQ$1,'Control Panel'!$B:$B,'Control Panel'!$H:$H),_xlfn.XLOOKUP(AQ$1,'Control Panel'!$B:$B,'Control Panel'!$E:$E),_xlfn.XLOOKUP(AQ$1,'Control Panel'!$B:$B,'Control Panel'!$C:$C)))</f>
        <v>0</v>
      </c>
      <c r="AS348" s="3">
        <f>IF(AR348=0,0,AQ348*(_xlfn.XLOOKUP(AQ$1,'Control Panel'!$B:$B,'Control Panel'!$H:$H)))</f>
        <v>0</v>
      </c>
      <c r="AT348" s="3">
        <f t="shared" si="200"/>
        <v>0</v>
      </c>
      <c r="AU348" s="3">
        <f t="shared" si="201"/>
        <v>-1.3387762010097504E-9</v>
      </c>
      <c r="AV348" s="10">
        <f>_xlfn.XLOOKUP(AQ$1,'Control Panel'!$B:$B,'Control Panel'!$D:$D)</f>
        <v>6.6250000000000003E-2</v>
      </c>
      <c r="AW348" s="2">
        <f>IF('Control Panel'!$D$26="ON",BA347*(1-'Control Panel'!$C$26),BA347)</f>
        <v>648485.77685107081</v>
      </c>
      <c r="AX348" s="3">
        <f>IF(ROUND(BA347,2) = 0,0,-PMT(_xlfn.XLOOKUP(AW$1,'Control Panel'!$B:$B,'Control Panel'!$H:$H),_xlfn.XLOOKUP(AW$1,'Control Panel'!$B:$B,'Control Panel'!$E:$E),_xlfn.XLOOKUP(AW$1,'Control Panel'!$B:$B,'Control Panel'!$C:$C)))</f>
        <v>44797.69910066975</v>
      </c>
      <c r="AY348" s="3">
        <f>IF(AX348=0,0,AW348*(_xlfn.XLOOKUP(AW$1,'Control Panel'!$B:$B,'Control Panel'!$H:$H)))</f>
        <v>2904.6758754787547</v>
      </c>
      <c r="AZ348" s="3">
        <f t="shared" si="202"/>
        <v>41893.023225190998</v>
      </c>
      <c r="BA348" s="3">
        <f t="shared" si="203"/>
        <v>606592.75362587976</v>
      </c>
      <c r="BB348" s="10">
        <f>_xlfn.XLOOKUP(AW$1,'Control Panel'!$B:$B,'Control Panel'!$D:$D)</f>
        <v>5.3749999999999999E-2</v>
      </c>
      <c r="BC348" s="2">
        <f>IF('Control Panel'!$D$26="ON",BG347*(1-'Control Panel'!$C$26),BG347)</f>
        <v>1191103.090753803</v>
      </c>
      <c r="BD348" s="3">
        <f>IF(ROUND(BG347,2) = 0,0,-PMT(_xlfn.XLOOKUP(BC$1,'Control Panel'!$B:$B,'Control Panel'!$H:$H),_xlfn.XLOOKUP(BC$1,'Control Panel'!$B:$B,'Control Panel'!$E:$E),_xlfn.XLOOKUP(BC$1,'Control Panel'!$B:$B,'Control Panel'!$C:$C)))</f>
        <v>83162.8118973979</v>
      </c>
      <c r="BE348" s="3">
        <f>IF(BD348=0,0,BC348*(_xlfn.XLOOKUP(BC$1,'Control Panel'!$B:$B,'Control Panel'!$H:$H)))</f>
        <v>6948.1013627305183</v>
      </c>
      <c r="BF348" s="3">
        <f t="shared" si="204"/>
        <v>76214.710534667378</v>
      </c>
      <c r="BG348" s="3">
        <f t="shared" si="205"/>
        <v>1114888.3802191357</v>
      </c>
      <c r="BH348" s="10">
        <f>_xlfn.XLOOKUP(BC$1,'Control Panel'!$B:$B,'Control Panel'!$D:$D)</f>
        <v>7.0000000000000007E-2</v>
      </c>
      <c r="BI348" s="2">
        <f>IF('Control Panel'!$D$26="ON",BM347*(1-'Control Panel'!$C$26),BM347)</f>
        <v>576110.54157949181</v>
      </c>
      <c r="BJ348" s="3">
        <f>IF(ROUND(BM347,2) = 0,0,-PMT(_xlfn.XLOOKUP(BI$1,'Control Panel'!$B:$B,'Control Panel'!$H:$H),_xlfn.XLOOKUP(BI$1,'Control Panel'!$B:$B,'Control Panel'!$E:$E),_xlfn.XLOOKUP(BI$1,'Control Panel'!$B:$B,'Control Panel'!$C:$C)))</f>
        <v>39928.799014207361</v>
      </c>
      <c r="BK348" s="3">
        <f>IF(BJ348=0,0,BI348*(_xlfn.XLOOKUP(BI$1,'Control Panel'!$B:$B,'Control Panel'!$H:$H)))</f>
        <v>2820.5411931495951</v>
      </c>
      <c r="BL348" s="3">
        <f t="shared" si="206"/>
        <v>37108.257821057763</v>
      </c>
      <c r="BM348" s="3">
        <f t="shared" si="207"/>
        <v>539002.283758434</v>
      </c>
      <c r="BN348" s="10">
        <f>_xlfn.XLOOKUP(BI$1,'Control Panel'!$B:$B,'Control Panel'!$D:$D)</f>
        <v>5.8749999999999997E-2</v>
      </c>
      <c r="BO348" s="2">
        <f>IF('Control Panel'!$D$26="ON",BS347*(1-'Control Panel'!$C$26),BS347)</f>
        <v>740018.19325891987</v>
      </c>
      <c r="BP348" s="3">
        <f>IF(ROUND(BS347,2) = 0,0,-PMT(_xlfn.XLOOKUP(BO$1,'Control Panel'!$B:$B,'Control Panel'!$H:$H),_xlfn.XLOOKUP(BO$1,'Control Panel'!$B:$B,'Control Panel'!$E:$E),_xlfn.XLOOKUP(BO$1,'Control Panel'!$B:$B,'Control Panel'!$C:$C)))</f>
        <v>51078.842448125593</v>
      </c>
      <c r="BQ348" s="3">
        <f>IF(BP348=0,0,BO348*(_xlfn.XLOOKUP(BO$1,'Control Panel'!$B:$B,'Control Panel'!$H:$H)))</f>
        <v>3237.5795955077742</v>
      </c>
      <c r="BR348" s="3">
        <f t="shared" si="208"/>
        <v>47841.262852617816</v>
      </c>
      <c r="BS348" s="3">
        <f t="shared" si="209"/>
        <v>692176.9304063021</v>
      </c>
      <c r="BT348" s="10">
        <f>_xlfn.XLOOKUP(BO$1,'Control Panel'!$B:$B,'Control Panel'!$D:$D)</f>
        <v>5.2499999999999998E-2</v>
      </c>
      <c r="BU348" s="2">
        <f>IF('Control Panel'!$D$26="ON",BY347*(1-'Control Panel'!$C$26),BY347)</f>
        <v>-1.0259100235998631E-9</v>
      </c>
      <c r="BV348" s="3">
        <f>IF(ROUND(BY347,2) = 0,0,-PMT(_xlfn.XLOOKUP(BU$1,'Control Panel'!$B:$B,'Control Panel'!$H:$H),_xlfn.XLOOKUP(BU$1,'Control Panel'!$B:$B,'Control Panel'!$E:$E),_xlfn.XLOOKUP(BU$1,'Control Panel'!$B:$B,'Control Panel'!$C:$C)))</f>
        <v>0</v>
      </c>
      <c r="BW348" s="3">
        <f>IF(BV348=0,0,BU348*(_xlfn.XLOOKUP(BU$1,'Control Panel'!$B:$B,'Control Panel'!$H:$H)))</f>
        <v>0</v>
      </c>
      <c r="BX348" s="3">
        <f t="shared" si="210"/>
        <v>0</v>
      </c>
      <c r="BY348" s="3">
        <f t="shared" si="211"/>
        <v>-1.0259100235998631E-9</v>
      </c>
      <c r="BZ348" s="10">
        <f>_xlfn.XLOOKUP(BU$1,'Control Panel'!$B:$B,'Control Panel'!$D:$D)</f>
        <v>6.3750000000000001E-2</v>
      </c>
      <c r="CA348" s="2">
        <f>IF('Control Panel'!$D$26="ON",CE347*(1-'Control Panel'!$C$26),CE347)</f>
        <v>-8.3746272139251232E-9</v>
      </c>
      <c r="CB348" s="3">
        <f>IF(ROUND(CE347,2) = 0,0,-PMT(_xlfn.XLOOKUP(CA$1,'Control Panel'!$B:$B,'Control Panel'!$H:$H),_xlfn.XLOOKUP(CA$1,'Control Panel'!$B:$B,'Control Panel'!$E:$E),_xlfn.XLOOKUP(CA$1,'Control Panel'!$B:$B,'Control Panel'!$C:$C)))</f>
        <v>0</v>
      </c>
      <c r="CC348" s="3">
        <f>IF(CB348=0,0,CA348*(_xlfn.XLOOKUP(CA$1,'Control Panel'!$B:$B,'Control Panel'!$H:$H)))</f>
        <v>0</v>
      </c>
      <c r="CD348" s="3">
        <f t="shared" si="212"/>
        <v>0</v>
      </c>
      <c r="CE348" s="3">
        <f t="shared" si="213"/>
        <v>-8.3746272139251232E-9</v>
      </c>
      <c r="CF348" s="10">
        <f>_xlfn.XLOOKUP(CA$1,'Control Panel'!$B:$B,'Control Panel'!$D:$D)</f>
        <v>5.7500000000000002E-2</v>
      </c>
      <c r="CG348" s="2">
        <f>IF('Control Panel'!$D$26="ON",CK347*(1-'Control Panel'!$C$26),CK347)</f>
        <v>2.066371962428093E-9</v>
      </c>
      <c r="CH348" s="3">
        <f>IF(ROUND(CK347,2) = 0,0,-PMT(_xlfn.XLOOKUP(CG$1,'Control Panel'!$B:$B,'Control Panel'!$H:$H),_xlfn.XLOOKUP(CG$1,'Control Panel'!$B:$B,'Control Panel'!$E:$E),_xlfn.XLOOKUP(CG$1,'Control Panel'!$B:$B,'Control Panel'!$C:$C)))</f>
        <v>0</v>
      </c>
      <c r="CI348" s="3">
        <f>IF(CH348=0,0,CG348*(_xlfn.XLOOKUP(CG$1,'Control Panel'!$B:$B,'Control Panel'!$H:$H)))</f>
        <v>0</v>
      </c>
      <c r="CJ348" s="3">
        <f t="shared" si="214"/>
        <v>0</v>
      </c>
      <c r="CK348" s="3">
        <f t="shared" si="215"/>
        <v>2.066371962428093E-9</v>
      </c>
      <c r="CL348" s="10">
        <f>_xlfn.XLOOKUP(CG$1,'Control Panel'!$B:$B,'Control Panel'!$D:$D)</f>
        <v>5.5E-2</v>
      </c>
      <c r="CM348" s="2">
        <f>IF('Control Panel'!$D$26="ON",CQ347*(1-'Control Panel'!$C$26),CQ347)</f>
        <v>160003.93367760206</v>
      </c>
      <c r="CN348" s="3">
        <f>IF(ROUND(CQ347,2) = 0,0,-PMT(_xlfn.XLOOKUP(CM$1,'Control Panel'!$B:$B,'Control Panel'!$H:$H),_xlfn.XLOOKUP(CM$1,'Control Panel'!$B:$B,'Control Panel'!$E:$E),_xlfn.XLOOKUP(CM$1,'Control Panel'!$B:$B,'Control Panel'!$C:$C)))</f>
        <v>11044.074042837967</v>
      </c>
      <c r="CO348" s="3">
        <f>IF(CN348=0,0,CM348*(_xlfn.XLOOKUP(CM$1,'Control Panel'!$B:$B,'Control Panel'!$H:$H)))</f>
        <v>700.01720983950895</v>
      </c>
      <c r="CP348" s="3">
        <f t="shared" si="216"/>
        <v>10344.056832998458</v>
      </c>
      <c r="CQ348" s="3">
        <f t="shared" si="217"/>
        <v>149659.8768446036</v>
      </c>
      <c r="CR348" s="10">
        <f>_xlfn.XLOOKUP(CM$1,'Control Panel'!$B:$B,'Control Panel'!$D:$D)</f>
        <v>5.2499999999999998E-2</v>
      </c>
    </row>
    <row r="349" spans="1:96" ht="11.15" thickBot="1" x14ac:dyDescent="0.35">
      <c r="A349" s="86">
        <f t="shared" si="186"/>
        <v>338788.78893859824</v>
      </c>
      <c r="B349" s="3">
        <f t="shared" si="187"/>
        <v>25893.844368120645</v>
      </c>
      <c r="C349" s="88">
        <f>SUM($A$3:A348)</f>
        <v>95090890.411607683</v>
      </c>
      <c r="D349" s="87">
        <f>IF('Control Panel'!$D$27= "ON",A349+B349*(1-'Control Panel'!$C$27),A349+B349)</f>
        <v>364682.6333067189</v>
      </c>
      <c r="F349" s="11">
        <v>347</v>
      </c>
      <c r="G349" s="2">
        <f>IF('Control Panel'!$D$26="ON",K348*(1-'Control Panel'!$C$26),K348)</f>
        <v>2.5611370801925659E-9</v>
      </c>
      <c r="H349" s="3">
        <f>IF(ROUND(K348,2) = 0,0,-PMT(_xlfn.XLOOKUP(G$1,'Control Panel'!$B:$B,'Control Panel'!$H:$H),_xlfn.XLOOKUP(G$1,'Control Panel'!$B:$B,'Control Panel'!$E:$E),_xlfn.XLOOKUP(G$1,'Control Panel'!$B:$B,'Control Panel'!$C:$C)))</f>
        <v>0</v>
      </c>
      <c r="I349" s="3">
        <f>IF(H349=0,0,G349*(_xlfn.XLOOKUP(G$1,'Control Panel'!$B:$B,'Control Panel'!$H:$H)))</f>
        <v>0</v>
      </c>
      <c r="J349" s="3">
        <f t="shared" si="188"/>
        <v>0</v>
      </c>
      <c r="K349" s="3">
        <f t="shared" si="189"/>
        <v>2.5611370801925659E-9</v>
      </c>
      <c r="L349" s="10">
        <f>_xlfn.XLOOKUP(G$1,'Control Panel'!$B:$B,'Control Panel'!$D:$D)</f>
        <v>5.5E-2</v>
      </c>
      <c r="M349" s="2">
        <f>IF('Control Panel'!$D$26="ON",Q348*(1-'Control Panel'!$C$26),Q348)</f>
        <v>352544.26605620177</v>
      </c>
      <c r="N349" s="3">
        <f>IF(ROUND(Q348,2) = 0,0,-PMT(_xlfn.XLOOKUP(M$1,'Control Panel'!$B:$B,'Control Panel'!$H:$H),_xlfn.XLOOKUP(M$1,'Control Panel'!$B:$B,'Control Panel'!$E:$E),_xlfn.XLOOKUP(M$1,'Control Panel'!$B:$B,'Control Panel'!$C:$C)))</f>
        <v>26277.152547020552</v>
      </c>
      <c r="O349" s="3">
        <f>IF(N349=0,0,M349*(_xlfn.XLOOKUP(M$1,'Control Panel'!$B:$B,'Control Panel'!$H:$H)))</f>
        <v>2019.7848576136562</v>
      </c>
      <c r="P349" s="3">
        <f t="shared" si="190"/>
        <v>24257.367689406896</v>
      </c>
      <c r="Q349" s="3">
        <f t="shared" si="191"/>
        <v>328286.89836679486</v>
      </c>
      <c r="R349" s="10">
        <f>_xlfn.XLOOKUP(M$1,'Control Panel'!$B:$B,'Control Panel'!$D:$D)</f>
        <v>6.8750000000000006E-2</v>
      </c>
      <c r="S349" s="2">
        <f>IF('Control Panel'!$D$26="ON",W348*(1-'Control Panel'!$C$26),W348)</f>
        <v>572884.43234127201</v>
      </c>
      <c r="T349" s="3">
        <f>IF(ROUND(W348,2) = 0,0,-PMT(_xlfn.XLOOKUP(S$1,'Control Panel'!$B:$B,'Control Panel'!$H:$H),_xlfn.XLOOKUP(S$1,'Control Panel'!$B:$B,'Control Panel'!$E:$E),_xlfn.XLOOKUP(S$1,'Control Panel'!$B:$B,'Control Panel'!$C:$C)))</f>
        <v>42700.372888908401</v>
      </c>
      <c r="U349" s="3">
        <f>IF(T349=0,0,S349*(_xlfn.XLOOKUP(S$1,'Control Panel'!$B:$B,'Control Panel'!$H:$H)))</f>
        <v>3282.150393621871</v>
      </c>
      <c r="V349" s="3">
        <f t="shared" si="192"/>
        <v>39418.222495286529</v>
      </c>
      <c r="W349" s="3">
        <f t="shared" si="193"/>
        <v>533466.20984598552</v>
      </c>
      <c r="X349" s="10">
        <f>_xlfn.XLOOKUP(S$1,'Control Panel'!$B:$B,'Control Panel'!$D:$D)</f>
        <v>6.8750000000000006E-2</v>
      </c>
      <c r="Y349" s="2">
        <f>IF('Control Panel'!$D$26="ON",AC348*(1-'Control Panel'!$C$26),AC348)</f>
        <v>-6.7957444116473198E-9</v>
      </c>
      <c r="Z349" s="3">
        <f>IF(ROUND(AC348,2) = 0,0,-PMT(_xlfn.XLOOKUP(Y$1,'Control Panel'!$B:$B,'Control Panel'!$H:$H),_xlfn.XLOOKUP(Y$1,'Control Panel'!$B:$B,'Control Panel'!$E:$E),_xlfn.XLOOKUP(Y$1,'Control Panel'!$B:$B,'Control Panel'!$C:$C)))</f>
        <v>0</v>
      </c>
      <c r="AA349" s="3">
        <f>IF(Z349=0,0,Y349*(_xlfn.XLOOKUP(Y$1,'Control Panel'!$B:$B,'Control Panel'!$H:$H)))</f>
        <v>0</v>
      </c>
      <c r="AB349" s="3">
        <f t="shared" si="194"/>
        <v>0</v>
      </c>
      <c r="AC349" s="3">
        <f t="shared" si="195"/>
        <v>-6.7957444116473198E-9</v>
      </c>
      <c r="AD349" s="10">
        <f>_xlfn.XLOOKUP(Y$1,'Control Panel'!$B:$B,'Control Panel'!$D:$D)</f>
        <v>5.1249999999999997E-2</v>
      </c>
      <c r="AE349" s="2">
        <f>IF('Control Panel'!$D$26="ON",AI348*(1-'Control Panel'!$C$26),AI348)</f>
        <v>881360.66514051356</v>
      </c>
      <c r="AF349" s="3">
        <f>IF(ROUND(AI348,2) = 0,0,-PMT(_xlfn.XLOOKUP(AE$1,'Control Panel'!$B:$B,'Control Panel'!$H:$H),_xlfn.XLOOKUP(AE$1,'Control Panel'!$B:$B,'Control Panel'!$E:$E),_xlfn.XLOOKUP(AE$1,'Control Panel'!$B:$B,'Control Panel'!$C:$C)))</f>
        <v>65692.881367551381</v>
      </c>
      <c r="AG349" s="3">
        <f>IF(AF349=0,0,AE349*(_xlfn.XLOOKUP(AE$1,'Control Panel'!$B:$B,'Control Panel'!$H:$H)))</f>
        <v>5049.4621440341925</v>
      </c>
      <c r="AH349" s="3">
        <f t="shared" si="196"/>
        <v>60643.419223517187</v>
      </c>
      <c r="AI349" s="3">
        <f t="shared" si="197"/>
        <v>820717.24591699638</v>
      </c>
      <c r="AJ349" s="10">
        <f>_xlfn.XLOOKUP(AE$1,'Control Panel'!$B:$B,'Control Panel'!$D:$D)</f>
        <v>6.8750000000000006E-2</v>
      </c>
      <c r="AK349" s="2">
        <f>IF('Control Panel'!$D$26="ON",AO348*(1-'Control Panel'!$C$26),AO348)</f>
        <v>-5.056790541857481E-10</v>
      </c>
      <c r="AL349" s="3">
        <f>IF(ROUND(AO348,2) = 0,0,-PMT(_xlfn.XLOOKUP(AK$1,'Control Panel'!$B:$B,'Control Panel'!$H:$H),_xlfn.XLOOKUP(AK$1,'Control Panel'!$B:$B,'Control Panel'!$E:$E),_xlfn.XLOOKUP(AK$1,'Control Panel'!$B:$B,'Control Panel'!$C:$C)))</f>
        <v>0</v>
      </c>
      <c r="AM349" s="3">
        <f>IF(AL349=0,0,AK349*(_xlfn.XLOOKUP(AK$1,'Control Panel'!$B:$B,'Control Panel'!$H:$H)))</f>
        <v>0</v>
      </c>
      <c r="AN349" s="3">
        <f t="shared" si="198"/>
        <v>0</v>
      </c>
      <c r="AO349" s="3">
        <f t="shared" si="199"/>
        <v>-5.056790541857481E-10</v>
      </c>
      <c r="AP349" s="10">
        <f>_xlfn.XLOOKUP(AK$1,'Control Panel'!$B:$B,'Control Panel'!$D:$D)</f>
        <v>6.25E-2</v>
      </c>
      <c r="AQ349" s="2">
        <f>IF('Control Panel'!$D$26="ON",AU348*(1-'Control Panel'!$C$26),AU348)</f>
        <v>-1.3387762010097504E-9</v>
      </c>
      <c r="AR349" s="3">
        <f>IF(ROUND(AU348,2) = 0,0,-PMT(_xlfn.XLOOKUP(AQ$1,'Control Panel'!$B:$B,'Control Panel'!$H:$H),_xlfn.XLOOKUP(AQ$1,'Control Panel'!$B:$B,'Control Panel'!$E:$E),_xlfn.XLOOKUP(AQ$1,'Control Panel'!$B:$B,'Control Panel'!$C:$C)))</f>
        <v>0</v>
      </c>
      <c r="AS349" s="3">
        <f>IF(AR349=0,0,AQ349*(_xlfn.XLOOKUP(AQ$1,'Control Panel'!$B:$B,'Control Panel'!$H:$H)))</f>
        <v>0</v>
      </c>
      <c r="AT349" s="3">
        <f t="shared" si="200"/>
        <v>0</v>
      </c>
      <c r="AU349" s="3">
        <f t="shared" si="201"/>
        <v>-1.3387762010097504E-9</v>
      </c>
      <c r="AV349" s="10">
        <f>_xlfn.XLOOKUP(AQ$1,'Control Panel'!$B:$B,'Control Panel'!$D:$D)</f>
        <v>6.6250000000000003E-2</v>
      </c>
      <c r="AW349" s="2">
        <f>IF('Control Panel'!$D$26="ON",BA348*(1-'Control Panel'!$C$26),BA348)</f>
        <v>606592.75362587976</v>
      </c>
      <c r="AX349" s="3">
        <f>IF(ROUND(BA348,2) = 0,0,-PMT(_xlfn.XLOOKUP(AW$1,'Control Panel'!$B:$B,'Control Panel'!$H:$H),_xlfn.XLOOKUP(AW$1,'Control Panel'!$B:$B,'Control Panel'!$E:$E),_xlfn.XLOOKUP(AW$1,'Control Panel'!$B:$B,'Control Panel'!$C:$C)))</f>
        <v>44797.69910066975</v>
      </c>
      <c r="AY349" s="3">
        <f>IF(AX349=0,0,AW349*(_xlfn.XLOOKUP(AW$1,'Control Panel'!$B:$B,'Control Panel'!$H:$H)))</f>
        <v>2717.0300422825867</v>
      </c>
      <c r="AZ349" s="3">
        <f t="shared" si="202"/>
        <v>42080.66905838716</v>
      </c>
      <c r="BA349" s="3">
        <f t="shared" si="203"/>
        <v>564512.08456749259</v>
      </c>
      <c r="BB349" s="10">
        <f>_xlfn.XLOOKUP(AW$1,'Control Panel'!$B:$B,'Control Panel'!$D:$D)</f>
        <v>5.3749999999999999E-2</v>
      </c>
      <c r="BC349" s="2">
        <f>IF('Control Panel'!$D$26="ON",BG348*(1-'Control Panel'!$C$26),BG348)</f>
        <v>1114888.3802191357</v>
      </c>
      <c r="BD349" s="3">
        <f>IF(ROUND(BG348,2) = 0,0,-PMT(_xlfn.XLOOKUP(BC$1,'Control Panel'!$B:$B,'Control Panel'!$H:$H),_xlfn.XLOOKUP(BC$1,'Control Panel'!$B:$B,'Control Panel'!$E:$E),_xlfn.XLOOKUP(BC$1,'Control Panel'!$B:$B,'Control Panel'!$C:$C)))</f>
        <v>83162.8118973979</v>
      </c>
      <c r="BE349" s="3">
        <f>IF(BD349=0,0,BC349*(_xlfn.XLOOKUP(BC$1,'Control Panel'!$B:$B,'Control Panel'!$H:$H)))</f>
        <v>6503.5155512782912</v>
      </c>
      <c r="BF349" s="3">
        <f t="shared" si="204"/>
        <v>76659.296346119605</v>
      </c>
      <c r="BG349" s="3">
        <f t="shared" si="205"/>
        <v>1038229.0838730161</v>
      </c>
      <c r="BH349" s="10">
        <f>_xlfn.XLOOKUP(BC$1,'Control Panel'!$B:$B,'Control Panel'!$D:$D)</f>
        <v>7.0000000000000007E-2</v>
      </c>
      <c r="BI349" s="2">
        <f>IF('Control Panel'!$D$26="ON",BM348*(1-'Control Panel'!$C$26),BM348)</f>
        <v>539002.283758434</v>
      </c>
      <c r="BJ349" s="3">
        <f>IF(ROUND(BM348,2) = 0,0,-PMT(_xlfn.XLOOKUP(BI$1,'Control Panel'!$B:$B,'Control Panel'!$H:$H),_xlfn.XLOOKUP(BI$1,'Control Panel'!$B:$B,'Control Panel'!$E:$E),_xlfn.XLOOKUP(BI$1,'Control Panel'!$B:$B,'Control Panel'!$C:$C)))</f>
        <v>39928.799014207361</v>
      </c>
      <c r="BK349" s="3">
        <f>IF(BJ349=0,0,BI349*(_xlfn.XLOOKUP(BI$1,'Control Panel'!$B:$B,'Control Panel'!$H:$H)))</f>
        <v>2638.8653475673327</v>
      </c>
      <c r="BL349" s="3">
        <f t="shared" si="206"/>
        <v>37289.933666640027</v>
      </c>
      <c r="BM349" s="3">
        <f t="shared" si="207"/>
        <v>501712.35009179398</v>
      </c>
      <c r="BN349" s="10">
        <f>_xlfn.XLOOKUP(BI$1,'Control Panel'!$B:$B,'Control Panel'!$D:$D)</f>
        <v>5.8749999999999997E-2</v>
      </c>
      <c r="BO349" s="2">
        <f>IF('Control Panel'!$D$26="ON",BS348*(1-'Control Panel'!$C$26),BS348)</f>
        <v>692176.9304063021</v>
      </c>
      <c r="BP349" s="3">
        <f>IF(ROUND(BS348,2) = 0,0,-PMT(_xlfn.XLOOKUP(BO$1,'Control Panel'!$B:$B,'Control Panel'!$H:$H),_xlfn.XLOOKUP(BO$1,'Control Panel'!$B:$B,'Control Panel'!$E:$E),_xlfn.XLOOKUP(BO$1,'Control Panel'!$B:$B,'Control Panel'!$C:$C)))</f>
        <v>51078.842448125593</v>
      </c>
      <c r="BQ349" s="3">
        <f>IF(BP349=0,0,BO349*(_xlfn.XLOOKUP(BO$1,'Control Panel'!$B:$B,'Control Panel'!$H:$H)))</f>
        <v>3028.2740705275714</v>
      </c>
      <c r="BR349" s="3">
        <f t="shared" si="208"/>
        <v>48050.568377598021</v>
      </c>
      <c r="BS349" s="3">
        <f t="shared" si="209"/>
        <v>644126.36202870402</v>
      </c>
      <c r="BT349" s="10">
        <f>_xlfn.XLOOKUP(BO$1,'Control Panel'!$B:$B,'Control Panel'!$D:$D)</f>
        <v>5.2499999999999998E-2</v>
      </c>
      <c r="BU349" s="2">
        <f>IF('Control Panel'!$D$26="ON",BY348*(1-'Control Panel'!$C$26),BY348)</f>
        <v>-1.0259100235998631E-9</v>
      </c>
      <c r="BV349" s="3">
        <f>IF(ROUND(BY348,2) = 0,0,-PMT(_xlfn.XLOOKUP(BU$1,'Control Panel'!$B:$B,'Control Panel'!$H:$H),_xlfn.XLOOKUP(BU$1,'Control Panel'!$B:$B,'Control Panel'!$E:$E),_xlfn.XLOOKUP(BU$1,'Control Panel'!$B:$B,'Control Panel'!$C:$C)))</f>
        <v>0</v>
      </c>
      <c r="BW349" s="3">
        <f>IF(BV349=0,0,BU349*(_xlfn.XLOOKUP(BU$1,'Control Panel'!$B:$B,'Control Panel'!$H:$H)))</f>
        <v>0</v>
      </c>
      <c r="BX349" s="3">
        <f t="shared" si="210"/>
        <v>0</v>
      </c>
      <c r="BY349" s="3">
        <f t="shared" si="211"/>
        <v>-1.0259100235998631E-9</v>
      </c>
      <c r="BZ349" s="10">
        <f>_xlfn.XLOOKUP(BU$1,'Control Panel'!$B:$B,'Control Panel'!$D:$D)</f>
        <v>6.3750000000000001E-2</v>
      </c>
      <c r="CA349" s="2">
        <f>IF('Control Panel'!$D$26="ON",CE348*(1-'Control Panel'!$C$26),CE348)</f>
        <v>-8.3746272139251232E-9</v>
      </c>
      <c r="CB349" s="3">
        <f>IF(ROUND(CE348,2) = 0,0,-PMT(_xlfn.XLOOKUP(CA$1,'Control Panel'!$B:$B,'Control Panel'!$H:$H),_xlfn.XLOOKUP(CA$1,'Control Panel'!$B:$B,'Control Panel'!$E:$E),_xlfn.XLOOKUP(CA$1,'Control Panel'!$B:$B,'Control Panel'!$C:$C)))</f>
        <v>0</v>
      </c>
      <c r="CC349" s="3">
        <f>IF(CB349=0,0,CA349*(_xlfn.XLOOKUP(CA$1,'Control Panel'!$B:$B,'Control Panel'!$H:$H)))</f>
        <v>0</v>
      </c>
      <c r="CD349" s="3">
        <f t="shared" si="212"/>
        <v>0</v>
      </c>
      <c r="CE349" s="3">
        <f t="shared" si="213"/>
        <v>-8.3746272139251232E-9</v>
      </c>
      <c r="CF349" s="10">
        <f>_xlfn.XLOOKUP(CA$1,'Control Panel'!$B:$B,'Control Panel'!$D:$D)</f>
        <v>5.7500000000000002E-2</v>
      </c>
      <c r="CG349" s="2">
        <f>IF('Control Panel'!$D$26="ON",CK348*(1-'Control Panel'!$C$26),CK348)</f>
        <v>2.066371962428093E-9</v>
      </c>
      <c r="CH349" s="3">
        <f>IF(ROUND(CK348,2) = 0,0,-PMT(_xlfn.XLOOKUP(CG$1,'Control Panel'!$B:$B,'Control Panel'!$H:$H),_xlfn.XLOOKUP(CG$1,'Control Panel'!$B:$B,'Control Panel'!$E:$E),_xlfn.XLOOKUP(CG$1,'Control Panel'!$B:$B,'Control Panel'!$C:$C)))</f>
        <v>0</v>
      </c>
      <c r="CI349" s="3">
        <f>IF(CH349=0,0,CG349*(_xlfn.XLOOKUP(CG$1,'Control Panel'!$B:$B,'Control Panel'!$H:$H)))</f>
        <v>0</v>
      </c>
      <c r="CJ349" s="3">
        <f t="shared" si="214"/>
        <v>0</v>
      </c>
      <c r="CK349" s="3">
        <f t="shared" si="215"/>
        <v>2.066371962428093E-9</v>
      </c>
      <c r="CL349" s="10">
        <f>_xlfn.XLOOKUP(CG$1,'Control Panel'!$B:$B,'Control Panel'!$D:$D)</f>
        <v>5.5E-2</v>
      </c>
      <c r="CM349" s="2">
        <f>IF('Control Panel'!$D$26="ON",CQ348*(1-'Control Panel'!$C$26),CQ348)</f>
        <v>149659.8768446036</v>
      </c>
      <c r="CN349" s="3">
        <f>IF(ROUND(CQ348,2) = 0,0,-PMT(_xlfn.XLOOKUP(CM$1,'Control Panel'!$B:$B,'Control Panel'!$H:$H),_xlfn.XLOOKUP(CM$1,'Control Panel'!$B:$B,'Control Panel'!$E:$E),_xlfn.XLOOKUP(CM$1,'Control Panel'!$B:$B,'Control Panel'!$C:$C)))</f>
        <v>11044.074042837967</v>
      </c>
      <c r="CO349" s="3">
        <f>IF(CN349=0,0,CM349*(_xlfn.XLOOKUP(CM$1,'Control Panel'!$B:$B,'Control Panel'!$H:$H)))</f>
        <v>654.76196119514066</v>
      </c>
      <c r="CP349" s="3">
        <f t="shared" si="216"/>
        <v>10389.312081642825</v>
      </c>
      <c r="CQ349" s="3">
        <f t="shared" si="217"/>
        <v>139270.56476296077</v>
      </c>
      <c r="CR349" s="10">
        <f>_xlfn.XLOOKUP(CM$1,'Control Panel'!$B:$B,'Control Panel'!$D:$D)</f>
        <v>5.2499999999999998E-2</v>
      </c>
    </row>
    <row r="350" spans="1:96" ht="11.15" thickBot="1" x14ac:dyDescent="0.35">
      <c r="A350" s="86">
        <f t="shared" si="186"/>
        <v>340574.93859942793</v>
      </c>
      <c r="B350" s="3">
        <f t="shared" si="187"/>
        <v>24107.694707290942</v>
      </c>
      <c r="C350" s="88">
        <f>SUM($A$3:A349)</f>
        <v>95429679.20054628</v>
      </c>
      <c r="D350" s="87">
        <f>IF('Control Panel'!$D$27= "ON",A350+B350*(1-'Control Panel'!$C$27),A350+B350)</f>
        <v>364682.6333067189</v>
      </c>
      <c r="E350" s="1">
        <f t="shared" ref="E350" si="220">F350/12</f>
        <v>29</v>
      </c>
      <c r="F350" s="11">
        <v>348</v>
      </c>
      <c r="G350" s="2">
        <f>IF('Control Panel'!$D$26="ON",K349*(1-'Control Panel'!$C$26),K349)</f>
        <v>2.5611370801925659E-9</v>
      </c>
      <c r="H350" s="3">
        <f>IF(ROUND(K349,2) = 0,0,-PMT(_xlfn.XLOOKUP(G$1,'Control Panel'!$B:$B,'Control Panel'!$H:$H),_xlfn.XLOOKUP(G$1,'Control Panel'!$B:$B,'Control Panel'!$E:$E),_xlfn.XLOOKUP(G$1,'Control Panel'!$B:$B,'Control Panel'!$C:$C)))</f>
        <v>0</v>
      </c>
      <c r="I350" s="3">
        <f>IF(H350=0,0,G350*(_xlfn.XLOOKUP(G$1,'Control Panel'!$B:$B,'Control Panel'!$H:$H)))</f>
        <v>0</v>
      </c>
      <c r="J350" s="3">
        <f t="shared" si="188"/>
        <v>0</v>
      </c>
      <c r="K350" s="3">
        <f t="shared" si="189"/>
        <v>2.5611370801925659E-9</v>
      </c>
      <c r="L350" s="10">
        <f>_xlfn.XLOOKUP(G$1,'Control Panel'!$B:$B,'Control Panel'!$D:$D)</f>
        <v>5.5E-2</v>
      </c>
      <c r="M350" s="2">
        <f>IF('Control Panel'!$D$26="ON",Q349*(1-'Control Panel'!$C$26),Q349)</f>
        <v>328286.89836679486</v>
      </c>
      <c r="N350" s="3">
        <f>IF(ROUND(Q349,2) = 0,0,-PMT(_xlfn.XLOOKUP(M$1,'Control Panel'!$B:$B,'Control Panel'!$H:$H),_xlfn.XLOOKUP(M$1,'Control Panel'!$B:$B,'Control Panel'!$E:$E),_xlfn.XLOOKUP(M$1,'Control Panel'!$B:$B,'Control Panel'!$C:$C)))</f>
        <v>26277.152547020552</v>
      </c>
      <c r="O350" s="3">
        <f>IF(N350=0,0,M350*(_xlfn.XLOOKUP(M$1,'Control Panel'!$B:$B,'Control Panel'!$H:$H)))</f>
        <v>1880.810355226429</v>
      </c>
      <c r="P350" s="3">
        <f t="shared" si="190"/>
        <v>24396.342191794123</v>
      </c>
      <c r="Q350" s="3">
        <f t="shared" si="191"/>
        <v>303890.55617500073</v>
      </c>
      <c r="R350" s="10">
        <f>_xlfn.XLOOKUP(M$1,'Control Panel'!$B:$B,'Control Panel'!$D:$D)</f>
        <v>6.8750000000000006E-2</v>
      </c>
      <c r="S350" s="2">
        <f>IF('Control Panel'!$D$26="ON",W349*(1-'Control Panel'!$C$26),W349)</f>
        <v>533466.20984598552</v>
      </c>
      <c r="T350" s="3">
        <f>IF(ROUND(W349,2) = 0,0,-PMT(_xlfn.XLOOKUP(S$1,'Control Panel'!$B:$B,'Control Panel'!$H:$H),_xlfn.XLOOKUP(S$1,'Control Panel'!$B:$B,'Control Panel'!$E:$E),_xlfn.XLOOKUP(S$1,'Control Panel'!$B:$B,'Control Panel'!$C:$C)))</f>
        <v>42700.372888908401</v>
      </c>
      <c r="U350" s="3">
        <f>IF(T350=0,0,S350*(_xlfn.XLOOKUP(S$1,'Control Panel'!$B:$B,'Control Panel'!$H:$H)))</f>
        <v>3056.3168272426255</v>
      </c>
      <c r="V350" s="3">
        <f t="shared" si="192"/>
        <v>39644.056061665775</v>
      </c>
      <c r="W350" s="3">
        <f t="shared" si="193"/>
        <v>493822.15378431976</v>
      </c>
      <c r="X350" s="10">
        <f>_xlfn.XLOOKUP(S$1,'Control Panel'!$B:$B,'Control Panel'!$D:$D)</f>
        <v>6.8750000000000006E-2</v>
      </c>
      <c r="Y350" s="2">
        <f>IF('Control Panel'!$D$26="ON",AC349*(1-'Control Panel'!$C$26),AC349)</f>
        <v>-6.7957444116473198E-9</v>
      </c>
      <c r="Z350" s="3">
        <f>IF(ROUND(AC349,2) = 0,0,-PMT(_xlfn.XLOOKUP(Y$1,'Control Panel'!$B:$B,'Control Panel'!$H:$H),_xlfn.XLOOKUP(Y$1,'Control Panel'!$B:$B,'Control Panel'!$E:$E),_xlfn.XLOOKUP(Y$1,'Control Panel'!$B:$B,'Control Panel'!$C:$C)))</f>
        <v>0</v>
      </c>
      <c r="AA350" s="3">
        <f>IF(Z350=0,0,Y350*(_xlfn.XLOOKUP(Y$1,'Control Panel'!$B:$B,'Control Panel'!$H:$H)))</f>
        <v>0</v>
      </c>
      <c r="AB350" s="3">
        <f t="shared" si="194"/>
        <v>0</v>
      </c>
      <c r="AC350" s="3">
        <f t="shared" si="195"/>
        <v>-6.7957444116473198E-9</v>
      </c>
      <c r="AD350" s="10">
        <f>_xlfn.XLOOKUP(Y$1,'Control Panel'!$B:$B,'Control Panel'!$D:$D)</f>
        <v>5.1249999999999997E-2</v>
      </c>
      <c r="AE350" s="2">
        <f>IF('Control Panel'!$D$26="ON",AI349*(1-'Control Panel'!$C$26),AI349)</f>
        <v>820717.24591699638</v>
      </c>
      <c r="AF350" s="3">
        <f>IF(ROUND(AI349,2) = 0,0,-PMT(_xlfn.XLOOKUP(AE$1,'Control Panel'!$B:$B,'Control Panel'!$H:$H),_xlfn.XLOOKUP(AE$1,'Control Panel'!$B:$B,'Control Panel'!$E:$E),_xlfn.XLOOKUP(AE$1,'Control Panel'!$B:$B,'Control Panel'!$C:$C)))</f>
        <v>65692.881367551381</v>
      </c>
      <c r="AG350" s="3">
        <f>IF(AF350=0,0,AE350*(_xlfn.XLOOKUP(AE$1,'Control Panel'!$B:$B,'Control Panel'!$H:$H)))</f>
        <v>4702.0258880661258</v>
      </c>
      <c r="AH350" s="3">
        <f t="shared" si="196"/>
        <v>60990.855479485253</v>
      </c>
      <c r="AI350" s="3">
        <f t="shared" si="197"/>
        <v>759726.39043751115</v>
      </c>
      <c r="AJ350" s="10">
        <f>_xlfn.XLOOKUP(AE$1,'Control Panel'!$B:$B,'Control Panel'!$D:$D)</f>
        <v>6.8750000000000006E-2</v>
      </c>
      <c r="AK350" s="2">
        <f>IF('Control Panel'!$D$26="ON",AO349*(1-'Control Panel'!$C$26),AO349)</f>
        <v>-5.056790541857481E-10</v>
      </c>
      <c r="AL350" s="3">
        <f>IF(ROUND(AO349,2) = 0,0,-PMT(_xlfn.XLOOKUP(AK$1,'Control Panel'!$B:$B,'Control Panel'!$H:$H),_xlfn.XLOOKUP(AK$1,'Control Panel'!$B:$B,'Control Panel'!$E:$E),_xlfn.XLOOKUP(AK$1,'Control Panel'!$B:$B,'Control Panel'!$C:$C)))</f>
        <v>0</v>
      </c>
      <c r="AM350" s="3">
        <f>IF(AL350=0,0,AK350*(_xlfn.XLOOKUP(AK$1,'Control Panel'!$B:$B,'Control Panel'!$H:$H)))</f>
        <v>0</v>
      </c>
      <c r="AN350" s="3">
        <f t="shared" si="198"/>
        <v>0</v>
      </c>
      <c r="AO350" s="3">
        <f t="shared" si="199"/>
        <v>-5.056790541857481E-10</v>
      </c>
      <c r="AP350" s="10">
        <f>_xlfn.XLOOKUP(AK$1,'Control Panel'!$B:$B,'Control Panel'!$D:$D)</f>
        <v>6.25E-2</v>
      </c>
      <c r="AQ350" s="2">
        <f>IF('Control Panel'!$D$26="ON",AU349*(1-'Control Panel'!$C$26),AU349)</f>
        <v>-1.3387762010097504E-9</v>
      </c>
      <c r="AR350" s="3">
        <f>IF(ROUND(AU349,2) = 0,0,-PMT(_xlfn.XLOOKUP(AQ$1,'Control Panel'!$B:$B,'Control Panel'!$H:$H),_xlfn.XLOOKUP(AQ$1,'Control Panel'!$B:$B,'Control Panel'!$E:$E),_xlfn.XLOOKUP(AQ$1,'Control Panel'!$B:$B,'Control Panel'!$C:$C)))</f>
        <v>0</v>
      </c>
      <c r="AS350" s="3">
        <f>IF(AR350=0,0,AQ350*(_xlfn.XLOOKUP(AQ$1,'Control Panel'!$B:$B,'Control Panel'!$H:$H)))</f>
        <v>0</v>
      </c>
      <c r="AT350" s="3">
        <f t="shared" si="200"/>
        <v>0</v>
      </c>
      <c r="AU350" s="3">
        <f t="shared" si="201"/>
        <v>-1.3387762010097504E-9</v>
      </c>
      <c r="AV350" s="10">
        <f>_xlfn.XLOOKUP(AQ$1,'Control Panel'!$B:$B,'Control Panel'!$D:$D)</f>
        <v>6.6250000000000003E-2</v>
      </c>
      <c r="AW350" s="2">
        <f>IF('Control Panel'!$D$26="ON",BA349*(1-'Control Panel'!$C$26),BA349)</f>
        <v>564512.08456749259</v>
      </c>
      <c r="AX350" s="3">
        <f>IF(ROUND(BA349,2) = 0,0,-PMT(_xlfn.XLOOKUP(AW$1,'Control Panel'!$B:$B,'Control Panel'!$H:$H),_xlfn.XLOOKUP(AW$1,'Control Panel'!$B:$B,'Control Panel'!$E:$E),_xlfn.XLOOKUP(AW$1,'Control Panel'!$B:$B,'Control Panel'!$C:$C)))</f>
        <v>44797.69910066975</v>
      </c>
      <c r="AY350" s="3">
        <f>IF(AX350=0,0,AW350*(_xlfn.XLOOKUP(AW$1,'Control Panel'!$B:$B,'Control Panel'!$H:$H)))</f>
        <v>2528.5437121252276</v>
      </c>
      <c r="AZ350" s="3">
        <f t="shared" si="202"/>
        <v>42269.155388544525</v>
      </c>
      <c r="BA350" s="3">
        <f t="shared" si="203"/>
        <v>522242.92917894805</v>
      </c>
      <c r="BB350" s="10">
        <f>_xlfn.XLOOKUP(AW$1,'Control Panel'!$B:$B,'Control Panel'!$D:$D)</f>
        <v>5.3749999999999999E-2</v>
      </c>
      <c r="BC350" s="2">
        <f>IF('Control Panel'!$D$26="ON",BG349*(1-'Control Panel'!$C$26),BG349)</f>
        <v>1038229.0838730161</v>
      </c>
      <c r="BD350" s="3">
        <f>IF(ROUND(BG349,2) = 0,0,-PMT(_xlfn.XLOOKUP(BC$1,'Control Panel'!$B:$B,'Control Panel'!$H:$H),_xlfn.XLOOKUP(BC$1,'Control Panel'!$B:$B,'Control Panel'!$E:$E),_xlfn.XLOOKUP(BC$1,'Control Panel'!$B:$B,'Control Panel'!$C:$C)))</f>
        <v>83162.8118973979</v>
      </c>
      <c r="BE350" s="3">
        <f>IF(BD350=0,0,BC350*(_xlfn.XLOOKUP(BC$1,'Control Panel'!$B:$B,'Control Panel'!$H:$H)))</f>
        <v>6056.3363225925941</v>
      </c>
      <c r="BF350" s="3">
        <f t="shared" si="204"/>
        <v>77106.475574805299</v>
      </c>
      <c r="BG350" s="3">
        <f t="shared" si="205"/>
        <v>961122.60829821078</v>
      </c>
      <c r="BH350" s="10">
        <f>_xlfn.XLOOKUP(BC$1,'Control Panel'!$B:$B,'Control Panel'!$D:$D)</f>
        <v>7.0000000000000007E-2</v>
      </c>
      <c r="BI350" s="2">
        <f>IF('Control Panel'!$D$26="ON",BM349*(1-'Control Panel'!$C$26),BM349)</f>
        <v>501712.35009179398</v>
      </c>
      <c r="BJ350" s="3">
        <f>IF(ROUND(BM349,2) = 0,0,-PMT(_xlfn.XLOOKUP(BI$1,'Control Panel'!$B:$B,'Control Panel'!$H:$H),_xlfn.XLOOKUP(BI$1,'Control Panel'!$B:$B,'Control Panel'!$E:$E),_xlfn.XLOOKUP(BI$1,'Control Panel'!$B:$B,'Control Panel'!$C:$C)))</f>
        <v>39928.799014207361</v>
      </c>
      <c r="BK350" s="3">
        <f>IF(BJ350=0,0,BI350*(_xlfn.XLOOKUP(BI$1,'Control Panel'!$B:$B,'Control Panel'!$H:$H)))</f>
        <v>2456.3000473244078</v>
      </c>
      <c r="BL350" s="3">
        <f t="shared" si="206"/>
        <v>37472.498966882951</v>
      </c>
      <c r="BM350" s="3">
        <f t="shared" si="207"/>
        <v>464239.85112491105</v>
      </c>
      <c r="BN350" s="10">
        <f>_xlfn.XLOOKUP(BI$1,'Control Panel'!$B:$B,'Control Panel'!$D:$D)</f>
        <v>5.8749999999999997E-2</v>
      </c>
      <c r="BO350" s="2">
        <f>IF('Control Panel'!$D$26="ON",BS349*(1-'Control Panel'!$C$26),BS349)</f>
        <v>644126.36202870402</v>
      </c>
      <c r="BP350" s="3">
        <f>IF(ROUND(BS349,2) = 0,0,-PMT(_xlfn.XLOOKUP(BO$1,'Control Panel'!$B:$B,'Control Panel'!$H:$H),_xlfn.XLOOKUP(BO$1,'Control Panel'!$B:$B,'Control Panel'!$E:$E),_xlfn.XLOOKUP(BO$1,'Control Panel'!$B:$B,'Control Panel'!$C:$C)))</f>
        <v>51078.842448125593</v>
      </c>
      <c r="BQ350" s="3">
        <f>IF(BP350=0,0,BO350*(_xlfn.XLOOKUP(BO$1,'Control Panel'!$B:$B,'Control Panel'!$H:$H)))</f>
        <v>2818.0528338755798</v>
      </c>
      <c r="BR350" s="3">
        <f t="shared" si="208"/>
        <v>48260.78961425001</v>
      </c>
      <c r="BS350" s="3">
        <f t="shared" si="209"/>
        <v>595865.57241445407</v>
      </c>
      <c r="BT350" s="10">
        <f>_xlfn.XLOOKUP(BO$1,'Control Panel'!$B:$B,'Control Panel'!$D:$D)</f>
        <v>5.2499999999999998E-2</v>
      </c>
      <c r="BU350" s="2">
        <f>IF('Control Panel'!$D$26="ON",BY349*(1-'Control Panel'!$C$26),BY349)</f>
        <v>-1.0259100235998631E-9</v>
      </c>
      <c r="BV350" s="3">
        <f>IF(ROUND(BY349,2) = 0,0,-PMT(_xlfn.XLOOKUP(BU$1,'Control Panel'!$B:$B,'Control Panel'!$H:$H),_xlfn.XLOOKUP(BU$1,'Control Panel'!$B:$B,'Control Panel'!$E:$E),_xlfn.XLOOKUP(BU$1,'Control Panel'!$B:$B,'Control Panel'!$C:$C)))</f>
        <v>0</v>
      </c>
      <c r="BW350" s="3">
        <f>IF(BV350=0,0,BU350*(_xlfn.XLOOKUP(BU$1,'Control Panel'!$B:$B,'Control Panel'!$H:$H)))</f>
        <v>0</v>
      </c>
      <c r="BX350" s="3">
        <f t="shared" si="210"/>
        <v>0</v>
      </c>
      <c r="BY350" s="3">
        <f t="shared" si="211"/>
        <v>-1.0259100235998631E-9</v>
      </c>
      <c r="BZ350" s="10">
        <f>_xlfn.XLOOKUP(BU$1,'Control Panel'!$B:$B,'Control Panel'!$D:$D)</f>
        <v>6.3750000000000001E-2</v>
      </c>
      <c r="CA350" s="2">
        <f>IF('Control Panel'!$D$26="ON",CE349*(1-'Control Panel'!$C$26),CE349)</f>
        <v>-8.3746272139251232E-9</v>
      </c>
      <c r="CB350" s="3">
        <f>IF(ROUND(CE349,2) = 0,0,-PMT(_xlfn.XLOOKUP(CA$1,'Control Panel'!$B:$B,'Control Panel'!$H:$H),_xlfn.XLOOKUP(CA$1,'Control Panel'!$B:$B,'Control Panel'!$E:$E),_xlfn.XLOOKUP(CA$1,'Control Panel'!$B:$B,'Control Panel'!$C:$C)))</f>
        <v>0</v>
      </c>
      <c r="CC350" s="3">
        <f>IF(CB350=0,0,CA350*(_xlfn.XLOOKUP(CA$1,'Control Panel'!$B:$B,'Control Panel'!$H:$H)))</f>
        <v>0</v>
      </c>
      <c r="CD350" s="3">
        <f t="shared" si="212"/>
        <v>0</v>
      </c>
      <c r="CE350" s="3">
        <f t="shared" si="213"/>
        <v>-8.3746272139251232E-9</v>
      </c>
      <c r="CF350" s="10">
        <f>_xlfn.XLOOKUP(CA$1,'Control Panel'!$B:$B,'Control Panel'!$D:$D)</f>
        <v>5.7500000000000002E-2</v>
      </c>
      <c r="CG350" s="2">
        <f>IF('Control Panel'!$D$26="ON",CK349*(1-'Control Panel'!$C$26),CK349)</f>
        <v>2.066371962428093E-9</v>
      </c>
      <c r="CH350" s="3">
        <f>IF(ROUND(CK349,2) = 0,0,-PMT(_xlfn.XLOOKUP(CG$1,'Control Panel'!$B:$B,'Control Panel'!$H:$H),_xlfn.XLOOKUP(CG$1,'Control Panel'!$B:$B,'Control Panel'!$E:$E),_xlfn.XLOOKUP(CG$1,'Control Panel'!$B:$B,'Control Panel'!$C:$C)))</f>
        <v>0</v>
      </c>
      <c r="CI350" s="3">
        <f>IF(CH350=0,0,CG350*(_xlfn.XLOOKUP(CG$1,'Control Panel'!$B:$B,'Control Panel'!$H:$H)))</f>
        <v>0</v>
      </c>
      <c r="CJ350" s="3">
        <f t="shared" si="214"/>
        <v>0</v>
      </c>
      <c r="CK350" s="3">
        <f t="shared" si="215"/>
        <v>2.066371962428093E-9</v>
      </c>
      <c r="CL350" s="10">
        <f>_xlfn.XLOOKUP(CG$1,'Control Panel'!$B:$B,'Control Panel'!$D:$D)</f>
        <v>5.5E-2</v>
      </c>
      <c r="CM350" s="2">
        <f>IF('Control Panel'!$D$26="ON",CQ349*(1-'Control Panel'!$C$26),CQ349)</f>
        <v>139270.56476296077</v>
      </c>
      <c r="CN350" s="3">
        <f>IF(ROUND(CQ349,2) = 0,0,-PMT(_xlfn.XLOOKUP(CM$1,'Control Panel'!$B:$B,'Control Panel'!$H:$H),_xlfn.XLOOKUP(CM$1,'Control Panel'!$B:$B,'Control Panel'!$E:$E),_xlfn.XLOOKUP(CM$1,'Control Panel'!$B:$B,'Control Panel'!$C:$C)))</f>
        <v>11044.074042837967</v>
      </c>
      <c r="CO350" s="3">
        <f>IF(CN350=0,0,CM350*(_xlfn.XLOOKUP(CM$1,'Control Panel'!$B:$B,'Control Panel'!$H:$H)))</f>
        <v>609.30872083795327</v>
      </c>
      <c r="CP350" s="3">
        <f t="shared" si="216"/>
        <v>10434.765322000014</v>
      </c>
      <c r="CQ350" s="3">
        <f t="shared" si="217"/>
        <v>128835.79944096075</v>
      </c>
      <c r="CR350" s="10">
        <f>_xlfn.XLOOKUP(CM$1,'Control Panel'!$B:$B,'Control Panel'!$D:$D)</f>
        <v>5.2499999999999998E-2</v>
      </c>
    </row>
    <row r="351" spans="1:96" ht="11.15" thickBot="1" x14ac:dyDescent="0.35">
      <c r="A351" s="86">
        <f t="shared" si="186"/>
        <v>342370.63401900866</v>
      </c>
      <c r="B351" s="3">
        <f t="shared" si="187"/>
        <v>22311.999287710263</v>
      </c>
      <c r="C351" s="88">
        <f>SUM($A$3:A350)</f>
        <v>95770254.139145702</v>
      </c>
      <c r="D351" s="87">
        <f>IF('Control Panel'!$D$27= "ON",A351+B351*(1-'Control Panel'!$C$27),A351+B351)</f>
        <v>364682.6333067189</v>
      </c>
      <c r="F351" s="11">
        <v>349</v>
      </c>
      <c r="G351" s="2">
        <f>IF('Control Panel'!$D$26="ON",K350*(1-'Control Panel'!$C$26),K350)</f>
        <v>2.5611370801925659E-9</v>
      </c>
      <c r="H351" s="3">
        <f>IF(ROUND(K350,2) = 0,0,-PMT(_xlfn.XLOOKUP(G$1,'Control Panel'!$B:$B,'Control Panel'!$H:$H),_xlfn.XLOOKUP(G$1,'Control Panel'!$B:$B,'Control Panel'!$E:$E),_xlfn.XLOOKUP(G$1,'Control Panel'!$B:$B,'Control Panel'!$C:$C)))</f>
        <v>0</v>
      </c>
      <c r="I351" s="3">
        <f>IF(H351=0,0,G351*(_xlfn.XLOOKUP(G$1,'Control Panel'!$B:$B,'Control Panel'!$H:$H)))</f>
        <v>0</v>
      </c>
      <c r="J351" s="3">
        <f t="shared" si="188"/>
        <v>0</v>
      </c>
      <c r="K351" s="3">
        <f t="shared" si="189"/>
        <v>2.5611370801925659E-9</v>
      </c>
      <c r="L351" s="10">
        <f>_xlfn.XLOOKUP(G$1,'Control Panel'!$B:$B,'Control Panel'!$D:$D)</f>
        <v>5.5E-2</v>
      </c>
      <c r="M351" s="2">
        <f>IF('Control Panel'!$D$26="ON",Q350*(1-'Control Panel'!$C$26),Q350)</f>
        <v>303890.55617500073</v>
      </c>
      <c r="N351" s="3">
        <f>IF(ROUND(Q350,2) = 0,0,-PMT(_xlfn.XLOOKUP(M$1,'Control Panel'!$B:$B,'Control Panel'!$H:$H),_xlfn.XLOOKUP(M$1,'Control Panel'!$B:$B,'Control Panel'!$E:$E),_xlfn.XLOOKUP(M$1,'Control Panel'!$B:$B,'Control Panel'!$C:$C)))</f>
        <v>26277.152547020552</v>
      </c>
      <c r="O351" s="3">
        <f>IF(N351=0,0,M351*(_xlfn.XLOOKUP(M$1,'Control Panel'!$B:$B,'Control Panel'!$H:$H)))</f>
        <v>1741.0396447526084</v>
      </c>
      <c r="P351" s="3">
        <f t="shared" si="190"/>
        <v>24536.112902267945</v>
      </c>
      <c r="Q351" s="3">
        <f t="shared" si="191"/>
        <v>279354.44327273278</v>
      </c>
      <c r="R351" s="10">
        <f>_xlfn.XLOOKUP(M$1,'Control Panel'!$B:$B,'Control Panel'!$D:$D)</f>
        <v>6.8750000000000006E-2</v>
      </c>
      <c r="S351" s="2">
        <f>IF('Control Panel'!$D$26="ON",W350*(1-'Control Panel'!$C$26),W350)</f>
        <v>493822.15378431976</v>
      </c>
      <c r="T351" s="3">
        <f>IF(ROUND(W350,2) = 0,0,-PMT(_xlfn.XLOOKUP(S$1,'Control Panel'!$B:$B,'Control Panel'!$H:$H),_xlfn.XLOOKUP(S$1,'Control Panel'!$B:$B,'Control Panel'!$E:$E),_xlfn.XLOOKUP(S$1,'Control Panel'!$B:$B,'Control Panel'!$C:$C)))</f>
        <v>42700.372888908401</v>
      </c>
      <c r="U351" s="3">
        <f>IF(T351=0,0,S351*(_xlfn.XLOOKUP(S$1,'Control Panel'!$B:$B,'Control Panel'!$H:$H)))</f>
        <v>2829.1894227226653</v>
      </c>
      <c r="V351" s="3">
        <f t="shared" si="192"/>
        <v>39871.183466185736</v>
      </c>
      <c r="W351" s="3">
        <f t="shared" si="193"/>
        <v>453950.970318134</v>
      </c>
      <c r="X351" s="10">
        <f>_xlfn.XLOOKUP(S$1,'Control Panel'!$B:$B,'Control Panel'!$D:$D)</f>
        <v>6.8750000000000006E-2</v>
      </c>
      <c r="Y351" s="2">
        <f>IF('Control Panel'!$D$26="ON",AC350*(1-'Control Panel'!$C$26),AC350)</f>
        <v>-6.7957444116473198E-9</v>
      </c>
      <c r="Z351" s="3">
        <f>IF(ROUND(AC350,2) = 0,0,-PMT(_xlfn.XLOOKUP(Y$1,'Control Panel'!$B:$B,'Control Panel'!$H:$H),_xlfn.XLOOKUP(Y$1,'Control Panel'!$B:$B,'Control Panel'!$E:$E),_xlfn.XLOOKUP(Y$1,'Control Panel'!$B:$B,'Control Panel'!$C:$C)))</f>
        <v>0</v>
      </c>
      <c r="AA351" s="3">
        <f>IF(Z351=0,0,Y351*(_xlfn.XLOOKUP(Y$1,'Control Panel'!$B:$B,'Control Panel'!$H:$H)))</f>
        <v>0</v>
      </c>
      <c r="AB351" s="3">
        <f t="shared" si="194"/>
        <v>0</v>
      </c>
      <c r="AC351" s="3">
        <f t="shared" si="195"/>
        <v>-6.7957444116473198E-9</v>
      </c>
      <c r="AD351" s="10">
        <f>_xlfn.XLOOKUP(Y$1,'Control Panel'!$B:$B,'Control Panel'!$D:$D)</f>
        <v>5.1249999999999997E-2</v>
      </c>
      <c r="AE351" s="2">
        <f>IF('Control Panel'!$D$26="ON",AI350*(1-'Control Panel'!$C$26),AI350)</f>
        <v>759726.39043751115</v>
      </c>
      <c r="AF351" s="3">
        <f>IF(ROUND(AI350,2) = 0,0,-PMT(_xlfn.XLOOKUP(AE$1,'Control Panel'!$B:$B,'Control Panel'!$H:$H),_xlfn.XLOOKUP(AE$1,'Control Panel'!$B:$B,'Control Panel'!$E:$E),_xlfn.XLOOKUP(AE$1,'Control Panel'!$B:$B,'Control Panel'!$C:$C)))</f>
        <v>65692.881367551381</v>
      </c>
      <c r="AG351" s="3">
        <f>IF(AF351=0,0,AE351*(_xlfn.XLOOKUP(AE$1,'Control Panel'!$B:$B,'Control Panel'!$H:$H)))</f>
        <v>4352.5991118815746</v>
      </c>
      <c r="AH351" s="3">
        <f t="shared" si="196"/>
        <v>61340.282255669808</v>
      </c>
      <c r="AI351" s="3">
        <f t="shared" si="197"/>
        <v>698386.10818184132</v>
      </c>
      <c r="AJ351" s="10">
        <f>_xlfn.XLOOKUP(AE$1,'Control Panel'!$B:$B,'Control Panel'!$D:$D)</f>
        <v>6.8750000000000006E-2</v>
      </c>
      <c r="AK351" s="2">
        <f>IF('Control Panel'!$D$26="ON",AO350*(1-'Control Panel'!$C$26),AO350)</f>
        <v>-5.056790541857481E-10</v>
      </c>
      <c r="AL351" s="3">
        <f>IF(ROUND(AO350,2) = 0,0,-PMT(_xlfn.XLOOKUP(AK$1,'Control Panel'!$B:$B,'Control Panel'!$H:$H),_xlfn.XLOOKUP(AK$1,'Control Panel'!$B:$B,'Control Panel'!$E:$E),_xlfn.XLOOKUP(AK$1,'Control Panel'!$B:$B,'Control Panel'!$C:$C)))</f>
        <v>0</v>
      </c>
      <c r="AM351" s="3">
        <f>IF(AL351=0,0,AK351*(_xlfn.XLOOKUP(AK$1,'Control Panel'!$B:$B,'Control Panel'!$H:$H)))</f>
        <v>0</v>
      </c>
      <c r="AN351" s="3">
        <f t="shared" si="198"/>
        <v>0</v>
      </c>
      <c r="AO351" s="3">
        <f t="shared" si="199"/>
        <v>-5.056790541857481E-10</v>
      </c>
      <c r="AP351" s="10">
        <f>_xlfn.XLOOKUP(AK$1,'Control Panel'!$B:$B,'Control Panel'!$D:$D)</f>
        <v>6.25E-2</v>
      </c>
      <c r="AQ351" s="2">
        <f>IF('Control Panel'!$D$26="ON",AU350*(1-'Control Panel'!$C$26),AU350)</f>
        <v>-1.3387762010097504E-9</v>
      </c>
      <c r="AR351" s="3">
        <f>IF(ROUND(AU350,2) = 0,0,-PMT(_xlfn.XLOOKUP(AQ$1,'Control Panel'!$B:$B,'Control Panel'!$H:$H),_xlfn.XLOOKUP(AQ$1,'Control Panel'!$B:$B,'Control Panel'!$E:$E),_xlfn.XLOOKUP(AQ$1,'Control Panel'!$B:$B,'Control Panel'!$C:$C)))</f>
        <v>0</v>
      </c>
      <c r="AS351" s="3">
        <f>IF(AR351=0,0,AQ351*(_xlfn.XLOOKUP(AQ$1,'Control Panel'!$B:$B,'Control Panel'!$H:$H)))</f>
        <v>0</v>
      </c>
      <c r="AT351" s="3">
        <f t="shared" si="200"/>
        <v>0</v>
      </c>
      <c r="AU351" s="3">
        <f t="shared" si="201"/>
        <v>-1.3387762010097504E-9</v>
      </c>
      <c r="AV351" s="10">
        <f>_xlfn.XLOOKUP(AQ$1,'Control Panel'!$B:$B,'Control Panel'!$D:$D)</f>
        <v>6.6250000000000003E-2</v>
      </c>
      <c r="AW351" s="2">
        <f>IF('Control Panel'!$D$26="ON",BA350*(1-'Control Panel'!$C$26),BA350)</f>
        <v>522242.92917894805</v>
      </c>
      <c r="AX351" s="3">
        <f>IF(ROUND(BA350,2) = 0,0,-PMT(_xlfn.XLOOKUP(AW$1,'Control Panel'!$B:$B,'Control Panel'!$H:$H),_xlfn.XLOOKUP(AW$1,'Control Panel'!$B:$B,'Control Panel'!$E:$E),_xlfn.XLOOKUP(AW$1,'Control Panel'!$B:$B,'Control Panel'!$C:$C)))</f>
        <v>44797.69910066975</v>
      </c>
      <c r="AY351" s="3">
        <f>IF(AX351=0,0,AW351*(_xlfn.XLOOKUP(AW$1,'Control Panel'!$B:$B,'Control Panel'!$H:$H)))</f>
        <v>2339.213120280705</v>
      </c>
      <c r="AZ351" s="3">
        <f t="shared" si="202"/>
        <v>42458.485980389043</v>
      </c>
      <c r="BA351" s="3">
        <f t="shared" si="203"/>
        <v>479784.44319855899</v>
      </c>
      <c r="BB351" s="10">
        <f>_xlfn.XLOOKUP(AW$1,'Control Panel'!$B:$B,'Control Panel'!$D:$D)</f>
        <v>5.3749999999999999E-2</v>
      </c>
      <c r="BC351" s="2">
        <f>IF('Control Panel'!$D$26="ON",BG350*(1-'Control Panel'!$C$26),BG350)</f>
        <v>961122.60829821078</v>
      </c>
      <c r="BD351" s="3">
        <f>IF(ROUND(BG350,2) = 0,0,-PMT(_xlfn.XLOOKUP(BC$1,'Control Panel'!$B:$B,'Control Panel'!$H:$H),_xlfn.XLOOKUP(BC$1,'Control Panel'!$B:$B,'Control Panel'!$E:$E),_xlfn.XLOOKUP(BC$1,'Control Panel'!$B:$B,'Control Panel'!$C:$C)))</f>
        <v>83162.8118973979</v>
      </c>
      <c r="BE351" s="3">
        <f>IF(BD351=0,0,BC351*(_xlfn.XLOOKUP(BC$1,'Control Panel'!$B:$B,'Control Panel'!$H:$H)))</f>
        <v>5606.5485484062301</v>
      </c>
      <c r="BF351" s="3">
        <f t="shared" si="204"/>
        <v>77556.263348991662</v>
      </c>
      <c r="BG351" s="3">
        <f t="shared" si="205"/>
        <v>883566.34494921914</v>
      </c>
      <c r="BH351" s="10">
        <f>_xlfn.XLOOKUP(BC$1,'Control Panel'!$B:$B,'Control Panel'!$D:$D)</f>
        <v>7.0000000000000007E-2</v>
      </c>
      <c r="BI351" s="2">
        <f>IF('Control Panel'!$D$26="ON",BM350*(1-'Control Panel'!$C$26),BM350)</f>
        <v>464239.85112491105</v>
      </c>
      <c r="BJ351" s="3">
        <f>IF(ROUND(BM350,2) = 0,0,-PMT(_xlfn.XLOOKUP(BI$1,'Control Panel'!$B:$B,'Control Panel'!$H:$H),_xlfn.XLOOKUP(BI$1,'Control Panel'!$B:$B,'Control Panel'!$E:$E),_xlfn.XLOOKUP(BI$1,'Control Panel'!$B:$B,'Control Panel'!$C:$C)))</f>
        <v>39928.799014207361</v>
      </c>
      <c r="BK351" s="3">
        <f>IF(BJ351=0,0,BI351*(_xlfn.XLOOKUP(BI$1,'Control Panel'!$B:$B,'Control Panel'!$H:$H)))</f>
        <v>2272.8409377990433</v>
      </c>
      <c r="BL351" s="3">
        <f t="shared" si="206"/>
        <v>37655.958076408315</v>
      </c>
      <c r="BM351" s="3">
        <f t="shared" si="207"/>
        <v>426583.89304850274</v>
      </c>
      <c r="BN351" s="10">
        <f>_xlfn.XLOOKUP(BI$1,'Control Panel'!$B:$B,'Control Panel'!$D:$D)</f>
        <v>5.8749999999999997E-2</v>
      </c>
      <c r="BO351" s="2">
        <f>IF('Control Panel'!$D$26="ON",BS350*(1-'Control Panel'!$C$26),BS350)</f>
        <v>595865.57241445407</v>
      </c>
      <c r="BP351" s="3">
        <f>IF(ROUND(BS350,2) = 0,0,-PMT(_xlfn.XLOOKUP(BO$1,'Control Panel'!$B:$B,'Control Panel'!$H:$H),_xlfn.XLOOKUP(BO$1,'Control Panel'!$B:$B,'Control Panel'!$E:$E),_xlfn.XLOOKUP(BO$1,'Control Panel'!$B:$B,'Control Panel'!$C:$C)))</f>
        <v>51078.842448125593</v>
      </c>
      <c r="BQ351" s="3">
        <f>IF(BP351=0,0,BO351*(_xlfn.XLOOKUP(BO$1,'Control Panel'!$B:$B,'Control Panel'!$H:$H)))</f>
        <v>2606.9118793132361</v>
      </c>
      <c r="BR351" s="3">
        <f t="shared" si="208"/>
        <v>48471.930568812357</v>
      </c>
      <c r="BS351" s="3">
        <f t="shared" si="209"/>
        <v>547393.64184564166</v>
      </c>
      <c r="BT351" s="10">
        <f>_xlfn.XLOOKUP(BO$1,'Control Panel'!$B:$B,'Control Panel'!$D:$D)</f>
        <v>5.2499999999999998E-2</v>
      </c>
      <c r="BU351" s="2">
        <f>IF('Control Panel'!$D$26="ON",BY350*(1-'Control Panel'!$C$26),BY350)</f>
        <v>-1.0259100235998631E-9</v>
      </c>
      <c r="BV351" s="3">
        <f>IF(ROUND(BY350,2) = 0,0,-PMT(_xlfn.XLOOKUP(BU$1,'Control Panel'!$B:$B,'Control Panel'!$H:$H),_xlfn.XLOOKUP(BU$1,'Control Panel'!$B:$B,'Control Panel'!$E:$E),_xlfn.XLOOKUP(BU$1,'Control Panel'!$B:$B,'Control Panel'!$C:$C)))</f>
        <v>0</v>
      </c>
      <c r="BW351" s="3">
        <f>IF(BV351=0,0,BU351*(_xlfn.XLOOKUP(BU$1,'Control Panel'!$B:$B,'Control Panel'!$H:$H)))</f>
        <v>0</v>
      </c>
      <c r="BX351" s="3">
        <f t="shared" si="210"/>
        <v>0</v>
      </c>
      <c r="BY351" s="3">
        <f t="shared" si="211"/>
        <v>-1.0259100235998631E-9</v>
      </c>
      <c r="BZ351" s="10">
        <f>_xlfn.XLOOKUP(BU$1,'Control Panel'!$B:$B,'Control Panel'!$D:$D)</f>
        <v>6.3750000000000001E-2</v>
      </c>
      <c r="CA351" s="2">
        <f>IF('Control Panel'!$D$26="ON",CE350*(1-'Control Panel'!$C$26),CE350)</f>
        <v>-8.3746272139251232E-9</v>
      </c>
      <c r="CB351" s="3">
        <f>IF(ROUND(CE350,2) = 0,0,-PMT(_xlfn.XLOOKUP(CA$1,'Control Panel'!$B:$B,'Control Panel'!$H:$H),_xlfn.XLOOKUP(CA$1,'Control Panel'!$B:$B,'Control Panel'!$E:$E),_xlfn.XLOOKUP(CA$1,'Control Panel'!$B:$B,'Control Panel'!$C:$C)))</f>
        <v>0</v>
      </c>
      <c r="CC351" s="3">
        <f>IF(CB351=0,0,CA351*(_xlfn.XLOOKUP(CA$1,'Control Panel'!$B:$B,'Control Panel'!$H:$H)))</f>
        <v>0</v>
      </c>
      <c r="CD351" s="3">
        <f t="shared" si="212"/>
        <v>0</v>
      </c>
      <c r="CE351" s="3">
        <f t="shared" si="213"/>
        <v>-8.3746272139251232E-9</v>
      </c>
      <c r="CF351" s="10">
        <f>_xlfn.XLOOKUP(CA$1,'Control Panel'!$B:$B,'Control Panel'!$D:$D)</f>
        <v>5.7500000000000002E-2</v>
      </c>
      <c r="CG351" s="2">
        <f>IF('Control Panel'!$D$26="ON",CK350*(1-'Control Panel'!$C$26),CK350)</f>
        <v>2.066371962428093E-9</v>
      </c>
      <c r="CH351" s="3">
        <f>IF(ROUND(CK350,2) = 0,0,-PMT(_xlfn.XLOOKUP(CG$1,'Control Panel'!$B:$B,'Control Panel'!$H:$H),_xlfn.XLOOKUP(CG$1,'Control Panel'!$B:$B,'Control Panel'!$E:$E),_xlfn.XLOOKUP(CG$1,'Control Panel'!$B:$B,'Control Panel'!$C:$C)))</f>
        <v>0</v>
      </c>
      <c r="CI351" s="3">
        <f>IF(CH351=0,0,CG351*(_xlfn.XLOOKUP(CG$1,'Control Panel'!$B:$B,'Control Panel'!$H:$H)))</f>
        <v>0</v>
      </c>
      <c r="CJ351" s="3">
        <f t="shared" si="214"/>
        <v>0</v>
      </c>
      <c r="CK351" s="3">
        <f t="shared" si="215"/>
        <v>2.066371962428093E-9</v>
      </c>
      <c r="CL351" s="10">
        <f>_xlfn.XLOOKUP(CG$1,'Control Panel'!$B:$B,'Control Panel'!$D:$D)</f>
        <v>5.5E-2</v>
      </c>
      <c r="CM351" s="2">
        <f>IF('Control Panel'!$D$26="ON",CQ350*(1-'Control Panel'!$C$26),CQ350)</f>
        <v>128835.79944096075</v>
      </c>
      <c r="CN351" s="3">
        <f>IF(ROUND(CQ350,2) = 0,0,-PMT(_xlfn.XLOOKUP(CM$1,'Control Panel'!$B:$B,'Control Panel'!$H:$H),_xlfn.XLOOKUP(CM$1,'Control Panel'!$B:$B,'Control Panel'!$E:$E),_xlfn.XLOOKUP(CM$1,'Control Panel'!$B:$B,'Control Panel'!$C:$C)))</f>
        <v>11044.074042837967</v>
      </c>
      <c r="CO351" s="3">
        <f>IF(CN351=0,0,CM351*(_xlfn.XLOOKUP(CM$1,'Control Panel'!$B:$B,'Control Panel'!$H:$H)))</f>
        <v>563.65662255420318</v>
      </c>
      <c r="CP351" s="3">
        <f t="shared" si="216"/>
        <v>10480.417420283764</v>
      </c>
      <c r="CQ351" s="3">
        <f t="shared" si="217"/>
        <v>118355.38202067699</v>
      </c>
      <c r="CR351" s="10">
        <f>_xlfn.XLOOKUP(CM$1,'Control Panel'!$B:$B,'Control Panel'!$D:$D)</f>
        <v>5.2499999999999998E-2</v>
      </c>
    </row>
    <row r="352" spans="1:96" ht="11.15" thickBot="1" x14ac:dyDescent="0.35">
      <c r="A352" s="86">
        <f t="shared" si="186"/>
        <v>344175.92684340029</v>
      </c>
      <c r="B352" s="3">
        <f t="shared" si="187"/>
        <v>20506.706463318573</v>
      </c>
      <c r="C352" s="88">
        <f>SUM($A$3:A351)</f>
        <v>96112624.773164704</v>
      </c>
      <c r="D352" s="87">
        <f>IF('Control Panel'!$D$27= "ON",A352+B352*(1-'Control Panel'!$C$27),A352+B352)</f>
        <v>364682.63330671884</v>
      </c>
      <c r="F352" s="11">
        <v>350</v>
      </c>
      <c r="G352" s="2">
        <f>IF('Control Panel'!$D$26="ON",K351*(1-'Control Panel'!$C$26),K351)</f>
        <v>2.5611370801925659E-9</v>
      </c>
      <c r="H352" s="3">
        <f>IF(ROUND(K351,2) = 0,0,-PMT(_xlfn.XLOOKUP(G$1,'Control Panel'!$B:$B,'Control Panel'!$H:$H),_xlfn.XLOOKUP(G$1,'Control Panel'!$B:$B,'Control Panel'!$E:$E),_xlfn.XLOOKUP(G$1,'Control Panel'!$B:$B,'Control Panel'!$C:$C)))</f>
        <v>0</v>
      </c>
      <c r="I352" s="3">
        <f>IF(H352=0,0,G352*(_xlfn.XLOOKUP(G$1,'Control Panel'!$B:$B,'Control Panel'!$H:$H)))</f>
        <v>0</v>
      </c>
      <c r="J352" s="3">
        <f t="shared" si="188"/>
        <v>0</v>
      </c>
      <c r="K352" s="3">
        <f t="shared" si="189"/>
        <v>2.5611370801925659E-9</v>
      </c>
      <c r="L352" s="10">
        <f>_xlfn.XLOOKUP(G$1,'Control Panel'!$B:$B,'Control Panel'!$D:$D)</f>
        <v>5.5E-2</v>
      </c>
      <c r="M352" s="2">
        <f>IF('Control Panel'!$D$26="ON",Q351*(1-'Control Panel'!$C$26),Q351)</f>
        <v>279354.44327273278</v>
      </c>
      <c r="N352" s="3">
        <f>IF(ROUND(Q351,2) = 0,0,-PMT(_xlfn.XLOOKUP(M$1,'Control Panel'!$B:$B,'Control Panel'!$H:$H),_xlfn.XLOOKUP(M$1,'Control Panel'!$B:$B,'Control Panel'!$E:$E),_xlfn.XLOOKUP(M$1,'Control Panel'!$B:$B,'Control Panel'!$C:$C)))</f>
        <v>26277.152547020552</v>
      </c>
      <c r="O352" s="3">
        <f>IF(N352=0,0,M352*(_xlfn.XLOOKUP(M$1,'Control Panel'!$B:$B,'Control Panel'!$H:$H)))</f>
        <v>1600.468164583365</v>
      </c>
      <c r="P352" s="3">
        <f t="shared" si="190"/>
        <v>24676.684382437186</v>
      </c>
      <c r="Q352" s="3">
        <f t="shared" si="191"/>
        <v>254677.7588902956</v>
      </c>
      <c r="R352" s="10">
        <f>_xlfn.XLOOKUP(M$1,'Control Panel'!$B:$B,'Control Panel'!$D:$D)</f>
        <v>6.8750000000000006E-2</v>
      </c>
      <c r="S352" s="2">
        <f>IF('Control Panel'!$D$26="ON",W351*(1-'Control Panel'!$C$26),W351)</f>
        <v>453950.970318134</v>
      </c>
      <c r="T352" s="3">
        <f>IF(ROUND(W351,2) = 0,0,-PMT(_xlfn.XLOOKUP(S$1,'Control Panel'!$B:$B,'Control Panel'!$H:$H),_xlfn.XLOOKUP(S$1,'Control Panel'!$B:$B,'Control Panel'!$E:$E),_xlfn.XLOOKUP(S$1,'Control Panel'!$B:$B,'Control Panel'!$C:$C)))</f>
        <v>42700.372888908401</v>
      </c>
      <c r="U352" s="3">
        <f>IF(T352=0,0,S352*(_xlfn.XLOOKUP(S$1,'Control Panel'!$B:$B,'Control Panel'!$H:$H)))</f>
        <v>2600.760767447643</v>
      </c>
      <c r="V352" s="3">
        <f t="shared" si="192"/>
        <v>40099.612121460756</v>
      </c>
      <c r="W352" s="3">
        <f t="shared" si="193"/>
        <v>413851.35819667322</v>
      </c>
      <c r="X352" s="10">
        <f>_xlfn.XLOOKUP(S$1,'Control Panel'!$B:$B,'Control Panel'!$D:$D)</f>
        <v>6.8750000000000006E-2</v>
      </c>
      <c r="Y352" s="2">
        <f>IF('Control Panel'!$D$26="ON",AC351*(1-'Control Panel'!$C$26),AC351)</f>
        <v>-6.7957444116473198E-9</v>
      </c>
      <c r="Z352" s="3">
        <f>IF(ROUND(AC351,2) = 0,0,-PMT(_xlfn.XLOOKUP(Y$1,'Control Panel'!$B:$B,'Control Panel'!$H:$H),_xlfn.XLOOKUP(Y$1,'Control Panel'!$B:$B,'Control Panel'!$E:$E),_xlfn.XLOOKUP(Y$1,'Control Panel'!$B:$B,'Control Panel'!$C:$C)))</f>
        <v>0</v>
      </c>
      <c r="AA352" s="3">
        <f>IF(Z352=0,0,Y352*(_xlfn.XLOOKUP(Y$1,'Control Panel'!$B:$B,'Control Panel'!$H:$H)))</f>
        <v>0</v>
      </c>
      <c r="AB352" s="3">
        <f t="shared" si="194"/>
        <v>0</v>
      </c>
      <c r="AC352" s="3">
        <f t="shared" si="195"/>
        <v>-6.7957444116473198E-9</v>
      </c>
      <c r="AD352" s="10">
        <f>_xlfn.XLOOKUP(Y$1,'Control Panel'!$B:$B,'Control Panel'!$D:$D)</f>
        <v>5.1249999999999997E-2</v>
      </c>
      <c r="AE352" s="2">
        <f>IF('Control Panel'!$D$26="ON",AI351*(1-'Control Panel'!$C$26),AI351)</f>
        <v>698386.10818184132</v>
      </c>
      <c r="AF352" s="3">
        <f>IF(ROUND(AI351,2) = 0,0,-PMT(_xlfn.XLOOKUP(AE$1,'Control Panel'!$B:$B,'Control Panel'!$H:$H),_xlfn.XLOOKUP(AE$1,'Control Panel'!$B:$B,'Control Panel'!$E:$E),_xlfn.XLOOKUP(AE$1,'Control Panel'!$B:$B,'Control Panel'!$C:$C)))</f>
        <v>65692.881367551381</v>
      </c>
      <c r="AG352" s="3">
        <f>IF(AF352=0,0,AE352*(_xlfn.XLOOKUP(AE$1,'Control Panel'!$B:$B,'Control Panel'!$H:$H)))</f>
        <v>4001.1704114584663</v>
      </c>
      <c r="AH352" s="3">
        <f t="shared" si="196"/>
        <v>61691.710956092917</v>
      </c>
      <c r="AI352" s="3">
        <f t="shared" si="197"/>
        <v>636694.3972257484</v>
      </c>
      <c r="AJ352" s="10">
        <f>_xlfn.XLOOKUP(AE$1,'Control Panel'!$B:$B,'Control Panel'!$D:$D)</f>
        <v>6.8750000000000006E-2</v>
      </c>
      <c r="AK352" s="2">
        <f>IF('Control Panel'!$D$26="ON",AO351*(1-'Control Panel'!$C$26),AO351)</f>
        <v>-5.056790541857481E-10</v>
      </c>
      <c r="AL352" s="3">
        <f>IF(ROUND(AO351,2) = 0,0,-PMT(_xlfn.XLOOKUP(AK$1,'Control Panel'!$B:$B,'Control Panel'!$H:$H),_xlfn.XLOOKUP(AK$1,'Control Panel'!$B:$B,'Control Panel'!$E:$E),_xlfn.XLOOKUP(AK$1,'Control Panel'!$B:$B,'Control Panel'!$C:$C)))</f>
        <v>0</v>
      </c>
      <c r="AM352" s="3">
        <f>IF(AL352=0,0,AK352*(_xlfn.XLOOKUP(AK$1,'Control Panel'!$B:$B,'Control Panel'!$H:$H)))</f>
        <v>0</v>
      </c>
      <c r="AN352" s="3">
        <f t="shared" si="198"/>
        <v>0</v>
      </c>
      <c r="AO352" s="3">
        <f t="shared" si="199"/>
        <v>-5.056790541857481E-10</v>
      </c>
      <c r="AP352" s="10">
        <f>_xlfn.XLOOKUP(AK$1,'Control Panel'!$B:$B,'Control Panel'!$D:$D)</f>
        <v>6.25E-2</v>
      </c>
      <c r="AQ352" s="2">
        <f>IF('Control Panel'!$D$26="ON",AU351*(1-'Control Panel'!$C$26),AU351)</f>
        <v>-1.3387762010097504E-9</v>
      </c>
      <c r="AR352" s="3">
        <f>IF(ROUND(AU351,2) = 0,0,-PMT(_xlfn.XLOOKUP(AQ$1,'Control Panel'!$B:$B,'Control Panel'!$H:$H),_xlfn.XLOOKUP(AQ$1,'Control Panel'!$B:$B,'Control Panel'!$E:$E),_xlfn.XLOOKUP(AQ$1,'Control Panel'!$B:$B,'Control Panel'!$C:$C)))</f>
        <v>0</v>
      </c>
      <c r="AS352" s="3">
        <f>IF(AR352=0,0,AQ352*(_xlfn.XLOOKUP(AQ$1,'Control Panel'!$B:$B,'Control Panel'!$H:$H)))</f>
        <v>0</v>
      </c>
      <c r="AT352" s="3">
        <f t="shared" si="200"/>
        <v>0</v>
      </c>
      <c r="AU352" s="3">
        <f t="shared" si="201"/>
        <v>-1.3387762010097504E-9</v>
      </c>
      <c r="AV352" s="10">
        <f>_xlfn.XLOOKUP(AQ$1,'Control Panel'!$B:$B,'Control Panel'!$D:$D)</f>
        <v>6.6250000000000003E-2</v>
      </c>
      <c r="AW352" s="2">
        <f>IF('Control Panel'!$D$26="ON",BA351*(1-'Control Panel'!$C$26),BA351)</f>
        <v>479784.44319855899</v>
      </c>
      <c r="AX352" s="3">
        <f>IF(ROUND(BA351,2) = 0,0,-PMT(_xlfn.XLOOKUP(AW$1,'Control Panel'!$B:$B,'Control Panel'!$H:$H),_xlfn.XLOOKUP(AW$1,'Control Panel'!$B:$B,'Control Panel'!$E:$E),_xlfn.XLOOKUP(AW$1,'Control Panel'!$B:$B,'Control Panel'!$C:$C)))</f>
        <v>44797.69910066975</v>
      </c>
      <c r="AY352" s="3">
        <f>IF(AX352=0,0,AW352*(_xlfn.XLOOKUP(AW$1,'Control Panel'!$B:$B,'Control Panel'!$H:$H)))</f>
        <v>2149.0344851602122</v>
      </c>
      <c r="AZ352" s="3">
        <f t="shared" si="202"/>
        <v>42648.664615509537</v>
      </c>
      <c r="BA352" s="3">
        <f t="shared" si="203"/>
        <v>437135.77858304942</v>
      </c>
      <c r="BB352" s="10">
        <f>_xlfn.XLOOKUP(AW$1,'Control Panel'!$B:$B,'Control Panel'!$D:$D)</f>
        <v>5.3749999999999999E-2</v>
      </c>
      <c r="BC352" s="2">
        <f>IF('Control Panel'!$D$26="ON",BG351*(1-'Control Panel'!$C$26),BG351)</f>
        <v>883566.34494921914</v>
      </c>
      <c r="BD352" s="3">
        <f>IF(ROUND(BG351,2) = 0,0,-PMT(_xlfn.XLOOKUP(BC$1,'Control Panel'!$B:$B,'Control Panel'!$H:$H),_xlfn.XLOOKUP(BC$1,'Control Panel'!$B:$B,'Control Panel'!$E:$E),_xlfn.XLOOKUP(BC$1,'Control Panel'!$B:$B,'Control Panel'!$C:$C)))</f>
        <v>83162.8118973979</v>
      </c>
      <c r="BE352" s="3">
        <f>IF(BD352=0,0,BC352*(_xlfn.XLOOKUP(BC$1,'Control Panel'!$B:$B,'Control Panel'!$H:$H)))</f>
        <v>5154.1370122037788</v>
      </c>
      <c r="BF352" s="3">
        <f t="shared" si="204"/>
        <v>78008.674885194123</v>
      </c>
      <c r="BG352" s="3">
        <f t="shared" si="205"/>
        <v>805557.67006402498</v>
      </c>
      <c r="BH352" s="10">
        <f>_xlfn.XLOOKUP(BC$1,'Control Panel'!$B:$B,'Control Panel'!$D:$D)</f>
        <v>7.0000000000000007E-2</v>
      </c>
      <c r="BI352" s="2">
        <f>IF('Control Panel'!$D$26="ON",BM351*(1-'Control Panel'!$C$26),BM351)</f>
        <v>426583.89304850274</v>
      </c>
      <c r="BJ352" s="3">
        <f>IF(ROUND(BM351,2) = 0,0,-PMT(_xlfn.XLOOKUP(BI$1,'Control Panel'!$B:$B,'Control Panel'!$H:$H),_xlfn.XLOOKUP(BI$1,'Control Panel'!$B:$B,'Control Panel'!$E:$E),_xlfn.XLOOKUP(BI$1,'Control Panel'!$B:$B,'Control Panel'!$C:$C)))</f>
        <v>39928.799014207361</v>
      </c>
      <c r="BK352" s="3">
        <f>IF(BJ352=0,0,BI352*(_xlfn.XLOOKUP(BI$1,'Control Panel'!$B:$B,'Control Panel'!$H:$H)))</f>
        <v>2088.4836430499613</v>
      </c>
      <c r="BL352" s="3">
        <f t="shared" si="206"/>
        <v>37840.315371157398</v>
      </c>
      <c r="BM352" s="3">
        <f t="shared" si="207"/>
        <v>388743.57767734537</v>
      </c>
      <c r="BN352" s="10">
        <f>_xlfn.XLOOKUP(BI$1,'Control Panel'!$B:$B,'Control Panel'!$D:$D)</f>
        <v>5.8749999999999997E-2</v>
      </c>
      <c r="BO352" s="2">
        <f>IF('Control Panel'!$D$26="ON",BS351*(1-'Control Panel'!$C$26),BS351)</f>
        <v>547393.64184564166</v>
      </c>
      <c r="BP352" s="3">
        <f>IF(ROUND(BS351,2) = 0,0,-PMT(_xlfn.XLOOKUP(BO$1,'Control Panel'!$B:$B,'Control Panel'!$H:$H),_xlfn.XLOOKUP(BO$1,'Control Panel'!$B:$B,'Control Panel'!$E:$E),_xlfn.XLOOKUP(BO$1,'Control Panel'!$B:$B,'Control Panel'!$C:$C)))</f>
        <v>51078.842448125593</v>
      </c>
      <c r="BQ352" s="3">
        <f>IF(BP352=0,0,BO352*(_xlfn.XLOOKUP(BO$1,'Control Panel'!$B:$B,'Control Panel'!$H:$H)))</f>
        <v>2394.8471830746821</v>
      </c>
      <c r="BR352" s="3">
        <f t="shared" si="208"/>
        <v>48683.995265050908</v>
      </c>
      <c r="BS352" s="3">
        <f t="shared" si="209"/>
        <v>498709.64658059075</v>
      </c>
      <c r="BT352" s="10">
        <f>_xlfn.XLOOKUP(BO$1,'Control Panel'!$B:$B,'Control Panel'!$D:$D)</f>
        <v>5.2499999999999998E-2</v>
      </c>
      <c r="BU352" s="2">
        <f>IF('Control Panel'!$D$26="ON",BY351*(1-'Control Panel'!$C$26),BY351)</f>
        <v>-1.0259100235998631E-9</v>
      </c>
      <c r="BV352" s="3">
        <f>IF(ROUND(BY351,2) = 0,0,-PMT(_xlfn.XLOOKUP(BU$1,'Control Panel'!$B:$B,'Control Panel'!$H:$H),_xlfn.XLOOKUP(BU$1,'Control Panel'!$B:$B,'Control Panel'!$E:$E),_xlfn.XLOOKUP(BU$1,'Control Panel'!$B:$B,'Control Panel'!$C:$C)))</f>
        <v>0</v>
      </c>
      <c r="BW352" s="3">
        <f>IF(BV352=0,0,BU352*(_xlfn.XLOOKUP(BU$1,'Control Panel'!$B:$B,'Control Panel'!$H:$H)))</f>
        <v>0</v>
      </c>
      <c r="BX352" s="3">
        <f t="shared" si="210"/>
        <v>0</v>
      </c>
      <c r="BY352" s="3">
        <f t="shared" si="211"/>
        <v>-1.0259100235998631E-9</v>
      </c>
      <c r="BZ352" s="10">
        <f>_xlfn.XLOOKUP(BU$1,'Control Panel'!$B:$B,'Control Panel'!$D:$D)</f>
        <v>6.3750000000000001E-2</v>
      </c>
      <c r="CA352" s="2">
        <f>IF('Control Panel'!$D$26="ON",CE351*(1-'Control Panel'!$C$26),CE351)</f>
        <v>-8.3746272139251232E-9</v>
      </c>
      <c r="CB352" s="3">
        <f>IF(ROUND(CE351,2) = 0,0,-PMT(_xlfn.XLOOKUP(CA$1,'Control Panel'!$B:$B,'Control Panel'!$H:$H),_xlfn.XLOOKUP(CA$1,'Control Panel'!$B:$B,'Control Panel'!$E:$E),_xlfn.XLOOKUP(CA$1,'Control Panel'!$B:$B,'Control Panel'!$C:$C)))</f>
        <v>0</v>
      </c>
      <c r="CC352" s="3">
        <f>IF(CB352=0,0,CA352*(_xlfn.XLOOKUP(CA$1,'Control Panel'!$B:$B,'Control Panel'!$H:$H)))</f>
        <v>0</v>
      </c>
      <c r="CD352" s="3">
        <f t="shared" si="212"/>
        <v>0</v>
      </c>
      <c r="CE352" s="3">
        <f t="shared" si="213"/>
        <v>-8.3746272139251232E-9</v>
      </c>
      <c r="CF352" s="10">
        <f>_xlfn.XLOOKUP(CA$1,'Control Panel'!$B:$B,'Control Panel'!$D:$D)</f>
        <v>5.7500000000000002E-2</v>
      </c>
      <c r="CG352" s="2">
        <f>IF('Control Panel'!$D$26="ON",CK351*(1-'Control Panel'!$C$26),CK351)</f>
        <v>2.066371962428093E-9</v>
      </c>
      <c r="CH352" s="3">
        <f>IF(ROUND(CK351,2) = 0,0,-PMT(_xlfn.XLOOKUP(CG$1,'Control Panel'!$B:$B,'Control Panel'!$H:$H),_xlfn.XLOOKUP(CG$1,'Control Panel'!$B:$B,'Control Panel'!$E:$E),_xlfn.XLOOKUP(CG$1,'Control Panel'!$B:$B,'Control Panel'!$C:$C)))</f>
        <v>0</v>
      </c>
      <c r="CI352" s="3">
        <f>IF(CH352=0,0,CG352*(_xlfn.XLOOKUP(CG$1,'Control Panel'!$B:$B,'Control Panel'!$H:$H)))</f>
        <v>0</v>
      </c>
      <c r="CJ352" s="3">
        <f t="shared" si="214"/>
        <v>0</v>
      </c>
      <c r="CK352" s="3">
        <f t="shared" si="215"/>
        <v>2.066371962428093E-9</v>
      </c>
      <c r="CL352" s="10">
        <f>_xlfn.XLOOKUP(CG$1,'Control Panel'!$B:$B,'Control Panel'!$D:$D)</f>
        <v>5.5E-2</v>
      </c>
      <c r="CM352" s="2">
        <f>IF('Control Panel'!$D$26="ON",CQ351*(1-'Control Panel'!$C$26),CQ351)</f>
        <v>118355.38202067699</v>
      </c>
      <c r="CN352" s="3">
        <f>IF(ROUND(CQ351,2) = 0,0,-PMT(_xlfn.XLOOKUP(CM$1,'Control Panel'!$B:$B,'Control Panel'!$H:$H),_xlfn.XLOOKUP(CM$1,'Control Panel'!$B:$B,'Control Panel'!$E:$E),_xlfn.XLOOKUP(CM$1,'Control Panel'!$B:$B,'Control Panel'!$C:$C)))</f>
        <v>11044.074042837967</v>
      </c>
      <c r="CO352" s="3">
        <f>IF(CN352=0,0,CM352*(_xlfn.XLOOKUP(CM$1,'Control Panel'!$B:$B,'Control Panel'!$H:$H)))</f>
        <v>517.80479634046173</v>
      </c>
      <c r="CP352" s="3">
        <f t="shared" si="216"/>
        <v>10526.269246497504</v>
      </c>
      <c r="CQ352" s="3">
        <f t="shared" si="217"/>
        <v>107829.11277417949</v>
      </c>
      <c r="CR352" s="10">
        <f>_xlfn.XLOOKUP(CM$1,'Control Panel'!$B:$B,'Control Panel'!$D:$D)</f>
        <v>5.2499999999999998E-2</v>
      </c>
    </row>
    <row r="353" spans="1:96" ht="11.15" thickBot="1" x14ac:dyDescent="0.35">
      <c r="A353" s="86">
        <f t="shared" si="186"/>
        <v>345990.86900113639</v>
      </c>
      <c r="B353" s="3">
        <f t="shared" si="187"/>
        <v>18691.764305582456</v>
      </c>
      <c r="C353" s="88">
        <f>SUM($A$3:A352)</f>
        <v>96456800.700008109</v>
      </c>
      <c r="D353" s="87">
        <f>IF('Control Panel'!$D$27= "ON",A353+B353*(1-'Control Panel'!$C$27),A353+B353)</f>
        <v>364682.63330671884</v>
      </c>
      <c r="F353" s="11">
        <v>351</v>
      </c>
      <c r="G353" s="2">
        <f>IF('Control Panel'!$D$26="ON",K352*(1-'Control Panel'!$C$26),K352)</f>
        <v>2.5611370801925659E-9</v>
      </c>
      <c r="H353" s="3">
        <f>IF(ROUND(K352,2) = 0,0,-PMT(_xlfn.XLOOKUP(G$1,'Control Panel'!$B:$B,'Control Panel'!$H:$H),_xlfn.XLOOKUP(G$1,'Control Panel'!$B:$B,'Control Panel'!$E:$E),_xlfn.XLOOKUP(G$1,'Control Panel'!$B:$B,'Control Panel'!$C:$C)))</f>
        <v>0</v>
      </c>
      <c r="I353" s="3">
        <f>IF(H353=0,0,G353*(_xlfn.XLOOKUP(G$1,'Control Panel'!$B:$B,'Control Panel'!$H:$H)))</f>
        <v>0</v>
      </c>
      <c r="J353" s="3">
        <f t="shared" si="188"/>
        <v>0</v>
      </c>
      <c r="K353" s="3">
        <f t="shared" si="189"/>
        <v>2.5611370801925659E-9</v>
      </c>
      <c r="L353" s="10">
        <f>_xlfn.XLOOKUP(G$1,'Control Panel'!$B:$B,'Control Panel'!$D:$D)</f>
        <v>5.5E-2</v>
      </c>
      <c r="M353" s="2">
        <f>IF('Control Panel'!$D$26="ON",Q352*(1-'Control Panel'!$C$26),Q352)</f>
        <v>254677.7588902956</v>
      </c>
      <c r="N353" s="3">
        <f>IF(ROUND(Q352,2) = 0,0,-PMT(_xlfn.XLOOKUP(M$1,'Control Panel'!$B:$B,'Control Panel'!$H:$H),_xlfn.XLOOKUP(M$1,'Control Panel'!$B:$B,'Control Panel'!$E:$E),_xlfn.XLOOKUP(M$1,'Control Panel'!$B:$B,'Control Panel'!$C:$C)))</f>
        <v>26277.152547020552</v>
      </c>
      <c r="O353" s="3">
        <f>IF(N353=0,0,M353*(_xlfn.XLOOKUP(M$1,'Control Panel'!$B:$B,'Control Panel'!$H:$H)))</f>
        <v>1459.091326975652</v>
      </c>
      <c r="P353" s="3">
        <f t="shared" si="190"/>
        <v>24818.0612200449</v>
      </c>
      <c r="Q353" s="3">
        <f t="shared" si="191"/>
        <v>229859.69767025069</v>
      </c>
      <c r="R353" s="10">
        <f>_xlfn.XLOOKUP(M$1,'Control Panel'!$B:$B,'Control Panel'!$D:$D)</f>
        <v>6.8750000000000006E-2</v>
      </c>
      <c r="S353" s="2">
        <f>IF('Control Panel'!$D$26="ON",W352*(1-'Control Panel'!$C$26),W352)</f>
        <v>413851.35819667322</v>
      </c>
      <c r="T353" s="3">
        <f>IF(ROUND(W352,2) = 0,0,-PMT(_xlfn.XLOOKUP(S$1,'Control Panel'!$B:$B,'Control Panel'!$H:$H),_xlfn.XLOOKUP(S$1,'Control Panel'!$B:$B,'Control Panel'!$E:$E),_xlfn.XLOOKUP(S$1,'Control Panel'!$B:$B,'Control Panel'!$C:$C)))</f>
        <v>42700.372888908401</v>
      </c>
      <c r="U353" s="3">
        <f>IF(T353=0,0,S353*(_xlfn.XLOOKUP(S$1,'Control Panel'!$B:$B,'Control Panel'!$H:$H)))</f>
        <v>2371.0234063351072</v>
      </c>
      <c r="V353" s="3">
        <f t="shared" si="192"/>
        <v>40329.349482573292</v>
      </c>
      <c r="W353" s="3">
        <f t="shared" si="193"/>
        <v>373522.00871409994</v>
      </c>
      <c r="X353" s="10">
        <f>_xlfn.XLOOKUP(S$1,'Control Panel'!$B:$B,'Control Panel'!$D:$D)</f>
        <v>6.8750000000000006E-2</v>
      </c>
      <c r="Y353" s="2">
        <f>IF('Control Panel'!$D$26="ON",AC352*(1-'Control Panel'!$C$26),AC352)</f>
        <v>-6.7957444116473198E-9</v>
      </c>
      <c r="Z353" s="3">
        <f>IF(ROUND(AC352,2) = 0,0,-PMT(_xlfn.XLOOKUP(Y$1,'Control Panel'!$B:$B,'Control Panel'!$H:$H),_xlfn.XLOOKUP(Y$1,'Control Panel'!$B:$B,'Control Panel'!$E:$E),_xlfn.XLOOKUP(Y$1,'Control Panel'!$B:$B,'Control Panel'!$C:$C)))</f>
        <v>0</v>
      </c>
      <c r="AA353" s="3">
        <f>IF(Z353=0,0,Y353*(_xlfn.XLOOKUP(Y$1,'Control Panel'!$B:$B,'Control Panel'!$H:$H)))</f>
        <v>0</v>
      </c>
      <c r="AB353" s="3">
        <f t="shared" si="194"/>
        <v>0</v>
      </c>
      <c r="AC353" s="3">
        <f t="shared" si="195"/>
        <v>-6.7957444116473198E-9</v>
      </c>
      <c r="AD353" s="10">
        <f>_xlfn.XLOOKUP(Y$1,'Control Panel'!$B:$B,'Control Panel'!$D:$D)</f>
        <v>5.1249999999999997E-2</v>
      </c>
      <c r="AE353" s="2">
        <f>IF('Control Panel'!$D$26="ON",AI352*(1-'Control Panel'!$C$26),AI352)</f>
        <v>636694.3972257484</v>
      </c>
      <c r="AF353" s="3">
        <f>IF(ROUND(AI352,2) = 0,0,-PMT(_xlfn.XLOOKUP(AE$1,'Control Panel'!$B:$B,'Control Panel'!$H:$H),_xlfn.XLOOKUP(AE$1,'Control Panel'!$B:$B,'Control Panel'!$E:$E),_xlfn.XLOOKUP(AE$1,'Control Panel'!$B:$B,'Control Panel'!$C:$C)))</f>
        <v>65692.881367551381</v>
      </c>
      <c r="AG353" s="3">
        <f>IF(AF353=0,0,AE353*(_xlfn.XLOOKUP(AE$1,'Control Panel'!$B:$B,'Control Panel'!$H:$H)))</f>
        <v>3647.7283174391837</v>
      </c>
      <c r="AH353" s="3">
        <f t="shared" si="196"/>
        <v>62045.153050112196</v>
      </c>
      <c r="AI353" s="3">
        <f t="shared" si="197"/>
        <v>574649.24417563621</v>
      </c>
      <c r="AJ353" s="10">
        <f>_xlfn.XLOOKUP(AE$1,'Control Panel'!$B:$B,'Control Panel'!$D:$D)</f>
        <v>6.8750000000000006E-2</v>
      </c>
      <c r="AK353" s="2">
        <f>IF('Control Panel'!$D$26="ON",AO352*(1-'Control Panel'!$C$26),AO352)</f>
        <v>-5.056790541857481E-10</v>
      </c>
      <c r="AL353" s="3">
        <f>IF(ROUND(AO352,2) = 0,0,-PMT(_xlfn.XLOOKUP(AK$1,'Control Panel'!$B:$B,'Control Panel'!$H:$H),_xlfn.XLOOKUP(AK$1,'Control Panel'!$B:$B,'Control Panel'!$E:$E),_xlfn.XLOOKUP(AK$1,'Control Panel'!$B:$B,'Control Panel'!$C:$C)))</f>
        <v>0</v>
      </c>
      <c r="AM353" s="3">
        <f>IF(AL353=0,0,AK353*(_xlfn.XLOOKUP(AK$1,'Control Panel'!$B:$B,'Control Panel'!$H:$H)))</f>
        <v>0</v>
      </c>
      <c r="AN353" s="3">
        <f t="shared" si="198"/>
        <v>0</v>
      </c>
      <c r="AO353" s="3">
        <f t="shared" si="199"/>
        <v>-5.056790541857481E-10</v>
      </c>
      <c r="AP353" s="10">
        <f>_xlfn.XLOOKUP(AK$1,'Control Panel'!$B:$B,'Control Panel'!$D:$D)</f>
        <v>6.25E-2</v>
      </c>
      <c r="AQ353" s="2">
        <f>IF('Control Panel'!$D$26="ON",AU352*(1-'Control Panel'!$C$26),AU352)</f>
        <v>-1.3387762010097504E-9</v>
      </c>
      <c r="AR353" s="3">
        <f>IF(ROUND(AU352,2) = 0,0,-PMT(_xlfn.XLOOKUP(AQ$1,'Control Panel'!$B:$B,'Control Panel'!$H:$H),_xlfn.XLOOKUP(AQ$1,'Control Panel'!$B:$B,'Control Panel'!$E:$E),_xlfn.XLOOKUP(AQ$1,'Control Panel'!$B:$B,'Control Panel'!$C:$C)))</f>
        <v>0</v>
      </c>
      <c r="AS353" s="3">
        <f>IF(AR353=0,0,AQ353*(_xlfn.XLOOKUP(AQ$1,'Control Panel'!$B:$B,'Control Panel'!$H:$H)))</f>
        <v>0</v>
      </c>
      <c r="AT353" s="3">
        <f t="shared" si="200"/>
        <v>0</v>
      </c>
      <c r="AU353" s="3">
        <f t="shared" si="201"/>
        <v>-1.3387762010097504E-9</v>
      </c>
      <c r="AV353" s="10">
        <f>_xlfn.XLOOKUP(AQ$1,'Control Panel'!$B:$B,'Control Panel'!$D:$D)</f>
        <v>6.6250000000000003E-2</v>
      </c>
      <c r="AW353" s="2">
        <f>IF('Control Panel'!$D$26="ON",BA352*(1-'Control Panel'!$C$26),BA352)</f>
        <v>437135.77858304942</v>
      </c>
      <c r="AX353" s="3">
        <f>IF(ROUND(BA352,2) = 0,0,-PMT(_xlfn.XLOOKUP(AW$1,'Control Panel'!$B:$B,'Control Panel'!$H:$H),_xlfn.XLOOKUP(AW$1,'Control Panel'!$B:$B,'Control Panel'!$E:$E),_xlfn.XLOOKUP(AW$1,'Control Panel'!$B:$B,'Control Panel'!$C:$C)))</f>
        <v>44797.69910066975</v>
      </c>
      <c r="AY353" s="3">
        <f>IF(AX353=0,0,AW353*(_xlfn.XLOOKUP(AW$1,'Control Panel'!$B:$B,'Control Panel'!$H:$H)))</f>
        <v>1958.0040082365756</v>
      </c>
      <c r="AZ353" s="3">
        <f t="shared" si="202"/>
        <v>42839.695092433176</v>
      </c>
      <c r="BA353" s="3">
        <f t="shared" si="203"/>
        <v>394296.08349061623</v>
      </c>
      <c r="BB353" s="10">
        <f>_xlfn.XLOOKUP(AW$1,'Control Panel'!$B:$B,'Control Panel'!$D:$D)</f>
        <v>5.3749999999999999E-2</v>
      </c>
      <c r="BC353" s="2">
        <f>IF('Control Panel'!$D$26="ON",BG352*(1-'Control Panel'!$C$26),BG352)</f>
        <v>805557.67006402498</v>
      </c>
      <c r="BD353" s="3">
        <f>IF(ROUND(BG352,2) = 0,0,-PMT(_xlfn.XLOOKUP(BC$1,'Control Panel'!$B:$B,'Control Panel'!$H:$H),_xlfn.XLOOKUP(BC$1,'Control Panel'!$B:$B,'Control Panel'!$E:$E),_xlfn.XLOOKUP(BC$1,'Control Panel'!$B:$B,'Control Panel'!$C:$C)))</f>
        <v>83162.8118973979</v>
      </c>
      <c r="BE353" s="3">
        <f>IF(BD353=0,0,BC353*(_xlfn.XLOOKUP(BC$1,'Control Panel'!$B:$B,'Control Panel'!$H:$H)))</f>
        <v>4699.086408706813</v>
      </c>
      <c r="BF353" s="3">
        <f t="shared" si="204"/>
        <v>78463.725488691081</v>
      </c>
      <c r="BG353" s="3">
        <f t="shared" si="205"/>
        <v>727093.94457533385</v>
      </c>
      <c r="BH353" s="10">
        <f>_xlfn.XLOOKUP(BC$1,'Control Panel'!$B:$B,'Control Panel'!$D:$D)</f>
        <v>7.0000000000000007E-2</v>
      </c>
      <c r="BI353" s="2">
        <f>IF('Control Panel'!$D$26="ON",BM352*(1-'Control Panel'!$C$26),BM352)</f>
        <v>388743.57767734537</v>
      </c>
      <c r="BJ353" s="3">
        <f>IF(ROUND(BM352,2) = 0,0,-PMT(_xlfn.XLOOKUP(BI$1,'Control Panel'!$B:$B,'Control Panel'!$H:$H),_xlfn.XLOOKUP(BI$1,'Control Panel'!$B:$B,'Control Panel'!$E:$E),_xlfn.XLOOKUP(BI$1,'Control Panel'!$B:$B,'Control Panel'!$C:$C)))</f>
        <v>39928.799014207361</v>
      </c>
      <c r="BK353" s="3">
        <f>IF(BJ353=0,0,BI353*(_xlfn.XLOOKUP(BI$1,'Control Panel'!$B:$B,'Control Panel'!$H:$H)))</f>
        <v>1903.2237657120031</v>
      </c>
      <c r="BL353" s="3">
        <f t="shared" si="206"/>
        <v>38025.575248495355</v>
      </c>
      <c r="BM353" s="3">
        <f t="shared" si="207"/>
        <v>350718.00242885004</v>
      </c>
      <c r="BN353" s="10">
        <f>_xlfn.XLOOKUP(BI$1,'Control Panel'!$B:$B,'Control Panel'!$D:$D)</f>
        <v>5.8749999999999997E-2</v>
      </c>
      <c r="BO353" s="2">
        <f>IF('Control Panel'!$D$26="ON",BS352*(1-'Control Panel'!$C$26),BS352)</f>
        <v>498709.64658059075</v>
      </c>
      <c r="BP353" s="3">
        <f>IF(ROUND(BS352,2) = 0,0,-PMT(_xlfn.XLOOKUP(BO$1,'Control Panel'!$B:$B,'Control Panel'!$H:$H),_xlfn.XLOOKUP(BO$1,'Control Panel'!$B:$B,'Control Panel'!$E:$E),_xlfn.XLOOKUP(BO$1,'Control Panel'!$B:$B,'Control Panel'!$C:$C)))</f>
        <v>51078.842448125593</v>
      </c>
      <c r="BQ353" s="3">
        <f>IF(BP353=0,0,BO353*(_xlfn.XLOOKUP(BO$1,'Control Panel'!$B:$B,'Control Panel'!$H:$H)))</f>
        <v>2181.8547037900844</v>
      </c>
      <c r="BR353" s="3">
        <f t="shared" si="208"/>
        <v>48896.987744335507</v>
      </c>
      <c r="BS353" s="3">
        <f t="shared" si="209"/>
        <v>449812.65883625526</v>
      </c>
      <c r="BT353" s="10">
        <f>_xlfn.XLOOKUP(BO$1,'Control Panel'!$B:$B,'Control Panel'!$D:$D)</f>
        <v>5.2499999999999998E-2</v>
      </c>
      <c r="BU353" s="2">
        <f>IF('Control Panel'!$D$26="ON",BY352*(1-'Control Panel'!$C$26),BY352)</f>
        <v>-1.0259100235998631E-9</v>
      </c>
      <c r="BV353" s="3">
        <f>IF(ROUND(BY352,2) = 0,0,-PMT(_xlfn.XLOOKUP(BU$1,'Control Panel'!$B:$B,'Control Panel'!$H:$H),_xlfn.XLOOKUP(BU$1,'Control Panel'!$B:$B,'Control Panel'!$E:$E),_xlfn.XLOOKUP(BU$1,'Control Panel'!$B:$B,'Control Panel'!$C:$C)))</f>
        <v>0</v>
      </c>
      <c r="BW353" s="3">
        <f>IF(BV353=0,0,BU353*(_xlfn.XLOOKUP(BU$1,'Control Panel'!$B:$B,'Control Panel'!$H:$H)))</f>
        <v>0</v>
      </c>
      <c r="BX353" s="3">
        <f t="shared" si="210"/>
        <v>0</v>
      </c>
      <c r="BY353" s="3">
        <f t="shared" si="211"/>
        <v>-1.0259100235998631E-9</v>
      </c>
      <c r="BZ353" s="10">
        <f>_xlfn.XLOOKUP(BU$1,'Control Panel'!$B:$B,'Control Panel'!$D:$D)</f>
        <v>6.3750000000000001E-2</v>
      </c>
      <c r="CA353" s="2">
        <f>IF('Control Panel'!$D$26="ON",CE352*(1-'Control Panel'!$C$26),CE352)</f>
        <v>-8.3746272139251232E-9</v>
      </c>
      <c r="CB353" s="3">
        <f>IF(ROUND(CE352,2) = 0,0,-PMT(_xlfn.XLOOKUP(CA$1,'Control Panel'!$B:$B,'Control Panel'!$H:$H),_xlfn.XLOOKUP(CA$1,'Control Panel'!$B:$B,'Control Panel'!$E:$E),_xlfn.XLOOKUP(CA$1,'Control Panel'!$B:$B,'Control Panel'!$C:$C)))</f>
        <v>0</v>
      </c>
      <c r="CC353" s="3">
        <f>IF(CB353=0,0,CA353*(_xlfn.XLOOKUP(CA$1,'Control Panel'!$B:$B,'Control Panel'!$H:$H)))</f>
        <v>0</v>
      </c>
      <c r="CD353" s="3">
        <f t="shared" si="212"/>
        <v>0</v>
      </c>
      <c r="CE353" s="3">
        <f t="shared" si="213"/>
        <v>-8.3746272139251232E-9</v>
      </c>
      <c r="CF353" s="10">
        <f>_xlfn.XLOOKUP(CA$1,'Control Panel'!$B:$B,'Control Panel'!$D:$D)</f>
        <v>5.7500000000000002E-2</v>
      </c>
      <c r="CG353" s="2">
        <f>IF('Control Panel'!$D$26="ON",CK352*(1-'Control Panel'!$C$26),CK352)</f>
        <v>2.066371962428093E-9</v>
      </c>
      <c r="CH353" s="3">
        <f>IF(ROUND(CK352,2) = 0,0,-PMT(_xlfn.XLOOKUP(CG$1,'Control Panel'!$B:$B,'Control Panel'!$H:$H),_xlfn.XLOOKUP(CG$1,'Control Panel'!$B:$B,'Control Panel'!$E:$E),_xlfn.XLOOKUP(CG$1,'Control Panel'!$B:$B,'Control Panel'!$C:$C)))</f>
        <v>0</v>
      </c>
      <c r="CI353" s="3">
        <f>IF(CH353=0,0,CG353*(_xlfn.XLOOKUP(CG$1,'Control Panel'!$B:$B,'Control Panel'!$H:$H)))</f>
        <v>0</v>
      </c>
      <c r="CJ353" s="3">
        <f t="shared" si="214"/>
        <v>0</v>
      </c>
      <c r="CK353" s="3">
        <f t="shared" si="215"/>
        <v>2.066371962428093E-9</v>
      </c>
      <c r="CL353" s="10">
        <f>_xlfn.XLOOKUP(CG$1,'Control Panel'!$B:$B,'Control Panel'!$D:$D)</f>
        <v>5.5E-2</v>
      </c>
      <c r="CM353" s="2">
        <f>IF('Control Panel'!$D$26="ON",CQ352*(1-'Control Panel'!$C$26),CQ352)</f>
        <v>107829.11277417949</v>
      </c>
      <c r="CN353" s="3">
        <f>IF(ROUND(CQ352,2) = 0,0,-PMT(_xlfn.XLOOKUP(CM$1,'Control Panel'!$B:$B,'Control Panel'!$H:$H),_xlfn.XLOOKUP(CM$1,'Control Panel'!$B:$B,'Control Panel'!$E:$E),_xlfn.XLOOKUP(CM$1,'Control Panel'!$B:$B,'Control Panel'!$C:$C)))</f>
        <v>11044.074042837967</v>
      </c>
      <c r="CO353" s="3">
        <f>IF(CN353=0,0,CM353*(_xlfn.XLOOKUP(CM$1,'Control Panel'!$B:$B,'Control Panel'!$H:$H)))</f>
        <v>471.75236838703523</v>
      </c>
      <c r="CP353" s="3">
        <f t="shared" si="216"/>
        <v>10572.321674450932</v>
      </c>
      <c r="CQ353" s="3">
        <f t="shared" si="217"/>
        <v>97256.791099728565</v>
      </c>
      <c r="CR353" s="10">
        <f>_xlfn.XLOOKUP(CM$1,'Control Panel'!$B:$B,'Control Panel'!$D:$D)</f>
        <v>5.2499999999999998E-2</v>
      </c>
    </row>
    <row r="354" spans="1:96" ht="11.15" thickBot="1" x14ac:dyDescent="0.35">
      <c r="A354" s="86">
        <f t="shared" si="186"/>
        <v>347815.51270478329</v>
      </c>
      <c r="B354" s="3">
        <f t="shared" si="187"/>
        <v>16867.1206019356</v>
      </c>
      <c r="C354" s="88">
        <f>SUM($A$3:A353)</f>
        <v>96802791.569009244</v>
      </c>
      <c r="D354" s="87">
        <f>IF('Control Panel'!$D$27= "ON",A354+B354*(1-'Control Panel'!$C$27),A354+B354)</f>
        <v>364682.6333067189</v>
      </c>
      <c r="F354" s="11">
        <v>352</v>
      </c>
      <c r="G354" s="2">
        <f>IF('Control Panel'!$D$26="ON",K353*(1-'Control Panel'!$C$26),K353)</f>
        <v>2.5611370801925659E-9</v>
      </c>
      <c r="H354" s="3">
        <f>IF(ROUND(K353,2) = 0,0,-PMT(_xlfn.XLOOKUP(G$1,'Control Panel'!$B:$B,'Control Panel'!$H:$H),_xlfn.XLOOKUP(G$1,'Control Panel'!$B:$B,'Control Panel'!$E:$E),_xlfn.XLOOKUP(G$1,'Control Panel'!$B:$B,'Control Panel'!$C:$C)))</f>
        <v>0</v>
      </c>
      <c r="I354" s="3">
        <f>IF(H354=0,0,G354*(_xlfn.XLOOKUP(G$1,'Control Panel'!$B:$B,'Control Panel'!$H:$H)))</f>
        <v>0</v>
      </c>
      <c r="J354" s="3">
        <f t="shared" si="188"/>
        <v>0</v>
      </c>
      <c r="K354" s="3">
        <f t="shared" si="189"/>
        <v>2.5611370801925659E-9</v>
      </c>
      <c r="L354" s="10">
        <f>_xlfn.XLOOKUP(G$1,'Control Panel'!$B:$B,'Control Panel'!$D:$D)</f>
        <v>5.5E-2</v>
      </c>
      <c r="M354" s="2">
        <f>IF('Control Panel'!$D$26="ON",Q353*(1-'Control Panel'!$C$26),Q353)</f>
        <v>229859.69767025069</v>
      </c>
      <c r="N354" s="3">
        <f>IF(ROUND(Q353,2) = 0,0,-PMT(_xlfn.XLOOKUP(M$1,'Control Panel'!$B:$B,'Control Panel'!$H:$H),_xlfn.XLOOKUP(M$1,'Control Panel'!$B:$B,'Control Panel'!$E:$E),_xlfn.XLOOKUP(M$1,'Control Panel'!$B:$B,'Control Panel'!$C:$C)))</f>
        <v>26277.152547020552</v>
      </c>
      <c r="O354" s="3">
        <f>IF(N354=0,0,M354*(_xlfn.XLOOKUP(M$1,'Control Panel'!$B:$B,'Control Panel'!$H:$H)))</f>
        <v>1316.9045179024781</v>
      </c>
      <c r="P354" s="3">
        <f t="shared" si="190"/>
        <v>24960.248029118073</v>
      </c>
      <c r="Q354" s="3">
        <f t="shared" si="191"/>
        <v>204899.44964113261</v>
      </c>
      <c r="R354" s="10">
        <f>_xlfn.XLOOKUP(M$1,'Control Panel'!$B:$B,'Control Panel'!$D:$D)</f>
        <v>6.8750000000000006E-2</v>
      </c>
      <c r="S354" s="2">
        <f>IF('Control Panel'!$D$26="ON",W353*(1-'Control Panel'!$C$26),W353)</f>
        <v>373522.00871409994</v>
      </c>
      <c r="T354" s="3">
        <f>IF(ROUND(W353,2) = 0,0,-PMT(_xlfn.XLOOKUP(S$1,'Control Panel'!$B:$B,'Control Panel'!$H:$H),_xlfn.XLOOKUP(S$1,'Control Panel'!$B:$B,'Control Panel'!$E:$E),_xlfn.XLOOKUP(S$1,'Control Panel'!$B:$B,'Control Panel'!$C:$C)))</f>
        <v>42700.372888908401</v>
      </c>
      <c r="U354" s="3">
        <f>IF(T354=0,0,S354*(_xlfn.XLOOKUP(S$1,'Control Panel'!$B:$B,'Control Panel'!$H:$H)))</f>
        <v>2139.9698415911976</v>
      </c>
      <c r="V354" s="3">
        <f t="shared" si="192"/>
        <v>40560.403047317202</v>
      </c>
      <c r="W354" s="3">
        <f t="shared" si="193"/>
        <v>332961.60566678271</v>
      </c>
      <c r="X354" s="10">
        <f>_xlfn.XLOOKUP(S$1,'Control Panel'!$B:$B,'Control Panel'!$D:$D)</f>
        <v>6.8750000000000006E-2</v>
      </c>
      <c r="Y354" s="2">
        <f>IF('Control Panel'!$D$26="ON",AC353*(1-'Control Panel'!$C$26),AC353)</f>
        <v>-6.7957444116473198E-9</v>
      </c>
      <c r="Z354" s="3">
        <f>IF(ROUND(AC353,2) = 0,0,-PMT(_xlfn.XLOOKUP(Y$1,'Control Panel'!$B:$B,'Control Panel'!$H:$H),_xlfn.XLOOKUP(Y$1,'Control Panel'!$B:$B,'Control Panel'!$E:$E),_xlfn.XLOOKUP(Y$1,'Control Panel'!$B:$B,'Control Panel'!$C:$C)))</f>
        <v>0</v>
      </c>
      <c r="AA354" s="3">
        <f>IF(Z354=0,0,Y354*(_xlfn.XLOOKUP(Y$1,'Control Panel'!$B:$B,'Control Panel'!$H:$H)))</f>
        <v>0</v>
      </c>
      <c r="AB354" s="3">
        <f t="shared" si="194"/>
        <v>0</v>
      </c>
      <c r="AC354" s="3">
        <f t="shared" si="195"/>
        <v>-6.7957444116473198E-9</v>
      </c>
      <c r="AD354" s="10">
        <f>_xlfn.XLOOKUP(Y$1,'Control Panel'!$B:$B,'Control Panel'!$D:$D)</f>
        <v>5.1249999999999997E-2</v>
      </c>
      <c r="AE354" s="2">
        <f>IF('Control Panel'!$D$26="ON",AI353*(1-'Control Panel'!$C$26),AI353)</f>
        <v>574649.24417563621</v>
      </c>
      <c r="AF354" s="3">
        <f>IF(ROUND(AI353,2) = 0,0,-PMT(_xlfn.XLOOKUP(AE$1,'Control Panel'!$B:$B,'Control Panel'!$H:$H),_xlfn.XLOOKUP(AE$1,'Control Panel'!$B:$B,'Control Panel'!$E:$E),_xlfn.XLOOKUP(AE$1,'Control Panel'!$B:$B,'Control Panel'!$C:$C)))</f>
        <v>65692.881367551381</v>
      </c>
      <c r="AG354" s="3">
        <f>IF(AF354=0,0,AE354*(_xlfn.XLOOKUP(AE$1,'Control Panel'!$B:$B,'Control Panel'!$H:$H)))</f>
        <v>3292.2612947562493</v>
      </c>
      <c r="AH354" s="3">
        <f t="shared" si="196"/>
        <v>62400.620072795129</v>
      </c>
      <c r="AI354" s="3">
        <f t="shared" si="197"/>
        <v>512248.62410284107</v>
      </c>
      <c r="AJ354" s="10">
        <f>_xlfn.XLOOKUP(AE$1,'Control Panel'!$B:$B,'Control Panel'!$D:$D)</f>
        <v>6.8750000000000006E-2</v>
      </c>
      <c r="AK354" s="2">
        <f>IF('Control Panel'!$D$26="ON",AO353*(1-'Control Panel'!$C$26),AO353)</f>
        <v>-5.056790541857481E-10</v>
      </c>
      <c r="AL354" s="3">
        <f>IF(ROUND(AO353,2) = 0,0,-PMT(_xlfn.XLOOKUP(AK$1,'Control Panel'!$B:$B,'Control Panel'!$H:$H),_xlfn.XLOOKUP(AK$1,'Control Panel'!$B:$B,'Control Panel'!$E:$E),_xlfn.XLOOKUP(AK$1,'Control Panel'!$B:$B,'Control Panel'!$C:$C)))</f>
        <v>0</v>
      </c>
      <c r="AM354" s="3">
        <f>IF(AL354=0,0,AK354*(_xlfn.XLOOKUP(AK$1,'Control Panel'!$B:$B,'Control Panel'!$H:$H)))</f>
        <v>0</v>
      </c>
      <c r="AN354" s="3">
        <f t="shared" si="198"/>
        <v>0</v>
      </c>
      <c r="AO354" s="3">
        <f t="shared" si="199"/>
        <v>-5.056790541857481E-10</v>
      </c>
      <c r="AP354" s="10">
        <f>_xlfn.XLOOKUP(AK$1,'Control Panel'!$B:$B,'Control Panel'!$D:$D)</f>
        <v>6.25E-2</v>
      </c>
      <c r="AQ354" s="2">
        <f>IF('Control Panel'!$D$26="ON",AU353*(1-'Control Panel'!$C$26),AU353)</f>
        <v>-1.3387762010097504E-9</v>
      </c>
      <c r="AR354" s="3">
        <f>IF(ROUND(AU353,2) = 0,0,-PMT(_xlfn.XLOOKUP(AQ$1,'Control Panel'!$B:$B,'Control Panel'!$H:$H),_xlfn.XLOOKUP(AQ$1,'Control Panel'!$B:$B,'Control Panel'!$E:$E),_xlfn.XLOOKUP(AQ$1,'Control Panel'!$B:$B,'Control Panel'!$C:$C)))</f>
        <v>0</v>
      </c>
      <c r="AS354" s="3">
        <f>IF(AR354=0,0,AQ354*(_xlfn.XLOOKUP(AQ$1,'Control Panel'!$B:$B,'Control Panel'!$H:$H)))</f>
        <v>0</v>
      </c>
      <c r="AT354" s="3">
        <f t="shared" si="200"/>
        <v>0</v>
      </c>
      <c r="AU354" s="3">
        <f t="shared" si="201"/>
        <v>-1.3387762010097504E-9</v>
      </c>
      <c r="AV354" s="10">
        <f>_xlfn.XLOOKUP(AQ$1,'Control Panel'!$B:$B,'Control Panel'!$D:$D)</f>
        <v>6.6250000000000003E-2</v>
      </c>
      <c r="AW354" s="2">
        <f>IF('Control Panel'!$D$26="ON",BA353*(1-'Control Panel'!$C$26),BA353)</f>
        <v>394296.08349061623</v>
      </c>
      <c r="AX354" s="3">
        <f>IF(ROUND(BA353,2) = 0,0,-PMT(_xlfn.XLOOKUP(AW$1,'Control Panel'!$B:$B,'Control Panel'!$H:$H),_xlfn.XLOOKUP(AW$1,'Control Panel'!$B:$B,'Control Panel'!$E:$E),_xlfn.XLOOKUP(AW$1,'Control Panel'!$B:$B,'Control Panel'!$C:$C)))</f>
        <v>44797.69910066975</v>
      </c>
      <c r="AY354" s="3">
        <f>IF(AX354=0,0,AW354*(_xlfn.XLOOKUP(AW$1,'Control Panel'!$B:$B,'Control Panel'!$H:$H)))</f>
        <v>1766.1178739683853</v>
      </c>
      <c r="AZ354" s="3">
        <f t="shared" si="202"/>
        <v>43031.581226701368</v>
      </c>
      <c r="BA354" s="3">
        <f t="shared" si="203"/>
        <v>351264.50226391485</v>
      </c>
      <c r="BB354" s="10">
        <f>_xlfn.XLOOKUP(AW$1,'Control Panel'!$B:$B,'Control Panel'!$D:$D)</f>
        <v>5.3749999999999999E-2</v>
      </c>
      <c r="BC354" s="2">
        <f>IF('Control Panel'!$D$26="ON",BG353*(1-'Control Panel'!$C$26),BG353)</f>
        <v>727093.94457533385</v>
      </c>
      <c r="BD354" s="3">
        <f>IF(ROUND(BG353,2) = 0,0,-PMT(_xlfn.XLOOKUP(BC$1,'Control Panel'!$B:$B,'Control Panel'!$H:$H),_xlfn.XLOOKUP(BC$1,'Control Panel'!$B:$B,'Control Panel'!$E:$E),_xlfn.XLOOKUP(BC$1,'Control Panel'!$B:$B,'Control Panel'!$C:$C)))</f>
        <v>83162.8118973979</v>
      </c>
      <c r="BE354" s="3">
        <f>IF(BD354=0,0,BC354*(_xlfn.XLOOKUP(BC$1,'Control Panel'!$B:$B,'Control Panel'!$H:$H)))</f>
        <v>4241.3813433561145</v>
      </c>
      <c r="BF354" s="3">
        <f t="shared" si="204"/>
        <v>78921.430554041784</v>
      </c>
      <c r="BG354" s="3">
        <f t="shared" si="205"/>
        <v>648172.5140212921</v>
      </c>
      <c r="BH354" s="10">
        <f>_xlfn.XLOOKUP(BC$1,'Control Panel'!$B:$B,'Control Panel'!$D:$D)</f>
        <v>7.0000000000000007E-2</v>
      </c>
      <c r="BI354" s="2">
        <f>IF('Control Panel'!$D$26="ON",BM353*(1-'Control Panel'!$C$26),BM353)</f>
        <v>350718.00242885004</v>
      </c>
      <c r="BJ354" s="3">
        <f>IF(ROUND(BM353,2) = 0,0,-PMT(_xlfn.XLOOKUP(BI$1,'Control Panel'!$B:$B,'Control Panel'!$H:$H),_xlfn.XLOOKUP(BI$1,'Control Panel'!$B:$B,'Control Panel'!$E:$E),_xlfn.XLOOKUP(BI$1,'Control Panel'!$B:$B,'Control Panel'!$C:$C)))</f>
        <v>39928.799014207361</v>
      </c>
      <c r="BK354" s="3">
        <f>IF(BJ354=0,0,BI354*(_xlfn.XLOOKUP(BI$1,'Control Panel'!$B:$B,'Control Panel'!$H:$H)))</f>
        <v>1717.0568868912449</v>
      </c>
      <c r="BL354" s="3">
        <f t="shared" si="206"/>
        <v>38211.742127316116</v>
      </c>
      <c r="BM354" s="3">
        <f t="shared" si="207"/>
        <v>312506.26030153391</v>
      </c>
      <c r="BN354" s="10">
        <f>_xlfn.XLOOKUP(BI$1,'Control Panel'!$B:$B,'Control Panel'!$D:$D)</f>
        <v>5.8749999999999997E-2</v>
      </c>
      <c r="BO354" s="2">
        <f>IF('Control Panel'!$D$26="ON",BS353*(1-'Control Panel'!$C$26),BS353)</f>
        <v>449812.65883625526</v>
      </c>
      <c r="BP354" s="3">
        <f>IF(ROUND(BS353,2) = 0,0,-PMT(_xlfn.XLOOKUP(BO$1,'Control Panel'!$B:$B,'Control Panel'!$H:$H),_xlfn.XLOOKUP(BO$1,'Control Panel'!$B:$B,'Control Panel'!$E:$E),_xlfn.XLOOKUP(BO$1,'Control Panel'!$B:$B,'Control Panel'!$C:$C)))</f>
        <v>51078.842448125593</v>
      </c>
      <c r="BQ354" s="3">
        <f>IF(BP354=0,0,BO354*(_xlfn.XLOOKUP(BO$1,'Control Panel'!$B:$B,'Control Panel'!$H:$H)))</f>
        <v>1967.9303824086167</v>
      </c>
      <c r="BR354" s="3">
        <f t="shared" si="208"/>
        <v>49110.912065716977</v>
      </c>
      <c r="BS354" s="3">
        <f t="shared" si="209"/>
        <v>400701.74677053827</v>
      </c>
      <c r="BT354" s="10">
        <f>_xlfn.XLOOKUP(BO$1,'Control Panel'!$B:$B,'Control Panel'!$D:$D)</f>
        <v>5.2499999999999998E-2</v>
      </c>
      <c r="BU354" s="2">
        <f>IF('Control Panel'!$D$26="ON",BY353*(1-'Control Panel'!$C$26),BY353)</f>
        <v>-1.0259100235998631E-9</v>
      </c>
      <c r="BV354" s="3">
        <f>IF(ROUND(BY353,2) = 0,0,-PMT(_xlfn.XLOOKUP(BU$1,'Control Panel'!$B:$B,'Control Panel'!$H:$H),_xlfn.XLOOKUP(BU$1,'Control Panel'!$B:$B,'Control Panel'!$E:$E),_xlfn.XLOOKUP(BU$1,'Control Panel'!$B:$B,'Control Panel'!$C:$C)))</f>
        <v>0</v>
      </c>
      <c r="BW354" s="3">
        <f>IF(BV354=0,0,BU354*(_xlfn.XLOOKUP(BU$1,'Control Panel'!$B:$B,'Control Panel'!$H:$H)))</f>
        <v>0</v>
      </c>
      <c r="BX354" s="3">
        <f t="shared" si="210"/>
        <v>0</v>
      </c>
      <c r="BY354" s="3">
        <f t="shared" si="211"/>
        <v>-1.0259100235998631E-9</v>
      </c>
      <c r="BZ354" s="10">
        <f>_xlfn.XLOOKUP(BU$1,'Control Panel'!$B:$B,'Control Panel'!$D:$D)</f>
        <v>6.3750000000000001E-2</v>
      </c>
      <c r="CA354" s="2">
        <f>IF('Control Panel'!$D$26="ON",CE353*(1-'Control Panel'!$C$26),CE353)</f>
        <v>-8.3746272139251232E-9</v>
      </c>
      <c r="CB354" s="3">
        <f>IF(ROUND(CE353,2) = 0,0,-PMT(_xlfn.XLOOKUP(CA$1,'Control Panel'!$B:$B,'Control Panel'!$H:$H),_xlfn.XLOOKUP(CA$1,'Control Panel'!$B:$B,'Control Panel'!$E:$E),_xlfn.XLOOKUP(CA$1,'Control Panel'!$B:$B,'Control Panel'!$C:$C)))</f>
        <v>0</v>
      </c>
      <c r="CC354" s="3">
        <f>IF(CB354=0,0,CA354*(_xlfn.XLOOKUP(CA$1,'Control Panel'!$B:$B,'Control Panel'!$H:$H)))</f>
        <v>0</v>
      </c>
      <c r="CD354" s="3">
        <f t="shared" si="212"/>
        <v>0</v>
      </c>
      <c r="CE354" s="3">
        <f t="shared" si="213"/>
        <v>-8.3746272139251232E-9</v>
      </c>
      <c r="CF354" s="10">
        <f>_xlfn.XLOOKUP(CA$1,'Control Panel'!$B:$B,'Control Panel'!$D:$D)</f>
        <v>5.7500000000000002E-2</v>
      </c>
      <c r="CG354" s="2">
        <f>IF('Control Panel'!$D$26="ON",CK353*(1-'Control Panel'!$C$26),CK353)</f>
        <v>2.066371962428093E-9</v>
      </c>
      <c r="CH354" s="3">
        <f>IF(ROUND(CK353,2) = 0,0,-PMT(_xlfn.XLOOKUP(CG$1,'Control Panel'!$B:$B,'Control Panel'!$H:$H),_xlfn.XLOOKUP(CG$1,'Control Panel'!$B:$B,'Control Panel'!$E:$E),_xlfn.XLOOKUP(CG$1,'Control Panel'!$B:$B,'Control Panel'!$C:$C)))</f>
        <v>0</v>
      </c>
      <c r="CI354" s="3">
        <f>IF(CH354=0,0,CG354*(_xlfn.XLOOKUP(CG$1,'Control Panel'!$B:$B,'Control Panel'!$H:$H)))</f>
        <v>0</v>
      </c>
      <c r="CJ354" s="3">
        <f t="shared" si="214"/>
        <v>0</v>
      </c>
      <c r="CK354" s="3">
        <f t="shared" si="215"/>
        <v>2.066371962428093E-9</v>
      </c>
      <c r="CL354" s="10">
        <f>_xlfn.XLOOKUP(CG$1,'Control Panel'!$B:$B,'Control Panel'!$D:$D)</f>
        <v>5.5E-2</v>
      </c>
      <c r="CM354" s="2">
        <f>IF('Control Panel'!$D$26="ON",CQ353*(1-'Control Panel'!$C$26),CQ353)</f>
        <v>97256.791099728565</v>
      </c>
      <c r="CN354" s="3">
        <f>IF(ROUND(CQ353,2) = 0,0,-PMT(_xlfn.XLOOKUP(CM$1,'Control Panel'!$B:$B,'Control Panel'!$H:$H),_xlfn.XLOOKUP(CM$1,'Control Panel'!$B:$B,'Control Panel'!$E:$E),_xlfn.XLOOKUP(CM$1,'Control Panel'!$B:$B,'Control Panel'!$C:$C)))</f>
        <v>11044.074042837967</v>
      </c>
      <c r="CO354" s="3">
        <f>IF(CN354=0,0,CM354*(_xlfn.XLOOKUP(CM$1,'Control Panel'!$B:$B,'Control Panel'!$H:$H)))</f>
        <v>425.49846106131241</v>
      </c>
      <c r="CP354" s="3">
        <f t="shared" si="216"/>
        <v>10618.575581776655</v>
      </c>
      <c r="CQ354" s="3">
        <f t="shared" si="217"/>
        <v>86638.215517951903</v>
      </c>
      <c r="CR354" s="10">
        <f>_xlfn.XLOOKUP(CM$1,'Control Panel'!$B:$B,'Control Panel'!$D:$D)</f>
        <v>5.2499999999999998E-2</v>
      </c>
    </row>
    <row r="355" spans="1:96" ht="11.15" thickBot="1" x14ac:dyDescent="0.35">
      <c r="A355" s="86">
        <f t="shared" si="186"/>
        <v>349649.91045250843</v>
      </c>
      <c r="B355" s="3">
        <f t="shared" si="187"/>
        <v>15032.722854210519</v>
      </c>
      <c r="C355" s="88">
        <f>SUM($A$3:A354)</f>
        <v>97150607.081714034</v>
      </c>
      <c r="D355" s="87">
        <f>IF('Control Panel'!$D$27= "ON",A355+B355*(1-'Control Panel'!$C$27),A355+B355)</f>
        <v>364682.63330671896</v>
      </c>
      <c r="F355" s="11">
        <v>353</v>
      </c>
      <c r="G355" s="2">
        <f>IF('Control Panel'!$D$26="ON",K354*(1-'Control Panel'!$C$26),K354)</f>
        <v>2.5611370801925659E-9</v>
      </c>
      <c r="H355" s="3">
        <f>IF(ROUND(K354,2) = 0,0,-PMT(_xlfn.XLOOKUP(G$1,'Control Panel'!$B:$B,'Control Panel'!$H:$H),_xlfn.XLOOKUP(G$1,'Control Panel'!$B:$B,'Control Panel'!$E:$E),_xlfn.XLOOKUP(G$1,'Control Panel'!$B:$B,'Control Panel'!$C:$C)))</f>
        <v>0</v>
      </c>
      <c r="I355" s="3">
        <f>IF(H355=0,0,G355*(_xlfn.XLOOKUP(G$1,'Control Panel'!$B:$B,'Control Panel'!$H:$H)))</f>
        <v>0</v>
      </c>
      <c r="J355" s="3">
        <f t="shared" si="188"/>
        <v>0</v>
      </c>
      <c r="K355" s="3">
        <f t="shared" si="189"/>
        <v>2.5611370801925659E-9</v>
      </c>
      <c r="L355" s="10">
        <f>_xlfn.XLOOKUP(G$1,'Control Panel'!$B:$B,'Control Panel'!$D:$D)</f>
        <v>5.5E-2</v>
      </c>
      <c r="M355" s="2">
        <f>IF('Control Panel'!$D$26="ON",Q354*(1-'Control Panel'!$C$26),Q354)</f>
        <v>204899.44964113261</v>
      </c>
      <c r="N355" s="3">
        <f>IF(ROUND(Q354,2) = 0,0,-PMT(_xlfn.XLOOKUP(M$1,'Control Panel'!$B:$B,'Control Panel'!$H:$H),_xlfn.XLOOKUP(M$1,'Control Panel'!$B:$B,'Control Panel'!$E:$E),_xlfn.XLOOKUP(M$1,'Control Panel'!$B:$B,'Control Panel'!$C:$C)))</f>
        <v>26277.152547020552</v>
      </c>
      <c r="O355" s="3">
        <f>IF(N355=0,0,M355*(_xlfn.XLOOKUP(M$1,'Control Panel'!$B:$B,'Control Panel'!$H:$H)))</f>
        <v>1173.9030969023224</v>
      </c>
      <c r="P355" s="3">
        <f t="shared" si="190"/>
        <v>25103.24945011823</v>
      </c>
      <c r="Q355" s="3">
        <f t="shared" si="191"/>
        <v>179796.20019101439</v>
      </c>
      <c r="R355" s="10">
        <f>_xlfn.XLOOKUP(M$1,'Control Panel'!$B:$B,'Control Panel'!$D:$D)</f>
        <v>6.8750000000000006E-2</v>
      </c>
      <c r="S355" s="2">
        <f>IF('Control Panel'!$D$26="ON",W354*(1-'Control Panel'!$C$26),W354)</f>
        <v>332961.60566678271</v>
      </c>
      <c r="T355" s="3">
        <f>IF(ROUND(W354,2) = 0,0,-PMT(_xlfn.XLOOKUP(S$1,'Control Panel'!$B:$B,'Control Panel'!$H:$H),_xlfn.XLOOKUP(S$1,'Control Panel'!$B:$B,'Control Panel'!$E:$E),_xlfn.XLOOKUP(S$1,'Control Panel'!$B:$B,'Control Panel'!$C:$C)))</f>
        <v>42700.372888908401</v>
      </c>
      <c r="U355" s="3">
        <f>IF(T355=0,0,S355*(_xlfn.XLOOKUP(S$1,'Control Panel'!$B:$B,'Control Panel'!$H:$H)))</f>
        <v>1907.5925324659427</v>
      </c>
      <c r="V355" s="3">
        <f t="shared" si="192"/>
        <v>40792.780356442461</v>
      </c>
      <c r="W355" s="3">
        <f t="shared" si="193"/>
        <v>292168.82531034027</v>
      </c>
      <c r="X355" s="10">
        <f>_xlfn.XLOOKUP(S$1,'Control Panel'!$B:$B,'Control Panel'!$D:$D)</f>
        <v>6.8750000000000006E-2</v>
      </c>
      <c r="Y355" s="2">
        <f>IF('Control Panel'!$D$26="ON",AC354*(1-'Control Panel'!$C$26),AC354)</f>
        <v>-6.7957444116473198E-9</v>
      </c>
      <c r="Z355" s="3">
        <f>IF(ROUND(AC354,2) = 0,0,-PMT(_xlfn.XLOOKUP(Y$1,'Control Panel'!$B:$B,'Control Panel'!$H:$H),_xlfn.XLOOKUP(Y$1,'Control Panel'!$B:$B,'Control Panel'!$E:$E),_xlfn.XLOOKUP(Y$1,'Control Panel'!$B:$B,'Control Panel'!$C:$C)))</f>
        <v>0</v>
      </c>
      <c r="AA355" s="3">
        <f>IF(Z355=0,0,Y355*(_xlfn.XLOOKUP(Y$1,'Control Panel'!$B:$B,'Control Panel'!$H:$H)))</f>
        <v>0</v>
      </c>
      <c r="AB355" s="3">
        <f t="shared" si="194"/>
        <v>0</v>
      </c>
      <c r="AC355" s="3">
        <f t="shared" si="195"/>
        <v>-6.7957444116473198E-9</v>
      </c>
      <c r="AD355" s="10">
        <f>_xlfn.XLOOKUP(Y$1,'Control Panel'!$B:$B,'Control Panel'!$D:$D)</f>
        <v>5.1249999999999997E-2</v>
      </c>
      <c r="AE355" s="2">
        <f>IF('Control Panel'!$D$26="ON",AI354*(1-'Control Panel'!$C$26),AI354)</f>
        <v>512248.62410284107</v>
      </c>
      <c r="AF355" s="3">
        <f>IF(ROUND(AI354,2) = 0,0,-PMT(_xlfn.XLOOKUP(AE$1,'Control Panel'!$B:$B,'Control Panel'!$H:$H),_xlfn.XLOOKUP(AE$1,'Control Panel'!$B:$B,'Control Panel'!$E:$E),_xlfn.XLOOKUP(AE$1,'Control Panel'!$B:$B,'Control Panel'!$C:$C)))</f>
        <v>65692.881367551381</v>
      </c>
      <c r="AG355" s="3">
        <f>IF(AF355=0,0,AE355*(_xlfn.XLOOKUP(AE$1,'Control Panel'!$B:$B,'Control Panel'!$H:$H)))</f>
        <v>2934.7577422558606</v>
      </c>
      <c r="AH355" s="3">
        <f t="shared" si="196"/>
        <v>62758.12362529552</v>
      </c>
      <c r="AI355" s="3">
        <f t="shared" si="197"/>
        <v>449490.50047754555</v>
      </c>
      <c r="AJ355" s="10">
        <f>_xlfn.XLOOKUP(AE$1,'Control Panel'!$B:$B,'Control Panel'!$D:$D)</f>
        <v>6.8750000000000006E-2</v>
      </c>
      <c r="AK355" s="2">
        <f>IF('Control Panel'!$D$26="ON",AO354*(1-'Control Panel'!$C$26),AO354)</f>
        <v>-5.056790541857481E-10</v>
      </c>
      <c r="AL355" s="3">
        <f>IF(ROUND(AO354,2) = 0,0,-PMT(_xlfn.XLOOKUP(AK$1,'Control Panel'!$B:$B,'Control Panel'!$H:$H),_xlfn.XLOOKUP(AK$1,'Control Panel'!$B:$B,'Control Panel'!$E:$E),_xlfn.XLOOKUP(AK$1,'Control Panel'!$B:$B,'Control Panel'!$C:$C)))</f>
        <v>0</v>
      </c>
      <c r="AM355" s="3">
        <f>IF(AL355=0,0,AK355*(_xlfn.XLOOKUP(AK$1,'Control Panel'!$B:$B,'Control Panel'!$H:$H)))</f>
        <v>0</v>
      </c>
      <c r="AN355" s="3">
        <f t="shared" si="198"/>
        <v>0</v>
      </c>
      <c r="AO355" s="3">
        <f t="shared" si="199"/>
        <v>-5.056790541857481E-10</v>
      </c>
      <c r="AP355" s="10">
        <f>_xlfn.XLOOKUP(AK$1,'Control Panel'!$B:$B,'Control Panel'!$D:$D)</f>
        <v>6.25E-2</v>
      </c>
      <c r="AQ355" s="2">
        <f>IF('Control Panel'!$D$26="ON",AU354*(1-'Control Panel'!$C$26),AU354)</f>
        <v>-1.3387762010097504E-9</v>
      </c>
      <c r="AR355" s="3">
        <f>IF(ROUND(AU354,2) = 0,0,-PMT(_xlfn.XLOOKUP(AQ$1,'Control Panel'!$B:$B,'Control Panel'!$H:$H),_xlfn.XLOOKUP(AQ$1,'Control Panel'!$B:$B,'Control Panel'!$E:$E),_xlfn.XLOOKUP(AQ$1,'Control Panel'!$B:$B,'Control Panel'!$C:$C)))</f>
        <v>0</v>
      </c>
      <c r="AS355" s="3">
        <f>IF(AR355=0,0,AQ355*(_xlfn.XLOOKUP(AQ$1,'Control Panel'!$B:$B,'Control Panel'!$H:$H)))</f>
        <v>0</v>
      </c>
      <c r="AT355" s="3">
        <f t="shared" si="200"/>
        <v>0</v>
      </c>
      <c r="AU355" s="3">
        <f t="shared" si="201"/>
        <v>-1.3387762010097504E-9</v>
      </c>
      <c r="AV355" s="10">
        <f>_xlfn.XLOOKUP(AQ$1,'Control Panel'!$B:$B,'Control Panel'!$D:$D)</f>
        <v>6.6250000000000003E-2</v>
      </c>
      <c r="AW355" s="2">
        <f>IF('Control Panel'!$D$26="ON",BA354*(1-'Control Panel'!$C$26),BA354)</f>
        <v>351264.50226391485</v>
      </c>
      <c r="AX355" s="3">
        <f>IF(ROUND(BA354,2) = 0,0,-PMT(_xlfn.XLOOKUP(AW$1,'Control Panel'!$B:$B,'Control Panel'!$H:$H),_xlfn.XLOOKUP(AW$1,'Control Panel'!$B:$B,'Control Panel'!$E:$E),_xlfn.XLOOKUP(AW$1,'Control Panel'!$B:$B,'Control Panel'!$C:$C)))</f>
        <v>44797.69910066975</v>
      </c>
      <c r="AY355" s="3">
        <f>IF(AX355=0,0,AW355*(_xlfn.XLOOKUP(AW$1,'Control Panel'!$B:$B,'Control Panel'!$H:$H)))</f>
        <v>1573.3722497237854</v>
      </c>
      <c r="AZ355" s="3">
        <f t="shared" si="202"/>
        <v>43224.326850945967</v>
      </c>
      <c r="BA355" s="3">
        <f t="shared" si="203"/>
        <v>308040.17541296891</v>
      </c>
      <c r="BB355" s="10">
        <f>_xlfn.XLOOKUP(AW$1,'Control Panel'!$B:$B,'Control Panel'!$D:$D)</f>
        <v>5.3749999999999999E-2</v>
      </c>
      <c r="BC355" s="2">
        <f>IF('Control Panel'!$D$26="ON",BG354*(1-'Control Panel'!$C$26),BG354)</f>
        <v>648172.5140212921</v>
      </c>
      <c r="BD355" s="3">
        <f>IF(ROUND(BG354,2) = 0,0,-PMT(_xlfn.XLOOKUP(BC$1,'Control Panel'!$B:$B,'Control Panel'!$H:$H),_xlfn.XLOOKUP(BC$1,'Control Panel'!$B:$B,'Control Panel'!$E:$E),_xlfn.XLOOKUP(BC$1,'Control Panel'!$B:$B,'Control Panel'!$C:$C)))</f>
        <v>83162.8118973979</v>
      </c>
      <c r="BE355" s="3">
        <f>IF(BD355=0,0,BC355*(_xlfn.XLOOKUP(BC$1,'Control Panel'!$B:$B,'Control Panel'!$H:$H)))</f>
        <v>3781.0063317908707</v>
      </c>
      <c r="BF355" s="3">
        <f t="shared" si="204"/>
        <v>79381.805565607036</v>
      </c>
      <c r="BG355" s="3">
        <f t="shared" si="205"/>
        <v>568790.70845568506</v>
      </c>
      <c r="BH355" s="10">
        <f>_xlfn.XLOOKUP(BC$1,'Control Panel'!$B:$B,'Control Panel'!$D:$D)</f>
        <v>7.0000000000000007E-2</v>
      </c>
      <c r="BI355" s="2">
        <f>IF('Control Panel'!$D$26="ON",BM354*(1-'Control Panel'!$C$26),BM354)</f>
        <v>312506.26030153391</v>
      </c>
      <c r="BJ355" s="3">
        <f>IF(ROUND(BM354,2) = 0,0,-PMT(_xlfn.XLOOKUP(BI$1,'Control Panel'!$B:$B,'Control Panel'!$H:$H),_xlfn.XLOOKUP(BI$1,'Control Panel'!$B:$B,'Control Panel'!$E:$E),_xlfn.XLOOKUP(BI$1,'Control Panel'!$B:$B,'Control Panel'!$C:$C)))</f>
        <v>39928.799014207361</v>
      </c>
      <c r="BK355" s="3">
        <f>IF(BJ355=0,0,BI355*(_xlfn.XLOOKUP(BI$1,'Control Panel'!$B:$B,'Control Panel'!$H:$H)))</f>
        <v>1529.9785660595928</v>
      </c>
      <c r="BL355" s="3">
        <f t="shared" si="206"/>
        <v>38398.820448147766</v>
      </c>
      <c r="BM355" s="3">
        <f t="shared" si="207"/>
        <v>274107.43985338614</v>
      </c>
      <c r="BN355" s="10">
        <f>_xlfn.XLOOKUP(BI$1,'Control Panel'!$B:$B,'Control Panel'!$D:$D)</f>
        <v>5.8749999999999997E-2</v>
      </c>
      <c r="BO355" s="2">
        <f>IF('Control Panel'!$D$26="ON",BS354*(1-'Control Panel'!$C$26),BS354)</f>
        <v>400701.74677053827</v>
      </c>
      <c r="BP355" s="3">
        <f>IF(ROUND(BS354,2) = 0,0,-PMT(_xlfn.XLOOKUP(BO$1,'Control Panel'!$B:$B,'Control Panel'!$H:$H),_xlfn.XLOOKUP(BO$1,'Control Panel'!$B:$B,'Control Panel'!$E:$E),_xlfn.XLOOKUP(BO$1,'Control Panel'!$B:$B,'Control Panel'!$C:$C)))</f>
        <v>51078.842448125593</v>
      </c>
      <c r="BQ355" s="3">
        <f>IF(BP355=0,0,BO355*(_xlfn.XLOOKUP(BO$1,'Control Panel'!$B:$B,'Control Panel'!$H:$H)))</f>
        <v>1753.0701421211047</v>
      </c>
      <c r="BR355" s="3">
        <f t="shared" si="208"/>
        <v>49325.772306004488</v>
      </c>
      <c r="BS355" s="3">
        <f t="shared" si="209"/>
        <v>351375.97446453379</v>
      </c>
      <c r="BT355" s="10">
        <f>_xlfn.XLOOKUP(BO$1,'Control Panel'!$B:$B,'Control Panel'!$D:$D)</f>
        <v>5.2499999999999998E-2</v>
      </c>
      <c r="BU355" s="2">
        <f>IF('Control Panel'!$D$26="ON",BY354*(1-'Control Panel'!$C$26),BY354)</f>
        <v>-1.0259100235998631E-9</v>
      </c>
      <c r="BV355" s="3">
        <f>IF(ROUND(BY354,2) = 0,0,-PMT(_xlfn.XLOOKUP(BU$1,'Control Panel'!$B:$B,'Control Panel'!$H:$H),_xlfn.XLOOKUP(BU$1,'Control Panel'!$B:$B,'Control Panel'!$E:$E),_xlfn.XLOOKUP(BU$1,'Control Panel'!$B:$B,'Control Panel'!$C:$C)))</f>
        <v>0</v>
      </c>
      <c r="BW355" s="3">
        <f>IF(BV355=0,0,BU355*(_xlfn.XLOOKUP(BU$1,'Control Panel'!$B:$B,'Control Panel'!$H:$H)))</f>
        <v>0</v>
      </c>
      <c r="BX355" s="3">
        <f t="shared" si="210"/>
        <v>0</v>
      </c>
      <c r="BY355" s="3">
        <f t="shared" si="211"/>
        <v>-1.0259100235998631E-9</v>
      </c>
      <c r="BZ355" s="10">
        <f>_xlfn.XLOOKUP(BU$1,'Control Panel'!$B:$B,'Control Panel'!$D:$D)</f>
        <v>6.3750000000000001E-2</v>
      </c>
      <c r="CA355" s="2">
        <f>IF('Control Panel'!$D$26="ON",CE354*(1-'Control Panel'!$C$26),CE354)</f>
        <v>-8.3746272139251232E-9</v>
      </c>
      <c r="CB355" s="3">
        <f>IF(ROUND(CE354,2) = 0,0,-PMT(_xlfn.XLOOKUP(CA$1,'Control Panel'!$B:$B,'Control Panel'!$H:$H),_xlfn.XLOOKUP(CA$1,'Control Panel'!$B:$B,'Control Panel'!$E:$E),_xlfn.XLOOKUP(CA$1,'Control Panel'!$B:$B,'Control Panel'!$C:$C)))</f>
        <v>0</v>
      </c>
      <c r="CC355" s="3">
        <f>IF(CB355=0,0,CA355*(_xlfn.XLOOKUP(CA$1,'Control Panel'!$B:$B,'Control Panel'!$H:$H)))</f>
        <v>0</v>
      </c>
      <c r="CD355" s="3">
        <f t="shared" si="212"/>
        <v>0</v>
      </c>
      <c r="CE355" s="3">
        <f t="shared" si="213"/>
        <v>-8.3746272139251232E-9</v>
      </c>
      <c r="CF355" s="10">
        <f>_xlfn.XLOOKUP(CA$1,'Control Panel'!$B:$B,'Control Panel'!$D:$D)</f>
        <v>5.7500000000000002E-2</v>
      </c>
      <c r="CG355" s="2">
        <f>IF('Control Panel'!$D$26="ON",CK354*(1-'Control Panel'!$C$26),CK354)</f>
        <v>2.066371962428093E-9</v>
      </c>
      <c r="CH355" s="3">
        <f>IF(ROUND(CK354,2) = 0,0,-PMT(_xlfn.XLOOKUP(CG$1,'Control Panel'!$B:$B,'Control Panel'!$H:$H),_xlfn.XLOOKUP(CG$1,'Control Panel'!$B:$B,'Control Panel'!$E:$E),_xlfn.XLOOKUP(CG$1,'Control Panel'!$B:$B,'Control Panel'!$C:$C)))</f>
        <v>0</v>
      </c>
      <c r="CI355" s="3">
        <f>IF(CH355=0,0,CG355*(_xlfn.XLOOKUP(CG$1,'Control Panel'!$B:$B,'Control Panel'!$H:$H)))</f>
        <v>0</v>
      </c>
      <c r="CJ355" s="3">
        <f t="shared" si="214"/>
        <v>0</v>
      </c>
      <c r="CK355" s="3">
        <f t="shared" si="215"/>
        <v>2.066371962428093E-9</v>
      </c>
      <c r="CL355" s="10">
        <f>_xlfn.XLOOKUP(CG$1,'Control Panel'!$B:$B,'Control Panel'!$D:$D)</f>
        <v>5.5E-2</v>
      </c>
      <c r="CM355" s="2">
        <f>IF('Control Panel'!$D$26="ON",CQ354*(1-'Control Panel'!$C$26),CQ354)</f>
        <v>86638.215517951903</v>
      </c>
      <c r="CN355" s="3">
        <f>IF(ROUND(CQ354,2) = 0,0,-PMT(_xlfn.XLOOKUP(CM$1,'Control Panel'!$B:$B,'Control Panel'!$H:$H),_xlfn.XLOOKUP(CM$1,'Control Panel'!$B:$B,'Control Panel'!$E:$E),_xlfn.XLOOKUP(CM$1,'Control Panel'!$B:$B,'Control Panel'!$C:$C)))</f>
        <v>11044.074042837967</v>
      </c>
      <c r="CO355" s="3">
        <f>IF(CN355=0,0,CM355*(_xlfn.XLOOKUP(CM$1,'Control Panel'!$B:$B,'Control Panel'!$H:$H)))</f>
        <v>379.04219289103952</v>
      </c>
      <c r="CP355" s="3">
        <f t="shared" si="216"/>
        <v>10665.031849946927</v>
      </c>
      <c r="CQ355" s="3">
        <f t="shared" si="217"/>
        <v>75973.183668004975</v>
      </c>
      <c r="CR355" s="10">
        <f>_xlfn.XLOOKUP(CM$1,'Control Panel'!$B:$B,'Control Panel'!$D:$D)</f>
        <v>5.2499999999999998E-2</v>
      </c>
    </row>
    <row r="356" spans="1:96" ht="11.15" thickBot="1" x14ac:dyDescent="0.35">
      <c r="A356" s="86">
        <f t="shared" si="186"/>
        <v>351494.11502965732</v>
      </c>
      <c r="B356" s="3">
        <f t="shared" si="187"/>
        <v>13188.518277061596</v>
      </c>
      <c r="C356" s="88">
        <f>SUM($A$3:A355)</f>
        <v>97500256.992166549</v>
      </c>
      <c r="D356" s="87">
        <f>IF('Control Panel'!$D$27= "ON",A356+B356*(1-'Control Panel'!$C$27),A356+B356)</f>
        <v>364682.6333067189</v>
      </c>
      <c r="F356" s="11">
        <v>354</v>
      </c>
      <c r="G356" s="2">
        <f>IF('Control Panel'!$D$26="ON",K355*(1-'Control Panel'!$C$26),K355)</f>
        <v>2.5611370801925659E-9</v>
      </c>
      <c r="H356" s="3">
        <f>IF(ROUND(K355,2) = 0,0,-PMT(_xlfn.XLOOKUP(G$1,'Control Panel'!$B:$B,'Control Panel'!$H:$H),_xlfn.XLOOKUP(G$1,'Control Panel'!$B:$B,'Control Panel'!$E:$E),_xlfn.XLOOKUP(G$1,'Control Panel'!$B:$B,'Control Panel'!$C:$C)))</f>
        <v>0</v>
      </c>
      <c r="I356" s="3">
        <f>IF(H356=0,0,G356*(_xlfn.XLOOKUP(G$1,'Control Panel'!$B:$B,'Control Panel'!$H:$H)))</f>
        <v>0</v>
      </c>
      <c r="J356" s="3">
        <f t="shared" si="188"/>
        <v>0</v>
      </c>
      <c r="K356" s="3">
        <f t="shared" si="189"/>
        <v>2.5611370801925659E-9</v>
      </c>
      <c r="L356" s="10">
        <f>_xlfn.XLOOKUP(G$1,'Control Panel'!$B:$B,'Control Panel'!$D:$D)</f>
        <v>5.5E-2</v>
      </c>
      <c r="M356" s="2">
        <f>IF('Control Panel'!$D$26="ON",Q355*(1-'Control Panel'!$C$26),Q355)</f>
        <v>179796.20019101439</v>
      </c>
      <c r="N356" s="3">
        <f>IF(ROUND(Q355,2) = 0,0,-PMT(_xlfn.XLOOKUP(M$1,'Control Panel'!$B:$B,'Control Panel'!$H:$H),_xlfn.XLOOKUP(M$1,'Control Panel'!$B:$B,'Control Panel'!$E:$E),_xlfn.XLOOKUP(M$1,'Control Panel'!$B:$B,'Control Panel'!$C:$C)))</f>
        <v>26277.152547020552</v>
      </c>
      <c r="O356" s="3">
        <f>IF(N356=0,0,M356*(_xlfn.XLOOKUP(M$1,'Control Panel'!$B:$B,'Control Panel'!$H:$H)))</f>
        <v>1030.0823969276867</v>
      </c>
      <c r="P356" s="3">
        <f t="shared" si="190"/>
        <v>25247.070150092866</v>
      </c>
      <c r="Q356" s="3">
        <f t="shared" si="191"/>
        <v>154549.13004092153</v>
      </c>
      <c r="R356" s="10">
        <f>_xlfn.XLOOKUP(M$1,'Control Panel'!$B:$B,'Control Panel'!$D:$D)</f>
        <v>6.8750000000000006E-2</v>
      </c>
      <c r="S356" s="2">
        <f>IF('Control Panel'!$D$26="ON",W355*(1-'Control Panel'!$C$26),W355)</f>
        <v>292168.82531034027</v>
      </c>
      <c r="T356" s="3">
        <f>IF(ROUND(W355,2) = 0,0,-PMT(_xlfn.XLOOKUP(S$1,'Control Panel'!$B:$B,'Control Panel'!$H:$H),_xlfn.XLOOKUP(S$1,'Control Panel'!$B:$B,'Control Panel'!$E:$E),_xlfn.XLOOKUP(S$1,'Control Panel'!$B:$B,'Control Panel'!$C:$C)))</f>
        <v>42700.372888908401</v>
      </c>
      <c r="U356" s="3">
        <f>IF(T356=0,0,S356*(_xlfn.XLOOKUP(S$1,'Control Panel'!$B:$B,'Control Panel'!$H:$H)))</f>
        <v>1673.8838950071579</v>
      </c>
      <c r="V356" s="3">
        <f t="shared" si="192"/>
        <v>41026.488993901243</v>
      </c>
      <c r="W356" s="3">
        <f t="shared" si="193"/>
        <v>251142.33631643903</v>
      </c>
      <c r="X356" s="10">
        <f>_xlfn.XLOOKUP(S$1,'Control Panel'!$B:$B,'Control Panel'!$D:$D)</f>
        <v>6.8750000000000006E-2</v>
      </c>
      <c r="Y356" s="2">
        <f>IF('Control Panel'!$D$26="ON",AC355*(1-'Control Panel'!$C$26),AC355)</f>
        <v>-6.7957444116473198E-9</v>
      </c>
      <c r="Z356" s="3">
        <f>IF(ROUND(AC355,2) = 0,0,-PMT(_xlfn.XLOOKUP(Y$1,'Control Panel'!$B:$B,'Control Panel'!$H:$H),_xlfn.XLOOKUP(Y$1,'Control Panel'!$B:$B,'Control Panel'!$E:$E),_xlfn.XLOOKUP(Y$1,'Control Panel'!$B:$B,'Control Panel'!$C:$C)))</f>
        <v>0</v>
      </c>
      <c r="AA356" s="3">
        <f>IF(Z356=0,0,Y356*(_xlfn.XLOOKUP(Y$1,'Control Panel'!$B:$B,'Control Panel'!$H:$H)))</f>
        <v>0</v>
      </c>
      <c r="AB356" s="3">
        <f t="shared" si="194"/>
        <v>0</v>
      </c>
      <c r="AC356" s="3">
        <f t="shared" si="195"/>
        <v>-6.7957444116473198E-9</v>
      </c>
      <c r="AD356" s="10">
        <f>_xlfn.XLOOKUP(Y$1,'Control Panel'!$B:$B,'Control Panel'!$D:$D)</f>
        <v>5.1249999999999997E-2</v>
      </c>
      <c r="AE356" s="2">
        <f>IF('Control Panel'!$D$26="ON",AI355*(1-'Control Panel'!$C$26),AI355)</f>
        <v>449490.50047754555</v>
      </c>
      <c r="AF356" s="3">
        <f>IF(ROUND(AI355,2) = 0,0,-PMT(_xlfn.XLOOKUP(AE$1,'Control Panel'!$B:$B,'Control Panel'!$H:$H),_xlfn.XLOOKUP(AE$1,'Control Panel'!$B:$B,'Control Panel'!$E:$E),_xlfn.XLOOKUP(AE$1,'Control Panel'!$B:$B,'Control Panel'!$C:$C)))</f>
        <v>65692.881367551381</v>
      </c>
      <c r="AG356" s="3">
        <f>IF(AF356=0,0,AE356*(_xlfn.XLOOKUP(AE$1,'Control Panel'!$B:$B,'Control Panel'!$H:$H)))</f>
        <v>2575.2059923192714</v>
      </c>
      <c r="AH356" s="3">
        <f t="shared" si="196"/>
        <v>63117.675375232109</v>
      </c>
      <c r="AI356" s="3">
        <f t="shared" si="197"/>
        <v>386372.82510231342</v>
      </c>
      <c r="AJ356" s="10">
        <f>_xlfn.XLOOKUP(AE$1,'Control Panel'!$B:$B,'Control Panel'!$D:$D)</f>
        <v>6.8750000000000006E-2</v>
      </c>
      <c r="AK356" s="2">
        <f>IF('Control Panel'!$D$26="ON",AO355*(1-'Control Panel'!$C$26),AO355)</f>
        <v>-5.056790541857481E-10</v>
      </c>
      <c r="AL356" s="3">
        <f>IF(ROUND(AO355,2) = 0,0,-PMT(_xlfn.XLOOKUP(AK$1,'Control Panel'!$B:$B,'Control Panel'!$H:$H),_xlfn.XLOOKUP(AK$1,'Control Panel'!$B:$B,'Control Panel'!$E:$E),_xlfn.XLOOKUP(AK$1,'Control Panel'!$B:$B,'Control Panel'!$C:$C)))</f>
        <v>0</v>
      </c>
      <c r="AM356" s="3">
        <f>IF(AL356=0,0,AK356*(_xlfn.XLOOKUP(AK$1,'Control Panel'!$B:$B,'Control Panel'!$H:$H)))</f>
        <v>0</v>
      </c>
      <c r="AN356" s="3">
        <f t="shared" si="198"/>
        <v>0</v>
      </c>
      <c r="AO356" s="3">
        <f t="shared" si="199"/>
        <v>-5.056790541857481E-10</v>
      </c>
      <c r="AP356" s="10">
        <f>_xlfn.XLOOKUP(AK$1,'Control Panel'!$B:$B,'Control Panel'!$D:$D)</f>
        <v>6.25E-2</v>
      </c>
      <c r="AQ356" s="2">
        <f>IF('Control Panel'!$D$26="ON",AU355*(1-'Control Panel'!$C$26),AU355)</f>
        <v>-1.3387762010097504E-9</v>
      </c>
      <c r="AR356" s="3">
        <f>IF(ROUND(AU355,2) = 0,0,-PMT(_xlfn.XLOOKUP(AQ$1,'Control Panel'!$B:$B,'Control Panel'!$H:$H),_xlfn.XLOOKUP(AQ$1,'Control Panel'!$B:$B,'Control Panel'!$E:$E),_xlfn.XLOOKUP(AQ$1,'Control Panel'!$B:$B,'Control Panel'!$C:$C)))</f>
        <v>0</v>
      </c>
      <c r="AS356" s="3">
        <f>IF(AR356=0,0,AQ356*(_xlfn.XLOOKUP(AQ$1,'Control Panel'!$B:$B,'Control Panel'!$H:$H)))</f>
        <v>0</v>
      </c>
      <c r="AT356" s="3">
        <f t="shared" si="200"/>
        <v>0</v>
      </c>
      <c r="AU356" s="3">
        <f t="shared" si="201"/>
        <v>-1.3387762010097504E-9</v>
      </c>
      <c r="AV356" s="10">
        <f>_xlfn.XLOOKUP(AQ$1,'Control Panel'!$B:$B,'Control Panel'!$D:$D)</f>
        <v>6.6250000000000003E-2</v>
      </c>
      <c r="AW356" s="2">
        <f>IF('Control Panel'!$D$26="ON",BA355*(1-'Control Panel'!$C$26),BA355)</f>
        <v>308040.17541296891</v>
      </c>
      <c r="AX356" s="3">
        <f>IF(ROUND(BA355,2) = 0,0,-PMT(_xlfn.XLOOKUP(AW$1,'Control Panel'!$B:$B,'Control Panel'!$H:$H),_xlfn.XLOOKUP(AW$1,'Control Panel'!$B:$B,'Control Panel'!$E:$E),_xlfn.XLOOKUP(AW$1,'Control Panel'!$B:$B,'Control Panel'!$C:$C)))</f>
        <v>44797.69910066975</v>
      </c>
      <c r="AY356" s="3">
        <f>IF(AX356=0,0,AW356*(_xlfn.XLOOKUP(AW$1,'Control Panel'!$B:$B,'Control Panel'!$H:$H)))</f>
        <v>1379.7632857039232</v>
      </c>
      <c r="AZ356" s="3">
        <f t="shared" si="202"/>
        <v>43417.935814965829</v>
      </c>
      <c r="BA356" s="3">
        <f t="shared" si="203"/>
        <v>264622.2395980031</v>
      </c>
      <c r="BB356" s="10">
        <f>_xlfn.XLOOKUP(AW$1,'Control Panel'!$B:$B,'Control Panel'!$D:$D)</f>
        <v>5.3749999999999999E-2</v>
      </c>
      <c r="BC356" s="2">
        <f>IF('Control Panel'!$D$26="ON",BG355*(1-'Control Panel'!$C$26),BG355)</f>
        <v>568790.70845568506</v>
      </c>
      <c r="BD356" s="3">
        <f>IF(ROUND(BG355,2) = 0,0,-PMT(_xlfn.XLOOKUP(BC$1,'Control Panel'!$B:$B,'Control Panel'!$H:$H),_xlfn.XLOOKUP(BC$1,'Control Panel'!$B:$B,'Control Panel'!$E:$E),_xlfn.XLOOKUP(BC$1,'Control Panel'!$B:$B,'Control Panel'!$C:$C)))</f>
        <v>83162.8118973979</v>
      </c>
      <c r="BE356" s="3">
        <f>IF(BD356=0,0,BC356*(_xlfn.XLOOKUP(BC$1,'Control Panel'!$B:$B,'Control Panel'!$H:$H)))</f>
        <v>3317.9457993248297</v>
      </c>
      <c r="BF356" s="3">
        <f t="shared" si="204"/>
        <v>79844.866098073064</v>
      </c>
      <c r="BG356" s="3">
        <f t="shared" si="205"/>
        <v>488945.84235761198</v>
      </c>
      <c r="BH356" s="10">
        <f>_xlfn.XLOOKUP(BC$1,'Control Panel'!$B:$B,'Control Panel'!$D:$D)</f>
        <v>7.0000000000000007E-2</v>
      </c>
      <c r="BI356" s="2">
        <f>IF('Control Panel'!$D$26="ON",BM355*(1-'Control Panel'!$C$26),BM355)</f>
        <v>274107.43985338614</v>
      </c>
      <c r="BJ356" s="3">
        <f>IF(ROUND(BM355,2) = 0,0,-PMT(_xlfn.XLOOKUP(BI$1,'Control Panel'!$B:$B,'Control Panel'!$H:$H),_xlfn.XLOOKUP(BI$1,'Control Panel'!$B:$B,'Control Panel'!$E:$E),_xlfn.XLOOKUP(BI$1,'Control Panel'!$B:$B,'Control Panel'!$C:$C)))</f>
        <v>39928.799014207361</v>
      </c>
      <c r="BK356" s="3">
        <f>IF(BJ356=0,0,BI356*(_xlfn.XLOOKUP(BI$1,'Control Panel'!$B:$B,'Control Panel'!$H:$H)))</f>
        <v>1341.9843409488694</v>
      </c>
      <c r="BL356" s="3">
        <f t="shared" si="206"/>
        <v>38586.814673258494</v>
      </c>
      <c r="BM356" s="3">
        <f t="shared" si="207"/>
        <v>235520.62518012765</v>
      </c>
      <c r="BN356" s="10">
        <f>_xlfn.XLOOKUP(BI$1,'Control Panel'!$B:$B,'Control Panel'!$D:$D)</f>
        <v>5.8749999999999997E-2</v>
      </c>
      <c r="BO356" s="2">
        <f>IF('Control Panel'!$D$26="ON",BS355*(1-'Control Panel'!$C$26),BS355)</f>
        <v>351375.97446453379</v>
      </c>
      <c r="BP356" s="3">
        <f>IF(ROUND(BS355,2) = 0,0,-PMT(_xlfn.XLOOKUP(BO$1,'Control Panel'!$B:$B,'Control Panel'!$H:$H),_xlfn.XLOOKUP(BO$1,'Control Panel'!$B:$B,'Control Panel'!$E:$E),_xlfn.XLOOKUP(BO$1,'Control Panel'!$B:$B,'Control Panel'!$C:$C)))</f>
        <v>51078.842448125593</v>
      </c>
      <c r="BQ356" s="3">
        <f>IF(BP356=0,0,BO356*(_xlfn.XLOOKUP(BO$1,'Control Panel'!$B:$B,'Control Panel'!$H:$H)))</f>
        <v>1537.2698882823352</v>
      </c>
      <c r="BR356" s="3">
        <f t="shared" si="208"/>
        <v>49541.572559843262</v>
      </c>
      <c r="BS356" s="3">
        <f t="shared" si="209"/>
        <v>301834.40190469055</v>
      </c>
      <c r="BT356" s="10">
        <f>_xlfn.XLOOKUP(BO$1,'Control Panel'!$B:$B,'Control Panel'!$D:$D)</f>
        <v>5.2499999999999998E-2</v>
      </c>
      <c r="BU356" s="2">
        <f>IF('Control Panel'!$D$26="ON",BY355*(1-'Control Panel'!$C$26),BY355)</f>
        <v>-1.0259100235998631E-9</v>
      </c>
      <c r="BV356" s="3">
        <f>IF(ROUND(BY355,2) = 0,0,-PMT(_xlfn.XLOOKUP(BU$1,'Control Panel'!$B:$B,'Control Panel'!$H:$H),_xlfn.XLOOKUP(BU$1,'Control Panel'!$B:$B,'Control Panel'!$E:$E),_xlfn.XLOOKUP(BU$1,'Control Panel'!$B:$B,'Control Panel'!$C:$C)))</f>
        <v>0</v>
      </c>
      <c r="BW356" s="3">
        <f>IF(BV356=0,0,BU356*(_xlfn.XLOOKUP(BU$1,'Control Panel'!$B:$B,'Control Panel'!$H:$H)))</f>
        <v>0</v>
      </c>
      <c r="BX356" s="3">
        <f t="shared" si="210"/>
        <v>0</v>
      </c>
      <c r="BY356" s="3">
        <f t="shared" si="211"/>
        <v>-1.0259100235998631E-9</v>
      </c>
      <c r="BZ356" s="10">
        <f>_xlfn.XLOOKUP(BU$1,'Control Panel'!$B:$B,'Control Panel'!$D:$D)</f>
        <v>6.3750000000000001E-2</v>
      </c>
      <c r="CA356" s="2">
        <f>IF('Control Panel'!$D$26="ON",CE355*(1-'Control Panel'!$C$26),CE355)</f>
        <v>-8.3746272139251232E-9</v>
      </c>
      <c r="CB356" s="3">
        <f>IF(ROUND(CE355,2) = 0,0,-PMT(_xlfn.XLOOKUP(CA$1,'Control Panel'!$B:$B,'Control Panel'!$H:$H),_xlfn.XLOOKUP(CA$1,'Control Panel'!$B:$B,'Control Panel'!$E:$E),_xlfn.XLOOKUP(CA$1,'Control Panel'!$B:$B,'Control Panel'!$C:$C)))</f>
        <v>0</v>
      </c>
      <c r="CC356" s="3">
        <f>IF(CB356=0,0,CA356*(_xlfn.XLOOKUP(CA$1,'Control Panel'!$B:$B,'Control Panel'!$H:$H)))</f>
        <v>0</v>
      </c>
      <c r="CD356" s="3">
        <f t="shared" si="212"/>
        <v>0</v>
      </c>
      <c r="CE356" s="3">
        <f t="shared" si="213"/>
        <v>-8.3746272139251232E-9</v>
      </c>
      <c r="CF356" s="10">
        <f>_xlfn.XLOOKUP(CA$1,'Control Panel'!$B:$B,'Control Panel'!$D:$D)</f>
        <v>5.7500000000000002E-2</v>
      </c>
      <c r="CG356" s="2">
        <f>IF('Control Panel'!$D$26="ON",CK355*(1-'Control Panel'!$C$26),CK355)</f>
        <v>2.066371962428093E-9</v>
      </c>
      <c r="CH356" s="3">
        <f>IF(ROUND(CK355,2) = 0,0,-PMT(_xlfn.XLOOKUP(CG$1,'Control Panel'!$B:$B,'Control Panel'!$H:$H),_xlfn.XLOOKUP(CG$1,'Control Panel'!$B:$B,'Control Panel'!$E:$E),_xlfn.XLOOKUP(CG$1,'Control Panel'!$B:$B,'Control Panel'!$C:$C)))</f>
        <v>0</v>
      </c>
      <c r="CI356" s="3">
        <f>IF(CH356=0,0,CG356*(_xlfn.XLOOKUP(CG$1,'Control Panel'!$B:$B,'Control Panel'!$H:$H)))</f>
        <v>0</v>
      </c>
      <c r="CJ356" s="3">
        <f t="shared" si="214"/>
        <v>0</v>
      </c>
      <c r="CK356" s="3">
        <f t="shared" si="215"/>
        <v>2.066371962428093E-9</v>
      </c>
      <c r="CL356" s="10">
        <f>_xlfn.XLOOKUP(CG$1,'Control Panel'!$B:$B,'Control Panel'!$D:$D)</f>
        <v>5.5E-2</v>
      </c>
      <c r="CM356" s="2">
        <f>IF('Control Panel'!$D$26="ON",CQ355*(1-'Control Panel'!$C$26),CQ355)</f>
        <v>75973.183668004975</v>
      </c>
      <c r="CN356" s="3">
        <f>IF(ROUND(CQ355,2) = 0,0,-PMT(_xlfn.XLOOKUP(CM$1,'Control Panel'!$B:$B,'Control Panel'!$H:$H),_xlfn.XLOOKUP(CM$1,'Control Panel'!$B:$B,'Control Panel'!$E:$E),_xlfn.XLOOKUP(CM$1,'Control Panel'!$B:$B,'Control Panel'!$C:$C)))</f>
        <v>11044.074042837967</v>
      </c>
      <c r="CO356" s="3">
        <f>IF(CN356=0,0,CM356*(_xlfn.XLOOKUP(CM$1,'Control Panel'!$B:$B,'Control Panel'!$H:$H)))</f>
        <v>332.38267854752172</v>
      </c>
      <c r="CP356" s="3">
        <f t="shared" si="216"/>
        <v>10711.691364290446</v>
      </c>
      <c r="CQ356" s="3">
        <f t="shared" si="217"/>
        <v>65261.492303714527</v>
      </c>
      <c r="CR356" s="10">
        <f>_xlfn.XLOOKUP(CM$1,'Control Panel'!$B:$B,'Control Panel'!$D:$D)</f>
        <v>5.2499999999999998E-2</v>
      </c>
    </row>
    <row r="357" spans="1:96" ht="11.15" thickBot="1" x14ac:dyDescent="0.35">
      <c r="A357" s="86">
        <f t="shared" si="186"/>
        <v>353348.17951033963</v>
      </c>
      <c r="B357" s="3">
        <f t="shared" si="187"/>
        <v>11334.453796379323</v>
      </c>
      <c r="C357" s="88">
        <f>SUM($A$3:A356)</f>
        <v>97851751.107196212</v>
      </c>
      <c r="D357" s="87">
        <f>IF('Control Panel'!$D$27= "ON",A357+B357*(1-'Control Panel'!$C$27),A357+B357)</f>
        <v>364682.63330671896</v>
      </c>
      <c r="F357" s="11">
        <v>355</v>
      </c>
      <c r="G357" s="2">
        <f>IF('Control Panel'!$D$26="ON",K356*(1-'Control Panel'!$C$26),K356)</f>
        <v>2.5611370801925659E-9</v>
      </c>
      <c r="H357" s="3">
        <f>IF(ROUND(K356,2) = 0,0,-PMT(_xlfn.XLOOKUP(G$1,'Control Panel'!$B:$B,'Control Panel'!$H:$H),_xlfn.XLOOKUP(G$1,'Control Panel'!$B:$B,'Control Panel'!$E:$E),_xlfn.XLOOKUP(G$1,'Control Panel'!$B:$B,'Control Panel'!$C:$C)))</f>
        <v>0</v>
      </c>
      <c r="I357" s="3">
        <f>IF(H357=0,0,G357*(_xlfn.XLOOKUP(G$1,'Control Panel'!$B:$B,'Control Panel'!$H:$H)))</f>
        <v>0</v>
      </c>
      <c r="J357" s="3">
        <f t="shared" si="188"/>
        <v>0</v>
      </c>
      <c r="K357" s="3">
        <f t="shared" si="189"/>
        <v>2.5611370801925659E-9</v>
      </c>
      <c r="L357" s="10">
        <f>_xlfn.XLOOKUP(G$1,'Control Panel'!$B:$B,'Control Panel'!$D:$D)</f>
        <v>5.5E-2</v>
      </c>
      <c r="M357" s="2">
        <f>IF('Control Panel'!$D$26="ON",Q356*(1-'Control Panel'!$C$26),Q356)</f>
        <v>154549.13004092153</v>
      </c>
      <c r="N357" s="3">
        <f>IF(ROUND(Q356,2) = 0,0,-PMT(_xlfn.XLOOKUP(M$1,'Control Panel'!$B:$B,'Control Panel'!$H:$H),_xlfn.XLOOKUP(M$1,'Control Panel'!$B:$B,'Control Panel'!$E:$E),_xlfn.XLOOKUP(M$1,'Control Panel'!$B:$B,'Control Panel'!$C:$C)))</f>
        <v>26277.152547020552</v>
      </c>
      <c r="O357" s="3">
        <f>IF(N357=0,0,M357*(_xlfn.XLOOKUP(M$1,'Control Panel'!$B:$B,'Control Panel'!$H:$H)))</f>
        <v>885.43772419277968</v>
      </c>
      <c r="P357" s="3">
        <f t="shared" si="190"/>
        <v>25391.714822827773</v>
      </c>
      <c r="Q357" s="3">
        <f t="shared" si="191"/>
        <v>129157.41521809375</v>
      </c>
      <c r="R357" s="10">
        <f>_xlfn.XLOOKUP(M$1,'Control Panel'!$B:$B,'Control Panel'!$D:$D)</f>
        <v>6.8750000000000006E-2</v>
      </c>
      <c r="S357" s="2">
        <f>IF('Control Panel'!$D$26="ON",W356*(1-'Control Panel'!$C$26),W356)</f>
        <v>251142.33631643903</v>
      </c>
      <c r="T357" s="3">
        <f>IF(ROUND(W356,2) = 0,0,-PMT(_xlfn.XLOOKUP(S$1,'Control Panel'!$B:$B,'Control Panel'!$H:$H),_xlfn.XLOOKUP(S$1,'Control Panel'!$B:$B,'Control Panel'!$E:$E),_xlfn.XLOOKUP(S$1,'Control Panel'!$B:$B,'Control Panel'!$C:$C)))</f>
        <v>42700.372888908401</v>
      </c>
      <c r="U357" s="3">
        <f>IF(T357=0,0,S357*(_xlfn.XLOOKUP(S$1,'Control Panel'!$B:$B,'Control Panel'!$H:$H)))</f>
        <v>1438.8363018129321</v>
      </c>
      <c r="V357" s="3">
        <f t="shared" si="192"/>
        <v>41261.53658709547</v>
      </c>
      <c r="W357" s="3">
        <f t="shared" si="193"/>
        <v>209880.79972934356</v>
      </c>
      <c r="X357" s="10">
        <f>_xlfn.XLOOKUP(S$1,'Control Panel'!$B:$B,'Control Panel'!$D:$D)</f>
        <v>6.8750000000000006E-2</v>
      </c>
      <c r="Y357" s="2">
        <f>IF('Control Panel'!$D$26="ON",AC356*(1-'Control Panel'!$C$26),AC356)</f>
        <v>-6.7957444116473198E-9</v>
      </c>
      <c r="Z357" s="3">
        <f>IF(ROUND(AC356,2) = 0,0,-PMT(_xlfn.XLOOKUP(Y$1,'Control Panel'!$B:$B,'Control Panel'!$H:$H),_xlfn.XLOOKUP(Y$1,'Control Panel'!$B:$B,'Control Panel'!$E:$E),_xlfn.XLOOKUP(Y$1,'Control Panel'!$B:$B,'Control Panel'!$C:$C)))</f>
        <v>0</v>
      </c>
      <c r="AA357" s="3">
        <f>IF(Z357=0,0,Y357*(_xlfn.XLOOKUP(Y$1,'Control Panel'!$B:$B,'Control Panel'!$H:$H)))</f>
        <v>0</v>
      </c>
      <c r="AB357" s="3">
        <f t="shared" si="194"/>
        <v>0</v>
      </c>
      <c r="AC357" s="3">
        <f t="shared" si="195"/>
        <v>-6.7957444116473198E-9</v>
      </c>
      <c r="AD357" s="10">
        <f>_xlfn.XLOOKUP(Y$1,'Control Panel'!$B:$B,'Control Panel'!$D:$D)</f>
        <v>5.1249999999999997E-2</v>
      </c>
      <c r="AE357" s="2">
        <f>IF('Control Panel'!$D$26="ON",AI356*(1-'Control Panel'!$C$26),AI356)</f>
        <v>386372.82510231342</v>
      </c>
      <c r="AF357" s="3">
        <f>IF(ROUND(AI356,2) = 0,0,-PMT(_xlfn.XLOOKUP(AE$1,'Control Panel'!$B:$B,'Control Panel'!$H:$H),_xlfn.XLOOKUP(AE$1,'Control Panel'!$B:$B,'Control Panel'!$E:$E),_xlfn.XLOOKUP(AE$1,'Control Panel'!$B:$B,'Control Panel'!$C:$C)))</f>
        <v>65692.881367551381</v>
      </c>
      <c r="AG357" s="3">
        <f>IF(AF357=0,0,AE357*(_xlfn.XLOOKUP(AE$1,'Control Panel'!$B:$B,'Control Panel'!$H:$H)))</f>
        <v>2213.5943104820039</v>
      </c>
      <c r="AH357" s="3">
        <f t="shared" si="196"/>
        <v>63479.287057069378</v>
      </c>
      <c r="AI357" s="3">
        <f t="shared" si="197"/>
        <v>322893.53804524406</v>
      </c>
      <c r="AJ357" s="10">
        <f>_xlfn.XLOOKUP(AE$1,'Control Panel'!$B:$B,'Control Panel'!$D:$D)</f>
        <v>6.8750000000000006E-2</v>
      </c>
      <c r="AK357" s="2">
        <f>IF('Control Panel'!$D$26="ON",AO356*(1-'Control Panel'!$C$26),AO356)</f>
        <v>-5.056790541857481E-10</v>
      </c>
      <c r="AL357" s="3">
        <f>IF(ROUND(AO356,2) = 0,0,-PMT(_xlfn.XLOOKUP(AK$1,'Control Panel'!$B:$B,'Control Panel'!$H:$H),_xlfn.XLOOKUP(AK$1,'Control Panel'!$B:$B,'Control Panel'!$E:$E),_xlfn.XLOOKUP(AK$1,'Control Panel'!$B:$B,'Control Panel'!$C:$C)))</f>
        <v>0</v>
      </c>
      <c r="AM357" s="3">
        <f>IF(AL357=0,0,AK357*(_xlfn.XLOOKUP(AK$1,'Control Panel'!$B:$B,'Control Panel'!$H:$H)))</f>
        <v>0</v>
      </c>
      <c r="AN357" s="3">
        <f t="shared" si="198"/>
        <v>0</v>
      </c>
      <c r="AO357" s="3">
        <f t="shared" si="199"/>
        <v>-5.056790541857481E-10</v>
      </c>
      <c r="AP357" s="10">
        <f>_xlfn.XLOOKUP(AK$1,'Control Panel'!$B:$B,'Control Panel'!$D:$D)</f>
        <v>6.25E-2</v>
      </c>
      <c r="AQ357" s="2">
        <f>IF('Control Panel'!$D$26="ON",AU356*(1-'Control Panel'!$C$26),AU356)</f>
        <v>-1.3387762010097504E-9</v>
      </c>
      <c r="AR357" s="3">
        <f>IF(ROUND(AU356,2) = 0,0,-PMT(_xlfn.XLOOKUP(AQ$1,'Control Panel'!$B:$B,'Control Panel'!$H:$H),_xlfn.XLOOKUP(AQ$1,'Control Panel'!$B:$B,'Control Panel'!$E:$E),_xlfn.XLOOKUP(AQ$1,'Control Panel'!$B:$B,'Control Panel'!$C:$C)))</f>
        <v>0</v>
      </c>
      <c r="AS357" s="3">
        <f>IF(AR357=0,0,AQ357*(_xlfn.XLOOKUP(AQ$1,'Control Panel'!$B:$B,'Control Panel'!$H:$H)))</f>
        <v>0</v>
      </c>
      <c r="AT357" s="3">
        <f t="shared" si="200"/>
        <v>0</v>
      </c>
      <c r="AU357" s="3">
        <f t="shared" si="201"/>
        <v>-1.3387762010097504E-9</v>
      </c>
      <c r="AV357" s="10">
        <f>_xlfn.XLOOKUP(AQ$1,'Control Panel'!$B:$B,'Control Panel'!$D:$D)</f>
        <v>6.6250000000000003E-2</v>
      </c>
      <c r="AW357" s="2">
        <f>IF('Control Panel'!$D$26="ON",BA356*(1-'Control Panel'!$C$26),BA356)</f>
        <v>264622.2395980031</v>
      </c>
      <c r="AX357" s="3">
        <f>IF(ROUND(BA356,2) = 0,0,-PMT(_xlfn.XLOOKUP(AW$1,'Control Panel'!$B:$B,'Control Panel'!$H:$H),_xlfn.XLOOKUP(AW$1,'Control Panel'!$B:$B,'Control Panel'!$E:$E),_xlfn.XLOOKUP(AW$1,'Control Panel'!$B:$B,'Control Panel'!$C:$C)))</f>
        <v>44797.69910066975</v>
      </c>
      <c r="AY357" s="3">
        <f>IF(AX357=0,0,AW357*(_xlfn.XLOOKUP(AW$1,'Control Panel'!$B:$B,'Control Panel'!$H:$H)))</f>
        <v>1185.2871148660556</v>
      </c>
      <c r="AZ357" s="3">
        <f t="shared" si="202"/>
        <v>43612.411985803694</v>
      </c>
      <c r="BA357" s="3">
        <f t="shared" si="203"/>
        <v>221009.82761219941</v>
      </c>
      <c r="BB357" s="10">
        <f>_xlfn.XLOOKUP(AW$1,'Control Panel'!$B:$B,'Control Panel'!$D:$D)</f>
        <v>5.3749999999999999E-2</v>
      </c>
      <c r="BC357" s="2">
        <f>IF('Control Panel'!$D$26="ON",BG356*(1-'Control Panel'!$C$26),BG356)</f>
        <v>488945.84235761198</v>
      </c>
      <c r="BD357" s="3">
        <f>IF(ROUND(BG356,2) = 0,0,-PMT(_xlfn.XLOOKUP(BC$1,'Control Panel'!$B:$B,'Control Panel'!$H:$H),_xlfn.XLOOKUP(BC$1,'Control Panel'!$B:$B,'Control Panel'!$E:$E),_xlfn.XLOOKUP(BC$1,'Control Panel'!$B:$B,'Control Panel'!$C:$C)))</f>
        <v>83162.8118973979</v>
      </c>
      <c r="BE357" s="3">
        <f>IF(BD357=0,0,BC357*(_xlfn.XLOOKUP(BC$1,'Control Panel'!$B:$B,'Control Panel'!$H:$H)))</f>
        <v>2852.1840804194035</v>
      </c>
      <c r="BF357" s="3">
        <f t="shared" si="204"/>
        <v>80310.627816978493</v>
      </c>
      <c r="BG357" s="3">
        <f t="shared" si="205"/>
        <v>408635.21454063349</v>
      </c>
      <c r="BH357" s="10">
        <f>_xlfn.XLOOKUP(BC$1,'Control Panel'!$B:$B,'Control Panel'!$D:$D)</f>
        <v>7.0000000000000007E-2</v>
      </c>
      <c r="BI357" s="2">
        <f>IF('Control Panel'!$D$26="ON",BM356*(1-'Control Panel'!$C$26),BM356)</f>
        <v>235520.62518012765</v>
      </c>
      <c r="BJ357" s="3">
        <f>IF(ROUND(BM356,2) = 0,0,-PMT(_xlfn.XLOOKUP(BI$1,'Control Panel'!$B:$B,'Control Panel'!$H:$H),_xlfn.XLOOKUP(BI$1,'Control Panel'!$B:$B,'Control Panel'!$E:$E),_xlfn.XLOOKUP(BI$1,'Control Panel'!$B:$B,'Control Panel'!$C:$C)))</f>
        <v>39928.799014207361</v>
      </c>
      <c r="BK357" s="3">
        <f>IF(BJ357=0,0,BI357*(_xlfn.XLOOKUP(BI$1,'Control Panel'!$B:$B,'Control Panel'!$H:$H)))</f>
        <v>1153.0697274443748</v>
      </c>
      <c r="BL357" s="3">
        <f t="shared" si="206"/>
        <v>38775.729286762988</v>
      </c>
      <c r="BM357" s="3">
        <f t="shared" si="207"/>
        <v>196744.89589336468</v>
      </c>
      <c r="BN357" s="10">
        <f>_xlfn.XLOOKUP(BI$1,'Control Panel'!$B:$B,'Control Panel'!$D:$D)</f>
        <v>5.8749999999999997E-2</v>
      </c>
      <c r="BO357" s="2">
        <f>IF('Control Panel'!$D$26="ON",BS356*(1-'Control Panel'!$C$26),BS356)</f>
        <v>301834.40190469055</v>
      </c>
      <c r="BP357" s="3">
        <f>IF(ROUND(BS356,2) = 0,0,-PMT(_xlfn.XLOOKUP(BO$1,'Control Panel'!$B:$B,'Control Panel'!$H:$H),_xlfn.XLOOKUP(BO$1,'Control Panel'!$B:$B,'Control Panel'!$E:$E),_xlfn.XLOOKUP(BO$1,'Control Panel'!$B:$B,'Control Panel'!$C:$C)))</f>
        <v>51078.842448125593</v>
      </c>
      <c r="BQ357" s="3">
        <f>IF(BP357=0,0,BO357*(_xlfn.XLOOKUP(BO$1,'Control Panel'!$B:$B,'Control Panel'!$H:$H)))</f>
        <v>1320.525508333021</v>
      </c>
      <c r="BR357" s="3">
        <f t="shared" si="208"/>
        <v>49758.316939792574</v>
      </c>
      <c r="BS357" s="3">
        <f t="shared" si="209"/>
        <v>252076.08496489798</v>
      </c>
      <c r="BT357" s="10">
        <f>_xlfn.XLOOKUP(BO$1,'Control Panel'!$B:$B,'Control Panel'!$D:$D)</f>
        <v>5.2499999999999998E-2</v>
      </c>
      <c r="BU357" s="2">
        <f>IF('Control Panel'!$D$26="ON",BY356*(1-'Control Panel'!$C$26),BY356)</f>
        <v>-1.0259100235998631E-9</v>
      </c>
      <c r="BV357" s="3">
        <f>IF(ROUND(BY356,2) = 0,0,-PMT(_xlfn.XLOOKUP(BU$1,'Control Panel'!$B:$B,'Control Panel'!$H:$H),_xlfn.XLOOKUP(BU$1,'Control Panel'!$B:$B,'Control Panel'!$E:$E),_xlfn.XLOOKUP(BU$1,'Control Panel'!$B:$B,'Control Panel'!$C:$C)))</f>
        <v>0</v>
      </c>
      <c r="BW357" s="3">
        <f>IF(BV357=0,0,BU357*(_xlfn.XLOOKUP(BU$1,'Control Panel'!$B:$B,'Control Panel'!$H:$H)))</f>
        <v>0</v>
      </c>
      <c r="BX357" s="3">
        <f t="shared" si="210"/>
        <v>0</v>
      </c>
      <c r="BY357" s="3">
        <f t="shared" si="211"/>
        <v>-1.0259100235998631E-9</v>
      </c>
      <c r="BZ357" s="10">
        <f>_xlfn.XLOOKUP(BU$1,'Control Panel'!$B:$B,'Control Panel'!$D:$D)</f>
        <v>6.3750000000000001E-2</v>
      </c>
      <c r="CA357" s="2">
        <f>IF('Control Panel'!$D$26="ON",CE356*(1-'Control Panel'!$C$26),CE356)</f>
        <v>-8.3746272139251232E-9</v>
      </c>
      <c r="CB357" s="3">
        <f>IF(ROUND(CE356,2) = 0,0,-PMT(_xlfn.XLOOKUP(CA$1,'Control Panel'!$B:$B,'Control Panel'!$H:$H),_xlfn.XLOOKUP(CA$1,'Control Panel'!$B:$B,'Control Panel'!$E:$E),_xlfn.XLOOKUP(CA$1,'Control Panel'!$B:$B,'Control Panel'!$C:$C)))</f>
        <v>0</v>
      </c>
      <c r="CC357" s="3">
        <f>IF(CB357=0,0,CA357*(_xlfn.XLOOKUP(CA$1,'Control Panel'!$B:$B,'Control Panel'!$H:$H)))</f>
        <v>0</v>
      </c>
      <c r="CD357" s="3">
        <f t="shared" si="212"/>
        <v>0</v>
      </c>
      <c r="CE357" s="3">
        <f t="shared" si="213"/>
        <v>-8.3746272139251232E-9</v>
      </c>
      <c r="CF357" s="10">
        <f>_xlfn.XLOOKUP(CA$1,'Control Panel'!$B:$B,'Control Panel'!$D:$D)</f>
        <v>5.7500000000000002E-2</v>
      </c>
      <c r="CG357" s="2">
        <f>IF('Control Panel'!$D$26="ON",CK356*(1-'Control Panel'!$C$26),CK356)</f>
        <v>2.066371962428093E-9</v>
      </c>
      <c r="CH357" s="3">
        <f>IF(ROUND(CK356,2) = 0,0,-PMT(_xlfn.XLOOKUP(CG$1,'Control Panel'!$B:$B,'Control Panel'!$H:$H),_xlfn.XLOOKUP(CG$1,'Control Panel'!$B:$B,'Control Panel'!$E:$E),_xlfn.XLOOKUP(CG$1,'Control Panel'!$B:$B,'Control Panel'!$C:$C)))</f>
        <v>0</v>
      </c>
      <c r="CI357" s="3">
        <f>IF(CH357=0,0,CG357*(_xlfn.XLOOKUP(CG$1,'Control Panel'!$B:$B,'Control Panel'!$H:$H)))</f>
        <v>0</v>
      </c>
      <c r="CJ357" s="3">
        <f t="shared" si="214"/>
        <v>0</v>
      </c>
      <c r="CK357" s="3">
        <f t="shared" si="215"/>
        <v>2.066371962428093E-9</v>
      </c>
      <c r="CL357" s="10">
        <f>_xlfn.XLOOKUP(CG$1,'Control Panel'!$B:$B,'Control Panel'!$D:$D)</f>
        <v>5.5E-2</v>
      </c>
      <c r="CM357" s="2">
        <f>IF('Control Panel'!$D$26="ON",CQ356*(1-'Control Panel'!$C$26),CQ356)</f>
        <v>65261.492303714527</v>
      </c>
      <c r="CN357" s="3">
        <f>IF(ROUND(CQ356,2) = 0,0,-PMT(_xlfn.XLOOKUP(CM$1,'Control Panel'!$B:$B,'Control Panel'!$H:$H),_xlfn.XLOOKUP(CM$1,'Control Panel'!$B:$B,'Control Panel'!$E:$E),_xlfn.XLOOKUP(CM$1,'Control Panel'!$B:$B,'Control Panel'!$C:$C)))</f>
        <v>11044.074042837967</v>
      </c>
      <c r="CO357" s="3">
        <f>IF(CN357=0,0,CM357*(_xlfn.XLOOKUP(CM$1,'Control Panel'!$B:$B,'Control Panel'!$H:$H)))</f>
        <v>285.519028828751</v>
      </c>
      <c r="CP357" s="3">
        <f t="shared" si="216"/>
        <v>10758.555014009216</v>
      </c>
      <c r="CQ357" s="3">
        <f t="shared" si="217"/>
        <v>54502.937289705311</v>
      </c>
      <c r="CR357" s="10">
        <f>_xlfn.XLOOKUP(CM$1,'Control Panel'!$B:$B,'Control Panel'!$D:$D)</f>
        <v>5.2499999999999998E-2</v>
      </c>
    </row>
    <row r="358" spans="1:96" ht="11.15" thickBot="1" x14ac:dyDescent="0.35">
      <c r="A358" s="86">
        <f t="shared" si="186"/>
        <v>355212.15725902317</v>
      </c>
      <c r="B358" s="3">
        <f t="shared" si="187"/>
        <v>9470.476047695729</v>
      </c>
      <c r="C358" s="88">
        <f>SUM($A$3:A357)</f>
        <v>98205099.286706552</v>
      </c>
      <c r="D358" s="87">
        <f>IF('Control Panel'!$D$27= "ON",A358+B358*(1-'Control Panel'!$C$27),A358+B358)</f>
        <v>364682.6333067189</v>
      </c>
      <c r="F358" s="11">
        <v>356</v>
      </c>
      <c r="G358" s="2">
        <f>IF('Control Panel'!$D$26="ON",K357*(1-'Control Panel'!$C$26),K357)</f>
        <v>2.5611370801925659E-9</v>
      </c>
      <c r="H358" s="3">
        <f>IF(ROUND(K357,2) = 0,0,-PMT(_xlfn.XLOOKUP(G$1,'Control Panel'!$B:$B,'Control Panel'!$H:$H),_xlfn.XLOOKUP(G$1,'Control Panel'!$B:$B,'Control Panel'!$E:$E),_xlfn.XLOOKUP(G$1,'Control Panel'!$B:$B,'Control Panel'!$C:$C)))</f>
        <v>0</v>
      </c>
      <c r="I358" s="3">
        <f>IF(H358=0,0,G358*(_xlfn.XLOOKUP(G$1,'Control Panel'!$B:$B,'Control Panel'!$H:$H)))</f>
        <v>0</v>
      </c>
      <c r="J358" s="3">
        <f t="shared" si="188"/>
        <v>0</v>
      </c>
      <c r="K358" s="3">
        <f t="shared" si="189"/>
        <v>2.5611370801925659E-9</v>
      </c>
      <c r="L358" s="10">
        <f>_xlfn.XLOOKUP(G$1,'Control Panel'!$B:$B,'Control Panel'!$D:$D)</f>
        <v>5.5E-2</v>
      </c>
      <c r="M358" s="2">
        <f>IF('Control Panel'!$D$26="ON",Q357*(1-'Control Panel'!$C$26),Q357)</f>
        <v>129157.41521809375</v>
      </c>
      <c r="N358" s="3">
        <f>IF(ROUND(Q357,2) = 0,0,-PMT(_xlfn.XLOOKUP(M$1,'Control Panel'!$B:$B,'Control Panel'!$H:$H),_xlfn.XLOOKUP(M$1,'Control Panel'!$B:$B,'Control Panel'!$E:$E),_xlfn.XLOOKUP(M$1,'Control Panel'!$B:$B,'Control Panel'!$C:$C)))</f>
        <v>26277.152547020552</v>
      </c>
      <c r="O358" s="3">
        <f>IF(N358=0,0,M358*(_xlfn.XLOOKUP(M$1,'Control Panel'!$B:$B,'Control Panel'!$H:$H)))</f>
        <v>739.96435802032886</v>
      </c>
      <c r="P358" s="3">
        <f t="shared" si="190"/>
        <v>25537.188189000222</v>
      </c>
      <c r="Q358" s="3">
        <f t="shared" si="191"/>
        <v>103620.22702909353</v>
      </c>
      <c r="R358" s="10">
        <f>_xlfn.XLOOKUP(M$1,'Control Panel'!$B:$B,'Control Panel'!$D:$D)</f>
        <v>6.8750000000000006E-2</v>
      </c>
      <c r="S358" s="2">
        <f>IF('Control Panel'!$D$26="ON",W357*(1-'Control Panel'!$C$26),W357)</f>
        <v>209880.79972934356</v>
      </c>
      <c r="T358" s="3">
        <f>IF(ROUND(W357,2) = 0,0,-PMT(_xlfn.XLOOKUP(S$1,'Control Panel'!$B:$B,'Control Panel'!$H:$H),_xlfn.XLOOKUP(S$1,'Control Panel'!$B:$B,'Control Panel'!$E:$E),_xlfn.XLOOKUP(S$1,'Control Panel'!$B:$B,'Control Panel'!$C:$C)))</f>
        <v>42700.372888908401</v>
      </c>
      <c r="U358" s="3">
        <f>IF(T358=0,0,S358*(_xlfn.XLOOKUP(S$1,'Control Panel'!$B:$B,'Control Panel'!$H:$H)))</f>
        <v>1202.4420817826976</v>
      </c>
      <c r="V358" s="3">
        <f t="shared" si="192"/>
        <v>41497.930807125704</v>
      </c>
      <c r="W358" s="3">
        <f t="shared" si="193"/>
        <v>168382.86892221787</v>
      </c>
      <c r="X358" s="10">
        <f>_xlfn.XLOOKUP(S$1,'Control Panel'!$B:$B,'Control Panel'!$D:$D)</f>
        <v>6.8750000000000006E-2</v>
      </c>
      <c r="Y358" s="2">
        <f>IF('Control Panel'!$D$26="ON",AC357*(1-'Control Panel'!$C$26),AC357)</f>
        <v>-6.7957444116473198E-9</v>
      </c>
      <c r="Z358" s="3">
        <f>IF(ROUND(AC357,2) = 0,0,-PMT(_xlfn.XLOOKUP(Y$1,'Control Panel'!$B:$B,'Control Panel'!$H:$H),_xlfn.XLOOKUP(Y$1,'Control Panel'!$B:$B,'Control Panel'!$E:$E),_xlfn.XLOOKUP(Y$1,'Control Panel'!$B:$B,'Control Panel'!$C:$C)))</f>
        <v>0</v>
      </c>
      <c r="AA358" s="3">
        <f>IF(Z358=0,0,Y358*(_xlfn.XLOOKUP(Y$1,'Control Panel'!$B:$B,'Control Panel'!$H:$H)))</f>
        <v>0</v>
      </c>
      <c r="AB358" s="3">
        <f t="shared" si="194"/>
        <v>0</v>
      </c>
      <c r="AC358" s="3">
        <f t="shared" si="195"/>
        <v>-6.7957444116473198E-9</v>
      </c>
      <c r="AD358" s="10">
        <f>_xlfn.XLOOKUP(Y$1,'Control Panel'!$B:$B,'Control Panel'!$D:$D)</f>
        <v>5.1249999999999997E-2</v>
      </c>
      <c r="AE358" s="2">
        <f>IF('Control Panel'!$D$26="ON",AI357*(1-'Control Panel'!$C$26),AI357)</f>
        <v>322893.53804524406</v>
      </c>
      <c r="AF358" s="3">
        <f>IF(ROUND(AI357,2) = 0,0,-PMT(_xlfn.XLOOKUP(AE$1,'Control Panel'!$B:$B,'Control Panel'!$H:$H),_xlfn.XLOOKUP(AE$1,'Control Panel'!$B:$B,'Control Panel'!$E:$E),_xlfn.XLOOKUP(AE$1,'Control Panel'!$B:$B,'Control Panel'!$C:$C)))</f>
        <v>65692.881367551381</v>
      </c>
      <c r="AG358" s="3">
        <f>IF(AF358=0,0,AE358*(_xlfn.XLOOKUP(AE$1,'Control Panel'!$B:$B,'Control Panel'!$H:$H)))</f>
        <v>1849.9108950508776</v>
      </c>
      <c r="AH358" s="3">
        <f t="shared" si="196"/>
        <v>63842.970472500507</v>
      </c>
      <c r="AI358" s="3">
        <f t="shared" si="197"/>
        <v>259050.56757274354</v>
      </c>
      <c r="AJ358" s="10">
        <f>_xlfn.XLOOKUP(AE$1,'Control Panel'!$B:$B,'Control Panel'!$D:$D)</f>
        <v>6.8750000000000006E-2</v>
      </c>
      <c r="AK358" s="2">
        <f>IF('Control Panel'!$D$26="ON",AO357*(1-'Control Panel'!$C$26),AO357)</f>
        <v>-5.056790541857481E-10</v>
      </c>
      <c r="AL358" s="3">
        <f>IF(ROUND(AO357,2) = 0,0,-PMT(_xlfn.XLOOKUP(AK$1,'Control Panel'!$B:$B,'Control Panel'!$H:$H),_xlfn.XLOOKUP(AK$1,'Control Panel'!$B:$B,'Control Panel'!$E:$E),_xlfn.XLOOKUP(AK$1,'Control Panel'!$B:$B,'Control Panel'!$C:$C)))</f>
        <v>0</v>
      </c>
      <c r="AM358" s="3">
        <f>IF(AL358=0,0,AK358*(_xlfn.XLOOKUP(AK$1,'Control Panel'!$B:$B,'Control Panel'!$H:$H)))</f>
        <v>0</v>
      </c>
      <c r="AN358" s="3">
        <f t="shared" si="198"/>
        <v>0</v>
      </c>
      <c r="AO358" s="3">
        <f t="shared" si="199"/>
        <v>-5.056790541857481E-10</v>
      </c>
      <c r="AP358" s="10">
        <f>_xlfn.XLOOKUP(AK$1,'Control Panel'!$B:$B,'Control Panel'!$D:$D)</f>
        <v>6.25E-2</v>
      </c>
      <c r="AQ358" s="2">
        <f>IF('Control Panel'!$D$26="ON",AU357*(1-'Control Panel'!$C$26),AU357)</f>
        <v>-1.3387762010097504E-9</v>
      </c>
      <c r="AR358" s="3">
        <f>IF(ROUND(AU357,2) = 0,0,-PMT(_xlfn.XLOOKUP(AQ$1,'Control Panel'!$B:$B,'Control Panel'!$H:$H),_xlfn.XLOOKUP(AQ$1,'Control Panel'!$B:$B,'Control Panel'!$E:$E),_xlfn.XLOOKUP(AQ$1,'Control Panel'!$B:$B,'Control Panel'!$C:$C)))</f>
        <v>0</v>
      </c>
      <c r="AS358" s="3">
        <f>IF(AR358=0,0,AQ358*(_xlfn.XLOOKUP(AQ$1,'Control Panel'!$B:$B,'Control Panel'!$H:$H)))</f>
        <v>0</v>
      </c>
      <c r="AT358" s="3">
        <f t="shared" si="200"/>
        <v>0</v>
      </c>
      <c r="AU358" s="3">
        <f t="shared" si="201"/>
        <v>-1.3387762010097504E-9</v>
      </c>
      <c r="AV358" s="10">
        <f>_xlfn.XLOOKUP(AQ$1,'Control Panel'!$B:$B,'Control Panel'!$D:$D)</f>
        <v>6.6250000000000003E-2</v>
      </c>
      <c r="AW358" s="2">
        <f>IF('Control Panel'!$D$26="ON",BA357*(1-'Control Panel'!$C$26),BA357)</f>
        <v>221009.82761219941</v>
      </c>
      <c r="AX358" s="3">
        <f>IF(ROUND(BA357,2) = 0,0,-PMT(_xlfn.XLOOKUP(AW$1,'Control Panel'!$B:$B,'Control Panel'!$H:$H),_xlfn.XLOOKUP(AW$1,'Control Panel'!$B:$B,'Control Panel'!$E:$E),_xlfn.XLOOKUP(AW$1,'Control Panel'!$B:$B,'Control Panel'!$C:$C)))</f>
        <v>44797.69910066975</v>
      </c>
      <c r="AY358" s="3">
        <f>IF(AX358=0,0,AW358*(_xlfn.XLOOKUP(AW$1,'Control Panel'!$B:$B,'Control Panel'!$H:$H)))</f>
        <v>989.93985284630992</v>
      </c>
      <c r="AZ358" s="3">
        <f t="shared" si="202"/>
        <v>43807.759247823436</v>
      </c>
      <c r="BA358" s="3">
        <f t="shared" si="203"/>
        <v>177202.06836437597</v>
      </c>
      <c r="BB358" s="10">
        <f>_xlfn.XLOOKUP(AW$1,'Control Panel'!$B:$B,'Control Panel'!$D:$D)</f>
        <v>5.3749999999999999E-2</v>
      </c>
      <c r="BC358" s="2">
        <f>IF('Control Panel'!$D$26="ON",BG357*(1-'Control Panel'!$C$26),BG357)</f>
        <v>408635.21454063349</v>
      </c>
      <c r="BD358" s="3">
        <f>IF(ROUND(BG357,2) = 0,0,-PMT(_xlfn.XLOOKUP(BC$1,'Control Panel'!$B:$B,'Control Panel'!$H:$H),_xlfn.XLOOKUP(BC$1,'Control Panel'!$B:$B,'Control Panel'!$E:$E),_xlfn.XLOOKUP(BC$1,'Control Panel'!$B:$B,'Control Panel'!$C:$C)))</f>
        <v>83162.8118973979</v>
      </c>
      <c r="BE358" s="3">
        <f>IF(BD358=0,0,BC358*(_xlfn.XLOOKUP(BC$1,'Control Panel'!$B:$B,'Control Panel'!$H:$H)))</f>
        <v>2383.7054181536955</v>
      </c>
      <c r="BF358" s="3">
        <f t="shared" si="204"/>
        <v>80779.106479244205</v>
      </c>
      <c r="BG358" s="3">
        <f t="shared" si="205"/>
        <v>327856.1080613893</v>
      </c>
      <c r="BH358" s="10">
        <f>_xlfn.XLOOKUP(BC$1,'Control Panel'!$B:$B,'Control Panel'!$D:$D)</f>
        <v>7.0000000000000007E-2</v>
      </c>
      <c r="BI358" s="2">
        <f>IF('Control Panel'!$D$26="ON",BM357*(1-'Control Panel'!$C$26),BM357)</f>
        <v>196744.89589336468</v>
      </c>
      <c r="BJ358" s="3">
        <f>IF(ROUND(BM357,2) = 0,0,-PMT(_xlfn.XLOOKUP(BI$1,'Control Panel'!$B:$B,'Control Panel'!$H:$H),_xlfn.XLOOKUP(BI$1,'Control Panel'!$B:$B,'Control Panel'!$E:$E),_xlfn.XLOOKUP(BI$1,'Control Panel'!$B:$B,'Control Panel'!$C:$C)))</f>
        <v>39928.799014207361</v>
      </c>
      <c r="BK358" s="3">
        <f>IF(BJ358=0,0,BI358*(_xlfn.XLOOKUP(BI$1,'Control Panel'!$B:$B,'Control Panel'!$H:$H)))</f>
        <v>963.23021947793109</v>
      </c>
      <c r="BL358" s="3">
        <f t="shared" si="206"/>
        <v>38965.568794729428</v>
      </c>
      <c r="BM358" s="3">
        <f t="shared" si="207"/>
        <v>157779.32709863526</v>
      </c>
      <c r="BN358" s="10">
        <f>_xlfn.XLOOKUP(BI$1,'Control Panel'!$B:$B,'Control Panel'!$D:$D)</f>
        <v>5.8749999999999997E-2</v>
      </c>
      <c r="BO358" s="2">
        <f>IF('Control Panel'!$D$26="ON",BS357*(1-'Control Panel'!$C$26),BS357)</f>
        <v>252076.08496489798</v>
      </c>
      <c r="BP358" s="3">
        <f>IF(ROUND(BS357,2) = 0,0,-PMT(_xlfn.XLOOKUP(BO$1,'Control Panel'!$B:$B,'Control Panel'!$H:$H),_xlfn.XLOOKUP(BO$1,'Control Panel'!$B:$B,'Control Panel'!$E:$E),_xlfn.XLOOKUP(BO$1,'Control Panel'!$B:$B,'Control Panel'!$C:$C)))</f>
        <v>51078.842448125593</v>
      </c>
      <c r="BQ358" s="3">
        <f>IF(BP358=0,0,BO358*(_xlfn.XLOOKUP(BO$1,'Control Panel'!$B:$B,'Control Panel'!$H:$H)))</f>
        <v>1102.8328717214285</v>
      </c>
      <c r="BR358" s="3">
        <f t="shared" si="208"/>
        <v>49976.009576404162</v>
      </c>
      <c r="BS358" s="3">
        <f t="shared" si="209"/>
        <v>202100.07538849383</v>
      </c>
      <c r="BT358" s="10">
        <f>_xlfn.XLOOKUP(BO$1,'Control Panel'!$B:$B,'Control Panel'!$D:$D)</f>
        <v>5.2499999999999998E-2</v>
      </c>
      <c r="BU358" s="2">
        <f>IF('Control Panel'!$D$26="ON",BY357*(1-'Control Panel'!$C$26),BY357)</f>
        <v>-1.0259100235998631E-9</v>
      </c>
      <c r="BV358" s="3">
        <f>IF(ROUND(BY357,2) = 0,0,-PMT(_xlfn.XLOOKUP(BU$1,'Control Panel'!$B:$B,'Control Panel'!$H:$H),_xlfn.XLOOKUP(BU$1,'Control Panel'!$B:$B,'Control Panel'!$E:$E),_xlfn.XLOOKUP(BU$1,'Control Panel'!$B:$B,'Control Panel'!$C:$C)))</f>
        <v>0</v>
      </c>
      <c r="BW358" s="3">
        <f>IF(BV358=0,0,BU358*(_xlfn.XLOOKUP(BU$1,'Control Panel'!$B:$B,'Control Panel'!$H:$H)))</f>
        <v>0</v>
      </c>
      <c r="BX358" s="3">
        <f t="shared" si="210"/>
        <v>0</v>
      </c>
      <c r="BY358" s="3">
        <f t="shared" si="211"/>
        <v>-1.0259100235998631E-9</v>
      </c>
      <c r="BZ358" s="10">
        <f>_xlfn.XLOOKUP(BU$1,'Control Panel'!$B:$B,'Control Panel'!$D:$D)</f>
        <v>6.3750000000000001E-2</v>
      </c>
      <c r="CA358" s="2">
        <f>IF('Control Panel'!$D$26="ON",CE357*(1-'Control Panel'!$C$26),CE357)</f>
        <v>-8.3746272139251232E-9</v>
      </c>
      <c r="CB358" s="3">
        <f>IF(ROUND(CE357,2) = 0,0,-PMT(_xlfn.XLOOKUP(CA$1,'Control Panel'!$B:$B,'Control Panel'!$H:$H),_xlfn.XLOOKUP(CA$1,'Control Panel'!$B:$B,'Control Panel'!$E:$E),_xlfn.XLOOKUP(CA$1,'Control Panel'!$B:$B,'Control Panel'!$C:$C)))</f>
        <v>0</v>
      </c>
      <c r="CC358" s="3">
        <f>IF(CB358=0,0,CA358*(_xlfn.XLOOKUP(CA$1,'Control Panel'!$B:$B,'Control Panel'!$H:$H)))</f>
        <v>0</v>
      </c>
      <c r="CD358" s="3">
        <f t="shared" si="212"/>
        <v>0</v>
      </c>
      <c r="CE358" s="3">
        <f t="shared" si="213"/>
        <v>-8.3746272139251232E-9</v>
      </c>
      <c r="CF358" s="10">
        <f>_xlfn.XLOOKUP(CA$1,'Control Panel'!$B:$B,'Control Panel'!$D:$D)</f>
        <v>5.7500000000000002E-2</v>
      </c>
      <c r="CG358" s="2">
        <f>IF('Control Panel'!$D$26="ON",CK357*(1-'Control Panel'!$C$26),CK357)</f>
        <v>2.066371962428093E-9</v>
      </c>
      <c r="CH358" s="3">
        <f>IF(ROUND(CK357,2) = 0,0,-PMT(_xlfn.XLOOKUP(CG$1,'Control Panel'!$B:$B,'Control Panel'!$H:$H),_xlfn.XLOOKUP(CG$1,'Control Panel'!$B:$B,'Control Panel'!$E:$E),_xlfn.XLOOKUP(CG$1,'Control Panel'!$B:$B,'Control Panel'!$C:$C)))</f>
        <v>0</v>
      </c>
      <c r="CI358" s="3">
        <f>IF(CH358=0,0,CG358*(_xlfn.XLOOKUP(CG$1,'Control Panel'!$B:$B,'Control Panel'!$H:$H)))</f>
        <v>0</v>
      </c>
      <c r="CJ358" s="3">
        <f t="shared" si="214"/>
        <v>0</v>
      </c>
      <c r="CK358" s="3">
        <f t="shared" si="215"/>
        <v>2.066371962428093E-9</v>
      </c>
      <c r="CL358" s="10">
        <f>_xlfn.XLOOKUP(CG$1,'Control Panel'!$B:$B,'Control Panel'!$D:$D)</f>
        <v>5.5E-2</v>
      </c>
      <c r="CM358" s="2">
        <f>IF('Control Panel'!$D$26="ON",CQ357*(1-'Control Panel'!$C$26),CQ357)</f>
        <v>54502.937289705311</v>
      </c>
      <c r="CN358" s="3">
        <f>IF(ROUND(CQ357,2) = 0,0,-PMT(_xlfn.XLOOKUP(CM$1,'Control Panel'!$B:$B,'Control Panel'!$H:$H),_xlfn.XLOOKUP(CM$1,'Control Panel'!$B:$B,'Control Panel'!$E:$E),_xlfn.XLOOKUP(CM$1,'Control Panel'!$B:$B,'Control Panel'!$C:$C)))</f>
        <v>11044.074042837967</v>
      </c>
      <c r="CO358" s="3">
        <f>IF(CN358=0,0,CM358*(_xlfn.XLOOKUP(CM$1,'Control Panel'!$B:$B,'Control Panel'!$H:$H)))</f>
        <v>238.45035064246071</v>
      </c>
      <c r="CP358" s="3">
        <f t="shared" si="216"/>
        <v>10805.623692195506</v>
      </c>
      <c r="CQ358" s="3">
        <f t="shared" si="217"/>
        <v>43697.313597509805</v>
      </c>
      <c r="CR358" s="10">
        <f>_xlfn.XLOOKUP(CM$1,'Control Panel'!$B:$B,'Control Panel'!$D:$D)</f>
        <v>5.2499999999999998E-2</v>
      </c>
    </row>
    <row r="359" spans="1:96" ht="11.15" thickBot="1" x14ac:dyDescent="0.35">
      <c r="A359" s="86">
        <f t="shared" si="186"/>
        <v>357086.10193213797</v>
      </c>
      <c r="B359" s="3">
        <f t="shared" si="187"/>
        <v>7596.5313745809381</v>
      </c>
      <c r="C359" s="88">
        <f>SUM($A$3:A358)</f>
        <v>98560311.443965569</v>
      </c>
      <c r="D359" s="87">
        <f>IF('Control Panel'!$D$27= "ON",A359+B359*(1-'Control Panel'!$C$27),A359+B359)</f>
        <v>364682.6333067189</v>
      </c>
      <c r="F359" s="11">
        <v>357</v>
      </c>
      <c r="G359" s="2">
        <f>IF('Control Panel'!$D$26="ON",K358*(1-'Control Panel'!$C$26),K358)</f>
        <v>2.5611370801925659E-9</v>
      </c>
      <c r="H359" s="3">
        <f>IF(ROUND(K358,2) = 0,0,-PMT(_xlfn.XLOOKUP(G$1,'Control Panel'!$B:$B,'Control Panel'!$H:$H),_xlfn.XLOOKUP(G$1,'Control Panel'!$B:$B,'Control Panel'!$E:$E),_xlfn.XLOOKUP(G$1,'Control Panel'!$B:$B,'Control Panel'!$C:$C)))</f>
        <v>0</v>
      </c>
      <c r="I359" s="3">
        <f>IF(H359=0,0,G359*(_xlfn.XLOOKUP(G$1,'Control Panel'!$B:$B,'Control Panel'!$H:$H)))</f>
        <v>0</v>
      </c>
      <c r="J359" s="3">
        <f t="shared" si="188"/>
        <v>0</v>
      </c>
      <c r="K359" s="3">
        <f t="shared" si="189"/>
        <v>2.5611370801925659E-9</v>
      </c>
      <c r="L359" s="10">
        <f>_xlfn.XLOOKUP(G$1,'Control Panel'!$B:$B,'Control Panel'!$D:$D)</f>
        <v>5.5E-2</v>
      </c>
      <c r="M359" s="2">
        <f>IF('Control Panel'!$D$26="ON",Q358*(1-'Control Panel'!$C$26),Q358)</f>
        <v>103620.22702909353</v>
      </c>
      <c r="N359" s="3">
        <f>IF(ROUND(Q358,2) = 0,0,-PMT(_xlfn.XLOOKUP(M$1,'Control Panel'!$B:$B,'Control Panel'!$H:$H),_xlfn.XLOOKUP(M$1,'Control Panel'!$B:$B,'Control Panel'!$E:$E),_xlfn.XLOOKUP(M$1,'Control Panel'!$B:$B,'Control Panel'!$C:$C)))</f>
        <v>26277.152547020552</v>
      </c>
      <c r="O359" s="3">
        <f>IF(N359=0,0,M359*(_xlfn.XLOOKUP(M$1,'Control Panel'!$B:$B,'Control Panel'!$H:$H)))</f>
        <v>593.65755068751503</v>
      </c>
      <c r="P359" s="3">
        <f t="shared" si="190"/>
        <v>25683.494996333036</v>
      </c>
      <c r="Q359" s="3">
        <f t="shared" si="191"/>
        <v>77936.732032760483</v>
      </c>
      <c r="R359" s="10">
        <f>_xlfn.XLOOKUP(M$1,'Control Panel'!$B:$B,'Control Panel'!$D:$D)</f>
        <v>6.8750000000000006E-2</v>
      </c>
      <c r="S359" s="2">
        <f>IF('Control Panel'!$D$26="ON",W358*(1-'Control Panel'!$C$26),W358)</f>
        <v>168382.86892221787</v>
      </c>
      <c r="T359" s="3">
        <f>IF(ROUND(W358,2) = 0,0,-PMT(_xlfn.XLOOKUP(S$1,'Control Panel'!$B:$B,'Control Panel'!$H:$H),_xlfn.XLOOKUP(S$1,'Control Panel'!$B:$B,'Control Panel'!$E:$E),_xlfn.XLOOKUP(S$1,'Control Panel'!$B:$B,'Control Panel'!$C:$C)))</f>
        <v>42700.372888908401</v>
      </c>
      <c r="U359" s="3">
        <f>IF(T359=0,0,S359*(_xlfn.XLOOKUP(S$1,'Control Panel'!$B:$B,'Control Panel'!$H:$H)))</f>
        <v>964.69351986687332</v>
      </c>
      <c r="V359" s="3">
        <f t="shared" si="192"/>
        <v>41735.679369041529</v>
      </c>
      <c r="W359" s="3">
        <f t="shared" si="193"/>
        <v>126647.18955317634</v>
      </c>
      <c r="X359" s="10">
        <f>_xlfn.XLOOKUP(S$1,'Control Panel'!$B:$B,'Control Panel'!$D:$D)</f>
        <v>6.8750000000000006E-2</v>
      </c>
      <c r="Y359" s="2">
        <f>IF('Control Panel'!$D$26="ON",AC358*(1-'Control Panel'!$C$26),AC358)</f>
        <v>-6.7957444116473198E-9</v>
      </c>
      <c r="Z359" s="3">
        <f>IF(ROUND(AC358,2) = 0,0,-PMT(_xlfn.XLOOKUP(Y$1,'Control Panel'!$B:$B,'Control Panel'!$H:$H),_xlfn.XLOOKUP(Y$1,'Control Panel'!$B:$B,'Control Panel'!$E:$E),_xlfn.XLOOKUP(Y$1,'Control Panel'!$B:$B,'Control Panel'!$C:$C)))</f>
        <v>0</v>
      </c>
      <c r="AA359" s="3">
        <f>IF(Z359=0,0,Y359*(_xlfn.XLOOKUP(Y$1,'Control Panel'!$B:$B,'Control Panel'!$H:$H)))</f>
        <v>0</v>
      </c>
      <c r="AB359" s="3">
        <f t="shared" si="194"/>
        <v>0</v>
      </c>
      <c r="AC359" s="3">
        <f t="shared" si="195"/>
        <v>-6.7957444116473198E-9</v>
      </c>
      <c r="AD359" s="10">
        <f>_xlfn.XLOOKUP(Y$1,'Control Panel'!$B:$B,'Control Panel'!$D:$D)</f>
        <v>5.1249999999999997E-2</v>
      </c>
      <c r="AE359" s="2">
        <f>IF('Control Panel'!$D$26="ON",AI358*(1-'Control Panel'!$C$26),AI358)</f>
        <v>259050.56757274354</v>
      </c>
      <c r="AF359" s="3">
        <f>IF(ROUND(AI358,2) = 0,0,-PMT(_xlfn.XLOOKUP(AE$1,'Control Panel'!$B:$B,'Control Panel'!$H:$H),_xlfn.XLOOKUP(AE$1,'Control Panel'!$B:$B,'Control Panel'!$E:$E),_xlfn.XLOOKUP(AE$1,'Control Panel'!$B:$B,'Control Panel'!$C:$C)))</f>
        <v>65692.881367551381</v>
      </c>
      <c r="AG359" s="3">
        <f>IF(AF359=0,0,AE359*(_xlfn.XLOOKUP(AE$1,'Control Panel'!$B:$B,'Control Panel'!$H:$H)))</f>
        <v>1484.1438767188433</v>
      </c>
      <c r="AH359" s="3">
        <f t="shared" si="196"/>
        <v>64208.737490832536</v>
      </c>
      <c r="AI359" s="3">
        <f t="shared" si="197"/>
        <v>194841.830081911</v>
      </c>
      <c r="AJ359" s="10">
        <f>_xlfn.XLOOKUP(AE$1,'Control Panel'!$B:$B,'Control Panel'!$D:$D)</f>
        <v>6.8750000000000006E-2</v>
      </c>
      <c r="AK359" s="2">
        <f>IF('Control Panel'!$D$26="ON",AO358*(1-'Control Panel'!$C$26),AO358)</f>
        <v>-5.056790541857481E-10</v>
      </c>
      <c r="AL359" s="3">
        <f>IF(ROUND(AO358,2) = 0,0,-PMT(_xlfn.XLOOKUP(AK$1,'Control Panel'!$B:$B,'Control Panel'!$H:$H),_xlfn.XLOOKUP(AK$1,'Control Panel'!$B:$B,'Control Panel'!$E:$E),_xlfn.XLOOKUP(AK$1,'Control Panel'!$B:$B,'Control Panel'!$C:$C)))</f>
        <v>0</v>
      </c>
      <c r="AM359" s="3">
        <f>IF(AL359=0,0,AK359*(_xlfn.XLOOKUP(AK$1,'Control Panel'!$B:$B,'Control Panel'!$H:$H)))</f>
        <v>0</v>
      </c>
      <c r="AN359" s="3">
        <f t="shared" si="198"/>
        <v>0</v>
      </c>
      <c r="AO359" s="3">
        <f t="shared" si="199"/>
        <v>-5.056790541857481E-10</v>
      </c>
      <c r="AP359" s="10">
        <f>_xlfn.XLOOKUP(AK$1,'Control Panel'!$B:$B,'Control Panel'!$D:$D)</f>
        <v>6.25E-2</v>
      </c>
      <c r="AQ359" s="2">
        <f>IF('Control Panel'!$D$26="ON",AU358*(1-'Control Panel'!$C$26),AU358)</f>
        <v>-1.3387762010097504E-9</v>
      </c>
      <c r="AR359" s="3">
        <f>IF(ROUND(AU358,2) = 0,0,-PMT(_xlfn.XLOOKUP(AQ$1,'Control Panel'!$B:$B,'Control Panel'!$H:$H),_xlfn.XLOOKUP(AQ$1,'Control Panel'!$B:$B,'Control Panel'!$E:$E),_xlfn.XLOOKUP(AQ$1,'Control Panel'!$B:$B,'Control Panel'!$C:$C)))</f>
        <v>0</v>
      </c>
      <c r="AS359" s="3">
        <f>IF(AR359=0,0,AQ359*(_xlfn.XLOOKUP(AQ$1,'Control Panel'!$B:$B,'Control Panel'!$H:$H)))</f>
        <v>0</v>
      </c>
      <c r="AT359" s="3">
        <f t="shared" si="200"/>
        <v>0</v>
      </c>
      <c r="AU359" s="3">
        <f t="shared" si="201"/>
        <v>-1.3387762010097504E-9</v>
      </c>
      <c r="AV359" s="10">
        <f>_xlfn.XLOOKUP(AQ$1,'Control Panel'!$B:$B,'Control Panel'!$D:$D)</f>
        <v>6.6250000000000003E-2</v>
      </c>
      <c r="AW359" s="2">
        <f>IF('Control Panel'!$D$26="ON",BA358*(1-'Control Panel'!$C$26),BA358)</f>
        <v>177202.06836437597</v>
      </c>
      <c r="AX359" s="3">
        <f>IF(ROUND(BA358,2) = 0,0,-PMT(_xlfn.XLOOKUP(AW$1,'Control Panel'!$B:$B,'Control Panel'!$H:$H),_xlfn.XLOOKUP(AW$1,'Control Panel'!$B:$B,'Control Panel'!$E:$E),_xlfn.XLOOKUP(AW$1,'Control Panel'!$B:$B,'Control Panel'!$C:$C)))</f>
        <v>44797.69910066975</v>
      </c>
      <c r="AY359" s="3">
        <f>IF(AX359=0,0,AW359*(_xlfn.XLOOKUP(AW$1,'Control Panel'!$B:$B,'Control Panel'!$H:$H)))</f>
        <v>793.71759788210079</v>
      </c>
      <c r="AZ359" s="3">
        <f t="shared" si="202"/>
        <v>44003.981502787647</v>
      </c>
      <c r="BA359" s="3">
        <f t="shared" si="203"/>
        <v>133198.08686158832</v>
      </c>
      <c r="BB359" s="10">
        <f>_xlfn.XLOOKUP(AW$1,'Control Panel'!$B:$B,'Control Panel'!$D:$D)</f>
        <v>5.3749999999999999E-2</v>
      </c>
      <c r="BC359" s="2">
        <f>IF('Control Panel'!$D$26="ON",BG358*(1-'Control Panel'!$C$26),BG358)</f>
        <v>327856.1080613893</v>
      </c>
      <c r="BD359" s="3">
        <f>IF(ROUND(BG358,2) = 0,0,-PMT(_xlfn.XLOOKUP(BC$1,'Control Panel'!$B:$B,'Control Panel'!$H:$H),_xlfn.XLOOKUP(BC$1,'Control Panel'!$B:$B,'Control Panel'!$E:$E),_xlfn.XLOOKUP(BC$1,'Control Panel'!$B:$B,'Control Panel'!$C:$C)))</f>
        <v>83162.8118973979</v>
      </c>
      <c r="BE359" s="3">
        <f>IF(BD359=0,0,BC359*(_xlfn.XLOOKUP(BC$1,'Control Panel'!$B:$B,'Control Panel'!$H:$H)))</f>
        <v>1912.4939636914376</v>
      </c>
      <c r="BF359" s="3">
        <f t="shared" si="204"/>
        <v>81250.317933706465</v>
      </c>
      <c r="BG359" s="3">
        <f t="shared" si="205"/>
        <v>246605.79012768285</v>
      </c>
      <c r="BH359" s="10">
        <f>_xlfn.XLOOKUP(BC$1,'Control Panel'!$B:$B,'Control Panel'!$D:$D)</f>
        <v>7.0000000000000007E-2</v>
      </c>
      <c r="BI359" s="2">
        <f>IF('Control Panel'!$D$26="ON",BM358*(1-'Control Panel'!$C$26),BM358)</f>
        <v>157779.32709863526</v>
      </c>
      <c r="BJ359" s="3">
        <f>IF(ROUND(BM358,2) = 0,0,-PMT(_xlfn.XLOOKUP(BI$1,'Control Panel'!$B:$B,'Control Panel'!$H:$H),_xlfn.XLOOKUP(BI$1,'Control Panel'!$B:$B,'Control Panel'!$E:$E),_xlfn.XLOOKUP(BI$1,'Control Panel'!$B:$B,'Control Panel'!$C:$C)))</f>
        <v>39928.799014207361</v>
      </c>
      <c r="BK359" s="3">
        <f>IF(BJ359=0,0,BI359*(_xlfn.XLOOKUP(BI$1,'Control Panel'!$B:$B,'Control Panel'!$H:$H)))</f>
        <v>772.46128892040167</v>
      </c>
      <c r="BL359" s="3">
        <f t="shared" si="206"/>
        <v>39156.337725286961</v>
      </c>
      <c r="BM359" s="3">
        <f t="shared" si="207"/>
        <v>118622.9893733483</v>
      </c>
      <c r="BN359" s="10">
        <f>_xlfn.XLOOKUP(BI$1,'Control Panel'!$B:$B,'Control Panel'!$D:$D)</f>
        <v>5.8749999999999997E-2</v>
      </c>
      <c r="BO359" s="2">
        <f>IF('Control Panel'!$D$26="ON",BS358*(1-'Control Panel'!$C$26),BS358)</f>
        <v>202100.07538849383</v>
      </c>
      <c r="BP359" s="3">
        <f>IF(ROUND(BS358,2) = 0,0,-PMT(_xlfn.XLOOKUP(BO$1,'Control Panel'!$B:$B,'Control Panel'!$H:$H),_xlfn.XLOOKUP(BO$1,'Control Panel'!$B:$B,'Control Panel'!$E:$E),_xlfn.XLOOKUP(BO$1,'Control Panel'!$B:$B,'Control Panel'!$C:$C)))</f>
        <v>51078.842448125593</v>
      </c>
      <c r="BQ359" s="3">
        <f>IF(BP359=0,0,BO359*(_xlfn.XLOOKUP(BO$1,'Control Panel'!$B:$B,'Control Panel'!$H:$H)))</f>
        <v>884.18782982466041</v>
      </c>
      <c r="BR359" s="3">
        <f t="shared" si="208"/>
        <v>50194.654618300934</v>
      </c>
      <c r="BS359" s="3">
        <f t="shared" si="209"/>
        <v>151905.4207701929</v>
      </c>
      <c r="BT359" s="10">
        <f>_xlfn.XLOOKUP(BO$1,'Control Panel'!$B:$B,'Control Panel'!$D:$D)</f>
        <v>5.2499999999999998E-2</v>
      </c>
      <c r="BU359" s="2">
        <f>IF('Control Panel'!$D$26="ON",BY358*(1-'Control Panel'!$C$26),BY358)</f>
        <v>-1.0259100235998631E-9</v>
      </c>
      <c r="BV359" s="3">
        <f>IF(ROUND(BY358,2) = 0,0,-PMT(_xlfn.XLOOKUP(BU$1,'Control Panel'!$B:$B,'Control Panel'!$H:$H),_xlfn.XLOOKUP(BU$1,'Control Panel'!$B:$B,'Control Panel'!$E:$E),_xlfn.XLOOKUP(BU$1,'Control Panel'!$B:$B,'Control Panel'!$C:$C)))</f>
        <v>0</v>
      </c>
      <c r="BW359" s="3">
        <f>IF(BV359=0,0,BU359*(_xlfn.XLOOKUP(BU$1,'Control Panel'!$B:$B,'Control Panel'!$H:$H)))</f>
        <v>0</v>
      </c>
      <c r="BX359" s="3">
        <f t="shared" si="210"/>
        <v>0</v>
      </c>
      <c r="BY359" s="3">
        <f t="shared" si="211"/>
        <v>-1.0259100235998631E-9</v>
      </c>
      <c r="BZ359" s="10">
        <f>_xlfn.XLOOKUP(BU$1,'Control Panel'!$B:$B,'Control Panel'!$D:$D)</f>
        <v>6.3750000000000001E-2</v>
      </c>
      <c r="CA359" s="2">
        <f>IF('Control Panel'!$D$26="ON",CE358*(1-'Control Panel'!$C$26),CE358)</f>
        <v>-8.3746272139251232E-9</v>
      </c>
      <c r="CB359" s="3">
        <f>IF(ROUND(CE358,2) = 0,0,-PMT(_xlfn.XLOOKUP(CA$1,'Control Panel'!$B:$B,'Control Panel'!$H:$H),_xlfn.XLOOKUP(CA$1,'Control Panel'!$B:$B,'Control Panel'!$E:$E),_xlfn.XLOOKUP(CA$1,'Control Panel'!$B:$B,'Control Panel'!$C:$C)))</f>
        <v>0</v>
      </c>
      <c r="CC359" s="3">
        <f>IF(CB359=0,0,CA359*(_xlfn.XLOOKUP(CA$1,'Control Panel'!$B:$B,'Control Panel'!$H:$H)))</f>
        <v>0</v>
      </c>
      <c r="CD359" s="3">
        <f t="shared" si="212"/>
        <v>0</v>
      </c>
      <c r="CE359" s="3">
        <f t="shared" si="213"/>
        <v>-8.3746272139251232E-9</v>
      </c>
      <c r="CF359" s="10">
        <f>_xlfn.XLOOKUP(CA$1,'Control Panel'!$B:$B,'Control Panel'!$D:$D)</f>
        <v>5.7500000000000002E-2</v>
      </c>
      <c r="CG359" s="2">
        <f>IF('Control Panel'!$D$26="ON",CK358*(1-'Control Panel'!$C$26),CK358)</f>
        <v>2.066371962428093E-9</v>
      </c>
      <c r="CH359" s="3">
        <f>IF(ROUND(CK358,2) = 0,0,-PMT(_xlfn.XLOOKUP(CG$1,'Control Panel'!$B:$B,'Control Panel'!$H:$H),_xlfn.XLOOKUP(CG$1,'Control Panel'!$B:$B,'Control Panel'!$E:$E),_xlfn.XLOOKUP(CG$1,'Control Panel'!$B:$B,'Control Panel'!$C:$C)))</f>
        <v>0</v>
      </c>
      <c r="CI359" s="3">
        <f>IF(CH359=0,0,CG359*(_xlfn.XLOOKUP(CG$1,'Control Panel'!$B:$B,'Control Panel'!$H:$H)))</f>
        <v>0</v>
      </c>
      <c r="CJ359" s="3">
        <f t="shared" si="214"/>
        <v>0</v>
      </c>
      <c r="CK359" s="3">
        <f t="shared" si="215"/>
        <v>2.066371962428093E-9</v>
      </c>
      <c r="CL359" s="10">
        <f>_xlfn.XLOOKUP(CG$1,'Control Panel'!$B:$B,'Control Panel'!$D:$D)</f>
        <v>5.5E-2</v>
      </c>
      <c r="CM359" s="2">
        <f>IF('Control Panel'!$D$26="ON",CQ358*(1-'Control Panel'!$C$26),CQ358)</f>
        <v>43697.313597509805</v>
      </c>
      <c r="CN359" s="3">
        <f>IF(ROUND(CQ358,2) = 0,0,-PMT(_xlfn.XLOOKUP(CM$1,'Control Panel'!$B:$B,'Control Panel'!$H:$H),_xlfn.XLOOKUP(CM$1,'Control Panel'!$B:$B,'Control Panel'!$E:$E),_xlfn.XLOOKUP(CM$1,'Control Panel'!$B:$B,'Control Panel'!$C:$C)))</f>
        <v>11044.074042837967</v>
      </c>
      <c r="CO359" s="3">
        <f>IF(CN359=0,0,CM359*(_xlfn.XLOOKUP(CM$1,'Control Panel'!$B:$B,'Control Panel'!$H:$H)))</f>
        <v>191.17574698910536</v>
      </c>
      <c r="CP359" s="3">
        <f t="shared" si="216"/>
        <v>10852.898295848861</v>
      </c>
      <c r="CQ359" s="3">
        <f t="shared" si="217"/>
        <v>32844.415301660942</v>
      </c>
      <c r="CR359" s="10">
        <f>_xlfn.XLOOKUP(CM$1,'Control Panel'!$B:$B,'Control Panel'!$D:$D)</f>
        <v>5.2499999999999998E-2</v>
      </c>
    </row>
    <row r="360" spans="1:96" ht="11.15" thickBot="1" x14ac:dyDescent="0.35">
      <c r="A360" s="86">
        <f t="shared" si="186"/>
        <v>358970.06747968815</v>
      </c>
      <c r="B360" s="3">
        <f t="shared" si="187"/>
        <v>5712.5658270307713</v>
      </c>
      <c r="C360" s="88">
        <f>SUM($A$3:A359)</f>
        <v>98917397.545897707</v>
      </c>
      <c r="D360" s="87">
        <f>IF('Control Panel'!$D$27= "ON",A360+B360*(1-'Control Panel'!$C$27),A360+B360)</f>
        <v>364682.6333067189</v>
      </c>
      <c r="F360" s="11">
        <v>358</v>
      </c>
      <c r="G360" s="2">
        <f>IF('Control Panel'!$D$26="ON",K359*(1-'Control Panel'!$C$26),K359)</f>
        <v>2.5611370801925659E-9</v>
      </c>
      <c r="H360" s="3">
        <f>IF(ROUND(K359,2) = 0,0,-PMT(_xlfn.XLOOKUP(G$1,'Control Panel'!$B:$B,'Control Panel'!$H:$H),_xlfn.XLOOKUP(G$1,'Control Panel'!$B:$B,'Control Panel'!$E:$E),_xlfn.XLOOKUP(G$1,'Control Panel'!$B:$B,'Control Panel'!$C:$C)))</f>
        <v>0</v>
      </c>
      <c r="I360" s="3">
        <f>IF(H360=0,0,G360*(_xlfn.XLOOKUP(G$1,'Control Panel'!$B:$B,'Control Panel'!$H:$H)))</f>
        <v>0</v>
      </c>
      <c r="J360" s="3">
        <f t="shared" si="188"/>
        <v>0</v>
      </c>
      <c r="K360" s="3">
        <f t="shared" si="189"/>
        <v>2.5611370801925659E-9</v>
      </c>
      <c r="L360" s="10">
        <f>_xlfn.XLOOKUP(G$1,'Control Panel'!$B:$B,'Control Panel'!$D:$D)</f>
        <v>5.5E-2</v>
      </c>
      <c r="M360" s="2">
        <f>IF('Control Panel'!$D$26="ON",Q359*(1-'Control Panel'!$C$26),Q359)</f>
        <v>77936.732032760483</v>
      </c>
      <c r="N360" s="3">
        <f>IF(ROUND(Q359,2) = 0,0,-PMT(_xlfn.XLOOKUP(M$1,'Control Panel'!$B:$B,'Control Panel'!$H:$H),_xlfn.XLOOKUP(M$1,'Control Panel'!$B:$B,'Control Panel'!$E:$E),_xlfn.XLOOKUP(M$1,'Control Panel'!$B:$B,'Control Panel'!$C:$C)))</f>
        <v>26277.152547020552</v>
      </c>
      <c r="O360" s="3">
        <f>IF(N360=0,0,M360*(_xlfn.XLOOKUP(M$1,'Control Panel'!$B:$B,'Control Panel'!$H:$H)))</f>
        <v>446.51252727102366</v>
      </c>
      <c r="P360" s="3">
        <f t="shared" si="190"/>
        <v>25830.640019749528</v>
      </c>
      <c r="Q360" s="3">
        <f t="shared" si="191"/>
        <v>52106.092013010959</v>
      </c>
      <c r="R360" s="10">
        <f>_xlfn.XLOOKUP(M$1,'Control Panel'!$B:$B,'Control Panel'!$D:$D)</f>
        <v>6.8750000000000006E-2</v>
      </c>
      <c r="S360" s="2">
        <f>IF('Control Panel'!$D$26="ON",W359*(1-'Control Panel'!$C$26),W359)</f>
        <v>126647.18955317634</v>
      </c>
      <c r="T360" s="3">
        <f>IF(ROUND(W359,2) = 0,0,-PMT(_xlfn.XLOOKUP(S$1,'Control Panel'!$B:$B,'Control Panel'!$H:$H),_xlfn.XLOOKUP(S$1,'Control Panel'!$B:$B,'Control Panel'!$E:$E),_xlfn.XLOOKUP(S$1,'Control Panel'!$B:$B,'Control Panel'!$C:$C)))</f>
        <v>42700.372888908401</v>
      </c>
      <c r="U360" s="3">
        <f>IF(T360=0,0,S360*(_xlfn.XLOOKUP(S$1,'Control Panel'!$B:$B,'Control Panel'!$H:$H)))</f>
        <v>725.58285681507289</v>
      </c>
      <c r="V360" s="3">
        <f t="shared" si="192"/>
        <v>41974.790032093326</v>
      </c>
      <c r="W360" s="3">
        <f t="shared" si="193"/>
        <v>84672.399521083018</v>
      </c>
      <c r="X360" s="10">
        <f>_xlfn.XLOOKUP(S$1,'Control Panel'!$B:$B,'Control Panel'!$D:$D)</f>
        <v>6.8750000000000006E-2</v>
      </c>
      <c r="Y360" s="2">
        <f>IF('Control Panel'!$D$26="ON",AC359*(1-'Control Panel'!$C$26),AC359)</f>
        <v>-6.7957444116473198E-9</v>
      </c>
      <c r="Z360" s="3">
        <f>IF(ROUND(AC359,2) = 0,0,-PMT(_xlfn.XLOOKUP(Y$1,'Control Panel'!$B:$B,'Control Panel'!$H:$H),_xlfn.XLOOKUP(Y$1,'Control Panel'!$B:$B,'Control Panel'!$E:$E),_xlfn.XLOOKUP(Y$1,'Control Panel'!$B:$B,'Control Panel'!$C:$C)))</f>
        <v>0</v>
      </c>
      <c r="AA360" s="3">
        <f>IF(Z360=0,0,Y360*(_xlfn.XLOOKUP(Y$1,'Control Panel'!$B:$B,'Control Panel'!$H:$H)))</f>
        <v>0</v>
      </c>
      <c r="AB360" s="3">
        <f t="shared" si="194"/>
        <v>0</v>
      </c>
      <c r="AC360" s="3">
        <f t="shared" si="195"/>
        <v>-6.7957444116473198E-9</v>
      </c>
      <c r="AD360" s="10">
        <f>_xlfn.XLOOKUP(Y$1,'Control Panel'!$B:$B,'Control Panel'!$D:$D)</f>
        <v>5.1249999999999997E-2</v>
      </c>
      <c r="AE360" s="2">
        <f>IF('Control Panel'!$D$26="ON",AI359*(1-'Control Panel'!$C$26),AI359)</f>
        <v>194841.830081911</v>
      </c>
      <c r="AF360" s="3">
        <f>IF(ROUND(AI359,2) = 0,0,-PMT(_xlfn.XLOOKUP(AE$1,'Control Panel'!$B:$B,'Control Panel'!$H:$H),_xlfn.XLOOKUP(AE$1,'Control Panel'!$B:$B,'Control Panel'!$E:$E),_xlfn.XLOOKUP(AE$1,'Control Panel'!$B:$B,'Control Panel'!$C:$C)))</f>
        <v>65692.881367551381</v>
      </c>
      <c r="AG360" s="3">
        <f>IF(AF360=0,0,AE360*(_xlfn.XLOOKUP(AE$1,'Control Panel'!$B:$B,'Control Panel'!$H:$H)))</f>
        <v>1116.2813181776153</v>
      </c>
      <c r="AH360" s="3">
        <f t="shared" si="196"/>
        <v>64576.600049373767</v>
      </c>
      <c r="AI360" s="3">
        <f t="shared" si="197"/>
        <v>130265.23003253723</v>
      </c>
      <c r="AJ360" s="10">
        <f>_xlfn.XLOOKUP(AE$1,'Control Panel'!$B:$B,'Control Panel'!$D:$D)</f>
        <v>6.8750000000000006E-2</v>
      </c>
      <c r="AK360" s="2">
        <f>IF('Control Panel'!$D$26="ON",AO359*(1-'Control Panel'!$C$26),AO359)</f>
        <v>-5.056790541857481E-10</v>
      </c>
      <c r="AL360" s="3">
        <f>IF(ROUND(AO359,2) = 0,0,-PMT(_xlfn.XLOOKUP(AK$1,'Control Panel'!$B:$B,'Control Panel'!$H:$H),_xlfn.XLOOKUP(AK$1,'Control Panel'!$B:$B,'Control Panel'!$E:$E),_xlfn.XLOOKUP(AK$1,'Control Panel'!$B:$B,'Control Panel'!$C:$C)))</f>
        <v>0</v>
      </c>
      <c r="AM360" s="3">
        <f>IF(AL360=0,0,AK360*(_xlfn.XLOOKUP(AK$1,'Control Panel'!$B:$B,'Control Panel'!$H:$H)))</f>
        <v>0</v>
      </c>
      <c r="AN360" s="3">
        <f t="shared" si="198"/>
        <v>0</v>
      </c>
      <c r="AO360" s="3">
        <f t="shared" si="199"/>
        <v>-5.056790541857481E-10</v>
      </c>
      <c r="AP360" s="10">
        <f>_xlfn.XLOOKUP(AK$1,'Control Panel'!$B:$B,'Control Panel'!$D:$D)</f>
        <v>6.25E-2</v>
      </c>
      <c r="AQ360" s="2">
        <f>IF('Control Panel'!$D$26="ON",AU359*(1-'Control Panel'!$C$26),AU359)</f>
        <v>-1.3387762010097504E-9</v>
      </c>
      <c r="AR360" s="3">
        <f>IF(ROUND(AU359,2) = 0,0,-PMT(_xlfn.XLOOKUP(AQ$1,'Control Panel'!$B:$B,'Control Panel'!$H:$H),_xlfn.XLOOKUP(AQ$1,'Control Panel'!$B:$B,'Control Panel'!$E:$E),_xlfn.XLOOKUP(AQ$1,'Control Panel'!$B:$B,'Control Panel'!$C:$C)))</f>
        <v>0</v>
      </c>
      <c r="AS360" s="3">
        <f>IF(AR360=0,0,AQ360*(_xlfn.XLOOKUP(AQ$1,'Control Panel'!$B:$B,'Control Panel'!$H:$H)))</f>
        <v>0</v>
      </c>
      <c r="AT360" s="3">
        <f t="shared" si="200"/>
        <v>0</v>
      </c>
      <c r="AU360" s="3">
        <f t="shared" si="201"/>
        <v>-1.3387762010097504E-9</v>
      </c>
      <c r="AV360" s="10">
        <f>_xlfn.XLOOKUP(AQ$1,'Control Panel'!$B:$B,'Control Panel'!$D:$D)</f>
        <v>6.6250000000000003E-2</v>
      </c>
      <c r="AW360" s="2">
        <f>IF('Control Panel'!$D$26="ON",BA359*(1-'Control Panel'!$C$26),BA359)</f>
        <v>133198.08686158832</v>
      </c>
      <c r="AX360" s="3">
        <f>IF(ROUND(BA359,2) = 0,0,-PMT(_xlfn.XLOOKUP(AW$1,'Control Panel'!$B:$B,'Control Panel'!$H:$H),_xlfn.XLOOKUP(AW$1,'Control Panel'!$B:$B,'Control Panel'!$E:$E),_xlfn.XLOOKUP(AW$1,'Control Panel'!$B:$B,'Control Panel'!$C:$C)))</f>
        <v>44797.69910066975</v>
      </c>
      <c r="AY360" s="3">
        <f>IF(AX360=0,0,AW360*(_xlfn.XLOOKUP(AW$1,'Control Panel'!$B:$B,'Control Panel'!$H:$H)))</f>
        <v>596.61643073419771</v>
      </c>
      <c r="AZ360" s="3">
        <f t="shared" si="202"/>
        <v>44201.082669935553</v>
      </c>
      <c r="BA360" s="3">
        <f t="shared" si="203"/>
        <v>88997.00419165277</v>
      </c>
      <c r="BB360" s="10">
        <f>_xlfn.XLOOKUP(AW$1,'Control Panel'!$B:$B,'Control Panel'!$D:$D)</f>
        <v>5.3749999999999999E-2</v>
      </c>
      <c r="BC360" s="2">
        <f>IF('Control Panel'!$D$26="ON",BG359*(1-'Control Panel'!$C$26),BG359)</f>
        <v>246605.79012768285</v>
      </c>
      <c r="BD360" s="3">
        <f>IF(ROUND(BG359,2) = 0,0,-PMT(_xlfn.XLOOKUP(BC$1,'Control Panel'!$B:$B,'Control Panel'!$H:$H),_xlfn.XLOOKUP(BC$1,'Control Panel'!$B:$B,'Control Panel'!$E:$E),_xlfn.XLOOKUP(BC$1,'Control Panel'!$B:$B,'Control Panel'!$C:$C)))</f>
        <v>83162.8118973979</v>
      </c>
      <c r="BE360" s="3">
        <f>IF(BD360=0,0,BC360*(_xlfn.XLOOKUP(BC$1,'Control Panel'!$B:$B,'Control Panel'!$H:$H)))</f>
        <v>1438.5337757448167</v>
      </c>
      <c r="BF360" s="3">
        <f t="shared" si="204"/>
        <v>81724.278121653086</v>
      </c>
      <c r="BG360" s="3">
        <f t="shared" si="205"/>
        <v>164881.51200602978</v>
      </c>
      <c r="BH360" s="10">
        <f>_xlfn.XLOOKUP(BC$1,'Control Panel'!$B:$B,'Control Panel'!$D:$D)</f>
        <v>7.0000000000000007E-2</v>
      </c>
      <c r="BI360" s="2">
        <f>IF('Control Panel'!$D$26="ON",BM359*(1-'Control Panel'!$C$26),BM359)</f>
        <v>118622.9893733483</v>
      </c>
      <c r="BJ360" s="3">
        <f>IF(ROUND(BM359,2) = 0,0,-PMT(_xlfn.XLOOKUP(BI$1,'Control Panel'!$B:$B,'Control Panel'!$H:$H),_xlfn.XLOOKUP(BI$1,'Control Panel'!$B:$B,'Control Panel'!$E:$E),_xlfn.XLOOKUP(BI$1,'Control Panel'!$B:$B,'Control Panel'!$C:$C)))</f>
        <v>39928.799014207361</v>
      </c>
      <c r="BK360" s="3">
        <f>IF(BJ360=0,0,BI360*(_xlfn.XLOOKUP(BI$1,'Control Panel'!$B:$B,'Control Panel'!$H:$H)))</f>
        <v>580.75838547368437</v>
      </c>
      <c r="BL360" s="3">
        <f t="shared" si="206"/>
        <v>39348.040628733674</v>
      </c>
      <c r="BM360" s="3">
        <f t="shared" si="207"/>
        <v>79274.948744614638</v>
      </c>
      <c r="BN360" s="10">
        <f>_xlfn.XLOOKUP(BI$1,'Control Panel'!$B:$B,'Control Panel'!$D:$D)</f>
        <v>5.8749999999999997E-2</v>
      </c>
      <c r="BO360" s="2">
        <f>IF('Control Panel'!$D$26="ON",BS359*(1-'Control Panel'!$C$26),BS359)</f>
        <v>151905.4207701929</v>
      </c>
      <c r="BP360" s="3">
        <f>IF(ROUND(BS359,2) = 0,0,-PMT(_xlfn.XLOOKUP(BO$1,'Control Panel'!$B:$B,'Control Panel'!$H:$H),_xlfn.XLOOKUP(BO$1,'Control Panel'!$B:$B,'Control Panel'!$E:$E),_xlfn.XLOOKUP(BO$1,'Control Panel'!$B:$B,'Control Panel'!$C:$C)))</f>
        <v>51078.842448125593</v>
      </c>
      <c r="BQ360" s="3">
        <f>IF(BP360=0,0,BO360*(_xlfn.XLOOKUP(BO$1,'Control Panel'!$B:$B,'Control Panel'!$H:$H)))</f>
        <v>664.58621586959384</v>
      </c>
      <c r="BR360" s="3">
        <f t="shared" si="208"/>
        <v>50414.256232255997</v>
      </c>
      <c r="BS360" s="3">
        <f t="shared" si="209"/>
        <v>101491.1645379369</v>
      </c>
      <c r="BT360" s="10">
        <f>_xlfn.XLOOKUP(BO$1,'Control Panel'!$B:$B,'Control Panel'!$D:$D)</f>
        <v>5.2499999999999998E-2</v>
      </c>
      <c r="BU360" s="2">
        <f>IF('Control Panel'!$D$26="ON",BY359*(1-'Control Panel'!$C$26),BY359)</f>
        <v>-1.0259100235998631E-9</v>
      </c>
      <c r="BV360" s="3">
        <f>IF(ROUND(BY359,2) = 0,0,-PMT(_xlfn.XLOOKUP(BU$1,'Control Panel'!$B:$B,'Control Panel'!$H:$H),_xlfn.XLOOKUP(BU$1,'Control Panel'!$B:$B,'Control Panel'!$E:$E),_xlfn.XLOOKUP(BU$1,'Control Panel'!$B:$B,'Control Panel'!$C:$C)))</f>
        <v>0</v>
      </c>
      <c r="BW360" s="3">
        <f>IF(BV360=0,0,BU360*(_xlfn.XLOOKUP(BU$1,'Control Panel'!$B:$B,'Control Panel'!$H:$H)))</f>
        <v>0</v>
      </c>
      <c r="BX360" s="3">
        <f t="shared" si="210"/>
        <v>0</v>
      </c>
      <c r="BY360" s="3">
        <f t="shared" si="211"/>
        <v>-1.0259100235998631E-9</v>
      </c>
      <c r="BZ360" s="10">
        <f>_xlfn.XLOOKUP(BU$1,'Control Panel'!$B:$B,'Control Panel'!$D:$D)</f>
        <v>6.3750000000000001E-2</v>
      </c>
      <c r="CA360" s="2">
        <f>IF('Control Panel'!$D$26="ON",CE359*(1-'Control Panel'!$C$26),CE359)</f>
        <v>-8.3746272139251232E-9</v>
      </c>
      <c r="CB360" s="3">
        <f>IF(ROUND(CE359,2) = 0,0,-PMT(_xlfn.XLOOKUP(CA$1,'Control Panel'!$B:$B,'Control Panel'!$H:$H),_xlfn.XLOOKUP(CA$1,'Control Panel'!$B:$B,'Control Panel'!$E:$E),_xlfn.XLOOKUP(CA$1,'Control Panel'!$B:$B,'Control Panel'!$C:$C)))</f>
        <v>0</v>
      </c>
      <c r="CC360" s="3">
        <f>IF(CB360=0,0,CA360*(_xlfn.XLOOKUP(CA$1,'Control Panel'!$B:$B,'Control Panel'!$H:$H)))</f>
        <v>0</v>
      </c>
      <c r="CD360" s="3">
        <f t="shared" si="212"/>
        <v>0</v>
      </c>
      <c r="CE360" s="3">
        <f t="shared" si="213"/>
        <v>-8.3746272139251232E-9</v>
      </c>
      <c r="CF360" s="10">
        <f>_xlfn.XLOOKUP(CA$1,'Control Panel'!$B:$B,'Control Panel'!$D:$D)</f>
        <v>5.7500000000000002E-2</v>
      </c>
      <c r="CG360" s="2">
        <f>IF('Control Panel'!$D$26="ON",CK359*(1-'Control Panel'!$C$26),CK359)</f>
        <v>2.066371962428093E-9</v>
      </c>
      <c r="CH360" s="3">
        <f>IF(ROUND(CK359,2) = 0,0,-PMT(_xlfn.XLOOKUP(CG$1,'Control Panel'!$B:$B,'Control Panel'!$H:$H),_xlfn.XLOOKUP(CG$1,'Control Panel'!$B:$B,'Control Panel'!$E:$E),_xlfn.XLOOKUP(CG$1,'Control Panel'!$B:$B,'Control Panel'!$C:$C)))</f>
        <v>0</v>
      </c>
      <c r="CI360" s="3">
        <f>IF(CH360=0,0,CG360*(_xlfn.XLOOKUP(CG$1,'Control Panel'!$B:$B,'Control Panel'!$H:$H)))</f>
        <v>0</v>
      </c>
      <c r="CJ360" s="3">
        <f t="shared" si="214"/>
        <v>0</v>
      </c>
      <c r="CK360" s="3">
        <f t="shared" si="215"/>
        <v>2.066371962428093E-9</v>
      </c>
      <c r="CL360" s="10">
        <f>_xlfn.XLOOKUP(CG$1,'Control Panel'!$B:$B,'Control Panel'!$D:$D)</f>
        <v>5.5E-2</v>
      </c>
      <c r="CM360" s="2">
        <f>IF('Control Panel'!$D$26="ON",CQ359*(1-'Control Panel'!$C$26),CQ359)</f>
        <v>32844.415301660942</v>
      </c>
      <c r="CN360" s="3">
        <f>IF(ROUND(CQ359,2) = 0,0,-PMT(_xlfn.XLOOKUP(CM$1,'Control Panel'!$B:$B,'Control Panel'!$H:$H),_xlfn.XLOOKUP(CM$1,'Control Panel'!$B:$B,'Control Panel'!$E:$E),_xlfn.XLOOKUP(CM$1,'Control Panel'!$B:$B,'Control Panel'!$C:$C)))</f>
        <v>11044.074042837967</v>
      </c>
      <c r="CO360" s="3">
        <f>IF(CN360=0,0,CM360*(_xlfn.XLOOKUP(CM$1,'Control Panel'!$B:$B,'Control Panel'!$H:$H)))</f>
        <v>143.6943169447666</v>
      </c>
      <c r="CP360" s="3">
        <f t="shared" si="216"/>
        <v>10900.379725893201</v>
      </c>
      <c r="CQ360" s="3">
        <f t="shared" si="217"/>
        <v>21944.035575767739</v>
      </c>
      <c r="CR360" s="10">
        <f>_xlfn.XLOOKUP(CM$1,'Control Panel'!$B:$B,'Control Panel'!$D:$D)</f>
        <v>5.2499999999999998E-2</v>
      </c>
    </row>
    <row r="361" spans="1:96" ht="11.15" thickBot="1" x14ac:dyDescent="0.35">
      <c r="A361" s="86">
        <f t="shared" si="186"/>
        <v>360864.10814687354</v>
      </c>
      <c r="B361" s="3">
        <f t="shared" si="187"/>
        <v>3818.5251598454101</v>
      </c>
      <c r="C361" s="88">
        <f>SUM($A$3:A360)</f>
        <v>99276367.613377392</v>
      </c>
      <c r="D361" s="87">
        <f>IF('Control Panel'!$D$27= "ON",A361+B361*(1-'Control Panel'!$C$27),A361+B361)</f>
        <v>364682.63330671896</v>
      </c>
      <c r="F361" s="11">
        <v>359</v>
      </c>
      <c r="G361" s="2">
        <f>IF('Control Panel'!$D$26="ON",K360*(1-'Control Panel'!$C$26),K360)</f>
        <v>2.5611370801925659E-9</v>
      </c>
      <c r="H361" s="3">
        <f>IF(ROUND(K360,2) = 0,0,-PMT(_xlfn.XLOOKUP(G$1,'Control Panel'!$B:$B,'Control Panel'!$H:$H),_xlfn.XLOOKUP(G$1,'Control Panel'!$B:$B,'Control Panel'!$E:$E),_xlfn.XLOOKUP(G$1,'Control Panel'!$B:$B,'Control Panel'!$C:$C)))</f>
        <v>0</v>
      </c>
      <c r="I361" s="3">
        <f>IF(H361=0,0,G361*(_xlfn.XLOOKUP(G$1,'Control Panel'!$B:$B,'Control Panel'!$H:$H)))</f>
        <v>0</v>
      </c>
      <c r="J361" s="3">
        <f t="shared" si="188"/>
        <v>0</v>
      </c>
      <c r="K361" s="3">
        <f t="shared" si="189"/>
        <v>2.5611370801925659E-9</v>
      </c>
      <c r="L361" s="10">
        <f>_xlfn.XLOOKUP(G$1,'Control Panel'!$B:$B,'Control Panel'!$D:$D)</f>
        <v>5.5E-2</v>
      </c>
      <c r="M361" s="2">
        <f>IF('Control Panel'!$D$26="ON",Q360*(1-'Control Panel'!$C$26),Q360)</f>
        <v>52106.092013010959</v>
      </c>
      <c r="N361" s="3">
        <f>IF(ROUND(Q360,2) = 0,0,-PMT(_xlfn.XLOOKUP(M$1,'Control Panel'!$B:$B,'Control Panel'!$H:$H),_xlfn.XLOOKUP(M$1,'Control Panel'!$B:$B,'Control Panel'!$E:$E),_xlfn.XLOOKUP(M$1,'Control Panel'!$B:$B,'Control Panel'!$C:$C)))</f>
        <v>26277.152547020552</v>
      </c>
      <c r="O361" s="3">
        <f>IF(N361=0,0,M361*(_xlfn.XLOOKUP(M$1,'Control Panel'!$B:$B,'Control Panel'!$H:$H)))</f>
        <v>298.52448549120862</v>
      </c>
      <c r="P361" s="3">
        <f t="shared" si="190"/>
        <v>25978.628061529344</v>
      </c>
      <c r="Q361" s="3">
        <f t="shared" si="191"/>
        <v>26127.463951481615</v>
      </c>
      <c r="R361" s="10">
        <f>_xlfn.XLOOKUP(M$1,'Control Panel'!$B:$B,'Control Panel'!$D:$D)</f>
        <v>6.8750000000000006E-2</v>
      </c>
      <c r="S361" s="2">
        <f>IF('Control Panel'!$D$26="ON",W360*(1-'Control Panel'!$C$26),W360)</f>
        <v>84672.399521083018</v>
      </c>
      <c r="T361" s="3">
        <f>IF(ROUND(W360,2) = 0,0,-PMT(_xlfn.XLOOKUP(S$1,'Control Panel'!$B:$B,'Control Panel'!$H:$H),_xlfn.XLOOKUP(S$1,'Control Panel'!$B:$B,'Control Panel'!$E:$E),_xlfn.XLOOKUP(S$1,'Control Panel'!$B:$B,'Control Panel'!$C:$C)))</f>
        <v>42700.372888908401</v>
      </c>
      <c r="U361" s="3">
        <f>IF(T361=0,0,S361*(_xlfn.XLOOKUP(S$1,'Control Panel'!$B:$B,'Control Panel'!$H:$H)))</f>
        <v>485.10228892287148</v>
      </c>
      <c r="V361" s="3">
        <f t="shared" si="192"/>
        <v>42215.270599985532</v>
      </c>
      <c r="W361" s="3">
        <f t="shared" si="193"/>
        <v>42457.128921097486</v>
      </c>
      <c r="X361" s="10">
        <f>_xlfn.XLOOKUP(S$1,'Control Panel'!$B:$B,'Control Panel'!$D:$D)</f>
        <v>6.8750000000000006E-2</v>
      </c>
      <c r="Y361" s="2">
        <f>IF('Control Panel'!$D$26="ON",AC360*(1-'Control Panel'!$C$26),AC360)</f>
        <v>-6.7957444116473198E-9</v>
      </c>
      <c r="Z361" s="3">
        <f>IF(ROUND(AC360,2) = 0,0,-PMT(_xlfn.XLOOKUP(Y$1,'Control Panel'!$B:$B,'Control Panel'!$H:$H),_xlfn.XLOOKUP(Y$1,'Control Panel'!$B:$B,'Control Panel'!$E:$E),_xlfn.XLOOKUP(Y$1,'Control Panel'!$B:$B,'Control Panel'!$C:$C)))</f>
        <v>0</v>
      </c>
      <c r="AA361" s="3">
        <f>IF(Z361=0,0,Y361*(_xlfn.XLOOKUP(Y$1,'Control Panel'!$B:$B,'Control Panel'!$H:$H)))</f>
        <v>0</v>
      </c>
      <c r="AB361" s="3">
        <f t="shared" si="194"/>
        <v>0</v>
      </c>
      <c r="AC361" s="3">
        <f t="shared" si="195"/>
        <v>-6.7957444116473198E-9</v>
      </c>
      <c r="AD361" s="10">
        <f>_xlfn.XLOOKUP(Y$1,'Control Panel'!$B:$B,'Control Panel'!$D:$D)</f>
        <v>5.1249999999999997E-2</v>
      </c>
      <c r="AE361" s="2">
        <f>IF('Control Panel'!$D$26="ON",AI360*(1-'Control Panel'!$C$26),AI360)</f>
        <v>130265.23003253723</v>
      </c>
      <c r="AF361" s="3">
        <f>IF(ROUND(AI360,2) = 0,0,-PMT(_xlfn.XLOOKUP(AE$1,'Control Panel'!$B:$B,'Control Panel'!$H:$H),_xlfn.XLOOKUP(AE$1,'Control Panel'!$B:$B,'Control Panel'!$E:$E),_xlfn.XLOOKUP(AE$1,'Control Panel'!$B:$B,'Control Panel'!$C:$C)))</f>
        <v>65692.881367551381</v>
      </c>
      <c r="AG361" s="3">
        <f>IF(AF361=0,0,AE361*(_xlfn.XLOOKUP(AE$1,'Control Panel'!$B:$B,'Control Panel'!$H:$H)))</f>
        <v>746.31121372807797</v>
      </c>
      <c r="AH361" s="3">
        <f t="shared" si="196"/>
        <v>64946.570153823304</v>
      </c>
      <c r="AI361" s="3">
        <f t="shared" si="197"/>
        <v>65318.65987871393</v>
      </c>
      <c r="AJ361" s="10">
        <f>_xlfn.XLOOKUP(AE$1,'Control Panel'!$B:$B,'Control Panel'!$D:$D)</f>
        <v>6.8750000000000006E-2</v>
      </c>
      <c r="AK361" s="2">
        <f>IF('Control Panel'!$D$26="ON",AO360*(1-'Control Panel'!$C$26),AO360)</f>
        <v>-5.056790541857481E-10</v>
      </c>
      <c r="AL361" s="3">
        <f>IF(ROUND(AO360,2) = 0,0,-PMT(_xlfn.XLOOKUP(AK$1,'Control Panel'!$B:$B,'Control Panel'!$H:$H),_xlfn.XLOOKUP(AK$1,'Control Panel'!$B:$B,'Control Panel'!$E:$E),_xlfn.XLOOKUP(AK$1,'Control Panel'!$B:$B,'Control Panel'!$C:$C)))</f>
        <v>0</v>
      </c>
      <c r="AM361" s="3">
        <f>IF(AL361=0,0,AK361*(_xlfn.XLOOKUP(AK$1,'Control Panel'!$B:$B,'Control Panel'!$H:$H)))</f>
        <v>0</v>
      </c>
      <c r="AN361" s="3">
        <f t="shared" si="198"/>
        <v>0</v>
      </c>
      <c r="AO361" s="3">
        <f t="shared" si="199"/>
        <v>-5.056790541857481E-10</v>
      </c>
      <c r="AP361" s="10">
        <f>_xlfn.XLOOKUP(AK$1,'Control Panel'!$B:$B,'Control Panel'!$D:$D)</f>
        <v>6.25E-2</v>
      </c>
      <c r="AQ361" s="2">
        <f>IF('Control Panel'!$D$26="ON",AU360*(1-'Control Panel'!$C$26),AU360)</f>
        <v>-1.3387762010097504E-9</v>
      </c>
      <c r="AR361" s="3">
        <f>IF(ROUND(AU360,2) = 0,0,-PMT(_xlfn.XLOOKUP(AQ$1,'Control Panel'!$B:$B,'Control Panel'!$H:$H),_xlfn.XLOOKUP(AQ$1,'Control Panel'!$B:$B,'Control Panel'!$E:$E),_xlfn.XLOOKUP(AQ$1,'Control Panel'!$B:$B,'Control Panel'!$C:$C)))</f>
        <v>0</v>
      </c>
      <c r="AS361" s="3">
        <f>IF(AR361=0,0,AQ361*(_xlfn.XLOOKUP(AQ$1,'Control Panel'!$B:$B,'Control Panel'!$H:$H)))</f>
        <v>0</v>
      </c>
      <c r="AT361" s="3">
        <f t="shared" si="200"/>
        <v>0</v>
      </c>
      <c r="AU361" s="3">
        <f t="shared" si="201"/>
        <v>-1.3387762010097504E-9</v>
      </c>
      <c r="AV361" s="10">
        <f>_xlfn.XLOOKUP(AQ$1,'Control Panel'!$B:$B,'Control Panel'!$D:$D)</f>
        <v>6.6250000000000003E-2</v>
      </c>
      <c r="AW361" s="2">
        <f>IF('Control Panel'!$D$26="ON",BA360*(1-'Control Panel'!$C$26),BA360)</f>
        <v>88997.00419165277</v>
      </c>
      <c r="AX361" s="3">
        <f>IF(ROUND(BA360,2) = 0,0,-PMT(_xlfn.XLOOKUP(AW$1,'Control Panel'!$B:$B,'Control Panel'!$H:$H),_xlfn.XLOOKUP(AW$1,'Control Panel'!$B:$B,'Control Panel'!$E:$E),_xlfn.XLOOKUP(AW$1,'Control Panel'!$B:$B,'Control Panel'!$C:$C)))</f>
        <v>44797.69910066975</v>
      </c>
      <c r="AY361" s="3">
        <f>IF(AX361=0,0,AW361*(_xlfn.XLOOKUP(AW$1,'Control Panel'!$B:$B,'Control Panel'!$H:$H)))</f>
        <v>398.63241460844472</v>
      </c>
      <c r="AZ361" s="3">
        <f t="shared" si="202"/>
        <v>44399.066686061306</v>
      </c>
      <c r="BA361" s="3">
        <f t="shared" si="203"/>
        <v>44597.937505591464</v>
      </c>
      <c r="BB361" s="10">
        <f>_xlfn.XLOOKUP(AW$1,'Control Panel'!$B:$B,'Control Panel'!$D:$D)</f>
        <v>5.3749999999999999E-2</v>
      </c>
      <c r="BC361" s="2">
        <f>IF('Control Panel'!$D$26="ON",BG360*(1-'Control Panel'!$C$26),BG360)</f>
        <v>164881.51200602978</v>
      </c>
      <c r="BD361" s="3">
        <f>IF(ROUND(BG360,2) = 0,0,-PMT(_xlfn.XLOOKUP(BC$1,'Control Panel'!$B:$B,'Control Panel'!$H:$H),_xlfn.XLOOKUP(BC$1,'Control Panel'!$B:$B,'Control Panel'!$E:$E),_xlfn.XLOOKUP(BC$1,'Control Panel'!$B:$B,'Control Panel'!$C:$C)))</f>
        <v>83162.8118973979</v>
      </c>
      <c r="BE361" s="3">
        <f>IF(BD361=0,0,BC361*(_xlfn.XLOOKUP(BC$1,'Control Panel'!$B:$B,'Control Panel'!$H:$H)))</f>
        <v>961.80882003517377</v>
      </c>
      <c r="BF361" s="3">
        <f t="shared" si="204"/>
        <v>82201.003077362722</v>
      </c>
      <c r="BG361" s="3">
        <f t="shared" si="205"/>
        <v>82680.508928667055</v>
      </c>
      <c r="BH361" s="10">
        <f>_xlfn.XLOOKUP(BC$1,'Control Panel'!$B:$B,'Control Panel'!$D:$D)</f>
        <v>7.0000000000000007E-2</v>
      </c>
      <c r="BI361" s="2">
        <f>IF('Control Panel'!$D$26="ON",BM360*(1-'Control Panel'!$C$26),BM360)</f>
        <v>79274.948744614638</v>
      </c>
      <c r="BJ361" s="3">
        <f>IF(ROUND(BM360,2) = 0,0,-PMT(_xlfn.XLOOKUP(BI$1,'Control Panel'!$B:$B,'Control Panel'!$H:$H),_xlfn.XLOOKUP(BI$1,'Control Panel'!$B:$B,'Control Panel'!$E:$E),_xlfn.XLOOKUP(BI$1,'Control Panel'!$B:$B,'Control Panel'!$C:$C)))</f>
        <v>39928.799014207361</v>
      </c>
      <c r="BK361" s="3">
        <f>IF(BJ361=0,0,BI361*(_xlfn.XLOOKUP(BI$1,'Control Panel'!$B:$B,'Control Panel'!$H:$H)))</f>
        <v>388.11693656217579</v>
      </c>
      <c r="BL361" s="3">
        <f t="shared" si="206"/>
        <v>39540.682077645186</v>
      </c>
      <c r="BM361" s="3">
        <f t="shared" si="207"/>
        <v>39734.266666969452</v>
      </c>
      <c r="BN361" s="10">
        <f>_xlfn.XLOOKUP(BI$1,'Control Panel'!$B:$B,'Control Panel'!$D:$D)</f>
        <v>5.8749999999999997E-2</v>
      </c>
      <c r="BO361" s="2">
        <f>IF('Control Panel'!$D$26="ON",BS360*(1-'Control Panel'!$C$26),BS360)</f>
        <v>101491.1645379369</v>
      </c>
      <c r="BP361" s="3">
        <f>IF(ROUND(BS360,2) = 0,0,-PMT(_xlfn.XLOOKUP(BO$1,'Control Panel'!$B:$B,'Control Panel'!$H:$H),_xlfn.XLOOKUP(BO$1,'Control Panel'!$B:$B,'Control Panel'!$E:$E),_xlfn.XLOOKUP(BO$1,'Control Panel'!$B:$B,'Control Panel'!$C:$C)))</f>
        <v>51078.842448125593</v>
      </c>
      <c r="BQ361" s="3">
        <f>IF(BP361=0,0,BO361*(_xlfn.XLOOKUP(BO$1,'Control Panel'!$B:$B,'Control Panel'!$H:$H)))</f>
        <v>444.02384485347392</v>
      </c>
      <c r="BR361" s="3">
        <f t="shared" si="208"/>
        <v>50634.818603272121</v>
      </c>
      <c r="BS361" s="3">
        <f t="shared" si="209"/>
        <v>50856.34593466478</v>
      </c>
      <c r="BT361" s="10">
        <f>_xlfn.XLOOKUP(BO$1,'Control Panel'!$B:$B,'Control Panel'!$D:$D)</f>
        <v>5.2499999999999998E-2</v>
      </c>
      <c r="BU361" s="2">
        <f>IF('Control Panel'!$D$26="ON",BY360*(1-'Control Panel'!$C$26),BY360)</f>
        <v>-1.0259100235998631E-9</v>
      </c>
      <c r="BV361" s="3">
        <f>IF(ROUND(BY360,2) = 0,0,-PMT(_xlfn.XLOOKUP(BU$1,'Control Panel'!$B:$B,'Control Panel'!$H:$H),_xlfn.XLOOKUP(BU$1,'Control Panel'!$B:$B,'Control Panel'!$E:$E),_xlfn.XLOOKUP(BU$1,'Control Panel'!$B:$B,'Control Panel'!$C:$C)))</f>
        <v>0</v>
      </c>
      <c r="BW361" s="3">
        <f>IF(BV361=0,0,BU361*(_xlfn.XLOOKUP(BU$1,'Control Panel'!$B:$B,'Control Panel'!$H:$H)))</f>
        <v>0</v>
      </c>
      <c r="BX361" s="3">
        <f t="shared" si="210"/>
        <v>0</v>
      </c>
      <c r="BY361" s="3">
        <f t="shared" si="211"/>
        <v>-1.0259100235998631E-9</v>
      </c>
      <c r="BZ361" s="10">
        <f>_xlfn.XLOOKUP(BU$1,'Control Panel'!$B:$B,'Control Panel'!$D:$D)</f>
        <v>6.3750000000000001E-2</v>
      </c>
      <c r="CA361" s="2">
        <f>IF('Control Panel'!$D$26="ON",CE360*(1-'Control Panel'!$C$26),CE360)</f>
        <v>-8.3746272139251232E-9</v>
      </c>
      <c r="CB361" s="3">
        <f>IF(ROUND(CE360,2) = 0,0,-PMT(_xlfn.XLOOKUP(CA$1,'Control Panel'!$B:$B,'Control Panel'!$H:$H),_xlfn.XLOOKUP(CA$1,'Control Panel'!$B:$B,'Control Panel'!$E:$E),_xlfn.XLOOKUP(CA$1,'Control Panel'!$B:$B,'Control Panel'!$C:$C)))</f>
        <v>0</v>
      </c>
      <c r="CC361" s="3">
        <f>IF(CB361=0,0,CA361*(_xlfn.XLOOKUP(CA$1,'Control Panel'!$B:$B,'Control Panel'!$H:$H)))</f>
        <v>0</v>
      </c>
      <c r="CD361" s="3">
        <f t="shared" si="212"/>
        <v>0</v>
      </c>
      <c r="CE361" s="3">
        <f t="shared" si="213"/>
        <v>-8.3746272139251232E-9</v>
      </c>
      <c r="CF361" s="10">
        <f>_xlfn.XLOOKUP(CA$1,'Control Panel'!$B:$B,'Control Panel'!$D:$D)</f>
        <v>5.7500000000000002E-2</v>
      </c>
      <c r="CG361" s="2">
        <f>IF('Control Panel'!$D$26="ON",CK360*(1-'Control Panel'!$C$26),CK360)</f>
        <v>2.066371962428093E-9</v>
      </c>
      <c r="CH361" s="3">
        <f>IF(ROUND(CK360,2) = 0,0,-PMT(_xlfn.XLOOKUP(CG$1,'Control Panel'!$B:$B,'Control Panel'!$H:$H),_xlfn.XLOOKUP(CG$1,'Control Panel'!$B:$B,'Control Panel'!$E:$E),_xlfn.XLOOKUP(CG$1,'Control Panel'!$B:$B,'Control Panel'!$C:$C)))</f>
        <v>0</v>
      </c>
      <c r="CI361" s="3">
        <f>IF(CH361=0,0,CG361*(_xlfn.XLOOKUP(CG$1,'Control Panel'!$B:$B,'Control Panel'!$H:$H)))</f>
        <v>0</v>
      </c>
      <c r="CJ361" s="3">
        <f t="shared" si="214"/>
        <v>0</v>
      </c>
      <c r="CK361" s="3">
        <f t="shared" si="215"/>
        <v>2.066371962428093E-9</v>
      </c>
      <c r="CL361" s="10">
        <f>_xlfn.XLOOKUP(CG$1,'Control Panel'!$B:$B,'Control Panel'!$D:$D)</f>
        <v>5.5E-2</v>
      </c>
      <c r="CM361" s="2">
        <f>IF('Control Panel'!$D$26="ON",CQ360*(1-'Control Panel'!$C$26),CQ360)</f>
        <v>21944.035575767739</v>
      </c>
      <c r="CN361" s="3">
        <f>IF(ROUND(CQ360,2) = 0,0,-PMT(_xlfn.XLOOKUP(CM$1,'Control Panel'!$B:$B,'Control Panel'!$H:$H),_xlfn.XLOOKUP(CM$1,'Control Panel'!$B:$B,'Control Panel'!$E:$E),_xlfn.XLOOKUP(CM$1,'Control Panel'!$B:$B,'Control Panel'!$C:$C)))</f>
        <v>11044.074042837967</v>
      </c>
      <c r="CO361" s="3">
        <f>IF(CN361=0,0,CM361*(_xlfn.XLOOKUP(CM$1,'Control Panel'!$B:$B,'Control Panel'!$H:$H)))</f>
        <v>96.005155643983855</v>
      </c>
      <c r="CP361" s="3">
        <f t="shared" si="216"/>
        <v>10948.068887193984</v>
      </c>
      <c r="CQ361" s="3">
        <f t="shared" si="217"/>
        <v>10995.966688573755</v>
      </c>
      <c r="CR361" s="10">
        <f>_xlfn.XLOOKUP(CM$1,'Control Panel'!$B:$B,'Control Panel'!$D:$D)</f>
        <v>5.2499999999999998E-2</v>
      </c>
    </row>
    <row r="362" spans="1:96" ht="11.15" thickBot="1" x14ac:dyDescent="0.35">
      <c r="A362" s="90">
        <f t="shared" si="186"/>
        <v>362768.27847571991</v>
      </c>
      <c r="B362" s="91">
        <f t="shared" si="187"/>
        <v>1914.3548309990092</v>
      </c>
      <c r="C362" s="92">
        <f>SUM($A$3:A361)</f>
        <v>99637231.721524268</v>
      </c>
      <c r="D362" s="93">
        <f>IF('Control Panel'!$D$27= "ON",A362+B362*(1-'Control Panel'!$C$27),A362+B362)</f>
        <v>364682.6333067189</v>
      </c>
      <c r="E362" s="1">
        <f t="shared" ref="E362" si="221">F362/12</f>
        <v>30</v>
      </c>
      <c r="F362" s="11">
        <v>360</v>
      </c>
      <c r="G362" s="2">
        <f>IF('Control Panel'!$D$26="ON",K361*(1-'Control Panel'!$C$26),K361)</f>
        <v>2.5611370801925659E-9</v>
      </c>
      <c r="H362" s="3">
        <f>IF(ROUND(K361,2) = 0,0,-PMT(_xlfn.XLOOKUP(G$1,'Control Panel'!$B:$B,'Control Panel'!$H:$H),_xlfn.XLOOKUP(G$1,'Control Panel'!$B:$B,'Control Panel'!$E:$E),_xlfn.XLOOKUP(G$1,'Control Panel'!$B:$B,'Control Panel'!$C:$C)))</f>
        <v>0</v>
      </c>
      <c r="I362" s="3">
        <f>IF(H362=0,0,G362*(_xlfn.XLOOKUP(G$1,'Control Panel'!$B:$B,'Control Panel'!$H:$H)))</f>
        <v>0</v>
      </c>
      <c r="J362" s="3">
        <f t="shared" si="188"/>
        <v>0</v>
      </c>
      <c r="K362" s="3">
        <f t="shared" si="189"/>
        <v>2.5611370801925659E-9</v>
      </c>
      <c r="L362" s="10">
        <f>_xlfn.XLOOKUP(G$1,'Control Panel'!$B:$B,'Control Panel'!$D:$D)</f>
        <v>5.5E-2</v>
      </c>
      <c r="M362" s="2">
        <f>IF('Control Panel'!$D$26="ON",Q361*(1-'Control Panel'!$C$26),Q361)</f>
        <v>26127.463951481615</v>
      </c>
      <c r="N362" s="3">
        <f>IF(ROUND(Q361,2) = 0,0,-PMT(_xlfn.XLOOKUP(M$1,'Control Panel'!$B:$B,'Control Panel'!$H:$H),_xlfn.XLOOKUP(M$1,'Control Panel'!$B:$B,'Control Panel'!$E:$E),_xlfn.XLOOKUP(M$1,'Control Panel'!$B:$B,'Control Panel'!$C:$C)))</f>
        <v>26277.152547020552</v>
      </c>
      <c r="O362" s="3">
        <f>IF(N362=0,0,M362*(_xlfn.XLOOKUP(M$1,'Control Panel'!$B:$B,'Control Panel'!$H:$H)))</f>
        <v>149.68859555536343</v>
      </c>
      <c r="P362" s="3">
        <f t="shared" si="190"/>
        <v>26127.46395146519</v>
      </c>
      <c r="Q362" s="3">
        <f t="shared" si="191"/>
        <v>1.6425474314019084E-8</v>
      </c>
      <c r="R362" s="10">
        <f>_xlfn.XLOOKUP(M$1,'Control Panel'!$B:$B,'Control Panel'!$D:$D)</f>
        <v>6.8750000000000006E-2</v>
      </c>
      <c r="S362" s="2">
        <f>IF('Control Panel'!$D$26="ON",W361*(1-'Control Panel'!$C$26),W361)</f>
        <v>42457.128921097486</v>
      </c>
      <c r="T362" s="3">
        <f>IF(ROUND(W361,2) = 0,0,-PMT(_xlfn.XLOOKUP(S$1,'Control Panel'!$B:$B,'Control Panel'!$H:$H),_xlfn.XLOOKUP(S$1,'Control Panel'!$B:$B,'Control Panel'!$E:$E),_xlfn.XLOOKUP(S$1,'Control Panel'!$B:$B,'Control Panel'!$C:$C)))</f>
        <v>42700.372888908401</v>
      </c>
      <c r="U362" s="3">
        <f>IF(T362=0,0,S362*(_xlfn.XLOOKUP(S$1,'Control Panel'!$B:$B,'Control Panel'!$H:$H)))</f>
        <v>243.24396777712104</v>
      </c>
      <c r="V362" s="3">
        <f t="shared" si="192"/>
        <v>42457.128921131283</v>
      </c>
      <c r="W362" s="3">
        <f t="shared" si="193"/>
        <v>-3.3796823117882013E-8</v>
      </c>
      <c r="X362" s="10">
        <f>_xlfn.XLOOKUP(S$1,'Control Panel'!$B:$B,'Control Panel'!$D:$D)</f>
        <v>6.8750000000000006E-2</v>
      </c>
      <c r="Y362" s="2">
        <f>IF('Control Panel'!$D$26="ON",AC361*(1-'Control Panel'!$C$26),AC361)</f>
        <v>-6.7957444116473198E-9</v>
      </c>
      <c r="Z362" s="3">
        <f>IF(ROUND(AC361,2) = 0,0,-PMT(_xlfn.XLOOKUP(Y$1,'Control Panel'!$B:$B,'Control Panel'!$H:$H),_xlfn.XLOOKUP(Y$1,'Control Panel'!$B:$B,'Control Panel'!$E:$E),_xlfn.XLOOKUP(Y$1,'Control Panel'!$B:$B,'Control Panel'!$C:$C)))</f>
        <v>0</v>
      </c>
      <c r="AA362" s="3">
        <f>IF(Z362=0,0,Y362*(_xlfn.XLOOKUP(Y$1,'Control Panel'!$B:$B,'Control Panel'!$H:$H)))</f>
        <v>0</v>
      </c>
      <c r="AB362" s="3">
        <f t="shared" si="194"/>
        <v>0</v>
      </c>
      <c r="AC362" s="3">
        <f t="shared" si="195"/>
        <v>-6.7957444116473198E-9</v>
      </c>
      <c r="AD362" s="10">
        <f>_xlfn.XLOOKUP(Y$1,'Control Panel'!$B:$B,'Control Panel'!$D:$D)</f>
        <v>5.1249999999999997E-2</v>
      </c>
      <c r="AE362" s="2">
        <f>IF('Control Panel'!$D$26="ON",AI361*(1-'Control Panel'!$C$26),AI361)</f>
        <v>65318.65987871393</v>
      </c>
      <c r="AF362" s="3">
        <f>IF(ROUND(AI361,2) = 0,0,-PMT(_xlfn.XLOOKUP(AE$1,'Control Panel'!$B:$B,'Control Panel'!$H:$H),_xlfn.XLOOKUP(AE$1,'Control Panel'!$B:$B,'Control Panel'!$E:$E),_xlfn.XLOOKUP(AE$1,'Control Panel'!$B:$B,'Control Panel'!$C:$C)))</f>
        <v>65692.881367551381</v>
      </c>
      <c r="AG362" s="3">
        <f>IF(AF362=0,0,AE362*(_xlfn.XLOOKUP(AE$1,'Control Panel'!$B:$B,'Control Panel'!$H:$H)))</f>
        <v>374.22148888846527</v>
      </c>
      <c r="AH362" s="3">
        <f t="shared" si="196"/>
        <v>65318.659878662918</v>
      </c>
      <c r="AI362" s="3">
        <f t="shared" si="197"/>
        <v>5.1011738833039999E-8</v>
      </c>
      <c r="AJ362" s="10">
        <f>_xlfn.XLOOKUP(AE$1,'Control Panel'!$B:$B,'Control Panel'!$D:$D)</f>
        <v>6.8750000000000006E-2</v>
      </c>
      <c r="AK362" s="2">
        <f>IF('Control Panel'!$D$26="ON",AO361*(1-'Control Panel'!$C$26),AO361)</f>
        <v>-5.056790541857481E-10</v>
      </c>
      <c r="AL362" s="3">
        <f>IF(ROUND(AO361,2) = 0,0,-PMT(_xlfn.XLOOKUP(AK$1,'Control Panel'!$B:$B,'Control Panel'!$H:$H),_xlfn.XLOOKUP(AK$1,'Control Panel'!$B:$B,'Control Panel'!$E:$E),_xlfn.XLOOKUP(AK$1,'Control Panel'!$B:$B,'Control Panel'!$C:$C)))</f>
        <v>0</v>
      </c>
      <c r="AM362" s="3">
        <f>IF(AL362=0,0,AK362*(_xlfn.XLOOKUP(AK$1,'Control Panel'!$B:$B,'Control Panel'!$H:$H)))</f>
        <v>0</v>
      </c>
      <c r="AN362" s="3">
        <f t="shared" si="198"/>
        <v>0</v>
      </c>
      <c r="AO362" s="3">
        <f t="shared" si="199"/>
        <v>-5.056790541857481E-10</v>
      </c>
      <c r="AP362" s="10">
        <f>_xlfn.XLOOKUP(AK$1,'Control Panel'!$B:$B,'Control Panel'!$D:$D)</f>
        <v>6.25E-2</v>
      </c>
      <c r="AQ362" s="2">
        <f>IF('Control Panel'!$D$26="ON",AU361*(1-'Control Panel'!$C$26),AU361)</f>
        <v>-1.3387762010097504E-9</v>
      </c>
      <c r="AR362" s="3">
        <f>IF(ROUND(AU361,2) = 0,0,-PMT(_xlfn.XLOOKUP(AQ$1,'Control Panel'!$B:$B,'Control Panel'!$H:$H),_xlfn.XLOOKUP(AQ$1,'Control Panel'!$B:$B,'Control Panel'!$E:$E),_xlfn.XLOOKUP(AQ$1,'Control Panel'!$B:$B,'Control Panel'!$C:$C)))</f>
        <v>0</v>
      </c>
      <c r="AS362" s="3">
        <f>IF(AR362=0,0,AQ362*(_xlfn.XLOOKUP(AQ$1,'Control Panel'!$B:$B,'Control Panel'!$H:$H)))</f>
        <v>0</v>
      </c>
      <c r="AT362" s="3">
        <f t="shared" si="200"/>
        <v>0</v>
      </c>
      <c r="AU362" s="3">
        <f t="shared" si="201"/>
        <v>-1.3387762010097504E-9</v>
      </c>
      <c r="AV362" s="10">
        <f>_xlfn.XLOOKUP(AQ$1,'Control Panel'!$B:$B,'Control Panel'!$D:$D)</f>
        <v>6.6250000000000003E-2</v>
      </c>
      <c r="AW362" s="2">
        <f>IF('Control Panel'!$D$26="ON",BA361*(1-'Control Panel'!$C$26),BA361)</f>
        <v>44597.937505591464</v>
      </c>
      <c r="AX362" s="3">
        <f>IF(ROUND(BA361,2) = 0,0,-PMT(_xlfn.XLOOKUP(AW$1,'Control Panel'!$B:$B,'Control Panel'!$H:$H),_xlfn.XLOOKUP(AW$1,'Control Panel'!$B:$B,'Control Panel'!$E:$E),_xlfn.XLOOKUP(AW$1,'Control Panel'!$B:$B,'Control Panel'!$C:$C)))</f>
        <v>44797.69910066975</v>
      </c>
      <c r="AY362" s="3">
        <f>IF(AX362=0,0,AW362*(_xlfn.XLOOKUP(AW$1,'Control Panel'!$B:$B,'Control Panel'!$H:$H)))</f>
        <v>199.76159507712845</v>
      </c>
      <c r="AZ362" s="3">
        <f t="shared" si="202"/>
        <v>44597.937505592621</v>
      </c>
      <c r="BA362" s="3">
        <f t="shared" si="203"/>
        <v>-1.1568772606551647E-9</v>
      </c>
      <c r="BB362" s="10">
        <f>_xlfn.XLOOKUP(AW$1,'Control Panel'!$B:$B,'Control Panel'!$D:$D)</f>
        <v>5.3749999999999999E-2</v>
      </c>
      <c r="BC362" s="2">
        <f>IF('Control Panel'!$D$26="ON",BG361*(1-'Control Panel'!$C$26),BG361)</f>
        <v>82680.508928667055</v>
      </c>
      <c r="BD362" s="3">
        <f>IF(ROUND(BG361,2) = 0,0,-PMT(_xlfn.XLOOKUP(BC$1,'Control Panel'!$B:$B,'Control Panel'!$H:$H),_xlfn.XLOOKUP(BC$1,'Control Panel'!$B:$B,'Control Panel'!$E:$E),_xlfn.XLOOKUP(BC$1,'Control Panel'!$B:$B,'Control Panel'!$C:$C)))</f>
        <v>83162.8118973979</v>
      </c>
      <c r="BE362" s="3">
        <f>IF(BD362=0,0,BC362*(_xlfn.XLOOKUP(BC$1,'Control Panel'!$B:$B,'Control Panel'!$H:$H)))</f>
        <v>482.30296875055785</v>
      </c>
      <c r="BF362" s="3">
        <f t="shared" si="204"/>
        <v>82680.508928647338</v>
      </c>
      <c r="BG362" s="3">
        <f t="shared" si="205"/>
        <v>1.9717845134437084E-8</v>
      </c>
      <c r="BH362" s="10">
        <f>_xlfn.XLOOKUP(BC$1,'Control Panel'!$B:$B,'Control Panel'!$D:$D)</f>
        <v>7.0000000000000007E-2</v>
      </c>
      <c r="BI362" s="2">
        <f>IF('Control Panel'!$D$26="ON",BM361*(1-'Control Panel'!$C$26),BM361)</f>
        <v>39734.266666969452</v>
      </c>
      <c r="BJ362" s="3">
        <f>IF(ROUND(BM361,2) = 0,0,-PMT(_xlfn.XLOOKUP(BI$1,'Control Panel'!$B:$B,'Control Panel'!$H:$H),_xlfn.XLOOKUP(BI$1,'Control Panel'!$B:$B,'Control Panel'!$E:$E),_xlfn.XLOOKUP(BI$1,'Control Panel'!$B:$B,'Control Panel'!$C:$C)))</f>
        <v>39928.799014207361</v>
      </c>
      <c r="BK362" s="3">
        <f>IF(BJ362=0,0,BI362*(_xlfn.XLOOKUP(BI$1,'Control Panel'!$B:$B,'Control Panel'!$H:$H)))</f>
        <v>194.53234722370459</v>
      </c>
      <c r="BL362" s="3">
        <f t="shared" si="206"/>
        <v>39734.266666983654</v>
      </c>
      <c r="BM362" s="3">
        <f t="shared" si="207"/>
        <v>-1.4202669262886047E-8</v>
      </c>
      <c r="BN362" s="10">
        <f>_xlfn.XLOOKUP(BI$1,'Control Panel'!$B:$B,'Control Panel'!$D:$D)</f>
        <v>5.8749999999999997E-2</v>
      </c>
      <c r="BO362" s="2">
        <f>IF('Control Panel'!$D$26="ON",BS361*(1-'Control Panel'!$C$26),BS361)</f>
        <v>50856.34593466478</v>
      </c>
      <c r="BP362" s="3">
        <f>IF(ROUND(BS361,2) = 0,0,-PMT(_xlfn.XLOOKUP(BO$1,'Control Panel'!$B:$B,'Control Panel'!$H:$H),_xlfn.XLOOKUP(BO$1,'Control Panel'!$B:$B,'Control Panel'!$E:$E),_xlfn.XLOOKUP(BO$1,'Control Panel'!$B:$B,'Control Panel'!$C:$C)))</f>
        <v>51078.842448125593</v>
      </c>
      <c r="BQ362" s="3">
        <f>IF(BP362=0,0,BO362*(_xlfn.XLOOKUP(BO$1,'Control Panel'!$B:$B,'Control Panel'!$H:$H)))</f>
        <v>222.4965134641584</v>
      </c>
      <c r="BR362" s="3">
        <f t="shared" si="208"/>
        <v>50856.345934661433</v>
      </c>
      <c r="BS362" s="3">
        <f t="shared" si="209"/>
        <v>3.3469405025243759E-9</v>
      </c>
      <c r="BT362" s="10">
        <f>_xlfn.XLOOKUP(BO$1,'Control Panel'!$B:$B,'Control Panel'!$D:$D)</f>
        <v>5.2499999999999998E-2</v>
      </c>
      <c r="BU362" s="2">
        <f>IF('Control Panel'!$D$26="ON",BY361*(1-'Control Panel'!$C$26),BY361)</f>
        <v>-1.0259100235998631E-9</v>
      </c>
      <c r="BV362" s="3">
        <f>IF(ROUND(BY361,2) = 0,0,-PMT(_xlfn.XLOOKUP(BU$1,'Control Panel'!$B:$B,'Control Panel'!$H:$H),_xlfn.XLOOKUP(BU$1,'Control Panel'!$B:$B,'Control Panel'!$E:$E),_xlfn.XLOOKUP(BU$1,'Control Panel'!$B:$B,'Control Panel'!$C:$C)))</f>
        <v>0</v>
      </c>
      <c r="BW362" s="3">
        <f>IF(BV362=0,0,BU362*(_xlfn.XLOOKUP(BU$1,'Control Panel'!$B:$B,'Control Panel'!$H:$H)))</f>
        <v>0</v>
      </c>
      <c r="BX362" s="3">
        <f t="shared" si="210"/>
        <v>0</v>
      </c>
      <c r="BY362" s="3">
        <f t="shared" si="211"/>
        <v>-1.0259100235998631E-9</v>
      </c>
      <c r="BZ362" s="10">
        <f>_xlfn.XLOOKUP(BU$1,'Control Panel'!$B:$B,'Control Panel'!$D:$D)</f>
        <v>6.3750000000000001E-2</v>
      </c>
      <c r="CA362" s="2">
        <f>IF('Control Panel'!$D$26="ON",CE361*(1-'Control Panel'!$C$26),CE361)</f>
        <v>-8.3746272139251232E-9</v>
      </c>
      <c r="CB362" s="3">
        <f>IF(ROUND(CE361,2) = 0,0,-PMT(_xlfn.XLOOKUP(CA$1,'Control Panel'!$B:$B,'Control Panel'!$H:$H),_xlfn.XLOOKUP(CA$1,'Control Panel'!$B:$B,'Control Panel'!$E:$E),_xlfn.XLOOKUP(CA$1,'Control Panel'!$B:$B,'Control Panel'!$C:$C)))</f>
        <v>0</v>
      </c>
      <c r="CC362" s="3">
        <f>IF(CB362=0,0,CA362*(_xlfn.XLOOKUP(CA$1,'Control Panel'!$B:$B,'Control Panel'!$H:$H)))</f>
        <v>0</v>
      </c>
      <c r="CD362" s="3">
        <f t="shared" si="212"/>
        <v>0</v>
      </c>
      <c r="CE362" s="3">
        <f t="shared" si="213"/>
        <v>-8.3746272139251232E-9</v>
      </c>
      <c r="CF362" s="10">
        <f>_xlfn.XLOOKUP(CA$1,'Control Panel'!$B:$B,'Control Panel'!$D:$D)</f>
        <v>5.7500000000000002E-2</v>
      </c>
      <c r="CG362" s="2">
        <f>IF('Control Panel'!$D$26="ON",CK361*(1-'Control Panel'!$C$26),CK361)</f>
        <v>2.066371962428093E-9</v>
      </c>
      <c r="CH362" s="3">
        <f>IF(ROUND(CK361,2) = 0,0,-PMT(_xlfn.XLOOKUP(CG$1,'Control Panel'!$B:$B,'Control Panel'!$H:$H),_xlfn.XLOOKUP(CG$1,'Control Panel'!$B:$B,'Control Panel'!$E:$E),_xlfn.XLOOKUP(CG$1,'Control Panel'!$B:$B,'Control Panel'!$C:$C)))</f>
        <v>0</v>
      </c>
      <c r="CI362" s="3">
        <f>IF(CH362=0,0,CG362*(_xlfn.XLOOKUP(CG$1,'Control Panel'!$B:$B,'Control Panel'!$H:$H)))</f>
        <v>0</v>
      </c>
      <c r="CJ362" s="3">
        <f t="shared" si="214"/>
        <v>0</v>
      </c>
      <c r="CK362" s="3">
        <f t="shared" si="215"/>
        <v>2.066371962428093E-9</v>
      </c>
      <c r="CL362" s="10">
        <f>_xlfn.XLOOKUP(CG$1,'Control Panel'!$B:$B,'Control Panel'!$D:$D)</f>
        <v>5.5E-2</v>
      </c>
      <c r="CM362" s="2">
        <f>IF('Control Panel'!$D$26="ON",CQ361*(1-'Control Panel'!$C$26),CQ361)</f>
        <v>10995.966688573755</v>
      </c>
      <c r="CN362" s="3">
        <f>IF(ROUND(CQ361,2) = 0,0,-PMT(_xlfn.XLOOKUP(CM$1,'Control Panel'!$B:$B,'Control Panel'!$H:$H),_xlfn.XLOOKUP(CM$1,'Control Panel'!$B:$B,'Control Panel'!$E:$E),_xlfn.XLOOKUP(CM$1,'Control Panel'!$B:$B,'Control Panel'!$C:$C)))</f>
        <v>11044.074042837967</v>
      </c>
      <c r="CO362" s="3">
        <f>IF(CN362=0,0,CM362*(_xlfn.XLOOKUP(CM$1,'Control Panel'!$B:$B,'Control Panel'!$H:$H)))</f>
        <v>48.107354262510171</v>
      </c>
      <c r="CP362" s="3">
        <f t="shared" si="216"/>
        <v>10995.966688575456</v>
      </c>
      <c r="CQ362" s="3">
        <f t="shared" si="217"/>
        <v>-1.7007550923153758E-9</v>
      </c>
      <c r="CR362" s="10">
        <f>_xlfn.XLOOKUP(CM$1,'Control Panel'!$B:$B,'Control Panel'!$D:$D)</f>
        <v>5.2499999999999998E-2</v>
      </c>
    </row>
    <row r="364" spans="1:96" x14ac:dyDescent="0.3">
      <c r="B364" s="3"/>
      <c r="C364" s="3"/>
      <c r="G364" s="3"/>
      <c r="H364" s="3"/>
      <c r="I364" s="3">
        <f>SUM(I3:I362)</f>
        <v>2353751.091590255</v>
      </c>
      <c r="J364" s="3">
        <f>SUM(J3:J362)</f>
        <v>4999999.9999999981</v>
      </c>
      <c r="K364" s="3"/>
      <c r="M364" s="3"/>
      <c r="N364" s="3"/>
      <c r="O364" s="3">
        <f t="shared" ref="O364:P364" si="222">SUM(O3:O362)</f>
        <v>5459774.9169274131</v>
      </c>
      <c r="P364" s="3">
        <f t="shared" si="222"/>
        <v>3999999.9999999865</v>
      </c>
      <c r="Q364" s="3"/>
      <c r="S364" s="3"/>
      <c r="T364" s="3"/>
      <c r="U364" s="3">
        <f t="shared" ref="U364:V364" si="223">SUM(U3:U362)</f>
        <v>8872134.2400069982</v>
      </c>
      <c r="V364" s="3">
        <f t="shared" si="223"/>
        <v>6500000.0000000279</v>
      </c>
      <c r="W364" s="3"/>
      <c r="Y364" s="3"/>
      <c r="Z364" s="3"/>
      <c r="AA364" s="3">
        <f t="shared" ref="AA364:AB364" si="224">SUM(AA3:AA362)</f>
        <v>3372619.8386843749</v>
      </c>
      <c r="AB364" s="3">
        <f t="shared" si="224"/>
        <v>7750000.0000000056</v>
      </c>
      <c r="AC364" s="3"/>
      <c r="AE364" s="3"/>
      <c r="AF364" s="3"/>
      <c r="AG364" s="3">
        <f t="shared" ref="AG364:AH364" si="225">SUM(AG3:AG362)</f>
        <v>13649437.292318545</v>
      </c>
      <c r="AH364" s="3">
        <f t="shared" si="225"/>
        <v>9999999.999999959</v>
      </c>
      <c r="AI364" s="3"/>
      <c r="AK364" s="3"/>
      <c r="AL364" s="3"/>
      <c r="AM364" s="3">
        <f t="shared" ref="AM364:AN364" si="226">SUM(AM3:AM362)</f>
        <v>1222562.6093256786</v>
      </c>
      <c r="AN364" s="3">
        <f t="shared" si="226"/>
        <v>2250000.0000000005</v>
      </c>
      <c r="AO364" s="3"/>
      <c r="AQ364" s="3"/>
      <c r="AR364" s="3"/>
      <c r="AS364" s="3">
        <f t="shared" ref="AS364:AT364" si="227">SUM(AS3:AS362)</f>
        <v>4062721.4875357533</v>
      </c>
      <c r="AT364" s="3">
        <f t="shared" si="227"/>
        <v>7000000.0000000009</v>
      </c>
      <c r="AU364" s="3"/>
      <c r="AW364" s="3"/>
      <c r="AX364" s="3"/>
      <c r="AY364" s="3">
        <f t="shared" ref="AY364:AZ364" si="228">SUM(AY3:AY362)</f>
        <v>8127171.6762411008</v>
      </c>
      <c r="AZ364" s="3">
        <f t="shared" si="228"/>
        <v>8000000.0000000019</v>
      </c>
      <c r="BA364" s="3"/>
      <c r="BC364" s="3"/>
      <c r="BD364" s="3"/>
      <c r="BE364" s="3">
        <f t="shared" ref="BE364:BF364" si="229">SUM(BE3:BE362)</f>
        <v>17438612.283063281</v>
      </c>
      <c r="BF364" s="3">
        <f t="shared" si="229"/>
        <v>12499999.999999974</v>
      </c>
      <c r="BG364" s="3"/>
      <c r="BI364" s="3"/>
      <c r="BJ364" s="3"/>
      <c r="BK364" s="3">
        <f t="shared" ref="BK364:BL364" si="230">SUM(BK3:BK362)</f>
        <v>7624367.6451146472</v>
      </c>
      <c r="BL364" s="3">
        <f t="shared" si="230"/>
        <v>6750000.0000000093</v>
      </c>
      <c r="BM364" s="3"/>
      <c r="BO364" s="3"/>
      <c r="BP364" s="3"/>
      <c r="BQ364" s="3">
        <f t="shared" ref="BQ364:BR364" si="231">SUM(BQ3:BQ362)</f>
        <v>9138383.2813252136</v>
      </c>
      <c r="BR364" s="3">
        <f t="shared" si="231"/>
        <v>9249999.999999987</v>
      </c>
      <c r="BS364" s="3"/>
      <c r="BU364" s="3"/>
      <c r="BV364" s="3"/>
      <c r="BW364" s="3">
        <f t="shared" ref="BW364:BX364" si="232">SUM(BW3:BW362)</f>
        <v>2500427.9294683202</v>
      </c>
      <c r="BX364" s="3">
        <f t="shared" si="232"/>
        <v>4500000.0000000009</v>
      </c>
      <c r="BY364" s="3"/>
      <c r="CA364" s="3"/>
      <c r="CB364" s="3"/>
      <c r="CC364" s="3">
        <f t="shared" ref="CC364:CD364" si="233">SUM(CC3:CC362)</f>
        <v>2968428.9398123897</v>
      </c>
      <c r="CD364" s="3">
        <f t="shared" si="233"/>
        <v>6000000.0000000037</v>
      </c>
      <c r="CE364" s="3"/>
      <c r="CG364" s="3"/>
      <c r="CH364" s="3"/>
      <c r="CI364" s="3">
        <f t="shared" ref="CI364:CJ364" si="234">SUM(CI3:CI362)</f>
        <v>4001376.8557034289</v>
      </c>
      <c r="CJ364" s="3">
        <f t="shared" si="234"/>
        <v>8500000</v>
      </c>
      <c r="CK364" s="3"/>
      <c r="CM364" s="3"/>
      <c r="CN364" s="3"/>
      <c r="CO364" s="3">
        <f t="shared" ref="CO364:CP364" si="235">SUM(CO3:CO362)</f>
        <v>1975866.6554216675</v>
      </c>
      <c r="CP364" s="3">
        <f t="shared" si="235"/>
        <v>2000000.0000000007</v>
      </c>
      <c r="CQ364" s="3"/>
    </row>
    <row r="366" spans="1:96" x14ac:dyDescent="0.3">
      <c r="E366" s="1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391EB-851E-4CD6-ADDE-E943D95601E7}">
  <dimension ref="A1:AK406"/>
  <sheetViews>
    <sheetView topLeftCell="Q1" zoomScale="85" zoomScaleNormal="85" workbookViewId="0">
      <pane ySplit="1" topLeftCell="A242" activePane="bottomLeft" state="frozen"/>
      <selection pane="bottomLeft" activeCell="O16" sqref="O16"/>
    </sheetView>
  </sheetViews>
  <sheetFormatPr defaultRowHeight="10.75" x14ac:dyDescent="0.3"/>
  <cols>
    <col min="1" max="1" width="10.296875" customWidth="1"/>
    <col min="2" max="2" width="14.296875" bestFit="1" customWidth="1"/>
    <col min="3" max="3" width="14.5" bestFit="1" customWidth="1"/>
    <col min="5" max="5" width="18" style="26" customWidth="1"/>
    <col min="6" max="6" width="17.19921875" style="26" customWidth="1"/>
    <col min="7" max="7" width="12.69921875" style="26" customWidth="1"/>
    <col min="8" max="8" width="18.796875" style="26" customWidth="1"/>
    <col min="9" max="9" width="34.69921875" style="26" customWidth="1"/>
    <col min="10" max="10" width="14" style="26" customWidth="1"/>
    <col min="11" max="11" width="12.19921875" style="26" customWidth="1"/>
    <col min="12" max="12" width="16.796875" style="26" customWidth="1"/>
    <col min="13" max="13" width="17.796875" style="35" customWidth="1"/>
    <col min="14" max="14" width="16" style="35" customWidth="1"/>
    <col min="15" max="15" width="11.796875" style="36" bestFit="1" customWidth="1"/>
    <col min="16" max="16" width="9.796875" style="35" customWidth="1"/>
    <col min="17" max="17" width="35.69921875" style="35" customWidth="1"/>
    <col min="18" max="18" width="16.296875" style="35" customWidth="1"/>
    <col min="19" max="19" width="12.796875" style="35" customWidth="1"/>
    <col min="20" max="20" width="14.19921875" style="35" customWidth="1"/>
    <col min="21" max="21" width="27.796875" style="4" bestFit="1" customWidth="1"/>
    <col min="22" max="22" width="14.19921875" style="4" customWidth="1"/>
    <col min="23" max="23" width="11.796875" style="14" bestFit="1" customWidth="1"/>
    <col min="24" max="24" width="15" style="4" bestFit="1" customWidth="1"/>
    <col min="25" max="25" width="34.19921875" style="4" customWidth="1"/>
    <col min="26" max="26" width="15.69921875" style="4" customWidth="1"/>
    <col min="27" max="27" width="22.69921875" style="4" bestFit="1" customWidth="1"/>
    <col min="28" max="28" width="15.19921875" style="4" customWidth="1"/>
    <col min="29" max="29" width="25.5" customWidth="1"/>
    <col min="30" max="30" width="11.796875" customWidth="1"/>
    <col min="32" max="32" width="32.69921875" customWidth="1"/>
    <col min="33" max="33" width="33.19921875" customWidth="1"/>
    <col min="34" max="34" width="23.796875" hidden="1" customWidth="1"/>
    <col min="36" max="36" width="10.69921875" customWidth="1"/>
    <col min="37" max="37" width="15" customWidth="1"/>
  </cols>
  <sheetData>
    <row r="1" spans="1:37" x14ac:dyDescent="0.3">
      <c r="A1" s="1" t="s">
        <v>38</v>
      </c>
      <c r="C1" s="24" t="s">
        <v>39</v>
      </c>
      <c r="D1" s="21" t="s">
        <v>32</v>
      </c>
      <c r="E1" s="42" t="s">
        <v>40</v>
      </c>
      <c r="F1" s="25" t="s">
        <v>41</v>
      </c>
      <c r="G1" s="25" t="s">
        <v>42</v>
      </c>
      <c r="H1" s="25" t="s">
        <v>43</v>
      </c>
      <c r="I1" s="25" t="s">
        <v>44</v>
      </c>
      <c r="J1" s="25" t="s">
        <v>45</v>
      </c>
      <c r="K1" s="25" t="s">
        <v>46</v>
      </c>
      <c r="L1" s="25" t="s">
        <v>47</v>
      </c>
      <c r="M1" s="45" t="s">
        <v>40</v>
      </c>
      <c r="N1" s="33" t="s">
        <v>48</v>
      </c>
      <c r="O1" s="33" t="s">
        <v>49</v>
      </c>
      <c r="P1" s="34" t="s">
        <v>50</v>
      </c>
      <c r="Q1" s="33" t="s">
        <v>51</v>
      </c>
      <c r="R1" s="33" t="s">
        <v>52</v>
      </c>
      <c r="S1" s="33" t="s">
        <v>46</v>
      </c>
      <c r="T1" s="33" t="s">
        <v>47</v>
      </c>
      <c r="U1" s="46" t="s">
        <v>40</v>
      </c>
      <c r="V1" s="12" t="s">
        <v>53</v>
      </c>
      <c r="W1" s="12" t="s">
        <v>54</v>
      </c>
      <c r="X1" s="49" t="s">
        <v>55</v>
      </c>
      <c r="Y1" s="12" t="s">
        <v>51</v>
      </c>
      <c r="Z1" s="12" t="s">
        <v>52</v>
      </c>
      <c r="AA1" s="12" t="s">
        <v>46</v>
      </c>
      <c r="AB1" s="12" t="s">
        <v>47</v>
      </c>
      <c r="AC1" s="13" t="s">
        <v>56</v>
      </c>
      <c r="AD1" s="13" t="s">
        <v>57</v>
      </c>
      <c r="AF1" s="1" t="s">
        <v>58</v>
      </c>
      <c r="AG1" s="1" t="s">
        <v>59</v>
      </c>
      <c r="AH1" s="1" t="s">
        <v>60</v>
      </c>
      <c r="AK1" s="41" t="s">
        <v>61</v>
      </c>
    </row>
    <row r="2" spans="1:37" x14ac:dyDescent="0.3">
      <c r="C2">
        <f>D2/12</f>
        <v>0</v>
      </c>
      <c r="D2">
        <v>0</v>
      </c>
      <c r="I2" s="27">
        <v>-70000000</v>
      </c>
      <c r="O2" s="35"/>
      <c r="Q2" s="43">
        <v>-20000000</v>
      </c>
      <c r="W2" s="4"/>
      <c r="Y2" s="47">
        <v>-10000000</v>
      </c>
    </row>
    <row r="3" spans="1:37" x14ac:dyDescent="0.3">
      <c r="A3" s="101" t="s">
        <v>62</v>
      </c>
      <c r="B3" s="98">
        <v>70000000</v>
      </c>
      <c r="D3">
        <v>1</v>
      </c>
      <c r="E3" s="28">
        <f>$B$3</f>
        <v>70000000</v>
      </c>
      <c r="F3" s="28">
        <f>E3-H3</f>
        <v>69800209.651403725</v>
      </c>
      <c r="G3" s="28">
        <f>IF($AG3-E3*('Control Panel'!$C$22) &gt;=0, E3*('Control Panel'!$C$22),AG3)</f>
        <v>354520.83333333337</v>
      </c>
      <c r="H3" s="30">
        <f>IF(E3-$AC3 &lt;= 0,E3,'Mortgage Amortization'!$D3-$AC3)</f>
        <v>199790.34859627555</v>
      </c>
      <c r="I3" s="29">
        <f t="shared" ref="I3:I66" si="0">G3+H3</f>
        <v>554311.18192960892</v>
      </c>
      <c r="J3" s="31">
        <f>I3</f>
        <v>554311.18192960892</v>
      </c>
      <c r="K3" s="32">
        <f t="shared" ref="K3:K66" si="1">$D3/12</f>
        <v>8.3333333333333329E-2</v>
      </c>
      <c r="L3" s="29">
        <f t="shared" ref="L3:L66" si="2">H3*K3</f>
        <v>16649.195716356295</v>
      </c>
      <c r="M3" s="37">
        <f>$B$4</f>
        <v>20000000</v>
      </c>
      <c r="N3" s="37">
        <f>M3-P3</f>
        <v>20000000</v>
      </c>
      <c r="O3" s="37">
        <f>IF(G3 = E3*('Control Panel'!$C$22),M3*('Control Panel'!$C$22),$AG3-G3)</f>
        <v>101291.66666666669</v>
      </c>
      <c r="P3" s="38">
        <f t="shared" ref="P3:P66" si="3">IF(AND(F3=0,E3&gt;0),$AG3-H3-$AC3,IF(E3 = 0, IF(($AG3&gt;= $AC3+M3),M3,$AG3-$AC3),0))</f>
        <v>0</v>
      </c>
      <c r="Q3" s="38">
        <f t="shared" ref="Q3:Q66" si="4">O3+P3</f>
        <v>101291.66666666669</v>
      </c>
      <c r="R3" s="44">
        <f>Q3</f>
        <v>101291.66666666669</v>
      </c>
      <c r="S3" s="39">
        <f t="shared" ref="S3:S66" si="5">$D3/12</f>
        <v>8.3333333333333329E-2</v>
      </c>
      <c r="T3" s="38">
        <f t="shared" ref="T3:T66" si="6">P3*S3</f>
        <v>0</v>
      </c>
      <c r="U3" s="17">
        <f>$B$5</f>
        <v>10000000</v>
      </c>
      <c r="V3" s="17">
        <f>U3-X3</f>
        <v>10000000</v>
      </c>
      <c r="W3" s="17">
        <f>IF(O3 = M3*('Control Panel'!$C$22), U3*('Control Panel'!$C$22),$AG3-G3-O3)</f>
        <v>50645.833333333343</v>
      </c>
      <c r="X3" s="20">
        <f t="shared" ref="X3:X66" si="7">IF(AND(N3=0,M3&gt;0),$AG3-P3-$AC3,IF(M3 = 0, IF(($AG3&gt;= $AC3+U3),U3,$AG3-$AC3),0))</f>
        <v>0</v>
      </c>
      <c r="Y3" s="20">
        <f t="shared" ref="Y3:Y66" si="8">W3+X3</f>
        <v>50645.833333333343</v>
      </c>
      <c r="Z3" s="48">
        <f>Y3</f>
        <v>50645.833333333343</v>
      </c>
      <c r="AA3" s="19">
        <f t="shared" ref="AA3:AA66" si="9">$D3/12</f>
        <v>8.3333333333333329E-2</v>
      </c>
      <c r="AB3" s="20">
        <f t="shared" ref="AB3:AB66" si="10">X3*AA3</f>
        <v>0</v>
      </c>
      <c r="AC3" s="22">
        <f t="shared" ref="AC3:AC66" si="11">SUM(W3,O3,G3)</f>
        <v>506458.33333333337</v>
      </c>
      <c r="AD3" s="99">
        <f t="shared" ref="AD3:AD66" si="12">ABS(AH3)</f>
        <v>0</v>
      </c>
      <c r="AF3" s="40">
        <f t="shared" ref="AF3:AF66" si="13">Y3+Q3+I3</f>
        <v>706248.68192960892</v>
      </c>
      <c r="AG3" s="3">
        <f>IF('Control Panel'!$D$27= "ON",'Mortgage Amortization'!D3*(1-'Control Panel'!$C$27),'Mortgage Amortization'!D3)</f>
        <v>706248.68192960892</v>
      </c>
      <c r="AH3" s="40">
        <f>AF3-AG3</f>
        <v>0</v>
      </c>
      <c r="AK3" s="2">
        <f>SUM('Mortgage Amortization'!G3,'Mortgage Amortization'!M3,'Mortgage Amortization'!S3,'Mortgage Amortization'!Y3,'Mortgage Amortization'!AE3,'Mortgage Amortization'!AK3,'Mortgage Amortization'!AQ3,'Mortgage Amortization'!AW3,'Mortgage Amortization'!BC3,'Mortgage Amortization'!BI3,'Mortgage Amortization'!BO3,'Mortgage Amortization'!BU3,'Mortgage Amortization'!CA3,'Mortgage Amortization'!CG3,'Mortgage Amortization'!CM3)</f>
        <v>100000000</v>
      </c>
    </row>
    <row r="4" spans="1:37" x14ac:dyDescent="0.3">
      <c r="A4" s="45" t="s">
        <v>63</v>
      </c>
      <c r="B4" s="98">
        <v>20000000</v>
      </c>
      <c r="D4">
        <v>2</v>
      </c>
      <c r="E4" s="28">
        <f>E3-H3</f>
        <v>69800209.651403725</v>
      </c>
      <c r="F4" s="28">
        <f t="shared" ref="F4:F67" si="14">F3-H4</f>
        <v>69599407.447937787</v>
      </c>
      <c r="G4" s="28">
        <f>IF($AG4-E4*('Control Panel'!$C$22) &gt;=0, E4*('Control Panel'!$C$22),AG4)</f>
        <v>353508.97846367181</v>
      </c>
      <c r="H4" s="30">
        <f>IF(E4-$AC4 &lt;= 0,E4,'Mortgage Amortization'!$D4-$AC4)</f>
        <v>200802.20346593705</v>
      </c>
      <c r="I4" s="29">
        <f t="shared" si="0"/>
        <v>554311.18192960881</v>
      </c>
      <c r="J4" s="31">
        <f>SUM(I$3:I4)</f>
        <v>1108622.3638592176</v>
      </c>
      <c r="K4" s="32">
        <f t="shared" si="1"/>
        <v>0.16666666666666666</v>
      </c>
      <c r="L4" s="29">
        <f t="shared" si="2"/>
        <v>33467.033910989507</v>
      </c>
      <c r="M4" s="37">
        <f>M3-P3</f>
        <v>20000000</v>
      </c>
      <c r="N4" s="37">
        <f t="shared" ref="N4:N67" si="15">N3-P4</f>
        <v>20000000</v>
      </c>
      <c r="O4" s="37">
        <f>IF(G4 = E4*('Control Panel'!$C$22),M4*('Control Panel'!$C$22),$AG4-G4)</f>
        <v>101291.66666666669</v>
      </c>
      <c r="P4" s="38">
        <f t="shared" si="3"/>
        <v>0</v>
      </c>
      <c r="Q4" s="38">
        <f t="shared" si="4"/>
        <v>101291.66666666669</v>
      </c>
      <c r="R4" s="44">
        <f>SUM(Q$3:Q4)</f>
        <v>202583.33333333337</v>
      </c>
      <c r="S4" s="39">
        <f t="shared" si="5"/>
        <v>0.16666666666666666</v>
      </c>
      <c r="T4" s="38">
        <f t="shared" si="6"/>
        <v>0</v>
      </c>
      <c r="U4" s="17">
        <f>U3-X3</f>
        <v>10000000</v>
      </c>
      <c r="V4" s="17">
        <f t="shared" ref="V4:V67" si="16">V3-X4</f>
        <v>10000000</v>
      </c>
      <c r="W4" s="17">
        <f>IF(O4 = M4*('Control Panel'!$C$22), U4*('Control Panel'!$C$22),$AG4-G4-O4)</f>
        <v>50645.833333333343</v>
      </c>
      <c r="X4" s="20">
        <f t="shared" si="7"/>
        <v>0</v>
      </c>
      <c r="Y4" s="20">
        <f t="shared" si="8"/>
        <v>50645.833333333343</v>
      </c>
      <c r="Z4" s="48">
        <f>SUM(Y$3:Y4)</f>
        <v>101291.66666666669</v>
      </c>
      <c r="AA4" s="19">
        <f t="shared" si="9"/>
        <v>0.16666666666666666</v>
      </c>
      <c r="AB4" s="20">
        <f t="shared" si="10"/>
        <v>0</v>
      </c>
      <c r="AC4" s="22">
        <f t="shared" si="11"/>
        <v>505446.47846367187</v>
      </c>
      <c r="AD4" s="99">
        <f t="shared" si="12"/>
        <v>0</v>
      </c>
      <c r="AF4" s="40">
        <f t="shared" si="13"/>
        <v>706248.68192960881</v>
      </c>
      <c r="AG4" s="3">
        <f>IF('Control Panel'!$D$27= "ON",'Mortgage Amortization'!D4*(1-'Control Panel'!$C$27),'Mortgage Amortization'!D4)</f>
        <v>706248.68192960892</v>
      </c>
      <c r="AH4" s="40">
        <f t="shared" ref="AH4:AH67" si="17">AF4-AG4</f>
        <v>0</v>
      </c>
      <c r="AK4" s="2">
        <f>SUM('Mortgage Amortization'!G4,'Mortgage Amortization'!M4,'Mortgage Amortization'!S4,'Mortgage Amortization'!Y4,'Mortgage Amortization'!AE4,'Mortgage Amortization'!AK4,'Mortgage Amortization'!AQ4,'Mortgage Amortization'!AW4,'Mortgage Amortization'!BC4,'Mortgage Amortization'!BI4,'Mortgage Amortization'!BO4,'Mortgage Amortization'!BU4,'Mortgage Amortization'!CA4,'Mortgage Amortization'!CG4,'Mortgage Amortization'!CM4)</f>
        <v>99800209.65140371</v>
      </c>
    </row>
    <row r="5" spans="1:37" x14ac:dyDescent="0.3">
      <c r="A5" s="46" t="s">
        <v>64</v>
      </c>
      <c r="B5" s="98">
        <v>10000000</v>
      </c>
      <c r="D5">
        <v>3</v>
      </c>
      <c r="E5" s="28">
        <f t="shared" ref="E5:E68" si="18">E4-H4</f>
        <v>69599407.447937787</v>
      </c>
      <c r="F5" s="28">
        <f t="shared" si="14"/>
        <v>69397588.264978886</v>
      </c>
      <c r="G5" s="28">
        <f>IF($AG5-E5*('Control Panel'!$C$22) &gt;=0, E5*('Control Panel'!$C$22),AG5)</f>
        <v>352491.99897070165</v>
      </c>
      <c r="H5" s="30">
        <f>IF(E5-$AC5 &lt;= 0,E5,'Mortgage Amortization'!$D5-$AC5)</f>
        <v>201819.18295890733</v>
      </c>
      <c r="I5" s="29">
        <f t="shared" si="0"/>
        <v>554311.18192960904</v>
      </c>
      <c r="J5" s="31">
        <f>SUM(I$3:I5)</f>
        <v>1662933.5457888267</v>
      </c>
      <c r="K5" s="32">
        <f t="shared" si="1"/>
        <v>0.25</v>
      </c>
      <c r="L5" s="29">
        <f t="shared" si="2"/>
        <v>50454.795739726833</v>
      </c>
      <c r="M5" s="37">
        <f t="shared" ref="M5:M68" si="19">M4-P4</f>
        <v>20000000</v>
      </c>
      <c r="N5" s="37">
        <f t="shared" si="15"/>
        <v>20000000</v>
      </c>
      <c r="O5" s="37">
        <f>IF(G5 = E5*('Control Panel'!$C$22),M5*('Control Panel'!$C$22),$AG5-G5)</f>
        <v>101291.66666666669</v>
      </c>
      <c r="P5" s="38">
        <f t="shared" si="3"/>
        <v>0</v>
      </c>
      <c r="Q5" s="38">
        <f t="shared" si="4"/>
        <v>101291.66666666669</v>
      </c>
      <c r="R5" s="44">
        <f>SUM(Q$3:Q5)</f>
        <v>303875.00000000006</v>
      </c>
      <c r="S5" s="39">
        <f t="shared" si="5"/>
        <v>0.25</v>
      </c>
      <c r="T5" s="38">
        <f t="shared" si="6"/>
        <v>0</v>
      </c>
      <c r="U5" s="17">
        <f t="shared" ref="U5:U68" si="20">U4-X4</f>
        <v>10000000</v>
      </c>
      <c r="V5" s="17">
        <f t="shared" si="16"/>
        <v>10000000</v>
      </c>
      <c r="W5" s="17">
        <f>IF(O5 = M5*('Control Panel'!$C$22), U5*('Control Panel'!$C$22),$AG5-G5-O5)</f>
        <v>50645.833333333343</v>
      </c>
      <c r="X5" s="20">
        <f t="shared" si="7"/>
        <v>0</v>
      </c>
      <c r="Y5" s="20">
        <f t="shared" si="8"/>
        <v>50645.833333333343</v>
      </c>
      <c r="Z5" s="48">
        <f>SUM(Y$3:Y5)</f>
        <v>151937.50000000003</v>
      </c>
      <c r="AA5" s="19">
        <f t="shared" si="9"/>
        <v>0.25</v>
      </c>
      <c r="AB5" s="20">
        <f t="shared" si="10"/>
        <v>0</v>
      </c>
      <c r="AC5" s="22">
        <f t="shared" si="11"/>
        <v>504429.49897070171</v>
      </c>
      <c r="AD5" s="99">
        <f t="shared" si="12"/>
        <v>0</v>
      </c>
      <c r="AF5" s="40">
        <f t="shared" si="13"/>
        <v>706248.68192960904</v>
      </c>
      <c r="AG5" s="3">
        <f>IF('Control Panel'!$D$27= "ON",'Mortgage Amortization'!D5*(1-'Control Panel'!$C$27),'Mortgage Amortization'!D5)</f>
        <v>706248.68192960904</v>
      </c>
      <c r="AH5" s="40">
        <f t="shared" si="17"/>
        <v>0</v>
      </c>
      <c r="AK5" s="2">
        <f>SUM('Mortgage Amortization'!G5,'Mortgage Amortization'!M5,'Mortgage Amortization'!S5,'Mortgage Amortization'!Y5,'Mortgage Amortization'!AE5,'Mortgage Amortization'!AK5,'Mortgage Amortization'!AQ5,'Mortgage Amortization'!AW5,'Mortgage Amortization'!BC5,'Mortgage Amortization'!BI5,'Mortgage Amortization'!BO5,'Mortgage Amortization'!BU5,'Mortgage Amortization'!CA5,'Mortgage Amortization'!CG5,'Mortgage Amortization'!CM5)</f>
        <v>99599440.055212751</v>
      </c>
    </row>
    <row r="6" spans="1:37" x14ac:dyDescent="0.3">
      <c r="D6">
        <v>4</v>
      </c>
      <c r="E6" s="28">
        <f t="shared" si="18"/>
        <v>69397588.264978886</v>
      </c>
      <c r="F6" s="28">
        <f t="shared" si="14"/>
        <v>69194746.951949611</v>
      </c>
      <c r="G6" s="28">
        <f>IF($AG6-E6*('Control Panel'!$C$22) &gt;=0, E6*('Control Panel'!$C$22),AG6)</f>
        <v>351469.86890034104</v>
      </c>
      <c r="H6" s="30">
        <f>IF(E6-$AC6 &lt;= 0,E6,'Mortgage Amortization'!$D6-$AC6)</f>
        <v>202841.31302926794</v>
      </c>
      <c r="I6" s="29">
        <f t="shared" si="0"/>
        <v>554311.18192960904</v>
      </c>
      <c r="J6" s="31">
        <f>SUM(I$3:I6)</f>
        <v>2217244.7277184357</v>
      </c>
      <c r="K6" s="32">
        <f t="shared" si="1"/>
        <v>0.33333333333333331</v>
      </c>
      <c r="L6" s="29">
        <f t="shared" si="2"/>
        <v>67613.771009755976</v>
      </c>
      <c r="M6" s="37">
        <f t="shared" si="19"/>
        <v>20000000</v>
      </c>
      <c r="N6" s="37">
        <f t="shared" si="15"/>
        <v>20000000</v>
      </c>
      <c r="O6" s="37">
        <f>IF(G6 = E6*('Control Panel'!$C$22),M6*('Control Panel'!$C$22),$AG6-G6)</f>
        <v>101291.66666666669</v>
      </c>
      <c r="P6" s="38">
        <f t="shared" si="3"/>
        <v>0</v>
      </c>
      <c r="Q6" s="38">
        <f t="shared" si="4"/>
        <v>101291.66666666669</v>
      </c>
      <c r="R6" s="44">
        <f>SUM(Q$3:Q6)</f>
        <v>405166.66666666674</v>
      </c>
      <c r="S6" s="39">
        <f t="shared" si="5"/>
        <v>0.33333333333333331</v>
      </c>
      <c r="T6" s="38">
        <f t="shared" si="6"/>
        <v>0</v>
      </c>
      <c r="U6" s="17">
        <f t="shared" si="20"/>
        <v>10000000</v>
      </c>
      <c r="V6" s="17">
        <f t="shared" si="16"/>
        <v>10000000</v>
      </c>
      <c r="W6" s="17">
        <f>IF(O6 = M6*('Control Panel'!$C$22), U6*('Control Panel'!$C$22),$AG6-G6-O6)</f>
        <v>50645.833333333343</v>
      </c>
      <c r="X6" s="20">
        <f t="shared" si="7"/>
        <v>0</v>
      </c>
      <c r="Y6" s="20">
        <f t="shared" si="8"/>
        <v>50645.833333333343</v>
      </c>
      <c r="Z6" s="48">
        <f>SUM(Y$3:Y6)</f>
        <v>202583.33333333337</v>
      </c>
      <c r="AA6" s="19">
        <f t="shared" si="9"/>
        <v>0.33333333333333331</v>
      </c>
      <c r="AB6" s="20">
        <f t="shared" si="10"/>
        <v>0</v>
      </c>
      <c r="AC6" s="22">
        <f t="shared" si="11"/>
        <v>503407.3689003411</v>
      </c>
      <c r="AD6" s="99">
        <f t="shared" si="12"/>
        <v>0</v>
      </c>
      <c r="AF6" s="40">
        <f t="shared" si="13"/>
        <v>706248.68192960904</v>
      </c>
      <c r="AG6" s="3">
        <f>IF('Control Panel'!$D$27= "ON",'Mortgage Amortization'!D6*(1-'Control Panel'!$C$27),'Mortgage Amortization'!D6)</f>
        <v>706248.68192960904</v>
      </c>
      <c r="AH6" s="40">
        <f t="shared" si="17"/>
        <v>0</v>
      </c>
      <c r="AK6" s="2">
        <f>SUM('Mortgage Amortization'!G6,'Mortgage Amortization'!M6,'Mortgage Amortization'!S6,'Mortgage Amortization'!Y6,'Mortgage Amortization'!AE6,'Mortgage Amortization'!AK6,'Mortgage Amortization'!AQ6,'Mortgage Amortization'!AW6,'Mortgage Amortization'!BC6,'Mortgage Amortization'!BI6,'Mortgage Amortization'!BO6,'Mortgage Amortization'!BU6,'Mortgage Amortization'!CA6,'Mortgage Amortization'!CG6,'Mortgage Amortization'!CM6)</f>
        <v>99397686.357330993</v>
      </c>
    </row>
    <row r="7" spans="1:37" x14ac:dyDescent="0.3">
      <c r="D7">
        <v>5</v>
      </c>
      <c r="E7" s="28">
        <f t="shared" si="18"/>
        <v>69194746.951949611</v>
      </c>
      <c r="F7" s="28">
        <f t="shared" si="14"/>
        <v>68990878.332187057</v>
      </c>
      <c r="G7" s="28">
        <f>IF($AG7-E7*('Control Panel'!$C$22) &gt;=0, E7*('Control Panel'!$C$22),AG7)</f>
        <v>350442.56216706155</v>
      </c>
      <c r="H7" s="30">
        <f>IF(E7-$AC7 &lt;= 0,E7,'Mortgage Amortization'!$D7-$AC7)</f>
        <v>203868.61976254731</v>
      </c>
      <c r="I7" s="29">
        <f t="shared" si="0"/>
        <v>554311.18192960881</v>
      </c>
      <c r="J7" s="31">
        <f>SUM(I$3:I7)</f>
        <v>2771555.9096480445</v>
      </c>
      <c r="K7" s="32">
        <f t="shared" si="1"/>
        <v>0.41666666666666669</v>
      </c>
      <c r="L7" s="29">
        <f t="shared" si="2"/>
        <v>84945.258234394714</v>
      </c>
      <c r="M7" s="37">
        <f t="shared" si="19"/>
        <v>20000000</v>
      </c>
      <c r="N7" s="37">
        <f t="shared" si="15"/>
        <v>20000000</v>
      </c>
      <c r="O7" s="37">
        <f>IF(G7 = E7*('Control Panel'!$C$22),M7*('Control Panel'!$C$22),$AG7-G7)</f>
        <v>101291.66666666669</v>
      </c>
      <c r="P7" s="38">
        <f t="shared" si="3"/>
        <v>0</v>
      </c>
      <c r="Q7" s="38">
        <f t="shared" si="4"/>
        <v>101291.66666666669</v>
      </c>
      <c r="R7" s="44">
        <f>SUM(Q$3:Q7)</f>
        <v>506458.33333333343</v>
      </c>
      <c r="S7" s="39">
        <f t="shared" si="5"/>
        <v>0.41666666666666669</v>
      </c>
      <c r="T7" s="38">
        <f t="shared" si="6"/>
        <v>0</v>
      </c>
      <c r="U7" s="17">
        <f t="shared" si="20"/>
        <v>10000000</v>
      </c>
      <c r="V7" s="17">
        <f t="shared" si="16"/>
        <v>10000000</v>
      </c>
      <c r="W7" s="17">
        <f>IF(O7 = M7*('Control Panel'!$C$22), U7*('Control Panel'!$C$22),$AG7-G7-O7)</f>
        <v>50645.833333333343</v>
      </c>
      <c r="X7" s="20">
        <f t="shared" si="7"/>
        <v>0</v>
      </c>
      <c r="Y7" s="20">
        <f t="shared" si="8"/>
        <v>50645.833333333343</v>
      </c>
      <c r="Z7" s="48">
        <f>SUM(Y$3:Y7)</f>
        <v>253229.16666666672</v>
      </c>
      <c r="AA7" s="19">
        <f t="shared" si="9"/>
        <v>0.41666666666666669</v>
      </c>
      <c r="AB7" s="20">
        <f t="shared" si="10"/>
        <v>0</v>
      </c>
      <c r="AC7" s="22">
        <f t="shared" si="11"/>
        <v>502380.06216706161</v>
      </c>
      <c r="AD7" s="99">
        <f t="shared" si="12"/>
        <v>0</v>
      </c>
      <c r="AF7" s="40">
        <f t="shared" si="13"/>
        <v>706248.68192960881</v>
      </c>
      <c r="AG7" s="3">
        <f>IF('Control Panel'!$D$27= "ON",'Mortgage Amortization'!D7*(1-'Control Panel'!$C$27),'Mortgage Amortization'!D7)</f>
        <v>706248.68192960892</v>
      </c>
      <c r="AH7" s="40">
        <f t="shared" si="17"/>
        <v>0</v>
      </c>
      <c r="AK7" s="2">
        <f>SUM('Mortgage Amortization'!G7,'Mortgage Amortization'!M7,'Mortgage Amortization'!S7,'Mortgage Amortization'!Y7,'Mortgage Amortization'!AE7,'Mortgage Amortization'!AK7,'Mortgage Amortization'!AQ7,'Mortgage Amortization'!AW7,'Mortgage Amortization'!BC7,'Mortgage Amortization'!BI7,'Mortgage Amortization'!BO7,'Mortgage Amortization'!BU7,'Mortgage Amortization'!CA7,'Mortgage Amortization'!CG7,'Mortgage Amortization'!CM7)</f>
        <v>99194943.679323673</v>
      </c>
    </row>
    <row r="8" spans="1:37" x14ac:dyDescent="0.3">
      <c r="D8">
        <v>6</v>
      </c>
      <c r="E8" s="28">
        <f t="shared" si="18"/>
        <v>68990878.332187057</v>
      </c>
      <c r="F8" s="28">
        <f t="shared" si="14"/>
        <v>68785977.202810675</v>
      </c>
      <c r="G8" s="28">
        <f>IF($AG8-E8*('Control Panel'!$C$22) &gt;=0, E8*('Control Panel'!$C$22),AG8)</f>
        <v>349410.0525532224</v>
      </c>
      <c r="H8" s="30">
        <f>IF(E8-$AC8 &lt;= 0,E8,'Mortgage Amortization'!$D8-$AC8)</f>
        <v>204901.12937638653</v>
      </c>
      <c r="I8" s="29">
        <f t="shared" si="0"/>
        <v>554311.18192960892</v>
      </c>
      <c r="J8" s="31">
        <f>SUM(I$3:I8)</f>
        <v>3325867.0915776533</v>
      </c>
      <c r="K8" s="32">
        <f t="shared" si="1"/>
        <v>0.5</v>
      </c>
      <c r="L8" s="29">
        <f t="shared" si="2"/>
        <v>102450.56468819326</v>
      </c>
      <c r="M8" s="37">
        <f t="shared" si="19"/>
        <v>20000000</v>
      </c>
      <c r="N8" s="37">
        <f t="shared" si="15"/>
        <v>20000000</v>
      </c>
      <c r="O8" s="37">
        <f>IF(G8 = E8*('Control Panel'!$C$22),M8*('Control Panel'!$C$22),$AG8-G8)</f>
        <v>101291.66666666669</v>
      </c>
      <c r="P8" s="38">
        <f t="shared" si="3"/>
        <v>0</v>
      </c>
      <c r="Q8" s="38">
        <f t="shared" si="4"/>
        <v>101291.66666666669</v>
      </c>
      <c r="R8" s="44">
        <f>SUM(Q$3:Q8)</f>
        <v>607750.00000000012</v>
      </c>
      <c r="S8" s="39">
        <f t="shared" si="5"/>
        <v>0.5</v>
      </c>
      <c r="T8" s="38">
        <f t="shared" si="6"/>
        <v>0</v>
      </c>
      <c r="U8" s="17">
        <f t="shared" si="20"/>
        <v>10000000</v>
      </c>
      <c r="V8" s="17">
        <f t="shared" si="16"/>
        <v>10000000</v>
      </c>
      <c r="W8" s="17">
        <f>IF(O8 = M8*('Control Panel'!$C$22), U8*('Control Panel'!$C$22),$AG8-G8-O8)</f>
        <v>50645.833333333343</v>
      </c>
      <c r="X8" s="20">
        <f t="shared" si="7"/>
        <v>0</v>
      </c>
      <c r="Y8" s="20">
        <f t="shared" si="8"/>
        <v>50645.833333333343</v>
      </c>
      <c r="Z8" s="48">
        <f>SUM(Y$3:Y8)</f>
        <v>303875.00000000006</v>
      </c>
      <c r="AA8" s="19">
        <f t="shared" si="9"/>
        <v>0.5</v>
      </c>
      <c r="AB8" s="20">
        <f t="shared" si="10"/>
        <v>0</v>
      </c>
      <c r="AC8" s="22">
        <f t="shared" si="11"/>
        <v>501347.5525532224</v>
      </c>
      <c r="AD8" s="99">
        <f t="shared" si="12"/>
        <v>0</v>
      </c>
      <c r="AF8" s="40">
        <f t="shared" si="13"/>
        <v>706248.68192960892</v>
      </c>
      <c r="AG8" s="3">
        <f>IF('Control Panel'!$D$27= "ON",'Mortgage Amortization'!D8*(1-'Control Panel'!$C$27),'Mortgage Amortization'!D8)</f>
        <v>706248.68192960892</v>
      </c>
      <c r="AH8" s="40">
        <f t="shared" si="17"/>
        <v>0</v>
      </c>
      <c r="AK8" s="2">
        <f>SUM('Mortgage Amortization'!G8,'Mortgage Amortization'!M8,'Mortgage Amortization'!S8,'Mortgage Amortization'!Y8,'Mortgage Amortization'!AE8,'Mortgage Amortization'!AK8,'Mortgage Amortization'!AQ8,'Mortgage Amortization'!AW8,'Mortgage Amortization'!BC8,'Mortgage Amortization'!BI8,'Mortgage Amortization'!BO8,'Mortgage Amortization'!BU8,'Mortgage Amortization'!CA8,'Mortgage Amortization'!CG8,'Mortgage Amortization'!CM8)</f>
        <v>98991207.118293688</v>
      </c>
    </row>
    <row r="9" spans="1:37" x14ac:dyDescent="0.3">
      <c r="D9">
        <v>7</v>
      </c>
      <c r="E9" s="28">
        <f t="shared" si="18"/>
        <v>68785977.202810675</v>
      </c>
      <c r="F9" s="28">
        <f t="shared" si="14"/>
        <v>68580038.334589466</v>
      </c>
      <c r="G9" s="28">
        <f>IF($AG9-E9*('Control Panel'!$C$22) &gt;=0, E9*('Control Panel'!$C$22),AG9)</f>
        <v>348372.31370840163</v>
      </c>
      <c r="H9" s="30">
        <f>IF(E9-$AC9 &lt;= 0,E9,'Mortgage Amortization'!$D9-$AC9)</f>
        <v>205938.86822120729</v>
      </c>
      <c r="I9" s="29">
        <f t="shared" si="0"/>
        <v>554311.18192960892</v>
      </c>
      <c r="J9" s="31">
        <f>SUM(I$3:I9)</f>
        <v>3880178.2735072621</v>
      </c>
      <c r="K9" s="32">
        <f t="shared" si="1"/>
        <v>0.58333333333333337</v>
      </c>
      <c r="L9" s="29">
        <f t="shared" si="2"/>
        <v>120131.00646237093</v>
      </c>
      <c r="M9" s="37">
        <f t="shared" si="19"/>
        <v>20000000</v>
      </c>
      <c r="N9" s="37">
        <f t="shared" si="15"/>
        <v>20000000</v>
      </c>
      <c r="O9" s="37">
        <f>IF(G9 = E9*('Control Panel'!$C$22),M9*('Control Panel'!$C$22),$AG9-G9)</f>
        <v>101291.66666666669</v>
      </c>
      <c r="P9" s="38">
        <f t="shared" si="3"/>
        <v>0</v>
      </c>
      <c r="Q9" s="38">
        <f t="shared" si="4"/>
        <v>101291.66666666669</v>
      </c>
      <c r="R9" s="44">
        <f>SUM(Q$3:Q9)</f>
        <v>709041.66666666674</v>
      </c>
      <c r="S9" s="39">
        <f t="shared" si="5"/>
        <v>0.58333333333333337</v>
      </c>
      <c r="T9" s="38">
        <f t="shared" si="6"/>
        <v>0</v>
      </c>
      <c r="U9" s="17">
        <f t="shared" si="20"/>
        <v>10000000</v>
      </c>
      <c r="V9" s="17">
        <f t="shared" si="16"/>
        <v>10000000</v>
      </c>
      <c r="W9" s="17">
        <f>IF(O9 = M9*('Control Panel'!$C$22), U9*('Control Panel'!$C$22),$AG9-G9-O9)</f>
        <v>50645.833333333343</v>
      </c>
      <c r="X9" s="20">
        <f t="shared" si="7"/>
        <v>0</v>
      </c>
      <c r="Y9" s="20">
        <f t="shared" si="8"/>
        <v>50645.833333333343</v>
      </c>
      <c r="Z9" s="48">
        <f>SUM(Y$3:Y9)</f>
        <v>354520.83333333337</v>
      </c>
      <c r="AA9" s="19">
        <f t="shared" si="9"/>
        <v>0.58333333333333337</v>
      </c>
      <c r="AB9" s="20">
        <f t="shared" si="10"/>
        <v>0</v>
      </c>
      <c r="AC9" s="22">
        <f t="shared" si="11"/>
        <v>500309.81370840163</v>
      </c>
      <c r="AD9" s="99">
        <f t="shared" si="12"/>
        <v>0</v>
      </c>
      <c r="AF9" s="40">
        <f t="shared" si="13"/>
        <v>706248.68192960892</v>
      </c>
      <c r="AG9" s="3">
        <f>IF('Control Panel'!$D$27= "ON",'Mortgage Amortization'!D9*(1-'Control Panel'!$C$27),'Mortgage Amortization'!D9)</f>
        <v>706248.68192960892</v>
      </c>
      <c r="AH9" s="40">
        <f t="shared" si="17"/>
        <v>0</v>
      </c>
      <c r="AK9" s="2">
        <f>SUM('Mortgage Amortization'!G9,'Mortgage Amortization'!M9,'Mortgage Amortization'!S9,'Mortgage Amortization'!Y9,'Mortgage Amortization'!AE9,'Mortgage Amortization'!AK9,'Mortgage Amortization'!AQ9,'Mortgage Amortization'!AW9,'Mortgage Amortization'!BC9,'Mortgage Amortization'!BI9,'Mortgage Amortization'!BO9,'Mortgage Amortization'!BU9,'Mortgage Amortization'!CA9,'Mortgage Amortization'!CG9,'Mortgage Amortization'!CM9)</f>
        <v>98786471.746757761</v>
      </c>
    </row>
    <row r="10" spans="1:37" x14ac:dyDescent="0.3">
      <c r="D10">
        <v>8</v>
      </c>
      <c r="E10" s="28">
        <f t="shared" si="18"/>
        <v>68580038.334589466</v>
      </c>
      <c r="F10" s="28">
        <f t="shared" si="14"/>
        <v>68373056.471808583</v>
      </c>
      <c r="G10" s="28">
        <f>IF($AG10-E10*('Control Panel'!$C$22) &gt;=0, E10*('Control Panel'!$C$22),AG10)</f>
        <v>347329.31914872298</v>
      </c>
      <c r="H10" s="30">
        <f>IF(E10-$AC10 &lt;= 0,E10,'Mortgage Amortization'!$D10-$AC10)</f>
        <v>206981.86278088589</v>
      </c>
      <c r="I10" s="29">
        <f t="shared" si="0"/>
        <v>554311.18192960881</v>
      </c>
      <c r="J10" s="31">
        <f>SUM(I$3:I10)</f>
        <v>4434489.4554368705</v>
      </c>
      <c r="K10" s="32">
        <f t="shared" si="1"/>
        <v>0.66666666666666663</v>
      </c>
      <c r="L10" s="29">
        <f t="shared" si="2"/>
        <v>137987.90852059057</v>
      </c>
      <c r="M10" s="37">
        <f t="shared" si="19"/>
        <v>20000000</v>
      </c>
      <c r="N10" s="37">
        <f t="shared" si="15"/>
        <v>20000000</v>
      </c>
      <c r="O10" s="37">
        <f>IF(G10 = E10*('Control Panel'!$C$22),M10*('Control Panel'!$C$22),$AG10-G10)</f>
        <v>101291.66666666669</v>
      </c>
      <c r="P10" s="38">
        <f t="shared" si="3"/>
        <v>0</v>
      </c>
      <c r="Q10" s="38">
        <f t="shared" si="4"/>
        <v>101291.66666666669</v>
      </c>
      <c r="R10" s="44">
        <f>SUM(Q$3:Q10)</f>
        <v>810333.33333333349</v>
      </c>
      <c r="S10" s="39">
        <f t="shared" si="5"/>
        <v>0.66666666666666663</v>
      </c>
      <c r="T10" s="38">
        <f t="shared" si="6"/>
        <v>0</v>
      </c>
      <c r="U10" s="17">
        <f t="shared" si="20"/>
        <v>10000000</v>
      </c>
      <c r="V10" s="17">
        <f t="shared" si="16"/>
        <v>10000000</v>
      </c>
      <c r="W10" s="17">
        <f>IF(O10 = M10*('Control Panel'!$C$22), U10*('Control Panel'!$C$22),$AG10-G10-O10)</f>
        <v>50645.833333333343</v>
      </c>
      <c r="X10" s="20">
        <f t="shared" si="7"/>
        <v>0</v>
      </c>
      <c r="Y10" s="20">
        <f t="shared" si="8"/>
        <v>50645.833333333343</v>
      </c>
      <c r="Z10" s="48">
        <f>SUM(Y$3:Y10)</f>
        <v>405166.66666666674</v>
      </c>
      <c r="AA10" s="19">
        <f t="shared" si="9"/>
        <v>0.66666666666666663</v>
      </c>
      <c r="AB10" s="20">
        <f t="shared" si="10"/>
        <v>0</v>
      </c>
      <c r="AC10" s="22">
        <f t="shared" si="11"/>
        <v>499266.81914872304</v>
      </c>
      <c r="AD10" s="99">
        <f t="shared" si="12"/>
        <v>0</v>
      </c>
      <c r="AF10" s="40">
        <f t="shared" si="13"/>
        <v>706248.68192960881</v>
      </c>
      <c r="AG10" s="3">
        <f>IF('Control Panel'!$D$27= "ON",'Mortgage Amortization'!D10*(1-'Control Panel'!$C$27),'Mortgage Amortization'!D10)</f>
        <v>706248.68192960892</v>
      </c>
      <c r="AH10" s="40">
        <f t="shared" si="17"/>
        <v>0</v>
      </c>
      <c r="AK10" s="2">
        <f>SUM('Mortgage Amortization'!G10,'Mortgage Amortization'!M10,'Mortgage Amortization'!S10,'Mortgage Amortization'!Y10,'Mortgage Amortization'!AE10,'Mortgage Amortization'!AK10,'Mortgage Amortization'!AQ10,'Mortgage Amortization'!AW10,'Mortgage Amortization'!BC10,'Mortgage Amortization'!BI10,'Mortgage Amortization'!BO10,'Mortgage Amortization'!BU10,'Mortgage Amortization'!CA10,'Mortgage Amortization'!CG10,'Mortgage Amortization'!CM10)</f>
        <v>98580732.612521514</v>
      </c>
    </row>
    <row r="11" spans="1:37" x14ac:dyDescent="0.3">
      <c r="D11">
        <v>9</v>
      </c>
      <c r="E11" s="28">
        <f t="shared" si="18"/>
        <v>68373056.471808583</v>
      </c>
      <c r="F11" s="28">
        <f t="shared" si="14"/>
        <v>68165026.332135156</v>
      </c>
      <c r="G11" s="28">
        <f>IF($AG11-E11*('Control Panel'!$C$22) &gt;=0, E11*('Control Panel'!$C$22),AG11)</f>
        <v>346281.0422561806</v>
      </c>
      <c r="H11" s="30">
        <f>IF(E11-$AC11 &lt;= 0,E11,'Mortgage Amortization'!$D11-$AC11)</f>
        <v>208030.13967342838</v>
      </c>
      <c r="I11" s="29">
        <f t="shared" si="0"/>
        <v>554311.18192960904</v>
      </c>
      <c r="J11" s="31">
        <f>SUM(I$3:I11)</f>
        <v>4988800.6373664793</v>
      </c>
      <c r="K11" s="32">
        <f t="shared" si="1"/>
        <v>0.75</v>
      </c>
      <c r="L11" s="29">
        <f t="shared" si="2"/>
        <v>156022.60475507128</v>
      </c>
      <c r="M11" s="37">
        <f t="shared" si="19"/>
        <v>20000000</v>
      </c>
      <c r="N11" s="37">
        <f t="shared" si="15"/>
        <v>20000000</v>
      </c>
      <c r="O11" s="37">
        <f>IF(G11 = E11*('Control Panel'!$C$22),M11*('Control Panel'!$C$22),$AG11-G11)</f>
        <v>101291.66666666669</v>
      </c>
      <c r="P11" s="38">
        <f t="shared" si="3"/>
        <v>0</v>
      </c>
      <c r="Q11" s="38">
        <f t="shared" si="4"/>
        <v>101291.66666666669</v>
      </c>
      <c r="R11" s="44">
        <f>SUM(Q$3:Q11)</f>
        <v>911625.00000000023</v>
      </c>
      <c r="S11" s="39">
        <f t="shared" si="5"/>
        <v>0.75</v>
      </c>
      <c r="T11" s="38">
        <f t="shared" si="6"/>
        <v>0</v>
      </c>
      <c r="U11" s="17">
        <f t="shared" si="20"/>
        <v>10000000</v>
      </c>
      <c r="V11" s="17">
        <f t="shared" si="16"/>
        <v>10000000</v>
      </c>
      <c r="W11" s="17">
        <f>IF(O11 = M11*('Control Panel'!$C$22), U11*('Control Panel'!$C$22),$AG11-G11-O11)</f>
        <v>50645.833333333343</v>
      </c>
      <c r="X11" s="20">
        <f t="shared" si="7"/>
        <v>0</v>
      </c>
      <c r="Y11" s="20">
        <f t="shared" si="8"/>
        <v>50645.833333333343</v>
      </c>
      <c r="Z11" s="48">
        <f>SUM(Y$3:Y11)</f>
        <v>455812.50000000012</v>
      </c>
      <c r="AA11" s="19">
        <f t="shared" si="9"/>
        <v>0.75</v>
      </c>
      <c r="AB11" s="20">
        <f t="shared" si="10"/>
        <v>0</v>
      </c>
      <c r="AC11" s="22">
        <f t="shared" si="11"/>
        <v>498218.54225618066</v>
      </c>
      <c r="AD11" s="99">
        <f t="shared" si="12"/>
        <v>0</v>
      </c>
      <c r="AF11" s="40">
        <f t="shared" si="13"/>
        <v>706248.68192960904</v>
      </c>
      <c r="AG11" s="3">
        <f>IF('Control Panel'!$D$27= "ON",'Mortgage Amortization'!D11*(1-'Control Panel'!$C$27),'Mortgage Amortization'!D11)</f>
        <v>706248.68192960904</v>
      </c>
      <c r="AH11" s="40">
        <f t="shared" si="17"/>
        <v>0</v>
      </c>
      <c r="AK11" s="2">
        <f>SUM('Mortgage Amortization'!G11,'Mortgage Amortization'!M11,'Mortgage Amortization'!S11,'Mortgage Amortization'!Y11,'Mortgage Amortization'!AE11,'Mortgage Amortization'!AK11,'Mortgage Amortization'!AQ11,'Mortgage Amortization'!AW11,'Mortgage Amortization'!BC11,'Mortgage Amortization'!BI11,'Mortgage Amortization'!BO11,'Mortgage Amortization'!BU11,'Mortgage Amortization'!CA11,'Mortgage Amortization'!CG11,'Mortgage Amortization'!CM11)</f>
        <v>98373984.738554314</v>
      </c>
    </row>
    <row r="12" spans="1:37" x14ac:dyDescent="0.3">
      <c r="D12">
        <v>10</v>
      </c>
      <c r="E12" s="28">
        <f t="shared" si="18"/>
        <v>68165026.332135156</v>
      </c>
      <c r="F12" s="28">
        <f t="shared" si="14"/>
        <v>67955942.606483504</v>
      </c>
      <c r="G12" s="28">
        <f>IF($AG12-E12*('Control Panel'!$C$22) &gt;=0, E12*('Control Panel'!$C$22),AG12)</f>
        <v>345227.45627795957</v>
      </c>
      <c r="H12" s="30">
        <f>IF(E12-$AC12 &lt;= 0,E12,'Mortgage Amortization'!$D12-$AC12)</f>
        <v>209083.72565164941</v>
      </c>
      <c r="I12" s="29">
        <f t="shared" si="0"/>
        <v>554311.18192960904</v>
      </c>
      <c r="J12" s="31">
        <f>SUM(I$3:I12)</f>
        <v>5543111.8192960881</v>
      </c>
      <c r="K12" s="32">
        <f t="shared" si="1"/>
        <v>0.83333333333333337</v>
      </c>
      <c r="L12" s="29">
        <f t="shared" si="2"/>
        <v>174236.43804304118</v>
      </c>
      <c r="M12" s="37">
        <f t="shared" si="19"/>
        <v>20000000</v>
      </c>
      <c r="N12" s="37">
        <f t="shared" si="15"/>
        <v>20000000</v>
      </c>
      <c r="O12" s="37">
        <f>IF(G12 = E12*('Control Panel'!$C$22),M12*('Control Panel'!$C$22),$AG12-G12)</f>
        <v>101291.66666666669</v>
      </c>
      <c r="P12" s="38">
        <f t="shared" si="3"/>
        <v>0</v>
      </c>
      <c r="Q12" s="38">
        <f t="shared" si="4"/>
        <v>101291.66666666669</v>
      </c>
      <c r="R12" s="44">
        <f>SUM(Q$3:Q12)</f>
        <v>1012916.666666667</v>
      </c>
      <c r="S12" s="39">
        <f t="shared" si="5"/>
        <v>0.83333333333333337</v>
      </c>
      <c r="T12" s="38">
        <f t="shared" si="6"/>
        <v>0</v>
      </c>
      <c r="U12" s="17">
        <f t="shared" si="20"/>
        <v>10000000</v>
      </c>
      <c r="V12" s="17">
        <f t="shared" si="16"/>
        <v>10000000</v>
      </c>
      <c r="W12" s="17">
        <f>IF(O12 = M12*('Control Panel'!$C$22), U12*('Control Panel'!$C$22),$AG12-G12-O12)</f>
        <v>50645.833333333343</v>
      </c>
      <c r="X12" s="20">
        <f t="shared" si="7"/>
        <v>0</v>
      </c>
      <c r="Y12" s="20">
        <f t="shared" si="8"/>
        <v>50645.833333333343</v>
      </c>
      <c r="Z12" s="48">
        <f>SUM(Y$3:Y12)</f>
        <v>506458.33333333349</v>
      </c>
      <c r="AA12" s="19">
        <f t="shared" si="9"/>
        <v>0.83333333333333337</v>
      </c>
      <c r="AB12" s="20">
        <f t="shared" si="10"/>
        <v>0</v>
      </c>
      <c r="AC12" s="22">
        <f t="shared" si="11"/>
        <v>497164.95627795963</v>
      </c>
      <c r="AD12" s="99">
        <f t="shared" si="12"/>
        <v>0</v>
      </c>
      <c r="AF12" s="40">
        <f t="shared" si="13"/>
        <v>706248.68192960904</v>
      </c>
      <c r="AG12" s="3">
        <f>IF('Control Panel'!$D$27= "ON",'Mortgage Amortization'!D12*(1-'Control Panel'!$C$27),'Mortgage Amortization'!D12)</f>
        <v>706248.68192960904</v>
      </c>
      <c r="AH12" s="40">
        <f t="shared" si="17"/>
        <v>0</v>
      </c>
      <c r="AK12" s="2">
        <f>SUM('Mortgage Amortization'!G12,'Mortgage Amortization'!M12,'Mortgage Amortization'!S12,'Mortgage Amortization'!Y12,'Mortgage Amortization'!AE12,'Mortgage Amortization'!AK12,'Mortgage Amortization'!AQ12,'Mortgage Amortization'!AW12,'Mortgage Amortization'!BC12,'Mortgage Amortization'!BI12,'Mortgage Amortization'!BO12,'Mortgage Amortization'!BU12,'Mortgage Amortization'!CA12,'Mortgage Amortization'!CG12,'Mortgage Amortization'!CM12)</f>
        <v>98166223.122863084</v>
      </c>
    </row>
    <row r="13" spans="1:37" x14ac:dyDescent="0.3">
      <c r="D13">
        <v>11</v>
      </c>
      <c r="E13" s="28">
        <f t="shared" si="18"/>
        <v>67955942.606483504</v>
      </c>
      <c r="F13" s="28">
        <f t="shared" si="14"/>
        <v>67745799.95887965</v>
      </c>
      <c r="G13" s="28">
        <f>IF($AG13-E13*('Control Panel'!$C$22) &gt;=0, E13*('Control Panel'!$C$22),AG13)</f>
        <v>344168.53432575299</v>
      </c>
      <c r="H13" s="30">
        <f>IF(E13-$AC13 &lt;= 0,E13,'Mortgage Amortization'!$D13-$AC13)</f>
        <v>210142.64760385593</v>
      </c>
      <c r="I13" s="29">
        <f t="shared" si="0"/>
        <v>554311.18192960892</v>
      </c>
      <c r="J13" s="31">
        <f>SUM(I$3:I13)</f>
        <v>6097423.0012256969</v>
      </c>
      <c r="K13" s="32">
        <f t="shared" si="1"/>
        <v>0.91666666666666663</v>
      </c>
      <c r="L13" s="29">
        <f t="shared" si="2"/>
        <v>192630.7603035346</v>
      </c>
      <c r="M13" s="37">
        <f t="shared" si="19"/>
        <v>20000000</v>
      </c>
      <c r="N13" s="37">
        <f t="shared" si="15"/>
        <v>20000000</v>
      </c>
      <c r="O13" s="37">
        <f>IF(G13 = E13*('Control Panel'!$C$22),M13*('Control Panel'!$C$22),$AG13-G13)</f>
        <v>101291.66666666669</v>
      </c>
      <c r="P13" s="38">
        <f t="shared" si="3"/>
        <v>0</v>
      </c>
      <c r="Q13" s="38">
        <f t="shared" si="4"/>
        <v>101291.66666666669</v>
      </c>
      <c r="R13" s="44">
        <f>SUM(Q$3:Q13)</f>
        <v>1114208.3333333337</v>
      </c>
      <c r="S13" s="39">
        <f t="shared" si="5"/>
        <v>0.91666666666666663</v>
      </c>
      <c r="T13" s="38">
        <f t="shared" si="6"/>
        <v>0</v>
      </c>
      <c r="U13" s="17">
        <f t="shared" si="20"/>
        <v>10000000</v>
      </c>
      <c r="V13" s="17">
        <f t="shared" si="16"/>
        <v>10000000</v>
      </c>
      <c r="W13" s="17">
        <f>IF(O13 = M13*('Control Panel'!$C$22), U13*('Control Panel'!$C$22),$AG13-G13-O13)</f>
        <v>50645.833333333343</v>
      </c>
      <c r="X13" s="20">
        <f t="shared" si="7"/>
        <v>0</v>
      </c>
      <c r="Y13" s="20">
        <f t="shared" si="8"/>
        <v>50645.833333333343</v>
      </c>
      <c r="Z13" s="48">
        <f>SUM(Y$3:Y13)</f>
        <v>557104.16666666686</v>
      </c>
      <c r="AA13" s="19">
        <f t="shared" si="9"/>
        <v>0.91666666666666663</v>
      </c>
      <c r="AB13" s="20">
        <f t="shared" si="10"/>
        <v>0</v>
      </c>
      <c r="AC13" s="22">
        <f t="shared" si="11"/>
        <v>496106.03432575299</v>
      </c>
      <c r="AD13" s="99">
        <f t="shared" si="12"/>
        <v>0</v>
      </c>
      <c r="AF13" s="40">
        <f t="shared" si="13"/>
        <v>706248.68192960892</v>
      </c>
      <c r="AG13" s="3">
        <f>IF('Control Panel'!$D$27= "ON",'Mortgage Amortization'!D13*(1-'Control Panel'!$C$27),'Mortgage Amortization'!D13)</f>
        <v>706248.68192960892</v>
      </c>
      <c r="AH13" s="40">
        <f t="shared" si="17"/>
        <v>0</v>
      </c>
      <c r="AK13" s="2">
        <f>SUM('Mortgage Amortization'!G13,'Mortgage Amortization'!M13,'Mortgage Amortization'!S13,'Mortgage Amortization'!Y13,'Mortgage Amortization'!AE13,'Mortgage Amortization'!AK13,'Mortgage Amortization'!AQ13,'Mortgage Amortization'!AW13,'Mortgage Amortization'!BC13,'Mortgage Amortization'!BI13,'Mortgage Amortization'!BO13,'Mortgage Amortization'!BU13,'Mortgage Amortization'!CA13,'Mortgage Amortization'!CG13,'Mortgage Amortization'!CM13)</f>
        <v>97957442.738365859</v>
      </c>
    </row>
    <row r="14" spans="1:37" x14ac:dyDescent="0.3">
      <c r="C14">
        <f t="shared" ref="C14" si="21">D14/12</f>
        <v>1</v>
      </c>
      <c r="D14">
        <v>12</v>
      </c>
      <c r="E14" s="28">
        <f t="shared" si="18"/>
        <v>67745799.95887965</v>
      </c>
      <c r="F14" s="28">
        <f t="shared" si="14"/>
        <v>67534593.026325122</v>
      </c>
      <c r="G14" s="28">
        <f>IF($AG14-E14*('Control Panel'!$C$22) &gt;=0, E14*('Control Panel'!$C$22),AG14)</f>
        <v>343104.24937507597</v>
      </c>
      <c r="H14" s="30">
        <f>IF(E14-$AC14 &lt;= 0,E14,'Mortgage Amortization'!$D14-$AC14)</f>
        <v>211206.93255453277</v>
      </c>
      <c r="I14" s="29">
        <f t="shared" si="0"/>
        <v>554311.18192960881</v>
      </c>
      <c r="J14" s="31">
        <f>SUM(I$3:I14)</f>
        <v>6651734.1831553057</v>
      </c>
      <c r="K14" s="32">
        <f t="shared" si="1"/>
        <v>1</v>
      </c>
      <c r="L14" s="29">
        <f t="shared" si="2"/>
        <v>211206.93255453277</v>
      </c>
      <c r="M14" s="37">
        <f t="shared" si="19"/>
        <v>20000000</v>
      </c>
      <c r="N14" s="37">
        <f t="shared" si="15"/>
        <v>20000000</v>
      </c>
      <c r="O14" s="37">
        <f>IF(G14 = E14*('Control Panel'!$C$22),M14*('Control Panel'!$C$22),$AG14-G14)</f>
        <v>101291.66666666669</v>
      </c>
      <c r="P14" s="38">
        <f t="shared" si="3"/>
        <v>0</v>
      </c>
      <c r="Q14" s="38">
        <f t="shared" si="4"/>
        <v>101291.66666666669</v>
      </c>
      <c r="R14" s="44">
        <f>SUM(Q$3:Q14)</f>
        <v>1215500.0000000005</v>
      </c>
      <c r="S14" s="39">
        <f t="shared" si="5"/>
        <v>1</v>
      </c>
      <c r="T14" s="38">
        <f t="shared" si="6"/>
        <v>0</v>
      </c>
      <c r="U14" s="17">
        <f t="shared" si="20"/>
        <v>10000000</v>
      </c>
      <c r="V14" s="17">
        <f t="shared" si="16"/>
        <v>10000000</v>
      </c>
      <c r="W14" s="17">
        <f>IF(O14 = M14*('Control Panel'!$C$22), U14*('Control Panel'!$C$22),$AG14-G14-O14)</f>
        <v>50645.833333333343</v>
      </c>
      <c r="X14" s="20">
        <f t="shared" si="7"/>
        <v>0</v>
      </c>
      <c r="Y14" s="20">
        <f t="shared" si="8"/>
        <v>50645.833333333343</v>
      </c>
      <c r="Z14" s="48">
        <f>SUM(Y$3:Y14)</f>
        <v>607750.00000000023</v>
      </c>
      <c r="AA14" s="19">
        <f t="shared" si="9"/>
        <v>1</v>
      </c>
      <c r="AB14" s="20">
        <f t="shared" si="10"/>
        <v>0</v>
      </c>
      <c r="AC14" s="22">
        <f t="shared" si="11"/>
        <v>495041.74937507603</v>
      </c>
      <c r="AD14" s="99">
        <f t="shared" si="12"/>
        <v>0</v>
      </c>
      <c r="AF14" s="40">
        <f t="shared" si="13"/>
        <v>706248.68192960881</v>
      </c>
      <c r="AG14" s="3">
        <f>IF('Control Panel'!$D$27= "ON",'Mortgage Amortization'!D14*(1-'Control Panel'!$C$27),'Mortgage Amortization'!D14)</f>
        <v>706248.68192960881</v>
      </c>
      <c r="AH14" s="40">
        <f t="shared" si="17"/>
        <v>0</v>
      </c>
      <c r="AK14" s="2">
        <f>SUM('Mortgage Amortization'!G14,'Mortgage Amortization'!M14,'Mortgage Amortization'!S14,'Mortgage Amortization'!Y14,'Mortgage Amortization'!AE14,'Mortgage Amortization'!AK14,'Mortgage Amortization'!AQ14,'Mortgage Amortization'!AW14,'Mortgage Amortization'!BC14,'Mortgage Amortization'!BI14,'Mortgage Amortization'!BO14,'Mortgage Amortization'!BU14,'Mortgage Amortization'!CA14,'Mortgage Amortization'!CG14,'Mortgage Amortization'!CM14)</f>
        <v>97747638.532764345</v>
      </c>
    </row>
    <row r="15" spans="1:37" x14ac:dyDescent="0.3">
      <c r="D15">
        <v>13</v>
      </c>
      <c r="E15" s="28">
        <f t="shared" si="18"/>
        <v>67534593.026325122</v>
      </c>
      <c r="F15" s="28">
        <f t="shared" si="14"/>
        <v>67322316.418660089</v>
      </c>
      <c r="G15" s="28">
        <f>IF($AG15-E15*('Control Panel'!$C$22) &gt;=0, E15*('Control Panel'!$C$22),AG15)</f>
        <v>342034.57426457584</v>
      </c>
      <c r="H15" s="30">
        <f>IF(E15-$AC15 &lt;= 0,E15,'Mortgage Amortization'!$D15-$AC15)</f>
        <v>212276.6076650332</v>
      </c>
      <c r="I15" s="29">
        <f t="shared" si="0"/>
        <v>554311.18192960904</v>
      </c>
      <c r="J15" s="31">
        <f>SUM(I$3:I15)</f>
        <v>7206045.3650849145</v>
      </c>
      <c r="K15" s="32">
        <f t="shared" si="1"/>
        <v>1.0833333333333333</v>
      </c>
      <c r="L15" s="29">
        <f t="shared" si="2"/>
        <v>229966.32497045261</v>
      </c>
      <c r="M15" s="37">
        <f t="shared" si="19"/>
        <v>20000000</v>
      </c>
      <c r="N15" s="37">
        <f t="shared" si="15"/>
        <v>20000000</v>
      </c>
      <c r="O15" s="37">
        <f>IF(G15 = E15*('Control Panel'!$C$22),M15*('Control Panel'!$C$22),$AG15-G15)</f>
        <v>101291.66666666669</v>
      </c>
      <c r="P15" s="38">
        <f t="shared" si="3"/>
        <v>0</v>
      </c>
      <c r="Q15" s="38">
        <f t="shared" si="4"/>
        <v>101291.66666666669</v>
      </c>
      <c r="R15" s="44">
        <f>SUM(Q$3:Q15)</f>
        <v>1316791.6666666672</v>
      </c>
      <c r="S15" s="39">
        <f t="shared" si="5"/>
        <v>1.0833333333333333</v>
      </c>
      <c r="T15" s="38">
        <f t="shared" si="6"/>
        <v>0</v>
      </c>
      <c r="U15" s="17">
        <f t="shared" si="20"/>
        <v>10000000</v>
      </c>
      <c r="V15" s="17">
        <f t="shared" si="16"/>
        <v>10000000</v>
      </c>
      <c r="W15" s="17">
        <f>IF(O15 = M15*('Control Panel'!$C$22), U15*('Control Panel'!$C$22),$AG15-G15-O15)</f>
        <v>50645.833333333343</v>
      </c>
      <c r="X15" s="20">
        <f t="shared" si="7"/>
        <v>0</v>
      </c>
      <c r="Y15" s="20">
        <f t="shared" si="8"/>
        <v>50645.833333333343</v>
      </c>
      <c r="Z15" s="48">
        <f>SUM(Y$3:Y15)</f>
        <v>658395.8333333336</v>
      </c>
      <c r="AA15" s="19">
        <f t="shared" si="9"/>
        <v>1.0833333333333333</v>
      </c>
      <c r="AB15" s="20">
        <f t="shared" si="10"/>
        <v>0</v>
      </c>
      <c r="AC15" s="22">
        <f t="shared" si="11"/>
        <v>493972.07426457584</v>
      </c>
      <c r="AD15" s="99">
        <f t="shared" si="12"/>
        <v>0</v>
      </c>
      <c r="AF15" s="40">
        <f t="shared" si="13"/>
        <v>706248.68192960904</v>
      </c>
      <c r="AG15" s="3">
        <f>IF('Control Panel'!$D$27= "ON",'Mortgage Amortization'!D15*(1-'Control Panel'!$C$27),'Mortgage Amortization'!D15)</f>
        <v>706248.68192960904</v>
      </c>
      <c r="AH15" s="40">
        <f t="shared" si="17"/>
        <v>0</v>
      </c>
      <c r="AK15" s="2">
        <f>SUM('Mortgage Amortization'!G15,'Mortgage Amortization'!M15,'Mortgage Amortization'!S15,'Mortgage Amortization'!Y15,'Mortgage Amortization'!AE15,'Mortgage Amortization'!AK15,'Mortgage Amortization'!AQ15,'Mortgage Amortization'!AW15,'Mortgage Amortization'!BC15,'Mortgage Amortization'!BI15,'Mortgage Amortization'!BO15,'Mortgage Amortization'!BU15,'Mortgage Amortization'!CA15,'Mortgage Amortization'!CG15,'Mortgage Amortization'!CM15)</f>
        <v>97536805.428416044</v>
      </c>
    </row>
    <row r="16" spans="1:37" x14ac:dyDescent="0.3">
      <c r="D16">
        <v>14</v>
      </c>
      <c r="E16" s="28">
        <f t="shared" si="18"/>
        <v>67322316.418660089</v>
      </c>
      <c r="F16" s="28">
        <f t="shared" si="14"/>
        <v>67108964.718425825</v>
      </c>
      <c r="G16" s="28">
        <f>IF($AG16-E16*('Control Panel'!$C$22) &gt;=0, E16*('Control Panel'!$C$22),AG16)</f>
        <v>340959.48169533897</v>
      </c>
      <c r="H16" s="30">
        <f>IF(E16-$AC16 &lt;= 0,E16,'Mortgage Amortization'!$D16-$AC16)</f>
        <v>213351.70023427007</v>
      </c>
      <c r="I16" s="29">
        <f t="shared" si="0"/>
        <v>554311.18192960904</v>
      </c>
      <c r="J16" s="31">
        <f>SUM(I$3:I16)</f>
        <v>7760356.5470145233</v>
      </c>
      <c r="K16" s="32">
        <f t="shared" si="1"/>
        <v>1.1666666666666667</v>
      </c>
      <c r="L16" s="29">
        <f t="shared" si="2"/>
        <v>248910.31693998177</v>
      </c>
      <c r="M16" s="37">
        <f t="shared" si="19"/>
        <v>20000000</v>
      </c>
      <c r="N16" s="37">
        <f t="shared" si="15"/>
        <v>20000000</v>
      </c>
      <c r="O16" s="37">
        <f>IF(G16 = E16*('Control Panel'!$C$22),M16*('Control Panel'!$C$22),$AG16-G16)</f>
        <v>101291.66666666669</v>
      </c>
      <c r="P16" s="38">
        <f t="shared" si="3"/>
        <v>0</v>
      </c>
      <c r="Q16" s="38">
        <f t="shared" si="4"/>
        <v>101291.66666666669</v>
      </c>
      <c r="R16" s="44">
        <f>SUM(Q$3:Q16)</f>
        <v>1418083.333333334</v>
      </c>
      <c r="S16" s="39">
        <f t="shared" si="5"/>
        <v>1.1666666666666667</v>
      </c>
      <c r="T16" s="38">
        <f t="shared" si="6"/>
        <v>0</v>
      </c>
      <c r="U16" s="17">
        <f t="shared" si="20"/>
        <v>10000000</v>
      </c>
      <c r="V16" s="17">
        <f t="shared" si="16"/>
        <v>10000000</v>
      </c>
      <c r="W16" s="17">
        <f>IF(O16 = M16*('Control Panel'!$C$22), U16*('Control Panel'!$C$22),$AG16-G16-O16)</f>
        <v>50645.833333333343</v>
      </c>
      <c r="X16" s="20">
        <f t="shared" si="7"/>
        <v>0</v>
      </c>
      <c r="Y16" s="20">
        <f t="shared" si="8"/>
        <v>50645.833333333343</v>
      </c>
      <c r="Z16" s="48">
        <f>SUM(Y$3:Y16)</f>
        <v>709041.66666666698</v>
      </c>
      <c r="AA16" s="19">
        <f t="shared" si="9"/>
        <v>1.1666666666666667</v>
      </c>
      <c r="AB16" s="20">
        <f t="shared" si="10"/>
        <v>0</v>
      </c>
      <c r="AC16" s="22">
        <f t="shared" si="11"/>
        <v>492896.98169533897</v>
      </c>
      <c r="AD16" s="99">
        <f t="shared" si="12"/>
        <v>0</v>
      </c>
      <c r="AF16" s="40">
        <f t="shared" si="13"/>
        <v>706248.68192960904</v>
      </c>
      <c r="AG16" s="3">
        <f>IF('Control Panel'!$D$27= "ON",'Mortgage Amortization'!D16*(1-'Control Panel'!$C$27),'Mortgage Amortization'!D16)</f>
        <v>706248.68192960904</v>
      </c>
      <c r="AH16" s="40">
        <f t="shared" si="17"/>
        <v>0</v>
      </c>
      <c r="AK16" s="2">
        <f>SUM('Mortgage Amortization'!G16,'Mortgage Amortization'!M16,'Mortgage Amortization'!S16,'Mortgage Amortization'!Y16,'Mortgage Amortization'!AE16,'Mortgage Amortization'!AK16,'Mortgage Amortization'!AQ16,'Mortgage Amortization'!AW16,'Mortgage Amortization'!BC16,'Mortgage Amortization'!BI16,'Mortgage Amortization'!BO16,'Mortgage Amortization'!BU16,'Mortgage Amortization'!CA16,'Mortgage Amortization'!CG16,'Mortgage Amortization'!CM16)</f>
        <v>97324938.322205737</v>
      </c>
    </row>
    <row r="17" spans="3:37" x14ac:dyDescent="0.3">
      <c r="D17">
        <v>15</v>
      </c>
      <c r="E17" s="28">
        <f t="shared" si="18"/>
        <v>67108964.718425825</v>
      </c>
      <c r="F17" s="28">
        <f t="shared" si="14"/>
        <v>66894532.480726413</v>
      </c>
      <c r="G17" s="28">
        <f>IF($AG17-E17*('Control Panel'!$C$22) &gt;=0, E17*('Control Panel'!$C$22),AG17)</f>
        <v>339878.9442301942</v>
      </c>
      <c r="H17" s="30">
        <f>IF(E17-$AC17 &lt;= 0,E17,'Mortgage Amortization'!$D17-$AC17)</f>
        <v>214432.23769941472</v>
      </c>
      <c r="I17" s="29">
        <f t="shared" si="0"/>
        <v>554311.18192960892</v>
      </c>
      <c r="J17" s="31">
        <f>SUM(I$3:I17)</f>
        <v>8314667.7289441321</v>
      </c>
      <c r="K17" s="32">
        <f t="shared" si="1"/>
        <v>1.25</v>
      </c>
      <c r="L17" s="29">
        <f t="shared" si="2"/>
        <v>268040.29712426837</v>
      </c>
      <c r="M17" s="37">
        <f t="shared" si="19"/>
        <v>20000000</v>
      </c>
      <c r="N17" s="37">
        <f t="shared" si="15"/>
        <v>20000000</v>
      </c>
      <c r="O17" s="37">
        <f>IF(G17 = E17*('Control Panel'!$C$22),M17*('Control Panel'!$C$22),$AG17-G17)</f>
        <v>101291.66666666669</v>
      </c>
      <c r="P17" s="38">
        <f t="shared" si="3"/>
        <v>0</v>
      </c>
      <c r="Q17" s="38">
        <f t="shared" si="4"/>
        <v>101291.66666666669</v>
      </c>
      <c r="R17" s="44">
        <f>SUM(Q$3:Q17)</f>
        <v>1519375.0000000007</v>
      </c>
      <c r="S17" s="39">
        <f t="shared" si="5"/>
        <v>1.25</v>
      </c>
      <c r="T17" s="38">
        <f t="shared" si="6"/>
        <v>0</v>
      </c>
      <c r="U17" s="17">
        <f t="shared" si="20"/>
        <v>10000000</v>
      </c>
      <c r="V17" s="17">
        <f t="shared" si="16"/>
        <v>10000000</v>
      </c>
      <c r="W17" s="17">
        <f>IF(O17 = M17*('Control Panel'!$C$22), U17*('Control Panel'!$C$22),$AG17-G17-O17)</f>
        <v>50645.833333333343</v>
      </c>
      <c r="X17" s="20">
        <f t="shared" si="7"/>
        <v>0</v>
      </c>
      <c r="Y17" s="20">
        <f t="shared" si="8"/>
        <v>50645.833333333343</v>
      </c>
      <c r="Z17" s="48">
        <f>SUM(Y$3:Y17)</f>
        <v>759687.50000000035</v>
      </c>
      <c r="AA17" s="19">
        <f t="shared" si="9"/>
        <v>1.25</v>
      </c>
      <c r="AB17" s="20">
        <f t="shared" si="10"/>
        <v>0</v>
      </c>
      <c r="AC17" s="22">
        <f t="shared" si="11"/>
        <v>491816.4442301942</v>
      </c>
      <c r="AD17" s="99">
        <f t="shared" si="12"/>
        <v>0</v>
      </c>
      <c r="AF17" s="40">
        <f t="shared" si="13"/>
        <v>706248.68192960892</v>
      </c>
      <c r="AG17" s="3">
        <f>IF('Control Panel'!$D$27= "ON",'Mortgage Amortization'!D17*(1-'Control Panel'!$C$27),'Mortgage Amortization'!D17)</f>
        <v>706248.68192960892</v>
      </c>
      <c r="AH17" s="40">
        <f t="shared" si="17"/>
        <v>0</v>
      </c>
      <c r="AK17" s="2">
        <f>SUM('Mortgage Amortization'!G17,'Mortgage Amortization'!M17,'Mortgage Amortization'!S17,'Mortgage Amortization'!Y17,'Mortgage Amortization'!AE17,'Mortgage Amortization'!AK17,'Mortgage Amortization'!AQ17,'Mortgage Amortization'!AW17,'Mortgage Amortization'!BC17,'Mortgage Amortization'!BI17,'Mortgage Amortization'!BO17,'Mortgage Amortization'!BU17,'Mortgage Amortization'!CA17,'Mortgage Amortization'!CG17,'Mortgage Amortization'!CM17)</f>
        <v>97112032.085416019</v>
      </c>
    </row>
    <row r="18" spans="3:37" x14ac:dyDescent="0.3">
      <c r="D18">
        <v>16</v>
      </c>
      <c r="E18" s="28">
        <f t="shared" si="18"/>
        <v>66894532.480726413</v>
      </c>
      <c r="F18" s="28">
        <f t="shared" si="14"/>
        <v>66679014.23308982</v>
      </c>
      <c r="G18" s="28">
        <f>IF($AG18-E18*('Control Panel'!$C$22) &gt;=0, E18*('Control Panel'!$C$22),AG18)</f>
        <v>338792.93429301237</v>
      </c>
      <c r="H18" s="30">
        <f>IF(E18-$AC18 &lt;= 0,E18,'Mortgage Amortization'!$D18-$AC18)</f>
        <v>215518.24763659656</v>
      </c>
      <c r="I18" s="29">
        <f t="shared" si="0"/>
        <v>554311.18192960892</v>
      </c>
      <c r="J18" s="31">
        <f>SUM(I$3:I18)</f>
        <v>8868978.9108737409</v>
      </c>
      <c r="K18" s="32">
        <f t="shared" si="1"/>
        <v>1.3333333333333333</v>
      </c>
      <c r="L18" s="29">
        <f t="shared" si="2"/>
        <v>287357.66351546207</v>
      </c>
      <c r="M18" s="37">
        <f t="shared" si="19"/>
        <v>20000000</v>
      </c>
      <c r="N18" s="37">
        <f t="shared" si="15"/>
        <v>20000000</v>
      </c>
      <c r="O18" s="37">
        <f>IF(G18 = E18*('Control Panel'!$C$22),M18*('Control Panel'!$C$22),$AG18-G18)</f>
        <v>101291.66666666669</v>
      </c>
      <c r="P18" s="38">
        <f t="shared" si="3"/>
        <v>0</v>
      </c>
      <c r="Q18" s="38">
        <f t="shared" si="4"/>
        <v>101291.66666666669</v>
      </c>
      <c r="R18" s="44">
        <f>SUM(Q$3:Q18)</f>
        <v>1620666.6666666674</v>
      </c>
      <c r="S18" s="39">
        <f t="shared" si="5"/>
        <v>1.3333333333333333</v>
      </c>
      <c r="T18" s="38">
        <f t="shared" si="6"/>
        <v>0</v>
      </c>
      <c r="U18" s="17">
        <f t="shared" si="20"/>
        <v>10000000</v>
      </c>
      <c r="V18" s="17">
        <f t="shared" si="16"/>
        <v>10000000</v>
      </c>
      <c r="W18" s="17">
        <f>IF(O18 = M18*('Control Panel'!$C$22), U18*('Control Panel'!$C$22),$AG18-G18-O18)</f>
        <v>50645.833333333343</v>
      </c>
      <c r="X18" s="20">
        <f t="shared" si="7"/>
        <v>0</v>
      </c>
      <c r="Y18" s="20">
        <f t="shared" si="8"/>
        <v>50645.833333333343</v>
      </c>
      <c r="Z18" s="48">
        <f>SUM(Y$3:Y18)</f>
        <v>810333.33333333372</v>
      </c>
      <c r="AA18" s="19">
        <f t="shared" si="9"/>
        <v>1.3333333333333333</v>
      </c>
      <c r="AB18" s="20">
        <f t="shared" si="10"/>
        <v>0</v>
      </c>
      <c r="AC18" s="22">
        <f t="shared" si="11"/>
        <v>490730.43429301237</v>
      </c>
      <c r="AD18" s="99">
        <f t="shared" si="12"/>
        <v>0</v>
      </c>
      <c r="AF18" s="40">
        <f t="shared" si="13"/>
        <v>706248.68192960892</v>
      </c>
      <c r="AG18" s="3">
        <f>IF('Control Panel'!$D$27= "ON",'Mortgage Amortization'!D18*(1-'Control Panel'!$C$27),'Mortgage Amortization'!D18)</f>
        <v>706248.68192960892</v>
      </c>
      <c r="AH18" s="40">
        <f t="shared" si="17"/>
        <v>0</v>
      </c>
      <c r="AK18" s="2">
        <f>SUM('Mortgage Amortization'!G18,'Mortgage Amortization'!M18,'Mortgage Amortization'!S18,'Mortgage Amortization'!Y18,'Mortgage Amortization'!AE18,'Mortgage Amortization'!AK18,'Mortgage Amortization'!AQ18,'Mortgage Amortization'!AW18,'Mortgage Amortization'!BC18,'Mortgage Amortization'!BI18,'Mortgage Amortization'!BO18,'Mortgage Amortization'!BU18,'Mortgage Amortization'!CA18,'Mortgage Amortization'!CG18,'Mortgage Amortization'!CM18)</f>
        <v>96898081.56359756</v>
      </c>
    </row>
    <row r="19" spans="3:37" x14ac:dyDescent="0.3">
      <c r="D19">
        <v>17</v>
      </c>
      <c r="E19" s="28">
        <f t="shared" si="18"/>
        <v>66679014.23308982</v>
      </c>
      <c r="F19" s="28">
        <f t="shared" si="14"/>
        <v>66462404.475328214</v>
      </c>
      <c r="G19" s="28">
        <f>IF($AG19-E19*('Control Panel'!$C$22) &gt;=0, E19*('Control Panel'!$C$22),AG19)</f>
        <v>337701.42416800285</v>
      </c>
      <c r="H19" s="30">
        <f>IF(E19-$AC19 &lt;= 0,E19,'Mortgage Amortization'!$D19-$AC19)</f>
        <v>216609.7577616059</v>
      </c>
      <c r="I19" s="29">
        <f t="shared" si="0"/>
        <v>554311.18192960881</v>
      </c>
      <c r="J19" s="31">
        <f>SUM(I$3:I19)</f>
        <v>9423290.0928033497</v>
      </c>
      <c r="K19" s="32">
        <f t="shared" si="1"/>
        <v>1.4166666666666667</v>
      </c>
      <c r="L19" s="29">
        <f t="shared" si="2"/>
        <v>306863.82349560835</v>
      </c>
      <c r="M19" s="37">
        <f t="shared" si="19"/>
        <v>20000000</v>
      </c>
      <c r="N19" s="37">
        <f t="shared" si="15"/>
        <v>20000000</v>
      </c>
      <c r="O19" s="37">
        <f>IF(G19 = E19*('Control Panel'!$C$22),M19*('Control Panel'!$C$22),$AG19-G19)</f>
        <v>101291.66666666669</v>
      </c>
      <c r="P19" s="38">
        <f t="shared" si="3"/>
        <v>0</v>
      </c>
      <c r="Q19" s="38">
        <f t="shared" si="4"/>
        <v>101291.66666666669</v>
      </c>
      <c r="R19" s="44">
        <f>SUM(Q$3:Q19)</f>
        <v>1721958.3333333342</v>
      </c>
      <c r="S19" s="39">
        <f t="shared" si="5"/>
        <v>1.4166666666666667</v>
      </c>
      <c r="T19" s="38">
        <f t="shared" si="6"/>
        <v>0</v>
      </c>
      <c r="U19" s="17">
        <f t="shared" si="20"/>
        <v>10000000</v>
      </c>
      <c r="V19" s="17">
        <f t="shared" si="16"/>
        <v>10000000</v>
      </c>
      <c r="W19" s="17">
        <f>IF(O19 = M19*('Control Panel'!$C$22), U19*('Control Panel'!$C$22),$AG19-G19-O19)</f>
        <v>50645.833333333343</v>
      </c>
      <c r="X19" s="20">
        <f t="shared" si="7"/>
        <v>0</v>
      </c>
      <c r="Y19" s="20">
        <f t="shared" si="8"/>
        <v>50645.833333333343</v>
      </c>
      <c r="Z19" s="48">
        <f>SUM(Y$3:Y19)</f>
        <v>860979.16666666709</v>
      </c>
      <c r="AA19" s="19">
        <f t="shared" si="9"/>
        <v>1.4166666666666667</v>
      </c>
      <c r="AB19" s="20">
        <f t="shared" si="10"/>
        <v>0</v>
      </c>
      <c r="AC19" s="22">
        <f t="shared" si="11"/>
        <v>489638.92416800291</v>
      </c>
      <c r="AD19" s="99">
        <f t="shared" si="12"/>
        <v>0</v>
      </c>
      <c r="AF19" s="40">
        <f t="shared" si="13"/>
        <v>706248.68192960881</v>
      </c>
      <c r="AG19" s="3">
        <f>IF('Control Panel'!$D$27= "ON",'Mortgage Amortization'!D19*(1-'Control Panel'!$C$27),'Mortgage Amortization'!D19)</f>
        <v>706248.68192960881</v>
      </c>
      <c r="AH19" s="40">
        <f t="shared" si="17"/>
        <v>0</v>
      </c>
      <c r="AK19" s="2">
        <f>SUM('Mortgage Amortization'!G19,'Mortgage Amortization'!M19,'Mortgage Amortization'!S19,'Mortgage Amortization'!Y19,'Mortgage Amortization'!AE19,'Mortgage Amortization'!AK19,'Mortgage Amortization'!AQ19,'Mortgage Amortization'!AW19,'Mortgage Amortization'!BC19,'Mortgage Amortization'!BI19,'Mortgage Amortization'!BO19,'Mortgage Amortization'!BU19,'Mortgage Amortization'!CA19,'Mortgage Amortization'!CG19,'Mortgage Amortization'!CM19)</f>
        <v>96683081.576438457</v>
      </c>
    </row>
    <row r="20" spans="3:37" x14ac:dyDescent="0.3">
      <c r="D20">
        <v>18</v>
      </c>
      <c r="E20" s="28">
        <f t="shared" si="18"/>
        <v>66462404.475328214</v>
      </c>
      <c r="F20" s="28">
        <f t="shared" si="14"/>
        <v>66244697.679397613</v>
      </c>
      <c r="G20" s="28">
        <f>IF($AG20-E20*('Control Panel'!$C$22) &gt;=0, E20*('Control Panel'!$C$22),AG20)</f>
        <v>336604.38599900604</v>
      </c>
      <c r="H20" s="30">
        <f>IF(E20-$AC20 &lt;= 0,E20,'Mortgage Amortization'!$D20-$AC20)</f>
        <v>217706.79593060282</v>
      </c>
      <c r="I20" s="29">
        <f t="shared" si="0"/>
        <v>554311.18192960881</v>
      </c>
      <c r="J20" s="31">
        <f>SUM(I$3:I20)</f>
        <v>9977601.2747329585</v>
      </c>
      <c r="K20" s="32">
        <f t="shared" si="1"/>
        <v>1.5</v>
      </c>
      <c r="L20" s="29">
        <f t="shared" si="2"/>
        <v>326560.19389590423</v>
      </c>
      <c r="M20" s="37">
        <f t="shared" si="19"/>
        <v>20000000</v>
      </c>
      <c r="N20" s="37">
        <f t="shared" si="15"/>
        <v>20000000</v>
      </c>
      <c r="O20" s="37">
        <f>IF(G20 = E20*('Control Panel'!$C$22),M20*('Control Panel'!$C$22),$AG20-G20)</f>
        <v>101291.66666666669</v>
      </c>
      <c r="P20" s="38">
        <f t="shared" si="3"/>
        <v>0</v>
      </c>
      <c r="Q20" s="38">
        <f t="shared" si="4"/>
        <v>101291.66666666669</v>
      </c>
      <c r="R20" s="44">
        <f>SUM(Q$3:Q20)</f>
        <v>1823250.0000000009</v>
      </c>
      <c r="S20" s="39">
        <f t="shared" si="5"/>
        <v>1.5</v>
      </c>
      <c r="T20" s="38">
        <f t="shared" si="6"/>
        <v>0</v>
      </c>
      <c r="U20" s="17">
        <f t="shared" si="20"/>
        <v>10000000</v>
      </c>
      <c r="V20" s="17">
        <f t="shared" si="16"/>
        <v>10000000</v>
      </c>
      <c r="W20" s="17">
        <f>IF(O20 = M20*('Control Panel'!$C$22), U20*('Control Panel'!$C$22),$AG20-G20-O20)</f>
        <v>50645.833333333343</v>
      </c>
      <c r="X20" s="20">
        <f t="shared" si="7"/>
        <v>0</v>
      </c>
      <c r="Y20" s="20">
        <f t="shared" si="8"/>
        <v>50645.833333333343</v>
      </c>
      <c r="Z20" s="48">
        <f>SUM(Y$3:Y20)</f>
        <v>911625.00000000047</v>
      </c>
      <c r="AA20" s="19">
        <f t="shared" si="9"/>
        <v>1.5</v>
      </c>
      <c r="AB20" s="20">
        <f t="shared" si="10"/>
        <v>0</v>
      </c>
      <c r="AC20" s="22">
        <f t="shared" si="11"/>
        <v>488541.8859990061</v>
      </c>
      <c r="AD20" s="99">
        <f t="shared" si="12"/>
        <v>0</v>
      </c>
      <c r="AF20" s="40">
        <f t="shared" si="13"/>
        <v>706248.68192960881</v>
      </c>
      <c r="AG20" s="3">
        <f>IF('Control Panel'!$D$27= "ON",'Mortgage Amortization'!D20*(1-'Control Panel'!$C$27),'Mortgage Amortization'!D20)</f>
        <v>706248.68192960892</v>
      </c>
      <c r="AH20" s="40">
        <f t="shared" si="17"/>
        <v>0</v>
      </c>
      <c r="AK20" s="2">
        <f>SUM('Mortgage Amortization'!G20,'Mortgage Amortization'!M20,'Mortgage Amortization'!S20,'Mortgage Amortization'!Y20,'Mortgage Amortization'!AE20,'Mortgage Amortization'!AK20,'Mortgage Amortization'!AQ20,'Mortgage Amortization'!AW20,'Mortgage Amortization'!BC20,'Mortgage Amortization'!BI20,'Mortgage Amortization'!BO20,'Mortgage Amortization'!BU20,'Mortgage Amortization'!CA20,'Mortgage Amortization'!CG20,'Mortgage Amortization'!CM20)</f>
        <v>96467026.917632982</v>
      </c>
    </row>
    <row r="21" spans="3:37" x14ac:dyDescent="0.3">
      <c r="D21">
        <v>19</v>
      </c>
      <c r="E21" s="28">
        <f t="shared" si="18"/>
        <v>66244697.679397613</v>
      </c>
      <c r="F21" s="28">
        <f t="shared" si="14"/>
        <v>66025888.289256789</v>
      </c>
      <c r="G21" s="28">
        <f>IF($AG21-E21*('Control Panel'!$C$22) &gt;=0, E21*('Control Panel'!$C$22),AG21)</f>
        <v>335501.79178878252</v>
      </c>
      <c r="H21" s="30">
        <f>IF(E21-$AC21 &lt;= 0,E21,'Mortgage Amortization'!$D21-$AC21)</f>
        <v>218809.39014082623</v>
      </c>
      <c r="I21" s="29">
        <f t="shared" si="0"/>
        <v>554311.18192960881</v>
      </c>
      <c r="J21" s="31">
        <f>SUM(I$3:I21)</f>
        <v>10531912.456662567</v>
      </c>
      <c r="K21" s="32">
        <f t="shared" si="1"/>
        <v>1.5833333333333333</v>
      </c>
      <c r="L21" s="29">
        <f t="shared" si="2"/>
        <v>346448.20105630817</v>
      </c>
      <c r="M21" s="37">
        <f t="shared" si="19"/>
        <v>20000000</v>
      </c>
      <c r="N21" s="37">
        <f t="shared" si="15"/>
        <v>20000000</v>
      </c>
      <c r="O21" s="37">
        <f>IF(G21 = E21*('Control Panel'!$C$22),M21*('Control Panel'!$C$22),$AG21-G21)</f>
        <v>101291.66666666669</v>
      </c>
      <c r="P21" s="38">
        <f t="shared" si="3"/>
        <v>0</v>
      </c>
      <c r="Q21" s="38">
        <f t="shared" si="4"/>
        <v>101291.66666666669</v>
      </c>
      <c r="R21" s="44">
        <f>SUM(Q$3:Q21)</f>
        <v>1924541.6666666677</v>
      </c>
      <c r="S21" s="39">
        <f t="shared" si="5"/>
        <v>1.5833333333333333</v>
      </c>
      <c r="T21" s="38">
        <f t="shared" si="6"/>
        <v>0</v>
      </c>
      <c r="U21" s="17">
        <f t="shared" si="20"/>
        <v>10000000</v>
      </c>
      <c r="V21" s="17">
        <f t="shared" si="16"/>
        <v>10000000</v>
      </c>
      <c r="W21" s="17">
        <f>IF(O21 = M21*('Control Panel'!$C$22), U21*('Control Panel'!$C$22),$AG21-G21-O21)</f>
        <v>50645.833333333343</v>
      </c>
      <c r="X21" s="20">
        <f t="shared" si="7"/>
        <v>0</v>
      </c>
      <c r="Y21" s="20">
        <f t="shared" si="8"/>
        <v>50645.833333333343</v>
      </c>
      <c r="Z21" s="48">
        <f>SUM(Y$3:Y21)</f>
        <v>962270.83333333384</v>
      </c>
      <c r="AA21" s="19">
        <f t="shared" si="9"/>
        <v>1.5833333333333333</v>
      </c>
      <c r="AB21" s="20">
        <f t="shared" si="10"/>
        <v>0</v>
      </c>
      <c r="AC21" s="22">
        <f t="shared" si="11"/>
        <v>487439.29178878258</v>
      </c>
      <c r="AD21" s="99">
        <f t="shared" si="12"/>
        <v>0</v>
      </c>
      <c r="AF21" s="40">
        <f t="shared" si="13"/>
        <v>706248.68192960881</v>
      </c>
      <c r="AG21" s="3">
        <f>IF('Control Panel'!$D$27= "ON",'Mortgage Amortization'!D21*(1-'Control Panel'!$C$27),'Mortgage Amortization'!D21)</f>
        <v>706248.68192960881</v>
      </c>
      <c r="AH21" s="40">
        <f t="shared" si="17"/>
        <v>0</v>
      </c>
      <c r="AK21" s="2">
        <f>SUM('Mortgage Amortization'!G21,'Mortgage Amortization'!M21,'Mortgage Amortization'!S21,'Mortgage Amortization'!Y21,'Mortgage Amortization'!AE21,'Mortgage Amortization'!AK21,'Mortgage Amortization'!AQ21,'Mortgage Amortization'!AW21,'Mortgage Amortization'!BC21,'Mortgage Amortization'!BI21,'Mortgage Amortization'!BO21,'Mortgage Amortization'!BU21,'Mortgage Amortization'!CA21,'Mortgage Amortization'!CG21,'Mortgage Amortization'!CM21)</f>
        <v>96249912.35474965</v>
      </c>
    </row>
    <row r="22" spans="3:37" x14ac:dyDescent="0.3">
      <c r="D22">
        <v>20</v>
      </c>
      <c r="E22" s="28">
        <f t="shared" si="18"/>
        <v>66025888.289256789</v>
      </c>
      <c r="F22" s="28">
        <f t="shared" si="14"/>
        <v>65805970.720725477</v>
      </c>
      <c r="G22" s="28">
        <f>IF($AG22-E22*('Control Panel'!$C$22) &gt;=0, E22*('Control Panel'!$C$22),AG22)</f>
        <v>334393.6133982985</v>
      </c>
      <c r="H22" s="30">
        <f>IF(E22-$AC22 &lt;= 0,E22,'Mortgage Amortization'!$D22-$AC22)</f>
        <v>219917.56853131054</v>
      </c>
      <c r="I22" s="29">
        <f t="shared" si="0"/>
        <v>554311.18192960904</v>
      </c>
      <c r="J22" s="31">
        <f>SUM(I$3:I22)</f>
        <v>11086223.638592176</v>
      </c>
      <c r="K22" s="32">
        <f t="shared" si="1"/>
        <v>1.6666666666666667</v>
      </c>
      <c r="L22" s="29">
        <f t="shared" si="2"/>
        <v>366529.2808855176</v>
      </c>
      <c r="M22" s="37">
        <f t="shared" si="19"/>
        <v>20000000</v>
      </c>
      <c r="N22" s="37">
        <f t="shared" si="15"/>
        <v>20000000</v>
      </c>
      <c r="O22" s="37">
        <f>IF(G22 = E22*('Control Panel'!$C$22),M22*('Control Panel'!$C$22),$AG22-G22)</f>
        <v>101291.66666666669</v>
      </c>
      <c r="P22" s="38">
        <f t="shared" si="3"/>
        <v>0</v>
      </c>
      <c r="Q22" s="38">
        <f t="shared" si="4"/>
        <v>101291.66666666669</v>
      </c>
      <c r="R22" s="44">
        <f>SUM(Q$3:Q22)</f>
        <v>2025833.3333333344</v>
      </c>
      <c r="S22" s="39">
        <f t="shared" si="5"/>
        <v>1.6666666666666667</v>
      </c>
      <c r="T22" s="38">
        <f t="shared" si="6"/>
        <v>0</v>
      </c>
      <c r="U22" s="17">
        <f t="shared" si="20"/>
        <v>10000000</v>
      </c>
      <c r="V22" s="17">
        <f t="shared" si="16"/>
        <v>10000000</v>
      </c>
      <c r="W22" s="17">
        <f>IF(O22 = M22*('Control Panel'!$C$22), U22*('Control Panel'!$C$22),$AG22-G22-O22)</f>
        <v>50645.833333333343</v>
      </c>
      <c r="X22" s="20">
        <f t="shared" si="7"/>
        <v>0</v>
      </c>
      <c r="Y22" s="20">
        <f t="shared" si="8"/>
        <v>50645.833333333343</v>
      </c>
      <c r="Z22" s="48">
        <f>SUM(Y$3:Y22)</f>
        <v>1012916.6666666672</v>
      </c>
      <c r="AA22" s="19">
        <f t="shared" si="9"/>
        <v>1.6666666666666667</v>
      </c>
      <c r="AB22" s="20">
        <f t="shared" si="10"/>
        <v>0</v>
      </c>
      <c r="AC22" s="22">
        <f t="shared" si="11"/>
        <v>486331.1133982985</v>
      </c>
      <c r="AD22" s="99">
        <f t="shared" si="12"/>
        <v>0</v>
      </c>
      <c r="AF22" s="40">
        <f t="shared" si="13"/>
        <v>706248.68192960904</v>
      </c>
      <c r="AG22" s="3">
        <f>IF('Control Panel'!$D$27= "ON",'Mortgage Amortization'!D22*(1-'Control Panel'!$C$27),'Mortgage Amortization'!D22)</f>
        <v>706248.68192960904</v>
      </c>
      <c r="AH22" s="40">
        <f t="shared" si="17"/>
        <v>0</v>
      </c>
      <c r="AK22" s="2">
        <f>SUM('Mortgage Amortization'!G22,'Mortgage Amortization'!M22,'Mortgage Amortization'!S22,'Mortgage Amortization'!Y22,'Mortgage Amortization'!AE22,'Mortgage Amortization'!AK22,'Mortgage Amortization'!AQ22,'Mortgage Amortization'!AW22,'Mortgage Amortization'!BC22,'Mortgage Amortization'!BI22,'Mortgage Amortization'!BO22,'Mortgage Amortization'!BU22,'Mortgage Amortization'!CA22,'Mortgage Amortization'!CG22,'Mortgage Amortization'!CM22)</f>
        <v>96031732.629098564</v>
      </c>
    </row>
    <row r="23" spans="3:37" x14ac:dyDescent="0.3">
      <c r="D23">
        <v>21</v>
      </c>
      <c r="E23" s="28">
        <f t="shared" si="18"/>
        <v>65805970.720725477</v>
      </c>
      <c r="F23" s="28">
        <f t="shared" si="14"/>
        <v>65584939.361341879</v>
      </c>
      <c r="G23" s="28">
        <f>IF($AG23-E23*('Control Panel'!$C$22) &gt;=0, E23*('Control Panel'!$C$22),AG23)</f>
        <v>333279.82254600764</v>
      </c>
      <c r="H23" s="30">
        <f>IF(E23-$AC23 &lt;= 0,E23,'Mortgage Amortization'!$D23-$AC23)</f>
        <v>221031.35938360123</v>
      </c>
      <c r="I23" s="29">
        <f t="shared" si="0"/>
        <v>554311.18192960881</v>
      </c>
      <c r="J23" s="31">
        <f>SUM(I$3:I23)</f>
        <v>11640534.820521785</v>
      </c>
      <c r="K23" s="32">
        <f t="shared" si="1"/>
        <v>1.75</v>
      </c>
      <c r="L23" s="29">
        <f t="shared" si="2"/>
        <v>386804.87892130215</v>
      </c>
      <c r="M23" s="37">
        <f t="shared" si="19"/>
        <v>20000000</v>
      </c>
      <c r="N23" s="37">
        <f t="shared" si="15"/>
        <v>20000000</v>
      </c>
      <c r="O23" s="37">
        <f>IF(G23 = E23*('Control Panel'!$C$22),M23*('Control Panel'!$C$22),$AG23-G23)</f>
        <v>101291.66666666669</v>
      </c>
      <c r="P23" s="38">
        <f t="shared" si="3"/>
        <v>0</v>
      </c>
      <c r="Q23" s="38">
        <f t="shared" si="4"/>
        <v>101291.66666666669</v>
      </c>
      <c r="R23" s="44">
        <f>SUM(Q$3:Q23)</f>
        <v>2127125.0000000009</v>
      </c>
      <c r="S23" s="39">
        <f t="shared" si="5"/>
        <v>1.75</v>
      </c>
      <c r="T23" s="38">
        <f t="shared" si="6"/>
        <v>0</v>
      </c>
      <c r="U23" s="17">
        <f t="shared" si="20"/>
        <v>10000000</v>
      </c>
      <c r="V23" s="17">
        <f t="shared" si="16"/>
        <v>10000000</v>
      </c>
      <c r="W23" s="17">
        <f>IF(O23 = M23*('Control Panel'!$C$22), U23*('Control Panel'!$C$22),$AG23-G23-O23)</f>
        <v>50645.833333333343</v>
      </c>
      <c r="X23" s="20">
        <f t="shared" si="7"/>
        <v>0</v>
      </c>
      <c r="Y23" s="20">
        <f t="shared" si="8"/>
        <v>50645.833333333343</v>
      </c>
      <c r="Z23" s="48">
        <f>SUM(Y$3:Y23)</f>
        <v>1063562.5000000005</v>
      </c>
      <c r="AA23" s="19">
        <f t="shared" si="9"/>
        <v>1.75</v>
      </c>
      <c r="AB23" s="20">
        <f t="shared" si="10"/>
        <v>0</v>
      </c>
      <c r="AC23" s="22">
        <f t="shared" si="11"/>
        <v>485217.32254600769</v>
      </c>
      <c r="AD23" s="99">
        <f t="shared" si="12"/>
        <v>0</v>
      </c>
      <c r="AF23" s="40">
        <f t="shared" si="13"/>
        <v>706248.68192960881</v>
      </c>
      <c r="AG23" s="3">
        <f>IF('Control Panel'!$D$27= "ON",'Mortgage Amortization'!D23*(1-'Control Panel'!$C$27),'Mortgage Amortization'!D23)</f>
        <v>706248.68192960892</v>
      </c>
      <c r="AH23" s="40">
        <f t="shared" si="17"/>
        <v>0</v>
      </c>
      <c r="AK23" s="2">
        <f>SUM('Mortgage Amortization'!G23,'Mortgage Amortization'!M23,'Mortgage Amortization'!S23,'Mortgage Amortization'!Y23,'Mortgage Amortization'!AE23,'Mortgage Amortization'!AK23,'Mortgage Amortization'!AQ23,'Mortgage Amortization'!AW23,'Mortgage Amortization'!BC23,'Mortgage Amortization'!BI23,'Mortgage Amortization'!BO23,'Mortgage Amortization'!BU23,'Mortgage Amortization'!CA23,'Mortgage Amortization'!CG23,'Mortgage Amortization'!CM23)</f>
        <v>95812482.45559822</v>
      </c>
    </row>
    <row r="24" spans="3:37" x14ac:dyDescent="0.3">
      <c r="D24">
        <v>22</v>
      </c>
      <c r="E24" s="28">
        <f t="shared" si="18"/>
        <v>65584939.361341879</v>
      </c>
      <c r="F24" s="28">
        <f t="shared" si="14"/>
        <v>65362788.570219398</v>
      </c>
      <c r="G24" s="28">
        <f>IF($AG24-E24*('Control Panel'!$C$22) &gt;=0, E24*('Control Panel'!$C$22),AG24)</f>
        <v>332160.39080712944</v>
      </c>
      <c r="H24" s="30">
        <f>IF(E24-$AC24 &lt;= 0,E24,'Mortgage Amortization'!$D24-$AC24)</f>
        <v>222150.79112247948</v>
      </c>
      <c r="I24" s="29">
        <f t="shared" si="0"/>
        <v>554311.18192960892</v>
      </c>
      <c r="J24" s="31">
        <f>SUM(I$3:I24)</f>
        <v>12194846.002451394</v>
      </c>
      <c r="K24" s="32">
        <f t="shared" si="1"/>
        <v>1.8333333333333333</v>
      </c>
      <c r="L24" s="29">
        <f t="shared" si="2"/>
        <v>407276.45039121236</v>
      </c>
      <c r="M24" s="37">
        <f t="shared" si="19"/>
        <v>20000000</v>
      </c>
      <c r="N24" s="37">
        <f t="shared" si="15"/>
        <v>20000000</v>
      </c>
      <c r="O24" s="37">
        <f>IF(G24 = E24*('Control Panel'!$C$22),M24*('Control Panel'!$C$22),$AG24-G24)</f>
        <v>101291.66666666669</v>
      </c>
      <c r="P24" s="38">
        <f t="shared" si="3"/>
        <v>0</v>
      </c>
      <c r="Q24" s="38">
        <f t="shared" si="4"/>
        <v>101291.66666666669</v>
      </c>
      <c r="R24" s="44">
        <f>SUM(Q$3:Q24)</f>
        <v>2228416.6666666674</v>
      </c>
      <c r="S24" s="39">
        <f t="shared" si="5"/>
        <v>1.8333333333333333</v>
      </c>
      <c r="T24" s="38">
        <f t="shared" si="6"/>
        <v>0</v>
      </c>
      <c r="U24" s="17">
        <f t="shared" si="20"/>
        <v>10000000</v>
      </c>
      <c r="V24" s="17">
        <f t="shared" si="16"/>
        <v>10000000</v>
      </c>
      <c r="W24" s="17">
        <f>IF(O24 = M24*('Control Panel'!$C$22), U24*('Control Panel'!$C$22),$AG24-G24-O24)</f>
        <v>50645.833333333343</v>
      </c>
      <c r="X24" s="20">
        <f t="shared" si="7"/>
        <v>0</v>
      </c>
      <c r="Y24" s="20">
        <f t="shared" si="8"/>
        <v>50645.833333333343</v>
      </c>
      <c r="Z24" s="48">
        <f>SUM(Y$3:Y24)</f>
        <v>1114208.3333333337</v>
      </c>
      <c r="AA24" s="19">
        <f t="shared" si="9"/>
        <v>1.8333333333333333</v>
      </c>
      <c r="AB24" s="20">
        <f t="shared" si="10"/>
        <v>0</v>
      </c>
      <c r="AC24" s="22">
        <f t="shared" si="11"/>
        <v>484097.89080712944</v>
      </c>
      <c r="AD24" s="99">
        <f t="shared" si="12"/>
        <v>0</v>
      </c>
      <c r="AF24" s="40">
        <f t="shared" si="13"/>
        <v>706248.68192960892</v>
      </c>
      <c r="AG24" s="3">
        <f>IF('Control Panel'!$D$27= "ON",'Mortgage Amortization'!D24*(1-'Control Panel'!$C$27),'Mortgage Amortization'!D24)</f>
        <v>706248.68192960892</v>
      </c>
      <c r="AH24" s="40">
        <f t="shared" si="17"/>
        <v>0</v>
      </c>
      <c r="AK24" s="2">
        <f>SUM('Mortgage Amortization'!G24,'Mortgage Amortization'!M24,'Mortgage Amortization'!S24,'Mortgage Amortization'!Y24,'Mortgage Amortization'!AE24,'Mortgage Amortization'!AK24,'Mortgage Amortization'!AQ24,'Mortgage Amortization'!AW24,'Mortgage Amortization'!BC24,'Mortgage Amortization'!BI24,'Mortgage Amortization'!BO24,'Mortgage Amortization'!BU24,'Mortgage Amortization'!CA24,'Mortgage Amortization'!CG24,'Mortgage Amortization'!CM24)</f>
        <v>95592156.52264148</v>
      </c>
    </row>
    <row r="25" spans="3:37" x14ac:dyDescent="0.3">
      <c r="D25">
        <v>23</v>
      </c>
      <c r="E25" s="28">
        <f t="shared" si="18"/>
        <v>65362788.570219398</v>
      </c>
      <c r="F25" s="28">
        <f t="shared" si="14"/>
        <v>65139512.677902713</v>
      </c>
      <c r="G25" s="28">
        <f>IF($AG25-E25*('Control Panel'!$C$22) &gt;=0, E25*('Control Panel'!$C$22),AG25)</f>
        <v>331035.28961292369</v>
      </c>
      <c r="H25" s="30">
        <f>IF(E25-$AC25 &lt;= 0,E25,'Mortgage Amortization'!$D25-$AC25)</f>
        <v>223275.89231668529</v>
      </c>
      <c r="I25" s="29">
        <f t="shared" si="0"/>
        <v>554311.18192960904</v>
      </c>
      <c r="J25" s="31">
        <f>SUM(I$3:I25)</f>
        <v>12749157.184381003</v>
      </c>
      <c r="K25" s="32">
        <f t="shared" si="1"/>
        <v>1.9166666666666667</v>
      </c>
      <c r="L25" s="29">
        <f t="shared" si="2"/>
        <v>427945.46027364681</v>
      </c>
      <c r="M25" s="37">
        <f t="shared" si="19"/>
        <v>20000000</v>
      </c>
      <c r="N25" s="37">
        <f t="shared" si="15"/>
        <v>20000000</v>
      </c>
      <c r="O25" s="37">
        <f>IF(G25 = E25*('Control Panel'!$C$22),M25*('Control Panel'!$C$22),$AG25-G25)</f>
        <v>101291.66666666669</v>
      </c>
      <c r="P25" s="38">
        <f t="shared" si="3"/>
        <v>0</v>
      </c>
      <c r="Q25" s="38">
        <f t="shared" si="4"/>
        <v>101291.66666666669</v>
      </c>
      <c r="R25" s="44">
        <f>SUM(Q$3:Q25)</f>
        <v>2329708.333333334</v>
      </c>
      <c r="S25" s="39">
        <f t="shared" si="5"/>
        <v>1.9166666666666667</v>
      </c>
      <c r="T25" s="38">
        <f t="shared" si="6"/>
        <v>0</v>
      </c>
      <c r="U25" s="17">
        <f t="shared" si="20"/>
        <v>10000000</v>
      </c>
      <c r="V25" s="17">
        <f t="shared" si="16"/>
        <v>10000000</v>
      </c>
      <c r="W25" s="17">
        <f>IF(O25 = M25*('Control Panel'!$C$22), U25*('Control Panel'!$C$22),$AG25-G25-O25)</f>
        <v>50645.833333333343</v>
      </c>
      <c r="X25" s="20">
        <f t="shared" si="7"/>
        <v>0</v>
      </c>
      <c r="Y25" s="20">
        <f t="shared" si="8"/>
        <v>50645.833333333343</v>
      </c>
      <c r="Z25" s="48">
        <f>SUM(Y$3:Y25)</f>
        <v>1164854.166666667</v>
      </c>
      <c r="AA25" s="19">
        <f t="shared" si="9"/>
        <v>1.9166666666666667</v>
      </c>
      <c r="AB25" s="20">
        <f t="shared" si="10"/>
        <v>0</v>
      </c>
      <c r="AC25" s="22">
        <f t="shared" si="11"/>
        <v>482972.78961292375</v>
      </c>
      <c r="AD25" s="99">
        <f t="shared" si="12"/>
        <v>0</v>
      </c>
      <c r="AF25" s="40">
        <f t="shared" si="13"/>
        <v>706248.68192960904</v>
      </c>
      <c r="AG25" s="3">
        <f>IF('Control Panel'!$D$27= "ON",'Mortgage Amortization'!D25*(1-'Control Panel'!$C$27),'Mortgage Amortization'!D25)</f>
        <v>706248.68192960904</v>
      </c>
      <c r="AH25" s="40">
        <f t="shared" si="17"/>
        <v>0</v>
      </c>
      <c r="AK25" s="2">
        <f>SUM('Mortgage Amortization'!G25,'Mortgage Amortization'!M25,'Mortgage Amortization'!S25,'Mortgage Amortization'!Y25,'Mortgage Amortization'!AE25,'Mortgage Amortization'!AK25,'Mortgage Amortization'!AQ25,'Mortgage Amortization'!AW25,'Mortgage Amortization'!BC25,'Mortgage Amortization'!BI25,'Mortgage Amortization'!BO25,'Mortgage Amortization'!BU25,'Mortgage Amortization'!CA25,'Mortgage Amortization'!CG25,'Mortgage Amortization'!CM25)</f>
        <v>95370749.491960794</v>
      </c>
    </row>
    <row r="26" spans="3:37" x14ac:dyDescent="0.3">
      <c r="C26">
        <f t="shared" ref="C26" si="22">D26/12</f>
        <v>2</v>
      </c>
      <c r="D26">
        <v>24</v>
      </c>
      <c r="E26" s="28">
        <f t="shared" si="18"/>
        <v>65139512.677902713</v>
      </c>
      <c r="F26" s="28">
        <f t="shared" si="14"/>
        <v>64915105.986223064</v>
      </c>
      <c r="G26" s="28">
        <f>IF($AG26-E26*('Control Panel'!$C$22) &gt;=0, E26*('Control Panel'!$C$22),AG26)</f>
        <v>329904.4902499615</v>
      </c>
      <c r="H26" s="30">
        <f>IF(E26-$AC26 &lt;= 0,E26,'Mortgage Amortization'!$D26-$AC26)</f>
        <v>224406.69167964731</v>
      </c>
      <c r="I26" s="29">
        <f t="shared" si="0"/>
        <v>554311.18192960881</v>
      </c>
      <c r="J26" s="31">
        <f>SUM(I$3:I26)</f>
        <v>13303468.366310611</v>
      </c>
      <c r="K26" s="32">
        <f t="shared" si="1"/>
        <v>2</v>
      </c>
      <c r="L26" s="29">
        <f t="shared" si="2"/>
        <v>448813.38335929462</v>
      </c>
      <c r="M26" s="37">
        <f t="shared" si="19"/>
        <v>20000000</v>
      </c>
      <c r="N26" s="37">
        <f t="shared" si="15"/>
        <v>20000000</v>
      </c>
      <c r="O26" s="37">
        <f>IF(G26 = E26*('Control Panel'!$C$22),M26*('Control Panel'!$C$22),$AG26-G26)</f>
        <v>101291.66666666669</v>
      </c>
      <c r="P26" s="38">
        <f t="shared" si="3"/>
        <v>0</v>
      </c>
      <c r="Q26" s="38">
        <f t="shared" si="4"/>
        <v>101291.66666666669</v>
      </c>
      <c r="R26" s="44">
        <f>SUM(Q$3:Q26)</f>
        <v>2431000.0000000005</v>
      </c>
      <c r="S26" s="39">
        <f t="shared" si="5"/>
        <v>2</v>
      </c>
      <c r="T26" s="38">
        <f t="shared" si="6"/>
        <v>0</v>
      </c>
      <c r="U26" s="17">
        <f t="shared" si="20"/>
        <v>10000000</v>
      </c>
      <c r="V26" s="17">
        <f t="shared" si="16"/>
        <v>10000000</v>
      </c>
      <c r="W26" s="17">
        <f>IF(O26 = M26*('Control Panel'!$C$22), U26*('Control Panel'!$C$22),$AG26-G26-O26)</f>
        <v>50645.833333333343</v>
      </c>
      <c r="X26" s="20">
        <f t="shared" si="7"/>
        <v>0</v>
      </c>
      <c r="Y26" s="20">
        <f t="shared" si="8"/>
        <v>50645.833333333343</v>
      </c>
      <c r="Z26" s="48">
        <f>SUM(Y$3:Y26)</f>
        <v>1215500.0000000002</v>
      </c>
      <c r="AA26" s="19">
        <f t="shared" si="9"/>
        <v>2</v>
      </c>
      <c r="AB26" s="20">
        <f t="shared" si="10"/>
        <v>0</v>
      </c>
      <c r="AC26" s="22">
        <f t="shared" si="11"/>
        <v>481841.9902499615</v>
      </c>
      <c r="AD26" s="99">
        <f t="shared" si="12"/>
        <v>0</v>
      </c>
      <c r="AF26" s="40">
        <f t="shared" si="13"/>
        <v>706248.68192960881</v>
      </c>
      <c r="AG26" s="3">
        <f>IF('Control Panel'!$D$27= "ON",'Mortgage Amortization'!D26*(1-'Control Panel'!$C$27),'Mortgage Amortization'!D26)</f>
        <v>706248.68192960881</v>
      </c>
      <c r="AH26" s="40">
        <f t="shared" si="17"/>
        <v>0</v>
      </c>
      <c r="AK26" s="2">
        <f>SUM('Mortgage Amortization'!G26,'Mortgage Amortization'!M26,'Mortgage Amortization'!S26,'Mortgage Amortization'!Y26,'Mortgage Amortization'!AE26,'Mortgage Amortization'!AK26,'Mortgage Amortization'!AQ26,'Mortgage Amortization'!AW26,'Mortgage Amortization'!BC26,'Mortgage Amortization'!BI26,'Mortgage Amortization'!BO26,'Mortgage Amortization'!BU26,'Mortgage Amortization'!CA26,'Mortgage Amortization'!CG26,'Mortgage Amortization'!CM26)</f>
        <v>95148255.99849318</v>
      </c>
    </row>
    <row r="27" spans="3:37" x14ac:dyDescent="0.3">
      <c r="D27">
        <v>25</v>
      </c>
      <c r="E27" s="28">
        <f t="shared" si="18"/>
        <v>64915105.986223064</v>
      </c>
      <c r="F27" s="28">
        <f t="shared" si="14"/>
        <v>64689562.768152848</v>
      </c>
      <c r="G27" s="28">
        <f>IF($AG27-E27*('Control Panel'!$C$22) &gt;=0, E27*('Control Panel'!$C$22),AG27)</f>
        <v>328767.96385939227</v>
      </c>
      <c r="H27" s="30">
        <f>IF(E27-$AC27 &lt;= 0,E27,'Mortgage Amortization'!$D27-$AC27)</f>
        <v>225543.21807021671</v>
      </c>
      <c r="I27" s="29">
        <f t="shared" si="0"/>
        <v>554311.18192960904</v>
      </c>
      <c r="J27" s="31">
        <f>SUM(I$3:I27)</f>
        <v>13857779.54824022</v>
      </c>
      <c r="K27" s="32">
        <f t="shared" si="1"/>
        <v>2.0833333333333335</v>
      </c>
      <c r="L27" s="29">
        <f t="shared" si="2"/>
        <v>469881.70431295154</v>
      </c>
      <c r="M27" s="37">
        <f t="shared" si="19"/>
        <v>20000000</v>
      </c>
      <c r="N27" s="37">
        <f t="shared" si="15"/>
        <v>20000000</v>
      </c>
      <c r="O27" s="37">
        <f>IF(G27 = E27*('Control Panel'!$C$22),M27*('Control Panel'!$C$22),$AG27-G27)</f>
        <v>101291.66666666669</v>
      </c>
      <c r="P27" s="38">
        <f t="shared" si="3"/>
        <v>0</v>
      </c>
      <c r="Q27" s="38">
        <f t="shared" si="4"/>
        <v>101291.66666666669</v>
      </c>
      <c r="R27" s="44">
        <f>SUM(Q$3:Q27)</f>
        <v>2532291.666666667</v>
      </c>
      <c r="S27" s="39">
        <f t="shared" si="5"/>
        <v>2.0833333333333335</v>
      </c>
      <c r="T27" s="38">
        <f t="shared" si="6"/>
        <v>0</v>
      </c>
      <c r="U27" s="17">
        <f t="shared" si="20"/>
        <v>10000000</v>
      </c>
      <c r="V27" s="17">
        <f t="shared" si="16"/>
        <v>10000000</v>
      </c>
      <c r="W27" s="17">
        <f>IF(O27 = M27*('Control Panel'!$C$22), U27*('Control Panel'!$C$22),$AG27-G27-O27)</f>
        <v>50645.833333333343</v>
      </c>
      <c r="X27" s="20">
        <f t="shared" si="7"/>
        <v>0</v>
      </c>
      <c r="Y27" s="20">
        <f t="shared" si="8"/>
        <v>50645.833333333343</v>
      </c>
      <c r="Z27" s="48">
        <f>SUM(Y$3:Y27)</f>
        <v>1266145.8333333335</v>
      </c>
      <c r="AA27" s="19">
        <f t="shared" si="9"/>
        <v>2.0833333333333335</v>
      </c>
      <c r="AB27" s="20">
        <f t="shared" si="10"/>
        <v>0</v>
      </c>
      <c r="AC27" s="22">
        <f t="shared" si="11"/>
        <v>480705.46385939233</v>
      </c>
      <c r="AD27" s="99">
        <f t="shared" si="12"/>
        <v>0</v>
      </c>
      <c r="AF27" s="40">
        <f t="shared" si="13"/>
        <v>706248.68192960904</v>
      </c>
      <c r="AG27" s="3">
        <f>IF('Control Panel'!$D$27= "ON",'Mortgage Amortization'!D27*(1-'Control Panel'!$C$27),'Mortgage Amortization'!D27)</f>
        <v>706248.68192960904</v>
      </c>
      <c r="AH27" s="40">
        <f t="shared" si="17"/>
        <v>0</v>
      </c>
      <c r="AK27" s="2">
        <f>SUM('Mortgage Amortization'!G27,'Mortgage Amortization'!M27,'Mortgage Amortization'!S27,'Mortgage Amortization'!Y27,'Mortgage Amortization'!AE27,'Mortgage Amortization'!AK27,'Mortgage Amortization'!AQ27,'Mortgage Amortization'!AW27,'Mortgage Amortization'!BC27,'Mortgage Amortization'!BI27,'Mortgage Amortization'!BO27,'Mortgage Amortization'!BU27,'Mortgage Amortization'!CA27,'Mortgage Amortization'!CG27,'Mortgage Amortization'!CM27)</f>
        <v>94924670.650243774</v>
      </c>
    </row>
    <row r="28" spans="3:37" x14ac:dyDescent="0.3">
      <c r="D28">
        <v>26</v>
      </c>
      <c r="E28" s="28">
        <f t="shared" si="18"/>
        <v>64689562.768152848</v>
      </c>
      <c r="F28" s="28">
        <f t="shared" si="14"/>
        <v>64462877.267659448</v>
      </c>
      <c r="G28" s="28">
        <f>IF($AG28-E28*('Control Panel'!$C$22) &gt;=0, E28*('Control Panel'!$C$22),AG28)</f>
        <v>327625.68143620749</v>
      </c>
      <c r="H28" s="30">
        <f>IF(E28-$AC28 &lt;= 0,E28,'Mortgage Amortization'!$D28-$AC28)</f>
        <v>226685.50049340155</v>
      </c>
      <c r="I28" s="29">
        <f t="shared" si="0"/>
        <v>554311.18192960904</v>
      </c>
      <c r="J28" s="31">
        <f>SUM(I$3:I28)</f>
        <v>14412090.730169829</v>
      </c>
      <c r="K28" s="32">
        <f t="shared" si="1"/>
        <v>2.1666666666666665</v>
      </c>
      <c r="L28" s="29">
        <f t="shared" si="2"/>
        <v>491151.91773570329</v>
      </c>
      <c r="M28" s="37">
        <f t="shared" si="19"/>
        <v>20000000</v>
      </c>
      <c r="N28" s="37">
        <f t="shared" si="15"/>
        <v>20000000</v>
      </c>
      <c r="O28" s="37">
        <f>IF(G28 = E28*('Control Panel'!$C$22),M28*('Control Panel'!$C$22),$AG28-G28)</f>
        <v>101291.66666666669</v>
      </c>
      <c r="P28" s="38">
        <f t="shared" si="3"/>
        <v>0</v>
      </c>
      <c r="Q28" s="38">
        <f t="shared" si="4"/>
        <v>101291.66666666669</v>
      </c>
      <c r="R28" s="44">
        <f>SUM(Q$3:Q28)</f>
        <v>2633583.3333333335</v>
      </c>
      <c r="S28" s="39">
        <f t="shared" si="5"/>
        <v>2.1666666666666665</v>
      </c>
      <c r="T28" s="38">
        <f t="shared" si="6"/>
        <v>0</v>
      </c>
      <c r="U28" s="17">
        <f t="shared" si="20"/>
        <v>10000000</v>
      </c>
      <c r="V28" s="17">
        <f t="shared" si="16"/>
        <v>10000000</v>
      </c>
      <c r="W28" s="17">
        <f>IF(O28 = M28*('Control Panel'!$C$22), U28*('Control Panel'!$C$22),$AG28-G28-O28)</f>
        <v>50645.833333333343</v>
      </c>
      <c r="X28" s="20">
        <f t="shared" si="7"/>
        <v>0</v>
      </c>
      <c r="Y28" s="20">
        <f t="shared" si="8"/>
        <v>50645.833333333343</v>
      </c>
      <c r="Z28" s="48">
        <f>SUM(Y$3:Y28)</f>
        <v>1316791.6666666667</v>
      </c>
      <c r="AA28" s="19">
        <f t="shared" si="9"/>
        <v>2.1666666666666665</v>
      </c>
      <c r="AB28" s="20">
        <f t="shared" si="10"/>
        <v>0</v>
      </c>
      <c r="AC28" s="22">
        <f t="shared" si="11"/>
        <v>479563.18143620749</v>
      </c>
      <c r="AD28" s="99">
        <f t="shared" si="12"/>
        <v>0</v>
      </c>
      <c r="AF28" s="40">
        <f t="shared" si="13"/>
        <v>706248.68192960904</v>
      </c>
      <c r="AG28" s="3">
        <f>IF('Control Panel'!$D$27= "ON",'Mortgage Amortization'!D28*(1-'Control Panel'!$C$27),'Mortgage Amortization'!D28)</f>
        <v>706248.68192960904</v>
      </c>
      <c r="AH28" s="40">
        <f t="shared" si="17"/>
        <v>0</v>
      </c>
      <c r="AK28" s="2">
        <f>SUM('Mortgage Amortization'!G28,'Mortgage Amortization'!M28,'Mortgage Amortization'!S28,'Mortgage Amortization'!Y28,'Mortgage Amortization'!AE28,'Mortgage Amortization'!AK28,'Mortgage Amortization'!AQ28,'Mortgage Amortization'!AW28,'Mortgage Amortization'!BC28,'Mortgage Amortization'!BI28,'Mortgage Amortization'!BO28,'Mortgage Amortization'!BU28,'Mortgage Amortization'!CA28,'Mortgage Amortization'!CG28,'Mortgage Amortization'!CM28)</f>
        <v>94699988.028149366</v>
      </c>
    </row>
    <row r="29" spans="3:37" x14ac:dyDescent="0.3">
      <c r="D29">
        <v>27</v>
      </c>
      <c r="E29" s="28">
        <f t="shared" si="18"/>
        <v>64462877.267659448</v>
      </c>
      <c r="F29" s="28">
        <f t="shared" si="14"/>
        <v>64235043.69955834</v>
      </c>
      <c r="G29" s="28">
        <f>IF($AG29-E29*('Control Panel'!$C$22) &gt;=0, E29*('Control Panel'!$C$22),AG29)</f>
        <v>326477.61382850033</v>
      </c>
      <c r="H29" s="30">
        <f>IF(E29-$AC29 &lt;= 0,E29,'Mortgage Amortization'!$D29-$AC29)</f>
        <v>227833.56810110866</v>
      </c>
      <c r="I29" s="29">
        <f t="shared" si="0"/>
        <v>554311.18192960904</v>
      </c>
      <c r="J29" s="31">
        <f>SUM(I$3:I29)</f>
        <v>14966401.912099438</v>
      </c>
      <c r="K29" s="32">
        <f t="shared" si="1"/>
        <v>2.25</v>
      </c>
      <c r="L29" s="29">
        <f t="shared" si="2"/>
        <v>512625.52822749445</v>
      </c>
      <c r="M29" s="37">
        <f t="shared" si="19"/>
        <v>20000000</v>
      </c>
      <c r="N29" s="37">
        <f t="shared" si="15"/>
        <v>20000000</v>
      </c>
      <c r="O29" s="37">
        <f>IF(G29 = E29*('Control Panel'!$C$22),M29*('Control Panel'!$C$22),$AG29-G29)</f>
        <v>101291.66666666669</v>
      </c>
      <c r="P29" s="38">
        <f t="shared" si="3"/>
        <v>0</v>
      </c>
      <c r="Q29" s="38">
        <f t="shared" si="4"/>
        <v>101291.66666666669</v>
      </c>
      <c r="R29" s="44">
        <f>SUM(Q$3:Q29)</f>
        <v>2734875</v>
      </c>
      <c r="S29" s="39">
        <f t="shared" si="5"/>
        <v>2.25</v>
      </c>
      <c r="T29" s="38">
        <f t="shared" si="6"/>
        <v>0</v>
      </c>
      <c r="U29" s="17">
        <f t="shared" si="20"/>
        <v>10000000</v>
      </c>
      <c r="V29" s="17">
        <f t="shared" si="16"/>
        <v>10000000</v>
      </c>
      <c r="W29" s="17">
        <f>IF(O29 = M29*('Control Panel'!$C$22), U29*('Control Panel'!$C$22),$AG29-G29-O29)</f>
        <v>50645.833333333343</v>
      </c>
      <c r="X29" s="20">
        <f t="shared" si="7"/>
        <v>0</v>
      </c>
      <c r="Y29" s="20">
        <f t="shared" si="8"/>
        <v>50645.833333333343</v>
      </c>
      <c r="Z29" s="48">
        <f>SUM(Y$3:Y29)</f>
        <v>1367437.5</v>
      </c>
      <c r="AA29" s="19">
        <f t="shared" si="9"/>
        <v>2.25</v>
      </c>
      <c r="AB29" s="20">
        <f t="shared" si="10"/>
        <v>0</v>
      </c>
      <c r="AC29" s="22">
        <f t="shared" si="11"/>
        <v>478415.11382850038</v>
      </c>
      <c r="AD29" s="99">
        <f t="shared" si="12"/>
        <v>0</v>
      </c>
      <c r="AF29" s="40">
        <f t="shared" si="13"/>
        <v>706248.68192960904</v>
      </c>
      <c r="AG29" s="3">
        <f>IF('Control Panel'!$D$27= "ON",'Mortgage Amortization'!D29*(1-'Control Panel'!$C$27),'Mortgage Amortization'!D29)</f>
        <v>706248.68192960904</v>
      </c>
      <c r="AH29" s="40">
        <f t="shared" si="17"/>
        <v>0</v>
      </c>
      <c r="AK29" s="2">
        <f>SUM('Mortgage Amortization'!G29,'Mortgage Amortization'!M29,'Mortgage Amortization'!S29,'Mortgage Amortization'!Y29,'Mortgage Amortization'!AE29,'Mortgage Amortization'!AK29,'Mortgage Amortization'!AQ29,'Mortgage Amortization'!AW29,'Mortgage Amortization'!BC29,'Mortgage Amortization'!BI29,'Mortgage Amortization'!BO29,'Mortgage Amortization'!BU29,'Mortgage Amortization'!CA29,'Mortgage Amortization'!CG29,'Mortgage Amortization'!CM29)</f>
        <v>94474202.685940817</v>
      </c>
    </row>
    <row r="30" spans="3:37" x14ac:dyDescent="0.3">
      <c r="D30">
        <v>28</v>
      </c>
      <c r="E30" s="28">
        <f t="shared" si="18"/>
        <v>64235043.69955834</v>
      </c>
      <c r="F30" s="28">
        <f t="shared" si="14"/>
        <v>64006056.249365449</v>
      </c>
      <c r="G30" s="28">
        <f>IF($AG30-E30*('Control Panel'!$C$22) &gt;=0, E30*('Control Panel'!$C$22),AG30)</f>
        <v>325323.73173672159</v>
      </c>
      <c r="H30" s="30">
        <f>IF(E30-$AC30 &lt;= 0,E30,'Mortgage Amortization'!$D30-$AC30)</f>
        <v>228987.45019288734</v>
      </c>
      <c r="I30" s="29">
        <f t="shared" si="0"/>
        <v>554311.18192960892</v>
      </c>
      <c r="J30" s="31">
        <f>SUM(I$3:I30)</f>
        <v>15520713.094029047</v>
      </c>
      <c r="K30" s="32">
        <f t="shared" si="1"/>
        <v>2.3333333333333335</v>
      </c>
      <c r="L30" s="29">
        <f t="shared" si="2"/>
        <v>534304.05045007053</v>
      </c>
      <c r="M30" s="37">
        <f t="shared" si="19"/>
        <v>20000000</v>
      </c>
      <c r="N30" s="37">
        <f t="shared" si="15"/>
        <v>20000000</v>
      </c>
      <c r="O30" s="37">
        <f>IF(G30 = E30*('Control Panel'!$C$22),M30*('Control Panel'!$C$22),$AG30-G30)</f>
        <v>101291.66666666669</v>
      </c>
      <c r="P30" s="38">
        <f t="shared" si="3"/>
        <v>0</v>
      </c>
      <c r="Q30" s="38">
        <f t="shared" si="4"/>
        <v>101291.66666666669</v>
      </c>
      <c r="R30" s="44">
        <f>SUM(Q$3:Q30)</f>
        <v>2836166.6666666665</v>
      </c>
      <c r="S30" s="39">
        <f t="shared" si="5"/>
        <v>2.3333333333333335</v>
      </c>
      <c r="T30" s="38">
        <f t="shared" si="6"/>
        <v>0</v>
      </c>
      <c r="U30" s="17">
        <f t="shared" si="20"/>
        <v>10000000</v>
      </c>
      <c r="V30" s="17">
        <f t="shared" si="16"/>
        <v>10000000</v>
      </c>
      <c r="W30" s="17">
        <f>IF(O30 = M30*('Control Panel'!$C$22), U30*('Control Panel'!$C$22),$AG30-G30-O30)</f>
        <v>50645.833333333343</v>
      </c>
      <c r="X30" s="20">
        <f t="shared" si="7"/>
        <v>0</v>
      </c>
      <c r="Y30" s="20">
        <f t="shared" si="8"/>
        <v>50645.833333333343</v>
      </c>
      <c r="Z30" s="48">
        <f>SUM(Y$3:Y30)</f>
        <v>1418083.3333333333</v>
      </c>
      <c r="AA30" s="19">
        <f t="shared" si="9"/>
        <v>2.3333333333333335</v>
      </c>
      <c r="AB30" s="20">
        <f t="shared" si="10"/>
        <v>0</v>
      </c>
      <c r="AC30" s="22">
        <f t="shared" si="11"/>
        <v>477261.23173672159</v>
      </c>
      <c r="AD30" s="99">
        <f t="shared" si="12"/>
        <v>0</v>
      </c>
      <c r="AF30" s="40">
        <f t="shared" si="13"/>
        <v>706248.68192960892</v>
      </c>
      <c r="AG30" s="3">
        <f>IF('Control Panel'!$D$27= "ON",'Mortgage Amortization'!D30*(1-'Control Panel'!$C$27),'Mortgage Amortization'!D30)</f>
        <v>706248.68192960892</v>
      </c>
      <c r="AH30" s="40">
        <f t="shared" si="17"/>
        <v>0</v>
      </c>
      <c r="AK30" s="2">
        <f>SUM('Mortgage Amortization'!G30,'Mortgage Amortization'!M30,'Mortgage Amortization'!S30,'Mortgage Amortization'!Y30,'Mortgage Amortization'!AE30,'Mortgage Amortization'!AK30,'Mortgage Amortization'!AQ30,'Mortgage Amortization'!AW30,'Mortgage Amortization'!BC30,'Mortgage Amortization'!BI30,'Mortgage Amortization'!BO30,'Mortgage Amortization'!BU30,'Mortgage Amortization'!CA30,'Mortgage Amortization'!CG30,'Mortgage Amortization'!CM30)</f>
        <v>94247309.150004953</v>
      </c>
    </row>
    <row r="31" spans="3:37" x14ac:dyDescent="0.3">
      <c r="D31">
        <v>29</v>
      </c>
      <c r="E31" s="28">
        <f t="shared" si="18"/>
        <v>64006056.249365449</v>
      </c>
      <c r="F31" s="28">
        <f t="shared" si="14"/>
        <v>63775909.073148772</v>
      </c>
      <c r="G31" s="28">
        <f>IF($AG31-E31*('Control Panel'!$C$22) &gt;=0, E31*('Control Panel'!$C$22),AG31)</f>
        <v>324164.00571293215</v>
      </c>
      <c r="H31" s="30">
        <f>IF(E31-$AC31 &lt;= 0,E31,'Mortgage Amortization'!$D31-$AC31)</f>
        <v>230147.17621667683</v>
      </c>
      <c r="I31" s="29">
        <f t="shared" si="0"/>
        <v>554311.18192960904</v>
      </c>
      <c r="J31" s="31">
        <f>SUM(I$3:I31)</f>
        <v>16075024.275958655</v>
      </c>
      <c r="K31" s="32">
        <f t="shared" si="1"/>
        <v>2.4166666666666665</v>
      </c>
      <c r="L31" s="29">
        <f t="shared" si="2"/>
        <v>556189.00919030234</v>
      </c>
      <c r="M31" s="37">
        <f t="shared" si="19"/>
        <v>20000000</v>
      </c>
      <c r="N31" s="37">
        <f t="shared" si="15"/>
        <v>20000000</v>
      </c>
      <c r="O31" s="37">
        <f>IF(G31 = E31*('Control Panel'!$C$22),M31*('Control Panel'!$C$22),$AG31-G31)</f>
        <v>101291.66666666669</v>
      </c>
      <c r="P31" s="38">
        <f t="shared" si="3"/>
        <v>0</v>
      </c>
      <c r="Q31" s="38">
        <f t="shared" si="4"/>
        <v>101291.66666666669</v>
      </c>
      <c r="R31" s="44">
        <f>SUM(Q$3:Q31)</f>
        <v>2937458.333333333</v>
      </c>
      <c r="S31" s="39">
        <f t="shared" si="5"/>
        <v>2.4166666666666665</v>
      </c>
      <c r="T31" s="38">
        <f t="shared" si="6"/>
        <v>0</v>
      </c>
      <c r="U31" s="17">
        <f t="shared" si="20"/>
        <v>10000000</v>
      </c>
      <c r="V31" s="17">
        <f t="shared" si="16"/>
        <v>10000000</v>
      </c>
      <c r="W31" s="17">
        <f>IF(O31 = M31*('Control Panel'!$C$22), U31*('Control Panel'!$C$22),$AG31-G31-O31)</f>
        <v>50645.833333333343</v>
      </c>
      <c r="X31" s="20">
        <f t="shared" si="7"/>
        <v>0</v>
      </c>
      <c r="Y31" s="20">
        <f t="shared" si="8"/>
        <v>50645.833333333343</v>
      </c>
      <c r="Z31" s="48">
        <f>SUM(Y$3:Y31)</f>
        <v>1468729.1666666665</v>
      </c>
      <c r="AA31" s="19">
        <f t="shared" si="9"/>
        <v>2.4166666666666665</v>
      </c>
      <c r="AB31" s="20">
        <f t="shared" si="10"/>
        <v>0</v>
      </c>
      <c r="AC31" s="22">
        <f t="shared" si="11"/>
        <v>476101.50571293221</v>
      </c>
      <c r="AD31" s="99">
        <f t="shared" si="12"/>
        <v>0</v>
      </c>
      <c r="AF31" s="40">
        <f t="shared" si="13"/>
        <v>706248.68192960904</v>
      </c>
      <c r="AG31" s="3">
        <f>IF('Control Panel'!$D$27= "ON",'Mortgage Amortization'!D31*(1-'Control Panel'!$C$27),'Mortgage Amortization'!D31)</f>
        <v>706248.68192960904</v>
      </c>
      <c r="AH31" s="40">
        <f t="shared" si="17"/>
        <v>0</v>
      </c>
      <c r="AK31" s="2">
        <f>SUM('Mortgage Amortization'!G31,'Mortgage Amortization'!M31,'Mortgage Amortization'!S31,'Mortgage Amortization'!Y31,'Mortgage Amortization'!AE31,'Mortgage Amortization'!AK31,'Mortgage Amortization'!AQ31,'Mortgage Amortization'!AW31,'Mortgage Amortization'!BC31,'Mortgage Amortization'!BI31,'Mortgage Amortization'!BO31,'Mortgage Amortization'!BU31,'Mortgage Amortization'!CA31,'Mortgage Amortization'!CG31,'Mortgage Amortization'!CM31)</f>
        <v>94019301.919245794</v>
      </c>
    </row>
    <row r="32" spans="3:37" x14ac:dyDescent="0.3">
      <c r="D32">
        <v>30</v>
      </c>
      <c r="E32" s="28">
        <f t="shared" si="18"/>
        <v>63775909.073148772</v>
      </c>
      <c r="F32" s="28">
        <f t="shared" si="14"/>
        <v>63544596.297379218</v>
      </c>
      <c r="G32" s="28">
        <f>IF($AG32-E32*('Control Panel'!$C$22) &gt;=0, E32*('Control Panel'!$C$22),AG32)</f>
        <v>322998.40616005141</v>
      </c>
      <c r="H32" s="30">
        <f>IF(E32-$AC32 &lt;= 0,E32,'Mortgage Amortization'!$D32-$AC32)</f>
        <v>231312.77576955745</v>
      </c>
      <c r="I32" s="29">
        <f t="shared" si="0"/>
        <v>554311.18192960881</v>
      </c>
      <c r="J32" s="31">
        <f>SUM(I$3:I32)</f>
        <v>16629335.457888264</v>
      </c>
      <c r="K32" s="32">
        <f t="shared" si="1"/>
        <v>2.5</v>
      </c>
      <c r="L32" s="29">
        <f t="shared" si="2"/>
        <v>578281.93942389358</v>
      </c>
      <c r="M32" s="37">
        <f t="shared" si="19"/>
        <v>20000000</v>
      </c>
      <c r="N32" s="37">
        <f t="shared" si="15"/>
        <v>20000000</v>
      </c>
      <c r="O32" s="37">
        <f>IF(G32 = E32*('Control Panel'!$C$22),M32*('Control Panel'!$C$22),$AG32-G32)</f>
        <v>101291.66666666669</v>
      </c>
      <c r="P32" s="38">
        <f t="shared" si="3"/>
        <v>0</v>
      </c>
      <c r="Q32" s="38">
        <f t="shared" si="4"/>
        <v>101291.66666666669</v>
      </c>
      <c r="R32" s="44">
        <f>SUM(Q$3:Q32)</f>
        <v>3038749.9999999995</v>
      </c>
      <c r="S32" s="39">
        <f t="shared" si="5"/>
        <v>2.5</v>
      </c>
      <c r="T32" s="38">
        <f t="shared" si="6"/>
        <v>0</v>
      </c>
      <c r="U32" s="17">
        <f t="shared" si="20"/>
        <v>10000000</v>
      </c>
      <c r="V32" s="17">
        <f t="shared" si="16"/>
        <v>10000000</v>
      </c>
      <c r="W32" s="17">
        <f>IF(O32 = M32*('Control Panel'!$C$22), U32*('Control Panel'!$C$22),$AG32-G32-O32)</f>
        <v>50645.833333333343</v>
      </c>
      <c r="X32" s="20">
        <f t="shared" si="7"/>
        <v>0</v>
      </c>
      <c r="Y32" s="20">
        <f t="shared" si="8"/>
        <v>50645.833333333343</v>
      </c>
      <c r="Z32" s="48">
        <f>SUM(Y$3:Y32)</f>
        <v>1519374.9999999998</v>
      </c>
      <c r="AA32" s="19">
        <f t="shared" si="9"/>
        <v>2.5</v>
      </c>
      <c r="AB32" s="20">
        <f t="shared" si="10"/>
        <v>0</v>
      </c>
      <c r="AC32" s="22">
        <f t="shared" si="11"/>
        <v>474935.90616005147</v>
      </c>
      <c r="AD32" s="99">
        <f t="shared" si="12"/>
        <v>0</v>
      </c>
      <c r="AF32" s="40">
        <f t="shared" si="13"/>
        <v>706248.68192960881</v>
      </c>
      <c r="AG32" s="3">
        <f>IF('Control Panel'!$D$27= "ON",'Mortgage Amortization'!D32*(1-'Control Panel'!$C$27),'Mortgage Amortization'!D32)</f>
        <v>706248.68192960892</v>
      </c>
      <c r="AH32" s="40">
        <f t="shared" si="17"/>
        <v>0</v>
      </c>
      <c r="AK32" s="2">
        <f>SUM('Mortgage Amortization'!G32,'Mortgage Amortization'!M32,'Mortgage Amortization'!S32,'Mortgage Amortization'!Y32,'Mortgage Amortization'!AE32,'Mortgage Amortization'!AK32,'Mortgage Amortization'!AQ32,'Mortgage Amortization'!AW32,'Mortgage Amortization'!BC32,'Mortgage Amortization'!BI32,'Mortgage Amortization'!BO32,'Mortgage Amortization'!BU32,'Mortgage Amortization'!CA32,'Mortgage Amortization'!CG32,'Mortgage Amortization'!CM32)</f>
        <v>93790175.464944646</v>
      </c>
    </row>
    <row r="33" spans="3:37" x14ac:dyDescent="0.3">
      <c r="D33">
        <v>31</v>
      </c>
      <c r="E33" s="28">
        <f t="shared" si="18"/>
        <v>63544596.297379218</v>
      </c>
      <c r="F33" s="28">
        <f t="shared" si="14"/>
        <v>63312112.018780708</v>
      </c>
      <c r="G33" s="28">
        <f>IF($AG33-E33*('Control Panel'!$C$22) &gt;=0, E33*('Control Panel'!$C$22),AG33)</f>
        <v>321826.90333110187</v>
      </c>
      <c r="H33" s="30">
        <f>IF(E33-$AC33 &lt;= 0,E33,'Mortgage Amortization'!$D33-$AC33)</f>
        <v>232484.27859850717</v>
      </c>
      <c r="I33" s="29">
        <f t="shared" si="0"/>
        <v>554311.18192960904</v>
      </c>
      <c r="J33" s="31">
        <f>SUM(I$3:I33)</f>
        <v>17183646.639817875</v>
      </c>
      <c r="K33" s="32">
        <f t="shared" si="1"/>
        <v>2.5833333333333335</v>
      </c>
      <c r="L33" s="29">
        <f t="shared" si="2"/>
        <v>600584.38637947687</v>
      </c>
      <c r="M33" s="37">
        <f t="shared" si="19"/>
        <v>20000000</v>
      </c>
      <c r="N33" s="37">
        <f t="shared" si="15"/>
        <v>20000000</v>
      </c>
      <c r="O33" s="37">
        <f>IF(G33 = E33*('Control Panel'!$C$22),M33*('Control Panel'!$C$22),$AG33-G33)</f>
        <v>101291.66666666669</v>
      </c>
      <c r="P33" s="38">
        <f t="shared" si="3"/>
        <v>0</v>
      </c>
      <c r="Q33" s="38">
        <f t="shared" si="4"/>
        <v>101291.66666666669</v>
      </c>
      <c r="R33" s="44">
        <f>SUM(Q$3:Q33)</f>
        <v>3140041.666666666</v>
      </c>
      <c r="S33" s="39">
        <f t="shared" si="5"/>
        <v>2.5833333333333335</v>
      </c>
      <c r="T33" s="38">
        <f t="shared" si="6"/>
        <v>0</v>
      </c>
      <c r="U33" s="17">
        <f t="shared" si="20"/>
        <v>10000000</v>
      </c>
      <c r="V33" s="17">
        <f t="shared" si="16"/>
        <v>10000000</v>
      </c>
      <c r="W33" s="17">
        <f>IF(O33 = M33*('Control Panel'!$C$22), U33*('Control Panel'!$C$22),$AG33-G33-O33)</f>
        <v>50645.833333333343</v>
      </c>
      <c r="X33" s="20">
        <f t="shared" si="7"/>
        <v>0</v>
      </c>
      <c r="Y33" s="20">
        <f t="shared" si="8"/>
        <v>50645.833333333343</v>
      </c>
      <c r="Z33" s="48">
        <f>SUM(Y$3:Y33)</f>
        <v>1570020.833333333</v>
      </c>
      <c r="AA33" s="19">
        <f t="shared" si="9"/>
        <v>2.5833333333333335</v>
      </c>
      <c r="AB33" s="20">
        <f t="shared" si="10"/>
        <v>0</v>
      </c>
      <c r="AC33" s="22">
        <f t="shared" si="11"/>
        <v>473764.40333110187</v>
      </c>
      <c r="AD33" s="99">
        <f t="shared" si="12"/>
        <v>0</v>
      </c>
      <c r="AF33" s="40">
        <f t="shared" si="13"/>
        <v>706248.68192960904</v>
      </c>
      <c r="AG33" s="3">
        <f>IF('Control Panel'!$D$27= "ON",'Mortgage Amortization'!D33*(1-'Control Panel'!$C$27),'Mortgage Amortization'!D33)</f>
        <v>706248.68192960904</v>
      </c>
      <c r="AH33" s="40">
        <f t="shared" si="17"/>
        <v>0</v>
      </c>
      <c r="AK33" s="2">
        <f>SUM('Mortgage Amortization'!G33,'Mortgage Amortization'!M33,'Mortgage Amortization'!S33,'Mortgage Amortization'!Y33,'Mortgage Amortization'!AE33,'Mortgage Amortization'!AK33,'Mortgage Amortization'!AQ33,'Mortgage Amortization'!AW33,'Mortgage Amortization'!BC33,'Mortgage Amortization'!BI33,'Mortgage Amortization'!BO33,'Mortgage Amortization'!BU33,'Mortgage Amortization'!CA33,'Mortgage Amortization'!CG33,'Mortgage Amortization'!CM33)</f>
        <v>93559924.23062028</v>
      </c>
    </row>
    <row r="34" spans="3:37" x14ac:dyDescent="0.3">
      <c r="D34">
        <v>32</v>
      </c>
      <c r="E34" s="28">
        <f t="shared" si="18"/>
        <v>63312112.018780708</v>
      </c>
      <c r="F34" s="28">
        <f t="shared" si="14"/>
        <v>63078450.304179549</v>
      </c>
      <c r="G34" s="28">
        <f>IF($AG34-E34*('Control Panel'!$C$22) &gt;=0, E34*('Control Panel'!$C$22),AG34)</f>
        <v>320649.46732844983</v>
      </c>
      <c r="H34" s="30">
        <f>IF(E34-$AC34 &lt;= 0,E34,'Mortgage Amortization'!$D34-$AC34)</f>
        <v>233661.71460115921</v>
      </c>
      <c r="I34" s="29">
        <f t="shared" si="0"/>
        <v>554311.18192960904</v>
      </c>
      <c r="J34" s="31">
        <f>SUM(I$3:I34)</f>
        <v>17737957.821747486</v>
      </c>
      <c r="K34" s="32">
        <f t="shared" si="1"/>
        <v>2.6666666666666665</v>
      </c>
      <c r="L34" s="29">
        <f t="shared" si="2"/>
        <v>623097.90560309123</v>
      </c>
      <c r="M34" s="37">
        <f t="shared" si="19"/>
        <v>20000000</v>
      </c>
      <c r="N34" s="37">
        <f t="shared" si="15"/>
        <v>20000000</v>
      </c>
      <c r="O34" s="37">
        <f>IF(G34 = E34*('Control Panel'!$C$22),M34*('Control Panel'!$C$22),$AG34-G34)</f>
        <v>101291.66666666669</v>
      </c>
      <c r="P34" s="38">
        <f t="shared" si="3"/>
        <v>0</v>
      </c>
      <c r="Q34" s="38">
        <f t="shared" si="4"/>
        <v>101291.66666666669</v>
      </c>
      <c r="R34" s="44">
        <f>SUM(Q$3:Q34)</f>
        <v>3241333.3333333326</v>
      </c>
      <c r="S34" s="39">
        <f t="shared" si="5"/>
        <v>2.6666666666666665</v>
      </c>
      <c r="T34" s="38">
        <f t="shared" si="6"/>
        <v>0</v>
      </c>
      <c r="U34" s="17">
        <f t="shared" si="20"/>
        <v>10000000</v>
      </c>
      <c r="V34" s="17">
        <f t="shared" si="16"/>
        <v>10000000</v>
      </c>
      <c r="W34" s="17">
        <f>IF(O34 = M34*('Control Panel'!$C$22), U34*('Control Panel'!$C$22),$AG34-G34-O34)</f>
        <v>50645.833333333343</v>
      </c>
      <c r="X34" s="20">
        <f t="shared" si="7"/>
        <v>0</v>
      </c>
      <c r="Y34" s="20">
        <f t="shared" si="8"/>
        <v>50645.833333333343</v>
      </c>
      <c r="Z34" s="48">
        <f>SUM(Y$3:Y34)</f>
        <v>1620666.6666666663</v>
      </c>
      <c r="AA34" s="19">
        <f t="shared" si="9"/>
        <v>2.6666666666666665</v>
      </c>
      <c r="AB34" s="20">
        <f t="shared" si="10"/>
        <v>0</v>
      </c>
      <c r="AC34" s="22">
        <f t="shared" si="11"/>
        <v>472586.96732844983</v>
      </c>
      <c r="AD34" s="99">
        <f t="shared" si="12"/>
        <v>0</v>
      </c>
      <c r="AF34" s="40">
        <f t="shared" si="13"/>
        <v>706248.68192960904</v>
      </c>
      <c r="AG34" s="3">
        <f>IF('Control Panel'!$D$27= "ON",'Mortgage Amortization'!D34*(1-'Control Panel'!$C$27),'Mortgage Amortization'!D34)</f>
        <v>706248.68192960904</v>
      </c>
      <c r="AH34" s="40">
        <f t="shared" si="17"/>
        <v>0</v>
      </c>
      <c r="AK34" s="2">
        <f>SUM('Mortgage Amortization'!G34,'Mortgage Amortization'!M34,'Mortgage Amortization'!S34,'Mortgage Amortization'!Y34,'Mortgage Amortization'!AE34,'Mortgage Amortization'!AK34,'Mortgage Amortization'!AQ34,'Mortgage Amortization'!AW34,'Mortgage Amortization'!BC34,'Mortgage Amortization'!BI34,'Mortgage Amortization'!BO34,'Mortgage Amortization'!BU34,'Mortgage Amortization'!CA34,'Mortgage Amortization'!CG34,'Mortgage Amortization'!CM34)</f>
        <v>93328542.631887555</v>
      </c>
    </row>
    <row r="35" spans="3:37" x14ac:dyDescent="0.3">
      <c r="D35">
        <v>33</v>
      </c>
      <c r="E35" s="28">
        <f t="shared" si="18"/>
        <v>63078450.304179549</v>
      </c>
      <c r="F35" s="28">
        <f t="shared" si="14"/>
        <v>62843605.190352984</v>
      </c>
      <c r="G35" s="28">
        <f>IF($AG35-E35*('Control Panel'!$C$22) &gt;=0, E35*('Control Panel'!$C$22),AG35)</f>
        <v>319466.06810304272</v>
      </c>
      <c r="H35" s="30">
        <f>IF(E35-$AC35 &lt;= 0,E35,'Mortgage Amortization'!$D35-$AC35)</f>
        <v>234845.11382656614</v>
      </c>
      <c r="I35" s="29">
        <f t="shared" si="0"/>
        <v>554311.18192960881</v>
      </c>
      <c r="J35" s="31">
        <f>SUM(I$3:I35)</f>
        <v>18292269.003677092</v>
      </c>
      <c r="K35" s="32">
        <f t="shared" si="1"/>
        <v>2.75</v>
      </c>
      <c r="L35" s="29">
        <f t="shared" si="2"/>
        <v>645824.06302305683</v>
      </c>
      <c r="M35" s="37">
        <f t="shared" si="19"/>
        <v>20000000</v>
      </c>
      <c r="N35" s="37">
        <f t="shared" si="15"/>
        <v>20000000</v>
      </c>
      <c r="O35" s="37">
        <f>IF(G35 = E35*('Control Panel'!$C$22),M35*('Control Panel'!$C$22),$AG35-G35)</f>
        <v>101291.66666666669</v>
      </c>
      <c r="P35" s="38">
        <f t="shared" si="3"/>
        <v>0</v>
      </c>
      <c r="Q35" s="38">
        <f t="shared" si="4"/>
        <v>101291.66666666669</v>
      </c>
      <c r="R35" s="44">
        <f>SUM(Q$3:Q35)</f>
        <v>3342624.9999999991</v>
      </c>
      <c r="S35" s="39">
        <f t="shared" si="5"/>
        <v>2.75</v>
      </c>
      <c r="T35" s="38">
        <f t="shared" si="6"/>
        <v>0</v>
      </c>
      <c r="U35" s="17">
        <f t="shared" si="20"/>
        <v>10000000</v>
      </c>
      <c r="V35" s="17">
        <f t="shared" si="16"/>
        <v>10000000</v>
      </c>
      <c r="W35" s="17">
        <f>IF(O35 = M35*('Control Panel'!$C$22), U35*('Control Panel'!$C$22),$AG35-G35-O35)</f>
        <v>50645.833333333343</v>
      </c>
      <c r="X35" s="20">
        <f t="shared" si="7"/>
        <v>0</v>
      </c>
      <c r="Y35" s="20">
        <f t="shared" si="8"/>
        <v>50645.833333333343</v>
      </c>
      <c r="Z35" s="48">
        <f>SUM(Y$3:Y35)</f>
        <v>1671312.4999999995</v>
      </c>
      <c r="AA35" s="19">
        <f t="shared" si="9"/>
        <v>2.75</v>
      </c>
      <c r="AB35" s="20">
        <f t="shared" si="10"/>
        <v>0</v>
      </c>
      <c r="AC35" s="22">
        <f t="shared" si="11"/>
        <v>471403.56810304278</v>
      </c>
      <c r="AD35" s="99">
        <f t="shared" si="12"/>
        <v>0</v>
      </c>
      <c r="AF35" s="40">
        <f t="shared" si="13"/>
        <v>706248.68192960881</v>
      </c>
      <c r="AG35" s="3">
        <f>IF('Control Panel'!$D$27= "ON",'Mortgage Amortization'!D35*(1-'Control Panel'!$C$27),'Mortgage Amortization'!D35)</f>
        <v>706248.68192960892</v>
      </c>
      <c r="AH35" s="40">
        <f t="shared" si="17"/>
        <v>0</v>
      </c>
      <c r="AK35" s="2">
        <f>SUM('Mortgage Amortization'!G35,'Mortgage Amortization'!M35,'Mortgage Amortization'!S35,'Mortgage Amortization'!Y35,'Mortgage Amortization'!AE35,'Mortgage Amortization'!AK35,'Mortgage Amortization'!AQ35,'Mortgage Amortization'!AW35,'Mortgage Amortization'!BC35,'Mortgage Amortization'!BI35,'Mortgage Amortization'!BO35,'Mortgage Amortization'!BU35,'Mortgage Amortization'!CA35,'Mortgage Amortization'!CG35,'Mortgage Amortization'!CM35)</f>
        <v>93096025.056315809</v>
      </c>
    </row>
    <row r="36" spans="3:37" x14ac:dyDescent="0.3">
      <c r="D36">
        <v>34</v>
      </c>
      <c r="E36" s="28">
        <f t="shared" si="18"/>
        <v>62843605.190352984</v>
      </c>
      <c r="F36" s="28">
        <f t="shared" si="14"/>
        <v>62607570.683877014</v>
      </c>
      <c r="G36" s="28">
        <f>IF($AG36-E36*('Control Panel'!$C$22) &gt;=0, E36*('Control Panel'!$C$22),AG36)</f>
        <v>318276.67545364192</v>
      </c>
      <c r="H36" s="30">
        <f>IF(E36-$AC36 &lt;= 0,E36,'Mortgage Amortization'!$D36-$AC36)</f>
        <v>236034.50647596712</v>
      </c>
      <c r="I36" s="29">
        <f t="shared" si="0"/>
        <v>554311.18192960904</v>
      </c>
      <c r="J36" s="31">
        <f>SUM(I$3:I36)</f>
        <v>18846580.185606703</v>
      </c>
      <c r="K36" s="32">
        <f t="shared" si="1"/>
        <v>2.8333333333333335</v>
      </c>
      <c r="L36" s="29">
        <f t="shared" si="2"/>
        <v>668764.43501524022</v>
      </c>
      <c r="M36" s="37">
        <f t="shared" si="19"/>
        <v>20000000</v>
      </c>
      <c r="N36" s="37">
        <f t="shared" si="15"/>
        <v>20000000</v>
      </c>
      <c r="O36" s="37">
        <f>IF(G36 = E36*('Control Panel'!$C$22),M36*('Control Panel'!$C$22),$AG36-G36)</f>
        <v>101291.66666666669</v>
      </c>
      <c r="P36" s="38">
        <f t="shared" si="3"/>
        <v>0</v>
      </c>
      <c r="Q36" s="38">
        <f t="shared" si="4"/>
        <v>101291.66666666669</v>
      </c>
      <c r="R36" s="44">
        <f>SUM(Q$3:Q36)</f>
        <v>3443916.6666666656</v>
      </c>
      <c r="S36" s="39">
        <f t="shared" si="5"/>
        <v>2.8333333333333335</v>
      </c>
      <c r="T36" s="38">
        <f t="shared" si="6"/>
        <v>0</v>
      </c>
      <c r="U36" s="17">
        <f t="shared" si="20"/>
        <v>10000000</v>
      </c>
      <c r="V36" s="17">
        <f t="shared" si="16"/>
        <v>10000000</v>
      </c>
      <c r="W36" s="17">
        <f>IF(O36 = M36*('Control Panel'!$C$22), U36*('Control Panel'!$C$22),$AG36-G36-O36)</f>
        <v>50645.833333333343</v>
      </c>
      <c r="X36" s="20">
        <f t="shared" si="7"/>
        <v>0</v>
      </c>
      <c r="Y36" s="20">
        <f t="shared" si="8"/>
        <v>50645.833333333343</v>
      </c>
      <c r="Z36" s="48">
        <f>SUM(Y$3:Y36)</f>
        <v>1721958.3333333328</v>
      </c>
      <c r="AA36" s="19">
        <f t="shared" si="9"/>
        <v>2.8333333333333335</v>
      </c>
      <c r="AB36" s="20">
        <f t="shared" si="10"/>
        <v>0</v>
      </c>
      <c r="AC36" s="22">
        <f t="shared" si="11"/>
        <v>470214.17545364192</v>
      </c>
      <c r="AD36" s="99">
        <f t="shared" si="12"/>
        <v>0</v>
      </c>
      <c r="AF36" s="40">
        <f t="shared" si="13"/>
        <v>706248.68192960904</v>
      </c>
      <c r="AG36" s="3">
        <f>IF('Control Panel'!$D$27= "ON",'Mortgage Amortization'!D36*(1-'Control Panel'!$C$27),'Mortgage Amortization'!D36)</f>
        <v>706248.68192960904</v>
      </c>
      <c r="AH36" s="40">
        <f t="shared" si="17"/>
        <v>0</v>
      </c>
      <c r="AK36" s="2">
        <f>SUM('Mortgage Amortization'!G36,'Mortgage Amortization'!M36,'Mortgage Amortization'!S36,'Mortgage Amortization'!Y36,'Mortgage Amortization'!AE36,'Mortgage Amortization'!AK36,'Mortgage Amortization'!AQ36,'Mortgage Amortization'!AW36,'Mortgage Amortization'!BC36,'Mortgage Amortization'!BI36,'Mortgage Amortization'!BO36,'Mortgage Amortization'!BU36,'Mortgage Amortization'!CA36,'Mortgage Amortization'!CG36,'Mortgage Amortization'!CM36)</f>
        <v>92862365.863286451</v>
      </c>
    </row>
    <row r="37" spans="3:37" x14ac:dyDescent="0.3">
      <c r="D37">
        <v>35</v>
      </c>
      <c r="E37" s="28">
        <f t="shared" si="18"/>
        <v>62607570.683877014</v>
      </c>
      <c r="F37" s="28">
        <f t="shared" si="14"/>
        <v>62370340.760973454</v>
      </c>
      <c r="G37" s="28">
        <f>IF($AG37-E37*('Control Panel'!$C$22) &gt;=0, E37*('Control Panel'!$C$22),AG37)</f>
        <v>317081.2590260522</v>
      </c>
      <c r="H37" s="30">
        <f>IF(E37-$AC37 &lt;= 0,E37,'Mortgage Amortization'!$D37-$AC37)</f>
        <v>237229.92290355673</v>
      </c>
      <c r="I37" s="29">
        <f t="shared" si="0"/>
        <v>554311.18192960892</v>
      </c>
      <c r="J37" s="31">
        <f>SUM(I$3:I37)</f>
        <v>19400891.367536314</v>
      </c>
      <c r="K37" s="32">
        <f t="shared" si="1"/>
        <v>2.9166666666666665</v>
      </c>
      <c r="L37" s="29">
        <f t="shared" si="2"/>
        <v>691920.60846870707</v>
      </c>
      <c r="M37" s="37">
        <f t="shared" si="19"/>
        <v>20000000</v>
      </c>
      <c r="N37" s="37">
        <f t="shared" si="15"/>
        <v>20000000</v>
      </c>
      <c r="O37" s="37">
        <f>IF(G37 = E37*('Control Panel'!$C$22),M37*('Control Panel'!$C$22),$AG37-G37)</f>
        <v>101291.66666666669</v>
      </c>
      <c r="P37" s="38">
        <f t="shared" si="3"/>
        <v>0</v>
      </c>
      <c r="Q37" s="38">
        <f t="shared" si="4"/>
        <v>101291.66666666669</v>
      </c>
      <c r="R37" s="44">
        <f>SUM(Q$3:Q37)</f>
        <v>3545208.3333333321</v>
      </c>
      <c r="S37" s="39">
        <f t="shared" si="5"/>
        <v>2.9166666666666665</v>
      </c>
      <c r="T37" s="38">
        <f t="shared" si="6"/>
        <v>0</v>
      </c>
      <c r="U37" s="17">
        <f t="shared" si="20"/>
        <v>10000000</v>
      </c>
      <c r="V37" s="17">
        <f t="shared" si="16"/>
        <v>10000000</v>
      </c>
      <c r="W37" s="17">
        <f>IF(O37 = M37*('Control Panel'!$C$22), U37*('Control Panel'!$C$22),$AG37-G37-O37)</f>
        <v>50645.833333333343</v>
      </c>
      <c r="X37" s="20">
        <f t="shared" si="7"/>
        <v>0</v>
      </c>
      <c r="Y37" s="20">
        <f t="shared" si="8"/>
        <v>50645.833333333343</v>
      </c>
      <c r="Z37" s="48">
        <f>SUM(Y$3:Y37)</f>
        <v>1772604.166666666</v>
      </c>
      <c r="AA37" s="19">
        <f t="shared" si="9"/>
        <v>2.9166666666666665</v>
      </c>
      <c r="AB37" s="20">
        <f t="shared" si="10"/>
        <v>0</v>
      </c>
      <c r="AC37" s="22">
        <f t="shared" si="11"/>
        <v>469018.7590260522</v>
      </c>
      <c r="AD37" s="99">
        <f t="shared" si="12"/>
        <v>0</v>
      </c>
      <c r="AF37" s="40">
        <f t="shared" si="13"/>
        <v>706248.68192960892</v>
      </c>
      <c r="AG37" s="3">
        <f>IF('Control Panel'!$D$27= "ON",'Mortgage Amortization'!D37*(1-'Control Panel'!$C$27),'Mortgage Amortization'!D37)</f>
        <v>706248.68192960892</v>
      </c>
      <c r="AH37" s="40">
        <f t="shared" si="17"/>
        <v>0</v>
      </c>
      <c r="AK37" s="2">
        <f>SUM('Mortgage Amortization'!G37,'Mortgage Amortization'!M37,'Mortgage Amortization'!S37,'Mortgage Amortization'!Y37,'Mortgage Amortization'!AE37,'Mortgage Amortization'!AK37,'Mortgage Amortization'!AQ37,'Mortgage Amortization'!AW37,'Mortgage Amortization'!BC37,'Mortgage Amortization'!BI37,'Mortgage Amortization'!BO37,'Mortgage Amortization'!BU37,'Mortgage Amortization'!CA37,'Mortgage Amortization'!CG37,'Mortgage Amortization'!CM37)</f>
        <v>92627559.383849606</v>
      </c>
    </row>
    <row r="38" spans="3:37" x14ac:dyDescent="0.3">
      <c r="C38">
        <f t="shared" ref="C38" si="23">D38/12</f>
        <v>3</v>
      </c>
      <c r="D38">
        <v>36</v>
      </c>
      <c r="E38" s="28">
        <f t="shared" si="18"/>
        <v>62370340.760973454</v>
      </c>
      <c r="F38" s="28">
        <f t="shared" si="14"/>
        <v>62131909.367356189</v>
      </c>
      <c r="G38" s="28">
        <f>IF($AG38-E38*('Control Panel'!$C$22) &gt;=0, E38*('Control Panel'!$C$22),AG38)</f>
        <v>315879.78831234685</v>
      </c>
      <c r="H38" s="30">
        <f>IF(E38-$AC38 &lt;= 0,E38,'Mortgage Amortization'!$D38-$AC38)</f>
        <v>238431.39361726213</v>
      </c>
      <c r="I38" s="29">
        <f t="shared" si="0"/>
        <v>554311.18192960904</v>
      </c>
      <c r="J38" s="31">
        <f>SUM(I$3:I38)</f>
        <v>19955202.549465925</v>
      </c>
      <c r="K38" s="32">
        <f t="shared" si="1"/>
        <v>3</v>
      </c>
      <c r="L38" s="29">
        <f t="shared" si="2"/>
        <v>715294.1808517864</v>
      </c>
      <c r="M38" s="37">
        <f t="shared" si="19"/>
        <v>20000000</v>
      </c>
      <c r="N38" s="37">
        <f t="shared" si="15"/>
        <v>20000000</v>
      </c>
      <c r="O38" s="37">
        <f>IF(G38 = E38*('Control Panel'!$C$22),M38*('Control Panel'!$C$22),$AG38-G38)</f>
        <v>101291.66666666669</v>
      </c>
      <c r="P38" s="38">
        <f t="shared" si="3"/>
        <v>0</v>
      </c>
      <c r="Q38" s="38">
        <f t="shared" si="4"/>
        <v>101291.66666666669</v>
      </c>
      <c r="R38" s="44">
        <f>SUM(Q$3:Q38)</f>
        <v>3646499.9999999986</v>
      </c>
      <c r="S38" s="39">
        <f t="shared" si="5"/>
        <v>3</v>
      </c>
      <c r="T38" s="38">
        <f t="shared" si="6"/>
        <v>0</v>
      </c>
      <c r="U38" s="17">
        <f t="shared" si="20"/>
        <v>10000000</v>
      </c>
      <c r="V38" s="17">
        <f t="shared" si="16"/>
        <v>10000000</v>
      </c>
      <c r="W38" s="17">
        <f>IF(O38 = M38*('Control Panel'!$C$22), U38*('Control Panel'!$C$22),$AG38-G38-O38)</f>
        <v>50645.833333333343</v>
      </c>
      <c r="X38" s="20">
        <f t="shared" si="7"/>
        <v>0</v>
      </c>
      <c r="Y38" s="20">
        <f t="shared" si="8"/>
        <v>50645.833333333343</v>
      </c>
      <c r="Z38" s="48">
        <f>SUM(Y$3:Y38)</f>
        <v>1823249.9999999993</v>
      </c>
      <c r="AA38" s="19">
        <f t="shared" si="9"/>
        <v>3</v>
      </c>
      <c r="AB38" s="20">
        <f t="shared" si="10"/>
        <v>0</v>
      </c>
      <c r="AC38" s="22">
        <f t="shared" si="11"/>
        <v>467817.28831234691</v>
      </c>
      <c r="AD38" s="99">
        <f t="shared" si="12"/>
        <v>0</v>
      </c>
      <c r="AF38" s="40">
        <f t="shared" si="13"/>
        <v>706248.68192960904</v>
      </c>
      <c r="AG38" s="3">
        <f>IF('Control Panel'!$D$27= "ON",'Mortgage Amortization'!D38*(1-'Control Panel'!$C$27),'Mortgage Amortization'!D38)</f>
        <v>706248.68192960904</v>
      </c>
      <c r="AH38" s="40">
        <f t="shared" si="17"/>
        <v>0</v>
      </c>
      <c r="AK38" s="2">
        <f>SUM('Mortgage Amortization'!G38,'Mortgage Amortization'!M38,'Mortgage Amortization'!S38,'Mortgage Amortization'!Y38,'Mortgage Amortization'!AE38,'Mortgage Amortization'!AK38,'Mortgage Amortization'!AQ38,'Mortgage Amortization'!AW38,'Mortgage Amortization'!BC38,'Mortgage Amortization'!BI38,'Mortgage Amortization'!BO38,'Mortgage Amortization'!BU38,'Mortgage Amortization'!CA38,'Mortgage Amortization'!CG38,'Mortgage Amortization'!CM38)</f>
        <v>92391599.920580372</v>
      </c>
    </row>
    <row r="39" spans="3:37" x14ac:dyDescent="0.3">
      <c r="D39">
        <v>37</v>
      </c>
      <c r="E39" s="28">
        <f t="shared" si="18"/>
        <v>62131909.367356189</v>
      </c>
      <c r="F39" s="28">
        <f t="shared" si="14"/>
        <v>61892270.418076672</v>
      </c>
      <c r="G39" s="28">
        <f>IF($AG39-E39*('Control Panel'!$C$22) &gt;=0, E39*('Control Panel'!$C$22),AG39)</f>
        <v>314672.23265008943</v>
      </c>
      <c r="H39" s="30">
        <f>IF(E39-$AC39 &lt;= 0,E39,'Mortgage Amortization'!$D39-$AC39)</f>
        <v>239638.94927951961</v>
      </c>
      <c r="I39" s="29">
        <f t="shared" si="0"/>
        <v>554311.18192960904</v>
      </c>
      <c r="J39" s="31">
        <f>SUM(I$3:I39)</f>
        <v>20509513.731395535</v>
      </c>
      <c r="K39" s="32">
        <f t="shared" si="1"/>
        <v>3.0833333333333335</v>
      </c>
      <c r="L39" s="29">
        <f t="shared" si="2"/>
        <v>738886.76027851889</v>
      </c>
      <c r="M39" s="37">
        <f t="shared" si="19"/>
        <v>20000000</v>
      </c>
      <c r="N39" s="37">
        <f t="shared" si="15"/>
        <v>20000000</v>
      </c>
      <c r="O39" s="37">
        <f>IF(G39 = E39*('Control Panel'!$C$22),M39*('Control Panel'!$C$22),$AG39-G39)</f>
        <v>101291.66666666669</v>
      </c>
      <c r="P39" s="38">
        <f t="shared" si="3"/>
        <v>0</v>
      </c>
      <c r="Q39" s="38">
        <f t="shared" si="4"/>
        <v>101291.66666666669</v>
      </c>
      <c r="R39" s="44">
        <f>SUM(Q$3:Q39)</f>
        <v>3747791.6666666651</v>
      </c>
      <c r="S39" s="39">
        <f t="shared" si="5"/>
        <v>3.0833333333333335</v>
      </c>
      <c r="T39" s="38">
        <f t="shared" si="6"/>
        <v>0</v>
      </c>
      <c r="U39" s="17">
        <f t="shared" si="20"/>
        <v>10000000</v>
      </c>
      <c r="V39" s="17">
        <f t="shared" si="16"/>
        <v>10000000</v>
      </c>
      <c r="W39" s="17">
        <f>IF(O39 = M39*('Control Panel'!$C$22), U39*('Control Panel'!$C$22),$AG39-G39-O39)</f>
        <v>50645.833333333343</v>
      </c>
      <c r="X39" s="20">
        <f t="shared" si="7"/>
        <v>0</v>
      </c>
      <c r="Y39" s="20">
        <f t="shared" si="8"/>
        <v>50645.833333333343</v>
      </c>
      <c r="Z39" s="48">
        <f>SUM(Y$3:Y39)</f>
        <v>1873895.8333333326</v>
      </c>
      <c r="AA39" s="19">
        <f t="shared" si="9"/>
        <v>3.0833333333333335</v>
      </c>
      <c r="AB39" s="20">
        <f t="shared" si="10"/>
        <v>0</v>
      </c>
      <c r="AC39" s="22">
        <f t="shared" si="11"/>
        <v>466609.73265008943</v>
      </c>
      <c r="AD39" s="99">
        <f t="shared" si="12"/>
        <v>0</v>
      </c>
      <c r="AF39" s="40">
        <f t="shared" si="13"/>
        <v>706248.68192960904</v>
      </c>
      <c r="AG39" s="3">
        <f>IF('Control Panel'!$D$27= "ON",'Mortgage Amortization'!D39*(1-'Control Panel'!$C$27),'Mortgage Amortization'!D39)</f>
        <v>706248.68192960904</v>
      </c>
      <c r="AH39" s="40">
        <f t="shared" si="17"/>
        <v>0</v>
      </c>
      <c r="AK39" s="2">
        <f>SUM('Mortgage Amortization'!G39,'Mortgage Amortization'!M39,'Mortgage Amortization'!S39,'Mortgage Amortization'!Y39,'Mortgage Amortization'!AE39,'Mortgage Amortization'!AK39,'Mortgage Amortization'!AQ39,'Mortgage Amortization'!AW39,'Mortgage Amortization'!BC39,'Mortgage Amortization'!BI39,'Mortgage Amortization'!BO39,'Mortgage Amortization'!BU39,'Mortgage Amortization'!CA39,'Mortgage Amortization'!CG39,'Mortgage Amortization'!CM39)</f>
        <v>92154481.747433946</v>
      </c>
    </row>
    <row r="40" spans="3:37" x14ac:dyDescent="0.3">
      <c r="D40">
        <v>38</v>
      </c>
      <c r="E40" s="28">
        <f t="shared" si="18"/>
        <v>61892270.418076672</v>
      </c>
      <c r="F40" s="28">
        <f t="shared" si="14"/>
        <v>61651417.797368616</v>
      </c>
      <c r="G40" s="28">
        <f>IF($AG40-E40*('Control Panel'!$C$22) &gt;=0, E40*('Control Panel'!$C$22),AG40)</f>
        <v>313458.56122155086</v>
      </c>
      <c r="H40" s="30">
        <f>IF(E40-$AC40 &lt;= 0,E40,'Mortgage Amortization'!$D40-$AC40)</f>
        <v>240852.62070805812</v>
      </c>
      <c r="I40" s="29">
        <f t="shared" si="0"/>
        <v>554311.18192960904</v>
      </c>
      <c r="J40" s="31">
        <f>SUM(I$3:I40)</f>
        <v>21063824.913325146</v>
      </c>
      <c r="K40" s="32">
        <f t="shared" si="1"/>
        <v>3.1666666666666665</v>
      </c>
      <c r="L40" s="29">
        <f t="shared" si="2"/>
        <v>762699.96557551739</v>
      </c>
      <c r="M40" s="37">
        <f t="shared" si="19"/>
        <v>20000000</v>
      </c>
      <c r="N40" s="37">
        <f t="shared" si="15"/>
        <v>20000000</v>
      </c>
      <c r="O40" s="37">
        <f>IF(G40 = E40*('Control Panel'!$C$22),M40*('Control Panel'!$C$22),$AG40-G40)</f>
        <v>101291.66666666669</v>
      </c>
      <c r="P40" s="38">
        <f t="shared" si="3"/>
        <v>0</v>
      </c>
      <c r="Q40" s="38">
        <f t="shared" si="4"/>
        <v>101291.66666666669</v>
      </c>
      <c r="R40" s="44">
        <f>SUM(Q$3:Q40)</f>
        <v>3849083.3333333316</v>
      </c>
      <c r="S40" s="39">
        <f t="shared" si="5"/>
        <v>3.1666666666666665</v>
      </c>
      <c r="T40" s="38">
        <f t="shared" si="6"/>
        <v>0</v>
      </c>
      <c r="U40" s="17">
        <f t="shared" si="20"/>
        <v>10000000</v>
      </c>
      <c r="V40" s="17">
        <f t="shared" si="16"/>
        <v>10000000</v>
      </c>
      <c r="W40" s="17">
        <f>IF(O40 = M40*('Control Panel'!$C$22), U40*('Control Panel'!$C$22),$AG40-G40-O40)</f>
        <v>50645.833333333343</v>
      </c>
      <c r="X40" s="20">
        <f t="shared" si="7"/>
        <v>0</v>
      </c>
      <c r="Y40" s="20">
        <f t="shared" si="8"/>
        <v>50645.833333333343</v>
      </c>
      <c r="Z40" s="48">
        <f>SUM(Y$3:Y40)</f>
        <v>1924541.6666666658</v>
      </c>
      <c r="AA40" s="19">
        <f t="shared" si="9"/>
        <v>3.1666666666666665</v>
      </c>
      <c r="AB40" s="20">
        <f t="shared" si="10"/>
        <v>0</v>
      </c>
      <c r="AC40" s="22">
        <f t="shared" si="11"/>
        <v>465396.06122155092</v>
      </c>
      <c r="AD40" s="99">
        <f t="shared" si="12"/>
        <v>0</v>
      </c>
      <c r="AF40" s="40">
        <f t="shared" si="13"/>
        <v>706248.68192960904</v>
      </c>
      <c r="AG40" s="3">
        <f>IF('Control Panel'!$D$27= "ON",'Mortgage Amortization'!D40*(1-'Control Panel'!$C$27),'Mortgage Amortization'!D40)</f>
        <v>706248.68192960904</v>
      </c>
      <c r="AH40" s="40">
        <f t="shared" si="17"/>
        <v>0</v>
      </c>
      <c r="AK40" s="2">
        <f>SUM('Mortgage Amortization'!G40,'Mortgage Amortization'!M40,'Mortgage Amortization'!S40,'Mortgage Amortization'!Y40,'Mortgage Amortization'!AE40,'Mortgage Amortization'!AK40,'Mortgage Amortization'!AQ40,'Mortgage Amortization'!AW40,'Mortgage Amortization'!BC40,'Mortgage Amortization'!BI40,'Mortgage Amortization'!BO40,'Mortgage Amortization'!BU40,'Mortgage Amortization'!CA40,'Mortgage Amortization'!CG40,'Mortgage Amortization'!CM40)</f>
        <v>91916199.109600395</v>
      </c>
    </row>
    <row r="41" spans="3:37" x14ac:dyDescent="0.3">
      <c r="D41">
        <v>39</v>
      </c>
      <c r="E41" s="28">
        <f t="shared" si="18"/>
        <v>61651417.797368616</v>
      </c>
      <c r="F41" s="28">
        <f t="shared" si="14"/>
        <v>61409345.358491927</v>
      </c>
      <c r="G41" s="28">
        <f>IF($AG41-E41*('Control Panel'!$C$22) &gt;=0, E41*('Control Panel'!$C$22),AG41)</f>
        <v>312238.74305292318</v>
      </c>
      <c r="H41" s="30">
        <f>IF(E41-$AC41 &lt;= 0,E41,'Mortgage Amortization'!$D41-$AC41)</f>
        <v>242072.4388766858</v>
      </c>
      <c r="I41" s="29">
        <f t="shared" si="0"/>
        <v>554311.18192960904</v>
      </c>
      <c r="J41" s="31">
        <f>SUM(I$3:I41)</f>
        <v>21618136.095254757</v>
      </c>
      <c r="K41" s="32">
        <f t="shared" si="1"/>
        <v>3.25</v>
      </c>
      <c r="L41" s="29">
        <f t="shared" si="2"/>
        <v>786735.42634922883</v>
      </c>
      <c r="M41" s="37">
        <f t="shared" si="19"/>
        <v>20000000</v>
      </c>
      <c r="N41" s="37">
        <f t="shared" si="15"/>
        <v>20000000</v>
      </c>
      <c r="O41" s="37">
        <f>IF(G41 = E41*('Control Panel'!$C$22),M41*('Control Panel'!$C$22),$AG41-G41)</f>
        <v>101291.66666666669</v>
      </c>
      <c r="P41" s="38">
        <f t="shared" si="3"/>
        <v>0</v>
      </c>
      <c r="Q41" s="38">
        <f t="shared" si="4"/>
        <v>101291.66666666669</v>
      </c>
      <c r="R41" s="44">
        <f>SUM(Q$3:Q41)</f>
        <v>3950374.9999999981</v>
      </c>
      <c r="S41" s="39">
        <f t="shared" si="5"/>
        <v>3.25</v>
      </c>
      <c r="T41" s="38">
        <f t="shared" si="6"/>
        <v>0</v>
      </c>
      <c r="U41" s="17">
        <f t="shared" si="20"/>
        <v>10000000</v>
      </c>
      <c r="V41" s="17">
        <f t="shared" si="16"/>
        <v>10000000</v>
      </c>
      <c r="W41" s="17">
        <f>IF(O41 = M41*('Control Panel'!$C$22), U41*('Control Panel'!$C$22),$AG41-G41-O41)</f>
        <v>50645.833333333343</v>
      </c>
      <c r="X41" s="20">
        <f t="shared" si="7"/>
        <v>0</v>
      </c>
      <c r="Y41" s="20">
        <f t="shared" si="8"/>
        <v>50645.833333333343</v>
      </c>
      <c r="Z41" s="48">
        <f>SUM(Y$3:Y41)</f>
        <v>1975187.4999999991</v>
      </c>
      <c r="AA41" s="19">
        <f t="shared" si="9"/>
        <v>3.25</v>
      </c>
      <c r="AB41" s="20">
        <f t="shared" si="10"/>
        <v>0</v>
      </c>
      <c r="AC41" s="22">
        <f t="shared" si="11"/>
        <v>464176.24305292324</v>
      </c>
      <c r="AD41" s="99">
        <f t="shared" si="12"/>
        <v>0</v>
      </c>
      <c r="AF41" s="40">
        <f t="shared" si="13"/>
        <v>706248.68192960904</v>
      </c>
      <c r="AG41" s="3">
        <f>IF('Control Panel'!$D$27= "ON",'Mortgage Amortization'!D41*(1-'Control Panel'!$C$27),'Mortgage Amortization'!D41)</f>
        <v>706248.68192960904</v>
      </c>
      <c r="AH41" s="40">
        <f t="shared" si="17"/>
        <v>0</v>
      </c>
      <c r="AK41" s="2">
        <f>SUM('Mortgage Amortization'!G41,'Mortgage Amortization'!M41,'Mortgage Amortization'!S41,'Mortgage Amortization'!Y41,'Mortgage Amortization'!AE41,'Mortgage Amortization'!AK41,'Mortgage Amortization'!AQ41,'Mortgage Amortization'!AW41,'Mortgage Amortization'!BC41,'Mortgage Amortization'!BI41,'Mortgage Amortization'!BO41,'Mortgage Amortization'!BU41,'Mortgage Amortization'!CA41,'Mortgage Amortization'!CG41,'Mortgage Amortization'!CM41)</f>
        <v>91676746.223358363</v>
      </c>
    </row>
    <row r="42" spans="3:37" x14ac:dyDescent="0.3">
      <c r="D42">
        <v>40</v>
      </c>
      <c r="E42" s="28">
        <f t="shared" si="18"/>
        <v>61409345.358491927</v>
      </c>
      <c r="F42" s="28">
        <f t="shared" si="14"/>
        <v>61166046.923575848</v>
      </c>
      <c r="G42" s="28">
        <f>IF($AG42-E42*('Control Panel'!$C$22) &gt;=0, E42*('Control Panel'!$C$22),AG42)</f>
        <v>311012.74701352895</v>
      </c>
      <c r="H42" s="30">
        <f>IF(E42-$AC42 &lt;= 0,E42,'Mortgage Amortization'!$D42-$AC42)</f>
        <v>243298.43491607998</v>
      </c>
      <c r="I42" s="29">
        <f t="shared" si="0"/>
        <v>554311.18192960892</v>
      </c>
      <c r="J42" s="31">
        <f>SUM(I$3:I42)</f>
        <v>22172447.277184367</v>
      </c>
      <c r="K42" s="32">
        <f t="shared" si="1"/>
        <v>3.3333333333333335</v>
      </c>
      <c r="L42" s="29">
        <f t="shared" si="2"/>
        <v>810994.7830536</v>
      </c>
      <c r="M42" s="37">
        <f t="shared" si="19"/>
        <v>20000000</v>
      </c>
      <c r="N42" s="37">
        <f t="shared" si="15"/>
        <v>20000000</v>
      </c>
      <c r="O42" s="37">
        <f>IF(G42 = E42*('Control Panel'!$C$22),M42*('Control Panel'!$C$22),$AG42-G42)</f>
        <v>101291.66666666669</v>
      </c>
      <c r="P42" s="38">
        <f t="shared" si="3"/>
        <v>0</v>
      </c>
      <c r="Q42" s="38">
        <f t="shared" si="4"/>
        <v>101291.66666666669</v>
      </c>
      <c r="R42" s="44">
        <f>SUM(Q$3:Q42)</f>
        <v>4051666.6666666646</v>
      </c>
      <c r="S42" s="39">
        <f t="shared" si="5"/>
        <v>3.3333333333333335</v>
      </c>
      <c r="T42" s="38">
        <f t="shared" si="6"/>
        <v>0</v>
      </c>
      <c r="U42" s="17">
        <f t="shared" si="20"/>
        <v>10000000</v>
      </c>
      <c r="V42" s="17">
        <f t="shared" si="16"/>
        <v>10000000</v>
      </c>
      <c r="W42" s="17">
        <f>IF(O42 = M42*('Control Panel'!$C$22), U42*('Control Panel'!$C$22),$AG42-G42-O42)</f>
        <v>50645.833333333343</v>
      </c>
      <c r="X42" s="20">
        <f t="shared" si="7"/>
        <v>0</v>
      </c>
      <c r="Y42" s="20">
        <f t="shared" si="8"/>
        <v>50645.833333333343</v>
      </c>
      <c r="Z42" s="48">
        <f>SUM(Y$3:Y42)</f>
        <v>2025833.3333333323</v>
      </c>
      <c r="AA42" s="19">
        <f t="shared" si="9"/>
        <v>3.3333333333333335</v>
      </c>
      <c r="AB42" s="20">
        <f t="shared" si="10"/>
        <v>0</v>
      </c>
      <c r="AC42" s="22">
        <f t="shared" si="11"/>
        <v>462950.24701352895</v>
      </c>
      <c r="AD42" s="99">
        <f t="shared" si="12"/>
        <v>0</v>
      </c>
      <c r="AF42" s="40">
        <f t="shared" si="13"/>
        <v>706248.68192960892</v>
      </c>
      <c r="AG42" s="3">
        <f>IF('Control Panel'!$D$27= "ON",'Mortgage Amortization'!D42*(1-'Control Panel'!$C$27),'Mortgage Amortization'!D42)</f>
        <v>706248.68192960892</v>
      </c>
      <c r="AH42" s="40">
        <f t="shared" si="17"/>
        <v>0</v>
      </c>
      <c r="AK42" s="2">
        <f>SUM('Mortgage Amortization'!G42,'Mortgage Amortization'!M42,'Mortgage Amortization'!S42,'Mortgage Amortization'!Y42,'Mortgage Amortization'!AE42,'Mortgage Amortization'!AK42,'Mortgage Amortization'!AQ42,'Mortgage Amortization'!AW42,'Mortgage Amortization'!BC42,'Mortgage Amortization'!BI42,'Mortgage Amortization'!BO42,'Mortgage Amortization'!BU42,'Mortgage Amortization'!CA42,'Mortgage Amortization'!CG42,'Mortgage Amortization'!CM42)</f>
        <v>91436117.275928199</v>
      </c>
    </row>
    <row r="43" spans="3:37" x14ac:dyDescent="0.3">
      <c r="D43">
        <v>41</v>
      </c>
      <c r="E43" s="28">
        <f t="shared" si="18"/>
        <v>61166046.923575848</v>
      </c>
      <c r="F43" s="28">
        <f t="shared" si="14"/>
        <v>60921516.283461265</v>
      </c>
      <c r="G43" s="28">
        <f>IF($AG43-E43*('Control Panel'!$C$22) &gt;=0, E43*('Control Panel'!$C$22),AG43)</f>
        <v>309780.5418150269</v>
      </c>
      <c r="H43" s="30">
        <f>IF(E43-$AC43 &lt;= 0,E43,'Mortgage Amortization'!$D43-$AC43)</f>
        <v>244530.64011458203</v>
      </c>
      <c r="I43" s="29">
        <f t="shared" si="0"/>
        <v>554311.18192960892</v>
      </c>
      <c r="J43" s="31">
        <f>SUM(I$3:I43)</f>
        <v>22726758.459113978</v>
      </c>
      <c r="K43" s="32">
        <f t="shared" si="1"/>
        <v>3.4166666666666665</v>
      </c>
      <c r="L43" s="29">
        <f t="shared" si="2"/>
        <v>835479.68705815519</v>
      </c>
      <c r="M43" s="37">
        <f t="shared" si="19"/>
        <v>20000000</v>
      </c>
      <c r="N43" s="37">
        <f t="shared" si="15"/>
        <v>20000000</v>
      </c>
      <c r="O43" s="37">
        <f>IF(G43 = E43*('Control Panel'!$C$22),M43*('Control Panel'!$C$22),$AG43-G43)</f>
        <v>101291.66666666669</v>
      </c>
      <c r="P43" s="38">
        <f t="shared" si="3"/>
        <v>0</v>
      </c>
      <c r="Q43" s="38">
        <f t="shared" si="4"/>
        <v>101291.66666666669</v>
      </c>
      <c r="R43" s="44">
        <f>SUM(Q$3:Q43)</f>
        <v>4152958.3333333312</v>
      </c>
      <c r="S43" s="39">
        <f t="shared" si="5"/>
        <v>3.4166666666666665</v>
      </c>
      <c r="T43" s="38">
        <f t="shared" si="6"/>
        <v>0</v>
      </c>
      <c r="U43" s="17">
        <f t="shared" si="20"/>
        <v>10000000</v>
      </c>
      <c r="V43" s="17">
        <f t="shared" si="16"/>
        <v>10000000</v>
      </c>
      <c r="W43" s="17">
        <f>IF(O43 = M43*('Control Panel'!$C$22), U43*('Control Panel'!$C$22),$AG43-G43-O43)</f>
        <v>50645.833333333343</v>
      </c>
      <c r="X43" s="20">
        <f t="shared" si="7"/>
        <v>0</v>
      </c>
      <c r="Y43" s="20">
        <f t="shared" si="8"/>
        <v>50645.833333333343</v>
      </c>
      <c r="Z43" s="48">
        <f>SUM(Y$3:Y43)</f>
        <v>2076479.1666666656</v>
      </c>
      <c r="AA43" s="19">
        <f t="shared" si="9"/>
        <v>3.4166666666666665</v>
      </c>
      <c r="AB43" s="20">
        <f t="shared" si="10"/>
        <v>0</v>
      </c>
      <c r="AC43" s="22">
        <f t="shared" si="11"/>
        <v>461718.0418150269</v>
      </c>
      <c r="AD43" s="99">
        <f t="shared" si="12"/>
        <v>0</v>
      </c>
      <c r="AF43" s="40">
        <f t="shared" si="13"/>
        <v>706248.68192960892</v>
      </c>
      <c r="AG43" s="3">
        <f>IF('Control Panel'!$D$27= "ON",'Mortgage Amortization'!D43*(1-'Control Panel'!$C$27),'Mortgage Amortization'!D43)</f>
        <v>706248.68192960892</v>
      </c>
      <c r="AH43" s="40">
        <f t="shared" si="17"/>
        <v>0</v>
      </c>
      <c r="AK43" s="2">
        <f>SUM('Mortgage Amortization'!G43,'Mortgage Amortization'!M43,'Mortgage Amortization'!S43,'Mortgage Amortization'!Y43,'Mortgage Amortization'!AE43,'Mortgage Amortization'!AK43,'Mortgage Amortization'!AQ43,'Mortgage Amortization'!AW43,'Mortgage Amortization'!BC43,'Mortgage Amortization'!BI43,'Mortgage Amortization'!BO43,'Mortgage Amortization'!BU43,'Mortgage Amortization'!CA43,'Mortgage Amortization'!CG43,'Mortgage Amortization'!CM43)</f>
        <v>91194306.425324291</v>
      </c>
    </row>
    <row r="44" spans="3:37" x14ac:dyDescent="0.3">
      <c r="D44">
        <v>42</v>
      </c>
      <c r="E44" s="28">
        <f t="shared" si="18"/>
        <v>60921516.283461265</v>
      </c>
      <c r="F44" s="28">
        <f t="shared" si="14"/>
        <v>60675747.197542273</v>
      </c>
      <c r="G44" s="28">
        <f>IF($AG44-E44*('Control Panel'!$C$22) &gt;=0, E44*('Control Panel'!$C$22),AG44)</f>
        <v>308542.09601061326</v>
      </c>
      <c r="H44" s="30">
        <f>IF(E44-$AC44 &lt;= 0,E44,'Mortgage Amortization'!$D44-$AC44)</f>
        <v>245769.08591899567</v>
      </c>
      <c r="I44" s="29">
        <f t="shared" si="0"/>
        <v>554311.18192960892</v>
      </c>
      <c r="J44" s="31">
        <f>SUM(I$3:I44)</f>
        <v>23281069.641043589</v>
      </c>
      <c r="K44" s="32">
        <f t="shared" si="1"/>
        <v>3.5</v>
      </c>
      <c r="L44" s="29">
        <f t="shared" si="2"/>
        <v>860191.8007164849</v>
      </c>
      <c r="M44" s="37">
        <f t="shared" si="19"/>
        <v>20000000</v>
      </c>
      <c r="N44" s="37">
        <f t="shared" si="15"/>
        <v>20000000</v>
      </c>
      <c r="O44" s="37">
        <f>IF(G44 = E44*('Control Panel'!$C$22),M44*('Control Panel'!$C$22),$AG44-G44)</f>
        <v>101291.66666666669</v>
      </c>
      <c r="P44" s="38">
        <f t="shared" si="3"/>
        <v>0</v>
      </c>
      <c r="Q44" s="38">
        <f t="shared" si="4"/>
        <v>101291.66666666669</v>
      </c>
      <c r="R44" s="44">
        <f>SUM(Q$3:Q44)</f>
        <v>4254249.9999999981</v>
      </c>
      <c r="S44" s="39">
        <f t="shared" si="5"/>
        <v>3.5</v>
      </c>
      <c r="T44" s="38">
        <f t="shared" si="6"/>
        <v>0</v>
      </c>
      <c r="U44" s="17">
        <f t="shared" si="20"/>
        <v>10000000</v>
      </c>
      <c r="V44" s="17">
        <f t="shared" si="16"/>
        <v>10000000</v>
      </c>
      <c r="W44" s="17">
        <f>IF(O44 = M44*('Control Panel'!$C$22), U44*('Control Panel'!$C$22),$AG44-G44-O44)</f>
        <v>50645.833333333343</v>
      </c>
      <c r="X44" s="20">
        <f t="shared" si="7"/>
        <v>0</v>
      </c>
      <c r="Y44" s="20">
        <f t="shared" si="8"/>
        <v>50645.833333333343</v>
      </c>
      <c r="Z44" s="48">
        <f>SUM(Y$3:Y44)</f>
        <v>2127124.9999999991</v>
      </c>
      <c r="AA44" s="19">
        <f t="shared" si="9"/>
        <v>3.5</v>
      </c>
      <c r="AB44" s="20">
        <f t="shared" si="10"/>
        <v>0</v>
      </c>
      <c r="AC44" s="22">
        <f t="shared" si="11"/>
        <v>460479.59601061326</v>
      </c>
      <c r="AD44" s="99">
        <f t="shared" si="12"/>
        <v>0</v>
      </c>
      <c r="AF44" s="40">
        <f t="shared" si="13"/>
        <v>706248.68192960892</v>
      </c>
      <c r="AG44" s="3">
        <f>IF('Control Panel'!$D$27= "ON",'Mortgage Amortization'!D44*(1-'Control Panel'!$C$27),'Mortgage Amortization'!D44)</f>
        <v>706248.68192960892</v>
      </c>
      <c r="AH44" s="40">
        <f t="shared" si="17"/>
        <v>0</v>
      </c>
      <c r="AK44" s="2">
        <f>SUM('Mortgage Amortization'!G44,'Mortgage Amortization'!M44,'Mortgage Amortization'!S44,'Mortgage Amortization'!Y44,'Mortgage Amortization'!AE44,'Mortgage Amortization'!AK44,'Mortgage Amortization'!AQ44,'Mortgage Amortization'!AW44,'Mortgage Amortization'!BC44,'Mortgage Amortization'!BI44,'Mortgage Amortization'!BO44,'Mortgage Amortization'!BU44,'Mortgage Amortization'!CA44,'Mortgage Amortization'!CG44,'Mortgage Amortization'!CM44)</f>
        <v>90951307.800206706</v>
      </c>
    </row>
    <row r="45" spans="3:37" x14ac:dyDescent="0.3">
      <c r="D45">
        <v>43</v>
      </c>
      <c r="E45" s="28">
        <f t="shared" si="18"/>
        <v>60675747.197542273</v>
      </c>
      <c r="F45" s="28">
        <f t="shared" si="14"/>
        <v>60428733.393606886</v>
      </c>
      <c r="G45" s="28">
        <f>IF($AG45-E45*('Control Panel'!$C$22) &gt;=0, E45*('Control Panel'!$C$22),AG45)</f>
        <v>307297.37799421937</v>
      </c>
      <c r="H45" s="30">
        <f>IF(E45-$AC45 &lt;= 0,E45,'Mortgage Amortization'!$D45-$AC45)</f>
        <v>247013.80393538962</v>
      </c>
      <c r="I45" s="29">
        <f t="shared" si="0"/>
        <v>554311.18192960904</v>
      </c>
      <c r="J45" s="31">
        <f>SUM(I$3:I45)</f>
        <v>23835380.822973199</v>
      </c>
      <c r="K45" s="32">
        <f t="shared" si="1"/>
        <v>3.5833333333333335</v>
      </c>
      <c r="L45" s="29">
        <f t="shared" si="2"/>
        <v>885132.79743514617</v>
      </c>
      <c r="M45" s="37">
        <f t="shared" si="19"/>
        <v>20000000</v>
      </c>
      <c r="N45" s="37">
        <f t="shared" si="15"/>
        <v>20000000</v>
      </c>
      <c r="O45" s="37">
        <f>IF(G45 = E45*('Control Panel'!$C$22),M45*('Control Panel'!$C$22),$AG45-G45)</f>
        <v>101291.66666666669</v>
      </c>
      <c r="P45" s="38">
        <f t="shared" si="3"/>
        <v>0</v>
      </c>
      <c r="Q45" s="38">
        <f t="shared" si="4"/>
        <v>101291.66666666669</v>
      </c>
      <c r="R45" s="44">
        <f>SUM(Q$3:Q45)</f>
        <v>4355541.6666666651</v>
      </c>
      <c r="S45" s="39">
        <f t="shared" si="5"/>
        <v>3.5833333333333335</v>
      </c>
      <c r="T45" s="38">
        <f t="shared" si="6"/>
        <v>0</v>
      </c>
      <c r="U45" s="17">
        <f t="shared" si="20"/>
        <v>10000000</v>
      </c>
      <c r="V45" s="17">
        <f t="shared" si="16"/>
        <v>10000000</v>
      </c>
      <c r="W45" s="17">
        <f>IF(O45 = M45*('Control Panel'!$C$22), U45*('Control Panel'!$C$22),$AG45-G45-O45)</f>
        <v>50645.833333333343</v>
      </c>
      <c r="X45" s="20">
        <f t="shared" si="7"/>
        <v>0</v>
      </c>
      <c r="Y45" s="20">
        <f t="shared" si="8"/>
        <v>50645.833333333343</v>
      </c>
      <c r="Z45" s="48">
        <f>SUM(Y$3:Y45)</f>
        <v>2177770.8333333326</v>
      </c>
      <c r="AA45" s="19">
        <f t="shared" si="9"/>
        <v>3.5833333333333335</v>
      </c>
      <c r="AB45" s="20">
        <f t="shared" si="10"/>
        <v>0</v>
      </c>
      <c r="AC45" s="22">
        <f t="shared" si="11"/>
        <v>459234.87799421942</v>
      </c>
      <c r="AD45" s="99">
        <f t="shared" si="12"/>
        <v>0</v>
      </c>
      <c r="AF45" s="40">
        <f t="shared" si="13"/>
        <v>706248.68192960904</v>
      </c>
      <c r="AG45" s="3">
        <f>IF('Control Panel'!$D$27= "ON",'Mortgage Amortization'!D45*(1-'Control Panel'!$C$27),'Mortgage Amortization'!D45)</f>
        <v>706248.68192960904</v>
      </c>
      <c r="AH45" s="40">
        <f t="shared" si="17"/>
        <v>0</v>
      </c>
      <c r="AK45" s="2">
        <f>SUM('Mortgage Amortization'!G45,'Mortgage Amortization'!M45,'Mortgage Amortization'!S45,'Mortgage Amortization'!Y45,'Mortgage Amortization'!AE45,'Mortgage Amortization'!AK45,'Mortgage Amortization'!AQ45,'Mortgage Amortization'!AW45,'Mortgage Amortization'!BC45,'Mortgage Amortization'!BI45,'Mortgage Amortization'!BO45,'Mortgage Amortization'!BU45,'Mortgage Amortization'!CA45,'Mortgage Amortization'!CG45,'Mortgage Amortization'!CM45)</f>
        <v>90707115.499731839</v>
      </c>
    </row>
    <row r="46" spans="3:37" x14ac:dyDescent="0.3">
      <c r="D46">
        <v>44</v>
      </c>
      <c r="E46" s="28">
        <f t="shared" si="18"/>
        <v>60428733.393606886</v>
      </c>
      <c r="F46" s="28">
        <f t="shared" si="14"/>
        <v>60180468.567676984</v>
      </c>
      <c r="G46" s="28">
        <f>IF($AG46-E46*('Control Panel'!$C$22) &gt;=0, E46*('Control Panel'!$C$22),AG46)</f>
        <v>306046.35599970492</v>
      </c>
      <c r="H46" s="30">
        <f>IF(E46-$AC46 &lt;= 0,E46,'Mortgage Amortization'!$D46-$AC46)</f>
        <v>248264.82592990401</v>
      </c>
      <c r="I46" s="29">
        <f t="shared" si="0"/>
        <v>554311.18192960892</v>
      </c>
      <c r="J46" s="31">
        <f>SUM(I$3:I46)</f>
        <v>24389692.00490281</v>
      </c>
      <c r="K46" s="32">
        <f t="shared" si="1"/>
        <v>3.6666666666666665</v>
      </c>
      <c r="L46" s="29">
        <f t="shared" si="2"/>
        <v>910304.36174298136</v>
      </c>
      <c r="M46" s="37">
        <f t="shared" si="19"/>
        <v>20000000</v>
      </c>
      <c r="N46" s="37">
        <f t="shared" si="15"/>
        <v>20000000</v>
      </c>
      <c r="O46" s="37">
        <f>IF(G46 = E46*('Control Panel'!$C$22),M46*('Control Panel'!$C$22),$AG46-G46)</f>
        <v>101291.66666666669</v>
      </c>
      <c r="P46" s="38">
        <f t="shared" si="3"/>
        <v>0</v>
      </c>
      <c r="Q46" s="38">
        <f t="shared" si="4"/>
        <v>101291.66666666669</v>
      </c>
      <c r="R46" s="44">
        <f>SUM(Q$3:Q46)</f>
        <v>4456833.3333333321</v>
      </c>
      <c r="S46" s="39">
        <f t="shared" si="5"/>
        <v>3.6666666666666665</v>
      </c>
      <c r="T46" s="38">
        <f t="shared" si="6"/>
        <v>0</v>
      </c>
      <c r="U46" s="17">
        <f t="shared" si="20"/>
        <v>10000000</v>
      </c>
      <c r="V46" s="17">
        <f t="shared" si="16"/>
        <v>10000000</v>
      </c>
      <c r="W46" s="17">
        <f>IF(O46 = M46*('Control Panel'!$C$22), U46*('Control Panel'!$C$22),$AG46-G46-O46)</f>
        <v>50645.833333333343</v>
      </c>
      <c r="X46" s="20">
        <f t="shared" si="7"/>
        <v>0</v>
      </c>
      <c r="Y46" s="20">
        <f t="shared" si="8"/>
        <v>50645.833333333343</v>
      </c>
      <c r="Z46" s="48">
        <f>SUM(Y$3:Y46)</f>
        <v>2228416.666666666</v>
      </c>
      <c r="AA46" s="19">
        <f t="shared" si="9"/>
        <v>3.6666666666666665</v>
      </c>
      <c r="AB46" s="20">
        <f t="shared" si="10"/>
        <v>0</v>
      </c>
      <c r="AC46" s="22">
        <f t="shared" si="11"/>
        <v>457983.85599970492</v>
      </c>
      <c r="AD46" s="99">
        <f t="shared" si="12"/>
        <v>0</v>
      </c>
      <c r="AF46" s="40">
        <f t="shared" si="13"/>
        <v>706248.68192960892</v>
      </c>
      <c r="AG46" s="3">
        <f>IF('Control Panel'!$D$27= "ON",'Mortgage Amortization'!D46*(1-'Control Panel'!$C$27),'Mortgage Amortization'!D46)</f>
        <v>706248.68192960892</v>
      </c>
      <c r="AH46" s="40">
        <f t="shared" si="17"/>
        <v>0</v>
      </c>
      <c r="AK46" s="2">
        <f>SUM('Mortgage Amortization'!G46,'Mortgage Amortization'!M46,'Mortgage Amortization'!S46,'Mortgage Amortization'!Y46,'Mortgage Amortization'!AE46,'Mortgage Amortization'!AK46,'Mortgage Amortization'!AQ46,'Mortgage Amortization'!AW46,'Mortgage Amortization'!BC46,'Mortgage Amortization'!BI46,'Mortgage Amortization'!BO46,'Mortgage Amortization'!BU46,'Mortgage Amortization'!CA46,'Mortgage Amortization'!CG46,'Mortgage Amortization'!CM46)</f>
        <v>90461723.59340255</v>
      </c>
    </row>
    <row r="47" spans="3:37" x14ac:dyDescent="0.3">
      <c r="D47">
        <v>45</v>
      </c>
      <c r="E47" s="28">
        <f t="shared" si="18"/>
        <v>60180468.567676984</v>
      </c>
      <c r="F47" s="28">
        <f t="shared" si="14"/>
        <v>59930946.383847423</v>
      </c>
      <c r="G47" s="28">
        <f>IF($AG47-E47*('Control Panel'!$C$22) &gt;=0, E47*('Control Panel'!$C$22),AG47)</f>
        <v>304788.99810004747</v>
      </c>
      <c r="H47" s="30">
        <f>IF(E47-$AC47 &lt;= 0,E47,'Mortgage Amortization'!$D47-$AC47)</f>
        <v>249522.18382956134</v>
      </c>
      <c r="I47" s="29">
        <f t="shared" si="0"/>
        <v>554311.18192960881</v>
      </c>
      <c r="J47" s="31">
        <f>SUM(I$3:I47)</f>
        <v>24944003.186832421</v>
      </c>
      <c r="K47" s="32">
        <f t="shared" si="1"/>
        <v>3.75</v>
      </c>
      <c r="L47" s="29">
        <f t="shared" si="2"/>
        <v>935708.18936085503</v>
      </c>
      <c r="M47" s="37">
        <f t="shared" si="19"/>
        <v>20000000</v>
      </c>
      <c r="N47" s="37">
        <f t="shared" si="15"/>
        <v>20000000</v>
      </c>
      <c r="O47" s="37">
        <f>IF(G47 = E47*('Control Panel'!$C$22),M47*('Control Panel'!$C$22),$AG47-G47)</f>
        <v>101291.66666666669</v>
      </c>
      <c r="P47" s="38">
        <f t="shared" si="3"/>
        <v>0</v>
      </c>
      <c r="Q47" s="38">
        <f t="shared" si="4"/>
        <v>101291.66666666669</v>
      </c>
      <c r="R47" s="44">
        <f>SUM(Q$3:Q47)</f>
        <v>4558124.9999999991</v>
      </c>
      <c r="S47" s="39">
        <f t="shared" si="5"/>
        <v>3.75</v>
      </c>
      <c r="T47" s="38">
        <f t="shared" si="6"/>
        <v>0</v>
      </c>
      <c r="U47" s="17">
        <f t="shared" si="20"/>
        <v>10000000</v>
      </c>
      <c r="V47" s="17">
        <f t="shared" si="16"/>
        <v>10000000</v>
      </c>
      <c r="W47" s="17">
        <f>IF(O47 = M47*('Control Panel'!$C$22), U47*('Control Panel'!$C$22),$AG47-G47-O47)</f>
        <v>50645.833333333343</v>
      </c>
      <c r="X47" s="20">
        <f t="shared" si="7"/>
        <v>0</v>
      </c>
      <c r="Y47" s="20">
        <f t="shared" si="8"/>
        <v>50645.833333333343</v>
      </c>
      <c r="Z47" s="48">
        <f>SUM(Y$3:Y47)</f>
        <v>2279062.4999999995</v>
      </c>
      <c r="AA47" s="19">
        <f t="shared" si="9"/>
        <v>3.75</v>
      </c>
      <c r="AB47" s="20">
        <f t="shared" si="10"/>
        <v>0</v>
      </c>
      <c r="AC47" s="22">
        <f t="shared" si="11"/>
        <v>456726.49810004747</v>
      </c>
      <c r="AD47" s="99">
        <f t="shared" si="12"/>
        <v>0</v>
      </c>
      <c r="AF47" s="40">
        <f t="shared" si="13"/>
        <v>706248.68192960881</v>
      </c>
      <c r="AG47" s="3">
        <f>IF('Control Panel'!$D$27= "ON",'Mortgage Amortization'!D47*(1-'Control Panel'!$C$27),'Mortgage Amortization'!D47)</f>
        <v>706248.68192960881</v>
      </c>
      <c r="AH47" s="40">
        <f t="shared" si="17"/>
        <v>0</v>
      </c>
      <c r="AK47" s="2">
        <f>SUM('Mortgage Amortization'!G47,'Mortgage Amortization'!M47,'Mortgage Amortization'!S47,'Mortgage Amortization'!Y47,'Mortgage Amortization'!AE47,'Mortgage Amortization'!AK47,'Mortgage Amortization'!AQ47,'Mortgage Amortization'!AW47,'Mortgage Amortization'!BC47,'Mortgage Amortization'!BI47,'Mortgage Amortization'!BO47,'Mortgage Amortization'!BU47,'Mortgage Amortization'!CA47,'Mortgage Amortization'!CG47,'Mortgage Amortization'!CM47)</f>
        <v>90215126.120917484</v>
      </c>
    </row>
    <row r="48" spans="3:37" x14ac:dyDescent="0.3">
      <c r="D48">
        <v>46</v>
      </c>
      <c r="E48" s="28">
        <f t="shared" si="18"/>
        <v>59930946.383847423</v>
      </c>
      <c r="F48" s="28">
        <f t="shared" si="14"/>
        <v>59680160.474124342</v>
      </c>
      <c r="G48" s="28">
        <f>IF($AG48-E48*('Control Panel'!$C$22) &gt;=0, E48*('Control Panel'!$C$22),AG48)</f>
        <v>303525.2722065273</v>
      </c>
      <c r="H48" s="30">
        <f>IF(E48-$AC48 &lt;= 0,E48,'Mortgage Amortization'!$D48-$AC48)</f>
        <v>250785.90972308163</v>
      </c>
      <c r="I48" s="29">
        <f t="shared" si="0"/>
        <v>554311.18192960892</v>
      </c>
      <c r="J48" s="31">
        <f>SUM(I$3:I48)</f>
        <v>25498314.368762031</v>
      </c>
      <c r="K48" s="32">
        <f t="shared" si="1"/>
        <v>3.8333333333333335</v>
      </c>
      <c r="L48" s="29">
        <f t="shared" si="2"/>
        <v>961345.98727181298</v>
      </c>
      <c r="M48" s="37">
        <f t="shared" si="19"/>
        <v>20000000</v>
      </c>
      <c r="N48" s="37">
        <f t="shared" si="15"/>
        <v>20000000</v>
      </c>
      <c r="O48" s="37">
        <f>IF(G48 = E48*('Control Panel'!$C$22),M48*('Control Panel'!$C$22),$AG48-G48)</f>
        <v>101291.66666666669</v>
      </c>
      <c r="P48" s="38">
        <f t="shared" si="3"/>
        <v>0</v>
      </c>
      <c r="Q48" s="38">
        <f t="shared" si="4"/>
        <v>101291.66666666669</v>
      </c>
      <c r="R48" s="44">
        <f>SUM(Q$3:Q48)</f>
        <v>4659416.666666666</v>
      </c>
      <c r="S48" s="39">
        <f t="shared" si="5"/>
        <v>3.8333333333333335</v>
      </c>
      <c r="T48" s="38">
        <f t="shared" si="6"/>
        <v>0</v>
      </c>
      <c r="U48" s="17">
        <f t="shared" si="20"/>
        <v>10000000</v>
      </c>
      <c r="V48" s="17">
        <f t="shared" si="16"/>
        <v>10000000</v>
      </c>
      <c r="W48" s="17">
        <f>IF(O48 = M48*('Control Panel'!$C$22), U48*('Control Panel'!$C$22),$AG48-G48-O48)</f>
        <v>50645.833333333343</v>
      </c>
      <c r="X48" s="20">
        <f t="shared" si="7"/>
        <v>0</v>
      </c>
      <c r="Y48" s="20">
        <f t="shared" si="8"/>
        <v>50645.833333333343</v>
      </c>
      <c r="Z48" s="48">
        <f>SUM(Y$3:Y48)</f>
        <v>2329708.333333333</v>
      </c>
      <c r="AA48" s="19">
        <f t="shared" si="9"/>
        <v>3.8333333333333335</v>
      </c>
      <c r="AB48" s="20">
        <f t="shared" si="10"/>
        <v>0</v>
      </c>
      <c r="AC48" s="22">
        <f t="shared" si="11"/>
        <v>455462.7722065273</v>
      </c>
      <c r="AD48" s="99">
        <f t="shared" si="12"/>
        <v>0</v>
      </c>
      <c r="AF48" s="40">
        <f t="shared" si="13"/>
        <v>706248.68192960892</v>
      </c>
      <c r="AG48" s="3">
        <f>IF('Control Panel'!$D$27= "ON",'Mortgage Amortization'!D48*(1-'Control Panel'!$C$27),'Mortgage Amortization'!D48)</f>
        <v>706248.68192960892</v>
      </c>
      <c r="AH48" s="40">
        <f t="shared" si="17"/>
        <v>0</v>
      </c>
      <c r="AK48" s="2">
        <f>SUM('Mortgage Amortization'!G48,'Mortgage Amortization'!M48,'Mortgage Amortization'!S48,'Mortgage Amortization'!Y48,'Mortgage Amortization'!AE48,'Mortgage Amortization'!AK48,'Mortgage Amortization'!AQ48,'Mortgage Amortization'!AW48,'Mortgage Amortization'!BC48,'Mortgage Amortization'!BI48,'Mortgage Amortization'!BO48,'Mortgage Amortization'!BU48,'Mortgage Amortization'!CA48,'Mortgage Amortization'!CG48,'Mortgage Amortization'!CM48)</f>
        <v>89967317.092019483</v>
      </c>
    </row>
    <row r="49" spans="3:37" x14ac:dyDescent="0.3">
      <c r="D49">
        <v>47</v>
      </c>
      <c r="E49" s="28">
        <f t="shared" si="18"/>
        <v>59680160.474124342</v>
      </c>
      <c r="F49" s="28">
        <f t="shared" si="14"/>
        <v>59428104.438262641</v>
      </c>
      <c r="G49" s="28">
        <f>IF($AG49-E49*('Control Panel'!$C$22) &gt;=0, E49*('Control Panel'!$C$22),AG49)</f>
        <v>302255.14606790897</v>
      </c>
      <c r="H49" s="30">
        <f>IF(E49-$AC49 &lt;= 0,E49,'Mortgage Amortization'!$D49-$AC49)</f>
        <v>252056.03586169996</v>
      </c>
      <c r="I49" s="29">
        <f t="shared" si="0"/>
        <v>554311.18192960892</v>
      </c>
      <c r="J49" s="31">
        <f>SUM(I$3:I49)</f>
        <v>26052625.550691642</v>
      </c>
      <c r="K49" s="32">
        <f t="shared" si="1"/>
        <v>3.9166666666666665</v>
      </c>
      <c r="L49" s="29">
        <f t="shared" si="2"/>
        <v>987219.47379165818</v>
      </c>
      <c r="M49" s="37">
        <f t="shared" si="19"/>
        <v>20000000</v>
      </c>
      <c r="N49" s="37">
        <f t="shared" si="15"/>
        <v>20000000</v>
      </c>
      <c r="O49" s="37">
        <f>IF(G49 = E49*('Control Panel'!$C$22),M49*('Control Panel'!$C$22),$AG49-G49)</f>
        <v>101291.66666666669</v>
      </c>
      <c r="P49" s="38">
        <f t="shared" si="3"/>
        <v>0</v>
      </c>
      <c r="Q49" s="38">
        <f t="shared" si="4"/>
        <v>101291.66666666669</v>
      </c>
      <c r="R49" s="44">
        <f>SUM(Q$3:Q49)</f>
        <v>4760708.333333333</v>
      </c>
      <c r="S49" s="39">
        <f t="shared" si="5"/>
        <v>3.9166666666666665</v>
      </c>
      <c r="T49" s="38">
        <f t="shared" si="6"/>
        <v>0</v>
      </c>
      <c r="U49" s="17">
        <f t="shared" si="20"/>
        <v>10000000</v>
      </c>
      <c r="V49" s="17">
        <f t="shared" si="16"/>
        <v>10000000</v>
      </c>
      <c r="W49" s="17">
        <f>IF(O49 = M49*('Control Panel'!$C$22), U49*('Control Panel'!$C$22),$AG49-G49-O49)</f>
        <v>50645.833333333343</v>
      </c>
      <c r="X49" s="20">
        <f t="shared" si="7"/>
        <v>0</v>
      </c>
      <c r="Y49" s="20">
        <f t="shared" si="8"/>
        <v>50645.833333333343</v>
      </c>
      <c r="Z49" s="48">
        <f>SUM(Y$3:Y49)</f>
        <v>2380354.1666666665</v>
      </c>
      <c r="AA49" s="19">
        <f t="shared" si="9"/>
        <v>3.9166666666666665</v>
      </c>
      <c r="AB49" s="20">
        <f t="shared" si="10"/>
        <v>0</v>
      </c>
      <c r="AC49" s="22">
        <f t="shared" si="11"/>
        <v>454192.64606790897</v>
      </c>
      <c r="AD49" s="99">
        <f t="shared" si="12"/>
        <v>0</v>
      </c>
      <c r="AF49" s="40">
        <f t="shared" si="13"/>
        <v>706248.68192960892</v>
      </c>
      <c r="AG49" s="3">
        <f>IF('Control Panel'!$D$27= "ON",'Mortgage Amortization'!D49*(1-'Control Panel'!$C$27),'Mortgage Amortization'!D49)</f>
        <v>706248.68192960892</v>
      </c>
      <c r="AH49" s="40">
        <f t="shared" si="17"/>
        <v>0</v>
      </c>
      <c r="AK49" s="2">
        <f>SUM('Mortgage Amortization'!G49,'Mortgage Amortization'!M49,'Mortgage Amortization'!S49,'Mortgage Amortization'!Y49,'Mortgage Amortization'!AE49,'Mortgage Amortization'!AK49,'Mortgage Amortization'!AQ49,'Mortgage Amortization'!AW49,'Mortgage Amortization'!BC49,'Mortgage Amortization'!BI49,'Mortgage Amortization'!BO49,'Mortgage Amortization'!BU49,'Mortgage Amortization'!CA49,'Mortgage Amortization'!CG49,'Mortgage Amortization'!CM49)</f>
        <v>89718290.486343279</v>
      </c>
    </row>
    <row r="50" spans="3:37" x14ac:dyDescent="0.3">
      <c r="C50">
        <f t="shared" ref="C50" si="24">D50/12</f>
        <v>4</v>
      </c>
      <c r="D50">
        <v>48</v>
      </c>
      <c r="E50" s="28">
        <f t="shared" si="18"/>
        <v>59428104.438262641</v>
      </c>
      <c r="F50" s="28">
        <f t="shared" si="14"/>
        <v>59174771.84360265</v>
      </c>
      <c r="G50" s="28">
        <f>IF($AG50-E50*('Control Panel'!$C$22) &gt;=0, E50*('Control Panel'!$C$22),AG50)</f>
        <v>300978.58726961771</v>
      </c>
      <c r="H50" s="30">
        <f>IF(E50-$AC50 &lt;= 0,E50,'Mortgage Amortization'!$D50-$AC50)</f>
        <v>253332.59465999133</v>
      </c>
      <c r="I50" s="29">
        <f t="shared" si="0"/>
        <v>554311.18192960904</v>
      </c>
      <c r="J50" s="31">
        <f>SUM(I$3:I50)</f>
        <v>26606936.732621253</v>
      </c>
      <c r="K50" s="32">
        <f t="shared" si="1"/>
        <v>4</v>
      </c>
      <c r="L50" s="29">
        <f t="shared" si="2"/>
        <v>1013330.3786399653</v>
      </c>
      <c r="M50" s="37">
        <f t="shared" si="19"/>
        <v>20000000</v>
      </c>
      <c r="N50" s="37">
        <f t="shared" si="15"/>
        <v>20000000</v>
      </c>
      <c r="O50" s="37">
        <f>IF(G50 = E50*('Control Panel'!$C$22),M50*('Control Panel'!$C$22),$AG50-G50)</f>
        <v>101291.66666666669</v>
      </c>
      <c r="P50" s="38">
        <f t="shared" si="3"/>
        <v>0</v>
      </c>
      <c r="Q50" s="38">
        <f t="shared" si="4"/>
        <v>101291.66666666669</v>
      </c>
      <c r="R50" s="44">
        <f>SUM(Q$3:Q50)</f>
        <v>4862000</v>
      </c>
      <c r="S50" s="39">
        <f t="shared" si="5"/>
        <v>4</v>
      </c>
      <c r="T50" s="38">
        <f t="shared" si="6"/>
        <v>0</v>
      </c>
      <c r="U50" s="17">
        <f t="shared" si="20"/>
        <v>10000000</v>
      </c>
      <c r="V50" s="17">
        <f t="shared" si="16"/>
        <v>10000000</v>
      </c>
      <c r="W50" s="17">
        <f>IF(O50 = M50*('Control Panel'!$C$22), U50*('Control Panel'!$C$22),$AG50-G50-O50)</f>
        <v>50645.833333333343</v>
      </c>
      <c r="X50" s="20">
        <f t="shared" si="7"/>
        <v>0</v>
      </c>
      <c r="Y50" s="20">
        <f t="shared" si="8"/>
        <v>50645.833333333343</v>
      </c>
      <c r="Z50" s="48">
        <f>SUM(Y$3:Y50)</f>
        <v>2431000</v>
      </c>
      <c r="AA50" s="19">
        <f t="shared" si="9"/>
        <v>4</v>
      </c>
      <c r="AB50" s="20">
        <f t="shared" si="10"/>
        <v>0</v>
      </c>
      <c r="AC50" s="22">
        <f t="shared" si="11"/>
        <v>452916.08726961771</v>
      </c>
      <c r="AD50" s="99">
        <f t="shared" si="12"/>
        <v>0</v>
      </c>
      <c r="AF50" s="40">
        <f t="shared" si="13"/>
        <v>706248.68192960904</v>
      </c>
      <c r="AG50" s="3">
        <f>IF('Control Panel'!$D$27= "ON",'Mortgage Amortization'!D50*(1-'Control Panel'!$C$27),'Mortgage Amortization'!D50)</f>
        <v>706248.68192960904</v>
      </c>
      <c r="AH50" s="40">
        <f t="shared" si="17"/>
        <v>0</v>
      </c>
      <c r="AK50" s="2">
        <f>SUM('Mortgage Amortization'!G50,'Mortgage Amortization'!M50,'Mortgage Amortization'!S50,'Mortgage Amortization'!Y50,'Mortgage Amortization'!AE50,'Mortgage Amortization'!AK50,'Mortgage Amortization'!AQ50,'Mortgage Amortization'!AW50,'Mortgage Amortization'!BC50,'Mortgage Amortization'!BI50,'Mortgage Amortization'!BO50,'Mortgage Amortization'!BU50,'Mortgage Amortization'!CA50,'Mortgage Amortization'!CG50,'Mortgage Amortization'!CM50)</f>
        <v>89468040.253262609</v>
      </c>
    </row>
    <row r="51" spans="3:37" x14ac:dyDescent="0.3">
      <c r="D51">
        <v>49</v>
      </c>
      <c r="E51" s="28">
        <f t="shared" si="18"/>
        <v>59174771.84360265</v>
      </c>
      <c r="F51" s="28">
        <f t="shared" si="14"/>
        <v>58920156.224905953</v>
      </c>
      <c r="G51" s="28">
        <f>IF($AG51-E51*('Control Panel'!$C$22) &gt;=0, E51*('Control Panel'!$C$22),AG51)</f>
        <v>299695.56323291262</v>
      </c>
      <c r="H51" s="30">
        <f>IF(E51-$AC51 &lt;= 0,E51,'Mortgage Amortization'!$D51-$AC51)</f>
        <v>254615.61869669612</v>
      </c>
      <c r="I51" s="29">
        <f t="shared" si="0"/>
        <v>554311.18192960881</v>
      </c>
      <c r="J51" s="31">
        <f>SUM(I$3:I51)</f>
        <v>27161247.914550863</v>
      </c>
      <c r="K51" s="32">
        <f t="shared" si="1"/>
        <v>4.083333333333333</v>
      </c>
      <c r="L51" s="29">
        <f t="shared" si="2"/>
        <v>1039680.4430115091</v>
      </c>
      <c r="M51" s="37">
        <f t="shared" si="19"/>
        <v>20000000</v>
      </c>
      <c r="N51" s="37">
        <f t="shared" si="15"/>
        <v>20000000</v>
      </c>
      <c r="O51" s="37">
        <f>IF(G51 = E51*('Control Panel'!$C$22),M51*('Control Panel'!$C$22),$AG51-G51)</f>
        <v>101291.66666666669</v>
      </c>
      <c r="P51" s="38">
        <f t="shared" si="3"/>
        <v>0</v>
      </c>
      <c r="Q51" s="38">
        <f t="shared" si="4"/>
        <v>101291.66666666669</v>
      </c>
      <c r="R51" s="44">
        <f>SUM(Q$3:Q51)</f>
        <v>4963291.666666667</v>
      </c>
      <c r="S51" s="39">
        <f t="shared" si="5"/>
        <v>4.083333333333333</v>
      </c>
      <c r="T51" s="38">
        <f t="shared" si="6"/>
        <v>0</v>
      </c>
      <c r="U51" s="17">
        <f t="shared" si="20"/>
        <v>10000000</v>
      </c>
      <c r="V51" s="17">
        <f t="shared" si="16"/>
        <v>10000000</v>
      </c>
      <c r="W51" s="17">
        <f>IF(O51 = M51*('Control Panel'!$C$22), U51*('Control Panel'!$C$22),$AG51-G51-O51)</f>
        <v>50645.833333333343</v>
      </c>
      <c r="X51" s="20">
        <f t="shared" si="7"/>
        <v>0</v>
      </c>
      <c r="Y51" s="20">
        <f t="shared" si="8"/>
        <v>50645.833333333343</v>
      </c>
      <c r="Z51" s="48">
        <f>SUM(Y$3:Y51)</f>
        <v>2481645.8333333335</v>
      </c>
      <c r="AA51" s="19">
        <f t="shared" si="9"/>
        <v>4.083333333333333</v>
      </c>
      <c r="AB51" s="20">
        <f t="shared" si="10"/>
        <v>0</v>
      </c>
      <c r="AC51" s="22">
        <f t="shared" si="11"/>
        <v>451633.06323291268</v>
      </c>
      <c r="AD51" s="99">
        <f t="shared" si="12"/>
        <v>0</v>
      </c>
      <c r="AF51" s="40">
        <f t="shared" si="13"/>
        <v>706248.68192960881</v>
      </c>
      <c r="AG51" s="3">
        <f>IF('Control Panel'!$D$27= "ON",'Mortgage Amortization'!D51*(1-'Control Panel'!$C$27),'Mortgage Amortization'!D51)</f>
        <v>706248.68192960881</v>
      </c>
      <c r="AH51" s="40">
        <f t="shared" si="17"/>
        <v>0</v>
      </c>
      <c r="AK51" s="2">
        <f>SUM('Mortgage Amortization'!G51,'Mortgage Amortization'!M51,'Mortgage Amortization'!S51,'Mortgage Amortization'!Y51,'Mortgage Amortization'!AE51,'Mortgage Amortization'!AK51,'Mortgage Amortization'!AQ51,'Mortgage Amortization'!AW51,'Mortgage Amortization'!BC51,'Mortgage Amortization'!BI51,'Mortgage Amortization'!BO51,'Mortgage Amortization'!BU51,'Mortgage Amortization'!CA51,'Mortgage Amortization'!CG51,'Mortgage Amortization'!CM51)</f>
        <v>89216560.311736181</v>
      </c>
    </row>
    <row r="52" spans="3:37" x14ac:dyDescent="0.3">
      <c r="D52">
        <v>50</v>
      </c>
      <c r="E52" s="28">
        <f t="shared" si="18"/>
        <v>58920156.224905953</v>
      </c>
      <c r="F52" s="28">
        <f t="shared" si="14"/>
        <v>58664251.084190398</v>
      </c>
      <c r="G52" s="28">
        <f>IF($AG52-E52*('Control Panel'!$C$22) &gt;=0, E52*('Control Panel'!$C$22),AG52)</f>
        <v>298406.04121405497</v>
      </c>
      <c r="H52" s="30">
        <f>IF(E52-$AC52 &lt;= 0,E52,'Mortgage Amortization'!$D52-$AC52)</f>
        <v>255905.14071555389</v>
      </c>
      <c r="I52" s="29">
        <f t="shared" si="0"/>
        <v>554311.18192960881</v>
      </c>
      <c r="J52" s="31">
        <f>SUM(I$3:I52)</f>
        <v>27715559.096480474</v>
      </c>
      <c r="K52" s="32">
        <f t="shared" si="1"/>
        <v>4.166666666666667</v>
      </c>
      <c r="L52" s="29">
        <f t="shared" si="2"/>
        <v>1066271.4196481414</v>
      </c>
      <c r="M52" s="37">
        <f t="shared" si="19"/>
        <v>20000000</v>
      </c>
      <c r="N52" s="37">
        <f t="shared" si="15"/>
        <v>20000000</v>
      </c>
      <c r="O52" s="37">
        <f>IF(G52 = E52*('Control Panel'!$C$22),M52*('Control Panel'!$C$22),$AG52-G52)</f>
        <v>101291.66666666669</v>
      </c>
      <c r="P52" s="38">
        <f t="shared" si="3"/>
        <v>0</v>
      </c>
      <c r="Q52" s="38">
        <f t="shared" si="4"/>
        <v>101291.66666666669</v>
      </c>
      <c r="R52" s="44">
        <f>SUM(Q$3:Q52)</f>
        <v>5064583.333333334</v>
      </c>
      <c r="S52" s="39">
        <f t="shared" si="5"/>
        <v>4.166666666666667</v>
      </c>
      <c r="T52" s="38">
        <f t="shared" si="6"/>
        <v>0</v>
      </c>
      <c r="U52" s="17">
        <f t="shared" si="20"/>
        <v>10000000</v>
      </c>
      <c r="V52" s="17">
        <f t="shared" si="16"/>
        <v>10000000</v>
      </c>
      <c r="W52" s="17">
        <f>IF(O52 = M52*('Control Panel'!$C$22), U52*('Control Panel'!$C$22),$AG52-G52-O52)</f>
        <v>50645.833333333343</v>
      </c>
      <c r="X52" s="20">
        <f t="shared" si="7"/>
        <v>0</v>
      </c>
      <c r="Y52" s="20">
        <f t="shared" si="8"/>
        <v>50645.833333333343</v>
      </c>
      <c r="Z52" s="48">
        <f>SUM(Y$3:Y52)</f>
        <v>2532291.666666667</v>
      </c>
      <c r="AA52" s="19">
        <f t="shared" si="9"/>
        <v>4.166666666666667</v>
      </c>
      <c r="AB52" s="20">
        <f t="shared" si="10"/>
        <v>0</v>
      </c>
      <c r="AC52" s="22">
        <f t="shared" si="11"/>
        <v>450343.54121405503</v>
      </c>
      <c r="AD52" s="99">
        <f t="shared" si="12"/>
        <v>0</v>
      </c>
      <c r="AF52" s="40">
        <f t="shared" si="13"/>
        <v>706248.68192960881</v>
      </c>
      <c r="AG52" s="3">
        <f>IF('Control Panel'!$D$27= "ON",'Mortgage Amortization'!D52*(1-'Control Panel'!$C$27),'Mortgage Amortization'!D52)</f>
        <v>706248.68192960892</v>
      </c>
      <c r="AH52" s="40">
        <f t="shared" si="17"/>
        <v>0</v>
      </c>
      <c r="AK52" s="2">
        <f>SUM('Mortgage Amortization'!G52,'Mortgage Amortization'!M52,'Mortgage Amortization'!S52,'Mortgage Amortization'!Y52,'Mortgage Amortization'!AE52,'Mortgage Amortization'!AK52,'Mortgage Amortization'!AQ52,'Mortgage Amortization'!AW52,'Mortgage Amortization'!BC52,'Mortgage Amortization'!BI52,'Mortgage Amortization'!BO52,'Mortgage Amortization'!BU52,'Mortgage Amortization'!CA52,'Mortgage Amortization'!CG52,'Mortgage Amortization'!CM52)</f>
        <v>88963844.550152972</v>
      </c>
    </row>
    <row r="53" spans="3:37" x14ac:dyDescent="0.3">
      <c r="D53">
        <v>51</v>
      </c>
      <c r="E53" s="28">
        <f t="shared" si="18"/>
        <v>58664251.084190398</v>
      </c>
      <c r="F53" s="28">
        <f t="shared" si="14"/>
        <v>58407049.890564263</v>
      </c>
      <c r="G53" s="28">
        <f>IF($AG53-E53*('Control Panel'!$C$22) &gt;=0, E53*('Control Panel'!$C$22),AG53)</f>
        <v>297109.9883034727</v>
      </c>
      <c r="H53" s="30">
        <f>IF(E53-$AC53 &lt;= 0,E53,'Mortgage Amortization'!$D53-$AC53)</f>
        <v>257201.19362613617</v>
      </c>
      <c r="I53" s="29">
        <f t="shared" si="0"/>
        <v>554311.18192960881</v>
      </c>
      <c r="J53" s="31">
        <f>SUM(I$3:I53)</f>
        <v>28269870.278410085</v>
      </c>
      <c r="K53" s="32">
        <f t="shared" si="1"/>
        <v>4.25</v>
      </c>
      <c r="L53" s="29">
        <f t="shared" si="2"/>
        <v>1093105.0729110788</v>
      </c>
      <c r="M53" s="37">
        <f t="shared" si="19"/>
        <v>20000000</v>
      </c>
      <c r="N53" s="37">
        <f t="shared" si="15"/>
        <v>20000000</v>
      </c>
      <c r="O53" s="37">
        <f>IF(G53 = E53*('Control Panel'!$C$22),M53*('Control Panel'!$C$22),$AG53-G53)</f>
        <v>101291.66666666669</v>
      </c>
      <c r="P53" s="38">
        <f t="shared" si="3"/>
        <v>0</v>
      </c>
      <c r="Q53" s="38">
        <f t="shared" si="4"/>
        <v>101291.66666666669</v>
      </c>
      <c r="R53" s="44">
        <f>SUM(Q$3:Q53)</f>
        <v>5165875.0000000009</v>
      </c>
      <c r="S53" s="39">
        <f t="shared" si="5"/>
        <v>4.25</v>
      </c>
      <c r="T53" s="38">
        <f t="shared" si="6"/>
        <v>0</v>
      </c>
      <c r="U53" s="17">
        <f t="shared" si="20"/>
        <v>10000000</v>
      </c>
      <c r="V53" s="17">
        <f t="shared" si="16"/>
        <v>10000000</v>
      </c>
      <c r="W53" s="17">
        <f>IF(O53 = M53*('Control Panel'!$C$22), U53*('Control Panel'!$C$22),$AG53-G53-O53)</f>
        <v>50645.833333333343</v>
      </c>
      <c r="X53" s="20">
        <f t="shared" si="7"/>
        <v>0</v>
      </c>
      <c r="Y53" s="20">
        <f t="shared" si="8"/>
        <v>50645.833333333343</v>
      </c>
      <c r="Z53" s="48">
        <f>SUM(Y$3:Y53)</f>
        <v>2582937.5000000005</v>
      </c>
      <c r="AA53" s="19">
        <f t="shared" si="9"/>
        <v>4.25</v>
      </c>
      <c r="AB53" s="20">
        <f t="shared" si="10"/>
        <v>0</v>
      </c>
      <c r="AC53" s="22">
        <f t="shared" si="11"/>
        <v>449047.48830347275</v>
      </c>
      <c r="AD53" s="99">
        <f t="shared" si="12"/>
        <v>0</v>
      </c>
      <c r="AF53" s="40">
        <f t="shared" si="13"/>
        <v>706248.68192960881</v>
      </c>
      <c r="AG53" s="3">
        <f>IF('Control Panel'!$D$27= "ON",'Mortgage Amortization'!D53*(1-'Control Panel'!$C$27),'Mortgage Amortization'!D53)</f>
        <v>706248.68192960892</v>
      </c>
      <c r="AH53" s="40">
        <f t="shared" si="17"/>
        <v>0</v>
      </c>
      <c r="AK53" s="2">
        <f>SUM('Mortgage Amortization'!G53,'Mortgage Amortization'!M53,'Mortgage Amortization'!S53,'Mortgage Amortization'!Y53,'Mortgage Amortization'!AE53,'Mortgage Amortization'!AK53,'Mortgage Amortization'!AQ53,'Mortgage Amortization'!AW53,'Mortgage Amortization'!BC53,'Mortgage Amortization'!BI53,'Mortgage Amortization'!BO53,'Mortgage Amortization'!BU53,'Mortgage Amortization'!CA53,'Mortgage Amortization'!CG53,'Mortgage Amortization'!CM53)</f>
        <v>88709886.826177105</v>
      </c>
    </row>
    <row r="54" spans="3:37" x14ac:dyDescent="0.3">
      <c r="D54">
        <v>52</v>
      </c>
      <c r="E54" s="28">
        <f t="shared" si="18"/>
        <v>58407049.890564263</v>
      </c>
      <c r="F54" s="28">
        <f t="shared" si="14"/>
        <v>58148546.080059573</v>
      </c>
      <c r="G54" s="28">
        <f>IF($AG54-E54*('Control Panel'!$C$22) &gt;=0, E54*('Control Panel'!$C$22),AG54)</f>
        <v>295807.37142492027</v>
      </c>
      <c r="H54" s="30">
        <f>IF(E54-$AC54 &lt;= 0,E54,'Mortgage Amortization'!$D54-$AC54)</f>
        <v>258503.81050468876</v>
      </c>
      <c r="I54" s="29">
        <f t="shared" si="0"/>
        <v>554311.18192960904</v>
      </c>
      <c r="J54" s="31">
        <f>SUM(I$3:I54)</f>
        <v>28824181.460339695</v>
      </c>
      <c r="K54" s="32">
        <f t="shared" si="1"/>
        <v>4.333333333333333</v>
      </c>
      <c r="L54" s="29">
        <f t="shared" si="2"/>
        <v>1120183.1788536513</v>
      </c>
      <c r="M54" s="37">
        <f t="shared" si="19"/>
        <v>20000000</v>
      </c>
      <c r="N54" s="37">
        <f t="shared" si="15"/>
        <v>20000000</v>
      </c>
      <c r="O54" s="37">
        <f>IF(G54 = E54*('Control Panel'!$C$22),M54*('Control Panel'!$C$22),$AG54-G54)</f>
        <v>101291.66666666669</v>
      </c>
      <c r="P54" s="38">
        <f t="shared" si="3"/>
        <v>0</v>
      </c>
      <c r="Q54" s="38">
        <f t="shared" si="4"/>
        <v>101291.66666666669</v>
      </c>
      <c r="R54" s="44">
        <f>SUM(Q$3:Q54)</f>
        <v>5267166.6666666679</v>
      </c>
      <c r="S54" s="39">
        <f t="shared" si="5"/>
        <v>4.333333333333333</v>
      </c>
      <c r="T54" s="38">
        <f t="shared" si="6"/>
        <v>0</v>
      </c>
      <c r="U54" s="17">
        <f t="shared" si="20"/>
        <v>10000000</v>
      </c>
      <c r="V54" s="17">
        <f t="shared" si="16"/>
        <v>10000000</v>
      </c>
      <c r="W54" s="17">
        <f>IF(O54 = M54*('Control Panel'!$C$22), U54*('Control Panel'!$C$22),$AG54-G54-O54)</f>
        <v>50645.833333333343</v>
      </c>
      <c r="X54" s="20">
        <f t="shared" si="7"/>
        <v>0</v>
      </c>
      <c r="Y54" s="20">
        <f t="shared" si="8"/>
        <v>50645.833333333343</v>
      </c>
      <c r="Z54" s="48">
        <f>SUM(Y$3:Y54)</f>
        <v>2633583.333333334</v>
      </c>
      <c r="AA54" s="19">
        <f t="shared" si="9"/>
        <v>4.333333333333333</v>
      </c>
      <c r="AB54" s="20">
        <f t="shared" si="10"/>
        <v>0</v>
      </c>
      <c r="AC54" s="22">
        <f t="shared" si="11"/>
        <v>447744.87142492027</v>
      </c>
      <c r="AD54" s="99">
        <f t="shared" si="12"/>
        <v>0</v>
      </c>
      <c r="AF54" s="40">
        <f t="shared" si="13"/>
        <v>706248.68192960904</v>
      </c>
      <c r="AG54" s="3">
        <f>IF('Control Panel'!$D$27= "ON",'Mortgage Amortization'!D54*(1-'Control Panel'!$C$27),'Mortgage Amortization'!D54)</f>
        <v>706248.68192960904</v>
      </c>
      <c r="AH54" s="40">
        <f t="shared" si="17"/>
        <v>0</v>
      </c>
      <c r="AK54" s="2">
        <f>SUM('Mortgage Amortization'!G54,'Mortgage Amortization'!M54,'Mortgage Amortization'!S54,'Mortgage Amortization'!Y54,'Mortgage Amortization'!AE54,'Mortgage Amortization'!AK54,'Mortgage Amortization'!AQ54,'Mortgage Amortization'!AW54,'Mortgage Amortization'!BC54,'Mortgage Amortization'!BI54,'Mortgage Amortization'!BO54,'Mortgage Amortization'!BU54,'Mortgage Amortization'!CA54,'Mortgage Amortization'!CG54,'Mortgage Amortization'!CM54)</f>
        <v>88454680.966591224</v>
      </c>
    </row>
    <row r="55" spans="3:37" x14ac:dyDescent="0.3">
      <c r="D55">
        <v>53</v>
      </c>
      <c r="E55" s="28">
        <f t="shared" si="18"/>
        <v>58148546.080059573</v>
      </c>
      <c r="F55" s="28">
        <f t="shared" si="14"/>
        <v>57888733.055464596</v>
      </c>
      <c r="G55" s="28">
        <f>IF($AG55-E55*('Control Panel'!$C$22) &gt;=0, E55*('Control Panel'!$C$22),AG55)</f>
        <v>294498.15733463509</v>
      </c>
      <c r="H55" s="30">
        <f>IF(E55-$AC55 &lt;= 0,E55,'Mortgage Amortization'!$D55-$AC55)</f>
        <v>259813.02459497377</v>
      </c>
      <c r="I55" s="29">
        <f t="shared" si="0"/>
        <v>554311.18192960881</v>
      </c>
      <c r="J55" s="31">
        <f>SUM(I$3:I55)</f>
        <v>29378492.642269306</v>
      </c>
      <c r="K55" s="32">
        <f t="shared" si="1"/>
        <v>4.416666666666667</v>
      </c>
      <c r="L55" s="29">
        <f t="shared" si="2"/>
        <v>1147507.5252944676</v>
      </c>
      <c r="M55" s="37">
        <f t="shared" si="19"/>
        <v>20000000</v>
      </c>
      <c r="N55" s="37">
        <f t="shared" si="15"/>
        <v>20000000</v>
      </c>
      <c r="O55" s="37">
        <f>IF(G55 = E55*('Control Panel'!$C$22),M55*('Control Panel'!$C$22),$AG55-G55)</f>
        <v>101291.66666666669</v>
      </c>
      <c r="P55" s="38">
        <f t="shared" si="3"/>
        <v>0</v>
      </c>
      <c r="Q55" s="38">
        <f t="shared" si="4"/>
        <v>101291.66666666669</v>
      </c>
      <c r="R55" s="44">
        <f>SUM(Q$3:Q55)</f>
        <v>5368458.3333333349</v>
      </c>
      <c r="S55" s="39">
        <f t="shared" si="5"/>
        <v>4.416666666666667</v>
      </c>
      <c r="T55" s="38">
        <f t="shared" si="6"/>
        <v>0</v>
      </c>
      <c r="U55" s="17">
        <f t="shared" si="20"/>
        <v>10000000</v>
      </c>
      <c r="V55" s="17">
        <f t="shared" si="16"/>
        <v>10000000</v>
      </c>
      <c r="W55" s="17">
        <f>IF(O55 = M55*('Control Panel'!$C$22), U55*('Control Panel'!$C$22),$AG55-G55-O55)</f>
        <v>50645.833333333343</v>
      </c>
      <c r="X55" s="20">
        <f t="shared" si="7"/>
        <v>0</v>
      </c>
      <c r="Y55" s="20">
        <f t="shared" si="8"/>
        <v>50645.833333333343</v>
      </c>
      <c r="Z55" s="48">
        <f>SUM(Y$3:Y55)</f>
        <v>2684229.1666666674</v>
      </c>
      <c r="AA55" s="19">
        <f t="shared" si="9"/>
        <v>4.416666666666667</v>
      </c>
      <c r="AB55" s="20">
        <f t="shared" si="10"/>
        <v>0</v>
      </c>
      <c r="AC55" s="22">
        <f t="shared" si="11"/>
        <v>446435.65733463515</v>
      </c>
      <c r="AD55" s="99">
        <f t="shared" si="12"/>
        <v>0</v>
      </c>
      <c r="AF55" s="40">
        <f t="shared" si="13"/>
        <v>706248.68192960881</v>
      </c>
      <c r="AG55" s="3">
        <f>IF('Control Panel'!$D$27= "ON",'Mortgage Amortization'!D55*(1-'Control Panel'!$C$27),'Mortgage Amortization'!D55)</f>
        <v>706248.68192960892</v>
      </c>
      <c r="AH55" s="40">
        <f t="shared" si="17"/>
        <v>0</v>
      </c>
      <c r="AK55" s="2">
        <f>SUM('Mortgage Amortization'!G55,'Mortgage Amortization'!M55,'Mortgage Amortization'!S55,'Mortgage Amortization'!Y55,'Mortgage Amortization'!AE55,'Mortgage Amortization'!AK55,'Mortgage Amortization'!AQ55,'Mortgage Amortization'!AW55,'Mortgage Amortization'!BC55,'Mortgage Amortization'!BI55,'Mortgage Amortization'!BO55,'Mortgage Amortization'!BU55,'Mortgage Amortization'!CA55,'Mortgage Amortization'!CG55,'Mortgage Amortization'!CM55)</f>
        <v>88198220.767139837</v>
      </c>
    </row>
    <row r="56" spans="3:37" x14ac:dyDescent="0.3">
      <c r="D56">
        <v>54</v>
      </c>
      <c r="E56" s="28">
        <f t="shared" si="18"/>
        <v>57888733.055464596</v>
      </c>
      <c r="F56" s="28">
        <f t="shared" si="14"/>
        <v>57627604.186155476</v>
      </c>
      <c r="G56" s="28">
        <f>IF($AG56-E56*('Control Panel'!$C$22) &gt;=0, E56*('Control Panel'!$C$22),AG56)</f>
        <v>293182.31262048846</v>
      </c>
      <c r="H56" s="30">
        <f>IF(E56-$AC56 &lt;= 0,E56,'Mortgage Amortization'!$D56-$AC56)</f>
        <v>261128.86930912046</v>
      </c>
      <c r="I56" s="29">
        <f t="shared" si="0"/>
        <v>554311.18192960892</v>
      </c>
      <c r="J56" s="31">
        <f>SUM(I$3:I56)</f>
        <v>29932803.824198917</v>
      </c>
      <c r="K56" s="32">
        <f t="shared" si="1"/>
        <v>4.5</v>
      </c>
      <c r="L56" s="29">
        <f t="shared" si="2"/>
        <v>1175079.911891042</v>
      </c>
      <c r="M56" s="37">
        <f t="shared" si="19"/>
        <v>20000000</v>
      </c>
      <c r="N56" s="37">
        <f t="shared" si="15"/>
        <v>20000000</v>
      </c>
      <c r="O56" s="37">
        <f>IF(G56 = E56*('Control Panel'!$C$22),M56*('Control Panel'!$C$22),$AG56-G56)</f>
        <v>101291.66666666669</v>
      </c>
      <c r="P56" s="38">
        <f t="shared" si="3"/>
        <v>0</v>
      </c>
      <c r="Q56" s="38">
        <f t="shared" si="4"/>
        <v>101291.66666666669</v>
      </c>
      <c r="R56" s="44">
        <f>SUM(Q$3:Q56)</f>
        <v>5469750.0000000019</v>
      </c>
      <c r="S56" s="39">
        <f t="shared" si="5"/>
        <v>4.5</v>
      </c>
      <c r="T56" s="38">
        <f t="shared" si="6"/>
        <v>0</v>
      </c>
      <c r="U56" s="17">
        <f t="shared" si="20"/>
        <v>10000000</v>
      </c>
      <c r="V56" s="17">
        <f t="shared" si="16"/>
        <v>10000000</v>
      </c>
      <c r="W56" s="17">
        <f>IF(O56 = M56*('Control Panel'!$C$22), U56*('Control Panel'!$C$22),$AG56-G56-O56)</f>
        <v>50645.833333333343</v>
      </c>
      <c r="X56" s="20">
        <f t="shared" si="7"/>
        <v>0</v>
      </c>
      <c r="Y56" s="20">
        <f t="shared" si="8"/>
        <v>50645.833333333343</v>
      </c>
      <c r="Z56" s="48">
        <f>SUM(Y$3:Y56)</f>
        <v>2734875.0000000009</v>
      </c>
      <c r="AA56" s="19">
        <f t="shared" si="9"/>
        <v>4.5</v>
      </c>
      <c r="AB56" s="20">
        <f t="shared" si="10"/>
        <v>0</v>
      </c>
      <c r="AC56" s="22">
        <f t="shared" si="11"/>
        <v>445119.81262048846</v>
      </c>
      <c r="AD56" s="99">
        <f t="shared" si="12"/>
        <v>0</v>
      </c>
      <c r="AF56" s="40">
        <f t="shared" si="13"/>
        <v>706248.68192960892</v>
      </c>
      <c r="AG56" s="3">
        <f>IF('Control Panel'!$D$27= "ON",'Mortgage Amortization'!D56*(1-'Control Panel'!$C$27),'Mortgage Amortization'!D56)</f>
        <v>706248.68192960892</v>
      </c>
      <c r="AH56" s="40">
        <f t="shared" si="17"/>
        <v>0</v>
      </c>
      <c r="AK56" s="2">
        <f>SUM('Mortgage Amortization'!G56,'Mortgage Amortization'!M56,'Mortgage Amortization'!S56,'Mortgage Amortization'!Y56,'Mortgage Amortization'!AE56,'Mortgage Amortization'!AK56,'Mortgage Amortization'!AQ56,'Mortgage Amortization'!AW56,'Mortgage Amortization'!BC56,'Mortgage Amortization'!BI56,'Mortgage Amortization'!BO56,'Mortgage Amortization'!BU56,'Mortgage Amortization'!CA56,'Mortgage Amortization'!CG56,'Mortgage Amortization'!CM56)</f>
        <v>87940499.992371067</v>
      </c>
    </row>
    <row r="57" spans="3:37" x14ac:dyDescent="0.3">
      <c r="D57">
        <v>55</v>
      </c>
      <c r="E57" s="28">
        <f t="shared" si="18"/>
        <v>57627604.186155476</v>
      </c>
      <c r="F57" s="28">
        <f t="shared" si="14"/>
        <v>57365152.807926998</v>
      </c>
      <c r="G57" s="28">
        <f>IF($AG57-E57*('Control Panel'!$C$22) &gt;=0, E57*('Control Panel'!$C$22),AG57)</f>
        <v>291859.80370113329</v>
      </c>
      <c r="H57" s="30">
        <f>IF(E57-$AC57 &lt;= 0,E57,'Mortgage Amortization'!$D57-$AC57)</f>
        <v>262451.37822847557</v>
      </c>
      <c r="I57" s="29">
        <f t="shared" si="0"/>
        <v>554311.18192960881</v>
      </c>
      <c r="J57" s="31">
        <f>SUM(I$3:I57)</f>
        <v>30487115.006128527</v>
      </c>
      <c r="K57" s="32">
        <f t="shared" si="1"/>
        <v>4.583333333333333</v>
      </c>
      <c r="L57" s="29">
        <f t="shared" si="2"/>
        <v>1202902.1502138462</v>
      </c>
      <c r="M57" s="37">
        <f t="shared" si="19"/>
        <v>20000000</v>
      </c>
      <c r="N57" s="37">
        <f t="shared" si="15"/>
        <v>20000000</v>
      </c>
      <c r="O57" s="37">
        <f>IF(G57 = E57*('Control Panel'!$C$22),M57*('Control Panel'!$C$22),$AG57-G57)</f>
        <v>101291.66666666669</v>
      </c>
      <c r="P57" s="38">
        <f t="shared" si="3"/>
        <v>0</v>
      </c>
      <c r="Q57" s="38">
        <f t="shared" si="4"/>
        <v>101291.66666666669</v>
      </c>
      <c r="R57" s="44">
        <f>SUM(Q$3:Q57)</f>
        <v>5571041.6666666688</v>
      </c>
      <c r="S57" s="39">
        <f t="shared" si="5"/>
        <v>4.583333333333333</v>
      </c>
      <c r="T57" s="38">
        <f t="shared" si="6"/>
        <v>0</v>
      </c>
      <c r="U57" s="17">
        <f t="shared" si="20"/>
        <v>10000000</v>
      </c>
      <c r="V57" s="17">
        <f t="shared" si="16"/>
        <v>10000000</v>
      </c>
      <c r="W57" s="17">
        <f>IF(O57 = M57*('Control Panel'!$C$22), U57*('Control Panel'!$C$22),$AG57-G57-O57)</f>
        <v>50645.833333333343</v>
      </c>
      <c r="X57" s="20">
        <f t="shared" si="7"/>
        <v>0</v>
      </c>
      <c r="Y57" s="20">
        <f t="shared" si="8"/>
        <v>50645.833333333343</v>
      </c>
      <c r="Z57" s="48">
        <f>SUM(Y$3:Y57)</f>
        <v>2785520.8333333344</v>
      </c>
      <c r="AA57" s="19">
        <f t="shared" si="9"/>
        <v>4.583333333333333</v>
      </c>
      <c r="AB57" s="20">
        <f t="shared" si="10"/>
        <v>0</v>
      </c>
      <c r="AC57" s="22">
        <f t="shared" si="11"/>
        <v>443797.30370113335</v>
      </c>
      <c r="AD57" s="99">
        <f t="shared" si="12"/>
        <v>0</v>
      </c>
      <c r="AF57" s="40">
        <f t="shared" si="13"/>
        <v>706248.68192960881</v>
      </c>
      <c r="AG57" s="3">
        <f>IF('Control Panel'!$D$27= "ON",'Mortgage Amortization'!D57*(1-'Control Panel'!$C$27),'Mortgage Amortization'!D57)</f>
        <v>706248.68192960892</v>
      </c>
      <c r="AH57" s="40">
        <f t="shared" si="17"/>
        <v>0</v>
      </c>
      <c r="AK57" s="2">
        <f>SUM('Mortgage Amortization'!G57,'Mortgage Amortization'!M57,'Mortgage Amortization'!S57,'Mortgage Amortization'!Y57,'Mortgage Amortization'!AE57,'Mortgage Amortization'!AK57,'Mortgage Amortization'!AQ57,'Mortgage Amortization'!AW57,'Mortgage Amortization'!BC57,'Mortgage Amortization'!BI57,'Mortgage Amortization'!BO57,'Mortgage Amortization'!BU57,'Mortgage Amortization'!CA57,'Mortgage Amortization'!CG57,'Mortgage Amortization'!CM57)</f>
        <v>87681512.375478372</v>
      </c>
    </row>
    <row r="58" spans="3:37" x14ac:dyDescent="0.3">
      <c r="D58">
        <v>56</v>
      </c>
      <c r="E58" s="28">
        <f t="shared" si="18"/>
        <v>57365152.807926998</v>
      </c>
      <c r="F58" s="28">
        <f t="shared" si="14"/>
        <v>57101372.222822532</v>
      </c>
      <c r="G58" s="28">
        <f>IF($AG58-E58*('Control Panel'!$C$22) &gt;=0, E58*('Control Panel'!$C$22),AG58)</f>
        <v>290530.59682514699</v>
      </c>
      <c r="H58" s="30">
        <f>IF(E58-$AC58 &lt;= 0,E58,'Mortgage Amortization'!$D58-$AC58)</f>
        <v>263780.58510446188</v>
      </c>
      <c r="I58" s="29">
        <f t="shared" si="0"/>
        <v>554311.18192960881</v>
      </c>
      <c r="J58" s="31">
        <f>SUM(I$3:I58)</f>
        <v>31041426.188058138</v>
      </c>
      <c r="K58" s="32">
        <f t="shared" si="1"/>
        <v>4.666666666666667</v>
      </c>
      <c r="L58" s="29">
        <f t="shared" si="2"/>
        <v>1230976.0638208222</v>
      </c>
      <c r="M58" s="37">
        <f t="shared" si="19"/>
        <v>20000000</v>
      </c>
      <c r="N58" s="37">
        <f t="shared" si="15"/>
        <v>20000000</v>
      </c>
      <c r="O58" s="37">
        <f>IF(G58 = E58*('Control Panel'!$C$22),M58*('Control Panel'!$C$22),$AG58-G58)</f>
        <v>101291.66666666669</v>
      </c>
      <c r="P58" s="38">
        <f t="shared" si="3"/>
        <v>0</v>
      </c>
      <c r="Q58" s="38">
        <f t="shared" si="4"/>
        <v>101291.66666666669</v>
      </c>
      <c r="R58" s="44">
        <f>SUM(Q$3:Q58)</f>
        <v>5672333.3333333358</v>
      </c>
      <c r="S58" s="39">
        <f t="shared" si="5"/>
        <v>4.666666666666667</v>
      </c>
      <c r="T58" s="38">
        <f t="shared" si="6"/>
        <v>0</v>
      </c>
      <c r="U58" s="17">
        <f t="shared" si="20"/>
        <v>10000000</v>
      </c>
      <c r="V58" s="17">
        <f t="shared" si="16"/>
        <v>10000000</v>
      </c>
      <c r="W58" s="17">
        <f>IF(O58 = M58*('Control Panel'!$C$22), U58*('Control Panel'!$C$22),$AG58-G58-O58)</f>
        <v>50645.833333333343</v>
      </c>
      <c r="X58" s="20">
        <f t="shared" si="7"/>
        <v>0</v>
      </c>
      <c r="Y58" s="20">
        <f t="shared" si="8"/>
        <v>50645.833333333343</v>
      </c>
      <c r="Z58" s="48">
        <f>SUM(Y$3:Y58)</f>
        <v>2836166.6666666679</v>
      </c>
      <c r="AA58" s="19">
        <f t="shared" si="9"/>
        <v>4.666666666666667</v>
      </c>
      <c r="AB58" s="20">
        <f t="shared" si="10"/>
        <v>0</v>
      </c>
      <c r="AC58" s="22">
        <f t="shared" si="11"/>
        <v>442468.09682514705</v>
      </c>
      <c r="AD58" s="99">
        <f t="shared" si="12"/>
        <v>0</v>
      </c>
      <c r="AF58" s="40">
        <f t="shared" si="13"/>
        <v>706248.68192960881</v>
      </c>
      <c r="AG58" s="3">
        <f>IF('Control Panel'!$D$27= "ON",'Mortgage Amortization'!D58*(1-'Control Panel'!$C$27),'Mortgage Amortization'!D58)</f>
        <v>706248.68192960892</v>
      </c>
      <c r="AH58" s="40">
        <f t="shared" si="17"/>
        <v>0</v>
      </c>
      <c r="AK58" s="2">
        <f>SUM('Mortgage Amortization'!G58,'Mortgage Amortization'!M58,'Mortgage Amortization'!S58,'Mortgage Amortization'!Y58,'Mortgage Amortization'!AE58,'Mortgage Amortization'!AK58,'Mortgage Amortization'!AQ58,'Mortgage Amortization'!AW58,'Mortgage Amortization'!BC58,'Mortgage Amortization'!BI58,'Mortgage Amortization'!BO58,'Mortgage Amortization'!BU58,'Mortgage Amortization'!CA58,'Mortgage Amortization'!CG58,'Mortgage Amortization'!CM58)</f>
        <v>87421251.618140787</v>
      </c>
    </row>
    <row r="59" spans="3:37" x14ac:dyDescent="0.3">
      <c r="D59">
        <v>57</v>
      </c>
      <c r="E59" s="28">
        <f t="shared" si="18"/>
        <v>57101372.222822532</v>
      </c>
      <c r="F59" s="28">
        <f t="shared" si="14"/>
        <v>56836255.698963091</v>
      </c>
      <c r="G59" s="28">
        <f>IF($AG59-E59*('Control Panel'!$C$22) &gt;=0, E59*('Control Panel'!$C$22),AG59)</f>
        <v>289194.65807016997</v>
      </c>
      <c r="H59" s="30">
        <f>IF(E59-$AC59 &lt;= 0,E59,'Mortgage Amortization'!$D59-$AC59)</f>
        <v>265116.52385943895</v>
      </c>
      <c r="I59" s="29">
        <f t="shared" si="0"/>
        <v>554311.18192960892</v>
      </c>
      <c r="J59" s="31">
        <f>SUM(I$3:I59)</f>
        <v>31595737.369987749</v>
      </c>
      <c r="K59" s="32">
        <f t="shared" si="1"/>
        <v>4.75</v>
      </c>
      <c r="L59" s="29">
        <f t="shared" si="2"/>
        <v>1259303.4883323349</v>
      </c>
      <c r="M59" s="37">
        <f t="shared" si="19"/>
        <v>20000000</v>
      </c>
      <c r="N59" s="37">
        <f t="shared" si="15"/>
        <v>20000000</v>
      </c>
      <c r="O59" s="37">
        <f>IF(G59 = E59*('Control Panel'!$C$22),M59*('Control Panel'!$C$22),$AG59-G59)</f>
        <v>101291.66666666669</v>
      </c>
      <c r="P59" s="38">
        <f t="shared" si="3"/>
        <v>0</v>
      </c>
      <c r="Q59" s="38">
        <f t="shared" si="4"/>
        <v>101291.66666666669</v>
      </c>
      <c r="R59" s="44">
        <f>SUM(Q$3:Q59)</f>
        <v>5773625.0000000028</v>
      </c>
      <c r="S59" s="39">
        <f t="shared" si="5"/>
        <v>4.75</v>
      </c>
      <c r="T59" s="38">
        <f t="shared" si="6"/>
        <v>0</v>
      </c>
      <c r="U59" s="17">
        <f t="shared" si="20"/>
        <v>10000000</v>
      </c>
      <c r="V59" s="17">
        <f t="shared" si="16"/>
        <v>10000000</v>
      </c>
      <c r="W59" s="17">
        <f>IF(O59 = M59*('Control Panel'!$C$22), U59*('Control Panel'!$C$22),$AG59-G59-O59)</f>
        <v>50645.833333333343</v>
      </c>
      <c r="X59" s="20">
        <f t="shared" si="7"/>
        <v>0</v>
      </c>
      <c r="Y59" s="20">
        <f t="shared" si="8"/>
        <v>50645.833333333343</v>
      </c>
      <c r="Z59" s="48">
        <f>SUM(Y$3:Y59)</f>
        <v>2886812.5000000014</v>
      </c>
      <c r="AA59" s="19">
        <f t="shared" si="9"/>
        <v>4.75</v>
      </c>
      <c r="AB59" s="20">
        <f t="shared" si="10"/>
        <v>0</v>
      </c>
      <c r="AC59" s="22">
        <f t="shared" si="11"/>
        <v>441132.15807016997</v>
      </c>
      <c r="AD59" s="99">
        <f t="shared" si="12"/>
        <v>0</v>
      </c>
      <c r="AF59" s="40">
        <f t="shared" si="13"/>
        <v>706248.68192960892</v>
      </c>
      <c r="AG59" s="3">
        <f>IF('Control Panel'!$D$27= "ON",'Mortgage Amortization'!D59*(1-'Control Panel'!$C$27),'Mortgage Amortization'!D59)</f>
        <v>706248.68192960892</v>
      </c>
      <c r="AH59" s="40">
        <f t="shared" si="17"/>
        <v>0</v>
      </c>
      <c r="AK59" s="2">
        <f>SUM('Mortgage Amortization'!G59,'Mortgage Amortization'!M59,'Mortgage Amortization'!S59,'Mortgage Amortization'!Y59,'Mortgage Amortization'!AE59,'Mortgage Amortization'!AK59,'Mortgage Amortization'!AQ59,'Mortgage Amortization'!AW59,'Mortgage Amortization'!BC59,'Mortgage Amortization'!BI59,'Mortgage Amortization'!BO59,'Mortgage Amortization'!BU59,'Mortgage Amortization'!CA59,'Mortgage Amortization'!CG59,'Mortgage Amortization'!CM59)</f>
        <v>87159711.390362725</v>
      </c>
    </row>
    <row r="60" spans="3:37" x14ac:dyDescent="0.3">
      <c r="D60">
        <v>58</v>
      </c>
      <c r="E60" s="28">
        <f t="shared" si="18"/>
        <v>56836255.698963091</v>
      </c>
      <c r="F60" s="28">
        <f t="shared" si="14"/>
        <v>56569796.470375523</v>
      </c>
      <c r="G60" s="28">
        <f>IF($AG60-E60*('Control Panel'!$C$22) &gt;=0, E60*('Control Panel'!$C$22),AG60)</f>
        <v>287851.95334204019</v>
      </c>
      <c r="H60" s="30">
        <f>IF(E60-$AC60 &lt;= 0,E60,'Mortgage Amortization'!$D60-$AC60)</f>
        <v>266459.22858756874</v>
      </c>
      <c r="I60" s="29">
        <f t="shared" si="0"/>
        <v>554311.18192960892</v>
      </c>
      <c r="J60" s="31">
        <f>SUM(I$3:I60)</f>
        <v>32150048.551917359</v>
      </c>
      <c r="K60" s="32">
        <f t="shared" si="1"/>
        <v>4.833333333333333</v>
      </c>
      <c r="L60" s="29">
        <f t="shared" si="2"/>
        <v>1287886.2715065822</v>
      </c>
      <c r="M60" s="37">
        <f t="shared" si="19"/>
        <v>20000000</v>
      </c>
      <c r="N60" s="37">
        <f t="shared" si="15"/>
        <v>20000000</v>
      </c>
      <c r="O60" s="37">
        <f>IF(G60 = E60*('Control Panel'!$C$22),M60*('Control Panel'!$C$22),$AG60-G60)</f>
        <v>101291.66666666669</v>
      </c>
      <c r="P60" s="38">
        <f t="shared" si="3"/>
        <v>0</v>
      </c>
      <c r="Q60" s="38">
        <f t="shared" si="4"/>
        <v>101291.66666666669</v>
      </c>
      <c r="R60" s="44">
        <f>SUM(Q$3:Q60)</f>
        <v>5874916.6666666698</v>
      </c>
      <c r="S60" s="39">
        <f t="shared" si="5"/>
        <v>4.833333333333333</v>
      </c>
      <c r="T60" s="38">
        <f t="shared" si="6"/>
        <v>0</v>
      </c>
      <c r="U60" s="17">
        <f t="shared" si="20"/>
        <v>10000000</v>
      </c>
      <c r="V60" s="17">
        <f t="shared" si="16"/>
        <v>10000000</v>
      </c>
      <c r="W60" s="17">
        <f>IF(O60 = M60*('Control Panel'!$C$22), U60*('Control Panel'!$C$22),$AG60-G60-O60)</f>
        <v>50645.833333333343</v>
      </c>
      <c r="X60" s="20">
        <f t="shared" si="7"/>
        <v>0</v>
      </c>
      <c r="Y60" s="20">
        <f t="shared" si="8"/>
        <v>50645.833333333343</v>
      </c>
      <c r="Z60" s="48">
        <f>SUM(Y$3:Y60)</f>
        <v>2937458.3333333349</v>
      </c>
      <c r="AA60" s="19">
        <f t="shared" si="9"/>
        <v>4.833333333333333</v>
      </c>
      <c r="AB60" s="20">
        <f t="shared" si="10"/>
        <v>0</v>
      </c>
      <c r="AC60" s="22">
        <f t="shared" si="11"/>
        <v>439789.45334204019</v>
      </c>
      <c r="AD60" s="99">
        <f t="shared" si="12"/>
        <v>0</v>
      </c>
      <c r="AF60" s="40">
        <f t="shared" si="13"/>
        <v>706248.68192960892</v>
      </c>
      <c r="AG60" s="3">
        <f>IF('Control Panel'!$D$27= "ON",'Mortgage Amortization'!D60*(1-'Control Panel'!$C$27),'Mortgage Amortization'!D60)</f>
        <v>706248.68192960892</v>
      </c>
      <c r="AH60" s="40">
        <f t="shared" si="17"/>
        <v>0</v>
      </c>
      <c r="AK60" s="2">
        <f>SUM('Mortgage Amortization'!G60,'Mortgage Amortization'!M60,'Mortgage Amortization'!S60,'Mortgage Amortization'!Y60,'Mortgage Amortization'!AE60,'Mortgage Amortization'!AK60,'Mortgage Amortization'!AQ60,'Mortgage Amortization'!AW60,'Mortgage Amortization'!BC60,'Mortgage Amortization'!BI60,'Mortgage Amortization'!BO60,'Mortgage Amortization'!BU60,'Mortgage Amortization'!CA60,'Mortgage Amortization'!CG60,'Mortgage Amortization'!CM60)</f>
        <v>86896885.330312982</v>
      </c>
    </row>
    <row r="61" spans="3:37" x14ac:dyDescent="0.3">
      <c r="D61">
        <v>59</v>
      </c>
      <c r="E61" s="28">
        <f t="shared" si="18"/>
        <v>56569796.470375523</v>
      </c>
      <c r="F61" s="28">
        <f t="shared" si="14"/>
        <v>56301987.736819834</v>
      </c>
      <c r="G61" s="28">
        <f>IF($AG61-E61*('Control Panel'!$C$22) &gt;=0, E61*('Control Panel'!$C$22),AG61)</f>
        <v>286502.44837392273</v>
      </c>
      <c r="H61" s="30">
        <f>IF(E61-$AC61 &lt;= 0,E61,'Mortgage Amortization'!$D61-$AC61)</f>
        <v>267808.73355568608</v>
      </c>
      <c r="I61" s="29">
        <f t="shared" si="0"/>
        <v>554311.18192960881</v>
      </c>
      <c r="J61" s="31">
        <f>SUM(I$3:I61)</f>
        <v>32704359.73384697</v>
      </c>
      <c r="K61" s="32">
        <f t="shared" si="1"/>
        <v>4.916666666666667</v>
      </c>
      <c r="L61" s="29">
        <f t="shared" si="2"/>
        <v>1316726.2733154567</v>
      </c>
      <c r="M61" s="37">
        <f t="shared" si="19"/>
        <v>20000000</v>
      </c>
      <c r="N61" s="37">
        <f t="shared" si="15"/>
        <v>20000000</v>
      </c>
      <c r="O61" s="37">
        <f>IF(G61 = E61*('Control Panel'!$C$22),M61*('Control Panel'!$C$22),$AG61-G61)</f>
        <v>101291.66666666669</v>
      </c>
      <c r="P61" s="38">
        <f t="shared" si="3"/>
        <v>0</v>
      </c>
      <c r="Q61" s="38">
        <f t="shared" si="4"/>
        <v>101291.66666666669</v>
      </c>
      <c r="R61" s="44">
        <f>SUM(Q$3:Q61)</f>
        <v>5976208.3333333367</v>
      </c>
      <c r="S61" s="39">
        <f t="shared" si="5"/>
        <v>4.916666666666667</v>
      </c>
      <c r="T61" s="38">
        <f t="shared" si="6"/>
        <v>0</v>
      </c>
      <c r="U61" s="17">
        <f t="shared" si="20"/>
        <v>10000000</v>
      </c>
      <c r="V61" s="17">
        <f t="shared" si="16"/>
        <v>10000000</v>
      </c>
      <c r="W61" s="17">
        <f>IF(O61 = M61*('Control Panel'!$C$22), U61*('Control Panel'!$C$22),$AG61-G61-O61)</f>
        <v>50645.833333333343</v>
      </c>
      <c r="X61" s="20">
        <f t="shared" si="7"/>
        <v>0</v>
      </c>
      <c r="Y61" s="20">
        <f t="shared" si="8"/>
        <v>50645.833333333343</v>
      </c>
      <c r="Z61" s="48">
        <f>SUM(Y$3:Y61)</f>
        <v>2988104.1666666684</v>
      </c>
      <c r="AA61" s="19">
        <f t="shared" si="9"/>
        <v>4.916666666666667</v>
      </c>
      <c r="AB61" s="20">
        <f t="shared" si="10"/>
        <v>0</v>
      </c>
      <c r="AC61" s="22">
        <f t="shared" si="11"/>
        <v>438439.94837392273</v>
      </c>
      <c r="AD61" s="99">
        <f t="shared" si="12"/>
        <v>0</v>
      </c>
      <c r="AF61" s="40">
        <f t="shared" si="13"/>
        <v>706248.68192960881</v>
      </c>
      <c r="AG61" s="3">
        <f>IF('Control Panel'!$D$27= "ON",'Mortgage Amortization'!D61*(1-'Control Panel'!$C$27),'Mortgage Amortization'!D61)</f>
        <v>706248.68192960881</v>
      </c>
      <c r="AH61" s="40">
        <f t="shared" si="17"/>
        <v>0</v>
      </c>
      <c r="AK61" s="2">
        <f>SUM('Mortgage Amortization'!G61,'Mortgage Amortization'!M61,'Mortgage Amortization'!S61,'Mortgage Amortization'!Y61,'Mortgage Amortization'!AE61,'Mortgage Amortization'!AK61,'Mortgage Amortization'!AQ61,'Mortgage Amortization'!AW61,'Mortgage Amortization'!BC61,'Mortgage Amortization'!BI61,'Mortgage Amortization'!BO61,'Mortgage Amortization'!BU61,'Mortgage Amortization'!CA61,'Mortgage Amortization'!CG61,'Mortgage Amortization'!CM61)</f>
        <v>86632767.044162512</v>
      </c>
    </row>
    <row r="62" spans="3:37" x14ac:dyDescent="0.3">
      <c r="C62">
        <f t="shared" ref="C62" si="25">D62/12</f>
        <v>5</v>
      </c>
      <c r="D62">
        <v>60</v>
      </c>
      <c r="E62" s="28">
        <f t="shared" si="18"/>
        <v>56301987.736819834</v>
      </c>
      <c r="F62" s="28">
        <f t="shared" si="14"/>
        <v>56032822.663615659</v>
      </c>
      <c r="G62" s="28">
        <f>IF($AG62-E62*('Control Panel'!$C$22) &gt;=0, E62*('Control Panel'!$C$22),AG62)</f>
        <v>285146.10872543551</v>
      </c>
      <c r="H62" s="30">
        <f>IF(E62-$AC62 &lt;= 0,E62,'Mortgage Amortization'!$D62-$AC62)</f>
        <v>269165.07320417347</v>
      </c>
      <c r="I62" s="29">
        <f t="shared" si="0"/>
        <v>554311.18192960904</v>
      </c>
      <c r="J62" s="31">
        <f>SUM(I$3:I62)</f>
        <v>33258670.915776581</v>
      </c>
      <c r="K62" s="32">
        <f t="shared" si="1"/>
        <v>5</v>
      </c>
      <c r="L62" s="29">
        <f t="shared" si="2"/>
        <v>1345825.3660208674</v>
      </c>
      <c r="M62" s="37">
        <f t="shared" si="19"/>
        <v>20000000</v>
      </c>
      <c r="N62" s="37">
        <f t="shared" si="15"/>
        <v>20000000</v>
      </c>
      <c r="O62" s="37">
        <f>IF(G62 = E62*('Control Panel'!$C$22),M62*('Control Panel'!$C$22),$AG62-G62)</f>
        <v>101291.66666666669</v>
      </c>
      <c r="P62" s="38">
        <f t="shared" si="3"/>
        <v>0</v>
      </c>
      <c r="Q62" s="38">
        <f t="shared" si="4"/>
        <v>101291.66666666669</v>
      </c>
      <c r="R62" s="44">
        <f>SUM(Q$3:Q62)</f>
        <v>6077500.0000000037</v>
      </c>
      <c r="S62" s="39">
        <f t="shared" si="5"/>
        <v>5</v>
      </c>
      <c r="T62" s="38">
        <f t="shared" si="6"/>
        <v>0</v>
      </c>
      <c r="U62" s="17">
        <f t="shared" si="20"/>
        <v>10000000</v>
      </c>
      <c r="V62" s="17">
        <f t="shared" si="16"/>
        <v>10000000</v>
      </c>
      <c r="W62" s="17">
        <f>IF(O62 = M62*('Control Panel'!$C$22), U62*('Control Panel'!$C$22),$AG62-G62-O62)</f>
        <v>50645.833333333343</v>
      </c>
      <c r="X62" s="20">
        <f t="shared" si="7"/>
        <v>0</v>
      </c>
      <c r="Y62" s="20">
        <f t="shared" si="8"/>
        <v>50645.833333333343</v>
      </c>
      <c r="Z62" s="48">
        <f>SUM(Y$3:Y62)</f>
        <v>3038750.0000000019</v>
      </c>
      <c r="AA62" s="19">
        <f t="shared" si="9"/>
        <v>5</v>
      </c>
      <c r="AB62" s="20">
        <f t="shared" si="10"/>
        <v>0</v>
      </c>
      <c r="AC62" s="22">
        <f t="shared" si="11"/>
        <v>437083.60872543557</v>
      </c>
      <c r="AD62" s="99">
        <f t="shared" si="12"/>
        <v>0</v>
      </c>
      <c r="AF62" s="40">
        <f t="shared" si="13"/>
        <v>706248.68192960904</v>
      </c>
      <c r="AG62" s="3">
        <f>IF('Control Panel'!$D$27= "ON",'Mortgage Amortization'!D62*(1-'Control Panel'!$C$27),'Mortgage Amortization'!D62)</f>
        <v>706248.68192960904</v>
      </c>
      <c r="AH62" s="40">
        <f t="shared" si="17"/>
        <v>0</v>
      </c>
      <c r="AK62" s="2">
        <f>SUM('Mortgage Amortization'!G62,'Mortgage Amortization'!M62,'Mortgage Amortization'!S62,'Mortgage Amortization'!Y62,'Mortgage Amortization'!AE62,'Mortgage Amortization'!AK62,'Mortgage Amortization'!AQ62,'Mortgage Amortization'!AW62,'Mortgage Amortization'!BC62,'Mortgage Amortization'!BI62,'Mortgage Amortization'!BO62,'Mortgage Amortization'!BU62,'Mortgage Amortization'!CA62,'Mortgage Amortization'!CG62,'Mortgage Amortization'!CM62)</f>
        <v>86367350.105921954</v>
      </c>
    </row>
    <row r="63" spans="3:37" x14ac:dyDescent="0.3">
      <c r="D63">
        <v>61</v>
      </c>
      <c r="E63" s="28">
        <f t="shared" si="18"/>
        <v>56032822.663615659</v>
      </c>
      <c r="F63" s="28">
        <f t="shared" si="14"/>
        <v>55762294.381467819</v>
      </c>
      <c r="G63" s="28">
        <f>IF($AG63-E63*('Control Panel'!$C$22) &gt;=0, E63*('Control Panel'!$C$22),AG63)</f>
        <v>283782.89978177019</v>
      </c>
      <c r="H63" s="30">
        <f>IF(E63-$AC63 &lt;= 0,E63,'Mortgage Amortization'!$D63-$AC63)</f>
        <v>270528.28214783862</v>
      </c>
      <c r="I63" s="29">
        <f t="shared" si="0"/>
        <v>554311.18192960881</v>
      </c>
      <c r="J63" s="31">
        <f>SUM(I$3:I63)</f>
        <v>33812982.097706191</v>
      </c>
      <c r="K63" s="32">
        <f t="shared" si="1"/>
        <v>5.083333333333333</v>
      </c>
      <c r="L63" s="29">
        <f t="shared" si="2"/>
        <v>1375185.4342515129</v>
      </c>
      <c r="M63" s="37">
        <f t="shared" si="19"/>
        <v>20000000</v>
      </c>
      <c r="N63" s="37">
        <f t="shared" si="15"/>
        <v>20000000</v>
      </c>
      <c r="O63" s="37">
        <f>IF(G63 = E63*('Control Panel'!$C$22),M63*('Control Panel'!$C$22),$AG63-G63)</f>
        <v>101291.66666666669</v>
      </c>
      <c r="P63" s="38">
        <f t="shared" si="3"/>
        <v>0</v>
      </c>
      <c r="Q63" s="38">
        <f t="shared" si="4"/>
        <v>101291.66666666669</v>
      </c>
      <c r="R63" s="44">
        <f>SUM(Q$3:Q63)</f>
        <v>6178791.6666666707</v>
      </c>
      <c r="S63" s="39">
        <f t="shared" si="5"/>
        <v>5.083333333333333</v>
      </c>
      <c r="T63" s="38">
        <f t="shared" si="6"/>
        <v>0</v>
      </c>
      <c r="U63" s="17">
        <f t="shared" si="20"/>
        <v>10000000</v>
      </c>
      <c r="V63" s="17">
        <f t="shared" si="16"/>
        <v>10000000</v>
      </c>
      <c r="W63" s="17">
        <f>IF(O63 = M63*('Control Panel'!$C$22), U63*('Control Panel'!$C$22),$AG63-G63-O63)</f>
        <v>50645.833333333343</v>
      </c>
      <c r="X63" s="20">
        <f t="shared" si="7"/>
        <v>0</v>
      </c>
      <c r="Y63" s="20">
        <f t="shared" si="8"/>
        <v>50645.833333333343</v>
      </c>
      <c r="Z63" s="48">
        <f>SUM(Y$3:Y63)</f>
        <v>3089395.8333333354</v>
      </c>
      <c r="AA63" s="19">
        <f t="shared" si="9"/>
        <v>5.083333333333333</v>
      </c>
      <c r="AB63" s="20">
        <f t="shared" si="10"/>
        <v>0</v>
      </c>
      <c r="AC63" s="22">
        <f t="shared" si="11"/>
        <v>435720.39978177019</v>
      </c>
      <c r="AD63" s="99">
        <f t="shared" si="12"/>
        <v>0</v>
      </c>
      <c r="AF63" s="40">
        <f t="shared" si="13"/>
        <v>706248.68192960881</v>
      </c>
      <c r="AG63" s="3">
        <f>IF('Control Panel'!$D$27= "ON",'Mortgage Amortization'!D63*(1-'Control Panel'!$C$27),'Mortgage Amortization'!D63)</f>
        <v>706248.68192960881</v>
      </c>
      <c r="AH63" s="40">
        <f t="shared" si="17"/>
        <v>0</v>
      </c>
      <c r="AK63" s="2">
        <f>SUM('Mortgage Amortization'!G63,'Mortgage Amortization'!M63,'Mortgage Amortization'!S63,'Mortgage Amortization'!Y63,'Mortgage Amortization'!AE63,'Mortgage Amortization'!AK63,'Mortgage Amortization'!AQ63,'Mortgage Amortization'!AW63,'Mortgage Amortization'!BC63,'Mortgage Amortization'!BI63,'Mortgage Amortization'!BO63,'Mortgage Amortization'!BU63,'Mortgage Amortization'!CA63,'Mortgage Amortization'!CG63,'Mortgage Amortization'!CM63)</f>
        <v>86100628.057277799</v>
      </c>
    </row>
    <row r="64" spans="3:37" x14ac:dyDescent="0.3">
      <c r="D64">
        <v>62</v>
      </c>
      <c r="E64" s="28">
        <f t="shared" si="18"/>
        <v>55762294.381467819</v>
      </c>
      <c r="F64" s="28">
        <f t="shared" si="14"/>
        <v>55490395.986291021</v>
      </c>
      <c r="G64" s="28">
        <f>IF($AG64-E64*('Control Panel'!$C$22) &gt;=0, E64*('Control Panel'!$C$22),AG64)</f>
        <v>282412.78675280896</v>
      </c>
      <c r="H64" s="30">
        <f>IF(E64-$AC64 &lt;= 0,E64,'Mortgage Amortization'!$D64-$AC64)</f>
        <v>271898.39517679985</v>
      </c>
      <c r="I64" s="29">
        <f t="shared" si="0"/>
        <v>554311.18192960881</v>
      </c>
      <c r="J64" s="31">
        <f>SUM(I$3:I64)</f>
        <v>34367293.279635802</v>
      </c>
      <c r="K64" s="32">
        <f t="shared" si="1"/>
        <v>5.166666666666667</v>
      </c>
      <c r="L64" s="29">
        <f t="shared" si="2"/>
        <v>1404808.3750801326</v>
      </c>
      <c r="M64" s="37">
        <f t="shared" si="19"/>
        <v>20000000</v>
      </c>
      <c r="N64" s="37">
        <f t="shared" si="15"/>
        <v>20000000</v>
      </c>
      <c r="O64" s="37">
        <f>IF(G64 = E64*('Control Panel'!$C$22),M64*('Control Panel'!$C$22),$AG64-G64)</f>
        <v>101291.66666666669</v>
      </c>
      <c r="P64" s="38">
        <f t="shared" si="3"/>
        <v>0</v>
      </c>
      <c r="Q64" s="38">
        <f t="shared" si="4"/>
        <v>101291.66666666669</v>
      </c>
      <c r="R64" s="44">
        <f>SUM(Q$3:Q64)</f>
        <v>6280083.3333333377</v>
      </c>
      <c r="S64" s="39">
        <f t="shared" si="5"/>
        <v>5.166666666666667</v>
      </c>
      <c r="T64" s="38">
        <f t="shared" si="6"/>
        <v>0</v>
      </c>
      <c r="U64" s="17">
        <f t="shared" si="20"/>
        <v>10000000</v>
      </c>
      <c r="V64" s="17">
        <f t="shared" si="16"/>
        <v>10000000</v>
      </c>
      <c r="W64" s="17">
        <f>IF(O64 = M64*('Control Panel'!$C$22), U64*('Control Panel'!$C$22),$AG64-G64-O64)</f>
        <v>50645.833333333343</v>
      </c>
      <c r="X64" s="20">
        <f t="shared" si="7"/>
        <v>0</v>
      </c>
      <c r="Y64" s="20">
        <f t="shared" si="8"/>
        <v>50645.833333333343</v>
      </c>
      <c r="Z64" s="48">
        <f>SUM(Y$3:Y64)</f>
        <v>3140041.6666666688</v>
      </c>
      <c r="AA64" s="19">
        <f t="shared" si="9"/>
        <v>5.166666666666667</v>
      </c>
      <c r="AB64" s="20">
        <f t="shared" si="10"/>
        <v>0</v>
      </c>
      <c r="AC64" s="22">
        <f t="shared" si="11"/>
        <v>434350.28675280896</v>
      </c>
      <c r="AD64" s="99">
        <f t="shared" si="12"/>
        <v>0</v>
      </c>
      <c r="AF64" s="40">
        <f t="shared" si="13"/>
        <v>706248.68192960881</v>
      </c>
      <c r="AG64" s="3">
        <f>IF('Control Panel'!$D$27= "ON",'Mortgage Amortization'!D64*(1-'Control Panel'!$C$27),'Mortgage Amortization'!D64)</f>
        <v>706248.68192960881</v>
      </c>
      <c r="AH64" s="40">
        <f t="shared" si="17"/>
        <v>0</v>
      </c>
      <c r="AK64" s="2">
        <f>SUM('Mortgage Amortization'!G64,'Mortgage Amortization'!M64,'Mortgage Amortization'!S64,'Mortgage Amortization'!Y64,'Mortgage Amortization'!AE64,'Mortgage Amortization'!AK64,'Mortgage Amortization'!AQ64,'Mortgage Amortization'!AW64,'Mortgage Amortization'!BC64,'Mortgage Amortization'!BI64,'Mortgage Amortization'!BO64,'Mortgage Amortization'!BU64,'Mortgage Amortization'!CA64,'Mortgage Amortization'!CG64,'Mortgage Amortization'!CM64)</f>
        <v>85832594.407427952</v>
      </c>
    </row>
    <row r="65" spans="3:37" x14ac:dyDescent="0.3">
      <c r="D65">
        <v>63</v>
      </c>
      <c r="E65" s="28">
        <f t="shared" si="18"/>
        <v>55490395.986291021</v>
      </c>
      <c r="F65" s="28">
        <f t="shared" si="14"/>
        <v>55217120.539033651</v>
      </c>
      <c r="G65" s="28">
        <f>IF($AG65-E65*('Control Panel'!$C$22) &gt;=0, E65*('Control Panel'!$C$22),AG65)</f>
        <v>281035.73467223643</v>
      </c>
      <c r="H65" s="30">
        <f>IF(E65-$AC65 &lt;= 0,E65,'Mortgage Amortization'!$D65-$AC65)</f>
        <v>273275.44725737232</v>
      </c>
      <c r="I65" s="29">
        <f t="shared" si="0"/>
        <v>554311.18192960881</v>
      </c>
      <c r="J65" s="31">
        <f>SUM(I$3:I65)</f>
        <v>34921604.461565413</v>
      </c>
      <c r="K65" s="32">
        <f t="shared" si="1"/>
        <v>5.25</v>
      </c>
      <c r="L65" s="29">
        <f t="shared" si="2"/>
        <v>1434696.0981012047</v>
      </c>
      <c r="M65" s="37">
        <f t="shared" si="19"/>
        <v>20000000</v>
      </c>
      <c r="N65" s="37">
        <f t="shared" si="15"/>
        <v>20000000</v>
      </c>
      <c r="O65" s="37">
        <f>IF(G65 = E65*('Control Panel'!$C$22),M65*('Control Panel'!$C$22),$AG65-G65)</f>
        <v>101291.66666666669</v>
      </c>
      <c r="P65" s="38">
        <f t="shared" si="3"/>
        <v>0</v>
      </c>
      <c r="Q65" s="38">
        <f t="shared" si="4"/>
        <v>101291.66666666669</v>
      </c>
      <c r="R65" s="44">
        <f>SUM(Q$3:Q65)</f>
        <v>6381375.0000000047</v>
      </c>
      <c r="S65" s="39">
        <f t="shared" si="5"/>
        <v>5.25</v>
      </c>
      <c r="T65" s="38">
        <f t="shared" si="6"/>
        <v>0</v>
      </c>
      <c r="U65" s="17">
        <f t="shared" si="20"/>
        <v>10000000</v>
      </c>
      <c r="V65" s="17">
        <f t="shared" si="16"/>
        <v>10000000</v>
      </c>
      <c r="W65" s="17">
        <f>IF(O65 = M65*('Control Panel'!$C$22), U65*('Control Panel'!$C$22),$AG65-G65-O65)</f>
        <v>50645.833333333343</v>
      </c>
      <c r="X65" s="20">
        <f t="shared" si="7"/>
        <v>0</v>
      </c>
      <c r="Y65" s="20">
        <f t="shared" si="8"/>
        <v>50645.833333333343</v>
      </c>
      <c r="Z65" s="48">
        <f>SUM(Y$3:Y65)</f>
        <v>3190687.5000000023</v>
      </c>
      <c r="AA65" s="19">
        <f t="shared" si="9"/>
        <v>5.25</v>
      </c>
      <c r="AB65" s="20">
        <f t="shared" si="10"/>
        <v>0</v>
      </c>
      <c r="AC65" s="22">
        <f t="shared" si="11"/>
        <v>432973.23467223649</v>
      </c>
      <c r="AD65" s="99">
        <f t="shared" si="12"/>
        <v>0</v>
      </c>
      <c r="AF65" s="40">
        <f t="shared" si="13"/>
        <v>706248.68192960881</v>
      </c>
      <c r="AG65" s="3">
        <f>IF('Control Panel'!$D$27= "ON",'Mortgage Amortization'!D65*(1-'Control Panel'!$C$27),'Mortgage Amortization'!D65)</f>
        <v>706248.68192960881</v>
      </c>
      <c r="AH65" s="40">
        <f t="shared" si="17"/>
        <v>0</v>
      </c>
      <c r="AK65" s="2">
        <f>SUM('Mortgage Amortization'!G65,'Mortgage Amortization'!M65,'Mortgage Amortization'!S65,'Mortgage Amortization'!Y65,'Mortgage Amortization'!AE65,'Mortgage Amortization'!AK65,'Mortgage Amortization'!AQ65,'Mortgage Amortization'!AW65,'Mortgage Amortization'!BC65,'Mortgage Amortization'!BI65,'Mortgage Amortization'!BO65,'Mortgage Amortization'!BU65,'Mortgage Amortization'!CA65,'Mortgage Amortization'!CG65,'Mortgage Amortization'!CM65)</f>
        <v>85563242.632916495</v>
      </c>
    </row>
    <row r="66" spans="3:37" x14ac:dyDescent="0.3">
      <c r="D66">
        <v>64</v>
      </c>
      <c r="E66" s="28">
        <f t="shared" si="18"/>
        <v>55217120.539033651</v>
      </c>
      <c r="F66" s="28">
        <f t="shared" si="14"/>
        <v>54942461.065500692</v>
      </c>
      <c r="G66" s="28">
        <f>IF($AG66-E66*('Control Panel'!$C$22) &gt;=0, E66*('Control Panel'!$C$22),AG66)</f>
        <v>279651.70839664753</v>
      </c>
      <c r="H66" s="30">
        <f>IF(E66-$AC66 &lt;= 0,E66,'Mortgage Amortization'!$D66-$AC66)</f>
        <v>274659.47353296122</v>
      </c>
      <c r="I66" s="29">
        <f t="shared" si="0"/>
        <v>554311.18192960881</v>
      </c>
      <c r="J66" s="31">
        <f>SUM(I$3:I66)</f>
        <v>35475915.643495023</v>
      </c>
      <c r="K66" s="32">
        <f t="shared" si="1"/>
        <v>5.333333333333333</v>
      </c>
      <c r="L66" s="29">
        <f t="shared" si="2"/>
        <v>1464850.5255091265</v>
      </c>
      <c r="M66" s="37">
        <f t="shared" si="19"/>
        <v>20000000</v>
      </c>
      <c r="N66" s="37">
        <f t="shared" si="15"/>
        <v>20000000</v>
      </c>
      <c r="O66" s="37">
        <f>IF(G66 = E66*('Control Panel'!$C$22),M66*('Control Panel'!$C$22),$AG66-G66)</f>
        <v>101291.66666666669</v>
      </c>
      <c r="P66" s="38">
        <f t="shared" si="3"/>
        <v>0</v>
      </c>
      <c r="Q66" s="38">
        <f t="shared" si="4"/>
        <v>101291.66666666669</v>
      </c>
      <c r="R66" s="44">
        <f>SUM(Q$3:Q66)</f>
        <v>6482666.6666666716</v>
      </c>
      <c r="S66" s="39">
        <f t="shared" si="5"/>
        <v>5.333333333333333</v>
      </c>
      <c r="T66" s="38">
        <f t="shared" si="6"/>
        <v>0</v>
      </c>
      <c r="U66" s="17">
        <f t="shared" si="20"/>
        <v>10000000</v>
      </c>
      <c r="V66" s="17">
        <f t="shared" si="16"/>
        <v>10000000</v>
      </c>
      <c r="W66" s="17">
        <f>IF(O66 = M66*('Control Panel'!$C$22), U66*('Control Panel'!$C$22),$AG66-G66-O66)</f>
        <v>50645.833333333343</v>
      </c>
      <c r="X66" s="20">
        <f t="shared" si="7"/>
        <v>0</v>
      </c>
      <c r="Y66" s="20">
        <f t="shared" si="8"/>
        <v>50645.833333333343</v>
      </c>
      <c r="Z66" s="48">
        <f>SUM(Y$3:Y66)</f>
        <v>3241333.3333333358</v>
      </c>
      <c r="AA66" s="19">
        <f t="shared" si="9"/>
        <v>5.333333333333333</v>
      </c>
      <c r="AB66" s="20">
        <f t="shared" si="10"/>
        <v>0</v>
      </c>
      <c r="AC66" s="22">
        <f t="shared" si="11"/>
        <v>431589.20839664759</v>
      </c>
      <c r="AD66" s="99">
        <f t="shared" si="12"/>
        <v>0</v>
      </c>
      <c r="AF66" s="40">
        <f t="shared" si="13"/>
        <v>706248.68192960881</v>
      </c>
      <c r="AG66" s="3">
        <f>IF('Control Panel'!$D$27= "ON",'Mortgage Amortization'!D66*(1-'Control Panel'!$C$27),'Mortgage Amortization'!D66)</f>
        <v>706248.68192960881</v>
      </c>
      <c r="AH66" s="40">
        <f t="shared" si="17"/>
        <v>0</v>
      </c>
      <c r="AK66" s="2">
        <f>SUM('Mortgage Amortization'!G66,'Mortgage Amortization'!M66,'Mortgage Amortization'!S66,'Mortgage Amortization'!Y66,'Mortgage Amortization'!AE66,'Mortgage Amortization'!AK66,'Mortgage Amortization'!AQ66,'Mortgage Amortization'!AW66,'Mortgage Amortization'!BC66,'Mortgage Amortization'!BI66,'Mortgage Amortization'!BO66,'Mortgage Amortization'!BU66,'Mortgage Amortization'!CA66,'Mortgage Amortization'!CG66,'Mortgage Amortization'!CM66)</f>
        <v>85292566.177467495</v>
      </c>
    </row>
    <row r="67" spans="3:37" x14ac:dyDescent="0.3">
      <c r="D67">
        <v>65</v>
      </c>
      <c r="E67" s="28">
        <f t="shared" si="18"/>
        <v>54942461.065500692</v>
      </c>
      <c r="F67" s="28">
        <f t="shared" si="14"/>
        <v>54666410.556175731</v>
      </c>
      <c r="G67" s="28">
        <f>IF($AG67-E67*('Control Panel'!$C$22) &gt;=0, E67*('Control Panel'!$C$22),AG67)</f>
        <v>278260.67260465043</v>
      </c>
      <c r="H67" s="30">
        <f>IF(E67-$AC67 &lt;= 0,E67,'Mortgage Amortization'!$D67-$AC67)</f>
        <v>276050.50932495843</v>
      </c>
      <c r="I67" s="29">
        <f t="shared" ref="I67:I130" si="26">G67+H67</f>
        <v>554311.18192960881</v>
      </c>
      <c r="J67" s="31">
        <f>SUM(I$3:I67)</f>
        <v>36030226.825424634</v>
      </c>
      <c r="K67" s="32">
        <f t="shared" ref="K67:K130" si="27">$D67/12</f>
        <v>5.416666666666667</v>
      </c>
      <c r="L67" s="29">
        <f t="shared" ref="L67:L130" si="28">H67*K67</f>
        <v>1495273.5921768583</v>
      </c>
      <c r="M67" s="37">
        <f t="shared" si="19"/>
        <v>20000000</v>
      </c>
      <c r="N67" s="37">
        <f t="shared" si="15"/>
        <v>20000000</v>
      </c>
      <c r="O67" s="37">
        <f>IF(G67 = E67*('Control Panel'!$C$22),M67*('Control Panel'!$C$22),$AG67-G67)</f>
        <v>101291.66666666669</v>
      </c>
      <c r="P67" s="38">
        <f t="shared" ref="P67:P130" si="29">IF(AND(F67=0,E67&gt;0),$AG67-H67-$AC67,IF(E67 = 0, IF(($AG67&gt;= $AC67+M67),M67,$AG67-$AC67),0))</f>
        <v>0</v>
      </c>
      <c r="Q67" s="38">
        <f t="shared" ref="Q67:Q130" si="30">O67+P67</f>
        <v>101291.66666666669</v>
      </c>
      <c r="R67" s="44">
        <f>SUM(Q$3:Q67)</f>
        <v>6583958.3333333386</v>
      </c>
      <c r="S67" s="39">
        <f t="shared" ref="S67:S130" si="31">$D67/12</f>
        <v>5.416666666666667</v>
      </c>
      <c r="T67" s="38">
        <f t="shared" ref="T67:T130" si="32">P67*S67</f>
        <v>0</v>
      </c>
      <c r="U67" s="17">
        <f t="shared" si="20"/>
        <v>10000000</v>
      </c>
      <c r="V67" s="17">
        <f t="shared" si="16"/>
        <v>10000000</v>
      </c>
      <c r="W67" s="17">
        <f>IF(O67 = M67*('Control Panel'!$C$22), U67*('Control Panel'!$C$22),$AG67-G67-O67)</f>
        <v>50645.833333333343</v>
      </c>
      <c r="X67" s="20">
        <f t="shared" ref="X67:X130" si="33">IF(AND(N67=0,M67&gt;0),$AG67-P67-$AC67,IF(M67 = 0, IF(($AG67&gt;= $AC67+U67),U67,$AG67-$AC67),0))</f>
        <v>0</v>
      </c>
      <c r="Y67" s="20">
        <f t="shared" ref="Y67:Y130" si="34">W67+X67</f>
        <v>50645.833333333343</v>
      </c>
      <c r="Z67" s="48">
        <f>SUM(Y$3:Y67)</f>
        <v>3291979.1666666693</v>
      </c>
      <c r="AA67" s="19">
        <f t="shared" ref="AA67:AA130" si="35">$D67/12</f>
        <v>5.416666666666667</v>
      </c>
      <c r="AB67" s="20">
        <f t="shared" ref="AB67:AB130" si="36">X67*AA67</f>
        <v>0</v>
      </c>
      <c r="AC67" s="22">
        <f t="shared" ref="AC67:AC130" si="37">SUM(W67,O67,G67)</f>
        <v>430198.17260465049</v>
      </c>
      <c r="AD67" s="99">
        <f t="shared" ref="AD67:AD130" si="38">ABS(AH67)</f>
        <v>0</v>
      </c>
      <c r="AF67" s="40">
        <f t="shared" ref="AF67:AF130" si="39">Y67+Q67+I67</f>
        <v>706248.68192960881</v>
      </c>
      <c r="AG67" s="3">
        <f>IF('Control Panel'!$D$27= "ON",'Mortgage Amortization'!D67*(1-'Control Panel'!$C$27),'Mortgage Amortization'!D67)</f>
        <v>706248.68192960892</v>
      </c>
      <c r="AH67" s="40">
        <f t="shared" si="17"/>
        <v>0</v>
      </c>
      <c r="AK67" s="2">
        <f>SUM('Mortgage Amortization'!G67,'Mortgage Amortization'!M67,'Mortgage Amortization'!S67,'Mortgage Amortization'!Y67,'Mortgage Amortization'!AE67,'Mortgage Amortization'!AK67,'Mortgage Amortization'!AQ67,'Mortgage Amortization'!AW67,'Mortgage Amortization'!BC67,'Mortgage Amortization'!BI67,'Mortgage Amortization'!BO67,'Mortgage Amortization'!BU67,'Mortgage Amortization'!CA67,'Mortgage Amortization'!CG67,'Mortgage Amortization'!CM67)</f>
        <v>85020558.451818079</v>
      </c>
    </row>
    <row r="68" spans="3:37" x14ac:dyDescent="0.3">
      <c r="D68">
        <v>66</v>
      </c>
      <c r="E68" s="28">
        <f t="shared" si="18"/>
        <v>54666410.556175731</v>
      </c>
      <c r="F68" s="28">
        <f t="shared" ref="F68:F131" si="40">F67-H68</f>
        <v>54388961.966042086</v>
      </c>
      <c r="G68" s="28">
        <f>IF($AG68-E68*('Control Panel'!$C$22) &gt;=0, E68*('Control Panel'!$C$22),AG68)</f>
        <v>276862.59179596504</v>
      </c>
      <c r="H68" s="30">
        <f>IF(E68-$AC68 &lt;= 0,E68,'Mortgage Amortization'!$D68-$AC68)</f>
        <v>277448.59013364371</v>
      </c>
      <c r="I68" s="29">
        <f t="shared" si="26"/>
        <v>554311.18192960881</v>
      </c>
      <c r="J68" s="31">
        <f>SUM(I$3:I68)</f>
        <v>36584538.007354245</v>
      </c>
      <c r="K68" s="32">
        <f t="shared" si="27"/>
        <v>5.5</v>
      </c>
      <c r="L68" s="29">
        <f t="shared" si="28"/>
        <v>1525967.2457350404</v>
      </c>
      <c r="M68" s="37">
        <f t="shared" si="19"/>
        <v>20000000</v>
      </c>
      <c r="N68" s="37">
        <f t="shared" ref="N68:N131" si="41">N67-P68</f>
        <v>20000000</v>
      </c>
      <c r="O68" s="37">
        <f>IF(G68 = E68*('Control Panel'!$C$22),M68*('Control Panel'!$C$22),$AG68-G68)</f>
        <v>101291.66666666669</v>
      </c>
      <c r="P68" s="38">
        <f t="shared" si="29"/>
        <v>0</v>
      </c>
      <c r="Q68" s="38">
        <f t="shared" si="30"/>
        <v>101291.66666666669</v>
      </c>
      <c r="R68" s="44">
        <f>SUM(Q$3:Q68)</f>
        <v>6685250.0000000056</v>
      </c>
      <c r="S68" s="39">
        <f t="shared" si="31"/>
        <v>5.5</v>
      </c>
      <c r="T68" s="38">
        <f t="shared" si="32"/>
        <v>0</v>
      </c>
      <c r="U68" s="17">
        <f t="shared" si="20"/>
        <v>10000000</v>
      </c>
      <c r="V68" s="17">
        <f t="shared" ref="V68:V131" si="42">V67-X68</f>
        <v>10000000</v>
      </c>
      <c r="W68" s="17">
        <f>IF(O68 = M68*('Control Panel'!$C$22), U68*('Control Panel'!$C$22),$AG68-G68-O68)</f>
        <v>50645.833333333343</v>
      </c>
      <c r="X68" s="20">
        <f t="shared" si="33"/>
        <v>0</v>
      </c>
      <c r="Y68" s="20">
        <f t="shared" si="34"/>
        <v>50645.833333333343</v>
      </c>
      <c r="Z68" s="48">
        <f>SUM(Y$3:Y68)</f>
        <v>3342625.0000000028</v>
      </c>
      <c r="AA68" s="19">
        <f t="shared" si="35"/>
        <v>5.5</v>
      </c>
      <c r="AB68" s="20">
        <f t="shared" si="36"/>
        <v>0</v>
      </c>
      <c r="AC68" s="22">
        <f t="shared" si="37"/>
        <v>428800.0917959651</v>
      </c>
      <c r="AD68" s="99">
        <f t="shared" si="38"/>
        <v>0</v>
      </c>
      <c r="AF68" s="40">
        <f t="shared" si="39"/>
        <v>706248.68192960881</v>
      </c>
      <c r="AG68" s="3">
        <f>IF('Control Panel'!$D$27= "ON",'Mortgage Amortization'!D68*(1-'Control Panel'!$C$27),'Mortgage Amortization'!D68)</f>
        <v>706248.68192960881</v>
      </c>
      <c r="AH68" s="40">
        <f t="shared" ref="AH68:AH131" si="43">AF68-AG68</f>
        <v>0</v>
      </c>
      <c r="AK68" s="2">
        <f>SUM('Mortgage Amortization'!G68,'Mortgage Amortization'!M68,'Mortgage Amortization'!S68,'Mortgage Amortization'!Y68,'Mortgage Amortization'!AE68,'Mortgage Amortization'!AK68,'Mortgage Amortization'!AQ68,'Mortgage Amortization'!AW68,'Mortgage Amortization'!BC68,'Mortgage Amortization'!BI68,'Mortgage Amortization'!BO68,'Mortgage Amortization'!BU68,'Mortgage Amortization'!CA68,'Mortgage Amortization'!CG68,'Mortgage Amortization'!CM68)</f>
        <v>84747212.833550304</v>
      </c>
    </row>
    <row r="69" spans="3:37" x14ac:dyDescent="0.3">
      <c r="D69">
        <v>67</v>
      </c>
      <c r="E69" s="28">
        <f t="shared" ref="E69:E132" si="44">E68-H68</f>
        <v>54388961.966042086</v>
      </c>
      <c r="F69" s="28">
        <f t="shared" si="40"/>
        <v>54110108.214402996</v>
      </c>
      <c r="G69" s="28">
        <f>IF($AG69-E69*('Control Panel'!$C$22) &gt;=0, E69*('Control Panel'!$C$22),AG69)</f>
        <v>275457.43029051734</v>
      </c>
      <c r="H69" s="30">
        <f>IF(E69-$AC69 &lt;= 0,E69,'Mortgage Amortization'!$D69-$AC69)</f>
        <v>278853.75163909153</v>
      </c>
      <c r="I69" s="29">
        <f t="shared" si="26"/>
        <v>554311.18192960881</v>
      </c>
      <c r="J69" s="31">
        <f>SUM(I$3:I69)</f>
        <v>37138849.189283855</v>
      </c>
      <c r="K69" s="32">
        <f t="shared" si="27"/>
        <v>5.583333333333333</v>
      </c>
      <c r="L69" s="29">
        <f t="shared" si="28"/>
        <v>1556933.4466515942</v>
      </c>
      <c r="M69" s="37">
        <f t="shared" ref="M69:M132" si="45">M68-P68</f>
        <v>20000000</v>
      </c>
      <c r="N69" s="37">
        <f t="shared" si="41"/>
        <v>20000000</v>
      </c>
      <c r="O69" s="37">
        <f>IF(G69 = E69*('Control Panel'!$C$22),M69*('Control Panel'!$C$22),$AG69-G69)</f>
        <v>101291.66666666669</v>
      </c>
      <c r="P69" s="38">
        <f t="shared" si="29"/>
        <v>0</v>
      </c>
      <c r="Q69" s="38">
        <f t="shared" si="30"/>
        <v>101291.66666666669</v>
      </c>
      <c r="R69" s="44">
        <f>SUM(Q$3:Q69)</f>
        <v>6786541.6666666726</v>
      </c>
      <c r="S69" s="39">
        <f t="shared" si="31"/>
        <v>5.583333333333333</v>
      </c>
      <c r="T69" s="38">
        <f t="shared" si="32"/>
        <v>0</v>
      </c>
      <c r="U69" s="17">
        <f t="shared" ref="U69:U132" si="46">U68-X68</f>
        <v>10000000</v>
      </c>
      <c r="V69" s="17">
        <f t="shared" si="42"/>
        <v>10000000</v>
      </c>
      <c r="W69" s="17">
        <f>IF(O69 = M69*('Control Panel'!$C$22), U69*('Control Panel'!$C$22),$AG69-G69-O69)</f>
        <v>50645.833333333343</v>
      </c>
      <c r="X69" s="20">
        <f t="shared" si="33"/>
        <v>0</v>
      </c>
      <c r="Y69" s="20">
        <f t="shared" si="34"/>
        <v>50645.833333333343</v>
      </c>
      <c r="Z69" s="48">
        <f>SUM(Y$3:Y69)</f>
        <v>3393270.8333333363</v>
      </c>
      <c r="AA69" s="19">
        <f t="shared" si="35"/>
        <v>5.583333333333333</v>
      </c>
      <c r="AB69" s="20">
        <f t="shared" si="36"/>
        <v>0</v>
      </c>
      <c r="AC69" s="22">
        <f t="shared" si="37"/>
        <v>427394.9302905174</v>
      </c>
      <c r="AD69" s="99">
        <f t="shared" si="38"/>
        <v>0</v>
      </c>
      <c r="AF69" s="40">
        <f t="shared" si="39"/>
        <v>706248.68192960881</v>
      </c>
      <c r="AG69" s="3">
        <f>IF('Control Panel'!$D$27= "ON",'Mortgage Amortization'!D69*(1-'Control Panel'!$C$27),'Mortgage Amortization'!D69)</f>
        <v>706248.68192960892</v>
      </c>
      <c r="AH69" s="40">
        <f t="shared" si="43"/>
        <v>0</v>
      </c>
      <c r="AK69" s="2">
        <f>SUM('Mortgage Amortization'!G69,'Mortgage Amortization'!M69,'Mortgage Amortization'!S69,'Mortgage Amortization'!Y69,'Mortgage Amortization'!AE69,'Mortgage Amortization'!AK69,'Mortgage Amortization'!AQ69,'Mortgage Amortization'!AW69,'Mortgage Amortization'!BC69,'Mortgage Amortization'!BI69,'Mortgage Amortization'!BO69,'Mortgage Amortization'!BU69,'Mortgage Amortization'!CA69,'Mortgage Amortization'!CG69,'Mortgage Amortization'!CM69)</f>
        <v>84472522.666922703</v>
      </c>
    </row>
    <row r="70" spans="3:37" x14ac:dyDescent="0.3">
      <c r="D70">
        <v>68</v>
      </c>
      <c r="E70" s="28">
        <f t="shared" si="44"/>
        <v>54110108.214402996</v>
      </c>
      <c r="F70" s="28">
        <f t="shared" si="40"/>
        <v>53829842.184700914</v>
      </c>
      <c r="G70" s="28">
        <f>IF($AG70-E70*('Control Panel'!$C$22) &gt;=0, E70*('Control Panel'!$C$22),AG70)</f>
        <v>274045.15222752857</v>
      </c>
      <c r="H70" s="30">
        <f>IF(E70-$AC70 &lt;= 0,E70,'Mortgage Amortization'!$D70-$AC70)</f>
        <v>280266.02970208041</v>
      </c>
      <c r="I70" s="29">
        <f t="shared" si="26"/>
        <v>554311.18192960904</v>
      </c>
      <c r="J70" s="31">
        <f>SUM(I$3:I70)</f>
        <v>37693160.371213466</v>
      </c>
      <c r="K70" s="32">
        <f t="shared" si="27"/>
        <v>5.666666666666667</v>
      </c>
      <c r="L70" s="29">
        <f t="shared" si="28"/>
        <v>1588174.1683117892</v>
      </c>
      <c r="M70" s="37">
        <f t="shared" si="45"/>
        <v>20000000</v>
      </c>
      <c r="N70" s="37">
        <f t="shared" si="41"/>
        <v>20000000</v>
      </c>
      <c r="O70" s="37">
        <f>IF(G70 = E70*('Control Panel'!$C$22),M70*('Control Panel'!$C$22),$AG70-G70)</f>
        <v>101291.66666666669</v>
      </c>
      <c r="P70" s="38">
        <f t="shared" si="29"/>
        <v>0</v>
      </c>
      <c r="Q70" s="38">
        <f t="shared" si="30"/>
        <v>101291.66666666669</v>
      </c>
      <c r="R70" s="44">
        <f>SUM(Q$3:Q70)</f>
        <v>6887833.3333333395</v>
      </c>
      <c r="S70" s="39">
        <f t="shared" si="31"/>
        <v>5.666666666666667</v>
      </c>
      <c r="T70" s="38">
        <f t="shared" si="32"/>
        <v>0</v>
      </c>
      <c r="U70" s="17">
        <f t="shared" si="46"/>
        <v>10000000</v>
      </c>
      <c r="V70" s="17">
        <f t="shared" si="42"/>
        <v>10000000</v>
      </c>
      <c r="W70" s="17">
        <f>IF(O70 = M70*('Control Panel'!$C$22), U70*('Control Panel'!$C$22),$AG70-G70-O70)</f>
        <v>50645.833333333343</v>
      </c>
      <c r="X70" s="20">
        <f t="shared" si="33"/>
        <v>0</v>
      </c>
      <c r="Y70" s="20">
        <f t="shared" si="34"/>
        <v>50645.833333333343</v>
      </c>
      <c r="Z70" s="48">
        <f>SUM(Y$3:Y70)</f>
        <v>3443916.6666666698</v>
      </c>
      <c r="AA70" s="19">
        <f t="shared" si="35"/>
        <v>5.666666666666667</v>
      </c>
      <c r="AB70" s="20">
        <f t="shared" si="36"/>
        <v>0</v>
      </c>
      <c r="AC70" s="22">
        <f t="shared" si="37"/>
        <v>425982.65222752863</v>
      </c>
      <c r="AD70" s="99">
        <f t="shared" si="38"/>
        <v>0</v>
      </c>
      <c r="AF70" s="40">
        <f t="shared" si="39"/>
        <v>706248.68192960904</v>
      </c>
      <c r="AG70" s="3">
        <f>IF('Control Panel'!$D$27= "ON",'Mortgage Amortization'!D70*(1-'Control Panel'!$C$27),'Mortgage Amortization'!D70)</f>
        <v>706248.68192960904</v>
      </c>
      <c r="AH70" s="40">
        <f t="shared" si="43"/>
        <v>0</v>
      </c>
      <c r="AK70" s="2">
        <f>SUM('Mortgage Amortization'!G70,'Mortgage Amortization'!M70,'Mortgage Amortization'!S70,'Mortgage Amortization'!Y70,'Mortgage Amortization'!AE70,'Mortgage Amortization'!AK70,'Mortgage Amortization'!AQ70,'Mortgage Amortization'!AW70,'Mortgage Amortization'!BC70,'Mortgage Amortization'!BI70,'Mortgage Amortization'!BO70,'Mortgage Amortization'!BU70,'Mortgage Amortization'!CA70,'Mortgage Amortization'!CG70,'Mortgage Amortization'!CM70)</f>
        <v>84196481.262700558</v>
      </c>
    </row>
    <row r="71" spans="3:37" x14ac:dyDescent="0.3">
      <c r="D71">
        <v>69</v>
      </c>
      <c r="E71" s="28">
        <f t="shared" si="44"/>
        <v>53829842.184700914</v>
      </c>
      <c r="F71" s="28">
        <f t="shared" si="40"/>
        <v>53548156.724335901</v>
      </c>
      <c r="G71" s="28">
        <f>IF($AG71-E71*('Control Panel'!$C$22) &gt;=0, E71*('Control Panel'!$C$22),AG71)</f>
        <v>272625.72156459989</v>
      </c>
      <c r="H71" s="30">
        <f>IF(E71-$AC71 &lt;= 0,E71,'Mortgage Amortization'!$D71-$AC71)</f>
        <v>281685.46036500914</v>
      </c>
      <c r="I71" s="29">
        <f t="shared" si="26"/>
        <v>554311.18192960904</v>
      </c>
      <c r="J71" s="31">
        <f>SUM(I$3:I71)</f>
        <v>38247471.553143077</v>
      </c>
      <c r="K71" s="32">
        <f t="shared" si="27"/>
        <v>5.75</v>
      </c>
      <c r="L71" s="29">
        <f t="shared" si="28"/>
        <v>1619691.3970988025</v>
      </c>
      <c r="M71" s="37">
        <f t="shared" si="45"/>
        <v>20000000</v>
      </c>
      <c r="N71" s="37">
        <f t="shared" si="41"/>
        <v>20000000</v>
      </c>
      <c r="O71" s="37">
        <f>IF(G71 = E71*('Control Panel'!$C$22),M71*('Control Panel'!$C$22),$AG71-G71)</f>
        <v>101291.66666666669</v>
      </c>
      <c r="P71" s="38">
        <f t="shared" si="29"/>
        <v>0</v>
      </c>
      <c r="Q71" s="38">
        <f t="shared" si="30"/>
        <v>101291.66666666669</v>
      </c>
      <c r="R71" s="44">
        <f>SUM(Q$3:Q71)</f>
        <v>6989125.0000000065</v>
      </c>
      <c r="S71" s="39">
        <f t="shared" si="31"/>
        <v>5.75</v>
      </c>
      <c r="T71" s="38">
        <f t="shared" si="32"/>
        <v>0</v>
      </c>
      <c r="U71" s="17">
        <f t="shared" si="46"/>
        <v>10000000</v>
      </c>
      <c r="V71" s="17">
        <f t="shared" si="42"/>
        <v>10000000</v>
      </c>
      <c r="W71" s="17">
        <f>IF(O71 = M71*('Control Panel'!$C$22), U71*('Control Panel'!$C$22),$AG71-G71-O71)</f>
        <v>50645.833333333343</v>
      </c>
      <c r="X71" s="20">
        <f t="shared" si="33"/>
        <v>0</v>
      </c>
      <c r="Y71" s="20">
        <f t="shared" si="34"/>
        <v>50645.833333333343</v>
      </c>
      <c r="Z71" s="48">
        <f>SUM(Y$3:Y71)</f>
        <v>3494562.5000000033</v>
      </c>
      <c r="AA71" s="19">
        <f t="shared" si="35"/>
        <v>5.75</v>
      </c>
      <c r="AB71" s="20">
        <f t="shared" si="36"/>
        <v>0</v>
      </c>
      <c r="AC71" s="22">
        <f t="shared" si="37"/>
        <v>424563.22156459989</v>
      </c>
      <c r="AD71" s="99">
        <f t="shared" si="38"/>
        <v>0</v>
      </c>
      <c r="AF71" s="40">
        <f t="shared" si="39"/>
        <v>706248.68192960904</v>
      </c>
      <c r="AG71" s="3">
        <f>IF('Control Panel'!$D$27= "ON",'Mortgage Amortization'!D71*(1-'Control Panel'!$C$27),'Mortgage Amortization'!D71)</f>
        <v>706248.68192960904</v>
      </c>
      <c r="AH71" s="40">
        <f t="shared" si="43"/>
        <v>0</v>
      </c>
      <c r="AK71" s="2">
        <f>SUM('Mortgage Amortization'!G71,'Mortgage Amortization'!M71,'Mortgage Amortization'!S71,'Mortgage Amortization'!Y71,'Mortgage Amortization'!AE71,'Mortgage Amortization'!AK71,'Mortgage Amortization'!AQ71,'Mortgage Amortization'!AW71,'Mortgage Amortization'!BC71,'Mortgage Amortization'!BI71,'Mortgage Amortization'!BO71,'Mortgage Amortization'!BU71,'Mortgage Amortization'!CA71,'Mortgage Amortization'!CG71,'Mortgage Amortization'!CM71)</f>
        <v>83919081.897985443</v>
      </c>
    </row>
    <row r="72" spans="3:37" x14ac:dyDescent="0.3">
      <c r="D72">
        <v>70</v>
      </c>
      <c r="E72" s="28">
        <f t="shared" si="44"/>
        <v>53548156.724335901</v>
      </c>
      <c r="F72" s="28">
        <f t="shared" si="40"/>
        <v>53265044.644483082</v>
      </c>
      <c r="G72" s="28">
        <f>IF($AG72-E72*('Control Panel'!$C$22) &gt;=0, E72*('Control Panel'!$C$22),AG72)</f>
        <v>271199.10207679291</v>
      </c>
      <c r="H72" s="30">
        <f>IF(E72-$AC72 &lt;= 0,E72,'Mortgage Amortization'!$D72-$AC72)</f>
        <v>283112.07985281583</v>
      </c>
      <c r="I72" s="29">
        <f t="shared" si="26"/>
        <v>554311.18192960881</v>
      </c>
      <c r="J72" s="31">
        <f>SUM(I$3:I72)</f>
        <v>38801782.735072687</v>
      </c>
      <c r="K72" s="32">
        <f t="shared" si="27"/>
        <v>5.833333333333333</v>
      </c>
      <c r="L72" s="29">
        <f t="shared" si="28"/>
        <v>1651487.1324747589</v>
      </c>
      <c r="M72" s="37">
        <f t="shared" si="45"/>
        <v>20000000</v>
      </c>
      <c r="N72" s="37">
        <f t="shared" si="41"/>
        <v>20000000</v>
      </c>
      <c r="O72" s="37">
        <f>IF(G72 = E72*('Control Panel'!$C$22),M72*('Control Panel'!$C$22),$AG72-G72)</f>
        <v>101291.66666666669</v>
      </c>
      <c r="P72" s="38">
        <f t="shared" si="29"/>
        <v>0</v>
      </c>
      <c r="Q72" s="38">
        <f t="shared" si="30"/>
        <v>101291.66666666669</v>
      </c>
      <c r="R72" s="44">
        <f>SUM(Q$3:Q72)</f>
        <v>7090416.6666666735</v>
      </c>
      <c r="S72" s="39">
        <f t="shared" si="31"/>
        <v>5.833333333333333</v>
      </c>
      <c r="T72" s="38">
        <f t="shared" si="32"/>
        <v>0</v>
      </c>
      <c r="U72" s="17">
        <f t="shared" si="46"/>
        <v>10000000</v>
      </c>
      <c r="V72" s="17">
        <f t="shared" si="42"/>
        <v>10000000</v>
      </c>
      <c r="W72" s="17">
        <f>IF(O72 = M72*('Control Panel'!$C$22), U72*('Control Panel'!$C$22),$AG72-G72-O72)</f>
        <v>50645.833333333343</v>
      </c>
      <c r="X72" s="20">
        <f t="shared" si="33"/>
        <v>0</v>
      </c>
      <c r="Y72" s="20">
        <f t="shared" si="34"/>
        <v>50645.833333333343</v>
      </c>
      <c r="Z72" s="48">
        <f>SUM(Y$3:Y72)</f>
        <v>3545208.3333333367</v>
      </c>
      <c r="AA72" s="19">
        <f t="shared" si="35"/>
        <v>5.833333333333333</v>
      </c>
      <c r="AB72" s="20">
        <f t="shared" si="36"/>
        <v>0</v>
      </c>
      <c r="AC72" s="22">
        <f t="shared" si="37"/>
        <v>423136.60207679297</v>
      </c>
      <c r="AD72" s="99">
        <f t="shared" si="38"/>
        <v>0</v>
      </c>
      <c r="AF72" s="40">
        <f t="shared" si="39"/>
        <v>706248.68192960881</v>
      </c>
      <c r="AG72" s="3">
        <f>IF('Control Panel'!$D$27= "ON",'Mortgage Amortization'!D72*(1-'Control Panel'!$C$27),'Mortgage Amortization'!D72)</f>
        <v>706248.68192960881</v>
      </c>
      <c r="AH72" s="40">
        <f t="shared" si="43"/>
        <v>0</v>
      </c>
      <c r="AK72" s="2">
        <f>SUM('Mortgage Amortization'!G72,'Mortgage Amortization'!M72,'Mortgage Amortization'!S72,'Mortgage Amortization'!Y72,'Mortgage Amortization'!AE72,'Mortgage Amortization'!AK72,'Mortgage Amortization'!AQ72,'Mortgage Amortization'!AW72,'Mortgage Amortization'!BC72,'Mortgage Amortization'!BI72,'Mortgage Amortization'!BO72,'Mortgage Amortization'!BU72,'Mortgage Amortization'!CA72,'Mortgage Amortization'!CG72,'Mortgage Amortization'!CM72)</f>
        <v>83640317.816043824</v>
      </c>
    </row>
    <row r="73" spans="3:37" x14ac:dyDescent="0.3">
      <c r="D73">
        <v>71</v>
      </c>
      <c r="E73" s="28">
        <f t="shared" si="44"/>
        <v>53265044.644483082</v>
      </c>
      <c r="F73" s="28">
        <f t="shared" si="40"/>
        <v>52980498.719909176</v>
      </c>
      <c r="G73" s="28">
        <f>IF($AG73-E73*('Control Panel'!$C$22) &gt;=0, E73*('Control Panel'!$C$22),AG73)</f>
        <v>269765.25735570496</v>
      </c>
      <c r="H73" s="30">
        <f>IF(E73-$AC73 &lt;= 0,E73,'Mortgage Amortization'!$D73-$AC73)</f>
        <v>284545.92457390402</v>
      </c>
      <c r="I73" s="29">
        <f t="shared" si="26"/>
        <v>554311.18192960904</v>
      </c>
      <c r="J73" s="31">
        <f>SUM(I$3:I73)</f>
        <v>39356093.917002298</v>
      </c>
      <c r="K73" s="32">
        <f t="shared" si="27"/>
        <v>5.916666666666667</v>
      </c>
      <c r="L73" s="29">
        <f t="shared" si="28"/>
        <v>1683563.3870622655</v>
      </c>
      <c r="M73" s="37">
        <f t="shared" si="45"/>
        <v>20000000</v>
      </c>
      <c r="N73" s="37">
        <f t="shared" si="41"/>
        <v>20000000</v>
      </c>
      <c r="O73" s="37">
        <f>IF(G73 = E73*('Control Panel'!$C$22),M73*('Control Panel'!$C$22),$AG73-G73)</f>
        <v>101291.66666666669</v>
      </c>
      <c r="P73" s="38">
        <f t="shared" si="29"/>
        <v>0</v>
      </c>
      <c r="Q73" s="38">
        <f t="shared" si="30"/>
        <v>101291.66666666669</v>
      </c>
      <c r="R73" s="44">
        <f>SUM(Q$3:Q73)</f>
        <v>7191708.3333333405</v>
      </c>
      <c r="S73" s="39">
        <f t="shared" si="31"/>
        <v>5.916666666666667</v>
      </c>
      <c r="T73" s="38">
        <f t="shared" si="32"/>
        <v>0</v>
      </c>
      <c r="U73" s="17">
        <f t="shared" si="46"/>
        <v>10000000</v>
      </c>
      <c r="V73" s="17">
        <f t="shared" si="42"/>
        <v>10000000</v>
      </c>
      <c r="W73" s="17">
        <f>IF(O73 = M73*('Control Panel'!$C$22), U73*('Control Panel'!$C$22),$AG73-G73-O73)</f>
        <v>50645.833333333343</v>
      </c>
      <c r="X73" s="20">
        <f t="shared" si="33"/>
        <v>0</v>
      </c>
      <c r="Y73" s="20">
        <f t="shared" si="34"/>
        <v>50645.833333333343</v>
      </c>
      <c r="Z73" s="48">
        <f>SUM(Y$3:Y73)</f>
        <v>3595854.1666666702</v>
      </c>
      <c r="AA73" s="19">
        <f t="shared" si="35"/>
        <v>5.916666666666667</v>
      </c>
      <c r="AB73" s="20">
        <f t="shared" si="36"/>
        <v>0</v>
      </c>
      <c r="AC73" s="22">
        <f t="shared" si="37"/>
        <v>421702.75735570502</v>
      </c>
      <c r="AD73" s="99">
        <f t="shared" si="38"/>
        <v>0</v>
      </c>
      <c r="AF73" s="40">
        <f t="shared" si="39"/>
        <v>706248.68192960904</v>
      </c>
      <c r="AG73" s="3">
        <f>IF('Control Panel'!$D$27= "ON",'Mortgage Amortization'!D73*(1-'Control Panel'!$C$27),'Mortgage Amortization'!D73)</f>
        <v>706248.68192960904</v>
      </c>
      <c r="AH73" s="40">
        <f t="shared" si="43"/>
        <v>0</v>
      </c>
      <c r="AK73" s="2">
        <f>SUM('Mortgage Amortization'!G73,'Mortgage Amortization'!M73,'Mortgage Amortization'!S73,'Mortgage Amortization'!Y73,'Mortgage Amortization'!AE73,'Mortgage Amortization'!AK73,'Mortgage Amortization'!AQ73,'Mortgage Amortization'!AW73,'Mortgage Amortization'!BC73,'Mortgage Amortization'!BI73,'Mortgage Amortization'!BO73,'Mortgage Amortization'!BU73,'Mortgage Amortization'!CA73,'Mortgage Amortization'!CG73,'Mortgage Amortization'!CM73)</f>
        <v>83360182.226134896</v>
      </c>
    </row>
    <row r="74" spans="3:37" x14ac:dyDescent="0.3">
      <c r="C74">
        <f t="shared" ref="C74" si="47">D74/12</f>
        <v>6</v>
      </c>
      <c r="D74">
        <v>72</v>
      </c>
      <c r="E74" s="28">
        <f t="shared" si="44"/>
        <v>52980498.719909176</v>
      </c>
      <c r="F74" s="28">
        <f t="shared" si="40"/>
        <v>52694511.688788109</v>
      </c>
      <c r="G74" s="28">
        <f>IF($AG74-E74*('Control Panel'!$C$22) &gt;=0, E74*('Control Panel'!$C$22),AG74)</f>
        <v>268324.15080854006</v>
      </c>
      <c r="H74" s="30">
        <f>IF(E74-$AC74 &lt;= 0,E74,'Mortgage Amortization'!$D74-$AC74)</f>
        <v>285987.03112106898</v>
      </c>
      <c r="I74" s="29">
        <f t="shared" si="26"/>
        <v>554311.18192960904</v>
      </c>
      <c r="J74" s="31">
        <f>SUM(I$3:I74)</f>
        <v>39910405.098931909</v>
      </c>
      <c r="K74" s="32">
        <f t="shared" si="27"/>
        <v>6</v>
      </c>
      <c r="L74" s="29">
        <f t="shared" si="28"/>
        <v>1715922.1867264139</v>
      </c>
      <c r="M74" s="37">
        <f t="shared" si="45"/>
        <v>20000000</v>
      </c>
      <c r="N74" s="37">
        <f t="shared" si="41"/>
        <v>20000000</v>
      </c>
      <c r="O74" s="37">
        <f>IF(G74 = E74*('Control Panel'!$C$22),M74*('Control Panel'!$C$22),$AG74-G74)</f>
        <v>101291.66666666669</v>
      </c>
      <c r="P74" s="38">
        <f t="shared" si="29"/>
        <v>0</v>
      </c>
      <c r="Q74" s="38">
        <f t="shared" si="30"/>
        <v>101291.66666666669</v>
      </c>
      <c r="R74" s="44">
        <f>SUM(Q$3:Q74)</f>
        <v>7293000.0000000075</v>
      </c>
      <c r="S74" s="39">
        <f t="shared" si="31"/>
        <v>6</v>
      </c>
      <c r="T74" s="38">
        <f t="shared" si="32"/>
        <v>0</v>
      </c>
      <c r="U74" s="17">
        <f t="shared" si="46"/>
        <v>10000000</v>
      </c>
      <c r="V74" s="17">
        <f t="shared" si="42"/>
        <v>10000000</v>
      </c>
      <c r="W74" s="17">
        <f>IF(O74 = M74*('Control Panel'!$C$22), U74*('Control Panel'!$C$22),$AG74-G74-O74)</f>
        <v>50645.833333333343</v>
      </c>
      <c r="X74" s="20">
        <f t="shared" si="33"/>
        <v>0</v>
      </c>
      <c r="Y74" s="20">
        <f t="shared" si="34"/>
        <v>50645.833333333343</v>
      </c>
      <c r="Z74" s="48">
        <f>SUM(Y$3:Y74)</f>
        <v>3646500.0000000037</v>
      </c>
      <c r="AA74" s="19">
        <f t="shared" si="35"/>
        <v>6</v>
      </c>
      <c r="AB74" s="20">
        <f t="shared" si="36"/>
        <v>0</v>
      </c>
      <c r="AC74" s="22">
        <f t="shared" si="37"/>
        <v>420261.65080854006</v>
      </c>
      <c r="AD74" s="99">
        <f t="shared" si="38"/>
        <v>0</v>
      </c>
      <c r="AF74" s="40">
        <f t="shared" si="39"/>
        <v>706248.68192960904</v>
      </c>
      <c r="AG74" s="3">
        <f>IF('Control Panel'!$D$27= "ON",'Mortgage Amortization'!D74*(1-'Control Panel'!$C$27),'Mortgage Amortization'!D74)</f>
        <v>706248.68192960904</v>
      </c>
      <c r="AH74" s="40">
        <f t="shared" si="43"/>
        <v>0</v>
      </c>
      <c r="AK74" s="2">
        <f>SUM('Mortgage Amortization'!G74,'Mortgage Amortization'!M74,'Mortgage Amortization'!S74,'Mortgage Amortization'!Y74,'Mortgage Amortization'!AE74,'Mortgage Amortization'!AK74,'Mortgage Amortization'!AQ74,'Mortgage Amortization'!AW74,'Mortgage Amortization'!BC74,'Mortgage Amortization'!BI74,'Mortgage Amortization'!BO74,'Mortgage Amortization'!BU74,'Mortgage Amortization'!CA74,'Mortgage Amortization'!CG74,'Mortgage Amortization'!CM74)</f>
        <v>83078668.30333735</v>
      </c>
    </row>
    <row r="75" spans="3:37" x14ac:dyDescent="0.3">
      <c r="D75">
        <v>73</v>
      </c>
      <c r="E75" s="28">
        <f t="shared" si="44"/>
        <v>52694511.688788109</v>
      </c>
      <c r="F75" s="28">
        <f t="shared" si="40"/>
        <v>52407076.252515674</v>
      </c>
      <c r="G75" s="28">
        <f>IF($AG75-E75*('Control Panel'!$C$22) &gt;=0, E75*('Control Panel'!$C$22),AG75)</f>
        <v>266875.74565717479</v>
      </c>
      <c r="H75" s="30">
        <f>IF(E75-$AC75 &lt;= 0,E75,'Mortgage Amortization'!$D75-$AC75)</f>
        <v>287435.43627243396</v>
      </c>
      <c r="I75" s="29">
        <f t="shared" si="26"/>
        <v>554311.18192960881</v>
      </c>
      <c r="J75" s="31">
        <f>SUM(I$3:I75)</f>
        <v>40464716.280861519</v>
      </c>
      <c r="K75" s="32">
        <f t="shared" si="27"/>
        <v>6.083333333333333</v>
      </c>
      <c r="L75" s="29">
        <f t="shared" si="28"/>
        <v>1748565.5706573066</v>
      </c>
      <c r="M75" s="37">
        <f t="shared" si="45"/>
        <v>20000000</v>
      </c>
      <c r="N75" s="37">
        <f t="shared" si="41"/>
        <v>20000000</v>
      </c>
      <c r="O75" s="37">
        <f>IF(G75 = E75*('Control Panel'!$C$22),M75*('Control Panel'!$C$22),$AG75-G75)</f>
        <v>101291.66666666669</v>
      </c>
      <c r="P75" s="38">
        <f t="shared" si="29"/>
        <v>0</v>
      </c>
      <c r="Q75" s="38">
        <f t="shared" si="30"/>
        <v>101291.66666666669</v>
      </c>
      <c r="R75" s="44">
        <f>SUM(Q$3:Q75)</f>
        <v>7394291.6666666744</v>
      </c>
      <c r="S75" s="39">
        <f t="shared" si="31"/>
        <v>6.083333333333333</v>
      </c>
      <c r="T75" s="38">
        <f t="shared" si="32"/>
        <v>0</v>
      </c>
      <c r="U75" s="17">
        <f t="shared" si="46"/>
        <v>10000000</v>
      </c>
      <c r="V75" s="17">
        <f t="shared" si="42"/>
        <v>10000000</v>
      </c>
      <c r="W75" s="17">
        <f>IF(O75 = M75*('Control Panel'!$C$22), U75*('Control Panel'!$C$22),$AG75-G75-O75)</f>
        <v>50645.833333333343</v>
      </c>
      <c r="X75" s="20">
        <f t="shared" si="33"/>
        <v>0</v>
      </c>
      <c r="Y75" s="20">
        <f t="shared" si="34"/>
        <v>50645.833333333343</v>
      </c>
      <c r="Z75" s="48">
        <f>SUM(Y$3:Y75)</f>
        <v>3697145.8333333372</v>
      </c>
      <c r="AA75" s="19">
        <f t="shared" si="35"/>
        <v>6.083333333333333</v>
      </c>
      <c r="AB75" s="20">
        <f t="shared" si="36"/>
        <v>0</v>
      </c>
      <c r="AC75" s="22">
        <f t="shared" si="37"/>
        <v>418813.24565717485</v>
      </c>
      <c r="AD75" s="99">
        <f t="shared" si="38"/>
        <v>0</v>
      </c>
      <c r="AF75" s="40">
        <f t="shared" si="39"/>
        <v>706248.68192960881</v>
      </c>
      <c r="AG75" s="3">
        <f>IF('Control Panel'!$D$27= "ON",'Mortgage Amortization'!D75*(1-'Control Panel'!$C$27),'Mortgage Amortization'!D75)</f>
        <v>706248.68192960881</v>
      </c>
      <c r="AH75" s="40">
        <f t="shared" si="43"/>
        <v>0</v>
      </c>
      <c r="AK75" s="2">
        <f>SUM('Mortgage Amortization'!G75,'Mortgage Amortization'!M75,'Mortgage Amortization'!S75,'Mortgage Amortization'!Y75,'Mortgage Amortization'!AE75,'Mortgage Amortization'!AK75,'Mortgage Amortization'!AQ75,'Mortgage Amortization'!AW75,'Mortgage Amortization'!BC75,'Mortgage Amortization'!BI75,'Mortgage Amortization'!BO75,'Mortgage Amortization'!BU75,'Mortgage Amortization'!CA75,'Mortgage Amortization'!CG75,'Mortgage Amortization'!CM75)</f>
        <v>82795769.188375458</v>
      </c>
    </row>
    <row r="76" spans="3:37" x14ac:dyDescent="0.3">
      <c r="D76">
        <v>74</v>
      </c>
      <c r="E76" s="28">
        <f t="shared" si="44"/>
        <v>52407076.252515674</v>
      </c>
      <c r="F76" s="28">
        <f t="shared" si="40"/>
        <v>52118185.075523287</v>
      </c>
      <c r="G76" s="28">
        <f>IF($AG76-E76*('Control Panel'!$C$22) &gt;=0, E76*('Control Panel'!$C$22),AG76)</f>
        <v>265420.00493722007</v>
      </c>
      <c r="H76" s="30">
        <f>IF(E76-$AC76 &lt;= 0,E76,'Mortgage Amortization'!$D76-$AC76)</f>
        <v>288891.17699238891</v>
      </c>
      <c r="I76" s="29">
        <f t="shared" si="26"/>
        <v>554311.18192960904</v>
      </c>
      <c r="J76" s="31">
        <f>SUM(I$3:I76)</f>
        <v>41019027.46279113</v>
      </c>
      <c r="K76" s="32">
        <f t="shared" si="27"/>
        <v>6.166666666666667</v>
      </c>
      <c r="L76" s="29">
        <f t="shared" si="28"/>
        <v>1781495.5914530649</v>
      </c>
      <c r="M76" s="37">
        <f t="shared" si="45"/>
        <v>20000000</v>
      </c>
      <c r="N76" s="37">
        <f t="shared" si="41"/>
        <v>20000000</v>
      </c>
      <c r="O76" s="37">
        <f>IF(G76 = E76*('Control Panel'!$C$22),M76*('Control Panel'!$C$22),$AG76-G76)</f>
        <v>101291.66666666669</v>
      </c>
      <c r="P76" s="38">
        <f t="shared" si="29"/>
        <v>0</v>
      </c>
      <c r="Q76" s="38">
        <f t="shared" si="30"/>
        <v>101291.66666666669</v>
      </c>
      <c r="R76" s="44">
        <f>SUM(Q$3:Q76)</f>
        <v>7495583.3333333414</v>
      </c>
      <c r="S76" s="39">
        <f t="shared" si="31"/>
        <v>6.166666666666667</v>
      </c>
      <c r="T76" s="38">
        <f t="shared" si="32"/>
        <v>0</v>
      </c>
      <c r="U76" s="17">
        <f t="shared" si="46"/>
        <v>10000000</v>
      </c>
      <c r="V76" s="17">
        <f t="shared" si="42"/>
        <v>10000000</v>
      </c>
      <c r="W76" s="17">
        <f>IF(O76 = M76*('Control Panel'!$C$22), U76*('Control Panel'!$C$22),$AG76-G76-O76)</f>
        <v>50645.833333333343</v>
      </c>
      <c r="X76" s="20">
        <f t="shared" si="33"/>
        <v>0</v>
      </c>
      <c r="Y76" s="20">
        <f t="shared" si="34"/>
        <v>50645.833333333343</v>
      </c>
      <c r="Z76" s="48">
        <f>SUM(Y$3:Y76)</f>
        <v>3747791.6666666707</v>
      </c>
      <c r="AA76" s="19">
        <f t="shared" si="35"/>
        <v>6.166666666666667</v>
      </c>
      <c r="AB76" s="20">
        <f t="shared" si="36"/>
        <v>0</v>
      </c>
      <c r="AC76" s="22">
        <f t="shared" si="37"/>
        <v>417357.50493722013</v>
      </c>
      <c r="AD76" s="99">
        <f t="shared" si="38"/>
        <v>0</v>
      </c>
      <c r="AF76" s="40">
        <f t="shared" si="39"/>
        <v>706248.68192960904</v>
      </c>
      <c r="AG76" s="3">
        <f>IF('Control Panel'!$D$27= "ON",'Mortgage Amortization'!D76*(1-'Control Panel'!$C$27),'Mortgage Amortization'!D76)</f>
        <v>706248.68192960904</v>
      </c>
      <c r="AH76" s="40">
        <f t="shared" si="43"/>
        <v>0</v>
      </c>
      <c r="AK76" s="2">
        <f>SUM('Mortgage Amortization'!G76,'Mortgage Amortization'!M76,'Mortgage Amortization'!S76,'Mortgage Amortization'!Y76,'Mortgage Amortization'!AE76,'Mortgage Amortization'!AK76,'Mortgage Amortization'!AQ76,'Mortgage Amortization'!AW76,'Mortgage Amortization'!BC76,'Mortgage Amortization'!BI76,'Mortgage Amortization'!BO76,'Mortgage Amortization'!BU76,'Mortgage Amortization'!CA76,'Mortgage Amortization'!CG76,'Mortgage Amortization'!CM76)</f>
        <v>82511477.987444222</v>
      </c>
    </row>
    <row r="77" spans="3:37" x14ac:dyDescent="0.3">
      <c r="D77">
        <v>75</v>
      </c>
      <c r="E77" s="28">
        <f t="shared" si="44"/>
        <v>52118185.075523287</v>
      </c>
      <c r="F77" s="28">
        <f t="shared" si="40"/>
        <v>51827830.785090752</v>
      </c>
      <c r="G77" s="28">
        <f>IF($AG77-E77*('Control Panel'!$C$22) &gt;=0, E77*('Control Panel'!$C$22),AG77)</f>
        <v>263956.89149707736</v>
      </c>
      <c r="H77" s="30">
        <f>IF(E77-$AC77 &lt;= 0,E77,'Mortgage Amortization'!$D77-$AC77)</f>
        <v>290354.2904325315</v>
      </c>
      <c r="I77" s="29">
        <f t="shared" si="26"/>
        <v>554311.18192960881</v>
      </c>
      <c r="J77" s="31">
        <f>SUM(I$3:I77)</f>
        <v>41573338.644720741</v>
      </c>
      <c r="K77" s="32">
        <f t="shared" si="27"/>
        <v>6.25</v>
      </c>
      <c r="L77" s="29">
        <f t="shared" si="28"/>
        <v>1814714.3152033219</v>
      </c>
      <c r="M77" s="37">
        <f t="shared" si="45"/>
        <v>20000000</v>
      </c>
      <c r="N77" s="37">
        <f t="shared" si="41"/>
        <v>20000000</v>
      </c>
      <c r="O77" s="37">
        <f>IF(G77 = E77*('Control Panel'!$C$22),M77*('Control Panel'!$C$22),$AG77-G77)</f>
        <v>101291.66666666669</v>
      </c>
      <c r="P77" s="38">
        <f t="shared" si="29"/>
        <v>0</v>
      </c>
      <c r="Q77" s="38">
        <f t="shared" si="30"/>
        <v>101291.66666666669</v>
      </c>
      <c r="R77" s="44">
        <f>SUM(Q$3:Q77)</f>
        <v>7596875.0000000084</v>
      </c>
      <c r="S77" s="39">
        <f t="shared" si="31"/>
        <v>6.25</v>
      </c>
      <c r="T77" s="38">
        <f t="shared" si="32"/>
        <v>0</v>
      </c>
      <c r="U77" s="17">
        <f t="shared" si="46"/>
        <v>10000000</v>
      </c>
      <c r="V77" s="17">
        <f t="shared" si="42"/>
        <v>10000000</v>
      </c>
      <c r="W77" s="17">
        <f>IF(O77 = M77*('Control Panel'!$C$22), U77*('Control Panel'!$C$22),$AG77-G77-O77)</f>
        <v>50645.833333333343</v>
      </c>
      <c r="X77" s="20">
        <f t="shared" si="33"/>
        <v>0</v>
      </c>
      <c r="Y77" s="20">
        <f t="shared" si="34"/>
        <v>50645.833333333343</v>
      </c>
      <c r="Z77" s="48">
        <f>SUM(Y$3:Y77)</f>
        <v>3798437.5000000042</v>
      </c>
      <c r="AA77" s="19">
        <f t="shared" si="35"/>
        <v>6.25</v>
      </c>
      <c r="AB77" s="20">
        <f t="shared" si="36"/>
        <v>0</v>
      </c>
      <c r="AC77" s="22">
        <f t="shared" si="37"/>
        <v>415894.39149707742</v>
      </c>
      <c r="AD77" s="99">
        <f t="shared" si="38"/>
        <v>0</v>
      </c>
      <c r="AF77" s="40">
        <f t="shared" si="39"/>
        <v>706248.68192960881</v>
      </c>
      <c r="AG77" s="3">
        <f>IF('Control Panel'!$D$27= "ON",'Mortgage Amortization'!D77*(1-'Control Panel'!$C$27),'Mortgage Amortization'!D77)</f>
        <v>706248.68192960892</v>
      </c>
      <c r="AH77" s="40">
        <f t="shared" si="43"/>
        <v>0</v>
      </c>
      <c r="AK77" s="2">
        <f>SUM('Mortgage Amortization'!G77,'Mortgage Amortization'!M77,'Mortgage Amortization'!S77,'Mortgage Amortization'!Y77,'Mortgage Amortization'!AE77,'Mortgage Amortization'!AK77,'Mortgage Amortization'!AQ77,'Mortgage Amortization'!AW77,'Mortgage Amortization'!BC77,'Mortgage Amortization'!BI77,'Mortgage Amortization'!BO77,'Mortgage Amortization'!BU77,'Mortgage Amortization'!CA77,'Mortgage Amortization'!CG77,'Mortgage Amortization'!CM77)</f>
        <v>82225787.772033334</v>
      </c>
    </row>
    <row r="78" spans="3:37" x14ac:dyDescent="0.3">
      <c r="D78">
        <v>76</v>
      </c>
      <c r="E78" s="28">
        <f t="shared" si="44"/>
        <v>51827830.785090752</v>
      </c>
      <c r="F78" s="28">
        <f t="shared" si="40"/>
        <v>51536005.971158132</v>
      </c>
      <c r="G78" s="28">
        <f>IF($AG78-E78*('Control Panel'!$C$22) &gt;=0, E78*('Control Panel'!$C$22),AG78)</f>
        <v>262486.36799699091</v>
      </c>
      <c r="H78" s="30">
        <f>IF(E78-$AC78 &lt;= 0,E78,'Mortgage Amortization'!$D78-$AC78)</f>
        <v>291824.81393261801</v>
      </c>
      <c r="I78" s="29">
        <f t="shared" si="26"/>
        <v>554311.18192960892</v>
      </c>
      <c r="J78" s="31">
        <f>SUM(I$3:I78)</f>
        <v>42127649.826650351</v>
      </c>
      <c r="K78" s="32">
        <f t="shared" si="27"/>
        <v>6.333333333333333</v>
      </c>
      <c r="L78" s="29">
        <f t="shared" si="28"/>
        <v>1848223.8215732472</v>
      </c>
      <c r="M78" s="37">
        <f t="shared" si="45"/>
        <v>20000000</v>
      </c>
      <c r="N78" s="37">
        <f t="shared" si="41"/>
        <v>20000000</v>
      </c>
      <c r="O78" s="37">
        <f>IF(G78 = E78*('Control Panel'!$C$22),M78*('Control Panel'!$C$22),$AG78-G78)</f>
        <v>101291.66666666669</v>
      </c>
      <c r="P78" s="38">
        <f t="shared" si="29"/>
        <v>0</v>
      </c>
      <c r="Q78" s="38">
        <f t="shared" si="30"/>
        <v>101291.66666666669</v>
      </c>
      <c r="R78" s="44">
        <f>SUM(Q$3:Q78)</f>
        <v>7698166.6666666754</v>
      </c>
      <c r="S78" s="39">
        <f t="shared" si="31"/>
        <v>6.333333333333333</v>
      </c>
      <c r="T78" s="38">
        <f t="shared" si="32"/>
        <v>0</v>
      </c>
      <c r="U78" s="17">
        <f t="shared" si="46"/>
        <v>10000000</v>
      </c>
      <c r="V78" s="17">
        <f t="shared" si="42"/>
        <v>10000000</v>
      </c>
      <c r="W78" s="17">
        <f>IF(O78 = M78*('Control Panel'!$C$22), U78*('Control Panel'!$C$22),$AG78-G78-O78)</f>
        <v>50645.833333333343</v>
      </c>
      <c r="X78" s="20">
        <f t="shared" si="33"/>
        <v>0</v>
      </c>
      <c r="Y78" s="20">
        <f t="shared" si="34"/>
        <v>50645.833333333343</v>
      </c>
      <c r="Z78" s="48">
        <f>SUM(Y$3:Y78)</f>
        <v>3849083.3333333377</v>
      </c>
      <c r="AA78" s="19">
        <f t="shared" si="35"/>
        <v>6.333333333333333</v>
      </c>
      <c r="AB78" s="20">
        <f t="shared" si="36"/>
        <v>0</v>
      </c>
      <c r="AC78" s="22">
        <f t="shared" si="37"/>
        <v>414423.86799699091</v>
      </c>
      <c r="AD78" s="99">
        <f t="shared" si="38"/>
        <v>0</v>
      </c>
      <c r="AF78" s="40">
        <f t="shared" si="39"/>
        <v>706248.68192960892</v>
      </c>
      <c r="AG78" s="3">
        <f>IF('Control Panel'!$D$27= "ON",'Mortgage Amortization'!D78*(1-'Control Panel'!$C$27),'Mortgage Amortization'!D78)</f>
        <v>706248.68192960892</v>
      </c>
      <c r="AH78" s="40">
        <f t="shared" si="43"/>
        <v>0</v>
      </c>
      <c r="AK78" s="2">
        <f>SUM('Mortgage Amortization'!G78,'Mortgage Amortization'!M78,'Mortgage Amortization'!S78,'Mortgage Amortization'!Y78,'Mortgage Amortization'!AE78,'Mortgage Amortization'!AK78,'Mortgage Amortization'!AQ78,'Mortgage Amortization'!AW78,'Mortgage Amortization'!BC78,'Mortgage Amortization'!BI78,'Mortgage Amortization'!BO78,'Mortgage Amortization'!BU78,'Mortgage Amortization'!CA78,'Mortgage Amortization'!CG78,'Mortgage Amortization'!CM78)</f>
        <v>81938691.57875067</v>
      </c>
    </row>
    <row r="79" spans="3:37" x14ac:dyDescent="0.3">
      <c r="D79">
        <v>77</v>
      </c>
      <c r="E79" s="28">
        <f t="shared" si="44"/>
        <v>51536005.971158132</v>
      </c>
      <c r="F79" s="28">
        <f t="shared" si="40"/>
        <v>51242703.186136618</v>
      </c>
      <c r="G79" s="28">
        <f>IF($AG79-E79*('Control Panel'!$C$22) &gt;=0, E79*('Control Panel'!$C$22),AG79)</f>
        <v>261008.39690809467</v>
      </c>
      <c r="H79" s="30">
        <f>IF(E79-$AC79 &lt;= 0,E79,'Mortgage Amortization'!$D79-$AC79)</f>
        <v>293302.78502151422</v>
      </c>
      <c r="I79" s="29">
        <f t="shared" si="26"/>
        <v>554311.18192960892</v>
      </c>
      <c r="J79" s="31">
        <f>SUM(I$3:I79)</f>
        <v>42681961.008579962</v>
      </c>
      <c r="K79" s="32">
        <f t="shared" si="27"/>
        <v>6.416666666666667</v>
      </c>
      <c r="L79" s="29">
        <f t="shared" si="28"/>
        <v>1882026.2038880496</v>
      </c>
      <c r="M79" s="37">
        <f t="shared" si="45"/>
        <v>20000000</v>
      </c>
      <c r="N79" s="37">
        <f t="shared" si="41"/>
        <v>20000000</v>
      </c>
      <c r="O79" s="37">
        <f>IF(G79 = E79*('Control Panel'!$C$22),M79*('Control Panel'!$C$22),$AG79-G79)</f>
        <v>101291.66666666669</v>
      </c>
      <c r="P79" s="38">
        <f t="shared" si="29"/>
        <v>0</v>
      </c>
      <c r="Q79" s="38">
        <f t="shared" si="30"/>
        <v>101291.66666666669</v>
      </c>
      <c r="R79" s="44">
        <f>SUM(Q$3:Q79)</f>
        <v>7799458.3333333423</v>
      </c>
      <c r="S79" s="39">
        <f t="shared" si="31"/>
        <v>6.416666666666667</v>
      </c>
      <c r="T79" s="38">
        <f t="shared" si="32"/>
        <v>0</v>
      </c>
      <c r="U79" s="17">
        <f t="shared" si="46"/>
        <v>10000000</v>
      </c>
      <c r="V79" s="17">
        <f t="shared" si="42"/>
        <v>10000000</v>
      </c>
      <c r="W79" s="17">
        <f>IF(O79 = M79*('Control Panel'!$C$22), U79*('Control Panel'!$C$22),$AG79-G79-O79)</f>
        <v>50645.833333333343</v>
      </c>
      <c r="X79" s="20">
        <f t="shared" si="33"/>
        <v>0</v>
      </c>
      <c r="Y79" s="20">
        <f t="shared" si="34"/>
        <v>50645.833333333343</v>
      </c>
      <c r="Z79" s="48">
        <f>SUM(Y$3:Y79)</f>
        <v>3899729.1666666712</v>
      </c>
      <c r="AA79" s="19">
        <f t="shared" si="35"/>
        <v>6.416666666666667</v>
      </c>
      <c r="AB79" s="20">
        <f t="shared" si="36"/>
        <v>0</v>
      </c>
      <c r="AC79" s="22">
        <f t="shared" si="37"/>
        <v>412945.8969080947</v>
      </c>
      <c r="AD79" s="99">
        <f t="shared" si="38"/>
        <v>0</v>
      </c>
      <c r="AF79" s="40">
        <f t="shared" si="39"/>
        <v>706248.68192960892</v>
      </c>
      <c r="AG79" s="3">
        <f>IF('Control Panel'!$D$27= "ON",'Mortgage Amortization'!D79*(1-'Control Panel'!$C$27),'Mortgage Amortization'!D79)</f>
        <v>706248.68192960892</v>
      </c>
      <c r="AH79" s="40">
        <f t="shared" si="43"/>
        <v>0</v>
      </c>
      <c r="AK79" s="2">
        <f>SUM('Mortgage Amortization'!G79,'Mortgage Amortization'!M79,'Mortgage Amortization'!S79,'Mortgage Amortization'!Y79,'Mortgage Amortization'!AE79,'Mortgage Amortization'!AK79,'Mortgage Amortization'!AQ79,'Mortgage Amortization'!AW79,'Mortgage Amortization'!BC79,'Mortgage Amortization'!BI79,'Mortgage Amortization'!BO79,'Mortgage Amortization'!BU79,'Mortgage Amortization'!CA79,'Mortgage Amortization'!CG79,'Mortgage Amortization'!CM79)</f>
        <v>81650182.40914458</v>
      </c>
    </row>
    <row r="80" spans="3:37" x14ac:dyDescent="0.3">
      <c r="D80">
        <v>78</v>
      </c>
      <c r="E80" s="28">
        <f t="shared" si="44"/>
        <v>51242703.186136618</v>
      </c>
      <c r="F80" s="28">
        <f t="shared" si="40"/>
        <v>50947914.944718465</v>
      </c>
      <c r="G80" s="28">
        <f>IF($AG80-E80*('Control Panel'!$C$22) &gt;=0, E80*('Control Panel'!$C$22),AG80)</f>
        <v>259522.94051145445</v>
      </c>
      <c r="H80" s="30">
        <f>IF(E80-$AC80 &lt;= 0,E80,'Mortgage Amortization'!$D80-$AC80)</f>
        <v>294788.24141815456</v>
      </c>
      <c r="I80" s="29">
        <f t="shared" si="26"/>
        <v>554311.18192960904</v>
      </c>
      <c r="J80" s="31">
        <f>SUM(I$3:I80)</f>
        <v>43236272.190509573</v>
      </c>
      <c r="K80" s="32">
        <f t="shared" si="27"/>
        <v>6.5</v>
      </c>
      <c r="L80" s="29">
        <f t="shared" si="28"/>
        <v>1916123.5692180046</v>
      </c>
      <c r="M80" s="37">
        <f t="shared" si="45"/>
        <v>20000000</v>
      </c>
      <c r="N80" s="37">
        <f t="shared" si="41"/>
        <v>20000000</v>
      </c>
      <c r="O80" s="37">
        <f>IF(G80 = E80*('Control Panel'!$C$22),M80*('Control Panel'!$C$22),$AG80-G80)</f>
        <v>101291.66666666669</v>
      </c>
      <c r="P80" s="38">
        <f t="shared" si="29"/>
        <v>0</v>
      </c>
      <c r="Q80" s="38">
        <f t="shared" si="30"/>
        <v>101291.66666666669</v>
      </c>
      <c r="R80" s="44">
        <f>SUM(Q$3:Q80)</f>
        <v>7900750.0000000093</v>
      </c>
      <c r="S80" s="39">
        <f t="shared" si="31"/>
        <v>6.5</v>
      </c>
      <c r="T80" s="38">
        <f t="shared" si="32"/>
        <v>0</v>
      </c>
      <c r="U80" s="17">
        <f t="shared" si="46"/>
        <v>10000000</v>
      </c>
      <c r="V80" s="17">
        <f t="shared" si="42"/>
        <v>10000000</v>
      </c>
      <c r="W80" s="17">
        <f>IF(O80 = M80*('Control Panel'!$C$22), U80*('Control Panel'!$C$22),$AG80-G80-O80)</f>
        <v>50645.833333333343</v>
      </c>
      <c r="X80" s="20">
        <f t="shared" si="33"/>
        <v>0</v>
      </c>
      <c r="Y80" s="20">
        <f t="shared" si="34"/>
        <v>50645.833333333343</v>
      </c>
      <c r="Z80" s="48">
        <f>SUM(Y$3:Y80)</f>
        <v>3950375.0000000047</v>
      </c>
      <c r="AA80" s="19">
        <f t="shared" si="35"/>
        <v>6.5</v>
      </c>
      <c r="AB80" s="20">
        <f t="shared" si="36"/>
        <v>0</v>
      </c>
      <c r="AC80" s="22">
        <f t="shared" si="37"/>
        <v>411460.44051145448</v>
      </c>
      <c r="AD80" s="99">
        <f t="shared" si="38"/>
        <v>0</v>
      </c>
      <c r="AF80" s="40">
        <f t="shared" si="39"/>
        <v>706248.68192960904</v>
      </c>
      <c r="AG80" s="3">
        <f>IF('Control Panel'!$D$27= "ON",'Mortgage Amortization'!D80*(1-'Control Panel'!$C$27),'Mortgage Amortization'!D80)</f>
        <v>706248.68192960904</v>
      </c>
      <c r="AH80" s="40">
        <f t="shared" si="43"/>
        <v>0</v>
      </c>
      <c r="AK80" s="2">
        <f>SUM('Mortgage Amortization'!G80,'Mortgage Amortization'!M80,'Mortgage Amortization'!S80,'Mortgage Amortization'!Y80,'Mortgage Amortization'!AE80,'Mortgage Amortization'!AK80,'Mortgage Amortization'!AQ80,'Mortgage Amortization'!AW80,'Mortgage Amortization'!BC80,'Mortgage Amortization'!BI80,'Mortgage Amortization'!BO80,'Mortgage Amortization'!BU80,'Mortgage Amortization'!CA80,'Mortgage Amortization'!CG80,'Mortgage Amortization'!CM80)</f>
        <v>81360253.229525402</v>
      </c>
    </row>
    <row r="81" spans="3:37" x14ac:dyDescent="0.3">
      <c r="D81">
        <v>79</v>
      </c>
      <c r="E81" s="28">
        <f t="shared" si="44"/>
        <v>50947914.944718465</v>
      </c>
      <c r="F81" s="28">
        <f t="shared" si="40"/>
        <v>50651633.723685965</v>
      </c>
      <c r="G81" s="28">
        <f>IF($AG81-E81*('Control Panel'!$C$22) &gt;=0, E81*('Control Panel'!$C$22),AG81)</f>
        <v>258029.96089710543</v>
      </c>
      <c r="H81" s="30">
        <f>IF(E81-$AC81 &lt;= 0,E81,'Mortgage Amortization'!$D81-$AC81)</f>
        <v>296281.22103250358</v>
      </c>
      <c r="I81" s="29">
        <f t="shared" si="26"/>
        <v>554311.18192960904</v>
      </c>
      <c r="J81" s="31">
        <f>SUM(I$3:I81)</f>
        <v>43790583.372439183</v>
      </c>
      <c r="K81" s="32">
        <f t="shared" si="27"/>
        <v>6.583333333333333</v>
      </c>
      <c r="L81" s="29">
        <f t="shared" si="28"/>
        <v>1950518.0384639818</v>
      </c>
      <c r="M81" s="37">
        <f t="shared" si="45"/>
        <v>20000000</v>
      </c>
      <c r="N81" s="37">
        <f t="shared" si="41"/>
        <v>20000000</v>
      </c>
      <c r="O81" s="37">
        <f>IF(G81 = E81*('Control Panel'!$C$22),M81*('Control Panel'!$C$22),$AG81-G81)</f>
        <v>101291.66666666669</v>
      </c>
      <c r="P81" s="38">
        <f t="shared" si="29"/>
        <v>0</v>
      </c>
      <c r="Q81" s="38">
        <f t="shared" si="30"/>
        <v>101291.66666666669</v>
      </c>
      <c r="R81" s="44">
        <f>SUM(Q$3:Q81)</f>
        <v>8002041.6666666763</v>
      </c>
      <c r="S81" s="39">
        <f t="shared" si="31"/>
        <v>6.583333333333333</v>
      </c>
      <c r="T81" s="38">
        <f t="shared" si="32"/>
        <v>0</v>
      </c>
      <c r="U81" s="17">
        <f t="shared" si="46"/>
        <v>10000000</v>
      </c>
      <c r="V81" s="17">
        <f t="shared" si="42"/>
        <v>10000000</v>
      </c>
      <c r="W81" s="17">
        <f>IF(O81 = M81*('Control Panel'!$C$22), U81*('Control Panel'!$C$22),$AG81-G81-O81)</f>
        <v>50645.833333333343</v>
      </c>
      <c r="X81" s="20">
        <f t="shared" si="33"/>
        <v>0</v>
      </c>
      <c r="Y81" s="20">
        <f t="shared" si="34"/>
        <v>50645.833333333343</v>
      </c>
      <c r="Z81" s="48">
        <f>SUM(Y$3:Y81)</f>
        <v>4001020.8333333381</v>
      </c>
      <c r="AA81" s="19">
        <f t="shared" si="35"/>
        <v>6.583333333333333</v>
      </c>
      <c r="AB81" s="20">
        <f t="shared" si="36"/>
        <v>0</v>
      </c>
      <c r="AC81" s="22">
        <f t="shared" si="37"/>
        <v>409967.46089710545</v>
      </c>
      <c r="AD81" s="99">
        <f t="shared" si="38"/>
        <v>0</v>
      </c>
      <c r="AF81" s="40">
        <f t="shared" si="39"/>
        <v>706248.68192960904</v>
      </c>
      <c r="AG81" s="3">
        <f>IF('Control Panel'!$D$27= "ON",'Mortgage Amortization'!D81*(1-'Control Panel'!$C$27),'Mortgage Amortization'!D81)</f>
        <v>706248.68192960904</v>
      </c>
      <c r="AH81" s="40">
        <f t="shared" si="43"/>
        <v>0</v>
      </c>
      <c r="AK81" s="2">
        <f>SUM('Mortgage Amortization'!G81,'Mortgage Amortization'!M81,'Mortgage Amortization'!S81,'Mortgage Amortization'!Y81,'Mortgage Amortization'!AE81,'Mortgage Amortization'!AK81,'Mortgage Amortization'!AQ81,'Mortgage Amortization'!AW81,'Mortgage Amortization'!BC81,'Mortgage Amortization'!BI81,'Mortgage Amortization'!BO81,'Mortgage Amortization'!BU81,'Mortgage Amortization'!CA81,'Mortgage Amortization'!CG81,'Mortgage Amortization'!CM81)</f>
        <v>81068896.970785841</v>
      </c>
    </row>
    <row r="82" spans="3:37" x14ac:dyDescent="0.3">
      <c r="D82">
        <v>80</v>
      </c>
      <c r="E82" s="28">
        <f t="shared" si="44"/>
        <v>50651633.723685965</v>
      </c>
      <c r="F82" s="28">
        <f t="shared" si="40"/>
        <v>50353851.961719438</v>
      </c>
      <c r="G82" s="28">
        <f>IF($AG82-E82*('Control Panel'!$C$22) &gt;=0, E82*('Control Panel'!$C$22),AG82)</f>
        <v>256529.4199630846</v>
      </c>
      <c r="H82" s="30">
        <f>IF(E82-$AC82 &lt;= 0,E82,'Mortgage Amortization'!$D82-$AC82)</f>
        <v>297781.7619665243</v>
      </c>
      <c r="I82" s="29">
        <f t="shared" si="26"/>
        <v>554311.18192960892</v>
      </c>
      <c r="J82" s="31">
        <f>SUM(I$3:I82)</f>
        <v>44344894.554368794</v>
      </c>
      <c r="K82" s="32">
        <f t="shared" si="27"/>
        <v>6.666666666666667</v>
      </c>
      <c r="L82" s="29">
        <f t="shared" si="28"/>
        <v>1985211.7464434954</v>
      </c>
      <c r="M82" s="37">
        <f t="shared" si="45"/>
        <v>20000000</v>
      </c>
      <c r="N82" s="37">
        <f t="shared" si="41"/>
        <v>20000000</v>
      </c>
      <c r="O82" s="37">
        <f>IF(G82 = E82*('Control Panel'!$C$22),M82*('Control Panel'!$C$22),$AG82-G82)</f>
        <v>101291.66666666669</v>
      </c>
      <c r="P82" s="38">
        <f t="shared" si="29"/>
        <v>0</v>
      </c>
      <c r="Q82" s="38">
        <f t="shared" si="30"/>
        <v>101291.66666666669</v>
      </c>
      <c r="R82" s="44">
        <f>SUM(Q$3:Q82)</f>
        <v>8103333.3333333433</v>
      </c>
      <c r="S82" s="39">
        <f t="shared" si="31"/>
        <v>6.666666666666667</v>
      </c>
      <c r="T82" s="38">
        <f t="shared" si="32"/>
        <v>0</v>
      </c>
      <c r="U82" s="17">
        <f t="shared" si="46"/>
        <v>10000000</v>
      </c>
      <c r="V82" s="17">
        <f t="shared" si="42"/>
        <v>10000000</v>
      </c>
      <c r="W82" s="17">
        <f>IF(O82 = M82*('Control Panel'!$C$22), U82*('Control Panel'!$C$22),$AG82-G82-O82)</f>
        <v>50645.833333333343</v>
      </c>
      <c r="X82" s="20">
        <f t="shared" si="33"/>
        <v>0</v>
      </c>
      <c r="Y82" s="20">
        <f t="shared" si="34"/>
        <v>50645.833333333343</v>
      </c>
      <c r="Z82" s="48">
        <f>SUM(Y$3:Y82)</f>
        <v>4051666.6666666716</v>
      </c>
      <c r="AA82" s="19">
        <f t="shared" si="35"/>
        <v>6.666666666666667</v>
      </c>
      <c r="AB82" s="20">
        <f t="shared" si="36"/>
        <v>0</v>
      </c>
      <c r="AC82" s="22">
        <f t="shared" si="37"/>
        <v>408466.91996308463</v>
      </c>
      <c r="AD82" s="99">
        <f t="shared" si="38"/>
        <v>0</v>
      </c>
      <c r="AF82" s="40">
        <f t="shared" si="39"/>
        <v>706248.68192960892</v>
      </c>
      <c r="AG82" s="3">
        <f>IF('Control Panel'!$D$27= "ON",'Mortgage Amortization'!D82*(1-'Control Panel'!$C$27),'Mortgage Amortization'!D82)</f>
        <v>706248.68192960892</v>
      </c>
      <c r="AH82" s="40">
        <f t="shared" si="43"/>
        <v>0</v>
      </c>
      <c r="AK82" s="2">
        <f>SUM('Mortgage Amortization'!G82,'Mortgage Amortization'!M82,'Mortgage Amortization'!S82,'Mortgage Amortization'!Y82,'Mortgage Amortization'!AE82,'Mortgage Amortization'!AK82,'Mortgage Amortization'!AQ82,'Mortgage Amortization'!AW82,'Mortgage Amortization'!BC82,'Mortgage Amortization'!BI82,'Mortgage Amortization'!BO82,'Mortgage Amortization'!BU82,'Mortgage Amortization'!CA82,'Mortgage Amortization'!CG82,'Mortgage Amortization'!CM82)</f>
        <v>80776106.528220847</v>
      </c>
    </row>
    <row r="83" spans="3:37" x14ac:dyDescent="0.3">
      <c r="D83">
        <v>81</v>
      </c>
      <c r="E83" s="28">
        <f t="shared" si="44"/>
        <v>50353851.961719438</v>
      </c>
      <c r="F83" s="28">
        <f t="shared" si="40"/>
        <v>50054562.059204288</v>
      </c>
      <c r="G83" s="28">
        <f>IF($AG83-E83*('Control Panel'!$C$22) &gt;=0, E83*('Control Panel'!$C$22),AG83)</f>
        <v>255021.27941445829</v>
      </c>
      <c r="H83" s="30">
        <f>IF(E83-$AC83 &lt;= 0,E83,'Mortgage Amortization'!$D83-$AC83)</f>
        <v>299289.90251515072</v>
      </c>
      <c r="I83" s="29">
        <f t="shared" si="26"/>
        <v>554311.18192960904</v>
      </c>
      <c r="J83" s="31">
        <f>SUM(I$3:I83)</f>
        <v>44899205.736298405</v>
      </c>
      <c r="K83" s="32">
        <f t="shared" si="27"/>
        <v>6.75</v>
      </c>
      <c r="L83" s="29">
        <f t="shared" si="28"/>
        <v>2020206.8419772673</v>
      </c>
      <c r="M83" s="37">
        <f t="shared" si="45"/>
        <v>20000000</v>
      </c>
      <c r="N83" s="37">
        <f t="shared" si="41"/>
        <v>20000000</v>
      </c>
      <c r="O83" s="37">
        <f>IF(G83 = E83*('Control Panel'!$C$22),M83*('Control Panel'!$C$22),$AG83-G83)</f>
        <v>101291.66666666669</v>
      </c>
      <c r="P83" s="38">
        <f t="shared" si="29"/>
        <v>0</v>
      </c>
      <c r="Q83" s="38">
        <f t="shared" si="30"/>
        <v>101291.66666666669</v>
      </c>
      <c r="R83" s="44">
        <f>SUM(Q$3:Q83)</f>
        <v>8204625.0000000102</v>
      </c>
      <c r="S83" s="39">
        <f t="shared" si="31"/>
        <v>6.75</v>
      </c>
      <c r="T83" s="38">
        <f t="shared" si="32"/>
        <v>0</v>
      </c>
      <c r="U83" s="17">
        <f t="shared" si="46"/>
        <v>10000000</v>
      </c>
      <c r="V83" s="17">
        <f t="shared" si="42"/>
        <v>10000000</v>
      </c>
      <c r="W83" s="17">
        <f>IF(O83 = M83*('Control Panel'!$C$22), U83*('Control Panel'!$C$22),$AG83-G83-O83)</f>
        <v>50645.833333333343</v>
      </c>
      <c r="X83" s="20">
        <f t="shared" si="33"/>
        <v>0</v>
      </c>
      <c r="Y83" s="20">
        <f t="shared" si="34"/>
        <v>50645.833333333343</v>
      </c>
      <c r="Z83" s="48">
        <f>SUM(Y$3:Y83)</f>
        <v>4102312.5000000051</v>
      </c>
      <c r="AA83" s="19">
        <f t="shared" si="35"/>
        <v>6.75</v>
      </c>
      <c r="AB83" s="20">
        <f t="shared" si="36"/>
        <v>0</v>
      </c>
      <c r="AC83" s="22">
        <f t="shared" si="37"/>
        <v>406958.77941445832</v>
      </c>
      <c r="AD83" s="99">
        <f t="shared" si="38"/>
        <v>0</v>
      </c>
      <c r="AF83" s="40">
        <f t="shared" si="39"/>
        <v>706248.68192960904</v>
      </c>
      <c r="AG83" s="3">
        <f>IF('Control Panel'!$D$27= "ON",'Mortgage Amortization'!D83*(1-'Control Panel'!$C$27),'Mortgage Amortization'!D83)</f>
        <v>706248.68192960904</v>
      </c>
      <c r="AH83" s="40">
        <f t="shared" si="43"/>
        <v>0</v>
      </c>
      <c r="AK83" s="2">
        <f>SUM('Mortgage Amortization'!G83,'Mortgage Amortization'!M83,'Mortgage Amortization'!S83,'Mortgage Amortization'!Y83,'Mortgage Amortization'!AE83,'Mortgage Amortization'!AK83,'Mortgage Amortization'!AQ83,'Mortgage Amortization'!AW83,'Mortgage Amortization'!BC83,'Mortgage Amortization'!BI83,'Mortgage Amortization'!BO83,'Mortgage Amortization'!BU83,'Mortgage Amortization'!CA83,'Mortgage Amortization'!CG83,'Mortgage Amortization'!CM83)</f>
        <v>80481874.761346027</v>
      </c>
    </row>
    <row r="84" spans="3:37" x14ac:dyDescent="0.3">
      <c r="D84">
        <v>82</v>
      </c>
      <c r="E84" s="28">
        <f t="shared" si="44"/>
        <v>50054562.059204288</v>
      </c>
      <c r="F84" s="28">
        <f t="shared" si="40"/>
        <v>49753756.378037021</v>
      </c>
      <c r="G84" s="28">
        <f>IF($AG84-E84*('Control Panel'!$C$22) &gt;=0, E84*('Control Panel'!$C$22),AG84)</f>
        <v>253505.50076234509</v>
      </c>
      <c r="H84" s="30">
        <f>IF(E84-$AC84 &lt;= 0,E84,'Mortgage Amortization'!$D84-$AC84)</f>
        <v>300805.68116726365</v>
      </c>
      <c r="I84" s="29">
        <f t="shared" si="26"/>
        <v>554311.18192960881</v>
      </c>
      <c r="J84" s="31">
        <f>SUM(I$3:I84)</f>
        <v>45453516.918228015</v>
      </c>
      <c r="K84" s="32">
        <f t="shared" si="27"/>
        <v>6.833333333333333</v>
      </c>
      <c r="L84" s="29">
        <f t="shared" si="28"/>
        <v>2055505.4879763015</v>
      </c>
      <c r="M84" s="37">
        <f t="shared" si="45"/>
        <v>20000000</v>
      </c>
      <c r="N84" s="37">
        <f t="shared" si="41"/>
        <v>20000000</v>
      </c>
      <c r="O84" s="37">
        <f>IF(G84 = E84*('Control Panel'!$C$22),M84*('Control Panel'!$C$22),$AG84-G84)</f>
        <v>101291.66666666669</v>
      </c>
      <c r="P84" s="38">
        <f t="shared" si="29"/>
        <v>0</v>
      </c>
      <c r="Q84" s="38">
        <f t="shared" si="30"/>
        <v>101291.66666666669</v>
      </c>
      <c r="R84" s="44">
        <f>SUM(Q$3:Q84)</f>
        <v>8305916.6666666772</v>
      </c>
      <c r="S84" s="39">
        <f t="shared" si="31"/>
        <v>6.833333333333333</v>
      </c>
      <c r="T84" s="38">
        <f t="shared" si="32"/>
        <v>0</v>
      </c>
      <c r="U84" s="17">
        <f t="shared" si="46"/>
        <v>10000000</v>
      </c>
      <c r="V84" s="17">
        <f t="shared" si="42"/>
        <v>10000000</v>
      </c>
      <c r="W84" s="17">
        <f>IF(O84 = M84*('Control Panel'!$C$22), U84*('Control Panel'!$C$22),$AG84-G84-O84)</f>
        <v>50645.833333333343</v>
      </c>
      <c r="X84" s="20">
        <f t="shared" si="33"/>
        <v>0</v>
      </c>
      <c r="Y84" s="20">
        <f t="shared" si="34"/>
        <v>50645.833333333343</v>
      </c>
      <c r="Z84" s="48">
        <f>SUM(Y$3:Y84)</f>
        <v>4152958.3333333386</v>
      </c>
      <c r="AA84" s="19">
        <f t="shared" si="35"/>
        <v>6.833333333333333</v>
      </c>
      <c r="AB84" s="20">
        <f t="shared" si="36"/>
        <v>0</v>
      </c>
      <c r="AC84" s="22">
        <f t="shared" si="37"/>
        <v>405443.00076234515</v>
      </c>
      <c r="AD84" s="99">
        <f t="shared" si="38"/>
        <v>0</v>
      </c>
      <c r="AF84" s="40">
        <f t="shared" si="39"/>
        <v>706248.68192960881</v>
      </c>
      <c r="AG84" s="3">
        <f>IF('Control Panel'!$D$27= "ON",'Mortgage Amortization'!D84*(1-'Control Panel'!$C$27),'Mortgage Amortization'!D84)</f>
        <v>706248.68192960881</v>
      </c>
      <c r="AH84" s="40">
        <f t="shared" si="43"/>
        <v>0</v>
      </c>
      <c r="AK84" s="2">
        <f>SUM('Mortgage Amortization'!G84,'Mortgage Amortization'!M84,'Mortgage Amortization'!S84,'Mortgage Amortization'!Y84,'Mortgage Amortization'!AE84,'Mortgage Amortization'!AK84,'Mortgage Amortization'!AQ84,'Mortgage Amortization'!AW84,'Mortgage Amortization'!BC84,'Mortgage Amortization'!BI84,'Mortgage Amortization'!BO84,'Mortgage Amortization'!BU84,'Mortgage Amortization'!CA84,'Mortgage Amortization'!CG84,'Mortgage Amortization'!CM84)</f>
        <v>80186194.493715599</v>
      </c>
    </row>
    <row r="85" spans="3:37" x14ac:dyDescent="0.3">
      <c r="D85">
        <v>83</v>
      </c>
      <c r="E85" s="28">
        <f t="shared" si="44"/>
        <v>49753756.378037021</v>
      </c>
      <c r="F85" s="28">
        <f t="shared" si="40"/>
        <v>49451427.241430342</v>
      </c>
      <c r="G85" s="28">
        <f>IF($AG85-E85*('Control Panel'!$C$22) &gt;=0, E85*('Control Panel'!$C$22),AG85)</f>
        <v>251982.04532293338</v>
      </c>
      <c r="H85" s="30">
        <f>IF(E85-$AC85 &lt;= 0,E85,'Mortgage Amortization'!$D85-$AC85)</f>
        <v>302329.1366066754</v>
      </c>
      <c r="I85" s="29">
        <f t="shared" si="26"/>
        <v>554311.18192960881</v>
      </c>
      <c r="J85" s="31">
        <f>SUM(I$3:I85)</f>
        <v>46007828.100157626</v>
      </c>
      <c r="K85" s="32">
        <f t="shared" si="27"/>
        <v>6.916666666666667</v>
      </c>
      <c r="L85" s="29">
        <f t="shared" si="28"/>
        <v>2091109.8615295049</v>
      </c>
      <c r="M85" s="37">
        <f t="shared" si="45"/>
        <v>20000000</v>
      </c>
      <c r="N85" s="37">
        <f t="shared" si="41"/>
        <v>20000000</v>
      </c>
      <c r="O85" s="37">
        <f>IF(G85 = E85*('Control Panel'!$C$22),M85*('Control Panel'!$C$22),$AG85-G85)</f>
        <v>101291.66666666669</v>
      </c>
      <c r="P85" s="38">
        <f t="shared" si="29"/>
        <v>0</v>
      </c>
      <c r="Q85" s="38">
        <f t="shared" si="30"/>
        <v>101291.66666666669</v>
      </c>
      <c r="R85" s="44">
        <f>SUM(Q$3:Q85)</f>
        <v>8407208.3333333433</v>
      </c>
      <c r="S85" s="39">
        <f t="shared" si="31"/>
        <v>6.916666666666667</v>
      </c>
      <c r="T85" s="38">
        <f t="shared" si="32"/>
        <v>0</v>
      </c>
      <c r="U85" s="17">
        <f t="shared" si="46"/>
        <v>10000000</v>
      </c>
      <c r="V85" s="17">
        <f t="shared" si="42"/>
        <v>10000000</v>
      </c>
      <c r="W85" s="17">
        <f>IF(O85 = M85*('Control Panel'!$C$22), U85*('Control Panel'!$C$22),$AG85-G85-O85)</f>
        <v>50645.833333333343</v>
      </c>
      <c r="X85" s="20">
        <f t="shared" si="33"/>
        <v>0</v>
      </c>
      <c r="Y85" s="20">
        <f t="shared" si="34"/>
        <v>50645.833333333343</v>
      </c>
      <c r="Z85" s="48">
        <f>SUM(Y$3:Y85)</f>
        <v>4203604.1666666716</v>
      </c>
      <c r="AA85" s="19">
        <f t="shared" si="35"/>
        <v>6.916666666666667</v>
      </c>
      <c r="AB85" s="20">
        <f t="shared" si="36"/>
        <v>0</v>
      </c>
      <c r="AC85" s="22">
        <f t="shared" si="37"/>
        <v>403919.54532293341</v>
      </c>
      <c r="AD85" s="99">
        <f t="shared" si="38"/>
        <v>0</v>
      </c>
      <c r="AF85" s="40">
        <f t="shared" si="39"/>
        <v>706248.68192960881</v>
      </c>
      <c r="AG85" s="3">
        <f>IF('Control Panel'!$D$27= "ON",'Mortgage Amortization'!D85*(1-'Control Panel'!$C$27),'Mortgage Amortization'!D85)</f>
        <v>706248.68192960881</v>
      </c>
      <c r="AH85" s="40">
        <f t="shared" si="43"/>
        <v>0</v>
      </c>
      <c r="AK85" s="2">
        <f>SUM('Mortgage Amortization'!G85,'Mortgage Amortization'!M85,'Mortgage Amortization'!S85,'Mortgage Amortization'!Y85,'Mortgage Amortization'!AE85,'Mortgage Amortization'!AK85,'Mortgage Amortization'!AQ85,'Mortgage Amortization'!AW85,'Mortgage Amortization'!BC85,'Mortgage Amortization'!BI85,'Mortgage Amortization'!BO85,'Mortgage Amortization'!BU85,'Mortgage Amortization'!CA85,'Mortgage Amortization'!CG85,'Mortgage Amortization'!CM85)</f>
        <v>79889058.512739152</v>
      </c>
    </row>
    <row r="86" spans="3:37" x14ac:dyDescent="0.3">
      <c r="C86">
        <f t="shared" ref="C86" si="48">D86/12</f>
        <v>7</v>
      </c>
      <c r="D86">
        <v>84</v>
      </c>
      <c r="E86" s="28">
        <f t="shared" si="44"/>
        <v>49451427.241430342</v>
      </c>
      <c r="F86" s="28">
        <f t="shared" si="40"/>
        <v>49147566.933717228</v>
      </c>
      <c r="G86" s="28">
        <f>IF($AG86-E86*('Control Panel'!$C$22) &gt;=0, E86*('Control Panel'!$C$22),AG86)</f>
        <v>250450.87421649412</v>
      </c>
      <c r="H86" s="30">
        <f>IF(E86-$AC86 &lt;= 0,E86,'Mortgage Amortization'!$D86-$AC86)</f>
        <v>303860.30771311466</v>
      </c>
      <c r="I86" s="29">
        <f t="shared" si="26"/>
        <v>554311.18192960881</v>
      </c>
      <c r="J86" s="31">
        <f>SUM(I$3:I86)</f>
        <v>46562139.282087237</v>
      </c>
      <c r="K86" s="32">
        <f t="shared" si="27"/>
        <v>7</v>
      </c>
      <c r="L86" s="29">
        <f t="shared" si="28"/>
        <v>2127022.1539918026</v>
      </c>
      <c r="M86" s="37">
        <f t="shared" si="45"/>
        <v>20000000</v>
      </c>
      <c r="N86" s="37">
        <f t="shared" si="41"/>
        <v>20000000</v>
      </c>
      <c r="O86" s="37">
        <f>IF(G86 = E86*('Control Panel'!$C$22),M86*('Control Panel'!$C$22),$AG86-G86)</f>
        <v>101291.66666666669</v>
      </c>
      <c r="P86" s="38">
        <f t="shared" si="29"/>
        <v>0</v>
      </c>
      <c r="Q86" s="38">
        <f t="shared" si="30"/>
        <v>101291.66666666669</v>
      </c>
      <c r="R86" s="44">
        <f>SUM(Q$3:Q86)</f>
        <v>8508500.0000000093</v>
      </c>
      <c r="S86" s="39">
        <f t="shared" si="31"/>
        <v>7</v>
      </c>
      <c r="T86" s="38">
        <f t="shared" si="32"/>
        <v>0</v>
      </c>
      <c r="U86" s="17">
        <f t="shared" si="46"/>
        <v>10000000</v>
      </c>
      <c r="V86" s="17">
        <f t="shared" si="42"/>
        <v>10000000</v>
      </c>
      <c r="W86" s="17">
        <f>IF(O86 = M86*('Control Panel'!$C$22), U86*('Control Panel'!$C$22),$AG86-G86-O86)</f>
        <v>50645.833333333343</v>
      </c>
      <c r="X86" s="20">
        <f t="shared" si="33"/>
        <v>0</v>
      </c>
      <c r="Y86" s="20">
        <f t="shared" si="34"/>
        <v>50645.833333333343</v>
      </c>
      <c r="Z86" s="48">
        <f>SUM(Y$3:Y86)</f>
        <v>4254250.0000000047</v>
      </c>
      <c r="AA86" s="19">
        <f t="shared" si="35"/>
        <v>7</v>
      </c>
      <c r="AB86" s="20">
        <f t="shared" si="36"/>
        <v>0</v>
      </c>
      <c r="AC86" s="22">
        <f t="shared" si="37"/>
        <v>402388.37421649415</v>
      </c>
      <c r="AD86" s="99">
        <f t="shared" si="38"/>
        <v>0</v>
      </c>
      <c r="AF86" s="40">
        <f t="shared" si="39"/>
        <v>706248.68192960881</v>
      </c>
      <c r="AG86" s="3">
        <f>IF('Control Panel'!$D$27= "ON",'Mortgage Amortization'!D86*(1-'Control Panel'!$C$27),'Mortgage Amortization'!D86)</f>
        <v>706248.68192960881</v>
      </c>
      <c r="AH86" s="40">
        <f t="shared" si="43"/>
        <v>0</v>
      </c>
      <c r="AK86" s="2">
        <f>SUM('Mortgage Amortization'!G86,'Mortgage Amortization'!M86,'Mortgage Amortization'!S86,'Mortgage Amortization'!Y86,'Mortgage Amortization'!AE86,'Mortgage Amortization'!AK86,'Mortgage Amortization'!AQ86,'Mortgage Amortization'!AW86,'Mortgage Amortization'!BC86,'Mortgage Amortization'!BI86,'Mortgage Amortization'!BO86,'Mortgage Amortization'!BU86,'Mortgage Amortization'!CA86,'Mortgage Amortization'!CG86,'Mortgage Amortization'!CM86)</f>
        <v>79590459.569497392</v>
      </c>
    </row>
    <row r="87" spans="3:37" x14ac:dyDescent="0.3">
      <c r="D87">
        <v>85</v>
      </c>
      <c r="E87" s="28">
        <f t="shared" si="44"/>
        <v>49147566.933717228</v>
      </c>
      <c r="F87" s="28">
        <f t="shared" si="40"/>
        <v>48842167.700154006</v>
      </c>
      <c r="G87" s="28">
        <f>IF($AG87-E87*('Control Panel'!$C$22) &gt;=0, E87*('Control Panel'!$C$22),AG87)</f>
        <v>248911.94836638877</v>
      </c>
      <c r="H87" s="30">
        <f>IF(E87-$AC87 &lt;= 0,E87,'Mortgage Amortization'!$D87-$AC87)</f>
        <v>305399.23356322013</v>
      </c>
      <c r="I87" s="29">
        <f t="shared" si="26"/>
        <v>554311.18192960892</v>
      </c>
      <c r="J87" s="31">
        <f>SUM(I$3:I87)</f>
        <v>47116450.464016847</v>
      </c>
      <c r="K87" s="32">
        <f t="shared" si="27"/>
        <v>7.083333333333333</v>
      </c>
      <c r="L87" s="29">
        <f t="shared" si="28"/>
        <v>2163244.5710728089</v>
      </c>
      <c r="M87" s="37">
        <f t="shared" si="45"/>
        <v>20000000</v>
      </c>
      <c r="N87" s="37">
        <f t="shared" si="41"/>
        <v>20000000</v>
      </c>
      <c r="O87" s="37">
        <f>IF(G87 = E87*('Control Panel'!$C$22),M87*('Control Panel'!$C$22),$AG87-G87)</f>
        <v>101291.66666666669</v>
      </c>
      <c r="P87" s="38">
        <f t="shared" si="29"/>
        <v>0</v>
      </c>
      <c r="Q87" s="38">
        <f t="shared" si="30"/>
        <v>101291.66666666669</v>
      </c>
      <c r="R87" s="44">
        <f>SUM(Q$3:Q87)</f>
        <v>8609791.6666666754</v>
      </c>
      <c r="S87" s="39">
        <f t="shared" si="31"/>
        <v>7.083333333333333</v>
      </c>
      <c r="T87" s="38">
        <f t="shared" si="32"/>
        <v>0</v>
      </c>
      <c r="U87" s="17">
        <f t="shared" si="46"/>
        <v>10000000</v>
      </c>
      <c r="V87" s="17">
        <f t="shared" si="42"/>
        <v>10000000</v>
      </c>
      <c r="W87" s="17">
        <f>IF(O87 = M87*('Control Panel'!$C$22), U87*('Control Panel'!$C$22),$AG87-G87-O87)</f>
        <v>50645.833333333343</v>
      </c>
      <c r="X87" s="20">
        <f t="shared" si="33"/>
        <v>0</v>
      </c>
      <c r="Y87" s="20">
        <f t="shared" si="34"/>
        <v>50645.833333333343</v>
      </c>
      <c r="Z87" s="48">
        <f>SUM(Y$3:Y87)</f>
        <v>4304895.8333333377</v>
      </c>
      <c r="AA87" s="19">
        <f t="shared" si="35"/>
        <v>7.083333333333333</v>
      </c>
      <c r="AB87" s="20">
        <f t="shared" si="36"/>
        <v>0</v>
      </c>
      <c r="AC87" s="22">
        <f t="shared" si="37"/>
        <v>400849.44836638879</v>
      </c>
      <c r="AD87" s="99">
        <f t="shared" si="38"/>
        <v>0</v>
      </c>
      <c r="AF87" s="40">
        <f t="shared" si="39"/>
        <v>706248.68192960892</v>
      </c>
      <c r="AG87" s="3">
        <f>IF('Control Panel'!$D$27= "ON",'Mortgage Amortization'!D87*(1-'Control Panel'!$C$27),'Mortgage Amortization'!D87)</f>
        <v>706248.68192960892</v>
      </c>
      <c r="AH87" s="40">
        <f t="shared" si="43"/>
        <v>0</v>
      </c>
      <c r="AK87" s="2">
        <f>SUM('Mortgage Amortization'!G87,'Mortgage Amortization'!M87,'Mortgage Amortization'!S87,'Mortgage Amortization'!Y87,'Mortgage Amortization'!AE87,'Mortgage Amortization'!AK87,'Mortgage Amortization'!AQ87,'Mortgage Amortization'!AW87,'Mortgage Amortization'!BC87,'Mortgage Amortization'!BI87,'Mortgage Amortization'!BO87,'Mortgage Amortization'!BU87,'Mortgage Amortization'!CA87,'Mortgage Amortization'!CG87,'Mortgage Amortization'!CM87)</f>
        <v>79290390.37855731</v>
      </c>
    </row>
    <row r="88" spans="3:37" x14ac:dyDescent="0.3">
      <c r="D88">
        <v>86</v>
      </c>
      <c r="E88" s="28">
        <f t="shared" si="44"/>
        <v>48842167.700154006</v>
      </c>
      <c r="F88" s="28">
        <f t="shared" si="40"/>
        <v>48535221.746722467</v>
      </c>
      <c r="G88" s="28">
        <f>IF($AG88-E88*('Control Panel'!$C$22) &gt;=0, E88*('Control Panel'!$C$22),AG88)</f>
        <v>247365.22849807169</v>
      </c>
      <c r="H88" s="30">
        <f>IF(E88-$AC88 &lt;= 0,E88,'Mortgage Amortization'!$D88-$AC88)</f>
        <v>306945.95343153732</v>
      </c>
      <c r="I88" s="29">
        <f t="shared" si="26"/>
        <v>554311.18192960904</v>
      </c>
      <c r="J88" s="31">
        <f>SUM(I$3:I88)</f>
        <v>47670761.645946458</v>
      </c>
      <c r="K88" s="32">
        <f t="shared" si="27"/>
        <v>7.166666666666667</v>
      </c>
      <c r="L88" s="29">
        <f t="shared" si="28"/>
        <v>2199779.3329260177</v>
      </c>
      <c r="M88" s="37">
        <f t="shared" si="45"/>
        <v>20000000</v>
      </c>
      <c r="N88" s="37">
        <f t="shared" si="41"/>
        <v>20000000</v>
      </c>
      <c r="O88" s="37">
        <f>IF(G88 = E88*('Control Panel'!$C$22),M88*('Control Panel'!$C$22),$AG88-G88)</f>
        <v>101291.66666666669</v>
      </c>
      <c r="P88" s="38">
        <f t="shared" si="29"/>
        <v>0</v>
      </c>
      <c r="Q88" s="38">
        <f t="shared" si="30"/>
        <v>101291.66666666669</v>
      </c>
      <c r="R88" s="44">
        <f>SUM(Q$3:Q88)</f>
        <v>8711083.3333333414</v>
      </c>
      <c r="S88" s="39">
        <f t="shared" si="31"/>
        <v>7.166666666666667</v>
      </c>
      <c r="T88" s="38">
        <f t="shared" si="32"/>
        <v>0</v>
      </c>
      <c r="U88" s="17">
        <f t="shared" si="46"/>
        <v>10000000</v>
      </c>
      <c r="V88" s="17">
        <f t="shared" si="42"/>
        <v>10000000</v>
      </c>
      <c r="W88" s="17">
        <f>IF(O88 = M88*('Control Panel'!$C$22), U88*('Control Panel'!$C$22),$AG88-G88-O88)</f>
        <v>50645.833333333343</v>
      </c>
      <c r="X88" s="20">
        <f t="shared" si="33"/>
        <v>0</v>
      </c>
      <c r="Y88" s="20">
        <f t="shared" si="34"/>
        <v>50645.833333333343</v>
      </c>
      <c r="Z88" s="48">
        <f>SUM(Y$3:Y88)</f>
        <v>4355541.6666666707</v>
      </c>
      <c r="AA88" s="19">
        <f t="shared" si="35"/>
        <v>7.166666666666667</v>
      </c>
      <c r="AB88" s="20">
        <f t="shared" si="36"/>
        <v>0</v>
      </c>
      <c r="AC88" s="22">
        <f t="shared" si="37"/>
        <v>399302.72849807172</v>
      </c>
      <c r="AD88" s="99">
        <f t="shared" si="38"/>
        <v>0</v>
      </c>
      <c r="AF88" s="40">
        <f t="shared" si="39"/>
        <v>706248.68192960904</v>
      </c>
      <c r="AG88" s="3">
        <f>IF('Control Panel'!$D$27= "ON",'Mortgage Amortization'!D88*(1-'Control Panel'!$C$27),'Mortgage Amortization'!D88)</f>
        <v>706248.68192960904</v>
      </c>
      <c r="AH88" s="40">
        <f t="shared" si="43"/>
        <v>0</v>
      </c>
      <c r="AK88" s="2">
        <f>SUM('Mortgage Amortization'!G88,'Mortgage Amortization'!M88,'Mortgage Amortization'!S88,'Mortgage Amortization'!Y88,'Mortgage Amortization'!AE88,'Mortgage Amortization'!AK88,'Mortgage Amortization'!AQ88,'Mortgage Amortization'!AW88,'Mortgage Amortization'!BC88,'Mortgage Amortization'!BI88,'Mortgage Amortization'!BO88,'Mortgage Amortization'!BU88,'Mortgage Amortization'!CA88,'Mortgage Amortization'!CG88,'Mortgage Amortization'!CM88)</f>
        <v>78988843.61778596</v>
      </c>
    </row>
    <row r="89" spans="3:37" x14ac:dyDescent="0.3">
      <c r="D89">
        <v>87</v>
      </c>
      <c r="E89" s="28">
        <f t="shared" si="44"/>
        <v>48535221.746722467</v>
      </c>
      <c r="F89" s="28">
        <f t="shared" si="40"/>
        <v>48226721.23993095</v>
      </c>
      <c r="G89" s="28">
        <f>IF($AG89-E89*('Control Panel'!$C$22) &gt;=0, E89*('Control Panel'!$C$22),AG89)</f>
        <v>245810.67513808821</v>
      </c>
      <c r="H89" s="30">
        <f>IF(E89-$AC89 &lt;= 0,E89,'Mortgage Amortization'!$D89-$AC89)</f>
        <v>308500.50679152069</v>
      </c>
      <c r="I89" s="29">
        <f t="shared" si="26"/>
        <v>554311.18192960892</v>
      </c>
      <c r="J89" s="31">
        <f>SUM(I$3:I89)</f>
        <v>48225072.827876069</v>
      </c>
      <c r="K89" s="32">
        <f t="shared" si="27"/>
        <v>7.25</v>
      </c>
      <c r="L89" s="29">
        <f t="shared" si="28"/>
        <v>2236628.6742385249</v>
      </c>
      <c r="M89" s="37">
        <f t="shared" si="45"/>
        <v>20000000</v>
      </c>
      <c r="N89" s="37">
        <f t="shared" si="41"/>
        <v>20000000</v>
      </c>
      <c r="O89" s="37">
        <f>IF(G89 = E89*('Control Panel'!$C$22),M89*('Control Panel'!$C$22),$AG89-G89)</f>
        <v>101291.66666666669</v>
      </c>
      <c r="P89" s="38">
        <f t="shared" si="29"/>
        <v>0</v>
      </c>
      <c r="Q89" s="38">
        <f t="shared" si="30"/>
        <v>101291.66666666669</v>
      </c>
      <c r="R89" s="44">
        <f>SUM(Q$3:Q89)</f>
        <v>8812375.0000000075</v>
      </c>
      <c r="S89" s="39">
        <f t="shared" si="31"/>
        <v>7.25</v>
      </c>
      <c r="T89" s="38">
        <f t="shared" si="32"/>
        <v>0</v>
      </c>
      <c r="U89" s="17">
        <f t="shared" si="46"/>
        <v>10000000</v>
      </c>
      <c r="V89" s="17">
        <f t="shared" si="42"/>
        <v>10000000</v>
      </c>
      <c r="W89" s="17">
        <f>IF(O89 = M89*('Control Panel'!$C$22), U89*('Control Panel'!$C$22),$AG89-G89-O89)</f>
        <v>50645.833333333343</v>
      </c>
      <c r="X89" s="20">
        <f t="shared" si="33"/>
        <v>0</v>
      </c>
      <c r="Y89" s="20">
        <f t="shared" si="34"/>
        <v>50645.833333333343</v>
      </c>
      <c r="Z89" s="48">
        <f>SUM(Y$3:Y89)</f>
        <v>4406187.5000000037</v>
      </c>
      <c r="AA89" s="19">
        <f t="shared" si="35"/>
        <v>7.25</v>
      </c>
      <c r="AB89" s="20">
        <f t="shared" si="36"/>
        <v>0</v>
      </c>
      <c r="AC89" s="22">
        <f t="shared" si="37"/>
        <v>397748.17513808823</v>
      </c>
      <c r="AD89" s="99">
        <f t="shared" si="38"/>
        <v>0</v>
      </c>
      <c r="AF89" s="40">
        <f t="shared" si="39"/>
        <v>706248.68192960892</v>
      </c>
      <c r="AG89" s="3">
        <f>IF('Control Panel'!$D$27= "ON",'Mortgage Amortization'!D89*(1-'Control Panel'!$C$27),'Mortgage Amortization'!D89)</f>
        <v>706248.68192960892</v>
      </c>
      <c r="AH89" s="40">
        <f t="shared" si="43"/>
        <v>0</v>
      </c>
      <c r="AK89" s="2">
        <f>SUM('Mortgage Amortization'!G89,'Mortgage Amortization'!M89,'Mortgage Amortization'!S89,'Mortgage Amortization'!Y89,'Mortgage Amortization'!AE89,'Mortgage Amortization'!AK89,'Mortgage Amortization'!AQ89,'Mortgage Amortization'!AW89,'Mortgage Amortization'!BC89,'Mortgage Amortization'!BI89,'Mortgage Amortization'!BO89,'Mortgage Amortization'!BU89,'Mortgage Amortization'!CA89,'Mortgage Amortization'!CG89,'Mortgage Amortization'!CM89)</f>
        <v>78685811.928163409</v>
      </c>
    </row>
    <row r="90" spans="3:37" x14ac:dyDescent="0.3">
      <c r="D90">
        <v>88</v>
      </c>
      <c r="E90" s="28">
        <f t="shared" si="44"/>
        <v>48226721.23993095</v>
      </c>
      <c r="F90" s="28">
        <f t="shared" si="40"/>
        <v>47916658.306614406</v>
      </c>
      <c r="G90" s="28">
        <f>IF($AG90-E90*('Control Panel'!$C$22) &gt;=0, E90*('Control Panel'!$C$22),AG90)</f>
        <v>244248.248613067</v>
      </c>
      <c r="H90" s="30">
        <f>IF(E90-$AC90 &lt;= 0,E90,'Mortgage Amortization'!$D90-$AC90)</f>
        <v>310062.93331654178</v>
      </c>
      <c r="I90" s="29">
        <f t="shared" si="26"/>
        <v>554311.18192960881</v>
      </c>
      <c r="J90" s="31">
        <f>SUM(I$3:I90)</f>
        <v>48779384.009805679</v>
      </c>
      <c r="K90" s="32">
        <f t="shared" si="27"/>
        <v>7.333333333333333</v>
      </c>
      <c r="L90" s="29">
        <f t="shared" si="28"/>
        <v>2273794.8443213063</v>
      </c>
      <c r="M90" s="37">
        <f t="shared" si="45"/>
        <v>20000000</v>
      </c>
      <c r="N90" s="37">
        <f t="shared" si="41"/>
        <v>20000000</v>
      </c>
      <c r="O90" s="37">
        <f>IF(G90 = E90*('Control Panel'!$C$22),M90*('Control Panel'!$C$22),$AG90-G90)</f>
        <v>101291.66666666669</v>
      </c>
      <c r="P90" s="38">
        <f t="shared" si="29"/>
        <v>0</v>
      </c>
      <c r="Q90" s="38">
        <f t="shared" si="30"/>
        <v>101291.66666666669</v>
      </c>
      <c r="R90" s="44">
        <f>SUM(Q$3:Q90)</f>
        <v>8913666.6666666735</v>
      </c>
      <c r="S90" s="39">
        <f t="shared" si="31"/>
        <v>7.333333333333333</v>
      </c>
      <c r="T90" s="38">
        <f t="shared" si="32"/>
        <v>0</v>
      </c>
      <c r="U90" s="17">
        <f t="shared" si="46"/>
        <v>10000000</v>
      </c>
      <c r="V90" s="17">
        <f t="shared" si="42"/>
        <v>10000000</v>
      </c>
      <c r="W90" s="17">
        <f>IF(O90 = M90*('Control Panel'!$C$22), U90*('Control Panel'!$C$22),$AG90-G90-O90)</f>
        <v>50645.833333333343</v>
      </c>
      <c r="X90" s="20">
        <f t="shared" si="33"/>
        <v>0</v>
      </c>
      <c r="Y90" s="20">
        <f t="shared" si="34"/>
        <v>50645.833333333343</v>
      </c>
      <c r="Z90" s="48">
        <f>SUM(Y$3:Y90)</f>
        <v>4456833.3333333367</v>
      </c>
      <c r="AA90" s="19">
        <f t="shared" si="35"/>
        <v>7.333333333333333</v>
      </c>
      <c r="AB90" s="20">
        <f t="shared" si="36"/>
        <v>0</v>
      </c>
      <c r="AC90" s="22">
        <f t="shared" si="37"/>
        <v>396185.74861306703</v>
      </c>
      <c r="AD90" s="99">
        <f t="shared" si="38"/>
        <v>0</v>
      </c>
      <c r="AF90" s="40">
        <f t="shared" si="39"/>
        <v>706248.68192960881</v>
      </c>
      <c r="AG90" s="3">
        <f>IF('Control Panel'!$D$27= "ON",'Mortgage Amortization'!D90*(1-'Control Panel'!$C$27),'Mortgage Amortization'!D90)</f>
        <v>706248.68192960881</v>
      </c>
      <c r="AH90" s="40">
        <f t="shared" si="43"/>
        <v>0</v>
      </c>
      <c r="AK90" s="2">
        <f>SUM('Mortgage Amortization'!G90,'Mortgage Amortization'!M90,'Mortgage Amortization'!S90,'Mortgage Amortization'!Y90,'Mortgage Amortization'!AE90,'Mortgage Amortization'!AK90,'Mortgage Amortization'!AQ90,'Mortgage Amortization'!AW90,'Mortgage Amortization'!BC90,'Mortgage Amortization'!BI90,'Mortgage Amortization'!BO90,'Mortgage Amortization'!BU90,'Mortgage Amortization'!CA90,'Mortgage Amortization'!CG90,'Mortgage Amortization'!CM90)</f>
        <v>78381287.913595036</v>
      </c>
    </row>
    <row r="91" spans="3:37" x14ac:dyDescent="0.3">
      <c r="D91">
        <v>89</v>
      </c>
      <c r="E91" s="28">
        <f t="shared" si="44"/>
        <v>47916658.306614406</v>
      </c>
      <c r="F91" s="28">
        <f t="shared" si="40"/>
        <v>47605025.033733502</v>
      </c>
      <c r="G91" s="28">
        <f>IF($AG91-E91*('Control Panel'!$C$22) &gt;=0, E91*('Control Panel'!$C$22),AG91)</f>
        <v>242677.90904870757</v>
      </c>
      <c r="H91" s="30">
        <f>IF(E91-$AC91 &lt;= 0,E91,'Mortgage Amortization'!$D91-$AC91)</f>
        <v>311633.27288090147</v>
      </c>
      <c r="I91" s="29">
        <f t="shared" si="26"/>
        <v>554311.18192960904</v>
      </c>
      <c r="J91" s="31">
        <f>SUM(I$3:I91)</f>
        <v>49333695.19173529</v>
      </c>
      <c r="K91" s="32">
        <f t="shared" si="27"/>
        <v>7.416666666666667</v>
      </c>
      <c r="L91" s="29">
        <f t="shared" si="28"/>
        <v>2311280.1072000195</v>
      </c>
      <c r="M91" s="37">
        <f t="shared" si="45"/>
        <v>20000000</v>
      </c>
      <c r="N91" s="37">
        <f t="shared" si="41"/>
        <v>20000000</v>
      </c>
      <c r="O91" s="37">
        <f>IF(G91 = E91*('Control Panel'!$C$22),M91*('Control Panel'!$C$22),$AG91-G91)</f>
        <v>101291.66666666669</v>
      </c>
      <c r="P91" s="38">
        <f t="shared" si="29"/>
        <v>0</v>
      </c>
      <c r="Q91" s="38">
        <f t="shared" si="30"/>
        <v>101291.66666666669</v>
      </c>
      <c r="R91" s="44">
        <f>SUM(Q$3:Q91)</f>
        <v>9014958.3333333395</v>
      </c>
      <c r="S91" s="39">
        <f t="shared" si="31"/>
        <v>7.416666666666667</v>
      </c>
      <c r="T91" s="38">
        <f t="shared" si="32"/>
        <v>0</v>
      </c>
      <c r="U91" s="17">
        <f t="shared" si="46"/>
        <v>10000000</v>
      </c>
      <c r="V91" s="17">
        <f t="shared" si="42"/>
        <v>10000000</v>
      </c>
      <c r="W91" s="17">
        <f>IF(O91 = M91*('Control Panel'!$C$22), U91*('Control Panel'!$C$22),$AG91-G91-O91)</f>
        <v>50645.833333333343</v>
      </c>
      <c r="X91" s="20">
        <f t="shared" si="33"/>
        <v>0</v>
      </c>
      <c r="Y91" s="20">
        <f t="shared" si="34"/>
        <v>50645.833333333343</v>
      </c>
      <c r="Z91" s="48">
        <f>SUM(Y$3:Y91)</f>
        <v>4507479.1666666698</v>
      </c>
      <c r="AA91" s="19">
        <f t="shared" si="35"/>
        <v>7.416666666666667</v>
      </c>
      <c r="AB91" s="20">
        <f t="shared" si="36"/>
        <v>0</v>
      </c>
      <c r="AC91" s="22">
        <f t="shared" si="37"/>
        <v>394615.40904870757</v>
      </c>
      <c r="AD91" s="99">
        <f t="shared" si="38"/>
        <v>0</v>
      </c>
      <c r="AF91" s="40">
        <f t="shared" si="39"/>
        <v>706248.68192960904</v>
      </c>
      <c r="AG91" s="3">
        <f>IF('Control Panel'!$D$27= "ON",'Mortgage Amortization'!D91*(1-'Control Panel'!$C$27),'Mortgage Amortization'!D91)</f>
        <v>706248.68192960904</v>
      </c>
      <c r="AH91" s="40">
        <f t="shared" si="43"/>
        <v>0</v>
      </c>
      <c r="AK91" s="2">
        <f>SUM('Mortgage Amortization'!G91,'Mortgage Amortization'!M91,'Mortgage Amortization'!S91,'Mortgage Amortization'!Y91,'Mortgage Amortization'!AE91,'Mortgage Amortization'!AK91,'Mortgage Amortization'!AQ91,'Mortgage Amortization'!AW91,'Mortgage Amortization'!BC91,'Mortgage Amortization'!BI91,'Mortgage Amortization'!BO91,'Mortgage Amortization'!BU91,'Mortgage Amortization'!CA91,'Mortgage Amortization'!CG91,'Mortgage Amortization'!CM91)</f>
        <v>78075264.140722439</v>
      </c>
    </row>
    <row r="92" spans="3:37" x14ac:dyDescent="0.3">
      <c r="D92">
        <v>90</v>
      </c>
      <c r="E92" s="28">
        <f t="shared" si="44"/>
        <v>47605025.033733502</v>
      </c>
      <c r="F92" s="28">
        <f t="shared" si="40"/>
        <v>47291813.468172655</v>
      </c>
      <c r="G92" s="28">
        <f>IF($AG92-E92*('Control Panel'!$C$22) &gt;=0, E92*('Control Panel'!$C$22),AG92)</f>
        <v>241099.61636876283</v>
      </c>
      <c r="H92" s="30">
        <f>IF(E92-$AC92 &lt;= 0,E92,'Mortgage Amortization'!$D92-$AC92)</f>
        <v>313211.56556084595</v>
      </c>
      <c r="I92" s="29">
        <f t="shared" si="26"/>
        <v>554311.18192960881</v>
      </c>
      <c r="J92" s="31">
        <f>SUM(I$3:I92)</f>
        <v>49888006.373664901</v>
      </c>
      <c r="K92" s="32">
        <f t="shared" si="27"/>
        <v>7.5</v>
      </c>
      <c r="L92" s="29">
        <f t="shared" si="28"/>
        <v>2349086.7417063448</v>
      </c>
      <c r="M92" s="37">
        <f t="shared" si="45"/>
        <v>20000000</v>
      </c>
      <c r="N92" s="37">
        <f t="shared" si="41"/>
        <v>20000000</v>
      </c>
      <c r="O92" s="37">
        <f>IF(G92 = E92*('Control Panel'!$C$22),M92*('Control Panel'!$C$22),$AG92-G92)</f>
        <v>101291.66666666669</v>
      </c>
      <c r="P92" s="38">
        <f t="shared" si="29"/>
        <v>0</v>
      </c>
      <c r="Q92" s="38">
        <f t="shared" si="30"/>
        <v>101291.66666666669</v>
      </c>
      <c r="R92" s="44">
        <f>SUM(Q$3:Q92)</f>
        <v>9116250.0000000056</v>
      </c>
      <c r="S92" s="39">
        <f t="shared" si="31"/>
        <v>7.5</v>
      </c>
      <c r="T92" s="38">
        <f t="shared" si="32"/>
        <v>0</v>
      </c>
      <c r="U92" s="17">
        <f t="shared" si="46"/>
        <v>10000000</v>
      </c>
      <c r="V92" s="17">
        <f t="shared" si="42"/>
        <v>10000000</v>
      </c>
      <c r="W92" s="17">
        <f>IF(O92 = M92*('Control Panel'!$C$22), U92*('Control Panel'!$C$22),$AG92-G92-O92)</f>
        <v>50645.833333333343</v>
      </c>
      <c r="X92" s="20">
        <f t="shared" si="33"/>
        <v>0</v>
      </c>
      <c r="Y92" s="20">
        <f t="shared" si="34"/>
        <v>50645.833333333343</v>
      </c>
      <c r="Z92" s="48">
        <f>SUM(Y$3:Y92)</f>
        <v>4558125.0000000028</v>
      </c>
      <c r="AA92" s="19">
        <f t="shared" si="35"/>
        <v>7.5</v>
      </c>
      <c r="AB92" s="20">
        <f t="shared" si="36"/>
        <v>0</v>
      </c>
      <c r="AC92" s="22">
        <f t="shared" si="37"/>
        <v>393037.11636876286</v>
      </c>
      <c r="AD92" s="99">
        <f t="shared" si="38"/>
        <v>0</v>
      </c>
      <c r="AF92" s="40">
        <f t="shared" si="39"/>
        <v>706248.68192960881</v>
      </c>
      <c r="AG92" s="3">
        <f>IF('Control Panel'!$D$27= "ON",'Mortgage Amortization'!D92*(1-'Control Panel'!$C$27),'Mortgage Amortization'!D92)</f>
        <v>706248.68192960881</v>
      </c>
      <c r="AH92" s="40">
        <f t="shared" si="43"/>
        <v>0</v>
      </c>
      <c r="AK92" s="2">
        <f>SUM('Mortgage Amortization'!G92,'Mortgage Amortization'!M92,'Mortgage Amortization'!S92,'Mortgage Amortization'!Y92,'Mortgage Amortization'!AE92,'Mortgage Amortization'!AK92,'Mortgage Amortization'!AQ92,'Mortgage Amortization'!AW92,'Mortgage Amortization'!BC92,'Mortgage Amortization'!BI92,'Mortgage Amortization'!BO92,'Mortgage Amortization'!BU92,'Mortgage Amortization'!CA92,'Mortgage Amortization'!CG92,'Mortgage Amortization'!CM92)</f>
        <v>77767733.138733521</v>
      </c>
    </row>
    <row r="93" spans="3:37" x14ac:dyDescent="0.3">
      <c r="D93">
        <v>91</v>
      </c>
      <c r="E93" s="28">
        <f t="shared" si="44"/>
        <v>47291813.468172655</v>
      </c>
      <c r="F93" s="28">
        <f t="shared" si="40"/>
        <v>46977015.616537064</v>
      </c>
      <c r="G93" s="28">
        <f>IF($AG93-E93*('Control Panel'!$C$22) &gt;=0, E93*('Control Panel'!$C$22),AG93)</f>
        <v>239513.33029401614</v>
      </c>
      <c r="H93" s="30">
        <f>IF(E93-$AC93 &lt;= 0,E93,'Mortgage Amortization'!$D93-$AC93)</f>
        <v>314797.85163559287</v>
      </c>
      <c r="I93" s="29">
        <f t="shared" si="26"/>
        <v>554311.18192960904</v>
      </c>
      <c r="J93" s="31">
        <f>SUM(I$3:I93)</f>
        <v>50442317.555594511</v>
      </c>
      <c r="K93" s="32">
        <f t="shared" si="27"/>
        <v>7.583333333333333</v>
      </c>
      <c r="L93" s="29">
        <f t="shared" si="28"/>
        <v>2387217.0415699123</v>
      </c>
      <c r="M93" s="37">
        <f t="shared" si="45"/>
        <v>20000000</v>
      </c>
      <c r="N93" s="37">
        <f t="shared" si="41"/>
        <v>20000000</v>
      </c>
      <c r="O93" s="37">
        <f>IF(G93 = E93*('Control Panel'!$C$22),M93*('Control Panel'!$C$22),$AG93-G93)</f>
        <v>101291.66666666669</v>
      </c>
      <c r="P93" s="38">
        <f t="shared" si="29"/>
        <v>0</v>
      </c>
      <c r="Q93" s="38">
        <f t="shared" si="30"/>
        <v>101291.66666666669</v>
      </c>
      <c r="R93" s="44">
        <f>SUM(Q$3:Q93)</f>
        <v>9217541.6666666716</v>
      </c>
      <c r="S93" s="39">
        <f t="shared" si="31"/>
        <v>7.583333333333333</v>
      </c>
      <c r="T93" s="38">
        <f t="shared" si="32"/>
        <v>0</v>
      </c>
      <c r="U93" s="17">
        <f t="shared" si="46"/>
        <v>10000000</v>
      </c>
      <c r="V93" s="17">
        <f t="shared" si="42"/>
        <v>10000000</v>
      </c>
      <c r="W93" s="17">
        <f>IF(O93 = M93*('Control Panel'!$C$22), U93*('Control Panel'!$C$22),$AG93-G93-O93)</f>
        <v>50645.833333333343</v>
      </c>
      <c r="X93" s="20">
        <f t="shared" si="33"/>
        <v>0</v>
      </c>
      <c r="Y93" s="20">
        <f t="shared" si="34"/>
        <v>50645.833333333343</v>
      </c>
      <c r="Z93" s="48">
        <f>SUM(Y$3:Y93)</f>
        <v>4608770.8333333358</v>
      </c>
      <c r="AA93" s="19">
        <f t="shared" si="35"/>
        <v>7.583333333333333</v>
      </c>
      <c r="AB93" s="20">
        <f t="shared" si="36"/>
        <v>0</v>
      </c>
      <c r="AC93" s="22">
        <f t="shared" si="37"/>
        <v>391450.83029401617</v>
      </c>
      <c r="AD93" s="99">
        <f t="shared" si="38"/>
        <v>0</v>
      </c>
      <c r="AF93" s="40">
        <f t="shared" si="39"/>
        <v>706248.68192960904</v>
      </c>
      <c r="AG93" s="3">
        <f>IF('Control Panel'!$D$27= "ON",'Mortgage Amortization'!D93*(1-'Control Panel'!$C$27),'Mortgage Amortization'!D93)</f>
        <v>706248.68192960904</v>
      </c>
      <c r="AH93" s="40">
        <f t="shared" si="43"/>
        <v>0</v>
      </c>
      <c r="AK93" s="2">
        <f>SUM('Mortgage Amortization'!G93,'Mortgage Amortization'!M93,'Mortgage Amortization'!S93,'Mortgage Amortization'!Y93,'Mortgage Amortization'!AE93,'Mortgage Amortization'!AK93,'Mortgage Amortization'!AQ93,'Mortgage Amortization'!AW93,'Mortgage Amortization'!BC93,'Mortgage Amortization'!BI93,'Mortgage Amortization'!BO93,'Mortgage Amortization'!BU93,'Mortgage Amortization'!CA93,'Mortgage Amortization'!CG93,'Mortgage Amortization'!CM93)</f>
        <v>77458687.39917171</v>
      </c>
    </row>
    <row r="94" spans="3:37" x14ac:dyDescent="0.3">
      <c r="D94">
        <v>92</v>
      </c>
      <c r="E94" s="28">
        <f t="shared" si="44"/>
        <v>46977015.616537064</v>
      </c>
      <c r="F94" s="28">
        <f t="shared" si="40"/>
        <v>46660623.444948711</v>
      </c>
      <c r="G94" s="28">
        <f>IF($AG94-E94*('Control Panel'!$C$22) &gt;=0, E94*('Control Panel'!$C$22),AG94)</f>
        <v>237919.01034125336</v>
      </c>
      <c r="H94" s="30">
        <f>IF(E94-$AC94 &lt;= 0,E94,'Mortgage Amortization'!$D94-$AC94)</f>
        <v>316392.17158835556</v>
      </c>
      <c r="I94" s="29">
        <f t="shared" si="26"/>
        <v>554311.18192960892</v>
      </c>
      <c r="J94" s="31">
        <f>SUM(I$3:I94)</f>
        <v>50996628.737524122</v>
      </c>
      <c r="K94" s="32">
        <f t="shared" si="27"/>
        <v>7.666666666666667</v>
      </c>
      <c r="L94" s="29">
        <f t="shared" si="28"/>
        <v>2425673.3155107261</v>
      </c>
      <c r="M94" s="37">
        <f t="shared" si="45"/>
        <v>20000000</v>
      </c>
      <c r="N94" s="37">
        <f t="shared" si="41"/>
        <v>20000000</v>
      </c>
      <c r="O94" s="37">
        <f>IF(G94 = E94*('Control Panel'!$C$22),M94*('Control Panel'!$C$22),$AG94-G94)</f>
        <v>101291.66666666669</v>
      </c>
      <c r="P94" s="38">
        <f t="shared" si="29"/>
        <v>0</v>
      </c>
      <c r="Q94" s="38">
        <f t="shared" si="30"/>
        <v>101291.66666666669</v>
      </c>
      <c r="R94" s="44">
        <f>SUM(Q$3:Q94)</f>
        <v>9318833.3333333377</v>
      </c>
      <c r="S94" s="39">
        <f t="shared" si="31"/>
        <v>7.666666666666667</v>
      </c>
      <c r="T94" s="38">
        <f t="shared" si="32"/>
        <v>0</v>
      </c>
      <c r="U94" s="17">
        <f t="shared" si="46"/>
        <v>10000000</v>
      </c>
      <c r="V94" s="17">
        <f t="shared" si="42"/>
        <v>10000000</v>
      </c>
      <c r="W94" s="17">
        <f>IF(O94 = M94*('Control Panel'!$C$22), U94*('Control Panel'!$C$22),$AG94-G94-O94)</f>
        <v>50645.833333333343</v>
      </c>
      <c r="X94" s="20">
        <f t="shared" si="33"/>
        <v>0</v>
      </c>
      <c r="Y94" s="20">
        <f t="shared" si="34"/>
        <v>50645.833333333343</v>
      </c>
      <c r="Z94" s="48">
        <f>SUM(Y$3:Y94)</f>
        <v>4659416.6666666688</v>
      </c>
      <c r="AA94" s="19">
        <f t="shared" si="35"/>
        <v>7.666666666666667</v>
      </c>
      <c r="AB94" s="20">
        <f t="shared" si="36"/>
        <v>0</v>
      </c>
      <c r="AC94" s="22">
        <f t="shared" si="37"/>
        <v>389856.51034125336</v>
      </c>
      <c r="AD94" s="99">
        <f t="shared" si="38"/>
        <v>0</v>
      </c>
      <c r="AF94" s="40">
        <f t="shared" si="39"/>
        <v>706248.68192960892</v>
      </c>
      <c r="AG94" s="3">
        <f>IF('Control Panel'!$D$27= "ON",'Mortgage Amortization'!D94*(1-'Control Panel'!$C$27),'Mortgage Amortization'!D94)</f>
        <v>706248.68192960892</v>
      </c>
      <c r="AH94" s="40">
        <f t="shared" si="43"/>
        <v>0</v>
      </c>
      <c r="AK94" s="2">
        <f>SUM('Mortgage Amortization'!G94,'Mortgage Amortization'!M94,'Mortgage Amortization'!S94,'Mortgage Amortization'!Y94,'Mortgage Amortization'!AE94,'Mortgage Amortization'!AK94,'Mortgage Amortization'!AQ94,'Mortgage Amortization'!AW94,'Mortgage Amortization'!BC94,'Mortgage Amortization'!BI94,'Mortgage Amortization'!BO94,'Mortgage Amortization'!BU94,'Mortgage Amortization'!CA94,'Mortgage Amortization'!CG94,'Mortgage Amortization'!CM94)</f>
        <v>77148119.375744045</v>
      </c>
    </row>
    <row r="95" spans="3:37" x14ac:dyDescent="0.3">
      <c r="D95">
        <v>93</v>
      </c>
      <c r="E95" s="28">
        <f t="shared" si="44"/>
        <v>46660623.444948711</v>
      </c>
      <c r="F95" s="28">
        <f t="shared" si="40"/>
        <v>46342628.878841333</v>
      </c>
      <c r="G95" s="28">
        <f>IF($AG95-E95*('Control Panel'!$C$22) &gt;=0, E95*('Control Panel'!$C$22),AG95)</f>
        <v>236316.61582222985</v>
      </c>
      <c r="H95" s="30">
        <f>IF(E95-$AC95 &lt;= 0,E95,'Mortgage Amortization'!$D95-$AC95)</f>
        <v>317994.56610737904</v>
      </c>
      <c r="I95" s="29">
        <f t="shared" si="26"/>
        <v>554311.18192960892</v>
      </c>
      <c r="J95" s="31">
        <f>SUM(I$3:I95)</f>
        <v>51550939.919453733</v>
      </c>
      <c r="K95" s="32">
        <f t="shared" si="27"/>
        <v>7.75</v>
      </c>
      <c r="L95" s="29">
        <f t="shared" si="28"/>
        <v>2464457.8873321875</v>
      </c>
      <c r="M95" s="37">
        <f t="shared" si="45"/>
        <v>20000000</v>
      </c>
      <c r="N95" s="37">
        <f t="shared" si="41"/>
        <v>20000000</v>
      </c>
      <c r="O95" s="37">
        <f>IF(G95 = E95*('Control Panel'!$C$22),M95*('Control Panel'!$C$22),$AG95-G95)</f>
        <v>101291.66666666669</v>
      </c>
      <c r="P95" s="38">
        <f t="shared" si="29"/>
        <v>0</v>
      </c>
      <c r="Q95" s="38">
        <f t="shared" si="30"/>
        <v>101291.66666666669</v>
      </c>
      <c r="R95" s="44">
        <f>SUM(Q$3:Q95)</f>
        <v>9420125.0000000037</v>
      </c>
      <c r="S95" s="39">
        <f t="shared" si="31"/>
        <v>7.75</v>
      </c>
      <c r="T95" s="38">
        <f t="shared" si="32"/>
        <v>0</v>
      </c>
      <c r="U95" s="17">
        <f t="shared" si="46"/>
        <v>10000000</v>
      </c>
      <c r="V95" s="17">
        <f t="shared" si="42"/>
        <v>10000000</v>
      </c>
      <c r="W95" s="17">
        <f>IF(O95 = M95*('Control Panel'!$C$22), U95*('Control Panel'!$C$22),$AG95-G95-O95)</f>
        <v>50645.833333333343</v>
      </c>
      <c r="X95" s="20">
        <f t="shared" si="33"/>
        <v>0</v>
      </c>
      <c r="Y95" s="20">
        <f t="shared" si="34"/>
        <v>50645.833333333343</v>
      </c>
      <c r="Z95" s="48">
        <f>SUM(Y$3:Y95)</f>
        <v>4710062.5000000019</v>
      </c>
      <c r="AA95" s="19">
        <f t="shared" si="35"/>
        <v>7.75</v>
      </c>
      <c r="AB95" s="20">
        <f t="shared" si="36"/>
        <v>0</v>
      </c>
      <c r="AC95" s="22">
        <f t="shared" si="37"/>
        <v>388254.11582222988</v>
      </c>
      <c r="AD95" s="99">
        <f t="shared" si="38"/>
        <v>0</v>
      </c>
      <c r="AF95" s="40">
        <f t="shared" si="39"/>
        <v>706248.68192960892</v>
      </c>
      <c r="AG95" s="3">
        <f>IF('Control Panel'!$D$27= "ON",'Mortgage Amortization'!D95*(1-'Control Panel'!$C$27),'Mortgage Amortization'!D95)</f>
        <v>706248.68192960892</v>
      </c>
      <c r="AH95" s="40">
        <f t="shared" si="43"/>
        <v>0</v>
      </c>
      <c r="AK95" s="2">
        <f>SUM('Mortgage Amortization'!G95,'Mortgage Amortization'!M95,'Mortgage Amortization'!S95,'Mortgage Amortization'!Y95,'Mortgage Amortization'!AE95,'Mortgage Amortization'!AK95,'Mortgage Amortization'!AQ95,'Mortgage Amortization'!AW95,'Mortgage Amortization'!BC95,'Mortgage Amortization'!BI95,'Mortgage Amortization'!BO95,'Mortgage Amortization'!BU95,'Mortgage Amortization'!CA95,'Mortgage Amortization'!CG95,'Mortgage Amortization'!CM95)</f>
        <v>76836021.484128311</v>
      </c>
    </row>
    <row r="96" spans="3:37" x14ac:dyDescent="0.3">
      <c r="D96">
        <v>94</v>
      </c>
      <c r="E96" s="28">
        <f t="shared" si="44"/>
        <v>46342628.878841333</v>
      </c>
      <c r="F96" s="28">
        <f t="shared" si="40"/>
        <v>46023023.802754357</v>
      </c>
      <c r="G96" s="28">
        <f>IF($AG96-E96*('Control Panel'!$C$22) &gt;=0, E96*('Control Panel'!$C$22),AG96)</f>
        <v>234706.10584263186</v>
      </c>
      <c r="H96" s="30">
        <f>IF(E96-$AC96 &lt;= 0,E96,'Mortgage Amortization'!$D96-$AC96)</f>
        <v>319605.07608697715</v>
      </c>
      <c r="I96" s="29">
        <f t="shared" si="26"/>
        <v>554311.18192960904</v>
      </c>
      <c r="J96" s="31">
        <f>SUM(I$3:I96)</f>
        <v>52105251.101383343</v>
      </c>
      <c r="K96" s="32">
        <f t="shared" si="27"/>
        <v>7.833333333333333</v>
      </c>
      <c r="L96" s="29">
        <f t="shared" si="28"/>
        <v>2503573.0960146543</v>
      </c>
      <c r="M96" s="37">
        <f t="shared" si="45"/>
        <v>20000000</v>
      </c>
      <c r="N96" s="37">
        <f t="shared" si="41"/>
        <v>20000000</v>
      </c>
      <c r="O96" s="37">
        <f>IF(G96 = E96*('Control Panel'!$C$22),M96*('Control Panel'!$C$22),$AG96-G96)</f>
        <v>101291.66666666669</v>
      </c>
      <c r="P96" s="38">
        <f t="shared" si="29"/>
        <v>0</v>
      </c>
      <c r="Q96" s="38">
        <f t="shared" si="30"/>
        <v>101291.66666666669</v>
      </c>
      <c r="R96" s="44">
        <f>SUM(Q$3:Q96)</f>
        <v>9521416.6666666698</v>
      </c>
      <c r="S96" s="39">
        <f t="shared" si="31"/>
        <v>7.833333333333333</v>
      </c>
      <c r="T96" s="38">
        <f t="shared" si="32"/>
        <v>0</v>
      </c>
      <c r="U96" s="17">
        <f t="shared" si="46"/>
        <v>10000000</v>
      </c>
      <c r="V96" s="17">
        <f t="shared" si="42"/>
        <v>10000000</v>
      </c>
      <c r="W96" s="17">
        <f>IF(O96 = M96*('Control Panel'!$C$22), U96*('Control Panel'!$C$22),$AG96-G96-O96)</f>
        <v>50645.833333333343</v>
      </c>
      <c r="X96" s="20">
        <f t="shared" si="33"/>
        <v>0</v>
      </c>
      <c r="Y96" s="20">
        <f t="shared" si="34"/>
        <v>50645.833333333343</v>
      </c>
      <c r="Z96" s="48">
        <f>SUM(Y$3:Y96)</f>
        <v>4760708.3333333349</v>
      </c>
      <c r="AA96" s="19">
        <f t="shared" si="35"/>
        <v>7.833333333333333</v>
      </c>
      <c r="AB96" s="20">
        <f t="shared" si="36"/>
        <v>0</v>
      </c>
      <c r="AC96" s="22">
        <f t="shared" si="37"/>
        <v>386643.60584263189</v>
      </c>
      <c r="AD96" s="99">
        <f t="shared" si="38"/>
        <v>0</v>
      </c>
      <c r="AF96" s="40">
        <f t="shared" si="39"/>
        <v>706248.68192960904</v>
      </c>
      <c r="AG96" s="3">
        <f>IF('Control Panel'!$D$27= "ON",'Mortgage Amortization'!D96*(1-'Control Panel'!$C$27),'Mortgage Amortization'!D96)</f>
        <v>706248.68192960904</v>
      </c>
      <c r="AH96" s="40">
        <f t="shared" si="43"/>
        <v>0</v>
      </c>
      <c r="AK96" s="2">
        <f>SUM('Mortgage Amortization'!G96,'Mortgage Amortization'!M96,'Mortgage Amortization'!S96,'Mortgage Amortization'!Y96,'Mortgage Amortization'!AE96,'Mortgage Amortization'!AK96,'Mortgage Amortization'!AQ96,'Mortgage Amortization'!AW96,'Mortgage Amortization'!BC96,'Mortgage Amortization'!BI96,'Mortgage Amortization'!BO96,'Mortgage Amortization'!BU96,'Mortgage Amortization'!CA96,'Mortgage Amortization'!CG96,'Mortgage Amortization'!CM96)</f>
        <v>76522386.101779297</v>
      </c>
    </row>
    <row r="97" spans="3:37" x14ac:dyDescent="0.3">
      <c r="D97">
        <v>95</v>
      </c>
      <c r="E97" s="28">
        <f t="shared" si="44"/>
        <v>46023023.802754357</v>
      </c>
      <c r="F97" s="28">
        <f t="shared" si="40"/>
        <v>45701800.060125783</v>
      </c>
      <c r="G97" s="28">
        <f>IF($AG97-E97*('Control Panel'!$C$22) &gt;=0, E97*('Control Panel'!$C$22),AG97)</f>
        <v>233087.43930103304</v>
      </c>
      <c r="H97" s="30">
        <f>IF(E97-$AC97 &lt;= 0,E97,'Mortgage Amortization'!$D97-$AC97)</f>
        <v>321223.74262857588</v>
      </c>
      <c r="I97" s="29">
        <f t="shared" si="26"/>
        <v>554311.18192960892</v>
      </c>
      <c r="J97" s="31">
        <f>SUM(I$3:I97)</f>
        <v>52659562.283312954</v>
      </c>
      <c r="K97" s="32">
        <f t="shared" si="27"/>
        <v>7.916666666666667</v>
      </c>
      <c r="L97" s="29">
        <f t="shared" si="28"/>
        <v>2543021.2958095591</v>
      </c>
      <c r="M97" s="37">
        <f t="shared" si="45"/>
        <v>20000000</v>
      </c>
      <c r="N97" s="37">
        <f t="shared" si="41"/>
        <v>20000000</v>
      </c>
      <c r="O97" s="37">
        <f>IF(G97 = E97*('Control Panel'!$C$22),M97*('Control Panel'!$C$22),$AG97-G97)</f>
        <v>101291.66666666669</v>
      </c>
      <c r="P97" s="38">
        <f t="shared" si="29"/>
        <v>0</v>
      </c>
      <c r="Q97" s="38">
        <f t="shared" si="30"/>
        <v>101291.66666666669</v>
      </c>
      <c r="R97" s="44">
        <f>SUM(Q$3:Q97)</f>
        <v>9622708.3333333358</v>
      </c>
      <c r="S97" s="39">
        <f t="shared" si="31"/>
        <v>7.916666666666667</v>
      </c>
      <c r="T97" s="38">
        <f t="shared" si="32"/>
        <v>0</v>
      </c>
      <c r="U97" s="17">
        <f t="shared" si="46"/>
        <v>10000000</v>
      </c>
      <c r="V97" s="17">
        <f t="shared" si="42"/>
        <v>10000000</v>
      </c>
      <c r="W97" s="17">
        <f>IF(O97 = M97*('Control Panel'!$C$22), U97*('Control Panel'!$C$22),$AG97-G97-O97)</f>
        <v>50645.833333333343</v>
      </c>
      <c r="X97" s="20">
        <f t="shared" si="33"/>
        <v>0</v>
      </c>
      <c r="Y97" s="20">
        <f t="shared" si="34"/>
        <v>50645.833333333343</v>
      </c>
      <c r="Z97" s="48">
        <f>SUM(Y$3:Y97)</f>
        <v>4811354.1666666679</v>
      </c>
      <c r="AA97" s="19">
        <f t="shared" si="35"/>
        <v>7.916666666666667</v>
      </c>
      <c r="AB97" s="20">
        <f t="shared" si="36"/>
        <v>0</v>
      </c>
      <c r="AC97" s="22">
        <f t="shared" si="37"/>
        <v>385024.93930103304</v>
      </c>
      <c r="AD97" s="99">
        <f t="shared" si="38"/>
        <v>0</v>
      </c>
      <c r="AF97" s="40">
        <f t="shared" si="39"/>
        <v>706248.68192960892</v>
      </c>
      <c r="AG97" s="3">
        <f>IF('Control Panel'!$D$27= "ON",'Mortgage Amortization'!D97*(1-'Control Panel'!$C$27),'Mortgage Amortization'!D97)</f>
        <v>706248.68192960892</v>
      </c>
      <c r="AH97" s="40">
        <f t="shared" si="43"/>
        <v>0</v>
      </c>
      <c r="AK97" s="2">
        <f>SUM('Mortgage Amortization'!G97,'Mortgage Amortization'!M97,'Mortgage Amortization'!S97,'Mortgage Amortization'!Y97,'Mortgage Amortization'!AE97,'Mortgage Amortization'!AK97,'Mortgage Amortization'!AQ97,'Mortgage Amortization'!AW97,'Mortgage Amortization'!BC97,'Mortgage Amortization'!BI97,'Mortgage Amortization'!BO97,'Mortgage Amortization'!BU97,'Mortgage Amortization'!CA97,'Mortgage Amortization'!CG97,'Mortgage Amortization'!CM97)</f>
        <v>76207205.567733854</v>
      </c>
    </row>
    <row r="98" spans="3:37" x14ac:dyDescent="0.3">
      <c r="C98">
        <f t="shared" ref="C98" si="49">D98/12</f>
        <v>8</v>
      </c>
      <c r="D98">
        <v>96</v>
      </c>
      <c r="E98" s="28">
        <f t="shared" si="44"/>
        <v>45701800.060125783</v>
      </c>
      <c r="F98" s="28">
        <f t="shared" si="40"/>
        <v>45378949.453084022</v>
      </c>
      <c r="G98" s="28">
        <f>IF($AG98-E98*('Control Panel'!$C$22) &gt;=0, E98*('Control Panel'!$C$22),AG98)</f>
        <v>231460.5748878454</v>
      </c>
      <c r="H98" s="30">
        <f>IF(E98-$AC98 &lt;= 0,E98,'Mortgage Amortization'!$D98-$AC98)</f>
        <v>322850.60704176361</v>
      </c>
      <c r="I98" s="29">
        <f t="shared" si="26"/>
        <v>554311.18192960904</v>
      </c>
      <c r="J98" s="31">
        <f>SUM(I$3:I98)</f>
        <v>53213873.465242565</v>
      </c>
      <c r="K98" s="32">
        <f t="shared" si="27"/>
        <v>8</v>
      </c>
      <c r="L98" s="29">
        <f t="shared" si="28"/>
        <v>2582804.8563341089</v>
      </c>
      <c r="M98" s="37">
        <f t="shared" si="45"/>
        <v>20000000</v>
      </c>
      <c r="N98" s="37">
        <f t="shared" si="41"/>
        <v>20000000</v>
      </c>
      <c r="O98" s="37">
        <f>IF(G98 = E98*('Control Panel'!$C$22),M98*('Control Panel'!$C$22),$AG98-G98)</f>
        <v>101291.66666666669</v>
      </c>
      <c r="P98" s="38">
        <f t="shared" si="29"/>
        <v>0</v>
      </c>
      <c r="Q98" s="38">
        <f t="shared" si="30"/>
        <v>101291.66666666669</v>
      </c>
      <c r="R98" s="44">
        <f>SUM(Q$3:Q98)</f>
        <v>9724000.0000000019</v>
      </c>
      <c r="S98" s="39">
        <f t="shared" si="31"/>
        <v>8</v>
      </c>
      <c r="T98" s="38">
        <f t="shared" si="32"/>
        <v>0</v>
      </c>
      <c r="U98" s="17">
        <f t="shared" si="46"/>
        <v>10000000</v>
      </c>
      <c r="V98" s="17">
        <f t="shared" si="42"/>
        <v>10000000</v>
      </c>
      <c r="W98" s="17">
        <f>IF(O98 = M98*('Control Panel'!$C$22), U98*('Control Panel'!$C$22),$AG98-G98-O98)</f>
        <v>50645.833333333343</v>
      </c>
      <c r="X98" s="20">
        <f t="shared" si="33"/>
        <v>0</v>
      </c>
      <c r="Y98" s="20">
        <f t="shared" si="34"/>
        <v>50645.833333333343</v>
      </c>
      <c r="Z98" s="48">
        <f>SUM(Y$3:Y98)</f>
        <v>4862000.0000000009</v>
      </c>
      <c r="AA98" s="19">
        <f t="shared" si="35"/>
        <v>8</v>
      </c>
      <c r="AB98" s="20">
        <f t="shared" si="36"/>
        <v>0</v>
      </c>
      <c r="AC98" s="22">
        <f t="shared" si="37"/>
        <v>383398.07488784543</v>
      </c>
      <c r="AD98" s="99">
        <f t="shared" si="38"/>
        <v>0</v>
      </c>
      <c r="AF98" s="40">
        <f t="shared" si="39"/>
        <v>706248.68192960904</v>
      </c>
      <c r="AG98" s="3">
        <f>IF('Control Panel'!$D$27= "ON",'Mortgage Amortization'!D98*(1-'Control Panel'!$C$27),'Mortgage Amortization'!D98)</f>
        <v>706248.68192960904</v>
      </c>
      <c r="AH98" s="40">
        <f t="shared" si="43"/>
        <v>0</v>
      </c>
      <c r="AK98" s="2">
        <f>SUM('Mortgage Amortization'!G98,'Mortgage Amortization'!M98,'Mortgage Amortization'!S98,'Mortgage Amortization'!Y98,'Mortgage Amortization'!AE98,'Mortgage Amortization'!AK98,'Mortgage Amortization'!AQ98,'Mortgage Amortization'!AW98,'Mortgage Amortization'!BC98,'Mortgage Amortization'!BI98,'Mortgage Amortization'!BO98,'Mortgage Amortization'!BU98,'Mortgage Amortization'!CA98,'Mortgage Amortization'!CG98,'Mortgage Amortization'!CM98)</f>
        <v>75890472.182415053</v>
      </c>
    </row>
    <row r="99" spans="3:37" x14ac:dyDescent="0.3">
      <c r="D99">
        <v>97</v>
      </c>
      <c r="E99" s="28">
        <f t="shared" si="44"/>
        <v>45378949.453084022</v>
      </c>
      <c r="F99" s="28">
        <f t="shared" si="40"/>
        <v>45054463.742238678</v>
      </c>
      <c r="G99" s="28">
        <f>IF($AG99-E99*('Control Panel'!$C$22) &gt;=0, E99*('Control Panel'!$C$22),AG99)</f>
        <v>229825.47108426515</v>
      </c>
      <c r="H99" s="30">
        <f>IF(E99-$AC99 &lt;= 0,E99,'Mortgage Amortization'!$D99-$AC99)</f>
        <v>324485.71084534365</v>
      </c>
      <c r="I99" s="29">
        <f t="shared" si="26"/>
        <v>554311.18192960881</v>
      </c>
      <c r="J99" s="31">
        <f>SUM(I$3:I99)</f>
        <v>53768184.647172175</v>
      </c>
      <c r="K99" s="32">
        <f t="shared" si="27"/>
        <v>8.0833333333333339</v>
      </c>
      <c r="L99" s="29">
        <f t="shared" si="28"/>
        <v>2622926.162666528</v>
      </c>
      <c r="M99" s="37">
        <f t="shared" si="45"/>
        <v>20000000</v>
      </c>
      <c r="N99" s="37">
        <f t="shared" si="41"/>
        <v>20000000</v>
      </c>
      <c r="O99" s="37">
        <f>IF(G99 = E99*('Control Panel'!$C$22),M99*('Control Panel'!$C$22),$AG99-G99)</f>
        <v>101291.66666666669</v>
      </c>
      <c r="P99" s="38">
        <f t="shared" si="29"/>
        <v>0</v>
      </c>
      <c r="Q99" s="38">
        <f t="shared" si="30"/>
        <v>101291.66666666669</v>
      </c>
      <c r="R99" s="44">
        <f>SUM(Q$3:Q99)</f>
        <v>9825291.6666666679</v>
      </c>
      <c r="S99" s="39">
        <f t="shared" si="31"/>
        <v>8.0833333333333339</v>
      </c>
      <c r="T99" s="38">
        <f t="shared" si="32"/>
        <v>0</v>
      </c>
      <c r="U99" s="17">
        <f t="shared" si="46"/>
        <v>10000000</v>
      </c>
      <c r="V99" s="17">
        <f t="shared" si="42"/>
        <v>10000000</v>
      </c>
      <c r="W99" s="17">
        <f>IF(O99 = M99*('Control Panel'!$C$22), U99*('Control Panel'!$C$22),$AG99-G99-O99)</f>
        <v>50645.833333333343</v>
      </c>
      <c r="X99" s="20">
        <f t="shared" si="33"/>
        <v>0</v>
      </c>
      <c r="Y99" s="20">
        <f t="shared" si="34"/>
        <v>50645.833333333343</v>
      </c>
      <c r="Z99" s="48">
        <f>SUM(Y$3:Y99)</f>
        <v>4912645.833333334</v>
      </c>
      <c r="AA99" s="19">
        <f t="shared" si="35"/>
        <v>8.0833333333333339</v>
      </c>
      <c r="AB99" s="20">
        <f t="shared" si="36"/>
        <v>0</v>
      </c>
      <c r="AC99" s="22">
        <f t="shared" si="37"/>
        <v>381762.97108426515</v>
      </c>
      <c r="AD99" s="99">
        <f t="shared" si="38"/>
        <v>0</v>
      </c>
      <c r="AF99" s="40">
        <f t="shared" si="39"/>
        <v>706248.68192960881</v>
      </c>
      <c r="AG99" s="3">
        <f>IF('Control Panel'!$D$27= "ON",'Mortgage Amortization'!D99*(1-'Control Panel'!$C$27),'Mortgage Amortization'!D99)</f>
        <v>706248.68192960881</v>
      </c>
      <c r="AH99" s="40">
        <f t="shared" si="43"/>
        <v>0</v>
      </c>
      <c r="AK99" s="2">
        <f>SUM('Mortgage Amortization'!G99,'Mortgage Amortization'!M99,'Mortgage Amortization'!S99,'Mortgage Amortization'!Y99,'Mortgage Amortization'!AE99,'Mortgage Amortization'!AK99,'Mortgage Amortization'!AQ99,'Mortgage Amortization'!AW99,'Mortgage Amortization'!BC99,'Mortgage Amortization'!BI99,'Mortgage Amortization'!BO99,'Mortgage Amortization'!BU99,'Mortgage Amortization'!CA99,'Mortgage Amortization'!CG99,'Mortgage Amortization'!CM99)</f>
        <v>75572178.207435444</v>
      </c>
    </row>
    <row r="100" spans="3:37" x14ac:dyDescent="0.3">
      <c r="D100">
        <v>98</v>
      </c>
      <c r="E100" s="28">
        <f t="shared" si="44"/>
        <v>45054463.742238678</v>
      </c>
      <c r="F100" s="28">
        <f t="shared" si="40"/>
        <v>44728334.646470279</v>
      </c>
      <c r="G100" s="28">
        <f>IF($AG100-E100*('Control Panel'!$C$22) &gt;=0, E100*('Control Panel'!$C$22),AG100)</f>
        <v>228182.086161213</v>
      </c>
      <c r="H100" s="30">
        <f>IF(E100-$AC100 &lt;= 0,E100,'Mortgage Amortization'!$D100-$AC100)</f>
        <v>326129.09576839593</v>
      </c>
      <c r="I100" s="29">
        <f t="shared" si="26"/>
        <v>554311.18192960892</v>
      </c>
      <c r="J100" s="31">
        <f>SUM(I$3:I100)</f>
        <v>54322495.829101786</v>
      </c>
      <c r="K100" s="32">
        <f t="shared" si="27"/>
        <v>8.1666666666666661</v>
      </c>
      <c r="L100" s="29">
        <f t="shared" si="28"/>
        <v>2663387.6154418997</v>
      </c>
      <c r="M100" s="37">
        <f t="shared" si="45"/>
        <v>20000000</v>
      </c>
      <c r="N100" s="37">
        <f t="shared" si="41"/>
        <v>20000000</v>
      </c>
      <c r="O100" s="37">
        <f>IF(G100 = E100*('Control Panel'!$C$22),M100*('Control Panel'!$C$22),$AG100-G100)</f>
        <v>101291.66666666669</v>
      </c>
      <c r="P100" s="38">
        <f t="shared" si="29"/>
        <v>0</v>
      </c>
      <c r="Q100" s="38">
        <f t="shared" si="30"/>
        <v>101291.66666666669</v>
      </c>
      <c r="R100" s="44">
        <f>SUM(Q$3:Q100)</f>
        <v>9926583.333333334</v>
      </c>
      <c r="S100" s="39">
        <f t="shared" si="31"/>
        <v>8.1666666666666661</v>
      </c>
      <c r="T100" s="38">
        <f t="shared" si="32"/>
        <v>0</v>
      </c>
      <c r="U100" s="17">
        <f t="shared" si="46"/>
        <v>10000000</v>
      </c>
      <c r="V100" s="17">
        <f t="shared" si="42"/>
        <v>10000000</v>
      </c>
      <c r="W100" s="17">
        <f>IF(O100 = M100*('Control Panel'!$C$22), U100*('Control Panel'!$C$22),$AG100-G100-O100)</f>
        <v>50645.833333333343</v>
      </c>
      <c r="X100" s="20">
        <f t="shared" si="33"/>
        <v>0</v>
      </c>
      <c r="Y100" s="20">
        <f t="shared" si="34"/>
        <v>50645.833333333343</v>
      </c>
      <c r="Z100" s="48">
        <f>SUM(Y$3:Y100)</f>
        <v>4963291.666666667</v>
      </c>
      <c r="AA100" s="19">
        <f t="shared" si="35"/>
        <v>8.1666666666666661</v>
      </c>
      <c r="AB100" s="20">
        <f t="shared" si="36"/>
        <v>0</v>
      </c>
      <c r="AC100" s="22">
        <f t="shared" si="37"/>
        <v>380119.586161213</v>
      </c>
      <c r="AD100" s="99">
        <f t="shared" si="38"/>
        <v>0</v>
      </c>
      <c r="AF100" s="40">
        <f t="shared" si="39"/>
        <v>706248.68192960892</v>
      </c>
      <c r="AG100" s="3">
        <f>IF('Control Panel'!$D$27= "ON",'Mortgage Amortization'!D100*(1-'Control Panel'!$C$27),'Mortgage Amortization'!D100)</f>
        <v>706248.68192960892</v>
      </c>
      <c r="AH100" s="40">
        <f t="shared" si="43"/>
        <v>0</v>
      </c>
      <c r="AK100" s="2">
        <f>SUM('Mortgage Amortization'!G100,'Mortgage Amortization'!M100,'Mortgage Amortization'!S100,'Mortgage Amortization'!Y100,'Mortgage Amortization'!AE100,'Mortgage Amortization'!AK100,'Mortgage Amortization'!AQ100,'Mortgage Amortization'!AW100,'Mortgage Amortization'!BC100,'Mortgage Amortization'!BI100,'Mortgage Amortization'!BO100,'Mortgage Amortization'!BU100,'Mortgage Amortization'!CA100,'Mortgage Amortization'!CG100,'Mortgage Amortization'!CM100)</f>
        <v>75252315.865399048</v>
      </c>
    </row>
    <row r="101" spans="3:37" x14ac:dyDescent="0.3">
      <c r="D101">
        <v>99</v>
      </c>
      <c r="E101" s="28">
        <f t="shared" si="44"/>
        <v>44728334.646470279</v>
      </c>
      <c r="F101" s="28">
        <f t="shared" si="40"/>
        <v>44400553.842718937</v>
      </c>
      <c r="G101" s="28">
        <f>IF($AG101-E101*('Control Panel'!$C$22) &gt;=0, E101*('Control Panel'!$C$22),AG101)</f>
        <v>226530.37817826931</v>
      </c>
      <c r="H101" s="30">
        <f>IF(E101-$AC101 &lt;= 0,E101,'Mortgage Amortization'!$D101-$AC101)</f>
        <v>327780.80375133967</v>
      </c>
      <c r="I101" s="29">
        <f t="shared" si="26"/>
        <v>554311.18192960904</v>
      </c>
      <c r="J101" s="31">
        <f>SUM(I$3:I101)</f>
        <v>54876807.011031397</v>
      </c>
      <c r="K101" s="32">
        <f t="shared" si="27"/>
        <v>8.25</v>
      </c>
      <c r="L101" s="29">
        <f t="shared" si="28"/>
        <v>2704191.6309485524</v>
      </c>
      <c r="M101" s="37">
        <f t="shared" si="45"/>
        <v>20000000</v>
      </c>
      <c r="N101" s="37">
        <f t="shared" si="41"/>
        <v>20000000</v>
      </c>
      <c r="O101" s="37">
        <f>IF(G101 = E101*('Control Panel'!$C$22),M101*('Control Panel'!$C$22),$AG101-G101)</f>
        <v>101291.66666666669</v>
      </c>
      <c r="P101" s="38">
        <f t="shared" si="29"/>
        <v>0</v>
      </c>
      <c r="Q101" s="38">
        <f t="shared" si="30"/>
        <v>101291.66666666669</v>
      </c>
      <c r="R101" s="44">
        <f>SUM(Q$3:Q101)</f>
        <v>10027875</v>
      </c>
      <c r="S101" s="39">
        <f t="shared" si="31"/>
        <v>8.25</v>
      </c>
      <c r="T101" s="38">
        <f t="shared" si="32"/>
        <v>0</v>
      </c>
      <c r="U101" s="17">
        <f t="shared" si="46"/>
        <v>10000000</v>
      </c>
      <c r="V101" s="17">
        <f t="shared" si="42"/>
        <v>10000000</v>
      </c>
      <c r="W101" s="17">
        <f>IF(O101 = M101*('Control Panel'!$C$22), U101*('Control Panel'!$C$22),$AG101-G101-O101)</f>
        <v>50645.833333333343</v>
      </c>
      <c r="X101" s="20">
        <f t="shared" si="33"/>
        <v>0</v>
      </c>
      <c r="Y101" s="20">
        <f t="shared" si="34"/>
        <v>50645.833333333343</v>
      </c>
      <c r="Z101" s="48">
        <f>SUM(Y$3:Y101)</f>
        <v>5013937.5</v>
      </c>
      <c r="AA101" s="19">
        <f t="shared" si="35"/>
        <v>8.25</v>
      </c>
      <c r="AB101" s="20">
        <f t="shared" si="36"/>
        <v>0</v>
      </c>
      <c r="AC101" s="22">
        <f t="shared" si="37"/>
        <v>378467.87817826937</v>
      </c>
      <c r="AD101" s="99">
        <f t="shared" si="38"/>
        <v>0</v>
      </c>
      <c r="AF101" s="40">
        <f t="shared" si="39"/>
        <v>706248.68192960904</v>
      </c>
      <c r="AG101" s="3">
        <f>IF('Control Panel'!$D$27= "ON",'Mortgage Amortization'!D101*(1-'Control Panel'!$C$27),'Mortgage Amortization'!D101)</f>
        <v>706248.68192960904</v>
      </c>
      <c r="AH101" s="40">
        <f t="shared" si="43"/>
        <v>0</v>
      </c>
      <c r="AK101" s="2">
        <f>SUM('Mortgage Amortization'!G101,'Mortgage Amortization'!M101,'Mortgage Amortization'!S101,'Mortgage Amortization'!Y101,'Mortgage Amortization'!AE101,'Mortgage Amortization'!AK101,'Mortgage Amortization'!AQ101,'Mortgage Amortization'!AW101,'Mortgage Amortization'!BC101,'Mortgage Amortization'!BI101,'Mortgage Amortization'!BO101,'Mortgage Amortization'!BU101,'Mortgage Amortization'!CA101,'Mortgage Amortization'!CG101,'Mortgage Amortization'!CM101)</f>
        <v>74930877.339702606</v>
      </c>
    </row>
    <row r="102" spans="3:37" x14ac:dyDescent="0.3">
      <c r="D102">
        <v>100</v>
      </c>
      <c r="E102" s="28">
        <f t="shared" si="44"/>
        <v>44400553.842718937</v>
      </c>
      <c r="F102" s="28">
        <f t="shared" si="40"/>
        <v>44071112.965771928</v>
      </c>
      <c r="G102" s="28">
        <f>IF($AG102-E102*('Control Panel'!$C$22) &gt;=0, E102*('Control Panel'!$C$22),AG102)</f>
        <v>224870.30498260364</v>
      </c>
      <c r="H102" s="30">
        <f>IF(E102-$AC102 &lt;= 0,E102,'Mortgage Amortization'!$D102-$AC102)</f>
        <v>329440.87694700528</v>
      </c>
      <c r="I102" s="29">
        <f t="shared" si="26"/>
        <v>554311.18192960892</v>
      </c>
      <c r="J102" s="31">
        <f>SUM(I$3:I102)</f>
        <v>55431118.192961007</v>
      </c>
      <c r="K102" s="32">
        <f t="shared" si="27"/>
        <v>8.3333333333333339</v>
      </c>
      <c r="L102" s="29">
        <f t="shared" si="28"/>
        <v>2745340.6412250441</v>
      </c>
      <c r="M102" s="37">
        <f t="shared" si="45"/>
        <v>20000000</v>
      </c>
      <c r="N102" s="37">
        <f t="shared" si="41"/>
        <v>20000000</v>
      </c>
      <c r="O102" s="37">
        <f>IF(G102 = E102*('Control Panel'!$C$22),M102*('Control Panel'!$C$22),$AG102-G102)</f>
        <v>101291.66666666669</v>
      </c>
      <c r="P102" s="38">
        <f t="shared" si="29"/>
        <v>0</v>
      </c>
      <c r="Q102" s="38">
        <f t="shared" si="30"/>
        <v>101291.66666666669</v>
      </c>
      <c r="R102" s="44">
        <f>SUM(Q$3:Q102)</f>
        <v>10129166.666666666</v>
      </c>
      <c r="S102" s="39">
        <f t="shared" si="31"/>
        <v>8.3333333333333339</v>
      </c>
      <c r="T102" s="38">
        <f t="shared" si="32"/>
        <v>0</v>
      </c>
      <c r="U102" s="17">
        <f t="shared" si="46"/>
        <v>10000000</v>
      </c>
      <c r="V102" s="17">
        <f t="shared" si="42"/>
        <v>10000000</v>
      </c>
      <c r="W102" s="17">
        <f>IF(O102 = M102*('Control Panel'!$C$22), U102*('Control Panel'!$C$22),$AG102-G102-O102)</f>
        <v>50645.833333333343</v>
      </c>
      <c r="X102" s="20">
        <f t="shared" si="33"/>
        <v>0</v>
      </c>
      <c r="Y102" s="20">
        <f t="shared" si="34"/>
        <v>50645.833333333343</v>
      </c>
      <c r="Z102" s="48">
        <f>SUM(Y$3:Y102)</f>
        <v>5064583.333333333</v>
      </c>
      <c r="AA102" s="19">
        <f t="shared" si="35"/>
        <v>8.3333333333333339</v>
      </c>
      <c r="AB102" s="20">
        <f t="shared" si="36"/>
        <v>0</v>
      </c>
      <c r="AC102" s="22">
        <f t="shared" si="37"/>
        <v>376807.80498260364</v>
      </c>
      <c r="AD102" s="99">
        <f t="shared" si="38"/>
        <v>0</v>
      </c>
      <c r="AF102" s="40">
        <f t="shared" si="39"/>
        <v>706248.68192960892</v>
      </c>
      <c r="AG102" s="3">
        <f>IF('Control Panel'!$D$27= "ON",'Mortgage Amortization'!D102*(1-'Control Panel'!$C$27),'Mortgage Amortization'!D102)</f>
        <v>706248.68192960892</v>
      </c>
      <c r="AH102" s="40">
        <f t="shared" si="43"/>
        <v>0</v>
      </c>
      <c r="AK102" s="2">
        <f>SUM('Mortgage Amortization'!G102,'Mortgage Amortization'!M102,'Mortgage Amortization'!S102,'Mortgage Amortization'!Y102,'Mortgage Amortization'!AE102,'Mortgage Amortization'!AK102,'Mortgage Amortization'!AQ102,'Mortgage Amortization'!AW102,'Mortgage Amortization'!BC102,'Mortgage Amortization'!BI102,'Mortgage Amortization'!BO102,'Mortgage Amortization'!BU102,'Mortgage Amortization'!CA102,'Mortgage Amortization'!CG102,'Mortgage Amortization'!CM102)</f>
        <v>74607854.774335533</v>
      </c>
    </row>
    <row r="103" spans="3:37" x14ac:dyDescent="0.3">
      <c r="D103">
        <v>101</v>
      </c>
      <c r="E103" s="28">
        <f t="shared" si="44"/>
        <v>44071112.965771928</v>
      </c>
      <c r="F103" s="28">
        <f t="shared" si="40"/>
        <v>43740003.60805022</v>
      </c>
      <c r="G103" s="28">
        <f>IF($AG103-E103*('Control Panel'!$C$22) &gt;=0, E103*('Control Panel'!$C$22),AG103)</f>
        <v>223201.8242078991</v>
      </c>
      <c r="H103" s="30">
        <f>IF(E103-$AC103 &lt;= 0,E103,'Mortgage Amortization'!$D103-$AC103)</f>
        <v>331109.35772170965</v>
      </c>
      <c r="I103" s="29">
        <f t="shared" si="26"/>
        <v>554311.18192960881</v>
      </c>
      <c r="J103" s="31">
        <f>SUM(I$3:I103)</f>
        <v>55985429.374890618</v>
      </c>
      <c r="K103" s="32">
        <f t="shared" si="27"/>
        <v>8.4166666666666661</v>
      </c>
      <c r="L103" s="29">
        <f t="shared" si="28"/>
        <v>2786837.0941577228</v>
      </c>
      <c r="M103" s="37">
        <f t="shared" si="45"/>
        <v>20000000</v>
      </c>
      <c r="N103" s="37">
        <f t="shared" si="41"/>
        <v>20000000</v>
      </c>
      <c r="O103" s="37">
        <f>IF(G103 = E103*('Control Panel'!$C$22),M103*('Control Panel'!$C$22),$AG103-G103)</f>
        <v>101291.66666666669</v>
      </c>
      <c r="P103" s="38">
        <f t="shared" si="29"/>
        <v>0</v>
      </c>
      <c r="Q103" s="38">
        <f t="shared" si="30"/>
        <v>101291.66666666669</v>
      </c>
      <c r="R103" s="44">
        <f>SUM(Q$3:Q103)</f>
        <v>10230458.333333332</v>
      </c>
      <c r="S103" s="39">
        <f t="shared" si="31"/>
        <v>8.4166666666666661</v>
      </c>
      <c r="T103" s="38">
        <f t="shared" si="32"/>
        <v>0</v>
      </c>
      <c r="U103" s="17">
        <f t="shared" si="46"/>
        <v>10000000</v>
      </c>
      <c r="V103" s="17">
        <f t="shared" si="42"/>
        <v>10000000</v>
      </c>
      <c r="W103" s="17">
        <f>IF(O103 = M103*('Control Panel'!$C$22), U103*('Control Panel'!$C$22),$AG103-G103-O103)</f>
        <v>50645.833333333343</v>
      </c>
      <c r="X103" s="20">
        <f t="shared" si="33"/>
        <v>0</v>
      </c>
      <c r="Y103" s="20">
        <f t="shared" si="34"/>
        <v>50645.833333333343</v>
      </c>
      <c r="Z103" s="48">
        <f>SUM(Y$3:Y103)</f>
        <v>5115229.166666666</v>
      </c>
      <c r="AA103" s="19">
        <f t="shared" si="35"/>
        <v>8.4166666666666661</v>
      </c>
      <c r="AB103" s="20">
        <f t="shared" si="36"/>
        <v>0</v>
      </c>
      <c r="AC103" s="22">
        <f t="shared" si="37"/>
        <v>375139.32420789916</v>
      </c>
      <c r="AD103" s="99">
        <f t="shared" si="38"/>
        <v>0</v>
      </c>
      <c r="AF103" s="40">
        <f t="shared" si="39"/>
        <v>706248.68192960881</v>
      </c>
      <c r="AG103" s="3">
        <f>IF('Control Panel'!$D$27= "ON",'Mortgage Amortization'!D103*(1-'Control Panel'!$C$27),'Mortgage Amortization'!D103)</f>
        <v>706248.68192960881</v>
      </c>
      <c r="AH103" s="40">
        <f t="shared" si="43"/>
        <v>0</v>
      </c>
      <c r="AK103" s="2">
        <f>SUM('Mortgage Amortization'!G103,'Mortgage Amortization'!M103,'Mortgage Amortization'!S103,'Mortgage Amortization'!Y103,'Mortgage Amortization'!AE103,'Mortgage Amortization'!AK103,'Mortgage Amortization'!AQ103,'Mortgage Amortization'!AW103,'Mortgage Amortization'!BC103,'Mortgage Amortization'!BI103,'Mortgage Amortization'!BO103,'Mortgage Amortization'!BU103,'Mortgage Amortization'!CA103,'Mortgage Amortization'!CG103,'Mortgage Amortization'!CM103)</f>
        <v>74283240.273679033</v>
      </c>
    </row>
    <row r="104" spans="3:37" x14ac:dyDescent="0.3">
      <c r="D104">
        <v>102</v>
      </c>
      <c r="E104" s="28">
        <f t="shared" si="44"/>
        <v>43740003.60805022</v>
      </c>
      <c r="F104" s="28">
        <f t="shared" si="40"/>
        <v>43407217.319393881</v>
      </c>
      <c r="G104" s="28">
        <f>IF($AG104-E104*('Control Panel'!$C$22) &gt;=0, E104*('Control Panel'!$C$22),AG104)</f>
        <v>221524.89327327104</v>
      </c>
      <c r="H104" s="30">
        <f>IF(E104-$AC104 &lt;= 0,E104,'Mortgage Amortization'!$D104-$AC104)</f>
        <v>332786.288656338</v>
      </c>
      <c r="I104" s="29">
        <f t="shared" si="26"/>
        <v>554311.18192960904</v>
      </c>
      <c r="J104" s="31">
        <f>SUM(I$3:I104)</f>
        <v>56539740.556820229</v>
      </c>
      <c r="K104" s="32">
        <f t="shared" si="27"/>
        <v>8.5</v>
      </c>
      <c r="L104" s="29">
        <f t="shared" si="28"/>
        <v>2828683.4535788731</v>
      </c>
      <c r="M104" s="37">
        <f t="shared" si="45"/>
        <v>20000000</v>
      </c>
      <c r="N104" s="37">
        <f t="shared" si="41"/>
        <v>20000000</v>
      </c>
      <c r="O104" s="37">
        <f>IF(G104 = E104*('Control Panel'!$C$22),M104*('Control Panel'!$C$22),$AG104-G104)</f>
        <v>101291.66666666669</v>
      </c>
      <c r="P104" s="38">
        <f t="shared" si="29"/>
        <v>0</v>
      </c>
      <c r="Q104" s="38">
        <f t="shared" si="30"/>
        <v>101291.66666666669</v>
      </c>
      <c r="R104" s="44">
        <f>SUM(Q$3:Q104)</f>
        <v>10331749.999999998</v>
      </c>
      <c r="S104" s="39">
        <f t="shared" si="31"/>
        <v>8.5</v>
      </c>
      <c r="T104" s="38">
        <f t="shared" si="32"/>
        <v>0</v>
      </c>
      <c r="U104" s="17">
        <f t="shared" si="46"/>
        <v>10000000</v>
      </c>
      <c r="V104" s="17">
        <f t="shared" si="42"/>
        <v>10000000</v>
      </c>
      <c r="W104" s="17">
        <f>IF(O104 = M104*('Control Panel'!$C$22), U104*('Control Panel'!$C$22),$AG104-G104-O104)</f>
        <v>50645.833333333343</v>
      </c>
      <c r="X104" s="20">
        <f t="shared" si="33"/>
        <v>0</v>
      </c>
      <c r="Y104" s="20">
        <f t="shared" si="34"/>
        <v>50645.833333333343</v>
      </c>
      <c r="Z104" s="48">
        <f>SUM(Y$3:Y104)</f>
        <v>5165874.9999999991</v>
      </c>
      <c r="AA104" s="19">
        <f t="shared" si="35"/>
        <v>8.5</v>
      </c>
      <c r="AB104" s="20">
        <f t="shared" si="36"/>
        <v>0</v>
      </c>
      <c r="AC104" s="22">
        <f t="shared" si="37"/>
        <v>373462.39327327104</v>
      </c>
      <c r="AD104" s="99">
        <f t="shared" si="38"/>
        <v>0</v>
      </c>
      <c r="AF104" s="40">
        <f t="shared" si="39"/>
        <v>706248.68192960904</v>
      </c>
      <c r="AG104" s="3">
        <f>IF('Control Panel'!$D$27= "ON",'Mortgage Amortization'!D104*(1-'Control Panel'!$C$27),'Mortgage Amortization'!D104)</f>
        <v>706248.68192960904</v>
      </c>
      <c r="AH104" s="40">
        <f t="shared" si="43"/>
        <v>0</v>
      </c>
      <c r="AK104" s="2">
        <f>SUM('Mortgage Amortization'!G104,'Mortgage Amortization'!M104,'Mortgage Amortization'!S104,'Mortgage Amortization'!Y104,'Mortgage Amortization'!AE104,'Mortgage Amortization'!AK104,'Mortgage Amortization'!AQ104,'Mortgage Amortization'!AW104,'Mortgage Amortization'!BC104,'Mortgage Amortization'!BI104,'Mortgage Amortization'!BO104,'Mortgage Amortization'!BU104,'Mortgage Amortization'!CA104,'Mortgage Amortization'!CG104,'Mortgage Amortization'!CM104)</f>
        <v>73957025.902304202</v>
      </c>
    </row>
    <row r="105" spans="3:37" x14ac:dyDescent="0.3">
      <c r="D105">
        <v>103</v>
      </c>
      <c r="E105" s="28">
        <f t="shared" si="44"/>
        <v>43407217.319393881</v>
      </c>
      <c r="F105" s="28">
        <f t="shared" si="40"/>
        <v>43072745.606846452</v>
      </c>
      <c r="G105" s="28">
        <f>IF($AG105-E105*('Control Panel'!$C$22) &gt;=0, E105*('Control Panel'!$C$22),AG105)</f>
        <v>219839.46938218028</v>
      </c>
      <c r="H105" s="30">
        <f>IF(E105-$AC105 &lt;= 0,E105,'Mortgage Amortization'!$D105-$AC105)</f>
        <v>334471.71254742873</v>
      </c>
      <c r="I105" s="29">
        <f t="shared" si="26"/>
        <v>554311.18192960904</v>
      </c>
      <c r="J105" s="31">
        <f>SUM(I$3:I105)</f>
        <v>57094051.738749839</v>
      </c>
      <c r="K105" s="32">
        <f t="shared" si="27"/>
        <v>8.5833333333333339</v>
      </c>
      <c r="L105" s="29">
        <f t="shared" si="28"/>
        <v>2870882.19936543</v>
      </c>
      <c r="M105" s="37">
        <f t="shared" si="45"/>
        <v>20000000</v>
      </c>
      <c r="N105" s="37">
        <f t="shared" si="41"/>
        <v>20000000</v>
      </c>
      <c r="O105" s="37">
        <f>IF(G105 = E105*('Control Panel'!$C$22),M105*('Control Panel'!$C$22),$AG105-G105)</f>
        <v>101291.66666666669</v>
      </c>
      <c r="P105" s="38">
        <f t="shared" si="29"/>
        <v>0</v>
      </c>
      <c r="Q105" s="38">
        <f t="shared" si="30"/>
        <v>101291.66666666669</v>
      </c>
      <c r="R105" s="44">
        <f>SUM(Q$3:Q105)</f>
        <v>10433041.666666664</v>
      </c>
      <c r="S105" s="39">
        <f t="shared" si="31"/>
        <v>8.5833333333333339</v>
      </c>
      <c r="T105" s="38">
        <f t="shared" si="32"/>
        <v>0</v>
      </c>
      <c r="U105" s="17">
        <f t="shared" si="46"/>
        <v>10000000</v>
      </c>
      <c r="V105" s="17">
        <f t="shared" si="42"/>
        <v>10000000</v>
      </c>
      <c r="W105" s="17">
        <f>IF(O105 = M105*('Control Panel'!$C$22), U105*('Control Panel'!$C$22),$AG105-G105-O105)</f>
        <v>50645.833333333343</v>
      </c>
      <c r="X105" s="20">
        <f t="shared" si="33"/>
        <v>0</v>
      </c>
      <c r="Y105" s="20">
        <f t="shared" si="34"/>
        <v>50645.833333333343</v>
      </c>
      <c r="Z105" s="48">
        <f>SUM(Y$3:Y105)</f>
        <v>5216520.8333333321</v>
      </c>
      <c r="AA105" s="19">
        <f t="shared" si="35"/>
        <v>8.5833333333333339</v>
      </c>
      <c r="AB105" s="20">
        <f t="shared" si="36"/>
        <v>0</v>
      </c>
      <c r="AC105" s="22">
        <f t="shared" si="37"/>
        <v>371776.96938218031</v>
      </c>
      <c r="AD105" s="99">
        <f t="shared" si="38"/>
        <v>0</v>
      </c>
      <c r="AF105" s="40">
        <f t="shared" si="39"/>
        <v>706248.68192960904</v>
      </c>
      <c r="AG105" s="3">
        <f>IF('Control Panel'!$D$27= "ON",'Mortgage Amortization'!D105*(1-'Control Panel'!$C$27),'Mortgage Amortization'!D105)</f>
        <v>706248.68192960904</v>
      </c>
      <c r="AH105" s="40">
        <f t="shared" si="43"/>
        <v>0</v>
      </c>
      <c r="AK105" s="2">
        <f>SUM('Mortgage Amortization'!G105,'Mortgage Amortization'!M105,'Mortgage Amortization'!S105,'Mortgage Amortization'!Y105,'Mortgage Amortization'!AE105,'Mortgage Amortization'!AK105,'Mortgage Amortization'!AQ105,'Mortgage Amortization'!AW105,'Mortgage Amortization'!BC105,'Mortgage Amortization'!BI105,'Mortgage Amortization'!BO105,'Mortgage Amortization'!BU105,'Mortgage Amortization'!CA105,'Mortgage Amortization'!CG105,'Mortgage Amortization'!CM105)</f>
        <v>73629203.684768841</v>
      </c>
    </row>
    <row r="106" spans="3:37" x14ac:dyDescent="0.3">
      <c r="D106">
        <v>104</v>
      </c>
      <c r="E106" s="28">
        <f t="shared" si="44"/>
        <v>43072745.606846452</v>
      </c>
      <c r="F106" s="28">
        <f t="shared" si="40"/>
        <v>42736579.934438184</v>
      </c>
      <c r="G106" s="28">
        <f>IF($AG106-E106*('Control Panel'!$C$22) &gt;=0, E106*('Control Panel'!$C$22),AG106)</f>
        <v>218145.50952134113</v>
      </c>
      <c r="H106" s="30">
        <f>IF(E106-$AC106 &lt;= 0,E106,'Mortgage Amortization'!$D106-$AC106)</f>
        <v>336165.67240826762</v>
      </c>
      <c r="I106" s="29">
        <f t="shared" si="26"/>
        <v>554311.18192960881</v>
      </c>
      <c r="J106" s="31">
        <f>SUM(I$3:I106)</f>
        <v>57648362.92067945</v>
      </c>
      <c r="K106" s="32">
        <f t="shared" si="27"/>
        <v>8.6666666666666661</v>
      </c>
      <c r="L106" s="29">
        <f t="shared" si="28"/>
        <v>2913435.8275383194</v>
      </c>
      <c r="M106" s="37">
        <f t="shared" si="45"/>
        <v>20000000</v>
      </c>
      <c r="N106" s="37">
        <f t="shared" si="41"/>
        <v>20000000</v>
      </c>
      <c r="O106" s="37">
        <f>IF(G106 = E106*('Control Panel'!$C$22),M106*('Control Panel'!$C$22),$AG106-G106)</f>
        <v>101291.66666666669</v>
      </c>
      <c r="P106" s="38">
        <f t="shared" si="29"/>
        <v>0</v>
      </c>
      <c r="Q106" s="38">
        <f t="shared" si="30"/>
        <v>101291.66666666669</v>
      </c>
      <c r="R106" s="44">
        <f>SUM(Q$3:Q106)</f>
        <v>10534333.33333333</v>
      </c>
      <c r="S106" s="39">
        <f t="shared" si="31"/>
        <v>8.6666666666666661</v>
      </c>
      <c r="T106" s="38">
        <f t="shared" si="32"/>
        <v>0</v>
      </c>
      <c r="U106" s="17">
        <f t="shared" si="46"/>
        <v>10000000</v>
      </c>
      <c r="V106" s="17">
        <f t="shared" si="42"/>
        <v>10000000</v>
      </c>
      <c r="W106" s="17">
        <f>IF(O106 = M106*('Control Panel'!$C$22), U106*('Control Panel'!$C$22),$AG106-G106-O106)</f>
        <v>50645.833333333343</v>
      </c>
      <c r="X106" s="20">
        <f t="shared" si="33"/>
        <v>0</v>
      </c>
      <c r="Y106" s="20">
        <f t="shared" si="34"/>
        <v>50645.833333333343</v>
      </c>
      <c r="Z106" s="48">
        <f>SUM(Y$3:Y106)</f>
        <v>5267166.6666666651</v>
      </c>
      <c r="AA106" s="19">
        <f t="shared" si="35"/>
        <v>8.6666666666666661</v>
      </c>
      <c r="AB106" s="20">
        <f t="shared" si="36"/>
        <v>0</v>
      </c>
      <c r="AC106" s="22">
        <f t="shared" si="37"/>
        <v>370083.00952134118</v>
      </c>
      <c r="AD106" s="99">
        <f t="shared" si="38"/>
        <v>0</v>
      </c>
      <c r="AF106" s="40">
        <f t="shared" si="39"/>
        <v>706248.68192960881</v>
      </c>
      <c r="AG106" s="3">
        <f>IF('Control Panel'!$D$27= "ON",'Mortgage Amortization'!D106*(1-'Control Panel'!$C$27),'Mortgage Amortization'!D106)</f>
        <v>706248.68192960881</v>
      </c>
      <c r="AH106" s="40">
        <f t="shared" si="43"/>
        <v>0</v>
      </c>
      <c r="AK106" s="2">
        <f>SUM('Mortgage Amortization'!G106,'Mortgage Amortization'!M106,'Mortgage Amortization'!S106,'Mortgage Amortization'!Y106,'Mortgage Amortization'!AE106,'Mortgage Amortization'!AK106,'Mortgage Amortization'!AQ106,'Mortgage Amortization'!AW106,'Mortgage Amortization'!BC106,'Mortgage Amortization'!BI106,'Mortgage Amortization'!BO106,'Mortgage Amortization'!BU106,'Mortgage Amortization'!CA106,'Mortgage Amortization'!CG106,'Mortgage Amortization'!CM106)</f>
        <v>73299765.605413556</v>
      </c>
    </row>
    <row r="107" spans="3:37" x14ac:dyDescent="0.3">
      <c r="D107">
        <v>105</v>
      </c>
      <c r="E107" s="28">
        <f t="shared" si="44"/>
        <v>42736579.934438184</v>
      </c>
      <c r="F107" s="28">
        <f t="shared" si="40"/>
        <v>42398711.722968198</v>
      </c>
      <c r="G107" s="28">
        <f>IF($AG107-E107*('Control Panel'!$C$22) &gt;=0, E107*('Control Panel'!$C$22),AG107)</f>
        <v>216442.97045962341</v>
      </c>
      <c r="H107" s="30">
        <f>IF(E107-$AC107 &lt;= 0,E107,'Mortgage Amortization'!$D107-$AC107)</f>
        <v>337868.2114699856</v>
      </c>
      <c r="I107" s="29">
        <f t="shared" si="26"/>
        <v>554311.18192960904</v>
      </c>
      <c r="J107" s="31">
        <f>SUM(I$3:I107)</f>
        <v>58202674.102609061</v>
      </c>
      <c r="K107" s="32">
        <f t="shared" si="27"/>
        <v>8.75</v>
      </c>
      <c r="L107" s="29">
        <f t="shared" si="28"/>
        <v>2956346.850362374</v>
      </c>
      <c r="M107" s="37">
        <f t="shared" si="45"/>
        <v>20000000</v>
      </c>
      <c r="N107" s="37">
        <f t="shared" si="41"/>
        <v>20000000</v>
      </c>
      <c r="O107" s="37">
        <f>IF(G107 = E107*('Control Panel'!$C$22),M107*('Control Panel'!$C$22),$AG107-G107)</f>
        <v>101291.66666666669</v>
      </c>
      <c r="P107" s="38">
        <f t="shared" si="29"/>
        <v>0</v>
      </c>
      <c r="Q107" s="38">
        <f t="shared" si="30"/>
        <v>101291.66666666669</v>
      </c>
      <c r="R107" s="44">
        <f>SUM(Q$3:Q107)</f>
        <v>10635624.999999996</v>
      </c>
      <c r="S107" s="39">
        <f t="shared" si="31"/>
        <v>8.75</v>
      </c>
      <c r="T107" s="38">
        <f t="shared" si="32"/>
        <v>0</v>
      </c>
      <c r="U107" s="17">
        <f t="shared" si="46"/>
        <v>10000000</v>
      </c>
      <c r="V107" s="17">
        <f t="shared" si="42"/>
        <v>10000000</v>
      </c>
      <c r="W107" s="17">
        <f>IF(O107 = M107*('Control Panel'!$C$22), U107*('Control Panel'!$C$22),$AG107-G107-O107)</f>
        <v>50645.833333333343</v>
      </c>
      <c r="X107" s="20">
        <f t="shared" si="33"/>
        <v>0</v>
      </c>
      <c r="Y107" s="20">
        <f t="shared" si="34"/>
        <v>50645.833333333343</v>
      </c>
      <c r="Z107" s="48">
        <f>SUM(Y$3:Y107)</f>
        <v>5317812.4999999981</v>
      </c>
      <c r="AA107" s="19">
        <f t="shared" si="35"/>
        <v>8.75</v>
      </c>
      <c r="AB107" s="20">
        <f t="shared" si="36"/>
        <v>0</v>
      </c>
      <c r="AC107" s="22">
        <f t="shared" si="37"/>
        <v>368380.47045962344</v>
      </c>
      <c r="AD107" s="99">
        <f t="shared" si="38"/>
        <v>0</v>
      </c>
      <c r="AF107" s="40">
        <f t="shared" si="39"/>
        <v>706248.68192960904</v>
      </c>
      <c r="AG107" s="3">
        <f>IF('Control Panel'!$D$27= "ON",'Mortgage Amortization'!D107*(1-'Control Panel'!$C$27),'Mortgage Amortization'!D107)</f>
        <v>706248.68192960904</v>
      </c>
      <c r="AH107" s="40">
        <f t="shared" si="43"/>
        <v>0</v>
      </c>
      <c r="AK107" s="2">
        <f>SUM('Mortgage Amortization'!G107,'Mortgage Amortization'!M107,'Mortgage Amortization'!S107,'Mortgage Amortization'!Y107,'Mortgage Amortization'!AE107,'Mortgage Amortization'!AK107,'Mortgage Amortization'!AQ107,'Mortgage Amortization'!AW107,'Mortgage Amortization'!BC107,'Mortgage Amortization'!BI107,'Mortgage Amortization'!BO107,'Mortgage Amortization'!BU107,'Mortgage Amortization'!CA107,'Mortgage Amortization'!CG107,'Mortgage Amortization'!CM107)</f>
        <v>72968703.608156517</v>
      </c>
    </row>
    <row r="108" spans="3:37" x14ac:dyDescent="0.3">
      <c r="D108">
        <v>106</v>
      </c>
      <c r="E108" s="28">
        <f t="shared" si="44"/>
        <v>42398711.722968198</v>
      </c>
      <c r="F108" s="28">
        <f t="shared" si="40"/>
        <v>42059132.349785537</v>
      </c>
      <c r="G108" s="28">
        <f>IF($AG108-E108*('Control Panel'!$C$22) &gt;=0, E108*('Control Panel'!$C$22),AG108)</f>
        <v>214731.80874694939</v>
      </c>
      <c r="H108" s="30">
        <f>IF(E108-$AC108 &lt;= 0,E108,'Mortgage Amortization'!$D108-$AC108)</f>
        <v>339579.37318265939</v>
      </c>
      <c r="I108" s="29">
        <f t="shared" si="26"/>
        <v>554311.18192960881</v>
      </c>
      <c r="J108" s="31">
        <f>SUM(I$3:I108)</f>
        <v>58756985.284538671</v>
      </c>
      <c r="K108" s="32">
        <f t="shared" si="27"/>
        <v>8.8333333333333339</v>
      </c>
      <c r="L108" s="29">
        <f t="shared" si="28"/>
        <v>2999617.7964468249</v>
      </c>
      <c r="M108" s="37">
        <f t="shared" si="45"/>
        <v>20000000</v>
      </c>
      <c r="N108" s="37">
        <f t="shared" si="41"/>
        <v>20000000</v>
      </c>
      <c r="O108" s="37">
        <f>IF(G108 = E108*('Control Panel'!$C$22),M108*('Control Panel'!$C$22),$AG108-G108)</f>
        <v>101291.66666666669</v>
      </c>
      <c r="P108" s="38">
        <f t="shared" si="29"/>
        <v>0</v>
      </c>
      <c r="Q108" s="38">
        <f t="shared" si="30"/>
        <v>101291.66666666669</v>
      </c>
      <c r="R108" s="44">
        <f>SUM(Q$3:Q108)</f>
        <v>10736916.666666662</v>
      </c>
      <c r="S108" s="39">
        <f t="shared" si="31"/>
        <v>8.8333333333333339</v>
      </c>
      <c r="T108" s="38">
        <f t="shared" si="32"/>
        <v>0</v>
      </c>
      <c r="U108" s="17">
        <f t="shared" si="46"/>
        <v>10000000</v>
      </c>
      <c r="V108" s="17">
        <f t="shared" si="42"/>
        <v>10000000</v>
      </c>
      <c r="W108" s="17">
        <f>IF(O108 = M108*('Control Panel'!$C$22), U108*('Control Panel'!$C$22),$AG108-G108-O108)</f>
        <v>50645.833333333343</v>
      </c>
      <c r="X108" s="20">
        <f t="shared" si="33"/>
        <v>0</v>
      </c>
      <c r="Y108" s="20">
        <f t="shared" si="34"/>
        <v>50645.833333333343</v>
      </c>
      <c r="Z108" s="48">
        <f>SUM(Y$3:Y108)</f>
        <v>5368458.3333333312</v>
      </c>
      <c r="AA108" s="19">
        <f t="shared" si="35"/>
        <v>8.8333333333333339</v>
      </c>
      <c r="AB108" s="20">
        <f t="shared" si="36"/>
        <v>0</v>
      </c>
      <c r="AC108" s="22">
        <f t="shared" si="37"/>
        <v>366669.30874694942</v>
      </c>
      <c r="AD108" s="99">
        <f t="shared" si="38"/>
        <v>0</v>
      </c>
      <c r="AF108" s="40">
        <f t="shared" si="39"/>
        <v>706248.68192960881</v>
      </c>
      <c r="AG108" s="3">
        <f>IF('Control Panel'!$D$27= "ON",'Mortgage Amortization'!D108*(1-'Control Panel'!$C$27),'Mortgage Amortization'!D108)</f>
        <v>706248.68192960881</v>
      </c>
      <c r="AH108" s="40">
        <f t="shared" si="43"/>
        <v>0</v>
      </c>
      <c r="AK108" s="2">
        <f>SUM('Mortgage Amortization'!G108,'Mortgage Amortization'!M108,'Mortgage Amortization'!S108,'Mortgage Amortization'!Y108,'Mortgage Amortization'!AE108,'Mortgage Amortization'!AK108,'Mortgage Amortization'!AQ108,'Mortgage Amortization'!AW108,'Mortgage Amortization'!BC108,'Mortgage Amortization'!BI108,'Mortgage Amortization'!BO108,'Mortgage Amortization'!BU108,'Mortgage Amortization'!CA108,'Mortgage Amortization'!CG108,'Mortgage Amortization'!CM108)</f>
        <v>72636009.596287325</v>
      </c>
    </row>
    <row r="109" spans="3:37" x14ac:dyDescent="0.3">
      <c r="D109">
        <v>107</v>
      </c>
      <c r="E109" s="28">
        <f t="shared" si="44"/>
        <v>42059132.349785537</v>
      </c>
      <c r="F109" s="28">
        <f t="shared" si="40"/>
        <v>41717833.148569115</v>
      </c>
      <c r="G109" s="28">
        <f>IF($AG109-E109*('Control Panel'!$C$22) &gt;=0, E109*('Control Panel'!$C$22),AG109)</f>
        <v>213011.98071318469</v>
      </c>
      <c r="H109" s="30">
        <f>IF(E109-$AC109 &lt;= 0,E109,'Mortgage Amortization'!$D109-$AC109)</f>
        <v>341299.20121642423</v>
      </c>
      <c r="I109" s="29">
        <f t="shared" si="26"/>
        <v>554311.18192960892</v>
      </c>
      <c r="J109" s="31">
        <f>SUM(I$3:I109)</f>
        <v>59311296.466468282</v>
      </c>
      <c r="K109" s="32">
        <f t="shared" si="27"/>
        <v>8.9166666666666661</v>
      </c>
      <c r="L109" s="29">
        <f t="shared" si="28"/>
        <v>3043251.2108464492</v>
      </c>
      <c r="M109" s="37">
        <f t="shared" si="45"/>
        <v>20000000</v>
      </c>
      <c r="N109" s="37">
        <f t="shared" si="41"/>
        <v>20000000</v>
      </c>
      <c r="O109" s="37">
        <f>IF(G109 = E109*('Control Panel'!$C$22),M109*('Control Panel'!$C$22),$AG109-G109)</f>
        <v>101291.66666666669</v>
      </c>
      <c r="P109" s="38">
        <f t="shared" si="29"/>
        <v>0</v>
      </c>
      <c r="Q109" s="38">
        <f t="shared" si="30"/>
        <v>101291.66666666669</v>
      </c>
      <c r="R109" s="44">
        <f>SUM(Q$3:Q109)</f>
        <v>10838208.333333328</v>
      </c>
      <c r="S109" s="39">
        <f t="shared" si="31"/>
        <v>8.9166666666666661</v>
      </c>
      <c r="T109" s="38">
        <f t="shared" si="32"/>
        <v>0</v>
      </c>
      <c r="U109" s="17">
        <f t="shared" si="46"/>
        <v>10000000</v>
      </c>
      <c r="V109" s="17">
        <f t="shared" si="42"/>
        <v>10000000</v>
      </c>
      <c r="W109" s="17">
        <f>IF(O109 = M109*('Control Panel'!$C$22), U109*('Control Panel'!$C$22),$AG109-G109-O109)</f>
        <v>50645.833333333343</v>
      </c>
      <c r="X109" s="20">
        <f t="shared" si="33"/>
        <v>0</v>
      </c>
      <c r="Y109" s="20">
        <f t="shared" si="34"/>
        <v>50645.833333333343</v>
      </c>
      <c r="Z109" s="48">
        <f>SUM(Y$3:Y109)</f>
        <v>5419104.1666666642</v>
      </c>
      <c r="AA109" s="19">
        <f t="shared" si="35"/>
        <v>8.9166666666666661</v>
      </c>
      <c r="AB109" s="20">
        <f t="shared" si="36"/>
        <v>0</v>
      </c>
      <c r="AC109" s="22">
        <f t="shared" si="37"/>
        <v>364949.48071318469</v>
      </c>
      <c r="AD109" s="99">
        <f t="shared" si="38"/>
        <v>0</v>
      </c>
      <c r="AF109" s="40">
        <f t="shared" si="39"/>
        <v>706248.68192960892</v>
      </c>
      <c r="AG109" s="3">
        <f>IF('Control Panel'!$D$27= "ON",'Mortgage Amortization'!D109*(1-'Control Panel'!$C$27),'Mortgage Amortization'!D109)</f>
        <v>706248.68192960892</v>
      </c>
      <c r="AH109" s="40">
        <f t="shared" si="43"/>
        <v>0</v>
      </c>
      <c r="AK109" s="2">
        <f>SUM('Mortgage Amortization'!G109,'Mortgage Amortization'!M109,'Mortgage Amortization'!S109,'Mortgage Amortization'!Y109,'Mortgage Amortization'!AE109,'Mortgage Amortization'!AK109,'Mortgage Amortization'!AQ109,'Mortgage Amortization'!AW109,'Mortgage Amortization'!BC109,'Mortgage Amortization'!BI109,'Mortgage Amortization'!BO109,'Mortgage Amortization'!BU109,'Mortgage Amortization'!CA109,'Mortgage Amortization'!CG109,'Mortgage Amortization'!CM109)</f>
        <v>72301675.432259783</v>
      </c>
    </row>
    <row r="110" spans="3:37" x14ac:dyDescent="0.3">
      <c r="C110">
        <f t="shared" ref="C110" si="50">D110/12</f>
        <v>9</v>
      </c>
      <c r="D110">
        <v>108</v>
      </c>
      <c r="E110" s="28">
        <f t="shared" si="44"/>
        <v>41717833.148569115</v>
      </c>
      <c r="F110" s="28">
        <f t="shared" si="40"/>
        <v>41374805.40910653</v>
      </c>
      <c r="G110" s="28">
        <f>IF($AG110-E110*('Control Panel'!$C$22) &gt;=0, E110*('Control Panel'!$C$22),AG110)</f>
        <v>211283.44246702403</v>
      </c>
      <c r="H110" s="30">
        <f>IF(E110-$AC110 &lt;= 0,E110,'Mortgage Amortization'!$D110-$AC110)</f>
        <v>343027.73946258484</v>
      </c>
      <c r="I110" s="29">
        <f t="shared" si="26"/>
        <v>554311.18192960881</v>
      </c>
      <c r="J110" s="31">
        <f>SUM(I$3:I110)</f>
        <v>59865607.648397893</v>
      </c>
      <c r="K110" s="32">
        <f t="shared" si="27"/>
        <v>9</v>
      </c>
      <c r="L110" s="29">
        <f t="shared" si="28"/>
        <v>3087249.6551632634</v>
      </c>
      <c r="M110" s="37">
        <f t="shared" si="45"/>
        <v>20000000</v>
      </c>
      <c r="N110" s="37">
        <f t="shared" si="41"/>
        <v>20000000</v>
      </c>
      <c r="O110" s="37">
        <f>IF(G110 = E110*('Control Panel'!$C$22),M110*('Control Panel'!$C$22),$AG110-G110)</f>
        <v>101291.66666666669</v>
      </c>
      <c r="P110" s="38">
        <f t="shared" si="29"/>
        <v>0</v>
      </c>
      <c r="Q110" s="38">
        <f t="shared" si="30"/>
        <v>101291.66666666669</v>
      </c>
      <c r="R110" s="44">
        <f>SUM(Q$3:Q110)</f>
        <v>10939499.999999994</v>
      </c>
      <c r="S110" s="39">
        <f t="shared" si="31"/>
        <v>9</v>
      </c>
      <c r="T110" s="38">
        <f t="shared" si="32"/>
        <v>0</v>
      </c>
      <c r="U110" s="17">
        <f t="shared" si="46"/>
        <v>10000000</v>
      </c>
      <c r="V110" s="17">
        <f t="shared" si="42"/>
        <v>10000000</v>
      </c>
      <c r="W110" s="17">
        <f>IF(O110 = M110*('Control Panel'!$C$22), U110*('Control Panel'!$C$22),$AG110-G110-O110)</f>
        <v>50645.833333333343</v>
      </c>
      <c r="X110" s="20">
        <f t="shared" si="33"/>
        <v>0</v>
      </c>
      <c r="Y110" s="20">
        <f t="shared" si="34"/>
        <v>50645.833333333343</v>
      </c>
      <c r="Z110" s="48">
        <f>SUM(Y$3:Y110)</f>
        <v>5469749.9999999972</v>
      </c>
      <c r="AA110" s="19">
        <f t="shared" si="35"/>
        <v>9</v>
      </c>
      <c r="AB110" s="20">
        <f t="shared" si="36"/>
        <v>0</v>
      </c>
      <c r="AC110" s="22">
        <f t="shared" si="37"/>
        <v>363220.94246702408</v>
      </c>
      <c r="AD110" s="99">
        <f t="shared" si="38"/>
        <v>0</v>
      </c>
      <c r="AF110" s="40">
        <f t="shared" si="39"/>
        <v>706248.68192960881</v>
      </c>
      <c r="AG110" s="3">
        <f>IF('Control Panel'!$D$27= "ON",'Mortgage Amortization'!D110*(1-'Control Panel'!$C$27),'Mortgage Amortization'!D110)</f>
        <v>706248.68192960892</v>
      </c>
      <c r="AH110" s="40">
        <f t="shared" si="43"/>
        <v>0</v>
      </c>
      <c r="AK110" s="2">
        <f>SUM('Mortgage Amortization'!G110,'Mortgage Amortization'!M110,'Mortgage Amortization'!S110,'Mortgage Amortization'!Y110,'Mortgage Amortization'!AE110,'Mortgage Amortization'!AK110,'Mortgage Amortization'!AQ110,'Mortgage Amortization'!AW110,'Mortgage Amortization'!BC110,'Mortgage Amortization'!BI110,'Mortgage Amortization'!BO110,'Mortgage Amortization'!BU110,'Mortgage Amortization'!CA110,'Mortgage Amortization'!CG110,'Mortgage Amortization'!CM110)</f>
        <v>71965692.937483579</v>
      </c>
    </row>
    <row r="111" spans="3:37" x14ac:dyDescent="0.3">
      <c r="D111">
        <v>109</v>
      </c>
      <c r="E111" s="28">
        <f t="shared" si="44"/>
        <v>41374805.40910653</v>
      </c>
      <c r="F111" s="28">
        <f t="shared" si="40"/>
        <v>41030040.37707179</v>
      </c>
      <c r="G111" s="28">
        <f>IF($AG111-E111*('Control Panel'!$C$22) &gt;=0, E111*('Control Panel'!$C$22),AG111)</f>
        <v>209546.14989487082</v>
      </c>
      <c r="H111" s="30">
        <f>IF(E111-$AC111 &lt;= 0,E111,'Mortgage Amortization'!$D111-$AC111)</f>
        <v>344765.03203473822</v>
      </c>
      <c r="I111" s="29">
        <f t="shared" si="26"/>
        <v>554311.18192960904</v>
      </c>
      <c r="J111" s="31">
        <f>SUM(I$3:I111)</f>
        <v>60419918.830327503</v>
      </c>
      <c r="K111" s="32">
        <f t="shared" si="27"/>
        <v>9.0833333333333339</v>
      </c>
      <c r="L111" s="29">
        <f t="shared" si="28"/>
        <v>3131615.7076488724</v>
      </c>
      <c r="M111" s="37">
        <f t="shared" si="45"/>
        <v>20000000</v>
      </c>
      <c r="N111" s="37">
        <f t="shared" si="41"/>
        <v>20000000</v>
      </c>
      <c r="O111" s="37">
        <f>IF(G111 = E111*('Control Panel'!$C$22),M111*('Control Panel'!$C$22),$AG111-G111)</f>
        <v>101291.66666666669</v>
      </c>
      <c r="P111" s="38">
        <f t="shared" si="29"/>
        <v>0</v>
      </c>
      <c r="Q111" s="38">
        <f t="shared" si="30"/>
        <v>101291.66666666669</v>
      </c>
      <c r="R111" s="44">
        <f>SUM(Q$3:Q111)</f>
        <v>11040791.66666666</v>
      </c>
      <c r="S111" s="39">
        <f t="shared" si="31"/>
        <v>9.0833333333333339</v>
      </c>
      <c r="T111" s="38">
        <f t="shared" si="32"/>
        <v>0</v>
      </c>
      <c r="U111" s="17">
        <f t="shared" si="46"/>
        <v>10000000</v>
      </c>
      <c r="V111" s="17">
        <f t="shared" si="42"/>
        <v>10000000</v>
      </c>
      <c r="W111" s="17">
        <f>IF(O111 = M111*('Control Panel'!$C$22), U111*('Control Panel'!$C$22),$AG111-G111-O111)</f>
        <v>50645.833333333343</v>
      </c>
      <c r="X111" s="20">
        <f t="shared" si="33"/>
        <v>0</v>
      </c>
      <c r="Y111" s="20">
        <f t="shared" si="34"/>
        <v>50645.833333333343</v>
      </c>
      <c r="Z111" s="48">
        <f>SUM(Y$3:Y111)</f>
        <v>5520395.8333333302</v>
      </c>
      <c r="AA111" s="19">
        <f t="shared" si="35"/>
        <v>9.0833333333333339</v>
      </c>
      <c r="AB111" s="20">
        <f t="shared" si="36"/>
        <v>0</v>
      </c>
      <c r="AC111" s="22">
        <f t="shared" si="37"/>
        <v>361483.64989487082</v>
      </c>
      <c r="AD111" s="99">
        <f t="shared" si="38"/>
        <v>0</v>
      </c>
      <c r="AF111" s="40">
        <f t="shared" si="39"/>
        <v>706248.68192960904</v>
      </c>
      <c r="AG111" s="3">
        <f>IF('Control Panel'!$D$27= "ON",'Mortgage Amortization'!D111*(1-'Control Panel'!$C$27),'Mortgage Amortization'!D111)</f>
        <v>706248.68192960904</v>
      </c>
      <c r="AH111" s="40">
        <f t="shared" si="43"/>
        <v>0</v>
      </c>
      <c r="AK111" s="2">
        <f>SUM('Mortgage Amortization'!G111,'Mortgage Amortization'!M111,'Mortgage Amortization'!S111,'Mortgage Amortization'!Y111,'Mortgage Amortization'!AE111,'Mortgage Amortization'!AK111,'Mortgage Amortization'!AQ111,'Mortgage Amortization'!AW111,'Mortgage Amortization'!BC111,'Mortgage Amortization'!BI111,'Mortgage Amortization'!BO111,'Mortgage Amortization'!BU111,'Mortgage Amortization'!CA111,'Mortgage Amortization'!CG111,'Mortgage Amortization'!CM111)</f>
        <v>71628053.892114833</v>
      </c>
    </row>
    <row r="112" spans="3:37" x14ac:dyDescent="0.3">
      <c r="D112">
        <v>110</v>
      </c>
      <c r="E112" s="28">
        <f t="shared" si="44"/>
        <v>41030040.37707179</v>
      </c>
      <c r="F112" s="28">
        <f t="shared" si="40"/>
        <v>40683529.25380189</v>
      </c>
      <c r="G112" s="28">
        <f>IF($AG112-E112*('Control Panel'!$C$22) &gt;=0, E112*('Control Panel'!$C$22),AG112)</f>
        <v>207800.05865971153</v>
      </c>
      <c r="H112" s="30">
        <f>IF(E112-$AC112 &lt;= 0,E112,'Mortgage Amortization'!$D112-$AC112)</f>
        <v>346511.12326989736</v>
      </c>
      <c r="I112" s="29">
        <f t="shared" si="26"/>
        <v>554311.18192960892</v>
      </c>
      <c r="J112" s="31">
        <f>SUM(I$3:I112)</f>
        <v>60974230.012257114</v>
      </c>
      <c r="K112" s="32">
        <f t="shared" si="27"/>
        <v>9.1666666666666661</v>
      </c>
      <c r="L112" s="29">
        <f t="shared" si="28"/>
        <v>3176351.9633073923</v>
      </c>
      <c r="M112" s="37">
        <f t="shared" si="45"/>
        <v>20000000</v>
      </c>
      <c r="N112" s="37">
        <f t="shared" si="41"/>
        <v>20000000</v>
      </c>
      <c r="O112" s="37">
        <f>IF(G112 = E112*('Control Panel'!$C$22),M112*('Control Panel'!$C$22),$AG112-G112)</f>
        <v>101291.66666666669</v>
      </c>
      <c r="P112" s="38">
        <f t="shared" si="29"/>
        <v>0</v>
      </c>
      <c r="Q112" s="38">
        <f t="shared" si="30"/>
        <v>101291.66666666669</v>
      </c>
      <c r="R112" s="44">
        <f>SUM(Q$3:Q112)</f>
        <v>11142083.333333327</v>
      </c>
      <c r="S112" s="39">
        <f t="shared" si="31"/>
        <v>9.1666666666666661</v>
      </c>
      <c r="T112" s="38">
        <f t="shared" si="32"/>
        <v>0</v>
      </c>
      <c r="U112" s="17">
        <f t="shared" si="46"/>
        <v>10000000</v>
      </c>
      <c r="V112" s="17">
        <f t="shared" si="42"/>
        <v>10000000</v>
      </c>
      <c r="W112" s="17">
        <f>IF(O112 = M112*('Control Panel'!$C$22), U112*('Control Panel'!$C$22),$AG112-G112-O112)</f>
        <v>50645.833333333343</v>
      </c>
      <c r="X112" s="20">
        <f t="shared" si="33"/>
        <v>0</v>
      </c>
      <c r="Y112" s="20">
        <f t="shared" si="34"/>
        <v>50645.833333333343</v>
      </c>
      <c r="Z112" s="48">
        <f>SUM(Y$3:Y112)</f>
        <v>5571041.6666666633</v>
      </c>
      <c r="AA112" s="19">
        <f t="shared" si="35"/>
        <v>9.1666666666666661</v>
      </c>
      <c r="AB112" s="20">
        <f t="shared" si="36"/>
        <v>0</v>
      </c>
      <c r="AC112" s="22">
        <f t="shared" si="37"/>
        <v>359737.55865971156</v>
      </c>
      <c r="AD112" s="99">
        <f t="shared" si="38"/>
        <v>0</v>
      </c>
      <c r="AF112" s="40">
        <f t="shared" si="39"/>
        <v>706248.68192960892</v>
      </c>
      <c r="AG112" s="3">
        <f>IF('Control Panel'!$D$27= "ON",'Mortgage Amortization'!D112*(1-'Control Panel'!$C$27),'Mortgage Amortization'!D112)</f>
        <v>706248.68192960892</v>
      </c>
      <c r="AH112" s="40">
        <f t="shared" si="43"/>
        <v>0</v>
      </c>
      <c r="AK112" s="2">
        <f>SUM('Mortgage Amortization'!G112,'Mortgage Amortization'!M112,'Mortgage Amortization'!S112,'Mortgage Amortization'!Y112,'Mortgage Amortization'!AE112,'Mortgage Amortization'!AK112,'Mortgage Amortization'!AQ112,'Mortgage Amortization'!AW112,'Mortgage Amortization'!BC112,'Mortgage Amortization'!BI112,'Mortgage Amortization'!BO112,'Mortgage Amortization'!BU112,'Mortgage Amortization'!CA112,'Mortgage Amortization'!CG112,'Mortgage Amortization'!CM112)</f>
        <v>71288750.034845859</v>
      </c>
    </row>
    <row r="113" spans="3:37" x14ac:dyDescent="0.3">
      <c r="D113">
        <v>111</v>
      </c>
      <c r="E113" s="28">
        <f t="shared" si="44"/>
        <v>40683529.25380189</v>
      </c>
      <c r="F113" s="28">
        <f t="shared" si="40"/>
        <v>40335263.196072266</v>
      </c>
      <c r="G113" s="28">
        <f>IF($AG113-E113*('Control Panel'!$C$22) &gt;=0, E113*('Control Panel'!$C$22),AG113)</f>
        <v>206045.12419998419</v>
      </c>
      <c r="H113" s="30">
        <f>IF(E113-$AC113 &lt;= 0,E113,'Mortgage Amortization'!$D113-$AC113)</f>
        <v>348266.05772962479</v>
      </c>
      <c r="I113" s="29">
        <f t="shared" si="26"/>
        <v>554311.18192960904</v>
      </c>
      <c r="J113" s="31">
        <f>SUM(I$3:I113)</f>
        <v>61528541.194186725</v>
      </c>
      <c r="K113" s="32">
        <f t="shared" si="27"/>
        <v>9.25</v>
      </c>
      <c r="L113" s="29">
        <f t="shared" si="28"/>
        <v>3221461.0339990295</v>
      </c>
      <c r="M113" s="37">
        <f t="shared" si="45"/>
        <v>20000000</v>
      </c>
      <c r="N113" s="37">
        <f t="shared" si="41"/>
        <v>20000000</v>
      </c>
      <c r="O113" s="37">
        <f>IF(G113 = E113*('Control Panel'!$C$22),M113*('Control Panel'!$C$22),$AG113-G113)</f>
        <v>101291.66666666669</v>
      </c>
      <c r="P113" s="38">
        <f t="shared" si="29"/>
        <v>0</v>
      </c>
      <c r="Q113" s="38">
        <f t="shared" si="30"/>
        <v>101291.66666666669</v>
      </c>
      <c r="R113" s="44">
        <f>SUM(Q$3:Q113)</f>
        <v>11243374.999999993</v>
      </c>
      <c r="S113" s="39">
        <f t="shared" si="31"/>
        <v>9.25</v>
      </c>
      <c r="T113" s="38">
        <f t="shared" si="32"/>
        <v>0</v>
      </c>
      <c r="U113" s="17">
        <f t="shared" si="46"/>
        <v>10000000</v>
      </c>
      <c r="V113" s="17">
        <f t="shared" si="42"/>
        <v>10000000</v>
      </c>
      <c r="W113" s="17">
        <f>IF(O113 = M113*('Control Panel'!$C$22), U113*('Control Panel'!$C$22),$AG113-G113-O113)</f>
        <v>50645.833333333343</v>
      </c>
      <c r="X113" s="20">
        <f t="shared" si="33"/>
        <v>0</v>
      </c>
      <c r="Y113" s="20">
        <f t="shared" si="34"/>
        <v>50645.833333333343</v>
      </c>
      <c r="Z113" s="48">
        <f>SUM(Y$3:Y113)</f>
        <v>5621687.4999999963</v>
      </c>
      <c r="AA113" s="19">
        <f t="shared" si="35"/>
        <v>9.25</v>
      </c>
      <c r="AB113" s="20">
        <f t="shared" si="36"/>
        <v>0</v>
      </c>
      <c r="AC113" s="22">
        <f t="shared" si="37"/>
        <v>357982.62419998425</v>
      </c>
      <c r="AD113" s="99">
        <f t="shared" si="38"/>
        <v>0</v>
      </c>
      <c r="AF113" s="40">
        <f t="shared" si="39"/>
        <v>706248.68192960904</v>
      </c>
      <c r="AG113" s="3">
        <f>IF('Control Panel'!$D$27= "ON",'Mortgage Amortization'!D113*(1-'Control Panel'!$C$27),'Mortgage Amortization'!D113)</f>
        <v>706248.68192960904</v>
      </c>
      <c r="AH113" s="40">
        <f t="shared" si="43"/>
        <v>0</v>
      </c>
      <c r="AK113" s="2">
        <f>SUM('Mortgage Amortization'!G113,'Mortgage Amortization'!M113,'Mortgage Amortization'!S113,'Mortgage Amortization'!Y113,'Mortgage Amortization'!AE113,'Mortgage Amortization'!AK113,'Mortgage Amortization'!AQ113,'Mortgage Amortization'!AW113,'Mortgage Amortization'!BC113,'Mortgage Amortization'!BI113,'Mortgage Amortization'!BO113,'Mortgage Amortization'!BU113,'Mortgage Amortization'!CA113,'Mortgage Amortization'!CG113,'Mortgage Amortization'!CM113)</f>
        <v>70947773.062693223</v>
      </c>
    </row>
    <row r="114" spans="3:37" x14ac:dyDescent="0.3">
      <c r="D114">
        <v>112</v>
      </c>
      <c r="E114" s="28">
        <f t="shared" si="44"/>
        <v>40335263.196072266</v>
      </c>
      <c r="F114" s="28">
        <f t="shared" si="40"/>
        <v>39985233.315871097</v>
      </c>
      <c r="G114" s="28">
        <f>IF($AG114-E114*('Control Panel'!$C$22) &gt;=0, E114*('Control Panel'!$C$22),AG114)</f>
        <v>204281.30172844103</v>
      </c>
      <c r="H114" s="30">
        <f>IF(E114-$AC114 &lt;= 0,E114,'Mortgage Amortization'!$D114-$AC114)</f>
        <v>350029.88020116801</v>
      </c>
      <c r="I114" s="29">
        <f t="shared" si="26"/>
        <v>554311.18192960904</v>
      </c>
      <c r="J114" s="31">
        <f>SUM(I$3:I114)</f>
        <v>62082852.376116335</v>
      </c>
      <c r="K114" s="32">
        <f t="shared" si="27"/>
        <v>9.3333333333333339</v>
      </c>
      <c r="L114" s="29">
        <f t="shared" si="28"/>
        <v>3266945.5485442351</v>
      </c>
      <c r="M114" s="37">
        <f t="shared" si="45"/>
        <v>20000000</v>
      </c>
      <c r="N114" s="37">
        <f t="shared" si="41"/>
        <v>20000000</v>
      </c>
      <c r="O114" s="37">
        <f>IF(G114 = E114*('Control Panel'!$C$22),M114*('Control Panel'!$C$22),$AG114-G114)</f>
        <v>101291.66666666669</v>
      </c>
      <c r="P114" s="38">
        <f t="shared" si="29"/>
        <v>0</v>
      </c>
      <c r="Q114" s="38">
        <f t="shared" si="30"/>
        <v>101291.66666666669</v>
      </c>
      <c r="R114" s="44">
        <f>SUM(Q$3:Q114)</f>
        <v>11344666.666666659</v>
      </c>
      <c r="S114" s="39">
        <f t="shared" si="31"/>
        <v>9.3333333333333339</v>
      </c>
      <c r="T114" s="38">
        <f t="shared" si="32"/>
        <v>0</v>
      </c>
      <c r="U114" s="17">
        <f t="shared" si="46"/>
        <v>10000000</v>
      </c>
      <c r="V114" s="17">
        <f t="shared" si="42"/>
        <v>10000000</v>
      </c>
      <c r="W114" s="17">
        <f>IF(O114 = M114*('Control Panel'!$C$22), U114*('Control Panel'!$C$22),$AG114-G114-O114)</f>
        <v>50645.833333333343</v>
      </c>
      <c r="X114" s="20">
        <f t="shared" si="33"/>
        <v>0</v>
      </c>
      <c r="Y114" s="20">
        <f t="shared" si="34"/>
        <v>50645.833333333343</v>
      </c>
      <c r="Z114" s="48">
        <f>SUM(Y$3:Y114)</f>
        <v>5672333.3333333293</v>
      </c>
      <c r="AA114" s="19">
        <f t="shared" si="35"/>
        <v>9.3333333333333339</v>
      </c>
      <c r="AB114" s="20">
        <f t="shared" si="36"/>
        <v>0</v>
      </c>
      <c r="AC114" s="22">
        <f t="shared" si="37"/>
        <v>356218.80172844103</v>
      </c>
      <c r="AD114" s="99">
        <f t="shared" si="38"/>
        <v>0</v>
      </c>
      <c r="AF114" s="40">
        <f t="shared" si="39"/>
        <v>706248.68192960904</v>
      </c>
      <c r="AG114" s="3">
        <f>IF('Control Panel'!$D$27= "ON",'Mortgage Amortization'!D114*(1-'Control Panel'!$C$27),'Mortgage Amortization'!D114)</f>
        <v>706248.68192960904</v>
      </c>
      <c r="AH114" s="40">
        <f t="shared" si="43"/>
        <v>0</v>
      </c>
      <c r="AK114" s="2">
        <f>SUM('Mortgage Amortization'!G114,'Mortgage Amortization'!M114,'Mortgage Amortization'!S114,'Mortgage Amortization'!Y114,'Mortgage Amortization'!AE114,'Mortgage Amortization'!AK114,'Mortgage Amortization'!AQ114,'Mortgage Amortization'!AW114,'Mortgage Amortization'!BC114,'Mortgage Amortization'!BI114,'Mortgage Amortization'!BO114,'Mortgage Amortization'!BU114,'Mortgage Amortization'!CA114,'Mortgage Amortization'!CG114,'Mortgage Amortization'!CM114)</f>
        <v>70605114.63078554</v>
      </c>
    </row>
    <row r="115" spans="3:37" x14ac:dyDescent="0.3">
      <c r="D115">
        <v>113</v>
      </c>
      <c r="E115" s="28">
        <f t="shared" si="44"/>
        <v>39985233.315871097</v>
      </c>
      <c r="F115" s="28">
        <f t="shared" si="40"/>
        <v>39633430.680172496</v>
      </c>
      <c r="G115" s="28">
        <f>IF($AG115-E115*('Control Panel'!$C$22) &gt;=0, E115*('Control Panel'!$C$22),AG115)</f>
        <v>202508.54623100552</v>
      </c>
      <c r="H115" s="30">
        <f>IF(E115-$AC115 &lt;= 0,E115,'Mortgage Amortization'!$D115-$AC115)</f>
        <v>351802.63569860335</v>
      </c>
      <c r="I115" s="29">
        <f t="shared" si="26"/>
        <v>554311.18192960881</v>
      </c>
      <c r="J115" s="31">
        <f>SUM(I$3:I115)</f>
        <v>62637163.558045946</v>
      </c>
      <c r="K115" s="32">
        <f t="shared" si="27"/>
        <v>9.4166666666666661</v>
      </c>
      <c r="L115" s="29">
        <f t="shared" si="28"/>
        <v>3312808.1528285146</v>
      </c>
      <c r="M115" s="37">
        <f t="shared" si="45"/>
        <v>20000000</v>
      </c>
      <c r="N115" s="37">
        <f t="shared" si="41"/>
        <v>20000000</v>
      </c>
      <c r="O115" s="37">
        <f>IF(G115 = E115*('Control Panel'!$C$22),M115*('Control Panel'!$C$22),$AG115-G115)</f>
        <v>101291.66666666669</v>
      </c>
      <c r="P115" s="38">
        <f t="shared" si="29"/>
        <v>0</v>
      </c>
      <c r="Q115" s="38">
        <f t="shared" si="30"/>
        <v>101291.66666666669</v>
      </c>
      <c r="R115" s="44">
        <f>SUM(Q$3:Q115)</f>
        <v>11445958.333333325</v>
      </c>
      <c r="S115" s="39">
        <f t="shared" si="31"/>
        <v>9.4166666666666661</v>
      </c>
      <c r="T115" s="38">
        <f t="shared" si="32"/>
        <v>0</v>
      </c>
      <c r="U115" s="17">
        <f t="shared" si="46"/>
        <v>10000000</v>
      </c>
      <c r="V115" s="17">
        <f t="shared" si="42"/>
        <v>10000000</v>
      </c>
      <c r="W115" s="17">
        <f>IF(O115 = M115*('Control Panel'!$C$22), U115*('Control Panel'!$C$22),$AG115-G115-O115)</f>
        <v>50645.833333333343</v>
      </c>
      <c r="X115" s="20">
        <f t="shared" si="33"/>
        <v>0</v>
      </c>
      <c r="Y115" s="20">
        <f t="shared" si="34"/>
        <v>50645.833333333343</v>
      </c>
      <c r="Z115" s="48">
        <f>SUM(Y$3:Y115)</f>
        <v>5722979.1666666623</v>
      </c>
      <c r="AA115" s="19">
        <f t="shared" si="35"/>
        <v>9.4166666666666661</v>
      </c>
      <c r="AB115" s="20">
        <f t="shared" si="36"/>
        <v>0</v>
      </c>
      <c r="AC115" s="22">
        <f t="shared" si="37"/>
        <v>354446.04623100557</v>
      </c>
      <c r="AD115" s="99">
        <f t="shared" si="38"/>
        <v>0</v>
      </c>
      <c r="AF115" s="40">
        <f t="shared" si="39"/>
        <v>706248.68192960881</v>
      </c>
      <c r="AG115" s="3">
        <f>IF('Control Panel'!$D$27= "ON",'Mortgage Amortization'!D115*(1-'Control Panel'!$C$27),'Mortgage Amortization'!D115)</f>
        <v>706248.68192960892</v>
      </c>
      <c r="AH115" s="40">
        <f t="shared" si="43"/>
        <v>0</v>
      </c>
      <c r="AK115" s="2">
        <f>SUM('Mortgage Amortization'!G115,'Mortgage Amortization'!M115,'Mortgage Amortization'!S115,'Mortgage Amortization'!Y115,'Mortgage Amortization'!AE115,'Mortgage Amortization'!AK115,'Mortgage Amortization'!AQ115,'Mortgage Amortization'!AW115,'Mortgage Amortization'!BC115,'Mortgage Amortization'!BI115,'Mortgage Amortization'!BO115,'Mortgage Amortization'!BU115,'Mortgage Amortization'!CA115,'Mortgage Amortization'!CG115,'Mortgage Amortization'!CM115)</f>
        <v>70260766.352149397</v>
      </c>
    </row>
    <row r="116" spans="3:37" x14ac:dyDescent="0.3">
      <c r="D116">
        <v>114</v>
      </c>
      <c r="E116" s="28">
        <f t="shared" si="44"/>
        <v>39633430.680172496</v>
      </c>
      <c r="F116" s="28">
        <f t="shared" si="40"/>
        <v>39279846.310708508</v>
      </c>
      <c r="G116" s="28">
        <f>IF($AG116-E116*('Control Panel'!$C$22) &gt;=0, E116*('Control Panel'!$C$22),AG116)</f>
        <v>200726.81246562366</v>
      </c>
      <c r="H116" s="30">
        <f>IF(E116-$AC116 &lt;= 0,E116,'Mortgage Amortization'!$D116-$AC116)</f>
        <v>353584.36946398532</v>
      </c>
      <c r="I116" s="29">
        <f t="shared" si="26"/>
        <v>554311.18192960904</v>
      </c>
      <c r="J116" s="31">
        <f>SUM(I$3:I116)</f>
        <v>63191474.739975557</v>
      </c>
      <c r="K116" s="32">
        <f t="shared" si="27"/>
        <v>9.5</v>
      </c>
      <c r="L116" s="29">
        <f t="shared" si="28"/>
        <v>3359051.5099078603</v>
      </c>
      <c r="M116" s="37">
        <f t="shared" si="45"/>
        <v>20000000</v>
      </c>
      <c r="N116" s="37">
        <f t="shared" si="41"/>
        <v>20000000</v>
      </c>
      <c r="O116" s="37">
        <f>IF(G116 = E116*('Control Panel'!$C$22),M116*('Control Panel'!$C$22),$AG116-G116)</f>
        <v>101291.66666666669</v>
      </c>
      <c r="P116" s="38">
        <f t="shared" si="29"/>
        <v>0</v>
      </c>
      <c r="Q116" s="38">
        <f t="shared" si="30"/>
        <v>101291.66666666669</v>
      </c>
      <c r="R116" s="44">
        <f>SUM(Q$3:Q116)</f>
        <v>11547249.999999991</v>
      </c>
      <c r="S116" s="39">
        <f t="shared" si="31"/>
        <v>9.5</v>
      </c>
      <c r="T116" s="38">
        <f t="shared" si="32"/>
        <v>0</v>
      </c>
      <c r="U116" s="17">
        <f t="shared" si="46"/>
        <v>10000000</v>
      </c>
      <c r="V116" s="17">
        <f t="shared" si="42"/>
        <v>10000000</v>
      </c>
      <c r="W116" s="17">
        <f>IF(O116 = M116*('Control Panel'!$C$22), U116*('Control Panel'!$C$22),$AG116-G116-O116)</f>
        <v>50645.833333333343</v>
      </c>
      <c r="X116" s="20">
        <f t="shared" si="33"/>
        <v>0</v>
      </c>
      <c r="Y116" s="20">
        <f t="shared" si="34"/>
        <v>50645.833333333343</v>
      </c>
      <c r="Z116" s="48">
        <f>SUM(Y$3:Y116)</f>
        <v>5773624.9999999953</v>
      </c>
      <c r="AA116" s="19">
        <f t="shared" si="35"/>
        <v>9.5</v>
      </c>
      <c r="AB116" s="20">
        <f t="shared" si="36"/>
        <v>0</v>
      </c>
      <c r="AC116" s="22">
        <f t="shared" si="37"/>
        <v>352664.31246562372</v>
      </c>
      <c r="AD116" s="99">
        <f t="shared" si="38"/>
        <v>0</v>
      </c>
      <c r="AF116" s="40">
        <f t="shared" si="39"/>
        <v>706248.68192960904</v>
      </c>
      <c r="AG116" s="3">
        <f>IF('Control Panel'!$D$27= "ON",'Mortgage Amortization'!D116*(1-'Control Panel'!$C$27),'Mortgage Amortization'!D116)</f>
        <v>706248.68192960904</v>
      </c>
      <c r="AH116" s="40">
        <f t="shared" si="43"/>
        <v>0</v>
      </c>
      <c r="AK116" s="2">
        <f>SUM('Mortgage Amortization'!G116,'Mortgage Amortization'!M116,'Mortgage Amortization'!S116,'Mortgage Amortization'!Y116,'Mortgage Amortization'!AE116,'Mortgage Amortization'!AK116,'Mortgage Amortization'!AQ116,'Mortgage Amortization'!AW116,'Mortgage Amortization'!BC116,'Mortgage Amortization'!BI116,'Mortgage Amortization'!BO116,'Mortgage Amortization'!BU116,'Mortgage Amortization'!CA116,'Mortgage Amortization'!CG116,'Mortgage Amortization'!CM116)</f>
        <v>69914719.797494695</v>
      </c>
    </row>
    <row r="117" spans="3:37" x14ac:dyDescent="0.3">
      <c r="D117">
        <v>115</v>
      </c>
      <c r="E117" s="28">
        <f t="shared" si="44"/>
        <v>39279846.310708508</v>
      </c>
      <c r="F117" s="28">
        <f t="shared" si="40"/>
        <v>38924471.183740005</v>
      </c>
      <c r="G117" s="28">
        <f>IF($AG117-E117*('Control Panel'!$C$22) &gt;=0, E117*('Control Panel'!$C$22),AG117)</f>
        <v>198936.05496110916</v>
      </c>
      <c r="H117" s="30">
        <f>IF(E117-$AC117 &lt;= 0,E117,'Mortgage Amortization'!$D117-$AC117)</f>
        <v>355375.12696849986</v>
      </c>
      <c r="I117" s="29">
        <f t="shared" si="26"/>
        <v>554311.18192960904</v>
      </c>
      <c r="J117" s="31">
        <f>SUM(I$3:I117)</f>
        <v>63745785.921905167</v>
      </c>
      <c r="K117" s="32">
        <f t="shared" si="27"/>
        <v>9.5833333333333339</v>
      </c>
      <c r="L117" s="29">
        <f t="shared" si="28"/>
        <v>3405678.3001147904</v>
      </c>
      <c r="M117" s="37">
        <f t="shared" si="45"/>
        <v>20000000</v>
      </c>
      <c r="N117" s="37">
        <f t="shared" si="41"/>
        <v>20000000</v>
      </c>
      <c r="O117" s="37">
        <f>IF(G117 = E117*('Control Panel'!$C$22),M117*('Control Panel'!$C$22),$AG117-G117)</f>
        <v>101291.66666666669</v>
      </c>
      <c r="P117" s="38">
        <f t="shared" si="29"/>
        <v>0</v>
      </c>
      <c r="Q117" s="38">
        <f t="shared" si="30"/>
        <v>101291.66666666669</v>
      </c>
      <c r="R117" s="44">
        <f>SUM(Q$3:Q117)</f>
        <v>11648541.666666657</v>
      </c>
      <c r="S117" s="39">
        <f t="shared" si="31"/>
        <v>9.5833333333333339</v>
      </c>
      <c r="T117" s="38">
        <f t="shared" si="32"/>
        <v>0</v>
      </c>
      <c r="U117" s="17">
        <f t="shared" si="46"/>
        <v>10000000</v>
      </c>
      <c r="V117" s="17">
        <f t="shared" si="42"/>
        <v>10000000</v>
      </c>
      <c r="W117" s="17">
        <f>IF(O117 = M117*('Control Panel'!$C$22), U117*('Control Panel'!$C$22),$AG117-G117-O117)</f>
        <v>50645.833333333343</v>
      </c>
      <c r="X117" s="20">
        <f t="shared" si="33"/>
        <v>0</v>
      </c>
      <c r="Y117" s="20">
        <f t="shared" si="34"/>
        <v>50645.833333333343</v>
      </c>
      <c r="Z117" s="48">
        <f>SUM(Y$3:Y117)</f>
        <v>5824270.8333333284</v>
      </c>
      <c r="AA117" s="19">
        <f t="shared" si="35"/>
        <v>9.5833333333333339</v>
      </c>
      <c r="AB117" s="20">
        <f t="shared" si="36"/>
        <v>0</v>
      </c>
      <c r="AC117" s="22">
        <f t="shared" si="37"/>
        <v>350873.55496110918</v>
      </c>
      <c r="AD117" s="99">
        <f t="shared" si="38"/>
        <v>0</v>
      </c>
      <c r="AF117" s="40">
        <f t="shared" si="39"/>
        <v>706248.68192960904</v>
      </c>
      <c r="AG117" s="3">
        <f>IF('Control Panel'!$D$27= "ON",'Mortgage Amortization'!D117*(1-'Control Panel'!$C$27),'Mortgage Amortization'!D117)</f>
        <v>706248.68192960904</v>
      </c>
      <c r="AH117" s="40">
        <f t="shared" si="43"/>
        <v>0</v>
      </c>
      <c r="AK117" s="2">
        <f>SUM('Mortgage Amortization'!G117,'Mortgage Amortization'!M117,'Mortgage Amortization'!S117,'Mortgage Amortization'!Y117,'Mortgage Amortization'!AE117,'Mortgage Amortization'!AK117,'Mortgage Amortization'!AQ117,'Mortgage Amortization'!AW117,'Mortgage Amortization'!BC117,'Mortgage Amortization'!BI117,'Mortgage Amortization'!BO117,'Mortgage Amortization'!BU117,'Mortgage Amortization'!CA117,'Mortgage Amortization'!CG117,'Mortgage Amortization'!CM117)</f>
        <v>69566966.494998649</v>
      </c>
    </row>
    <row r="118" spans="3:37" x14ac:dyDescent="0.3">
      <c r="D118">
        <v>116</v>
      </c>
      <c r="E118" s="28">
        <f t="shared" si="44"/>
        <v>38924471.183740005</v>
      </c>
      <c r="F118" s="28">
        <f t="shared" si="40"/>
        <v>38567296.229826376</v>
      </c>
      <c r="G118" s="28">
        <f>IF($AG118-E118*('Control Panel'!$C$22) &gt;=0, E118*('Control Panel'!$C$22),AG118)</f>
        <v>197136.22801598327</v>
      </c>
      <c r="H118" s="30">
        <f>IF(E118-$AC118 &lt;= 0,E118,'Mortgage Amortization'!$D118-$AC118)</f>
        <v>357174.95391362574</v>
      </c>
      <c r="I118" s="29">
        <f t="shared" si="26"/>
        <v>554311.18192960904</v>
      </c>
      <c r="J118" s="31">
        <f>SUM(I$3:I118)</f>
        <v>64300097.103834778</v>
      </c>
      <c r="K118" s="32">
        <f t="shared" si="27"/>
        <v>9.6666666666666661</v>
      </c>
      <c r="L118" s="29">
        <f t="shared" si="28"/>
        <v>3452691.2211650484</v>
      </c>
      <c r="M118" s="37">
        <f t="shared" si="45"/>
        <v>20000000</v>
      </c>
      <c r="N118" s="37">
        <f t="shared" si="41"/>
        <v>20000000</v>
      </c>
      <c r="O118" s="37">
        <f>IF(G118 = E118*('Control Panel'!$C$22),M118*('Control Panel'!$C$22),$AG118-G118)</f>
        <v>101291.66666666669</v>
      </c>
      <c r="P118" s="38">
        <f t="shared" si="29"/>
        <v>0</v>
      </c>
      <c r="Q118" s="38">
        <f t="shared" si="30"/>
        <v>101291.66666666669</v>
      </c>
      <c r="R118" s="44">
        <f>SUM(Q$3:Q118)</f>
        <v>11749833.333333323</v>
      </c>
      <c r="S118" s="39">
        <f t="shared" si="31"/>
        <v>9.6666666666666661</v>
      </c>
      <c r="T118" s="38">
        <f t="shared" si="32"/>
        <v>0</v>
      </c>
      <c r="U118" s="17">
        <f t="shared" si="46"/>
        <v>10000000</v>
      </c>
      <c r="V118" s="17">
        <f t="shared" si="42"/>
        <v>10000000</v>
      </c>
      <c r="W118" s="17">
        <f>IF(O118 = M118*('Control Panel'!$C$22), U118*('Control Panel'!$C$22),$AG118-G118-O118)</f>
        <v>50645.833333333343</v>
      </c>
      <c r="X118" s="20">
        <f t="shared" si="33"/>
        <v>0</v>
      </c>
      <c r="Y118" s="20">
        <f t="shared" si="34"/>
        <v>50645.833333333343</v>
      </c>
      <c r="Z118" s="48">
        <f>SUM(Y$3:Y118)</f>
        <v>5874916.6666666614</v>
      </c>
      <c r="AA118" s="19">
        <f t="shared" si="35"/>
        <v>9.6666666666666661</v>
      </c>
      <c r="AB118" s="20">
        <f t="shared" si="36"/>
        <v>0</v>
      </c>
      <c r="AC118" s="22">
        <f t="shared" si="37"/>
        <v>349073.7280159833</v>
      </c>
      <c r="AD118" s="99">
        <f t="shared" si="38"/>
        <v>0</v>
      </c>
      <c r="AF118" s="40">
        <f t="shared" si="39"/>
        <v>706248.68192960904</v>
      </c>
      <c r="AG118" s="3">
        <f>IF('Control Panel'!$D$27= "ON",'Mortgage Amortization'!D118*(1-'Control Panel'!$C$27),'Mortgage Amortization'!D118)</f>
        <v>706248.68192960904</v>
      </c>
      <c r="AH118" s="40">
        <f t="shared" si="43"/>
        <v>0</v>
      </c>
      <c r="AK118" s="2">
        <f>SUM('Mortgage Amortization'!G118,'Mortgage Amortization'!M118,'Mortgage Amortization'!S118,'Mortgage Amortization'!Y118,'Mortgage Amortization'!AE118,'Mortgage Amortization'!AK118,'Mortgage Amortization'!AQ118,'Mortgage Amortization'!AW118,'Mortgage Amortization'!BC118,'Mortgage Amortization'!BI118,'Mortgage Amortization'!BO118,'Mortgage Amortization'!BU118,'Mortgage Amortization'!CA118,'Mortgage Amortization'!CG118,'Mortgage Amortization'!CM118)</f>
        <v>69217497.930088684</v>
      </c>
    </row>
    <row r="119" spans="3:37" x14ac:dyDescent="0.3">
      <c r="D119">
        <v>117</v>
      </c>
      <c r="E119" s="28">
        <f t="shared" si="44"/>
        <v>38567296.229826376</v>
      </c>
      <c r="F119" s="28">
        <f t="shared" si="40"/>
        <v>38208312.333594076</v>
      </c>
      <c r="G119" s="28">
        <f>IF($AG119-E119*('Control Panel'!$C$22) &gt;=0, E119*('Control Panel'!$C$22),AG119)</f>
        <v>195327.28569730819</v>
      </c>
      <c r="H119" s="30">
        <f>IF(E119-$AC119 &lt;= 0,E119,'Mortgage Amortization'!$D119-$AC119)</f>
        <v>358983.89623230055</v>
      </c>
      <c r="I119" s="29">
        <f t="shared" si="26"/>
        <v>554311.18192960881</v>
      </c>
      <c r="J119" s="31">
        <f>SUM(I$3:I119)</f>
        <v>64854408.285764389</v>
      </c>
      <c r="K119" s="32">
        <f t="shared" si="27"/>
        <v>9.75</v>
      </c>
      <c r="L119" s="29">
        <f t="shared" si="28"/>
        <v>3500092.9882649304</v>
      </c>
      <c r="M119" s="37">
        <f t="shared" si="45"/>
        <v>20000000</v>
      </c>
      <c r="N119" s="37">
        <f t="shared" si="41"/>
        <v>20000000</v>
      </c>
      <c r="O119" s="37">
        <f>IF(G119 = E119*('Control Panel'!$C$22),M119*('Control Panel'!$C$22),$AG119-G119)</f>
        <v>101291.66666666669</v>
      </c>
      <c r="P119" s="38">
        <f t="shared" si="29"/>
        <v>0</v>
      </c>
      <c r="Q119" s="38">
        <f t="shared" si="30"/>
        <v>101291.66666666669</v>
      </c>
      <c r="R119" s="44">
        <f>SUM(Q$3:Q119)</f>
        <v>11851124.999999989</v>
      </c>
      <c r="S119" s="39">
        <f t="shared" si="31"/>
        <v>9.75</v>
      </c>
      <c r="T119" s="38">
        <f t="shared" si="32"/>
        <v>0</v>
      </c>
      <c r="U119" s="17">
        <f t="shared" si="46"/>
        <v>10000000</v>
      </c>
      <c r="V119" s="17">
        <f t="shared" si="42"/>
        <v>10000000</v>
      </c>
      <c r="W119" s="17">
        <f>IF(O119 = M119*('Control Panel'!$C$22), U119*('Control Panel'!$C$22),$AG119-G119-O119)</f>
        <v>50645.833333333343</v>
      </c>
      <c r="X119" s="20">
        <f t="shared" si="33"/>
        <v>0</v>
      </c>
      <c r="Y119" s="20">
        <f t="shared" si="34"/>
        <v>50645.833333333343</v>
      </c>
      <c r="Z119" s="48">
        <f>SUM(Y$3:Y119)</f>
        <v>5925562.4999999944</v>
      </c>
      <c r="AA119" s="19">
        <f t="shared" si="35"/>
        <v>9.75</v>
      </c>
      <c r="AB119" s="20">
        <f t="shared" si="36"/>
        <v>0</v>
      </c>
      <c r="AC119" s="22">
        <f t="shared" si="37"/>
        <v>347264.78569730825</v>
      </c>
      <c r="AD119" s="99">
        <f t="shared" si="38"/>
        <v>0</v>
      </c>
      <c r="AF119" s="40">
        <f t="shared" si="39"/>
        <v>706248.68192960881</v>
      </c>
      <c r="AG119" s="3">
        <f>IF('Control Panel'!$D$27= "ON",'Mortgage Amortization'!D119*(1-'Control Panel'!$C$27),'Mortgage Amortization'!D119)</f>
        <v>706248.68192960881</v>
      </c>
      <c r="AH119" s="40">
        <f t="shared" si="43"/>
        <v>0</v>
      </c>
      <c r="AK119" s="2">
        <f>SUM('Mortgage Amortization'!G119,'Mortgage Amortization'!M119,'Mortgage Amortization'!S119,'Mortgage Amortization'!Y119,'Mortgage Amortization'!AE119,'Mortgage Amortization'!AK119,'Mortgage Amortization'!AQ119,'Mortgage Amortization'!AW119,'Mortgage Amortization'!BC119,'Mortgage Amortization'!BI119,'Mortgage Amortization'!BO119,'Mortgage Amortization'!BU119,'Mortgage Amortization'!CA119,'Mortgage Amortization'!CG119,'Mortgage Amortization'!CM119)</f>
        <v>68866305.545224354</v>
      </c>
    </row>
    <row r="120" spans="3:37" x14ac:dyDescent="0.3">
      <c r="D120">
        <v>118</v>
      </c>
      <c r="E120" s="28">
        <f t="shared" si="44"/>
        <v>38208312.333594076</v>
      </c>
      <c r="F120" s="28">
        <f t="shared" si="40"/>
        <v>37847510.333503984</v>
      </c>
      <c r="G120" s="28">
        <f>IF($AG120-E120*('Control Panel'!$C$22) &gt;=0, E120*('Control Panel'!$C$22),AG120)</f>
        <v>193509.18183951502</v>
      </c>
      <c r="H120" s="30">
        <f>IF(E120-$AC120 &lt;= 0,E120,'Mortgage Amortization'!$D120-$AC120)</f>
        <v>360802.00009009399</v>
      </c>
      <c r="I120" s="29">
        <f t="shared" si="26"/>
        <v>554311.18192960904</v>
      </c>
      <c r="J120" s="31">
        <f>SUM(I$3:I120)</f>
        <v>65408719.467693999</v>
      </c>
      <c r="K120" s="32">
        <f t="shared" si="27"/>
        <v>9.8333333333333339</v>
      </c>
      <c r="L120" s="29">
        <f t="shared" si="28"/>
        <v>3547886.3342192578</v>
      </c>
      <c r="M120" s="37">
        <f t="shared" si="45"/>
        <v>20000000</v>
      </c>
      <c r="N120" s="37">
        <f t="shared" si="41"/>
        <v>20000000</v>
      </c>
      <c r="O120" s="37">
        <f>IF(G120 = E120*('Control Panel'!$C$22),M120*('Control Panel'!$C$22),$AG120-G120)</f>
        <v>101291.66666666669</v>
      </c>
      <c r="P120" s="38">
        <f t="shared" si="29"/>
        <v>0</v>
      </c>
      <c r="Q120" s="38">
        <f t="shared" si="30"/>
        <v>101291.66666666669</v>
      </c>
      <c r="R120" s="44">
        <f>SUM(Q$3:Q120)</f>
        <v>11952416.666666655</v>
      </c>
      <c r="S120" s="39">
        <f t="shared" si="31"/>
        <v>9.8333333333333339</v>
      </c>
      <c r="T120" s="38">
        <f t="shared" si="32"/>
        <v>0</v>
      </c>
      <c r="U120" s="17">
        <f t="shared" si="46"/>
        <v>10000000</v>
      </c>
      <c r="V120" s="17">
        <f t="shared" si="42"/>
        <v>10000000</v>
      </c>
      <c r="W120" s="17">
        <f>IF(O120 = M120*('Control Panel'!$C$22), U120*('Control Panel'!$C$22),$AG120-G120-O120)</f>
        <v>50645.833333333343</v>
      </c>
      <c r="X120" s="20">
        <f t="shared" si="33"/>
        <v>0</v>
      </c>
      <c r="Y120" s="20">
        <f t="shared" si="34"/>
        <v>50645.833333333343</v>
      </c>
      <c r="Z120" s="48">
        <f>SUM(Y$3:Y120)</f>
        <v>5976208.3333333274</v>
      </c>
      <c r="AA120" s="19">
        <f t="shared" si="35"/>
        <v>9.8333333333333339</v>
      </c>
      <c r="AB120" s="20">
        <f t="shared" si="36"/>
        <v>0</v>
      </c>
      <c r="AC120" s="22">
        <f t="shared" si="37"/>
        <v>345446.68183951505</v>
      </c>
      <c r="AD120" s="99">
        <f t="shared" si="38"/>
        <v>0</v>
      </c>
      <c r="AF120" s="40">
        <f t="shared" si="39"/>
        <v>706248.68192960904</v>
      </c>
      <c r="AG120" s="3">
        <f>IF('Control Panel'!$D$27= "ON",'Mortgage Amortization'!D120*(1-'Control Panel'!$C$27),'Mortgage Amortization'!D120)</f>
        <v>706248.68192960904</v>
      </c>
      <c r="AH120" s="40">
        <f t="shared" si="43"/>
        <v>0</v>
      </c>
      <c r="AK120" s="2">
        <f>SUM('Mortgage Amortization'!G120,'Mortgage Amortization'!M120,'Mortgage Amortization'!S120,'Mortgage Amortization'!Y120,'Mortgage Amortization'!AE120,'Mortgage Amortization'!AK120,'Mortgage Amortization'!AQ120,'Mortgage Amortization'!AW120,'Mortgage Amortization'!BC120,'Mortgage Amortization'!BI120,'Mortgage Amortization'!BO120,'Mortgage Amortization'!BU120,'Mortgage Amortization'!CA120,'Mortgage Amortization'!CG120,'Mortgage Amortization'!CM120)</f>
        <v>68513380.739677921</v>
      </c>
    </row>
    <row r="121" spans="3:37" x14ac:dyDescent="0.3">
      <c r="D121">
        <v>119</v>
      </c>
      <c r="E121" s="28">
        <f t="shared" si="44"/>
        <v>37847510.333503984</v>
      </c>
      <c r="F121" s="28">
        <f t="shared" si="40"/>
        <v>37484881.021617599</v>
      </c>
      <c r="G121" s="28">
        <f>IF($AG121-E121*('Control Panel'!$C$22) &gt;=0, E121*('Control Panel'!$C$22),AG121)</f>
        <v>191681.87004322541</v>
      </c>
      <c r="H121" s="30">
        <f>IF(E121-$AC121 &lt;= 0,E121,'Mortgage Amortization'!$D121-$AC121)</f>
        <v>362629.31188638345</v>
      </c>
      <c r="I121" s="29">
        <f t="shared" si="26"/>
        <v>554311.18192960881</v>
      </c>
      <c r="J121" s="31">
        <f>SUM(I$3:I121)</f>
        <v>65963030.64962361</v>
      </c>
      <c r="K121" s="32">
        <f t="shared" si="27"/>
        <v>9.9166666666666661</v>
      </c>
      <c r="L121" s="29">
        <f t="shared" si="28"/>
        <v>3596074.0095399688</v>
      </c>
      <c r="M121" s="37">
        <f t="shared" si="45"/>
        <v>20000000</v>
      </c>
      <c r="N121" s="37">
        <f t="shared" si="41"/>
        <v>20000000</v>
      </c>
      <c r="O121" s="37">
        <f>IF(G121 = E121*('Control Panel'!$C$22),M121*('Control Panel'!$C$22),$AG121-G121)</f>
        <v>101291.66666666669</v>
      </c>
      <c r="P121" s="38">
        <f t="shared" si="29"/>
        <v>0</v>
      </c>
      <c r="Q121" s="38">
        <f t="shared" si="30"/>
        <v>101291.66666666669</v>
      </c>
      <c r="R121" s="44">
        <f>SUM(Q$3:Q121)</f>
        <v>12053708.333333321</v>
      </c>
      <c r="S121" s="39">
        <f t="shared" si="31"/>
        <v>9.9166666666666661</v>
      </c>
      <c r="T121" s="38">
        <f t="shared" si="32"/>
        <v>0</v>
      </c>
      <c r="U121" s="17">
        <f t="shared" si="46"/>
        <v>10000000</v>
      </c>
      <c r="V121" s="17">
        <f t="shared" si="42"/>
        <v>10000000</v>
      </c>
      <c r="W121" s="17">
        <f>IF(O121 = M121*('Control Panel'!$C$22), U121*('Control Panel'!$C$22),$AG121-G121-O121)</f>
        <v>50645.833333333343</v>
      </c>
      <c r="X121" s="20">
        <f t="shared" si="33"/>
        <v>0</v>
      </c>
      <c r="Y121" s="20">
        <f t="shared" si="34"/>
        <v>50645.833333333343</v>
      </c>
      <c r="Z121" s="48">
        <f>SUM(Y$3:Y121)</f>
        <v>6026854.1666666605</v>
      </c>
      <c r="AA121" s="19">
        <f t="shared" si="35"/>
        <v>9.9166666666666661</v>
      </c>
      <c r="AB121" s="20">
        <f t="shared" si="36"/>
        <v>0</v>
      </c>
      <c r="AC121" s="22">
        <f t="shared" si="37"/>
        <v>343619.37004322547</v>
      </c>
      <c r="AD121" s="99">
        <f t="shared" si="38"/>
        <v>0</v>
      </c>
      <c r="AF121" s="40">
        <f t="shared" si="39"/>
        <v>706248.68192960881</v>
      </c>
      <c r="AG121" s="3">
        <f>IF('Control Panel'!$D$27= "ON",'Mortgage Amortization'!D121*(1-'Control Panel'!$C$27),'Mortgage Amortization'!D121)</f>
        <v>706248.68192960892</v>
      </c>
      <c r="AH121" s="40">
        <f t="shared" si="43"/>
        <v>0</v>
      </c>
      <c r="AK121" s="2">
        <f>SUM('Mortgage Amortization'!G121,'Mortgage Amortization'!M121,'Mortgage Amortization'!S121,'Mortgage Amortization'!Y121,'Mortgage Amortization'!AE121,'Mortgage Amortization'!AK121,'Mortgage Amortization'!AQ121,'Mortgage Amortization'!AW121,'Mortgage Amortization'!BC121,'Mortgage Amortization'!BI121,'Mortgage Amortization'!BO121,'Mortgage Amortization'!BU121,'Mortgage Amortization'!CA121,'Mortgage Amortization'!CG121,'Mortgage Amortization'!CM121)</f>
        <v>68158714.86931394</v>
      </c>
    </row>
    <row r="122" spans="3:37" x14ac:dyDescent="0.3">
      <c r="C122">
        <f t="shared" ref="C122" si="51">D122/12</f>
        <v>10</v>
      </c>
      <c r="D122">
        <v>120</v>
      </c>
      <c r="E122" s="28">
        <f t="shared" si="44"/>
        <v>37484881.021617599</v>
      </c>
      <c r="F122" s="28">
        <f t="shared" si="40"/>
        <v>37120415.14336206</v>
      </c>
      <c r="G122" s="28">
        <f>IF($AG122-E122*('Control Panel'!$C$22) &gt;=0, E122*('Control Panel'!$C$22),AG122)</f>
        <v>189845.30367406749</v>
      </c>
      <c r="H122" s="30">
        <f>IF(E122-$AC122 &lt;= 0,E122,'Mortgage Amortization'!$D122-$AC122)</f>
        <v>364465.87825554144</v>
      </c>
      <c r="I122" s="29">
        <f t="shared" si="26"/>
        <v>554311.18192960892</v>
      </c>
      <c r="J122" s="31">
        <f>SUM(I$3:I122)</f>
        <v>66517341.831553221</v>
      </c>
      <c r="K122" s="32">
        <f t="shared" si="27"/>
        <v>10</v>
      </c>
      <c r="L122" s="29">
        <f t="shared" si="28"/>
        <v>3644658.7825554144</v>
      </c>
      <c r="M122" s="37">
        <f t="shared" si="45"/>
        <v>20000000</v>
      </c>
      <c r="N122" s="37">
        <f t="shared" si="41"/>
        <v>20000000</v>
      </c>
      <c r="O122" s="37">
        <f>IF(G122 = E122*('Control Panel'!$C$22),M122*('Control Panel'!$C$22),$AG122-G122)</f>
        <v>101291.66666666669</v>
      </c>
      <c r="P122" s="38">
        <f t="shared" si="29"/>
        <v>0</v>
      </c>
      <c r="Q122" s="38">
        <f t="shared" si="30"/>
        <v>101291.66666666669</v>
      </c>
      <c r="R122" s="44">
        <f>SUM(Q$3:Q122)</f>
        <v>12154999.999999987</v>
      </c>
      <c r="S122" s="39">
        <f t="shared" si="31"/>
        <v>10</v>
      </c>
      <c r="T122" s="38">
        <f t="shared" si="32"/>
        <v>0</v>
      </c>
      <c r="U122" s="17">
        <f t="shared" si="46"/>
        <v>10000000</v>
      </c>
      <c r="V122" s="17">
        <f t="shared" si="42"/>
        <v>10000000</v>
      </c>
      <c r="W122" s="17">
        <f>IF(O122 = M122*('Control Panel'!$C$22), U122*('Control Panel'!$C$22),$AG122-G122-O122)</f>
        <v>50645.833333333343</v>
      </c>
      <c r="X122" s="20">
        <f t="shared" si="33"/>
        <v>0</v>
      </c>
      <c r="Y122" s="20">
        <f t="shared" si="34"/>
        <v>50645.833333333343</v>
      </c>
      <c r="Z122" s="48">
        <f>SUM(Y$3:Y122)</f>
        <v>6077499.9999999935</v>
      </c>
      <c r="AA122" s="19">
        <f t="shared" si="35"/>
        <v>10</v>
      </c>
      <c r="AB122" s="20">
        <f t="shared" si="36"/>
        <v>0</v>
      </c>
      <c r="AC122" s="22">
        <f t="shared" si="37"/>
        <v>341782.80367406749</v>
      </c>
      <c r="AD122" s="99">
        <f t="shared" si="38"/>
        <v>0</v>
      </c>
      <c r="AF122" s="40">
        <f t="shared" si="39"/>
        <v>706248.68192960892</v>
      </c>
      <c r="AG122" s="3">
        <f>IF('Control Panel'!$D$27= "ON",'Mortgage Amortization'!D122*(1-'Control Panel'!$C$27),'Mortgage Amortization'!D122)</f>
        <v>706248.68192960892</v>
      </c>
      <c r="AH122" s="40">
        <f t="shared" si="43"/>
        <v>0</v>
      </c>
      <c r="AK122" s="2">
        <f>SUM('Mortgage Amortization'!G122,'Mortgage Amortization'!M122,'Mortgage Amortization'!S122,'Mortgage Amortization'!Y122,'Mortgage Amortization'!AE122,'Mortgage Amortization'!AK122,'Mortgage Amortization'!AQ122,'Mortgage Amortization'!AW122,'Mortgage Amortization'!BC122,'Mortgage Amortization'!BI122,'Mortgage Amortization'!BO122,'Mortgage Amortization'!BU122,'Mortgage Amortization'!CA122,'Mortgage Amortization'!CG122,'Mortgage Amortization'!CM122)</f>
        <v>67802299.246367767</v>
      </c>
    </row>
    <row r="123" spans="3:37" x14ac:dyDescent="0.3">
      <c r="D123">
        <v>121</v>
      </c>
      <c r="E123" s="28">
        <f t="shared" si="44"/>
        <v>37120415.14336206</v>
      </c>
      <c r="F123" s="28">
        <f t="shared" si="40"/>
        <v>36754103.39729394</v>
      </c>
      <c r="G123" s="28">
        <f>IF($AG123-E123*('Control Panel'!$C$22) &gt;=0, E123*('Control Panel'!$C$22),AG123)</f>
        <v>187999.43586148581</v>
      </c>
      <c r="H123" s="30">
        <f>IF(E123-$AC123 &lt;= 0,E123,'Mortgage Amortization'!$D123-$AC123)</f>
        <v>366311.7460681232</v>
      </c>
      <c r="I123" s="29">
        <f t="shared" si="26"/>
        <v>554311.18192960904</v>
      </c>
      <c r="J123" s="31">
        <f>SUM(I$3:I123)</f>
        <v>67071653.013482831</v>
      </c>
      <c r="K123" s="32">
        <f t="shared" si="27"/>
        <v>10.083333333333334</v>
      </c>
      <c r="L123" s="29">
        <f t="shared" si="28"/>
        <v>3693643.4395202426</v>
      </c>
      <c r="M123" s="37">
        <f t="shared" si="45"/>
        <v>20000000</v>
      </c>
      <c r="N123" s="37">
        <f t="shared" si="41"/>
        <v>20000000</v>
      </c>
      <c r="O123" s="37">
        <f>IF(G123 = E123*('Control Panel'!$C$22),M123*('Control Panel'!$C$22),$AG123-G123)</f>
        <v>101291.66666666669</v>
      </c>
      <c r="P123" s="38">
        <f t="shared" si="29"/>
        <v>0</v>
      </c>
      <c r="Q123" s="38">
        <f t="shared" si="30"/>
        <v>101291.66666666669</v>
      </c>
      <c r="R123" s="44">
        <f>SUM(Q$3:Q123)</f>
        <v>12256291.666666653</v>
      </c>
      <c r="S123" s="39">
        <f t="shared" si="31"/>
        <v>10.083333333333334</v>
      </c>
      <c r="T123" s="38">
        <f t="shared" si="32"/>
        <v>0</v>
      </c>
      <c r="U123" s="17">
        <f t="shared" si="46"/>
        <v>10000000</v>
      </c>
      <c r="V123" s="17">
        <f t="shared" si="42"/>
        <v>10000000</v>
      </c>
      <c r="W123" s="17">
        <f>IF(O123 = M123*('Control Panel'!$C$22), U123*('Control Panel'!$C$22),$AG123-G123-O123)</f>
        <v>50645.833333333343</v>
      </c>
      <c r="X123" s="20">
        <f t="shared" si="33"/>
        <v>0</v>
      </c>
      <c r="Y123" s="20">
        <f t="shared" si="34"/>
        <v>50645.833333333343</v>
      </c>
      <c r="Z123" s="48">
        <f>SUM(Y$3:Y123)</f>
        <v>6128145.8333333265</v>
      </c>
      <c r="AA123" s="19">
        <f t="shared" si="35"/>
        <v>10.083333333333334</v>
      </c>
      <c r="AB123" s="20">
        <f t="shared" si="36"/>
        <v>0</v>
      </c>
      <c r="AC123" s="22">
        <f t="shared" si="37"/>
        <v>339936.93586148584</v>
      </c>
      <c r="AD123" s="99">
        <f t="shared" si="38"/>
        <v>0</v>
      </c>
      <c r="AF123" s="40">
        <f t="shared" si="39"/>
        <v>706248.68192960904</v>
      </c>
      <c r="AG123" s="3">
        <f>IF('Control Panel'!$D$27= "ON",'Mortgage Amortization'!D123*(1-'Control Panel'!$C$27),'Mortgage Amortization'!D123)</f>
        <v>706248.68192960904</v>
      </c>
      <c r="AH123" s="40">
        <f t="shared" si="43"/>
        <v>0</v>
      </c>
      <c r="AK123" s="2">
        <f>SUM('Mortgage Amortization'!G123,'Mortgage Amortization'!M123,'Mortgage Amortization'!S123,'Mortgage Amortization'!Y123,'Mortgage Amortization'!AE123,'Mortgage Amortization'!AK123,'Mortgage Amortization'!AQ123,'Mortgage Amortization'!AW123,'Mortgage Amortization'!BC123,'Mortgage Amortization'!BI123,'Mortgage Amortization'!BO123,'Mortgage Amortization'!BU123,'Mortgage Amortization'!CA123,'Mortgage Amortization'!CG123,'Mortgage Amortization'!CM123)</f>
        <v>67444125.139222696</v>
      </c>
    </row>
    <row r="124" spans="3:37" x14ac:dyDescent="0.3">
      <c r="D124">
        <v>122</v>
      </c>
      <c r="E124" s="28">
        <f t="shared" si="44"/>
        <v>36754103.39729394</v>
      </c>
      <c r="F124" s="28">
        <f t="shared" si="40"/>
        <v>36385936.434861876</v>
      </c>
      <c r="G124" s="28">
        <f>IF($AG124-E124*('Control Panel'!$C$22) &gt;=0, E124*('Control Panel'!$C$22),AG124)</f>
        <v>186144.21949754495</v>
      </c>
      <c r="H124" s="30">
        <f>IF(E124-$AC124 &lt;= 0,E124,'Mortgage Amortization'!$D124-$AC124)</f>
        <v>368166.96243206394</v>
      </c>
      <c r="I124" s="29">
        <f t="shared" si="26"/>
        <v>554311.18192960892</v>
      </c>
      <c r="J124" s="31">
        <f>SUM(I$3:I124)</f>
        <v>67625964.195412442</v>
      </c>
      <c r="K124" s="32">
        <f t="shared" si="27"/>
        <v>10.166666666666666</v>
      </c>
      <c r="L124" s="29">
        <f t="shared" si="28"/>
        <v>3743030.7847259832</v>
      </c>
      <c r="M124" s="37">
        <f t="shared" si="45"/>
        <v>20000000</v>
      </c>
      <c r="N124" s="37">
        <f t="shared" si="41"/>
        <v>20000000</v>
      </c>
      <c r="O124" s="37">
        <f>IF(G124 = E124*('Control Panel'!$C$22),M124*('Control Panel'!$C$22),$AG124-G124)</f>
        <v>101291.66666666669</v>
      </c>
      <c r="P124" s="38">
        <f t="shared" si="29"/>
        <v>0</v>
      </c>
      <c r="Q124" s="38">
        <f t="shared" si="30"/>
        <v>101291.66666666669</v>
      </c>
      <c r="R124" s="44">
        <f>SUM(Q$3:Q124)</f>
        <v>12357583.333333319</v>
      </c>
      <c r="S124" s="39">
        <f t="shared" si="31"/>
        <v>10.166666666666666</v>
      </c>
      <c r="T124" s="38">
        <f t="shared" si="32"/>
        <v>0</v>
      </c>
      <c r="U124" s="17">
        <f t="shared" si="46"/>
        <v>10000000</v>
      </c>
      <c r="V124" s="17">
        <f t="shared" si="42"/>
        <v>10000000</v>
      </c>
      <c r="W124" s="17">
        <f>IF(O124 = M124*('Control Panel'!$C$22), U124*('Control Panel'!$C$22),$AG124-G124-O124)</f>
        <v>50645.833333333343</v>
      </c>
      <c r="X124" s="20">
        <f t="shared" si="33"/>
        <v>0</v>
      </c>
      <c r="Y124" s="20">
        <f t="shared" si="34"/>
        <v>50645.833333333343</v>
      </c>
      <c r="Z124" s="48">
        <f>SUM(Y$3:Y124)</f>
        <v>6178791.6666666595</v>
      </c>
      <c r="AA124" s="19">
        <f t="shared" si="35"/>
        <v>10.166666666666666</v>
      </c>
      <c r="AB124" s="20">
        <f t="shared" si="36"/>
        <v>0</v>
      </c>
      <c r="AC124" s="22">
        <f t="shared" si="37"/>
        <v>338081.71949754498</v>
      </c>
      <c r="AD124" s="99">
        <f t="shared" si="38"/>
        <v>0</v>
      </c>
      <c r="AF124" s="40">
        <f t="shared" si="39"/>
        <v>706248.68192960892</v>
      </c>
      <c r="AG124" s="3">
        <f>IF('Control Panel'!$D$27= "ON",'Mortgage Amortization'!D124*(1-'Control Panel'!$C$27),'Mortgage Amortization'!D124)</f>
        <v>706248.68192960892</v>
      </c>
      <c r="AH124" s="40">
        <f t="shared" si="43"/>
        <v>0</v>
      </c>
      <c r="AK124" s="2">
        <f>SUM('Mortgage Amortization'!G124,'Mortgage Amortization'!M124,'Mortgage Amortization'!S124,'Mortgage Amortization'!Y124,'Mortgage Amortization'!AE124,'Mortgage Amortization'!AK124,'Mortgage Amortization'!AQ124,'Mortgage Amortization'!AW124,'Mortgage Amortization'!BC124,'Mortgage Amortization'!BI124,'Mortgage Amortization'!BO124,'Mortgage Amortization'!BU124,'Mortgage Amortization'!CA124,'Mortgage Amortization'!CG124,'Mortgage Amortization'!CM124)</f>
        <v>67084183.772186235</v>
      </c>
    </row>
    <row r="125" spans="3:37" x14ac:dyDescent="0.3">
      <c r="D125">
        <v>123</v>
      </c>
      <c r="E125" s="28">
        <f t="shared" si="44"/>
        <v>36385936.434861876</v>
      </c>
      <c r="F125" s="28">
        <f t="shared" si="40"/>
        <v>36015904.860167995</v>
      </c>
      <c r="G125" s="28">
        <f>IF($AG125-E125*('Control Panel'!$C$22) &gt;=0, E125*('Control Panel'!$C$22),AG125)</f>
        <v>184279.60723572757</v>
      </c>
      <c r="H125" s="30">
        <f>IF(E125-$AC125 &lt;= 0,E125,'Mortgage Amortization'!$D125-$AC125)</f>
        <v>370031.57469388132</v>
      </c>
      <c r="I125" s="29">
        <f t="shared" si="26"/>
        <v>554311.18192960892</v>
      </c>
      <c r="J125" s="31">
        <f>SUM(I$3:I125)</f>
        <v>68180275.377342045</v>
      </c>
      <c r="K125" s="32">
        <f t="shared" si="27"/>
        <v>10.25</v>
      </c>
      <c r="L125" s="29">
        <f t="shared" si="28"/>
        <v>3792823.6406122837</v>
      </c>
      <c r="M125" s="37">
        <f t="shared" si="45"/>
        <v>20000000</v>
      </c>
      <c r="N125" s="37">
        <f t="shared" si="41"/>
        <v>20000000</v>
      </c>
      <c r="O125" s="37">
        <f>IF(G125 = E125*('Control Panel'!$C$22),M125*('Control Panel'!$C$22),$AG125-G125)</f>
        <v>101291.66666666669</v>
      </c>
      <c r="P125" s="38">
        <f t="shared" si="29"/>
        <v>0</v>
      </c>
      <c r="Q125" s="38">
        <f t="shared" si="30"/>
        <v>101291.66666666669</v>
      </c>
      <c r="R125" s="44">
        <f>SUM(Q$3:Q125)</f>
        <v>12458874.999999985</v>
      </c>
      <c r="S125" s="39">
        <f t="shared" si="31"/>
        <v>10.25</v>
      </c>
      <c r="T125" s="38">
        <f t="shared" si="32"/>
        <v>0</v>
      </c>
      <c r="U125" s="17">
        <f t="shared" si="46"/>
        <v>10000000</v>
      </c>
      <c r="V125" s="17">
        <f t="shared" si="42"/>
        <v>10000000</v>
      </c>
      <c r="W125" s="17">
        <f>IF(O125 = M125*('Control Panel'!$C$22), U125*('Control Panel'!$C$22),$AG125-G125-O125)</f>
        <v>50645.833333333343</v>
      </c>
      <c r="X125" s="20">
        <f t="shared" si="33"/>
        <v>0</v>
      </c>
      <c r="Y125" s="20">
        <f t="shared" si="34"/>
        <v>50645.833333333343</v>
      </c>
      <c r="Z125" s="48">
        <f>SUM(Y$3:Y125)</f>
        <v>6229437.4999999925</v>
      </c>
      <c r="AA125" s="19">
        <f t="shared" si="35"/>
        <v>10.25</v>
      </c>
      <c r="AB125" s="20">
        <f t="shared" si="36"/>
        <v>0</v>
      </c>
      <c r="AC125" s="22">
        <f t="shared" si="37"/>
        <v>336217.1072357276</v>
      </c>
      <c r="AD125" s="99">
        <f t="shared" si="38"/>
        <v>0</v>
      </c>
      <c r="AF125" s="40">
        <f t="shared" si="39"/>
        <v>706248.68192960892</v>
      </c>
      <c r="AG125" s="3">
        <f>IF('Control Panel'!$D$27= "ON",'Mortgage Amortization'!D125*(1-'Control Panel'!$C$27),'Mortgage Amortization'!D125)</f>
        <v>706248.68192960892</v>
      </c>
      <c r="AH125" s="40">
        <f t="shared" si="43"/>
        <v>0</v>
      </c>
      <c r="AK125" s="2">
        <f>SUM('Mortgage Amortization'!G125,'Mortgage Amortization'!M125,'Mortgage Amortization'!S125,'Mortgage Amortization'!Y125,'Mortgage Amortization'!AE125,'Mortgage Amortization'!AK125,'Mortgage Amortization'!AQ125,'Mortgage Amortization'!AW125,'Mortgage Amortization'!BC125,'Mortgage Amortization'!BI125,'Mortgage Amortization'!BO125,'Mortgage Amortization'!BU125,'Mortgage Amortization'!CA125,'Mortgage Amortization'!CG125,'Mortgage Amortization'!CM125)</f>
        <v>66722466.325264946</v>
      </c>
    </row>
    <row r="126" spans="3:37" x14ac:dyDescent="0.3">
      <c r="D126">
        <v>124</v>
      </c>
      <c r="E126" s="28">
        <f t="shared" si="44"/>
        <v>36015904.860167995</v>
      </c>
      <c r="F126" s="28">
        <f t="shared" si="40"/>
        <v>35643999.22972811</v>
      </c>
      <c r="G126" s="28">
        <f>IF($AG126-E126*('Control Panel'!$C$22) &gt;=0, E126*('Control Panel'!$C$22),AG126)</f>
        <v>182405.55148972585</v>
      </c>
      <c r="H126" s="30">
        <f>IF(E126-$AC126 &lt;= 0,E126,'Mortgage Amortization'!$D126-$AC126)</f>
        <v>371905.63043988304</v>
      </c>
      <c r="I126" s="29">
        <f t="shared" si="26"/>
        <v>554311.18192960892</v>
      </c>
      <c r="J126" s="31">
        <f>SUM(I$3:I126)</f>
        <v>68734586.559271649</v>
      </c>
      <c r="K126" s="32">
        <f t="shared" si="27"/>
        <v>10.333333333333334</v>
      </c>
      <c r="L126" s="29">
        <f t="shared" si="28"/>
        <v>3843024.8478787919</v>
      </c>
      <c r="M126" s="37">
        <f t="shared" si="45"/>
        <v>20000000</v>
      </c>
      <c r="N126" s="37">
        <f t="shared" si="41"/>
        <v>20000000</v>
      </c>
      <c r="O126" s="37">
        <f>IF(G126 = E126*('Control Panel'!$C$22),M126*('Control Panel'!$C$22),$AG126-G126)</f>
        <v>101291.66666666669</v>
      </c>
      <c r="P126" s="38">
        <f t="shared" si="29"/>
        <v>0</v>
      </c>
      <c r="Q126" s="38">
        <f t="shared" si="30"/>
        <v>101291.66666666669</v>
      </c>
      <c r="R126" s="44">
        <f>SUM(Q$3:Q126)</f>
        <v>12560166.666666651</v>
      </c>
      <c r="S126" s="39">
        <f t="shared" si="31"/>
        <v>10.333333333333334</v>
      </c>
      <c r="T126" s="38">
        <f t="shared" si="32"/>
        <v>0</v>
      </c>
      <c r="U126" s="17">
        <f t="shared" si="46"/>
        <v>10000000</v>
      </c>
      <c r="V126" s="17">
        <f t="shared" si="42"/>
        <v>10000000</v>
      </c>
      <c r="W126" s="17">
        <f>IF(O126 = M126*('Control Panel'!$C$22), U126*('Control Panel'!$C$22),$AG126-G126-O126)</f>
        <v>50645.833333333343</v>
      </c>
      <c r="X126" s="20">
        <f t="shared" si="33"/>
        <v>0</v>
      </c>
      <c r="Y126" s="20">
        <f t="shared" si="34"/>
        <v>50645.833333333343</v>
      </c>
      <c r="Z126" s="48">
        <f>SUM(Y$3:Y126)</f>
        <v>6280083.3333333256</v>
      </c>
      <c r="AA126" s="19">
        <f t="shared" si="35"/>
        <v>10.333333333333334</v>
      </c>
      <c r="AB126" s="20">
        <f t="shared" si="36"/>
        <v>0</v>
      </c>
      <c r="AC126" s="22">
        <f t="shared" si="37"/>
        <v>334343.05148972588</v>
      </c>
      <c r="AD126" s="99">
        <f t="shared" si="38"/>
        <v>0</v>
      </c>
      <c r="AF126" s="40">
        <f t="shared" si="39"/>
        <v>706248.68192960892</v>
      </c>
      <c r="AG126" s="3">
        <f>IF('Control Panel'!$D$27= "ON",'Mortgage Amortization'!D126*(1-'Control Panel'!$C$27),'Mortgage Amortization'!D126)</f>
        <v>706248.68192960892</v>
      </c>
      <c r="AH126" s="40">
        <f t="shared" si="43"/>
        <v>0</v>
      </c>
      <c r="AK126" s="2">
        <f>SUM('Mortgage Amortization'!G126,'Mortgage Amortization'!M126,'Mortgage Amortization'!S126,'Mortgage Amortization'!Y126,'Mortgage Amortization'!AE126,'Mortgage Amortization'!AK126,'Mortgage Amortization'!AQ126,'Mortgage Amortization'!AW126,'Mortgage Amortization'!BC126,'Mortgage Amortization'!BI126,'Mortgage Amortization'!BO126,'Mortgage Amortization'!BU126,'Mortgage Amortization'!CA126,'Mortgage Amortization'!CG126,'Mortgage Amortization'!CM126)</f>
        <v>66358963.933938339</v>
      </c>
    </row>
    <row r="127" spans="3:37" x14ac:dyDescent="0.3">
      <c r="D127">
        <v>125</v>
      </c>
      <c r="E127" s="28">
        <f t="shared" si="44"/>
        <v>35643999.22972811</v>
      </c>
      <c r="F127" s="28">
        <f t="shared" si="40"/>
        <v>35270210.052230731</v>
      </c>
      <c r="G127" s="28">
        <f>IF($AG127-E127*('Control Panel'!$C$22) &gt;=0, E127*('Control Panel'!$C$22),AG127)</f>
        <v>180522.0044322272</v>
      </c>
      <c r="H127" s="30">
        <f>IF(E127-$AC127 &lt;= 0,E127,'Mortgage Amortization'!$D127-$AC127)</f>
        <v>373789.17749738158</v>
      </c>
      <c r="I127" s="29">
        <f t="shared" si="26"/>
        <v>554311.18192960881</v>
      </c>
      <c r="J127" s="31">
        <f>SUM(I$3:I127)</f>
        <v>69288897.741201252</v>
      </c>
      <c r="K127" s="32">
        <f t="shared" si="27"/>
        <v>10.416666666666666</v>
      </c>
      <c r="L127" s="29">
        <f t="shared" si="28"/>
        <v>3893637.2655977244</v>
      </c>
      <c r="M127" s="37">
        <f t="shared" si="45"/>
        <v>20000000</v>
      </c>
      <c r="N127" s="37">
        <f t="shared" si="41"/>
        <v>20000000</v>
      </c>
      <c r="O127" s="37">
        <f>IF(G127 = E127*('Control Panel'!$C$22),M127*('Control Panel'!$C$22),$AG127-G127)</f>
        <v>101291.66666666669</v>
      </c>
      <c r="P127" s="38">
        <f t="shared" si="29"/>
        <v>0</v>
      </c>
      <c r="Q127" s="38">
        <f t="shared" si="30"/>
        <v>101291.66666666669</v>
      </c>
      <c r="R127" s="44">
        <f>SUM(Q$3:Q127)</f>
        <v>12661458.333333317</v>
      </c>
      <c r="S127" s="39">
        <f t="shared" si="31"/>
        <v>10.416666666666666</v>
      </c>
      <c r="T127" s="38">
        <f t="shared" si="32"/>
        <v>0</v>
      </c>
      <c r="U127" s="17">
        <f t="shared" si="46"/>
        <v>10000000</v>
      </c>
      <c r="V127" s="17">
        <f t="shared" si="42"/>
        <v>10000000</v>
      </c>
      <c r="W127" s="17">
        <f>IF(O127 = M127*('Control Panel'!$C$22), U127*('Control Panel'!$C$22),$AG127-G127-O127)</f>
        <v>50645.833333333343</v>
      </c>
      <c r="X127" s="20">
        <f t="shared" si="33"/>
        <v>0</v>
      </c>
      <c r="Y127" s="20">
        <f t="shared" si="34"/>
        <v>50645.833333333343</v>
      </c>
      <c r="Z127" s="48">
        <f>SUM(Y$3:Y127)</f>
        <v>6330729.1666666586</v>
      </c>
      <c r="AA127" s="19">
        <f t="shared" si="35"/>
        <v>10.416666666666666</v>
      </c>
      <c r="AB127" s="20">
        <f t="shared" si="36"/>
        <v>0</v>
      </c>
      <c r="AC127" s="22">
        <f t="shared" si="37"/>
        <v>332459.50443222723</v>
      </c>
      <c r="AD127" s="99">
        <f t="shared" si="38"/>
        <v>0</v>
      </c>
      <c r="AF127" s="40">
        <f t="shared" si="39"/>
        <v>706248.68192960881</v>
      </c>
      <c r="AG127" s="3">
        <f>IF('Control Panel'!$D$27= "ON",'Mortgage Amortization'!D127*(1-'Control Panel'!$C$27),'Mortgage Amortization'!D127)</f>
        <v>706248.68192960881</v>
      </c>
      <c r="AH127" s="40">
        <f t="shared" si="43"/>
        <v>0</v>
      </c>
      <c r="AK127" s="2">
        <f>SUM('Mortgage Amortization'!G127,'Mortgage Amortization'!M127,'Mortgage Amortization'!S127,'Mortgage Amortization'!Y127,'Mortgage Amortization'!AE127,'Mortgage Amortization'!AK127,'Mortgage Amortization'!AQ127,'Mortgage Amortization'!AW127,'Mortgage Amortization'!BC127,'Mortgage Amortization'!BI127,'Mortgage Amortization'!BO127,'Mortgage Amortization'!BU127,'Mortgage Amortization'!CA127,'Mortgage Amortization'!CG127,'Mortgage Amortization'!CM127)</f>
        <v>65993667.68893148</v>
      </c>
    </row>
    <row r="128" spans="3:37" x14ac:dyDescent="0.3">
      <c r="D128">
        <v>126</v>
      </c>
      <c r="E128" s="28">
        <f t="shared" si="44"/>
        <v>35270210.052230731</v>
      </c>
      <c r="F128" s="28">
        <f t="shared" si="40"/>
        <v>34894527.788294815</v>
      </c>
      <c r="G128" s="28">
        <f>IF($AG128-E128*('Control Panel'!$C$22) &gt;=0, E128*('Control Panel'!$C$22),AG128)</f>
        <v>178628.91799369358</v>
      </c>
      <c r="H128" s="30">
        <f>IF(E128-$AC128 &lt;= 0,E128,'Mortgage Amortization'!$D128-$AC128)</f>
        <v>375682.26393591519</v>
      </c>
      <c r="I128" s="29">
        <f t="shared" si="26"/>
        <v>554311.18192960881</v>
      </c>
      <c r="J128" s="31">
        <f>SUM(I$3:I128)</f>
        <v>69843208.923130855</v>
      </c>
      <c r="K128" s="32">
        <f t="shared" si="27"/>
        <v>10.5</v>
      </c>
      <c r="L128" s="29">
        <f t="shared" si="28"/>
        <v>3944663.7713271095</v>
      </c>
      <c r="M128" s="37">
        <f t="shared" si="45"/>
        <v>20000000</v>
      </c>
      <c r="N128" s="37">
        <f t="shared" si="41"/>
        <v>20000000</v>
      </c>
      <c r="O128" s="37">
        <f>IF(G128 = E128*('Control Panel'!$C$22),M128*('Control Panel'!$C$22),$AG128-G128)</f>
        <v>101291.66666666669</v>
      </c>
      <c r="P128" s="38">
        <f t="shared" si="29"/>
        <v>0</v>
      </c>
      <c r="Q128" s="38">
        <f t="shared" si="30"/>
        <v>101291.66666666669</v>
      </c>
      <c r="R128" s="44">
        <f>SUM(Q$3:Q128)</f>
        <v>12762749.999999983</v>
      </c>
      <c r="S128" s="39">
        <f t="shared" si="31"/>
        <v>10.5</v>
      </c>
      <c r="T128" s="38">
        <f t="shared" si="32"/>
        <v>0</v>
      </c>
      <c r="U128" s="17">
        <f t="shared" si="46"/>
        <v>10000000</v>
      </c>
      <c r="V128" s="17">
        <f t="shared" si="42"/>
        <v>10000000</v>
      </c>
      <c r="W128" s="17">
        <f>IF(O128 = M128*('Control Panel'!$C$22), U128*('Control Panel'!$C$22),$AG128-G128-O128)</f>
        <v>50645.833333333343</v>
      </c>
      <c r="X128" s="20">
        <f t="shared" si="33"/>
        <v>0</v>
      </c>
      <c r="Y128" s="20">
        <f t="shared" si="34"/>
        <v>50645.833333333343</v>
      </c>
      <c r="Z128" s="48">
        <f>SUM(Y$3:Y128)</f>
        <v>6381374.9999999916</v>
      </c>
      <c r="AA128" s="19">
        <f t="shared" si="35"/>
        <v>10.5</v>
      </c>
      <c r="AB128" s="20">
        <f t="shared" si="36"/>
        <v>0</v>
      </c>
      <c r="AC128" s="22">
        <f t="shared" si="37"/>
        <v>330566.41799369361</v>
      </c>
      <c r="AD128" s="99">
        <f t="shared" si="38"/>
        <v>0</v>
      </c>
      <c r="AF128" s="40">
        <f t="shared" si="39"/>
        <v>706248.68192960881</v>
      </c>
      <c r="AG128" s="3">
        <f>IF('Control Panel'!$D$27= "ON",'Mortgage Amortization'!D128*(1-'Control Panel'!$C$27),'Mortgage Amortization'!D128)</f>
        <v>706248.68192960881</v>
      </c>
      <c r="AH128" s="40">
        <f t="shared" si="43"/>
        <v>0</v>
      </c>
      <c r="AK128" s="2">
        <f>SUM('Mortgage Amortization'!G128,'Mortgage Amortization'!M128,'Mortgage Amortization'!S128,'Mortgage Amortization'!Y128,'Mortgage Amortization'!AE128,'Mortgage Amortization'!AK128,'Mortgage Amortization'!AQ128,'Mortgage Amortization'!AW128,'Mortgage Amortization'!BC128,'Mortgage Amortization'!BI128,'Mortgage Amortization'!BO128,'Mortgage Amortization'!BU128,'Mortgage Amortization'!CA128,'Mortgage Amortization'!CG128,'Mortgage Amortization'!CM128)</f>
        <v>65626568.635986492</v>
      </c>
    </row>
    <row r="129" spans="3:37" x14ac:dyDescent="0.3">
      <c r="D129">
        <v>127</v>
      </c>
      <c r="E129" s="28">
        <f t="shared" si="44"/>
        <v>34894527.788294815</v>
      </c>
      <c r="F129" s="28">
        <f t="shared" si="40"/>
        <v>34516942.850226343</v>
      </c>
      <c r="G129" s="28">
        <f>IF($AG129-E129*('Control Panel'!$C$22) &gt;=0, E129*('Control Panel'!$C$22),AG129)</f>
        <v>176726.2438611348</v>
      </c>
      <c r="H129" s="30">
        <f>IF(E129-$AC129 &lt;= 0,E129,'Mortgage Amortization'!$D129-$AC129)</f>
        <v>377584.93806847418</v>
      </c>
      <c r="I129" s="29">
        <f t="shared" si="26"/>
        <v>554311.18192960904</v>
      </c>
      <c r="J129" s="31">
        <f>SUM(I$3:I129)</f>
        <v>70397520.105060458</v>
      </c>
      <c r="K129" s="32">
        <f t="shared" si="27"/>
        <v>10.583333333333334</v>
      </c>
      <c r="L129" s="29">
        <f t="shared" si="28"/>
        <v>3996107.2612246852</v>
      </c>
      <c r="M129" s="37">
        <f t="shared" si="45"/>
        <v>20000000</v>
      </c>
      <c r="N129" s="37">
        <f t="shared" si="41"/>
        <v>20000000</v>
      </c>
      <c r="O129" s="37">
        <f>IF(G129 = E129*('Control Panel'!$C$22),M129*('Control Panel'!$C$22),$AG129-G129)</f>
        <v>101291.66666666669</v>
      </c>
      <c r="P129" s="38">
        <f t="shared" si="29"/>
        <v>0</v>
      </c>
      <c r="Q129" s="38">
        <f t="shared" si="30"/>
        <v>101291.66666666669</v>
      </c>
      <c r="R129" s="44">
        <f>SUM(Q$3:Q129)</f>
        <v>12864041.666666649</v>
      </c>
      <c r="S129" s="39">
        <f t="shared" si="31"/>
        <v>10.583333333333334</v>
      </c>
      <c r="T129" s="38">
        <f t="shared" si="32"/>
        <v>0</v>
      </c>
      <c r="U129" s="17">
        <f t="shared" si="46"/>
        <v>10000000</v>
      </c>
      <c r="V129" s="17">
        <f t="shared" si="42"/>
        <v>10000000</v>
      </c>
      <c r="W129" s="17">
        <f>IF(O129 = M129*('Control Panel'!$C$22), U129*('Control Panel'!$C$22),$AG129-G129-O129)</f>
        <v>50645.833333333343</v>
      </c>
      <c r="X129" s="20">
        <f t="shared" si="33"/>
        <v>0</v>
      </c>
      <c r="Y129" s="20">
        <f t="shared" si="34"/>
        <v>50645.833333333343</v>
      </c>
      <c r="Z129" s="48">
        <f>SUM(Y$3:Y129)</f>
        <v>6432020.8333333246</v>
      </c>
      <c r="AA129" s="19">
        <f t="shared" si="35"/>
        <v>10.583333333333334</v>
      </c>
      <c r="AB129" s="20">
        <f t="shared" si="36"/>
        <v>0</v>
      </c>
      <c r="AC129" s="22">
        <f t="shared" si="37"/>
        <v>328663.74386113486</v>
      </c>
      <c r="AD129" s="99">
        <f t="shared" si="38"/>
        <v>0</v>
      </c>
      <c r="AF129" s="40">
        <f t="shared" si="39"/>
        <v>706248.68192960904</v>
      </c>
      <c r="AG129" s="3">
        <f>IF('Control Panel'!$D$27= "ON",'Mortgage Amortization'!D129*(1-'Control Panel'!$C$27),'Mortgage Amortization'!D129)</f>
        <v>706248.68192960904</v>
      </c>
      <c r="AH129" s="40">
        <f t="shared" si="43"/>
        <v>0</v>
      </c>
      <c r="AK129" s="2">
        <f>SUM('Mortgage Amortization'!G129,'Mortgage Amortization'!M129,'Mortgage Amortization'!S129,'Mortgage Amortization'!Y129,'Mortgage Amortization'!AE129,'Mortgage Amortization'!AK129,'Mortgage Amortization'!AQ129,'Mortgage Amortization'!AW129,'Mortgage Amortization'!BC129,'Mortgage Amortization'!BI129,'Mortgage Amortization'!BO129,'Mortgage Amortization'!BU129,'Mortgage Amortization'!CA129,'Mortgage Amortization'!CG129,'Mortgage Amortization'!CM129)</f>
        <v>65257657.775632776</v>
      </c>
    </row>
    <row r="130" spans="3:37" x14ac:dyDescent="0.3">
      <c r="D130">
        <v>128</v>
      </c>
      <c r="E130" s="28">
        <f t="shared" si="44"/>
        <v>34516942.850226343</v>
      </c>
      <c r="F130" s="28">
        <f t="shared" si="40"/>
        <v>34137445.601773612</v>
      </c>
      <c r="G130" s="28">
        <f>IF($AG130-E130*('Control Panel'!$C$22) &gt;=0, E130*('Control Panel'!$C$22),AG130)</f>
        <v>174813.93347687554</v>
      </c>
      <c r="H130" s="30">
        <f>IF(E130-$AC130 &lt;= 0,E130,'Mortgage Amortization'!$D130-$AC130)</f>
        <v>379497.2484527335</v>
      </c>
      <c r="I130" s="29">
        <f t="shared" si="26"/>
        <v>554311.18192960904</v>
      </c>
      <c r="J130" s="31">
        <f>SUM(I$3:I130)</f>
        <v>70951831.286990061</v>
      </c>
      <c r="K130" s="32">
        <f t="shared" si="27"/>
        <v>10.666666666666666</v>
      </c>
      <c r="L130" s="29">
        <f t="shared" si="28"/>
        <v>4047970.6501624906</v>
      </c>
      <c r="M130" s="37">
        <f t="shared" si="45"/>
        <v>20000000</v>
      </c>
      <c r="N130" s="37">
        <f t="shared" si="41"/>
        <v>20000000</v>
      </c>
      <c r="O130" s="37">
        <f>IF(G130 = E130*('Control Panel'!$C$22),M130*('Control Panel'!$C$22),$AG130-G130)</f>
        <v>101291.66666666669</v>
      </c>
      <c r="P130" s="38">
        <f t="shared" si="29"/>
        <v>0</v>
      </c>
      <c r="Q130" s="38">
        <f t="shared" si="30"/>
        <v>101291.66666666669</v>
      </c>
      <c r="R130" s="44">
        <f>SUM(Q$3:Q130)</f>
        <v>12965333.333333315</v>
      </c>
      <c r="S130" s="39">
        <f t="shared" si="31"/>
        <v>10.666666666666666</v>
      </c>
      <c r="T130" s="38">
        <f t="shared" si="32"/>
        <v>0</v>
      </c>
      <c r="U130" s="17">
        <f t="shared" si="46"/>
        <v>10000000</v>
      </c>
      <c r="V130" s="17">
        <f t="shared" si="42"/>
        <v>10000000</v>
      </c>
      <c r="W130" s="17">
        <f>IF(O130 = M130*('Control Panel'!$C$22), U130*('Control Panel'!$C$22),$AG130-G130-O130)</f>
        <v>50645.833333333343</v>
      </c>
      <c r="X130" s="20">
        <f t="shared" si="33"/>
        <v>0</v>
      </c>
      <c r="Y130" s="20">
        <f t="shared" si="34"/>
        <v>50645.833333333343</v>
      </c>
      <c r="Z130" s="48">
        <f>SUM(Y$3:Y130)</f>
        <v>6482666.6666666577</v>
      </c>
      <c r="AA130" s="19">
        <f t="shared" si="35"/>
        <v>10.666666666666666</v>
      </c>
      <c r="AB130" s="20">
        <f t="shared" si="36"/>
        <v>0</v>
      </c>
      <c r="AC130" s="22">
        <f t="shared" si="37"/>
        <v>326751.43347687554</v>
      </c>
      <c r="AD130" s="99">
        <f t="shared" si="38"/>
        <v>0</v>
      </c>
      <c r="AF130" s="40">
        <f t="shared" si="39"/>
        <v>706248.68192960904</v>
      </c>
      <c r="AG130" s="3">
        <f>IF('Control Panel'!$D$27= "ON",'Mortgage Amortization'!D130*(1-'Control Panel'!$C$27),'Mortgage Amortization'!D130)</f>
        <v>706248.68192960904</v>
      </c>
      <c r="AH130" s="40">
        <f t="shared" si="43"/>
        <v>0</v>
      </c>
      <c r="AK130" s="2">
        <f>SUM('Mortgage Amortization'!G130,'Mortgage Amortization'!M130,'Mortgage Amortization'!S130,'Mortgage Amortization'!Y130,'Mortgage Amortization'!AE130,'Mortgage Amortization'!AK130,'Mortgage Amortization'!AQ130,'Mortgage Amortization'!AW130,'Mortgage Amortization'!BC130,'Mortgage Amortization'!BI130,'Mortgage Amortization'!BO130,'Mortgage Amortization'!BU130,'Mortgage Amortization'!CA130,'Mortgage Amortization'!CG130,'Mortgage Amortization'!CM130)</f>
        <v>64886926.062956192</v>
      </c>
    </row>
    <row r="131" spans="3:37" x14ac:dyDescent="0.3">
      <c r="D131">
        <v>129</v>
      </c>
      <c r="E131" s="28">
        <f t="shared" si="44"/>
        <v>34137445.601773612</v>
      </c>
      <c r="F131" s="28">
        <f t="shared" si="40"/>
        <v>33756026.357881323</v>
      </c>
      <c r="G131" s="28">
        <f>IF($AG131-E131*('Control Panel'!$C$22) &gt;=0, E131*('Control Panel'!$C$22),AG131)</f>
        <v>172891.93803731597</v>
      </c>
      <c r="H131" s="30">
        <f>IF(E131-$AC131 &lt;= 0,E131,'Mortgage Amortization'!$D131-$AC131)</f>
        <v>381419.24389229307</v>
      </c>
      <c r="I131" s="29">
        <f t="shared" ref="I131:I194" si="52">G131+H131</f>
        <v>554311.18192960904</v>
      </c>
      <c r="J131" s="31">
        <f>SUM(I$3:I131)</f>
        <v>71506142.468919665</v>
      </c>
      <c r="K131" s="32">
        <f t="shared" ref="K131:K194" si="53">$D131/12</f>
        <v>10.75</v>
      </c>
      <c r="L131" s="29">
        <f t="shared" ref="L131:L194" si="54">H131*K131</f>
        <v>4100256.8718421506</v>
      </c>
      <c r="M131" s="37">
        <f t="shared" si="45"/>
        <v>20000000</v>
      </c>
      <c r="N131" s="37">
        <f t="shared" si="41"/>
        <v>20000000</v>
      </c>
      <c r="O131" s="37">
        <f>IF(G131 = E131*('Control Panel'!$C$22),M131*('Control Panel'!$C$22),$AG131-G131)</f>
        <v>101291.66666666669</v>
      </c>
      <c r="P131" s="38">
        <f t="shared" ref="P131:P194" si="55">IF(AND(F131=0,E131&gt;0),$AG131-H131-$AC131,IF(E131 = 0, IF(($AG131&gt;= $AC131+M131),M131,$AG131-$AC131),0))</f>
        <v>0</v>
      </c>
      <c r="Q131" s="38">
        <f t="shared" ref="Q131:Q194" si="56">O131+P131</f>
        <v>101291.66666666669</v>
      </c>
      <c r="R131" s="44">
        <f>SUM(Q$3:Q131)</f>
        <v>13066624.999999981</v>
      </c>
      <c r="S131" s="39">
        <f t="shared" ref="S131:S194" si="57">$D131/12</f>
        <v>10.75</v>
      </c>
      <c r="T131" s="38">
        <f t="shared" ref="T131:T194" si="58">P131*S131</f>
        <v>0</v>
      </c>
      <c r="U131" s="17">
        <f t="shared" si="46"/>
        <v>10000000</v>
      </c>
      <c r="V131" s="17">
        <f t="shared" si="42"/>
        <v>10000000</v>
      </c>
      <c r="W131" s="17">
        <f>IF(O131 = M131*('Control Panel'!$C$22), U131*('Control Panel'!$C$22),$AG131-G131-O131)</f>
        <v>50645.833333333343</v>
      </c>
      <c r="X131" s="20">
        <f t="shared" ref="X131:X194" si="59">IF(AND(N131=0,M131&gt;0),$AG131-P131-$AC131,IF(M131 = 0, IF(($AG131&gt;= $AC131+U131),U131,$AG131-$AC131),0))</f>
        <v>0</v>
      </c>
      <c r="Y131" s="20">
        <f t="shared" ref="Y131:Y194" si="60">W131+X131</f>
        <v>50645.833333333343</v>
      </c>
      <c r="Z131" s="48">
        <f>SUM(Y$3:Y131)</f>
        <v>6533312.4999999907</v>
      </c>
      <c r="AA131" s="19">
        <f t="shared" ref="AA131:AA194" si="61">$D131/12</f>
        <v>10.75</v>
      </c>
      <c r="AB131" s="20">
        <f t="shared" ref="AB131:AB194" si="62">X131*AA131</f>
        <v>0</v>
      </c>
      <c r="AC131" s="22">
        <f t="shared" ref="AC131:AC194" si="63">SUM(W131,O131,G131)</f>
        <v>324829.43803731597</v>
      </c>
      <c r="AD131" s="99">
        <f t="shared" ref="AD131:AD194" si="64">ABS(AH131)</f>
        <v>0</v>
      </c>
      <c r="AF131" s="40">
        <f t="shared" ref="AF131:AF194" si="65">Y131+Q131+I131</f>
        <v>706248.68192960904</v>
      </c>
      <c r="AG131" s="3">
        <f>IF('Control Panel'!$D$27= "ON",'Mortgage Amortization'!D131*(1-'Control Panel'!$C$27),'Mortgage Amortization'!D131)</f>
        <v>706248.68192960904</v>
      </c>
      <c r="AH131" s="40">
        <f t="shared" si="43"/>
        <v>0</v>
      </c>
      <c r="AK131" s="2">
        <f>SUM('Mortgage Amortization'!G131,'Mortgage Amortization'!M131,'Mortgage Amortization'!S131,'Mortgage Amortization'!Y131,'Mortgage Amortization'!AE131,'Mortgage Amortization'!AK131,'Mortgage Amortization'!AQ131,'Mortgage Amortization'!AW131,'Mortgage Amortization'!BC131,'Mortgage Amortization'!BI131,'Mortgage Amortization'!BO131,'Mortgage Amortization'!BU131,'Mortgage Amortization'!CA131,'Mortgage Amortization'!CG131,'Mortgage Amortization'!CM131)</f>
        <v>64514364.407366931</v>
      </c>
    </row>
    <row r="132" spans="3:37" x14ac:dyDescent="0.3">
      <c r="D132">
        <v>130</v>
      </c>
      <c r="E132" s="28">
        <f t="shared" si="44"/>
        <v>33756026.357881323</v>
      </c>
      <c r="F132" s="28">
        <f t="shared" ref="F132:F195" si="66">F131-H132</f>
        <v>33372675.384443399</v>
      </c>
      <c r="G132" s="28">
        <f>IF($AG132-E132*('Control Panel'!$C$22) &gt;=0, E132*('Control Panel'!$C$22),AG132)</f>
        <v>170960.20849168647</v>
      </c>
      <c r="H132" s="30">
        <f>IF(E132-$AC132 &lt;= 0,E132,'Mortgage Amortization'!$D132-$AC132)</f>
        <v>383350.97343792242</v>
      </c>
      <c r="I132" s="29">
        <f t="shared" si="52"/>
        <v>554311.18192960892</v>
      </c>
      <c r="J132" s="31">
        <f>SUM(I$3:I132)</f>
        <v>72060453.650849268</v>
      </c>
      <c r="K132" s="32">
        <f t="shared" si="53"/>
        <v>10.833333333333334</v>
      </c>
      <c r="L132" s="29">
        <f t="shared" si="54"/>
        <v>4152968.8789108265</v>
      </c>
      <c r="M132" s="37">
        <f t="shared" si="45"/>
        <v>20000000</v>
      </c>
      <c r="N132" s="37">
        <f t="shared" ref="N132:N195" si="67">N131-P132</f>
        <v>20000000</v>
      </c>
      <c r="O132" s="37">
        <f>IF(G132 = E132*('Control Panel'!$C$22),M132*('Control Panel'!$C$22),$AG132-G132)</f>
        <v>101291.66666666669</v>
      </c>
      <c r="P132" s="38">
        <f t="shared" si="55"/>
        <v>0</v>
      </c>
      <c r="Q132" s="38">
        <f t="shared" si="56"/>
        <v>101291.66666666669</v>
      </c>
      <c r="R132" s="44">
        <f>SUM(Q$3:Q132)</f>
        <v>13167916.666666647</v>
      </c>
      <c r="S132" s="39">
        <f t="shared" si="57"/>
        <v>10.833333333333334</v>
      </c>
      <c r="T132" s="38">
        <f t="shared" si="58"/>
        <v>0</v>
      </c>
      <c r="U132" s="17">
        <f t="shared" si="46"/>
        <v>10000000</v>
      </c>
      <c r="V132" s="17">
        <f t="shared" ref="V132:V195" si="68">V131-X132</f>
        <v>10000000</v>
      </c>
      <c r="W132" s="17">
        <f>IF(O132 = M132*('Control Panel'!$C$22), U132*('Control Panel'!$C$22),$AG132-G132-O132)</f>
        <v>50645.833333333343</v>
      </c>
      <c r="X132" s="20">
        <f t="shared" si="59"/>
        <v>0</v>
      </c>
      <c r="Y132" s="20">
        <f t="shared" si="60"/>
        <v>50645.833333333343</v>
      </c>
      <c r="Z132" s="48">
        <f>SUM(Y$3:Y132)</f>
        <v>6583958.3333333237</v>
      </c>
      <c r="AA132" s="19">
        <f t="shared" si="61"/>
        <v>10.833333333333334</v>
      </c>
      <c r="AB132" s="20">
        <f t="shared" si="62"/>
        <v>0</v>
      </c>
      <c r="AC132" s="22">
        <f t="shared" si="63"/>
        <v>322897.7084916865</v>
      </c>
      <c r="AD132" s="99">
        <f t="shared" si="64"/>
        <v>0</v>
      </c>
      <c r="AF132" s="40">
        <f t="shared" si="65"/>
        <v>706248.68192960892</v>
      </c>
      <c r="AG132" s="3">
        <f>IF('Control Panel'!$D$27= "ON",'Mortgage Amortization'!D132*(1-'Control Panel'!$C$27),'Mortgage Amortization'!D132)</f>
        <v>706248.68192960892</v>
      </c>
      <c r="AH132" s="40">
        <f t="shared" ref="AH132:AH195" si="69">AF132-AG132</f>
        <v>0</v>
      </c>
      <c r="AK132" s="2">
        <f>SUM('Mortgage Amortization'!G132,'Mortgage Amortization'!M132,'Mortgage Amortization'!S132,'Mortgage Amortization'!Y132,'Mortgage Amortization'!AE132,'Mortgage Amortization'!AK132,'Mortgage Amortization'!AQ132,'Mortgage Amortization'!AW132,'Mortgage Amortization'!BC132,'Mortgage Amortization'!BI132,'Mortgage Amortization'!BO132,'Mortgage Amortization'!BU132,'Mortgage Amortization'!CA132,'Mortgage Amortization'!CG132,'Mortgage Amortization'!CM132)</f>
        <v>64139963.672366239</v>
      </c>
    </row>
    <row r="133" spans="3:37" x14ac:dyDescent="0.3">
      <c r="D133">
        <v>131</v>
      </c>
      <c r="E133" s="28">
        <f t="shared" ref="E133:E196" si="70">E132-H132</f>
        <v>33372675.384443399</v>
      </c>
      <c r="F133" s="28">
        <f t="shared" si="66"/>
        <v>32987382.898054585</v>
      </c>
      <c r="G133" s="28">
        <f>IF($AG133-E133*('Control Panel'!$C$22) &gt;=0, E133*('Control Panel'!$C$22),AG133)</f>
        <v>169018.69554079566</v>
      </c>
      <c r="H133" s="30">
        <f>IF(E133-$AC133 &lt;= 0,E133,'Mortgage Amortization'!$D133-$AC133)</f>
        <v>385292.48638881336</v>
      </c>
      <c r="I133" s="29">
        <f t="shared" si="52"/>
        <v>554311.18192960904</v>
      </c>
      <c r="J133" s="31">
        <f>SUM(I$3:I133)</f>
        <v>72614764.832778871</v>
      </c>
      <c r="K133" s="32">
        <f t="shared" si="53"/>
        <v>10.916666666666666</v>
      </c>
      <c r="L133" s="29">
        <f t="shared" si="54"/>
        <v>4206109.6430778792</v>
      </c>
      <c r="M133" s="37">
        <f t="shared" ref="M133:M196" si="71">M132-P132</f>
        <v>20000000</v>
      </c>
      <c r="N133" s="37">
        <f t="shared" si="67"/>
        <v>20000000</v>
      </c>
      <c r="O133" s="37">
        <f>IF(G133 = E133*('Control Panel'!$C$22),M133*('Control Panel'!$C$22),$AG133-G133)</f>
        <v>101291.66666666669</v>
      </c>
      <c r="P133" s="38">
        <f t="shared" si="55"/>
        <v>0</v>
      </c>
      <c r="Q133" s="38">
        <f t="shared" si="56"/>
        <v>101291.66666666669</v>
      </c>
      <c r="R133" s="44">
        <f>SUM(Q$3:Q133)</f>
        <v>13269208.333333313</v>
      </c>
      <c r="S133" s="39">
        <f t="shared" si="57"/>
        <v>10.916666666666666</v>
      </c>
      <c r="T133" s="38">
        <f t="shared" si="58"/>
        <v>0</v>
      </c>
      <c r="U133" s="17">
        <f t="shared" ref="U133:U196" si="72">U132-X132</f>
        <v>10000000</v>
      </c>
      <c r="V133" s="17">
        <f t="shared" si="68"/>
        <v>10000000</v>
      </c>
      <c r="W133" s="17">
        <f>IF(O133 = M133*('Control Panel'!$C$22), U133*('Control Panel'!$C$22),$AG133-G133-O133)</f>
        <v>50645.833333333343</v>
      </c>
      <c r="X133" s="20">
        <f t="shared" si="59"/>
        <v>0</v>
      </c>
      <c r="Y133" s="20">
        <f t="shared" si="60"/>
        <v>50645.833333333343</v>
      </c>
      <c r="Z133" s="48">
        <f>SUM(Y$3:Y133)</f>
        <v>6634604.1666666567</v>
      </c>
      <c r="AA133" s="19">
        <f t="shared" si="61"/>
        <v>10.916666666666666</v>
      </c>
      <c r="AB133" s="20">
        <f t="shared" si="62"/>
        <v>0</v>
      </c>
      <c r="AC133" s="22">
        <f t="shared" si="63"/>
        <v>320956.19554079568</v>
      </c>
      <c r="AD133" s="99">
        <f t="shared" si="64"/>
        <v>0</v>
      </c>
      <c r="AF133" s="40">
        <f t="shared" si="65"/>
        <v>706248.68192960904</v>
      </c>
      <c r="AG133" s="3">
        <f>IF('Control Panel'!$D$27= "ON",'Mortgage Amortization'!D133*(1-'Control Panel'!$C$27),'Mortgage Amortization'!D133)</f>
        <v>706248.68192960904</v>
      </c>
      <c r="AH133" s="40">
        <f t="shared" si="69"/>
        <v>0</v>
      </c>
      <c r="AK133" s="2">
        <f>SUM('Mortgage Amortization'!G133,'Mortgage Amortization'!M133,'Mortgage Amortization'!S133,'Mortgage Amortization'!Y133,'Mortgage Amortization'!AE133,'Mortgage Amortization'!AK133,'Mortgage Amortization'!AQ133,'Mortgage Amortization'!AW133,'Mortgage Amortization'!BC133,'Mortgage Amortization'!BI133,'Mortgage Amortization'!BO133,'Mortgage Amortization'!BU133,'Mortgage Amortization'!CA133,'Mortgage Amortization'!CG133,'Mortgage Amortization'!CM133)</f>
        <v>63763714.675311916</v>
      </c>
    </row>
    <row r="134" spans="3:37" x14ac:dyDescent="0.3">
      <c r="C134">
        <f t="shared" ref="C134" si="73">D134/12</f>
        <v>11</v>
      </c>
      <c r="D134">
        <v>132</v>
      </c>
      <c r="E134" s="28">
        <f t="shared" si="70"/>
        <v>32987382.898054585</v>
      </c>
      <c r="F134" s="28">
        <f t="shared" si="66"/>
        <v>32600139.065760747</v>
      </c>
      <c r="G134" s="28">
        <f>IF($AG134-E134*('Control Panel'!$C$22) &gt;=0, E134*('Control Panel'!$C$22),AG134)</f>
        <v>167067.34963577232</v>
      </c>
      <c r="H134" s="30">
        <f>IF(E134-$AC134 &lt;= 0,E134,'Mortgage Amortization'!$D134-$AC134)</f>
        <v>387243.83229383657</v>
      </c>
      <c r="I134" s="29">
        <f t="shared" si="52"/>
        <v>554311.18192960892</v>
      </c>
      <c r="J134" s="31">
        <f>SUM(I$3:I134)</f>
        <v>73169076.014708474</v>
      </c>
      <c r="K134" s="32">
        <f t="shared" si="53"/>
        <v>11</v>
      </c>
      <c r="L134" s="29">
        <f t="shared" si="54"/>
        <v>4259682.1552322023</v>
      </c>
      <c r="M134" s="37">
        <f t="shared" si="71"/>
        <v>20000000</v>
      </c>
      <c r="N134" s="37">
        <f t="shared" si="67"/>
        <v>20000000</v>
      </c>
      <c r="O134" s="37">
        <f>IF(G134 = E134*('Control Panel'!$C$22),M134*('Control Panel'!$C$22),$AG134-G134)</f>
        <v>101291.66666666669</v>
      </c>
      <c r="P134" s="38">
        <f t="shared" si="55"/>
        <v>0</v>
      </c>
      <c r="Q134" s="38">
        <f t="shared" si="56"/>
        <v>101291.66666666669</v>
      </c>
      <c r="R134" s="44">
        <f>SUM(Q$3:Q134)</f>
        <v>13370499.99999998</v>
      </c>
      <c r="S134" s="39">
        <f t="shared" si="57"/>
        <v>11</v>
      </c>
      <c r="T134" s="38">
        <f t="shared" si="58"/>
        <v>0</v>
      </c>
      <c r="U134" s="17">
        <f t="shared" si="72"/>
        <v>10000000</v>
      </c>
      <c r="V134" s="17">
        <f t="shared" si="68"/>
        <v>10000000</v>
      </c>
      <c r="W134" s="17">
        <f>IF(O134 = M134*('Control Panel'!$C$22), U134*('Control Panel'!$C$22),$AG134-G134-O134)</f>
        <v>50645.833333333343</v>
      </c>
      <c r="X134" s="20">
        <f t="shared" si="59"/>
        <v>0</v>
      </c>
      <c r="Y134" s="20">
        <f t="shared" si="60"/>
        <v>50645.833333333343</v>
      </c>
      <c r="Z134" s="48">
        <f>SUM(Y$3:Y134)</f>
        <v>6685249.9999999898</v>
      </c>
      <c r="AA134" s="19">
        <f t="shared" si="61"/>
        <v>11</v>
      </c>
      <c r="AB134" s="20">
        <f t="shared" si="62"/>
        <v>0</v>
      </c>
      <c r="AC134" s="22">
        <f t="shared" si="63"/>
        <v>319004.84963577235</v>
      </c>
      <c r="AD134" s="99">
        <f t="shared" si="64"/>
        <v>0</v>
      </c>
      <c r="AF134" s="40">
        <f t="shared" si="65"/>
        <v>706248.68192960892</v>
      </c>
      <c r="AG134" s="3">
        <f>IF('Control Panel'!$D$27= "ON",'Mortgage Amortization'!D134*(1-'Control Panel'!$C$27),'Mortgage Amortization'!D134)</f>
        <v>706248.68192960892</v>
      </c>
      <c r="AH134" s="40">
        <f t="shared" si="69"/>
        <v>0</v>
      </c>
      <c r="AK134" s="2">
        <f>SUM('Mortgage Amortization'!G134,'Mortgage Amortization'!M134,'Mortgage Amortization'!S134,'Mortgage Amortization'!Y134,'Mortgage Amortization'!AE134,'Mortgage Amortization'!AK134,'Mortgage Amortization'!AQ134,'Mortgage Amortization'!AW134,'Mortgage Amortization'!BC134,'Mortgage Amortization'!BI134,'Mortgage Amortization'!BO134,'Mortgage Amortization'!BU134,'Mortgage Amortization'!CA134,'Mortgage Amortization'!CG134,'Mortgage Amortization'!CM134)</f>
        <v>63385608.187182605</v>
      </c>
    </row>
    <row r="135" spans="3:37" x14ac:dyDescent="0.3">
      <c r="D135">
        <v>133</v>
      </c>
      <c r="E135" s="28">
        <f t="shared" si="70"/>
        <v>32600139.065760747</v>
      </c>
      <c r="F135" s="28">
        <f t="shared" si="66"/>
        <v>32210934.004807938</v>
      </c>
      <c r="G135" s="28">
        <f>IF($AG135-E135*('Control Panel'!$C$22) &gt;=0, E135*('Control Panel'!$C$22),AG135)</f>
        <v>165106.1209768008</v>
      </c>
      <c r="H135" s="30">
        <f>IF(E135-$AC135 &lt;= 0,E135,'Mortgage Amortization'!$D135-$AC135)</f>
        <v>389205.06095280801</v>
      </c>
      <c r="I135" s="29">
        <f t="shared" si="52"/>
        <v>554311.18192960881</v>
      </c>
      <c r="J135" s="31">
        <f>SUM(I$3:I135)</f>
        <v>73723387.196638077</v>
      </c>
      <c r="K135" s="32">
        <f t="shared" si="53"/>
        <v>11.083333333333334</v>
      </c>
      <c r="L135" s="29">
        <f t="shared" si="54"/>
        <v>4313689.4255602891</v>
      </c>
      <c r="M135" s="37">
        <f t="shared" si="71"/>
        <v>20000000</v>
      </c>
      <c r="N135" s="37">
        <f t="shared" si="67"/>
        <v>20000000</v>
      </c>
      <c r="O135" s="37">
        <f>IF(G135 = E135*('Control Panel'!$C$22),M135*('Control Panel'!$C$22),$AG135-G135)</f>
        <v>101291.66666666669</v>
      </c>
      <c r="P135" s="38">
        <f t="shared" si="55"/>
        <v>0</v>
      </c>
      <c r="Q135" s="38">
        <f t="shared" si="56"/>
        <v>101291.66666666669</v>
      </c>
      <c r="R135" s="44">
        <f>SUM(Q$3:Q135)</f>
        <v>13471791.666666646</v>
      </c>
      <c r="S135" s="39">
        <f t="shared" si="57"/>
        <v>11.083333333333334</v>
      </c>
      <c r="T135" s="38">
        <f t="shared" si="58"/>
        <v>0</v>
      </c>
      <c r="U135" s="17">
        <f t="shared" si="72"/>
        <v>10000000</v>
      </c>
      <c r="V135" s="17">
        <f t="shared" si="68"/>
        <v>10000000</v>
      </c>
      <c r="W135" s="17">
        <f>IF(O135 = M135*('Control Panel'!$C$22), U135*('Control Panel'!$C$22),$AG135-G135-O135)</f>
        <v>50645.833333333343</v>
      </c>
      <c r="X135" s="20">
        <f t="shared" si="59"/>
        <v>0</v>
      </c>
      <c r="Y135" s="20">
        <f t="shared" si="60"/>
        <v>50645.833333333343</v>
      </c>
      <c r="Z135" s="48">
        <f>SUM(Y$3:Y135)</f>
        <v>6735895.8333333228</v>
      </c>
      <c r="AA135" s="19">
        <f t="shared" si="61"/>
        <v>11.083333333333334</v>
      </c>
      <c r="AB135" s="20">
        <f t="shared" si="62"/>
        <v>0</v>
      </c>
      <c r="AC135" s="22">
        <f t="shared" si="63"/>
        <v>317043.6209768008</v>
      </c>
      <c r="AD135" s="99">
        <f t="shared" si="64"/>
        <v>0</v>
      </c>
      <c r="AF135" s="40">
        <f t="shared" si="65"/>
        <v>706248.68192960881</v>
      </c>
      <c r="AG135" s="3">
        <f>IF('Control Panel'!$D$27= "ON",'Mortgage Amortization'!D135*(1-'Control Panel'!$C$27),'Mortgage Amortization'!D135)</f>
        <v>706248.68192960881</v>
      </c>
      <c r="AH135" s="40">
        <f t="shared" si="69"/>
        <v>0</v>
      </c>
      <c r="AK135" s="2">
        <f>SUM('Mortgage Amortization'!G135,'Mortgage Amortization'!M135,'Mortgage Amortization'!S135,'Mortgage Amortization'!Y135,'Mortgage Amortization'!AE135,'Mortgage Amortization'!AK135,'Mortgage Amortization'!AQ135,'Mortgage Amortization'!AW135,'Mortgage Amortization'!BC135,'Mortgage Amortization'!BI135,'Mortgage Amortization'!BO135,'Mortgage Amortization'!BU135,'Mortgage Amortization'!CA135,'Mortgage Amortization'!CG135,'Mortgage Amortization'!CM135)</f>
        <v>63005634.932340875</v>
      </c>
    </row>
    <row r="136" spans="3:37" x14ac:dyDescent="0.3">
      <c r="D136">
        <v>134</v>
      </c>
      <c r="E136" s="28">
        <f t="shared" si="70"/>
        <v>32210934.004807938</v>
      </c>
      <c r="F136" s="28">
        <f t="shared" si="66"/>
        <v>31819757.782390181</v>
      </c>
      <c r="G136" s="28">
        <f>IF($AG136-E136*('Control Panel'!$C$22) &gt;=0, E136*('Control Panel'!$C$22),AG136)</f>
        <v>163134.95951185023</v>
      </c>
      <c r="H136" s="30">
        <f>IF(E136-$AC136 &lt;= 0,E136,'Mortgage Amortization'!$D136-$AC136)</f>
        <v>391176.22241775866</v>
      </c>
      <c r="I136" s="29">
        <f t="shared" si="52"/>
        <v>554311.18192960892</v>
      </c>
      <c r="J136" s="31">
        <f>SUM(I$3:I136)</f>
        <v>74277698.378567681</v>
      </c>
      <c r="K136" s="32">
        <f t="shared" si="53"/>
        <v>11.166666666666666</v>
      </c>
      <c r="L136" s="29">
        <f t="shared" si="54"/>
        <v>4368134.4836649718</v>
      </c>
      <c r="M136" s="37">
        <f t="shared" si="71"/>
        <v>20000000</v>
      </c>
      <c r="N136" s="37">
        <f t="shared" si="67"/>
        <v>20000000</v>
      </c>
      <c r="O136" s="37">
        <f>IF(G136 = E136*('Control Panel'!$C$22),M136*('Control Panel'!$C$22),$AG136-G136)</f>
        <v>101291.66666666669</v>
      </c>
      <c r="P136" s="38">
        <f t="shared" si="55"/>
        <v>0</v>
      </c>
      <c r="Q136" s="38">
        <f t="shared" si="56"/>
        <v>101291.66666666669</v>
      </c>
      <c r="R136" s="44">
        <f>SUM(Q$3:Q136)</f>
        <v>13573083.333333312</v>
      </c>
      <c r="S136" s="39">
        <f t="shared" si="57"/>
        <v>11.166666666666666</v>
      </c>
      <c r="T136" s="38">
        <f t="shared" si="58"/>
        <v>0</v>
      </c>
      <c r="U136" s="17">
        <f t="shared" si="72"/>
        <v>10000000</v>
      </c>
      <c r="V136" s="17">
        <f t="shared" si="68"/>
        <v>10000000</v>
      </c>
      <c r="W136" s="17">
        <f>IF(O136 = M136*('Control Panel'!$C$22), U136*('Control Panel'!$C$22),$AG136-G136-O136)</f>
        <v>50645.833333333343</v>
      </c>
      <c r="X136" s="20">
        <f t="shared" si="59"/>
        <v>0</v>
      </c>
      <c r="Y136" s="20">
        <f t="shared" si="60"/>
        <v>50645.833333333343</v>
      </c>
      <c r="Z136" s="48">
        <f>SUM(Y$3:Y136)</f>
        <v>6786541.6666666558</v>
      </c>
      <c r="AA136" s="19">
        <f t="shared" si="61"/>
        <v>11.166666666666666</v>
      </c>
      <c r="AB136" s="20">
        <f t="shared" si="62"/>
        <v>0</v>
      </c>
      <c r="AC136" s="22">
        <f t="shared" si="63"/>
        <v>315072.45951185026</v>
      </c>
      <c r="AD136" s="99">
        <f t="shared" si="64"/>
        <v>0</v>
      </c>
      <c r="AF136" s="40">
        <f t="shared" si="65"/>
        <v>706248.68192960892</v>
      </c>
      <c r="AG136" s="3">
        <f>IF('Control Panel'!$D$27= "ON",'Mortgage Amortization'!D136*(1-'Control Panel'!$C$27),'Mortgage Amortization'!D136)</f>
        <v>706248.68192960892</v>
      </c>
      <c r="AH136" s="40">
        <f t="shared" si="69"/>
        <v>0</v>
      </c>
      <c r="AK136" s="2">
        <f>SUM('Mortgage Amortization'!G136,'Mortgage Amortization'!M136,'Mortgage Amortization'!S136,'Mortgage Amortization'!Y136,'Mortgage Amortization'!AE136,'Mortgage Amortization'!AK136,'Mortgage Amortization'!AQ136,'Mortgage Amortization'!AW136,'Mortgage Amortization'!BC136,'Mortgage Amortization'!BI136,'Mortgage Amortization'!BO136,'Mortgage Amortization'!BU136,'Mortgage Amortization'!CA136,'Mortgage Amortization'!CG136,'Mortgage Amortization'!CM136)</f>
        <v>62623785.588295132</v>
      </c>
    </row>
    <row r="137" spans="3:37" x14ac:dyDescent="0.3">
      <c r="D137">
        <v>135</v>
      </c>
      <c r="E137" s="28">
        <f t="shared" si="70"/>
        <v>31819757.782390181</v>
      </c>
      <c r="F137" s="28">
        <f t="shared" si="66"/>
        <v>31426600.415395968</v>
      </c>
      <c r="G137" s="28">
        <f>IF($AG137-E137*('Control Panel'!$C$22) &gt;=0, E137*('Control Panel'!$C$22),AG137)</f>
        <v>161153.81493539695</v>
      </c>
      <c r="H137" s="30">
        <f>IF(E137-$AC137 &lt;= 0,E137,'Mortgage Amortization'!$D137-$AC137)</f>
        <v>393157.36699421192</v>
      </c>
      <c r="I137" s="29">
        <f t="shared" si="52"/>
        <v>554311.18192960881</v>
      </c>
      <c r="J137" s="31">
        <f>SUM(I$3:I137)</f>
        <v>74832009.560497284</v>
      </c>
      <c r="K137" s="32">
        <f t="shared" si="53"/>
        <v>11.25</v>
      </c>
      <c r="L137" s="29">
        <f t="shared" si="54"/>
        <v>4423020.3786848839</v>
      </c>
      <c r="M137" s="37">
        <f t="shared" si="71"/>
        <v>20000000</v>
      </c>
      <c r="N137" s="37">
        <f t="shared" si="67"/>
        <v>20000000</v>
      </c>
      <c r="O137" s="37">
        <f>IF(G137 = E137*('Control Panel'!$C$22),M137*('Control Panel'!$C$22),$AG137-G137)</f>
        <v>101291.66666666669</v>
      </c>
      <c r="P137" s="38">
        <f t="shared" si="55"/>
        <v>0</v>
      </c>
      <c r="Q137" s="38">
        <f t="shared" si="56"/>
        <v>101291.66666666669</v>
      </c>
      <c r="R137" s="44">
        <f>SUM(Q$3:Q137)</f>
        <v>13674374.999999978</v>
      </c>
      <c r="S137" s="39">
        <f t="shared" si="57"/>
        <v>11.25</v>
      </c>
      <c r="T137" s="38">
        <f t="shared" si="58"/>
        <v>0</v>
      </c>
      <c r="U137" s="17">
        <f t="shared" si="72"/>
        <v>10000000</v>
      </c>
      <c r="V137" s="17">
        <f t="shared" si="68"/>
        <v>10000000</v>
      </c>
      <c r="W137" s="17">
        <f>IF(O137 = M137*('Control Panel'!$C$22), U137*('Control Panel'!$C$22),$AG137-G137-O137)</f>
        <v>50645.833333333343</v>
      </c>
      <c r="X137" s="20">
        <f t="shared" si="59"/>
        <v>0</v>
      </c>
      <c r="Y137" s="20">
        <f t="shared" si="60"/>
        <v>50645.833333333343</v>
      </c>
      <c r="Z137" s="48">
        <f>SUM(Y$3:Y137)</f>
        <v>6837187.4999999888</v>
      </c>
      <c r="AA137" s="19">
        <f t="shared" si="61"/>
        <v>11.25</v>
      </c>
      <c r="AB137" s="20">
        <f t="shared" si="62"/>
        <v>0</v>
      </c>
      <c r="AC137" s="22">
        <f t="shared" si="63"/>
        <v>313091.31493539701</v>
      </c>
      <c r="AD137" s="99">
        <f t="shared" si="64"/>
        <v>0</v>
      </c>
      <c r="AF137" s="40">
        <f t="shared" si="65"/>
        <v>706248.68192960881</v>
      </c>
      <c r="AG137" s="3">
        <f>IF('Control Panel'!$D$27= "ON",'Mortgage Amortization'!D137*(1-'Control Panel'!$C$27),'Mortgage Amortization'!D137)</f>
        <v>706248.68192960892</v>
      </c>
      <c r="AH137" s="40">
        <f t="shared" si="69"/>
        <v>0</v>
      </c>
      <c r="AK137" s="2">
        <f>SUM('Mortgage Amortization'!G137,'Mortgage Amortization'!M137,'Mortgage Amortization'!S137,'Mortgage Amortization'!Y137,'Mortgage Amortization'!AE137,'Mortgage Amortization'!AK137,'Mortgage Amortization'!AQ137,'Mortgage Amortization'!AW137,'Mortgage Amortization'!BC137,'Mortgage Amortization'!BI137,'Mortgage Amortization'!BO137,'Mortgage Amortization'!BU137,'Mortgage Amortization'!CA137,'Mortgage Amortization'!CG137,'Mortgage Amortization'!CM137)</f>
        <v>62240050.785460129</v>
      </c>
    </row>
    <row r="138" spans="3:37" x14ac:dyDescent="0.3">
      <c r="D138">
        <v>136</v>
      </c>
      <c r="E138" s="28">
        <f t="shared" si="70"/>
        <v>31426600.415395968</v>
      </c>
      <c r="F138" s="28">
        <f t="shared" si="66"/>
        <v>31031451.870153498</v>
      </c>
      <c r="G138" s="28">
        <f>IF($AG138-E138*('Control Panel'!$C$22) &gt;=0, E138*('Control Panel'!$C$22),AG138)</f>
        <v>159162.63668714085</v>
      </c>
      <c r="H138" s="30">
        <f>IF(E138-$AC138 &lt;= 0,E138,'Mortgage Amortization'!$D138-$AC138)</f>
        <v>395148.54524246801</v>
      </c>
      <c r="I138" s="29">
        <f t="shared" si="52"/>
        <v>554311.18192960881</v>
      </c>
      <c r="J138" s="31">
        <f>SUM(I$3:I138)</f>
        <v>75386320.742426887</v>
      </c>
      <c r="K138" s="32">
        <f t="shared" si="53"/>
        <v>11.333333333333334</v>
      </c>
      <c r="L138" s="29">
        <f t="shared" si="54"/>
        <v>4478350.1794146374</v>
      </c>
      <c r="M138" s="37">
        <f t="shared" si="71"/>
        <v>20000000</v>
      </c>
      <c r="N138" s="37">
        <f t="shared" si="67"/>
        <v>20000000</v>
      </c>
      <c r="O138" s="37">
        <f>IF(G138 = E138*('Control Panel'!$C$22),M138*('Control Panel'!$C$22),$AG138-G138)</f>
        <v>101291.66666666669</v>
      </c>
      <c r="P138" s="38">
        <f t="shared" si="55"/>
        <v>0</v>
      </c>
      <c r="Q138" s="38">
        <f t="shared" si="56"/>
        <v>101291.66666666669</v>
      </c>
      <c r="R138" s="44">
        <f>SUM(Q$3:Q138)</f>
        <v>13775666.666666644</v>
      </c>
      <c r="S138" s="39">
        <f t="shared" si="57"/>
        <v>11.333333333333334</v>
      </c>
      <c r="T138" s="38">
        <f t="shared" si="58"/>
        <v>0</v>
      </c>
      <c r="U138" s="17">
        <f t="shared" si="72"/>
        <v>10000000</v>
      </c>
      <c r="V138" s="17">
        <f t="shared" si="68"/>
        <v>10000000</v>
      </c>
      <c r="W138" s="17">
        <f>IF(O138 = M138*('Control Panel'!$C$22), U138*('Control Panel'!$C$22),$AG138-G138-O138)</f>
        <v>50645.833333333343</v>
      </c>
      <c r="X138" s="20">
        <f t="shared" si="59"/>
        <v>0</v>
      </c>
      <c r="Y138" s="20">
        <f t="shared" si="60"/>
        <v>50645.833333333343</v>
      </c>
      <c r="Z138" s="48">
        <f>SUM(Y$3:Y138)</f>
        <v>6887833.3333333218</v>
      </c>
      <c r="AA138" s="19">
        <f t="shared" si="61"/>
        <v>11.333333333333334</v>
      </c>
      <c r="AB138" s="20">
        <f t="shared" si="62"/>
        <v>0</v>
      </c>
      <c r="AC138" s="22">
        <f t="shared" si="63"/>
        <v>311100.13668714091</v>
      </c>
      <c r="AD138" s="99">
        <f t="shared" si="64"/>
        <v>0</v>
      </c>
      <c r="AF138" s="40">
        <f t="shared" si="65"/>
        <v>706248.68192960881</v>
      </c>
      <c r="AG138" s="3">
        <f>IF('Control Panel'!$D$27= "ON",'Mortgage Amortization'!D138*(1-'Control Panel'!$C$27),'Mortgage Amortization'!D138)</f>
        <v>706248.68192960892</v>
      </c>
      <c r="AH138" s="40">
        <f t="shared" si="69"/>
        <v>0</v>
      </c>
      <c r="AK138" s="2">
        <f>SUM('Mortgage Amortization'!G138,'Mortgage Amortization'!M138,'Mortgage Amortization'!S138,'Mortgage Amortization'!Y138,'Mortgage Amortization'!AE138,'Mortgage Amortization'!AK138,'Mortgage Amortization'!AQ138,'Mortgage Amortization'!AW138,'Mortgage Amortization'!BC138,'Mortgage Amortization'!BI138,'Mortgage Amortization'!BO138,'Mortgage Amortization'!BU138,'Mortgage Amortization'!CA138,'Mortgage Amortization'!CG138,'Mortgage Amortization'!CM138)</f>
        <v>61854421.106916524</v>
      </c>
    </row>
    <row r="139" spans="3:37" x14ac:dyDescent="0.3">
      <c r="D139">
        <v>137</v>
      </c>
      <c r="E139" s="28">
        <f t="shared" si="70"/>
        <v>31031451.870153498</v>
      </c>
      <c r="F139" s="28">
        <f t="shared" si="66"/>
        <v>30634302.062174603</v>
      </c>
      <c r="G139" s="28">
        <f>IF($AG139-E139*('Control Panel'!$C$22) &gt;=0, E139*('Control Panel'!$C$22),AG139)</f>
        <v>157161.37395071491</v>
      </c>
      <c r="H139" s="30">
        <f>IF(E139-$AC139 &lt;= 0,E139,'Mortgage Amortization'!$D139-$AC139)</f>
        <v>397149.80797889398</v>
      </c>
      <c r="I139" s="29">
        <f t="shared" si="52"/>
        <v>554311.18192960892</v>
      </c>
      <c r="J139" s="31">
        <f>SUM(I$3:I139)</f>
        <v>75940631.92435649</v>
      </c>
      <c r="K139" s="32">
        <f t="shared" si="53"/>
        <v>11.416666666666666</v>
      </c>
      <c r="L139" s="29">
        <f t="shared" si="54"/>
        <v>4534126.9744257061</v>
      </c>
      <c r="M139" s="37">
        <f t="shared" si="71"/>
        <v>20000000</v>
      </c>
      <c r="N139" s="37">
        <f t="shared" si="67"/>
        <v>20000000</v>
      </c>
      <c r="O139" s="37">
        <f>IF(G139 = E139*('Control Panel'!$C$22),M139*('Control Panel'!$C$22),$AG139-G139)</f>
        <v>101291.66666666669</v>
      </c>
      <c r="P139" s="38">
        <f t="shared" si="55"/>
        <v>0</v>
      </c>
      <c r="Q139" s="38">
        <f t="shared" si="56"/>
        <v>101291.66666666669</v>
      </c>
      <c r="R139" s="44">
        <f>SUM(Q$3:Q139)</f>
        <v>13876958.33333331</v>
      </c>
      <c r="S139" s="39">
        <f t="shared" si="57"/>
        <v>11.416666666666666</v>
      </c>
      <c r="T139" s="38">
        <f t="shared" si="58"/>
        <v>0</v>
      </c>
      <c r="U139" s="17">
        <f t="shared" si="72"/>
        <v>10000000</v>
      </c>
      <c r="V139" s="17">
        <f t="shared" si="68"/>
        <v>10000000</v>
      </c>
      <c r="W139" s="17">
        <f>IF(O139 = M139*('Control Panel'!$C$22), U139*('Control Panel'!$C$22),$AG139-G139-O139)</f>
        <v>50645.833333333343</v>
      </c>
      <c r="X139" s="20">
        <f t="shared" si="59"/>
        <v>0</v>
      </c>
      <c r="Y139" s="20">
        <f t="shared" si="60"/>
        <v>50645.833333333343</v>
      </c>
      <c r="Z139" s="48">
        <f>SUM(Y$3:Y139)</f>
        <v>6938479.1666666549</v>
      </c>
      <c r="AA139" s="19">
        <f t="shared" si="61"/>
        <v>11.416666666666666</v>
      </c>
      <c r="AB139" s="20">
        <f t="shared" si="62"/>
        <v>0</v>
      </c>
      <c r="AC139" s="22">
        <f t="shared" si="63"/>
        <v>309098.87395071494</v>
      </c>
      <c r="AD139" s="99">
        <f t="shared" si="64"/>
        <v>0</v>
      </c>
      <c r="AF139" s="40">
        <f t="shared" si="65"/>
        <v>706248.68192960892</v>
      </c>
      <c r="AG139" s="3">
        <f>IF('Control Panel'!$D$27= "ON",'Mortgage Amortization'!D139*(1-'Control Panel'!$C$27),'Mortgage Amortization'!D139)</f>
        <v>706248.68192960892</v>
      </c>
      <c r="AH139" s="40">
        <f t="shared" si="69"/>
        <v>0</v>
      </c>
      <c r="AK139" s="2">
        <f>SUM('Mortgage Amortization'!G139,'Mortgage Amortization'!M139,'Mortgage Amortization'!S139,'Mortgage Amortization'!Y139,'Mortgage Amortization'!AE139,'Mortgage Amortization'!AK139,'Mortgage Amortization'!AQ139,'Mortgage Amortization'!AW139,'Mortgage Amortization'!BC139,'Mortgage Amortization'!BI139,'Mortgage Amortization'!BO139,'Mortgage Amortization'!BU139,'Mortgage Amortization'!CA139,'Mortgage Amortization'!CG139,'Mortgage Amortization'!CM139)</f>
        <v>61466887.088168792</v>
      </c>
    </row>
    <row r="140" spans="3:37" x14ac:dyDescent="0.3">
      <c r="D140">
        <v>138</v>
      </c>
      <c r="E140" s="28">
        <f t="shared" si="70"/>
        <v>30634302.062174603</v>
      </c>
      <c r="F140" s="28">
        <f t="shared" si="66"/>
        <v>30235140.855897382</v>
      </c>
      <c r="G140" s="28">
        <f>IF($AG140-E140*('Control Panel'!$C$22) &gt;=0, E140*('Control Panel'!$C$22),AG140)</f>
        <v>155149.97565238847</v>
      </c>
      <c r="H140" s="30">
        <f>IF(E140-$AC140 &lt;= 0,E140,'Mortgage Amortization'!$D140-$AC140)</f>
        <v>399161.20627722051</v>
      </c>
      <c r="I140" s="29">
        <f t="shared" si="52"/>
        <v>554311.18192960904</v>
      </c>
      <c r="J140" s="31">
        <f>SUM(I$3:I140)</f>
        <v>76494943.106286094</v>
      </c>
      <c r="K140" s="32">
        <f t="shared" si="53"/>
        <v>11.5</v>
      </c>
      <c r="L140" s="29">
        <f t="shared" si="54"/>
        <v>4590353.8721880354</v>
      </c>
      <c r="M140" s="37">
        <f t="shared" si="71"/>
        <v>20000000</v>
      </c>
      <c r="N140" s="37">
        <f t="shared" si="67"/>
        <v>20000000</v>
      </c>
      <c r="O140" s="37">
        <f>IF(G140 = E140*('Control Panel'!$C$22),M140*('Control Panel'!$C$22),$AG140-G140)</f>
        <v>101291.66666666669</v>
      </c>
      <c r="P140" s="38">
        <f t="shared" si="55"/>
        <v>0</v>
      </c>
      <c r="Q140" s="38">
        <f t="shared" si="56"/>
        <v>101291.66666666669</v>
      </c>
      <c r="R140" s="44">
        <f>SUM(Q$3:Q140)</f>
        <v>13978249.999999976</v>
      </c>
      <c r="S140" s="39">
        <f t="shared" si="57"/>
        <v>11.5</v>
      </c>
      <c r="T140" s="38">
        <f t="shared" si="58"/>
        <v>0</v>
      </c>
      <c r="U140" s="17">
        <f t="shared" si="72"/>
        <v>10000000</v>
      </c>
      <c r="V140" s="17">
        <f t="shared" si="68"/>
        <v>10000000</v>
      </c>
      <c r="W140" s="17">
        <f>IF(O140 = M140*('Control Panel'!$C$22), U140*('Control Panel'!$C$22),$AG140-G140-O140)</f>
        <v>50645.833333333343</v>
      </c>
      <c r="X140" s="20">
        <f t="shared" si="59"/>
        <v>0</v>
      </c>
      <c r="Y140" s="20">
        <f t="shared" si="60"/>
        <v>50645.833333333343</v>
      </c>
      <c r="Z140" s="48">
        <f>SUM(Y$3:Y140)</f>
        <v>6989124.9999999879</v>
      </c>
      <c r="AA140" s="19">
        <f t="shared" si="61"/>
        <v>11.5</v>
      </c>
      <c r="AB140" s="20">
        <f t="shared" si="62"/>
        <v>0</v>
      </c>
      <c r="AC140" s="22">
        <f t="shared" si="63"/>
        <v>307087.47565238853</v>
      </c>
      <c r="AD140" s="99">
        <f t="shared" si="64"/>
        <v>0</v>
      </c>
      <c r="AF140" s="40">
        <f t="shared" si="65"/>
        <v>706248.68192960904</v>
      </c>
      <c r="AG140" s="3">
        <f>IF('Control Panel'!$D$27= "ON",'Mortgage Amortization'!D140*(1-'Control Panel'!$C$27),'Mortgage Amortization'!D140)</f>
        <v>706248.68192960904</v>
      </c>
      <c r="AH140" s="40">
        <f t="shared" si="69"/>
        <v>0</v>
      </c>
      <c r="AK140" s="2">
        <f>SUM('Mortgage Amortization'!G140,'Mortgage Amortization'!M140,'Mortgage Amortization'!S140,'Mortgage Amortization'!Y140,'Mortgage Amortization'!AE140,'Mortgage Amortization'!AK140,'Mortgage Amortization'!AQ140,'Mortgage Amortization'!AW140,'Mortgage Amortization'!BC140,'Mortgage Amortization'!BI140,'Mortgage Amortization'!BO140,'Mortgage Amortization'!BU140,'Mortgage Amortization'!CA140,'Mortgage Amortization'!CG140,'Mortgage Amortization'!CM140)</f>
        <v>61077439.21690236</v>
      </c>
    </row>
    <row r="141" spans="3:37" x14ac:dyDescent="0.3">
      <c r="D141">
        <v>139</v>
      </c>
      <c r="E141" s="28">
        <f t="shared" si="70"/>
        <v>30235140.855897382</v>
      </c>
      <c r="F141" s="28">
        <f t="shared" si="66"/>
        <v>29833958.064427536</v>
      </c>
      <c r="G141" s="28">
        <f>IF($AG141-E141*('Control Panel'!$C$22) &gt;=0, E141*('Control Panel'!$C$22),AG141)</f>
        <v>153128.39045976364</v>
      </c>
      <c r="H141" s="30">
        <f>IF(E141-$AC141 &lt;= 0,E141,'Mortgage Amortization'!$D141-$AC141)</f>
        <v>401182.79146984534</v>
      </c>
      <c r="I141" s="29">
        <f t="shared" si="52"/>
        <v>554311.18192960904</v>
      </c>
      <c r="J141" s="31">
        <f>SUM(I$3:I141)</f>
        <v>77049254.288215697</v>
      </c>
      <c r="K141" s="32">
        <f t="shared" si="53"/>
        <v>11.583333333333334</v>
      </c>
      <c r="L141" s="29">
        <f t="shared" si="54"/>
        <v>4647034.0011923751</v>
      </c>
      <c r="M141" s="37">
        <f t="shared" si="71"/>
        <v>20000000</v>
      </c>
      <c r="N141" s="37">
        <f t="shared" si="67"/>
        <v>20000000</v>
      </c>
      <c r="O141" s="37">
        <f>IF(G141 = E141*('Control Panel'!$C$22),M141*('Control Panel'!$C$22),$AG141-G141)</f>
        <v>101291.66666666669</v>
      </c>
      <c r="P141" s="38">
        <f t="shared" si="55"/>
        <v>0</v>
      </c>
      <c r="Q141" s="38">
        <f t="shared" si="56"/>
        <v>101291.66666666669</v>
      </c>
      <c r="R141" s="44">
        <f>SUM(Q$3:Q141)</f>
        <v>14079541.666666642</v>
      </c>
      <c r="S141" s="39">
        <f t="shared" si="57"/>
        <v>11.583333333333334</v>
      </c>
      <c r="T141" s="38">
        <f t="shared" si="58"/>
        <v>0</v>
      </c>
      <c r="U141" s="17">
        <f t="shared" si="72"/>
        <v>10000000</v>
      </c>
      <c r="V141" s="17">
        <f t="shared" si="68"/>
        <v>10000000</v>
      </c>
      <c r="W141" s="17">
        <f>IF(O141 = M141*('Control Panel'!$C$22), U141*('Control Panel'!$C$22),$AG141-G141-O141)</f>
        <v>50645.833333333343</v>
      </c>
      <c r="X141" s="20">
        <f t="shared" si="59"/>
        <v>0</v>
      </c>
      <c r="Y141" s="20">
        <f t="shared" si="60"/>
        <v>50645.833333333343</v>
      </c>
      <c r="Z141" s="48">
        <f>SUM(Y$3:Y141)</f>
        <v>7039770.8333333209</v>
      </c>
      <c r="AA141" s="19">
        <f t="shared" si="61"/>
        <v>11.583333333333334</v>
      </c>
      <c r="AB141" s="20">
        <f t="shared" si="62"/>
        <v>0</v>
      </c>
      <c r="AC141" s="22">
        <f t="shared" si="63"/>
        <v>305065.8904597637</v>
      </c>
      <c r="AD141" s="99">
        <f t="shared" si="64"/>
        <v>0</v>
      </c>
      <c r="AF141" s="40">
        <f t="shared" si="65"/>
        <v>706248.68192960904</v>
      </c>
      <c r="AG141" s="3">
        <f>IF('Control Panel'!$D$27= "ON",'Mortgage Amortization'!D141*(1-'Control Panel'!$C$27),'Mortgage Amortization'!D141)</f>
        <v>706248.68192960904</v>
      </c>
      <c r="AH141" s="40">
        <f t="shared" si="69"/>
        <v>0</v>
      </c>
      <c r="AK141" s="2">
        <f>SUM('Mortgage Amortization'!G141,'Mortgage Amortization'!M141,'Mortgage Amortization'!S141,'Mortgage Amortization'!Y141,'Mortgage Amortization'!AE141,'Mortgage Amortization'!AK141,'Mortgage Amortization'!AQ141,'Mortgage Amortization'!AW141,'Mortgage Amortization'!BC141,'Mortgage Amortization'!BI141,'Mortgage Amortization'!BO141,'Mortgage Amortization'!BU141,'Mortgage Amortization'!CA141,'Mortgage Amortization'!CG141,'Mortgage Amortization'!CM141)</f>
        <v>60686067.932739101</v>
      </c>
    </row>
    <row r="142" spans="3:37" x14ac:dyDescent="0.3">
      <c r="D142">
        <v>140</v>
      </c>
      <c r="E142" s="28">
        <f t="shared" si="70"/>
        <v>29833958.064427536</v>
      </c>
      <c r="F142" s="28">
        <f t="shared" si="66"/>
        <v>29430743.449278392</v>
      </c>
      <c r="G142" s="28">
        <f>IF($AG142-E142*('Control Panel'!$C$22) &gt;=0, E142*('Control Panel'!$C$22),AG142)</f>
        <v>151096.56678046531</v>
      </c>
      <c r="H142" s="30">
        <f>IF(E142-$AC142 &lt;= 0,E142,'Mortgage Amortization'!$D142-$AC142)</f>
        <v>403214.6151491435</v>
      </c>
      <c r="I142" s="29">
        <f t="shared" si="52"/>
        <v>554311.18192960881</v>
      </c>
      <c r="J142" s="31">
        <f>SUM(I$3:I142)</f>
        <v>77603565.4701453</v>
      </c>
      <c r="K142" s="32">
        <f t="shared" si="53"/>
        <v>11.666666666666666</v>
      </c>
      <c r="L142" s="29">
        <f t="shared" si="54"/>
        <v>4704170.5100733405</v>
      </c>
      <c r="M142" s="37">
        <f t="shared" si="71"/>
        <v>20000000</v>
      </c>
      <c r="N142" s="37">
        <f t="shared" si="67"/>
        <v>20000000</v>
      </c>
      <c r="O142" s="37">
        <f>IF(G142 = E142*('Control Panel'!$C$22),M142*('Control Panel'!$C$22),$AG142-G142)</f>
        <v>101291.66666666669</v>
      </c>
      <c r="P142" s="38">
        <f t="shared" si="55"/>
        <v>0</v>
      </c>
      <c r="Q142" s="38">
        <f t="shared" si="56"/>
        <v>101291.66666666669</v>
      </c>
      <c r="R142" s="44">
        <f>SUM(Q$3:Q142)</f>
        <v>14180833.333333308</v>
      </c>
      <c r="S142" s="39">
        <f t="shared" si="57"/>
        <v>11.666666666666666</v>
      </c>
      <c r="T142" s="38">
        <f t="shared" si="58"/>
        <v>0</v>
      </c>
      <c r="U142" s="17">
        <f t="shared" si="72"/>
        <v>10000000</v>
      </c>
      <c r="V142" s="17">
        <f t="shared" si="68"/>
        <v>10000000</v>
      </c>
      <c r="W142" s="17">
        <f>IF(O142 = M142*('Control Panel'!$C$22), U142*('Control Panel'!$C$22),$AG142-G142-O142)</f>
        <v>50645.833333333343</v>
      </c>
      <c r="X142" s="20">
        <f t="shared" si="59"/>
        <v>0</v>
      </c>
      <c r="Y142" s="20">
        <f t="shared" si="60"/>
        <v>50645.833333333343</v>
      </c>
      <c r="Z142" s="48">
        <f>SUM(Y$3:Y142)</f>
        <v>7090416.6666666539</v>
      </c>
      <c r="AA142" s="19">
        <f t="shared" si="61"/>
        <v>11.666666666666666</v>
      </c>
      <c r="AB142" s="20">
        <f t="shared" si="62"/>
        <v>0</v>
      </c>
      <c r="AC142" s="22">
        <f t="shared" si="63"/>
        <v>303034.06678046531</v>
      </c>
      <c r="AD142" s="99">
        <f t="shared" si="64"/>
        <v>0</v>
      </c>
      <c r="AF142" s="40">
        <f t="shared" si="65"/>
        <v>706248.68192960881</v>
      </c>
      <c r="AG142" s="3">
        <f>IF('Control Panel'!$D$27= "ON",'Mortgage Amortization'!D142*(1-'Control Panel'!$C$27),'Mortgage Amortization'!D142)</f>
        <v>706248.68192960881</v>
      </c>
      <c r="AH142" s="40">
        <f t="shared" si="69"/>
        <v>0</v>
      </c>
      <c r="AK142" s="2">
        <f>SUM('Mortgage Amortization'!G142,'Mortgage Amortization'!M142,'Mortgage Amortization'!S142,'Mortgage Amortization'!Y142,'Mortgage Amortization'!AE142,'Mortgage Amortization'!AK142,'Mortgage Amortization'!AQ142,'Mortgage Amortization'!AW142,'Mortgage Amortization'!BC142,'Mortgage Amortization'!BI142,'Mortgage Amortization'!BO142,'Mortgage Amortization'!BU142,'Mortgage Amortization'!CA142,'Mortgage Amortization'!CG142,'Mortgage Amortization'!CM142)</f>
        <v>60292763.626991756</v>
      </c>
    </row>
    <row r="143" spans="3:37" x14ac:dyDescent="0.3">
      <c r="D143">
        <v>141</v>
      </c>
      <c r="E143" s="28">
        <f t="shared" si="70"/>
        <v>29430743.449278392</v>
      </c>
      <c r="F143" s="28">
        <f t="shared" si="66"/>
        <v>29025486.720109608</v>
      </c>
      <c r="G143" s="28">
        <f>IF($AG143-E143*('Control Panel'!$C$22) &gt;=0, E143*('Control Panel'!$C$22),AG143)</f>
        <v>149054.45276082456</v>
      </c>
      <c r="H143" s="30">
        <f>IF(E143-$AC143 &lt;= 0,E143,'Mortgage Amortization'!$D143-$AC143)</f>
        <v>405256.72916878434</v>
      </c>
      <c r="I143" s="29">
        <f t="shared" si="52"/>
        <v>554311.18192960892</v>
      </c>
      <c r="J143" s="31">
        <f>SUM(I$3:I143)</f>
        <v>78157876.652074903</v>
      </c>
      <c r="K143" s="32">
        <f t="shared" si="53"/>
        <v>11.75</v>
      </c>
      <c r="L143" s="29">
        <f t="shared" si="54"/>
        <v>4761766.5677332161</v>
      </c>
      <c r="M143" s="37">
        <f t="shared" si="71"/>
        <v>20000000</v>
      </c>
      <c r="N143" s="37">
        <f t="shared" si="67"/>
        <v>20000000</v>
      </c>
      <c r="O143" s="37">
        <f>IF(G143 = E143*('Control Panel'!$C$22),M143*('Control Panel'!$C$22),$AG143-G143)</f>
        <v>101291.66666666669</v>
      </c>
      <c r="P143" s="38">
        <f t="shared" si="55"/>
        <v>0</v>
      </c>
      <c r="Q143" s="38">
        <f t="shared" si="56"/>
        <v>101291.66666666669</v>
      </c>
      <c r="R143" s="44">
        <f>SUM(Q$3:Q143)</f>
        <v>14282124.999999974</v>
      </c>
      <c r="S143" s="39">
        <f t="shared" si="57"/>
        <v>11.75</v>
      </c>
      <c r="T143" s="38">
        <f t="shared" si="58"/>
        <v>0</v>
      </c>
      <c r="U143" s="17">
        <f t="shared" si="72"/>
        <v>10000000</v>
      </c>
      <c r="V143" s="17">
        <f t="shared" si="68"/>
        <v>10000000</v>
      </c>
      <c r="W143" s="17">
        <f>IF(O143 = M143*('Control Panel'!$C$22), U143*('Control Panel'!$C$22),$AG143-G143-O143)</f>
        <v>50645.833333333343</v>
      </c>
      <c r="X143" s="20">
        <f t="shared" si="59"/>
        <v>0</v>
      </c>
      <c r="Y143" s="20">
        <f t="shared" si="60"/>
        <v>50645.833333333343</v>
      </c>
      <c r="Z143" s="48">
        <f>SUM(Y$3:Y143)</f>
        <v>7141062.499999987</v>
      </c>
      <c r="AA143" s="19">
        <f t="shared" si="61"/>
        <v>11.75</v>
      </c>
      <c r="AB143" s="20">
        <f t="shared" si="62"/>
        <v>0</v>
      </c>
      <c r="AC143" s="22">
        <f t="shared" si="63"/>
        <v>300991.95276082458</v>
      </c>
      <c r="AD143" s="99">
        <f t="shared" si="64"/>
        <v>0</v>
      </c>
      <c r="AF143" s="40">
        <f t="shared" si="65"/>
        <v>706248.68192960892</v>
      </c>
      <c r="AG143" s="3">
        <f>IF('Control Panel'!$D$27= "ON",'Mortgage Amortization'!D143*(1-'Control Panel'!$C$27),'Mortgage Amortization'!D143)</f>
        <v>706248.68192960892</v>
      </c>
      <c r="AH143" s="40">
        <f t="shared" si="69"/>
        <v>0</v>
      </c>
      <c r="AK143" s="2">
        <f>SUM('Mortgage Amortization'!G143,'Mortgage Amortization'!M143,'Mortgage Amortization'!S143,'Mortgage Amortization'!Y143,'Mortgage Amortization'!AE143,'Mortgage Amortization'!AK143,'Mortgage Amortization'!AQ143,'Mortgage Amortization'!AW143,'Mortgage Amortization'!BC143,'Mortgage Amortization'!BI143,'Mortgage Amortization'!BO143,'Mortgage Amortization'!BU143,'Mortgage Amortization'!CA143,'Mortgage Amortization'!CG143,'Mortgage Amortization'!CM143)</f>
        <v>59897516.642417066</v>
      </c>
    </row>
    <row r="144" spans="3:37" x14ac:dyDescent="0.3">
      <c r="D144">
        <v>142</v>
      </c>
      <c r="E144" s="28">
        <f t="shared" si="70"/>
        <v>29025486.720109608</v>
      </c>
      <c r="F144" s="28">
        <f t="shared" si="66"/>
        <v>28618177.534464553</v>
      </c>
      <c r="G144" s="28">
        <f>IF($AG144-E144*('Control Panel'!$C$22) &gt;=0, E144*('Control Panel'!$C$22),AG144)</f>
        <v>147001.99628455515</v>
      </c>
      <c r="H144" s="30">
        <f>IF(E144-$AC144 &lt;= 0,E144,'Mortgage Amortization'!$D144-$AC144)</f>
        <v>407309.18564505386</v>
      </c>
      <c r="I144" s="29">
        <f t="shared" si="52"/>
        <v>554311.18192960904</v>
      </c>
      <c r="J144" s="31">
        <f>SUM(I$3:I144)</f>
        <v>78712187.834004506</v>
      </c>
      <c r="K144" s="32">
        <f t="shared" si="53"/>
        <v>11.833333333333334</v>
      </c>
      <c r="L144" s="29">
        <f t="shared" si="54"/>
        <v>4819825.3634664705</v>
      </c>
      <c r="M144" s="37">
        <f t="shared" si="71"/>
        <v>20000000</v>
      </c>
      <c r="N144" s="37">
        <f t="shared" si="67"/>
        <v>20000000</v>
      </c>
      <c r="O144" s="37">
        <f>IF(G144 = E144*('Control Panel'!$C$22),M144*('Control Panel'!$C$22),$AG144-G144)</f>
        <v>101291.66666666669</v>
      </c>
      <c r="P144" s="38">
        <f t="shared" si="55"/>
        <v>0</v>
      </c>
      <c r="Q144" s="38">
        <f t="shared" si="56"/>
        <v>101291.66666666669</v>
      </c>
      <c r="R144" s="44">
        <f>SUM(Q$3:Q144)</f>
        <v>14383416.66666664</v>
      </c>
      <c r="S144" s="39">
        <f t="shared" si="57"/>
        <v>11.833333333333334</v>
      </c>
      <c r="T144" s="38">
        <f t="shared" si="58"/>
        <v>0</v>
      </c>
      <c r="U144" s="17">
        <f t="shared" si="72"/>
        <v>10000000</v>
      </c>
      <c r="V144" s="17">
        <f t="shared" si="68"/>
        <v>10000000</v>
      </c>
      <c r="W144" s="17">
        <f>IF(O144 = M144*('Control Panel'!$C$22), U144*('Control Panel'!$C$22),$AG144-G144-O144)</f>
        <v>50645.833333333343</v>
      </c>
      <c r="X144" s="20">
        <f t="shared" si="59"/>
        <v>0</v>
      </c>
      <c r="Y144" s="20">
        <f t="shared" si="60"/>
        <v>50645.833333333343</v>
      </c>
      <c r="Z144" s="48">
        <f>SUM(Y$3:Y144)</f>
        <v>7191708.33333332</v>
      </c>
      <c r="AA144" s="19">
        <f t="shared" si="61"/>
        <v>11.833333333333334</v>
      </c>
      <c r="AB144" s="20">
        <f t="shared" si="62"/>
        <v>0</v>
      </c>
      <c r="AC144" s="22">
        <f t="shared" si="63"/>
        <v>298939.49628455518</v>
      </c>
      <c r="AD144" s="99">
        <f t="shared" si="64"/>
        <v>0</v>
      </c>
      <c r="AF144" s="40">
        <f t="shared" si="65"/>
        <v>706248.68192960904</v>
      </c>
      <c r="AG144" s="3">
        <f>IF('Control Panel'!$D$27= "ON",'Mortgage Amortization'!D144*(1-'Control Panel'!$C$27),'Mortgage Amortization'!D144)</f>
        <v>706248.68192960904</v>
      </c>
      <c r="AH144" s="40">
        <f t="shared" si="69"/>
        <v>0</v>
      </c>
      <c r="AK144" s="2">
        <f>SUM('Mortgage Amortization'!G144,'Mortgage Amortization'!M144,'Mortgage Amortization'!S144,'Mortgage Amortization'!Y144,'Mortgage Amortization'!AE144,'Mortgage Amortization'!AK144,'Mortgage Amortization'!AQ144,'Mortgage Amortization'!AW144,'Mortgage Amortization'!BC144,'Mortgage Amortization'!BI144,'Mortgage Amortization'!BO144,'Mortgage Amortization'!BU144,'Mortgage Amortization'!CA144,'Mortgage Amortization'!CG144,'Mortgage Amortization'!CM144)</f>
        <v>59500317.272967562</v>
      </c>
    </row>
    <row r="145" spans="3:37" x14ac:dyDescent="0.3">
      <c r="D145">
        <v>143</v>
      </c>
      <c r="E145" s="28">
        <f t="shared" si="70"/>
        <v>28618177.534464553</v>
      </c>
      <c r="F145" s="28">
        <f t="shared" si="66"/>
        <v>28208805.497506369</v>
      </c>
      <c r="G145" s="28">
        <f>IF($AG145-E145*('Control Panel'!$C$22) &gt;=0, E145*('Control Panel'!$C$22),AG145)</f>
        <v>144939.14497142364</v>
      </c>
      <c r="H145" s="30">
        <f>IF(E145-$AC145 &lt;= 0,E145,'Mortgage Amortization'!$D145-$AC145)</f>
        <v>409372.03695818526</v>
      </c>
      <c r="I145" s="29">
        <f t="shared" si="52"/>
        <v>554311.18192960892</v>
      </c>
      <c r="J145" s="31">
        <f>SUM(I$3:I145)</f>
        <v>79266499.01593411</v>
      </c>
      <c r="K145" s="32">
        <f t="shared" si="53"/>
        <v>11.916666666666666</v>
      </c>
      <c r="L145" s="29">
        <f t="shared" si="54"/>
        <v>4878350.1070850408</v>
      </c>
      <c r="M145" s="37">
        <f t="shared" si="71"/>
        <v>20000000</v>
      </c>
      <c r="N145" s="37">
        <f t="shared" si="67"/>
        <v>20000000</v>
      </c>
      <c r="O145" s="37">
        <f>IF(G145 = E145*('Control Panel'!$C$22),M145*('Control Panel'!$C$22),$AG145-G145)</f>
        <v>101291.66666666669</v>
      </c>
      <c r="P145" s="38">
        <f t="shared" si="55"/>
        <v>0</v>
      </c>
      <c r="Q145" s="38">
        <f t="shared" si="56"/>
        <v>101291.66666666669</v>
      </c>
      <c r="R145" s="44">
        <f>SUM(Q$3:Q145)</f>
        <v>14484708.333333306</v>
      </c>
      <c r="S145" s="39">
        <f t="shared" si="57"/>
        <v>11.916666666666666</v>
      </c>
      <c r="T145" s="38">
        <f t="shared" si="58"/>
        <v>0</v>
      </c>
      <c r="U145" s="17">
        <f t="shared" si="72"/>
        <v>10000000</v>
      </c>
      <c r="V145" s="17">
        <f t="shared" si="68"/>
        <v>10000000</v>
      </c>
      <c r="W145" s="17">
        <f>IF(O145 = M145*('Control Panel'!$C$22), U145*('Control Panel'!$C$22),$AG145-G145-O145)</f>
        <v>50645.833333333343</v>
      </c>
      <c r="X145" s="20">
        <f t="shared" si="59"/>
        <v>0</v>
      </c>
      <c r="Y145" s="20">
        <f t="shared" si="60"/>
        <v>50645.833333333343</v>
      </c>
      <c r="Z145" s="48">
        <f>SUM(Y$3:Y145)</f>
        <v>7242354.166666653</v>
      </c>
      <c r="AA145" s="19">
        <f t="shared" si="61"/>
        <v>11.916666666666666</v>
      </c>
      <c r="AB145" s="20">
        <f t="shared" si="62"/>
        <v>0</v>
      </c>
      <c r="AC145" s="22">
        <f t="shared" si="63"/>
        <v>296876.64497142367</v>
      </c>
      <c r="AD145" s="99">
        <f t="shared" si="64"/>
        <v>0</v>
      </c>
      <c r="AF145" s="40">
        <f t="shared" si="65"/>
        <v>706248.68192960892</v>
      </c>
      <c r="AG145" s="3">
        <f>IF('Control Panel'!$D$27= "ON",'Mortgage Amortization'!D145*(1-'Control Panel'!$C$27),'Mortgage Amortization'!D145)</f>
        <v>706248.68192960892</v>
      </c>
      <c r="AH145" s="40">
        <f t="shared" si="69"/>
        <v>0</v>
      </c>
      <c r="AK145" s="2">
        <f>SUM('Mortgage Amortization'!G145,'Mortgage Amortization'!M145,'Mortgage Amortization'!S145,'Mortgage Amortization'!Y145,'Mortgage Amortization'!AE145,'Mortgage Amortization'!AK145,'Mortgage Amortization'!AQ145,'Mortgage Amortization'!AW145,'Mortgage Amortization'!BC145,'Mortgage Amortization'!BI145,'Mortgage Amortization'!BO145,'Mortgage Amortization'!BU145,'Mortgage Amortization'!CA145,'Mortgage Amortization'!CG145,'Mortgage Amortization'!CM145)</f>
        <v>59101155.763542123</v>
      </c>
    </row>
    <row r="146" spans="3:37" x14ac:dyDescent="0.3">
      <c r="C146">
        <f t="shared" ref="C146" si="74">D146/12</f>
        <v>12</v>
      </c>
      <c r="D146">
        <v>144</v>
      </c>
      <c r="E146" s="28">
        <f t="shared" si="70"/>
        <v>28208805.497506369</v>
      </c>
      <c r="F146" s="28">
        <f t="shared" si="66"/>
        <v>27797360.161752671</v>
      </c>
      <c r="G146" s="28">
        <f>IF($AG146-E146*('Control Panel'!$C$22) &gt;=0, E146*('Control Panel'!$C$22),AG146)</f>
        <v>142865.84617591248</v>
      </c>
      <c r="H146" s="30">
        <f>IF(E146-$AC146 &lt;= 0,E146,'Mortgage Amortization'!$D146-$AC146)</f>
        <v>411445.33575369627</v>
      </c>
      <c r="I146" s="29">
        <f t="shared" si="52"/>
        <v>554311.18192960881</v>
      </c>
      <c r="J146" s="31">
        <f>SUM(I$3:I146)</f>
        <v>79820810.197863713</v>
      </c>
      <c r="K146" s="32">
        <f t="shared" si="53"/>
        <v>12</v>
      </c>
      <c r="L146" s="29">
        <f t="shared" si="54"/>
        <v>4937344.0290443553</v>
      </c>
      <c r="M146" s="37">
        <f t="shared" si="71"/>
        <v>20000000</v>
      </c>
      <c r="N146" s="37">
        <f t="shared" si="67"/>
        <v>20000000</v>
      </c>
      <c r="O146" s="37">
        <f>IF(G146 = E146*('Control Panel'!$C$22),M146*('Control Panel'!$C$22),$AG146-G146)</f>
        <v>101291.66666666669</v>
      </c>
      <c r="P146" s="38">
        <f t="shared" si="55"/>
        <v>0</v>
      </c>
      <c r="Q146" s="38">
        <f t="shared" si="56"/>
        <v>101291.66666666669</v>
      </c>
      <c r="R146" s="44">
        <f>SUM(Q$3:Q146)</f>
        <v>14585999.999999972</v>
      </c>
      <c r="S146" s="39">
        <f t="shared" si="57"/>
        <v>12</v>
      </c>
      <c r="T146" s="38">
        <f t="shared" si="58"/>
        <v>0</v>
      </c>
      <c r="U146" s="17">
        <f t="shared" si="72"/>
        <v>10000000</v>
      </c>
      <c r="V146" s="17">
        <f t="shared" si="68"/>
        <v>10000000</v>
      </c>
      <c r="W146" s="17">
        <f>IF(O146 = M146*('Control Panel'!$C$22), U146*('Control Panel'!$C$22),$AG146-G146-O146)</f>
        <v>50645.833333333343</v>
      </c>
      <c r="X146" s="20">
        <f t="shared" si="59"/>
        <v>0</v>
      </c>
      <c r="Y146" s="20">
        <f t="shared" si="60"/>
        <v>50645.833333333343</v>
      </c>
      <c r="Z146" s="48">
        <f>SUM(Y$3:Y146)</f>
        <v>7292999.999999986</v>
      </c>
      <c r="AA146" s="19">
        <f t="shared" si="61"/>
        <v>12</v>
      </c>
      <c r="AB146" s="20">
        <f t="shared" si="62"/>
        <v>0</v>
      </c>
      <c r="AC146" s="22">
        <f t="shared" si="63"/>
        <v>294803.34617591253</v>
      </c>
      <c r="AD146" s="99">
        <f t="shared" si="64"/>
        <v>0</v>
      </c>
      <c r="AF146" s="40">
        <f t="shared" si="65"/>
        <v>706248.68192960881</v>
      </c>
      <c r="AG146" s="3">
        <f>IF('Control Panel'!$D$27= "ON",'Mortgage Amortization'!D146*(1-'Control Panel'!$C$27),'Mortgage Amortization'!D146)</f>
        <v>706248.68192960881</v>
      </c>
      <c r="AH146" s="40">
        <f t="shared" si="69"/>
        <v>0</v>
      </c>
      <c r="AK146" s="2">
        <f>SUM('Mortgage Amortization'!G146,'Mortgage Amortization'!M146,'Mortgage Amortization'!S146,'Mortgage Amortization'!Y146,'Mortgage Amortization'!AE146,'Mortgage Amortization'!AK146,'Mortgage Amortization'!AQ146,'Mortgage Amortization'!AW146,'Mortgage Amortization'!BC146,'Mortgage Amortization'!BI146,'Mortgage Amortization'!BO146,'Mortgage Amortization'!BU146,'Mortgage Amortization'!CA146,'Mortgage Amortization'!CG146,'Mortgage Amortization'!CM146)</f>
        <v>58700022.309735283</v>
      </c>
    </row>
    <row r="147" spans="3:37" x14ac:dyDescent="0.3">
      <c r="D147">
        <v>145</v>
      </c>
      <c r="E147" s="28">
        <f t="shared" si="70"/>
        <v>27797360.161752671</v>
      </c>
      <c r="F147" s="28">
        <f t="shared" si="66"/>
        <v>27383831.02680894</v>
      </c>
      <c r="G147" s="28">
        <f>IF($AG147-E147*('Control Panel'!$C$22) &gt;=0, E147*('Control Panel'!$C$22),AG147)</f>
        <v>140782.04698587657</v>
      </c>
      <c r="H147" s="30">
        <f>IF(E147-$AC147 &lt;= 0,E147,'Mortgage Amortization'!$D147-$AC147)</f>
        <v>413529.13494373241</v>
      </c>
      <c r="I147" s="29">
        <f t="shared" si="52"/>
        <v>554311.18192960904</v>
      </c>
      <c r="J147" s="31">
        <f>SUM(I$3:I147)</f>
        <v>80375121.379793316</v>
      </c>
      <c r="K147" s="32">
        <f t="shared" si="53"/>
        <v>12.083333333333334</v>
      </c>
      <c r="L147" s="29">
        <f t="shared" si="54"/>
        <v>4996810.3805701006</v>
      </c>
      <c r="M147" s="37">
        <f t="shared" si="71"/>
        <v>20000000</v>
      </c>
      <c r="N147" s="37">
        <f t="shared" si="67"/>
        <v>20000000</v>
      </c>
      <c r="O147" s="37">
        <f>IF(G147 = E147*('Control Panel'!$C$22),M147*('Control Panel'!$C$22),$AG147-G147)</f>
        <v>101291.66666666669</v>
      </c>
      <c r="P147" s="38">
        <f t="shared" si="55"/>
        <v>0</v>
      </c>
      <c r="Q147" s="38">
        <f t="shared" si="56"/>
        <v>101291.66666666669</v>
      </c>
      <c r="R147" s="44">
        <f>SUM(Q$3:Q147)</f>
        <v>14687291.666666638</v>
      </c>
      <c r="S147" s="39">
        <f t="shared" si="57"/>
        <v>12.083333333333334</v>
      </c>
      <c r="T147" s="38">
        <f t="shared" si="58"/>
        <v>0</v>
      </c>
      <c r="U147" s="17">
        <f t="shared" si="72"/>
        <v>10000000</v>
      </c>
      <c r="V147" s="17">
        <f t="shared" si="68"/>
        <v>10000000</v>
      </c>
      <c r="W147" s="17">
        <f>IF(O147 = M147*('Control Panel'!$C$22), U147*('Control Panel'!$C$22),$AG147-G147-O147)</f>
        <v>50645.833333333343</v>
      </c>
      <c r="X147" s="20">
        <f t="shared" si="59"/>
        <v>0</v>
      </c>
      <c r="Y147" s="20">
        <f t="shared" si="60"/>
        <v>50645.833333333343</v>
      </c>
      <c r="Z147" s="48">
        <f>SUM(Y$3:Y147)</f>
        <v>7343645.8333333191</v>
      </c>
      <c r="AA147" s="19">
        <f t="shared" si="61"/>
        <v>12.083333333333334</v>
      </c>
      <c r="AB147" s="20">
        <f t="shared" si="62"/>
        <v>0</v>
      </c>
      <c r="AC147" s="22">
        <f t="shared" si="63"/>
        <v>292719.54698587663</v>
      </c>
      <c r="AD147" s="99">
        <f t="shared" si="64"/>
        <v>0</v>
      </c>
      <c r="AF147" s="40">
        <f t="shared" si="65"/>
        <v>706248.68192960904</v>
      </c>
      <c r="AG147" s="3">
        <f>IF('Control Panel'!$D$27= "ON",'Mortgage Amortization'!D147*(1-'Control Panel'!$C$27),'Mortgage Amortization'!D147)</f>
        <v>706248.68192960904</v>
      </c>
      <c r="AH147" s="40">
        <f t="shared" si="69"/>
        <v>0</v>
      </c>
      <c r="AK147" s="2">
        <f>SUM('Mortgage Amortization'!G147,'Mortgage Amortization'!M147,'Mortgage Amortization'!S147,'Mortgage Amortization'!Y147,'Mortgage Amortization'!AE147,'Mortgage Amortization'!AK147,'Mortgage Amortization'!AQ147,'Mortgage Amortization'!AW147,'Mortgage Amortization'!BC147,'Mortgage Amortization'!BI147,'Mortgage Amortization'!BO147,'Mortgage Amortization'!BU147,'Mortgage Amortization'!CA147,'Mortgage Amortization'!CG147,'Mortgage Amortization'!CM147)</f>
        <v>58296907.05758515</v>
      </c>
    </row>
    <row r="148" spans="3:37" x14ac:dyDescent="0.3">
      <c r="D148">
        <v>146</v>
      </c>
      <c r="E148" s="28">
        <f t="shared" si="70"/>
        <v>27383831.02680894</v>
      </c>
      <c r="F148" s="28">
        <f t="shared" si="66"/>
        <v>26968207.539100524</v>
      </c>
      <c r="G148" s="28">
        <f>IF($AG148-E148*('Control Panel'!$C$22) &gt;=0, E148*('Control Panel'!$C$22),AG148)</f>
        <v>138687.6942211928</v>
      </c>
      <c r="H148" s="30">
        <f>IF(E148-$AC148 &lt;= 0,E148,'Mortgage Amortization'!$D148-$AC148)</f>
        <v>415623.48770841607</v>
      </c>
      <c r="I148" s="29">
        <f t="shared" si="52"/>
        <v>554311.18192960881</v>
      </c>
      <c r="J148" s="31">
        <f>SUM(I$3:I148)</f>
        <v>80929432.561722919</v>
      </c>
      <c r="K148" s="32">
        <f t="shared" si="53"/>
        <v>12.166666666666666</v>
      </c>
      <c r="L148" s="29">
        <f t="shared" si="54"/>
        <v>5056752.4337857282</v>
      </c>
      <c r="M148" s="37">
        <f t="shared" si="71"/>
        <v>20000000</v>
      </c>
      <c r="N148" s="37">
        <f t="shared" si="67"/>
        <v>20000000</v>
      </c>
      <c r="O148" s="37">
        <f>IF(G148 = E148*('Control Panel'!$C$22),M148*('Control Panel'!$C$22),$AG148-G148)</f>
        <v>101291.66666666669</v>
      </c>
      <c r="P148" s="38">
        <f t="shared" si="55"/>
        <v>0</v>
      </c>
      <c r="Q148" s="38">
        <f t="shared" si="56"/>
        <v>101291.66666666669</v>
      </c>
      <c r="R148" s="44">
        <f>SUM(Q$3:Q148)</f>
        <v>14788583.333333304</v>
      </c>
      <c r="S148" s="39">
        <f t="shared" si="57"/>
        <v>12.166666666666666</v>
      </c>
      <c r="T148" s="38">
        <f t="shared" si="58"/>
        <v>0</v>
      </c>
      <c r="U148" s="17">
        <f t="shared" si="72"/>
        <v>10000000</v>
      </c>
      <c r="V148" s="17">
        <f t="shared" si="68"/>
        <v>10000000</v>
      </c>
      <c r="W148" s="17">
        <f>IF(O148 = M148*('Control Panel'!$C$22), U148*('Control Panel'!$C$22),$AG148-G148-O148)</f>
        <v>50645.833333333343</v>
      </c>
      <c r="X148" s="20">
        <f t="shared" si="59"/>
        <v>0</v>
      </c>
      <c r="Y148" s="20">
        <f t="shared" si="60"/>
        <v>50645.833333333343</v>
      </c>
      <c r="Z148" s="48">
        <f>SUM(Y$3:Y148)</f>
        <v>7394291.6666666521</v>
      </c>
      <c r="AA148" s="19">
        <f t="shared" si="61"/>
        <v>12.166666666666666</v>
      </c>
      <c r="AB148" s="20">
        <f t="shared" si="62"/>
        <v>0</v>
      </c>
      <c r="AC148" s="22">
        <f t="shared" si="63"/>
        <v>290625.19422119285</v>
      </c>
      <c r="AD148" s="99">
        <f t="shared" si="64"/>
        <v>0</v>
      </c>
      <c r="AF148" s="40">
        <f t="shared" si="65"/>
        <v>706248.68192960881</v>
      </c>
      <c r="AG148" s="3">
        <f>IF('Control Panel'!$D$27= "ON",'Mortgage Amortization'!D148*(1-'Control Panel'!$C$27),'Mortgage Amortization'!D148)</f>
        <v>706248.68192960892</v>
      </c>
      <c r="AH148" s="40">
        <f t="shared" si="69"/>
        <v>0</v>
      </c>
      <c r="AK148" s="2">
        <f>SUM('Mortgage Amortization'!G148,'Mortgage Amortization'!M148,'Mortgage Amortization'!S148,'Mortgage Amortization'!Y148,'Mortgage Amortization'!AE148,'Mortgage Amortization'!AK148,'Mortgage Amortization'!AQ148,'Mortgage Amortization'!AW148,'Mortgage Amortization'!BC148,'Mortgage Amortization'!BI148,'Mortgage Amortization'!BO148,'Mortgage Amortization'!BU148,'Mortgage Amortization'!CA148,'Mortgage Amortization'!CG148,'Mortgage Amortization'!CM148)</f>
        <v>57891800.103320085</v>
      </c>
    </row>
    <row r="149" spans="3:37" x14ac:dyDescent="0.3">
      <c r="D149">
        <v>147</v>
      </c>
      <c r="E149" s="28">
        <f t="shared" si="70"/>
        <v>26968207.539100524</v>
      </c>
      <c r="F149" s="28">
        <f t="shared" si="66"/>
        <v>26550479.091603316</v>
      </c>
      <c r="G149" s="28">
        <f>IF($AG149-E149*('Control Panel'!$C$22) &gt;=0, E149*('Control Panel'!$C$22),AG149)</f>
        <v>136582.73443240288</v>
      </c>
      <c r="H149" s="30">
        <f>IF(E149-$AC149 &lt;= 0,E149,'Mortgage Amortization'!$D149-$AC149)</f>
        <v>417728.44749720604</v>
      </c>
      <c r="I149" s="29">
        <f t="shared" si="52"/>
        <v>554311.18192960892</v>
      </c>
      <c r="J149" s="31">
        <f>SUM(I$3:I149)</f>
        <v>81483743.743652523</v>
      </c>
      <c r="K149" s="32">
        <f t="shared" si="53"/>
        <v>12.25</v>
      </c>
      <c r="L149" s="29">
        <f t="shared" si="54"/>
        <v>5117173.4818407744</v>
      </c>
      <c r="M149" s="37">
        <f t="shared" si="71"/>
        <v>20000000</v>
      </c>
      <c r="N149" s="37">
        <f t="shared" si="67"/>
        <v>20000000</v>
      </c>
      <c r="O149" s="37">
        <f>IF(G149 = E149*('Control Panel'!$C$22),M149*('Control Panel'!$C$22),$AG149-G149)</f>
        <v>101291.66666666669</v>
      </c>
      <c r="P149" s="38">
        <f t="shared" si="55"/>
        <v>0</v>
      </c>
      <c r="Q149" s="38">
        <f t="shared" si="56"/>
        <v>101291.66666666669</v>
      </c>
      <c r="R149" s="44">
        <f>SUM(Q$3:Q149)</f>
        <v>14889874.99999997</v>
      </c>
      <c r="S149" s="39">
        <f t="shared" si="57"/>
        <v>12.25</v>
      </c>
      <c r="T149" s="38">
        <f t="shared" si="58"/>
        <v>0</v>
      </c>
      <c r="U149" s="17">
        <f t="shared" si="72"/>
        <v>10000000</v>
      </c>
      <c r="V149" s="17">
        <f t="shared" si="68"/>
        <v>10000000</v>
      </c>
      <c r="W149" s="17">
        <f>IF(O149 = M149*('Control Panel'!$C$22), U149*('Control Panel'!$C$22),$AG149-G149-O149)</f>
        <v>50645.833333333343</v>
      </c>
      <c r="X149" s="20">
        <f t="shared" si="59"/>
        <v>0</v>
      </c>
      <c r="Y149" s="20">
        <f t="shared" si="60"/>
        <v>50645.833333333343</v>
      </c>
      <c r="Z149" s="48">
        <f>SUM(Y$3:Y149)</f>
        <v>7444937.4999999851</v>
      </c>
      <c r="AA149" s="19">
        <f t="shared" si="61"/>
        <v>12.25</v>
      </c>
      <c r="AB149" s="20">
        <f t="shared" si="62"/>
        <v>0</v>
      </c>
      <c r="AC149" s="22">
        <f t="shared" si="63"/>
        <v>288520.23443240288</v>
      </c>
      <c r="AD149" s="99">
        <f t="shared" si="64"/>
        <v>0</v>
      </c>
      <c r="AF149" s="40">
        <f t="shared" si="65"/>
        <v>706248.68192960892</v>
      </c>
      <c r="AG149" s="3">
        <f>IF('Control Panel'!$D$27= "ON",'Mortgage Amortization'!D149*(1-'Control Panel'!$C$27),'Mortgage Amortization'!D149)</f>
        <v>706248.68192960892</v>
      </c>
      <c r="AH149" s="40">
        <f t="shared" si="69"/>
        <v>0</v>
      </c>
      <c r="AK149" s="2">
        <f>SUM('Mortgage Amortization'!G149,'Mortgage Amortization'!M149,'Mortgage Amortization'!S149,'Mortgage Amortization'!Y149,'Mortgage Amortization'!AE149,'Mortgage Amortization'!AK149,'Mortgage Amortization'!AQ149,'Mortgage Amortization'!AW149,'Mortgage Amortization'!BC149,'Mortgage Amortization'!BI149,'Mortgage Amortization'!BO149,'Mortgage Amortization'!BU149,'Mortgage Amortization'!CA149,'Mortgage Amortization'!CG149,'Mortgage Amortization'!CM149)</f>
        <v>57484691.49310407</v>
      </c>
    </row>
    <row r="150" spans="3:37" x14ac:dyDescent="0.3">
      <c r="D150">
        <v>148</v>
      </c>
      <c r="E150" s="28">
        <f t="shared" si="70"/>
        <v>26550479.091603316</v>
      </c>
      <c r="F150" s="28">
        <f t="shared" si="66"/>
        <v>26130635.023573056</v>
      </c>
      <c r="G150" s="28">
        <f>IF($AG150-E150*('Control Panel'!$C$22) &gt;=0, E150*('Control Panel'!$C$22),AG150)</f>
        <v>134467.11389934932</v>
      </c>
      <c r="H150" s="30">
        <f>IF(E150-$AC150 &lt;= 0,E150,'Mortgage Amortization'!$D150-$AC150)</f>
        <v>419844.06803025969</v>
      </c>
      <c r="I150" s="29">
        <f t="shared" si="52"/>
        <v>554311.18192960904</v>
      </c>
      <c r="J150" s="31">
        <f>SUM(I$3:I150)</f>
        <v>82038054.925582126</v>
      </c>
      <c r="K150" s="32">
        <f t="shared" si="53"/>
        <v>12.333333333333334</v>
      </c>
      <c r="L150" s="29">
        <f t="shared" si="54"/>
        <v>5178076.8390398696</v>
      </c>
      <c r="M150" s="37">
        <f t="shared" si="71"/>
        <v>20000000</v>
      </c>
      <c r="N150" s="37">
        <f t="shared" si="67"/>
        <v>20000000</v>
      </c>
      <c r="O150" s="37">
        <f>IF(G150 = E150*('Control Panel'!$C$22),M150*('Control Panel'!$C$22),$AG150-G150)</f>
        <v>101291.66666666669</v>
      </c>
      <c r="P150" s="38">
        <f t="shared" si="55"/>
        <v>0</v>
      </c>
      <c r="Q150" s="38">
        <f t="shared" si="56"/>
        <v>101291.66666666669</v>
      </c>
      <c r="R150" s="44">
        <f>SUM(Q$3:Q150)</f>
        <v>14991166.666666636</v>
      </c>
      <c r="S150" s="39">
        <f t="shared" si="57"/>
        <v>12.333333333333334</v>
      </c>
      <c r="T150" s="38">
        <f t="shared" si="58"/>
        <v>0</v>
      </c>
      <c r="U150" s="17">
        <f t="shared" si="72"/>
        <v>10000000</v>
      </c>
      <c r="V150" s="17">
        <f t="shared" si="68"/>
        <v>10000000</v>
      </c>
      <c r="W150" s="17">
        <f>IF(O150 = M150*('Control Panel'!$C$22), U150*('Control Panel'!$C$22),$AG150-G150-O150)</f>
        <v>50645.833333333343</v>
      </c>
      <c r="X150" s="20">
        <f t="shared" si="59"/>
        <v>0</v>
      </c>
      <c r="Y150" s="20">
        <f t="shared" si="60"/>
        <v>50645.833333333343</v>
      </c>
      <c r="Z150" s="48">
        <f>SUM(Y$3:Y150)</f>
        <v>7495583.3333333181</v>
      </c>
      <c r="AA150" s="19">
        <f t="shared" si="61"/>
        <v>12.333333333333334</v>
      </c>
      <c r="AB150" s="20">
        <f t="shared" si="62"/>
        <v>0</v>
      </c>
      <c r="AC150" s="22">
        <f t="shared" si="63"/>
        <v>286404.61389934935</v>
      </c>
      <c r="AD150" s="99">
        <f t="shared" si="64"/>
        <v>0</v>
      </c>
      <c r="AF150" s="40">
        <f t="shared" si="65"/>
        <v>706248.68192960904</v>
      </c>
      <c r="AG150" s="3">
        <f>IF('Control Panel'!$D$27= "ON",'Mortgage Amortization'!D150*(1-'Control Panel'!$C$27),'Mortgage Amortization'!D150)</f>
        <v>706248.68192960904</v>
      </c>
      <c r="AH150" s="40">
        <f t="shared" si="69"/>
        <v>0</v>
      </c>
      <c r="AK150" s="2">
        <f>SUM('Mortgage Amortization'!G150,'Mortgage Amortization'!M150,'Mortgage Amortization'!S150,'Mortgage Amortization'!Y150,'Mortgage Amortization'!AE150,'Mortgage Amortization'!AK150,'Mortgage Amortization'!AQ150,'Mortgage Amortization'!AW150,'Mortgage Amortization'!BC150,'Mortgage Amortization'!BI150,'Mortgage Amortization'!BO150,'Mortgage Amortization'!BU150,'Mortgage Amortization'!CA150,'Mortgage Amortization'!CG150,'Mortgage Amortization'!CM150)</f>
        <v>57075571.222780719</v>
      </c>
    </row>
    <row r="151" spans="3:37" x14ac:dyDescent="0.3">
      <c r="D151">
        <v>149</v>
      </c>
      <c r="E151" s="28">
        <f t="shared" si="70"/>
        <v>26130635.023573056</v>
      </c>
      <c r="F151" s="28">
        <f t="shared" si="66"/>
        <v>25708664.620273251</v>
      </c>
      <c r="G151" s="28">
        <f>IF($AG151-E151*('Control Panel'!$C$22) &gt;=0, E151*('Control Panel'!$C$22),AG151)</f>
        <v>132340.77862980438</v>
      </c>
      <c r="H151" s="30">
        <f>IF(E151-$AC151 &lt;= 0,E151,'Mortgage Amortization'!$D151-$AC151)</f>
        <v>421970.40329980454</v>
      </c>
      <c r="I151" s="29">
        <f t="shared" si="52"/>
        <v>554311.18192960892</v>
      </c>
      <c r="J151" s="31">
        <f>SUM(I$3:I151)</f>
        <v>82592366.107511729</v>
      </c>
      <c r="K151" s="32">
        <f t="shared" si="53"/>
        <v>12.416666666666666</v>
      </c>
      <c r="L151" s="29">
        <f t="shared" si="54"/>
        <v>5239465.8409725726</v>
      </c>
      <c r="M151" s="37">
        <f t="shared" si="71"/>
        <v>20000000</v>
      </c>
      <c r="N151" s="37">
        <f t="shared" si="67"/>
        <v>20000000</v>
      </c>
      <c r="O151" s="37">
        <f>IF(G151 = E151*('Control Panel'!$C$22),M151*('Control Panel'!$C$22),$AG151-G151)</f>
        <v>101291.66666666669</v>
      </c>
      <c r="P151" s="38">
        <f t="shared" si="55"/>
        <v>0</v>
      </c>
      <c r="Q151" s="38">
        <f t="shared" si="56"/>
        <v>101291.66666666669</v>
      </c>
      <c r="R151" s="44">
        <f>SUM(Q$3:Q151)</f>
        <v>15092458.333333302</v>
      </c>
      <c r="S151" s="39">
        <f t="shared" si="57"/>
        <v>12.416666666666666</v>
      </c>
      <c r="T151" s="38">
        <f t="shared" si="58"/>
        <v>0</v>
      </c>
      <c r="U151" s="17">
        <f t="shared" si="72"/>
        <v>10000000</v>
      </c>
      <c r="V151" s="17">
        <f t="shared" si="68"/>
        <v>10000000</v>
      </c>
      <c r="W151" s="17">
        <f>IF(O151 = M151*('Control Panel'!$C$22), U151*('Control Panel'!$C$22),$AG151-G151-O151)</f>
        <v>50645.833333333343</v>
      </c>
      <c r="X151" s="20">
        <f t="shared" si="59"/>
        <v>0</v>
      </c>
      <c r="Y151" s="20">
        <f t="shared" si="60"/>
        <v>50645.833333333343</v>
      </c>
      <c r="Z151" s="48">
        <f>SUM(Y$3:Y151)</f>
        <v>7546229.1666666511</v>
      </c>
      <c r="AA151" s="19">
        <f t="shared" si="61"/>
        <v>12.416666666666666</v>
      </c>
      <c r="AB151" s="20">
        <f t="shared" si="62"/>
        <v>0</v>
      </c>
      <c r="AC151" s="22">
        <f t="shared" si="63"/>
        <v>284278.27862980438</v>
      </c>
      <c r="AD151" s="99">
        <f t="shared" si="64"/>
        <v>0</v>
      </c>
      <c r="AF151" s="40">
        <f t="shared" si="65"/>
        <v>706248.68192960892</v>
      </c>
      <c r="AG151" s="3">
        <f>IF('Control Panel'!$D$27= "ON",'Mortgage Amortization'!D151*(1-'Control Panel'!$C$27),'Mortgage Amortization'!D151)</f>
        <v>706248.68192960892</v>
      </c>
      <c r="AH151" s="40">
        <f t="shared" si="69"/>
        <v>0</v>
      </c>
      <c r="AK151" s="2">
        <f>SUM('Mortgage Amortization'!G151,'Mortgage Amortization'!M151,'Mortgage Amortization'!S151,'Mortgage Amortization'!Y151,'Mortgage Amortization'!AE151,'Mortgage Amortization'!AK151,'Mortgage Amortization'!AQ151,'Mortgage Amortization'!AW151,'Mortgage Amortization'!BC151,'Mortgage Amortization'!BI151,'Mortgage Amortization'!BO151,'Mortgage Amortization'!BU151,'Mortgage Amortization'!CA151,'Mortgage Amortization'!CG151,'Mortgage Amortization'!CM151)</f>
        <v>56664429.237616003</v>
      </c>
    </row>
    <row r="152" spans="3:37" x14ac:dyDescent="0.3">
      <c r="D152">
        <v>150</v>
      </c>
      <c r="E152" s="28">
        <f t="shared" si="70"/>
        <v>25708664.620273251</v>
      </c>
      <c r="F152" s="28">
        <f t="shared" si="66"/>
        <v>25284557.112701736</v>
      </c>
      <c r="G152" s="28">
        <f>IF($AG152-E152*('Control Panel'!$C$22) &gt;=0, E152*('Control Panel'!$C$22),AG152)</f>
        <v>130203.67435809226</v>
      </c>
      <c r="H152" s="30">
        <f>IF(E152-$AC152 &lt;= 0,E152,'Mortgage Amortization'!$D152-$AC152)</f>
        <v>424107.5075715165</v>
      </c>
      <c r="I152" s="29">
        <f t="shared" si="52"/>
        <v>554311.18192960881</v>
      </c>
      <c r="J152" s="31">
        <f>SUM(I$3:I152)</f>
        <v>83146677.289441332</v>
      </c>
      <c r="K152" s="32">
        <f t="shared" si="53"/>
        <v>12.5</v>
      </c>
      <c r="L152" s="29">
        <f t="shared" si="54"/>
        <v>5301343.8446439561</v>
      </c>
      <c r="M152" s="37">
        <f t="shared" si="71"/>
        <v>20000000</v>
      </c>
      <c r="N152" s="37">
        <f t="shared" si="67"/>
        <v>20000000</v>
      </c>
      <c r="O152" s="37">
        <f>IF(G152 = E152*('Control Panel'!$C$22),M152*('Control Panel'!$C$22),$AG152-G152)</f>
        <v>101291.66666666669</v>
      </c>
      <c r="P152" s="38">
        <f t="shared" si="55"/>
        <v>0</v>
      </c>
      <c r="Q152" s="38">
        <f t="shared" si="56"/>
        <v>101291.66666666669</v>
      </c>
      <c r="R152" s="44">
        <f>SUM(Q$3:Q152)</f>
        <v>15193749.999999968</v>
      </c>
      <c r="S152" s="39">
        <f t="shared" si="57"/>
        <v>12.5</v>
      </c>
      <c r="T152" s="38">
        <f t="shared" si="58"/>
        <v>0</v>
      </c>
      <c r="U152" s="17">
        <f t="shared" si="72"/>
        <v>10000000</v>
      </c>
      <c r="V152" s="17">
        <f t="shared" si="68"/>
        <v>10000000</v>
      </c>
      <c r="W152" s="17">
        <f>IF(O152 = M152*('Control Panel'!$C$22), U152*('Control Panel'!$C$22),$AG152-G152-O152)</f>
        <v>50645.833333333343</v>
      </c>
      <c r="X152" s="20">
        <f t="shared" si="59"/>
        <v>0</v>
      </c>
      <c r="Y152" s="20">
        <f t="shared" si="60"/>
        <v>50645.833333333343</v>
      </c>
      <c r="Z152" s="48">
        <f>SUM(Y$3:Y152)</f>
        <v>7596874.9999999842</v>
      </c>
      <c r="AA152" s="19">
        <f t="shared" si="61"/>
        <v>12.5</v>
      </c>
      <c r="AB152" s="20">
        <f t="shared" si="62"/>
        <v>0</v>
      </c>
      <c r="AC152" s="22">
        <f t="shared" si="63"/>
        <v>282141.17435809231</v>
      </c>
      <c r="AD152" s="99">
        <f t="shared" si="64"/>
        <v>0</v>
      </c>
      <c r="AF152" s="40">
        <f t="shared" si="65"/>
        <v>706248.68192960881</v>
      </c>
      <c r="AG152" s="3">
        <f>IF('Control Panel'!$D$27= "ON",'Mortgage Amortization'!D152*(1-'Control Panel'!$C$27),'Mortgage Amortization'!D152)</f>
        <v>706248.68192960881</v>
      </c>
      <c r="AH152" s="40">
        <f t="shared" si="69"/>
        <v>0</v>
      </c>
      <c r="AK152" s="2">
        <f>SUM('Mortgage Amortization'!G152,'Mortgage Amortization'!M152,'Mortgage Amortization'!S152,'Mortgage Amortization'!Y152,'Mortgage Amortization'!AE152,'Mortgage Amortization'!AK152,'Mortgage Amortization'!AQ152,'Mortgage Amortization'!AW152,'Mortgage Amortization'!BC152,'Mortgage Amortization'!BI152,'Mortgage Amortization'!BO152,'Mortgage Amortization'!BU152,'Mortgage Amortization'!CA152,'Mortgage Amortization'!CG152,'Mortgage Amortization'!CM152)</f>
        <v>56251255.432039656</v>
      </c>
    </row>
    <row r="153" spans="3:37" x14ac:dyDescent="0.3">
      <c r="D153">
        <v>151</v>
      </c>
      <c r="E153" s="28">
        <f t="shared" si="70"/>
        <v>25284557.112701736</v>
      </c>
      <c r="F153" s="28">
        <f t="shared" si="66"/>
        <v>24858301.677315831</v>
      </c>
      <c r="G153" s="28">
        <f>IF($AG153-E153*('Control Panel'!$C$22) &gt;=0, E153*('Control Panel'!$C$22),AG153)</f>
        <v>128055.74654370402</v>
      </c>
      <c r="H153" s="30">
        <f>IF(E153-$AC153 &lt;= 0,E153,'Mortgage Amortization'!$D153-$AC153)</f>
        <v>426255.43538590497</v>
      </c>
      <c r="I153" s="29">
        <f t="shared" si="52"/>
        <v>554311.18192960904</v>
      </c>
      <c r="J153" s="31">
        <f>SUM(I$3:I153)</f>
        <v>83700988.471370935</v>
      </c>
      <c r="K153" s="32">
        <f t="shared" si="53"/>
        <v>12.583333333333334</v>
      </c>
      <c r="L153" s="29">
        <f t="shared" si="54"/>
        <v>5363714.2286059707</v>
      </c>
      <c r="M153" s="37">
        <f t="shared" si="71"/>
        <v>20000000</v>
      </c>
      <c r="N153" s="37">
        <f t="shared" si="67"/>
        <v>20000000</v>
      </c>
      <c r="O153" s="37">
        <f>IF(G153 = E153*('Control Panel'!$C$22),M153*('Control Panel'!$C$22),$AG153-G153)</f>
        <v>101291.66666666669</v>
      </c>
      <c r="P153" s="38">
        <f t="shared" si="55"/>
        <v>0</v>
      </c>
      <c r="Q153" s="38">
        <f t="shared" si="56"/>
        <v>101291.66666666669</v>
      </c>
      <c r="R153" s="44">
        <f>SUM(Q$3:Q153)</f>
        <v>15295041.666666634</v>
      </c>
      <c r="S153" s="39">
        <f t="shared" si="57"/>
        <v>12.583333333333334</v>
      </c>
      <c r="T153" s="38">
        <f t="shared" si="58"/>
        <v>0</v>
      </c>
      <c r="U153" s="17">
        <f t="shared" si="72"/>
        <v>10000000</v>
      </c>
      <c r="V153" s="17">
        <f t="shared" si="68"/>
        <v>10000000</v>
      </c>
      <c r="W153" s="17">
        <f>IF(O153 = M153*('Control Panel'!$C$22), U153*('Control Panel'!$C$22),$AG153-G153-O153)</f>
        <v>50645.833333333343</v>
      </c>
      <c r="X153" s="20">
        <f t="shared" si="59"/>
        <v>0</v>
      </c>
      <c r="Y153" s="20">
        <f t="shared" si="60"/>
        <v>50645.833333333343</v>
      </c>
      <c r="Z153" s="48">
        <f>SUM(Y$3:Y153)</f>
        <v>7647520.8333333172</v>
      </c>
      <c r="AA153" s="19">
        <f t="shared" si="61"/>
        <v>12.583333333333334</v>
      </c>
      <c r="AB153" s="20">
        <f t="shared" si="62"/>
        <v>0</v>
      </c>
      <c r="AC153" s="22">
        <f t="shared" si="63"/>
        <v>279993.24654370407</v>
      </c>
      <c r="AD153" s="99">
        <f t="shared" si="64"/>
        <v>0</v>
      </c>
      <c r="AF153" s="40">
        <f t="shared" si="65"/>
        <v>706248.68192960904</v>
      </c>
      <c r="AG153" s="3">
        <f>IF('Control Panel'!$D$27= "ON",'Mortgage Amortization'!D153*(1-'Control Panel'!$C$27),'Mortgage Amortization'!D153)</f>
        <v>706248.68192960904</v>
      </c>
      <c r="AH153" s="40">
        <f t="shared" si="69"/>
        <v>0</v>
      </c>
      <c r="AK153" s="2">
        <f>SUM('Mortgage Amortization'!G153,'Mortgage Amortization'!M153,'Mortgage Amortization'!S153,'Mortgage Amortization'!Y153,'Mortgage Amortization'!AE153,'Mortgage Amortization'!AK153,'Mortgage Amortization'!AQ153,'Mortgage Amortization'!AW153,'Mortgage Amortization'!BC153,'Mortgage Amortization'!BI153,'Mortgage Amortization'!BO153,'Mortgage Amortization'!BU153,'Mortgage Amortization'!CA153,'Mortgage Amortization'!CG153,'Mortgage Amortization'!CM153)</f>
        <v>55836039.649385192</v>
      </c>
    </row>
    <row r="154" spans="3:37" x14ac:dyDescent="0.3">
      <c r="D154">
        <v>152</v>
      </c>
      <c r="E154" s="28">
        <f t="shared" si="70"/>
        <v>24858301.677315831</v>
      </c>
      <c r="F154" s="28">
        <f t="shared" si="66"/>
        <v>24429887.435756128</v>
      </c>
      <c r="G154" s="28">
        <f>IF($AG154-E154*('Control Panel'!$C$22) &gt;=0, E154*('Control Panel'!$C$22),AG154)</f>
        <v>125896.94036990582</v>
      </c>
      <c r="H154" s="30">
        <f>IF(E154-$AC154 &lt;= 0,E154,'Mortgage Amortization'!$D154-$AC154)</f>
        <v>428414.24155970319</v>
      </c>
      <c r="I154" s="29">
        <f t="shared" si="52"/>
        <v>554311.18192960904</v>
      </c>
      <c r="J154" s="31">
        <f>SUM(I$3:I154)</f>
        <v>84255299.653300539</v>
      </c>
      <c r="K154" s="32">
        <f t="shared" si="53"/>
        <v>12.666666666666666</v>
      </c>
      <c r="L154" s="29">
        <f t="shared" si="54"/>
        <v>5426580.3930895738</v>
      </c>
      <c r="M154" s="37">
        <f t="shared" si="71"/>
        <v>20000000</v>
      </c>
      <c r="N154" s="37">
        <f t="shared" si="67"/>
        <v>20000000</v>
      </c>
      <c r="O154" s="37">
        <f>IF(G154 = E154*('Control Panel'!$C$22),M154*('Control Panel'!$C$22),$AG154-G154)</f>
        <v>101291.66666666669</v>
      </c>
      <c r="P154" s="38">
        <f t="shared" si="55"/>
        <v>0</v>
      </c>
      <c r="Q154" s="38">
        <f t="shared" si="56"/>
        <v>101291.66666666669</v>
      </c>
      <c r="R154" s="44">
        <f>SUM(Q$3:Q154)</f>
        <v>15396333.3333333</v>
      </c>
      <c r="S154" s="39">
        <f t="shared" si="57"/>
        <v>12.666666666666666</v>
      </c>
      <c r="T154" s="38">
        <f t="shared" si="58"/>
        <v>0</v>
      </c>
      <c r="U154" s="17">
        <f t="shared" si="72"/>
        <v>10000000</v>
      </c>
      <c r="V154" s="17">
        <f t="shared" si="68"/>
        <v>10000000</v>
      </c>
      <c r="W154" s="17">
        <f>IF(O154 = M154*('Control Panel'!$C$22), U154*('Control Panel'!$C$22),$AG154-G154-O154)</f>
        <v>50645.833333333343</v>
      </c>
      <c r="X154" s="20">
        <f t="shared" si="59"/>
        <v>0</v>
      </c>
      <c r="Y154" s="20">
        <f t="shared" si="60"/>
        <v>50645.833333333343</v>
      </c>
      <c r="Z154" s="48">
        <f>SUM(Y$3:Y154)</f>
        <v>7698166.6666666502</v>
      </c>
      <c r="AA154" s="19">
        <f t="shared" si="61"/>
        <v>12.666666666666666</v>
      </c>
      <c r="AB154" s="20">
        <f t="shared" si="62"/>
        <v>0</v>
      </c>
      <c r="AC154" s="22">
        <f t="shared" si="63"/>
        <v>277834.44036990585</v>
      </c>
      <c r="AD154" s="99">
        <f t="shared" si="64"/>
        <v>0</v>
      </c>
      <c r="AF154" s="40">
        <f t="shared" si="65"/>
        <v>706248.68192960904</v>
      </c>
      <c r="AG154" s="3">
        <f>IF('Control Panel'!$D$27= "ON",'Mortgage Amortization'!D154*(1-'Control Panel'!$C$27),'Mortgage Amortization'!D154)</f>
        <v>706248.68192960904</v>
      </c>
      <c r="AH154" s="40">
        <f t="shared" si="69"/>
        <v>0</v>
      </c>
      <c r="AK154" s="2">
        <f>SUM('Mortgage Amortization'!G154,'Mortgage Amortization'!M154,'Mortgage Amortization'!S154,'Mortgage Amortization'!Y154,'Mortgage Amortization'!AE154,'Mortgage Amortization'!AK154,'Mortgage Amortization'!AQ154,'Mortgage Amortization'!AW154,'Mortgage Amortization'!BC154,'Mortgage Amortization'!BI154,'Mortgage Amortization'!BO154,'Mortgage Amortization'!BU154,'Mortgage Amortization'!CA154,'Mortgage Amortization'!CG154,'Mortgage Amortization'!CM154)</f>
        <v>55418771.681628622</v>
      </c>
    </row>
    <row r="155" spans="3:37" x14ac:dyDescent="0.3">
      <c r="D155">
        <v>153</v>
      </c>
      <c r="E155" s="28">
        <f t="shared" si="70"/>
        <v>24429887.435756128</v>
      </c>
      <c r="F155" s="28">
        <f t="shared" si="66"/>
        <v>23999303.454568859</v>
      </c>
      <c r="G155" s="28">
        <f>IF($AG155-E155*('Control Panel'!$C$22) &gt;=0, E155*('Control Panel'!$C$22),AG155)</f>
        <v>123727.2007423399</v>
      </c>
      <c r="H155" s="30">
        <f>IF(E155-$AC155 &lt;= 0,E155,'Mortgage Amortization'!$D155-$AC155)</f>
        <v>430583.98118726909</v>
      </c>
      <c r="I155" s="29">
        <f t="shared" si="52"/>
        <v>554311.18192960904</v>
      </c>
      <c r="J155" s="31">
        <f>SUM(I$3:I155)</f>
        <v>84809610.835230142</v>
      </c>
      <c r="K155" s="32">
        <f t="shared" si="53"/>
        <v>12.75</v>
      </c>
      <c r="L155" s="29">
        <f t="shared" si="54"/>
        <v>5489945.7601376809</v>
      </c>
      <c r="M155" s="37">
        <f t="shared" si="71"/>
        <v>20000000</v>
      </c>
      <c r="N155" s="37">
        <f t="shared" si="67"/>
        <v>20000000</v>
      </c>
      <c r="O155" s="37">
        <f>IF(G155 = E155*('Control Panel'!$C$22),M155*('Control Panel'!$C$22),$AG155-G155)</f>
        <v>101291.66666666669</v>
      </c>
      <c r="P155" s="38">
        <f t="shared" si="55"/>
        <v>0</v>
      </c>
      <c r="Q155" s="38">
        <f t="shared" si="56"/>
        <v>101291.66666666669</v>
      </c>
      <c r="R155" s="44">
        <f>SUM(Q$3:Q155)</f>
        <v>15497624.999999966</v>
      </c>
      <c r="S155" s="39">
        <f t="shared" si="57"/>
        <v>12.75</v>
      </c>
      <c r="T155" s="38">
        <f t="shared" si="58"/>
        <v>0</v>
      </c>
      <c r="U155" s="17">
        <f t="shared" si="72"/>
        <v>10000000</v>
      </c>
      <c r="V155" s="17">
        <f t="shared" si="68"/>
        <v>10000000</v>
      </c>
      <c r="W155" s="17">
        <f>IF(O155 = M155*('Control Panel'!$C$22), U155*('Control Panel'!$C$22),$AG155-G155-O155)</f>
        <v>50645.833333333343</v>
      </c>
      <c r="X155" s="20">
        <f t="shared" si="59"/>
        <v>0</v>
      </c>
      <c r="Y155" s="20">
        <f t="shared" si="60"/>
        <v>50645.833333333343</v>
      </c>
      <c r="Z155" s="48">
        <f>SUM(Y$3:Y155)</f>
        <v>7748812.4999999832</v>
      </c>
      <c r="AA155" s="19">
        <f t="shared" si="61"/>
        <v>12.75</v>
      </c>
      <c r="AB155" s="20">
        <f t="shared" si="62"/>
        <v>0</v>
      </c>
      <c r="AC155" s="22">
        <f t="shared" si="63"/>
        <v>275664.70074233995</v>
      </c>
      <c r="AD155" s="99">
        <f t="shared" si="64"/>
        <v>0</v>
      </c>
      <c r="AF155" s="40">
        <f t="shared" si="65"/>
        <v>706248.68192960904</v>
      </c>
      <c r="AG155" s="3">
        <f>IF('Control Panel'!$D$27= "ON",'Mortgage Amortization'!D155*(1-'Control Panel'!$C$27),'Mortgage Amortization'!D155)</f>
        <v>706248.68192960904</v>
      </c>
      <c r="AH155" s="40">
        <f t="shared" si="69"/>
        <v>0</v>
      </c>
      <c r="AK155" s="2">
        <f>SUM('Mortgage Amortization'!G155,'Mortgage Amortization'!M155,'Mortgage Amortization'!S155,'Mortgage Amortization'!Y155,'Mortgage Amortization'!AE155,'Mortgage Amortization'!AK155,'Mortgage Amortization'!AQ155,'Mortgage Amortization'!AW155,'Mortgage Amortization'!BC155,'Mortgage Amortization'!BI155,'Mortgage Amortization'!BO155,'Mortgage Amortization'!BU155,'Mortgage Amortization'!CA155,'Mortgage Amortization'!CG155,'Mortgage Amortization'!CM155)</f>
        <v>54999441.269125886</v>
      </c>
    </row>
    <row r="156" spans="3:37" x14ac:dyDescent="0.3">
      <c r="D156">
        <v>154</v>
      </c>
      <c r="E156" s="28">
        <f t="shared" si="70"/>
        <v>23999303.454568859</v>
      </c>
      <c r="F156" s="28">
        <f t="shared" si="66"/>
        <v>23566538.74492687</v>
      </c>
      <c r="G156" s="28">
        <f>IF($AG156-E156*('Control Panel'!$C$22) &gt;=0, E156*('Control Panel'!$C$22),AG156)</f>
        <v>121546.47228761856</v>
      </c>
      <c r="H156" s="30">
        <f>IF(E156-$AC156 &lt;= 0,E156,'Mortgage Amortization'!$D156-$AC156)</f>
        <v>432764.70964199048</v>
      </c>
      <c r="I156" s="29">
        <f t="shared" si="52"/>
        <v>554311.18192960904</v>
      </c>
      <c r="J156" s="31">
        <f>SUM(I$3:I156)</f>
        <v>85363922.017159745</v>
      </c>
      <c r="K156" s="32">
        <f t="shared" si="53"/>
        <v>12.833333333333334</v>
      </c>
      <c r="L156" s="29">
        <f t="shared" si="54"/>
        <v>5553813.7737388778</v>
      </c>
      <c r="M156" s="37">
        <f t="shared" si="71"/>
        <v>20000000</v>
      </c>
      <c r="N156" s="37">
        <f t="shared" si="67"/>
        <v>20000000</v>
      </c>
      <c r="O156" s="37">
        <f>IF(G156 = E156*('Control Panel'!$C$22),M156*('Control Panel'!$C$22),$AG156-G156)</f>
        <v>101291.66666666669</v>
      </c>
      <c r="P156" s="38">
        <f t="shared" si="55"/>
        <v>0</v>
      </c>
      <c r="Q156" s="38">
        <f t="shared" si="56"/>
        <v>101291.66666666669</v>
      </c>
      <c r="R156" s="44">
        <f>SUM(Q$3:Q156)</f>
        <v>15598916.666666633</v>
      </c>
      <c r="S156" s="39">
        <f t="shared" si="57"/>
        <v>12.833333333333334</v>
      </c>
      <c r="T156" s="38">
        <f t="shared" si="58"/>
        <v>0</v>
      </c>
      <c r="U156" s="17">
        <f t="shared" si="72"/>
        <v>10000000</v>
      </c>
      <c r="V156" s="17">
        <f t="shared" si="68"/>
        <v>10000000</v>
      </c>
      <c r="W156" s="17">
        <f>IF(O156 = M156*('Control Panel'!$C$22), U156*('Control Panel'!$C$22),$AG156-G156-O156)</f>
        <v>50645.833333333343</v>
      </c>
      <c r="X156" s="20">
        <f t="shared" si="59"/>
        <v>0</v>
      </c>
      <c r="Y156" s="20">
        <f t="shared" si="60"/>
        <v>50645.833333333343</v>
      </c>
      <c r="Z156" s="48">
        <f>SUM(Y$3:Y156)</f>
        <v>7799458.3333333163</v>
      </c>
      <c r="AA156" s="19">
        <f t="shared" si="61"/>
        <v>12.833333333333334</v>
      </c>
      <c r="AB156" s="20">
        <f t="shared" si="62"/>
        <v>0</v>
      </c>
      <c r="AC156" s="22">
        <f t="shared" si="63"/>
        <v>273483.97228761856</v>
      </c>
      <c r="AD156" s="99">
        <f t="shared" si="64"/>
        <v>0</v>
      </c>
      <c r="AF156" s="40">
        <f t="shared" si="65"/>
        <v>706248.68192960904</v>
      </c>
      <c r="AG156" s="3">
        <f>IF('Control Panel'!$D$27= "ON",'Mortgage Amortization'!D156*(1-'Control Panel'!$C$27),'Mortgage Amortization'!D156)</f>
        <v>706248.68192960904</v>
      </c>
      <c r="AH156" s="40">
        <f t="shared" si="69"/>
        <v>0</v>
      </c>
      <c r="AK156" s="2">
        <f>SUM('Mortgage Amortization'!G156,'Mortgage Amortization'!M156,'Mortgage Amortization'!S156,'Mortgage Amortization'!Y156,'Mortgage Amortization'!AE156,'Mortgage Amortization'!AK156,'Mortgage Amortization'!AQ156,'Mortgage Amortization'!AW156,'Mortgage Amortization'!BC156,'Mortgage Amortization'!BI156,'Mortgage Amortization'!BO156,'Mortgage Amortization'!BU156,'Mortgage Amortization'!CA156,'Mortgage Amortization'!CG156,'Mortgage Amortization'!CM156)</f>
        <v>54578038.100348629</v>
      </c>
    </row>
    <row r="157" spans="3:37" x14ac:dyDescent="0.3">
      <c r="D157">
        <v>155</v>
      </c>
      <c r="E157" s="28">
        <f t="shared" si="70"/>
        <v>23566538.74492687</v>
      </c>
      <c r="F157" s="28">
        <f t="shared" si="66"/>
        <v>23131582.262349173</v>
      </c>
      <c r="G157" s="28">
        <f>IF($AG157-E157*('Control Panel'!$C$22) &gt;=0, E157*('Control Panel'!$C$22),AG157)</f>
        <v>119354.69935191089</v>
      </c>
      <c r="H157" s="30">
        <f>IF(E157-$AC157 &lt;= 0,E157,'Mortgage Amortization'!$D157-$AC157)</f>
        <v>434956.48257769813</v>
      </c>
      <c r="I157" s="29">
        <f t="shared" si="52"/>
        <v>554311.18192960904</v>
      </c>
      <c r="J157" s="31">
        <f>SUM(I$3:I157)</f>
        <v>85918233.199089348</v>
      </c>
      <c r="K157" s="32">
        <f t="shared" si="53"/>
        <v>12.916666666666666</v>
      </c>
      <c r="L157" s="29">
        <f t="shared" si="54"/>
        <v>5618187.8999619335</v>
      </c>
      <c r="M157" s="37">
        <f t="shared" si="71"/>
        <v>20000000</v>
      </c>
      <c r="N157" s="37">
        <f t="shared" si="67"/>
        <v>20000000</v>
      </c>
      <c r="O157" s="37">
        <f>IF(G157 = E157*('Control Panel'!$C$22),M157*('Control Panel'!$C$22),$AG157-G157)</f>
        <v>101291.66666666669</v>
      </c>
      <c r="P157" s="38">
        <f t="shared" si="55"/>
        <v>0</v>
      </c>
      <c r="Q157" s="38">
        <f t="shared" si="56"/>
        <v>101291.66666666669</v>
      </c>
      <c r="R157" s="44">
        <f>SUM(Q$3:Q157)</f>
        <v>15700208.333333299</v>
      </c>
      <c r="S157" s="39">
        <f t="shared" si="57"/>
        <v>12.916666666666666</v>
      </c>
      <c r="T157" s="38">
        <f t="shared" si="58"/>
        <v>0</v>
      </c>
      <c r="U157" s="17">
        <f t="shared" si="72"/>
        <v>10000000</v>
      </c>
      <c r="V157" s="17">
        <f t="shared" si="68"/>
        <v>10000000</v>
      </c>
      <c r="W157" s="17">
        <f>IF(O157 = M157*('Control Panel'!$C$22), U157*('Control Panel'!$C$22),$AG157-G157-O157)</f>
        <v>50645.833333333343</v>
      </c>
      <c r="X157" s="20">
        <f t="shared" si="59"/>
        <v>0</v>
      </c>
      <c r="Y157" s="20">
        <f t="shared" si="60"/>
        <v>50645.833333333343</v>
      </c>
      <c r="Z157" s="48">
        <f>SUM(Y$3:Y157)</f>
        <v>7850104.1666666493</v>
      </c>
      <c r="AA157" s="19">
        <f t="shared" si="61"/>
        <v>12.916666666666666</v>
      </c>
      <c r="AB157" s="20">
        <f t="shared" si="62"/>
        <v>0</v>
      </c>
      <c r="AC157" s="22">
        <f t="shared" si="63"/>
        <v>271292.19935191091</v>
      </c>
      <c r="AD157" s="99">
        <f t="shared" si="64"/>
        <v>0</v>
      </c>
      <c r="AF157" s="40">
        <f t="shared" si="65"/>
        <v>706248.68192960904</v>
      </c>
      <c r="AG157" s="3">
        <f>IF('Control Panel'!$D$27= "ON",'Mortgage Amortization'!D157*(1-'Control Panel'!$C$27),'Mortgage Amortization'!D157)</f>
        <v>706248.68192960904</v>
      </c>
      <c r="AH157" s="40">
        <f t="shared" si="69"/>
        <v>0</v>
      </c>
      <c r="AK157" s="2">
        <f>SUM('Mortgage Amortization'!G157,'Mortgage Amortization'!M157,'Mortgage Amortization'!S157,'Mortgage Amortization'!Y157,'Mortgage Amortization'!AE157,'Mortgage Amortization'!AK157,'Mortgage Amortization'!AQ157,'Mortgage Amortization'!AW157,'Mortgage Amortization'!BC157,'Mortgage Amortization'!BI157,'Mortgage Amortization'!BO157,'Mortgage Amortization'!BU157,'Mortgage Amortization'!CA157,'Mortgage Amortization'!CG157,'Mortgage Amortization'!CM157)</f>
        <v>54154551.811619088</v>
      </c>
    </row>
    <row r="158" spans="3:37" x14ac:dyDescent="0.3">
      <c r="C158">
        <f t="shared" ref="C158" si="75">D158/12</f>
        <v>13</v>
      </c>
      <c r="D158">
        <v>156</v>
      </c>
      <c r="E158" s="28">
        <f t="shared" si="70"/>
        <v>23131582.262349173</v>
      </c>
      <c r="F158" s="28">
        <f t="shared" si="66"/>
        <v>22694422.906419087</v>
      </c>
      <c r="G158" s="28">
        <f>IF($AG158-E158*('Control Panel'!$C$22) &gt;=0, E158*('Control Panel'!$C$22),AG158)</f>
        <v>117151.8259995226</v>
      </c>
      <c r="H158" s="30">
        <f>IF(E158-$AC158 &lt;= 0,E158,'Mortgage Amortization'!$D158-$AC158)</f>
        <v>437159.35593008617</v>
      </c>
      <c r="I158" s="29">
        <f t="shared" si="52"/>
        <v>554311.18192960881</v>
      </c>
      <c r="J158" s="31">
        <f>SUM(I$3:I158)</f>
        <v>86472544.381018952</v>
      </c>
      <c r="K158" s="32">
        <f t="shared" si="53"/>
        <v>13</v>
      </c>
      <c r="L158" s="29">
        <f t="shared" si="54"/>
        <v>5683071.62709112</v>
      </c>
      <c r="M158" s="37">
        <f t="shared" si="71"/>
        <v>20000000</v>
      </c>
      <c r="N158" s="37">
        <f t="shared" si="67"/>
        <v>20000000</v>
      </c>
      <c r="O158" s="37">
        <f>IF(G158 = E158*('Control Panel'!$C$22),M158*('Control Panel'!$C$22),$AG158-G158)</f>
        <v>101291.66666666669</v>
      </c>
      <c r="P158" s="38">
        <f t="shared" si="55"/>
        <v>0</v>
      </c>
      <c r="Q158" s="38">
        <f t="shared" si="56"/>
        <v>101291.66666666669</v>
      </c>
      <c r="R158" s="44">
        <f>SUM(Q$3:Q158)</f>
        <v>15801499.999999965</v>
      </c>
      <c r="S158" s="39">
        <f t="shared" si="57"/>
        <v>13</v>
      </c>
      <c r="T158" s="38">
        <f t="shared" si="58"/>
        <v>0</v>
      </c>
      <c r="U158" s="17">
        <f t="shared" si="72"/>
        <v>10000000</v>
      </c>
      <c r="V158" s="17">
        <f t="shared" si="68"/>
        <v>10000000</v>
      </c>
      <c r="W158" s="17">
        <f>IF(O158 = M158*('Control Panel'!$C$22), U158*('Control Panel'!$C$22),$AG158-G158-O158)</f>
        <v>50645.833333333343</v>
      </c>
      <c r="X158" s="20">
        <f t="shared" si="59"/>
        <v>0</v>
      </c>
      <c r="Y158" s="20">
        <f t="shared" si="60"/>
        <v>50645.833333333343</v>
      </c>
      <c r="Z158" s="48">
        <f>SUM(Y$3:Y158)</f>
        <v>7900749.9999999823</v>
      </c>
      <c r="AA158" s="19">
        <f t="shared" si="61"/>
        <v>13</v>
      </c>
      <c r="AB158" s="20">
        <f t="shared" si="62"/>
        <v>0</v>
      </c>
      <c r="AC158" s="22">
        <f t="shared" si="63"/>
        <v>269089.32599952264</v>
      </c>
      <c r="AD158" s="99">
        <f t="shared" si="64"/>
        <v>0</v>
      </c>
      <c r="AF158" s="40">
        <f t="shared" si="65"/>
        <v>706248.68192960881</v>
      </c>
      <c r="AG158" s="3">
        <f>IF('Control Panel'!$D$27= "ON",'Mortgage Amortization'!D158*(1-'Control Panel'!$C$27),'Mortgage Amortization'!D158)</f>
        <v>706248.68192960881</v>
      </c>
      <c r="AH158" s="40">
        <f t="shared" si="69"/>
        <v>0</v>
      </c>
      <c r="AK158" s="2">
        <f>SUM('Mortgage Amortization'!G158,'Mortgage Amortization'!M158,'Mortgage Amortization'!S158,'Mortgage Amortization'!Y158,'Mortgage Amortization'!AE158,'Mortgage Amortization'!AK158,'Mortgage Amortization'!AQ158,'Mortgage Amortization'!AW158,'Mortgage Amortization'!BC158,'Mortgage Amortization'!BI158,'Mortgage Amortization'!BO158,'Mortgage Amortization'!BU158,'Mortgage Amortization'!CA158,'Mortgage Amortization'!CG158,'Mortgage Amortization'!CM158)</f>
        <v>53728971.986843213</v>
      </c>
    </row>
    <row r="159" spans="3:37" x14ac:dyDescent="0.3">
      <c r="D159">
        <v>157</v>
      </c>
      <c r="E159" s="28">
        <f t="shared" si="70"/>
        <v>22694422.906419087</v>
      </c>
      <c r="F159" s="28">
        <f t="shared" si="66"/>
        <v>22255049.520500947</v>
      </c>
      <c r="G159" s="28">
        <f>IF($AG159-E159*('Control Panel'!$C$22) &gt;=0, E159*('Control Panel'!$C$22),AG159)</f>
        <v>114937.79601146835</v>
      </c>
      <c r="H159" s="30">
        <f>IF(E159-$AC159 &lt;= 0,E159,'Mortgage Amortization'!$D159-$AC159)</f>
        <v>439373.38591814053</v>
      </c>
      <c r="I159" s="29">
        <f t="shared" si="52"/>
        <v>554311.18192960892</v>
      </c>
      <c r="J159" s="31">
        <f>SUM(I$3:I159)</f>
        <v>87026855.562948555</v>
      </c>
      <c r="K159" s="32">
        <f t="shared" si="53"/>
        <v>13.083333333333334</v>
      </c>
      <c r="L159" s="29">
        <f t="shared" si="54"/>
        <v>5748468.4657623386</v>
      </c>
      <c r="M159" s="37">
        <f t="shared" si="71"/>
        <v>20000000</v>
      </c>
      <c r="N159" s="37">
        <f t="shared" si="67"/>
        <v>20000000</v>
      </c>
      <c r="O159" s="37">
        <f>IF(G159 = E159*('Control Panel'!$C$22),M159*('Control Panel'!$C$22),$AG159-G159)</f>
        <v>101291.66666666669</v>
      </c>
      <c r="P159" s="38">
        <f t="shared" si="55"/>
        <v>0</v>
      </c>
      <c r="Q159" s="38">
        <f t="shared" si="56"/>
        <v>101291.66666666669</v>
      </c>
      <c r="R159" s="44">
        <f>SUM(Q$3:Q159)</f>
        <v>15902791.666666631</v>
      </c>
      <c r="S159" s="39">
        <f t="shared" si="57"/>
        <v>13.083333333333334</v>
      </c>
      <c r="T159" s="38">
        <f t="shared" si="58"/>
        <v>0</v>
      </c>
      <c r="U159" s="17">
        <f t="shared" si="72"/>
        <v>10000000</v>
      </c>
      <c r="V159" s="17">
        <f t="shared" si="68"/>
        <v>10000000</v>
      </c>
      <c r="W159" s="17">
        <f>IF(O159 = M159*('Control Panel'!$C$22), U159*('Control Panel'!$C$22),$AG159-G159-O159)</f>
        <v>50645.833333333343</v>
      </c>
      <c r="X159" s="20">
        <f t="shared" si="59"/>
        <v>0</v>
      </c>
      <c r="Y159" s="20">
        <f t="shared" si="60"/>
        <v>50645.833333333343</v>
      </c>
      <c r="Z159" s="48">
        <f>SUM(Y$3:Y159)</f>
        <v>7951395.8333333153</v>
      </c>
      <c r="AA159" s="19">
        <f t="shared" si="61"/>
        <v>13.083333333333334</v>
      </c>
      <c r="AB159" s="20">
        <f t="shared" si="62"/>
        <v>0</v>
      </c>
      <c r="AC159" s="22">
        <f t="shared" si="63"/>
        <v>266875.2960114684</v>
      </c>
      <c r="AD159" s="99">
        <f t="shared" si="64"/>
        <v>0</v>
      </c>
      <c r="AF159" s="40">
        <f t="shared" si="65"/>
        <v>706248.68192960892</v>
      </c>
      <c r="AG159" s="3">
        <f>IF('Control Panel'!$D$27= "ON",'Mortgage Amortization'!D159*(1-'Control Panel'!$C$27),'Mortgage Amortization'!D159)</f>
        <v>706248.68192960892</v>
      </c>
      <c r="AH159" s="40">
        <f t="shared" si="69"/>
        <v>0</v>
      </c>
      <c r="AK159" s="2">
        <f>SUM('Mortgage Amortization'!G159,'Mortgage Amortization'!M159,'Mortgage Amortization'!S159,'Mortgage Amortization'!Y159,'Mortgage Amortization'!AE159,'Mortgage Amortization'!AK159,'Mortgage Amortization'!AQ159,'Mortgage Amortization'!AW159,'Mortgage Amortization'!BC159,'Mortgage Amortization'!BI159,'Mortgage Amortization'!BO159,'Mortgage Amortization'!BU159,'Mortgage Amortization'!CA159,'Mortgage Amortization'!CG159,'Mortgage Amortization'!CM159)</f>
        <v>53301288.157242537</v>
      </c>
    </row>
    <row r="160" spans="3:37" x14ac:dyDescent="0.3">
      <c r="D160">
        <v>158</v>
      </c>
      <c r="E160" s="28">
        <f t="shared" si="70"/>
        <v>22255049.520500947</v>
      </c>
      <c r="F160" s="28">
        <f t="shared" si="66"/>
        <v>21813450.891455375</v>
      </c>
      <c r="G160" s="28">
        <f>IF($AG160-E160*('Control Panel'!$C$22) &gt;=0, E160*('Control Panel'!$C$22),AG160)</f>
        <v>112712.55288403711</v>
      </c>
      <c r="H160" s="30">
        <f>IF(E160-$AC160 &lt;= 0,E160,'Mortgage Amortization'!$D160-$AC160)</f>
        <v>441598.6290455719</v>
      </c>
      <c r="I160" s="29">
        <f t="shared" si="52"/>
        <v>554311.18192960904</v>
      </c>
      <c r="J160" s="31">
        <f>SUM(I$3:I160)</f>
        <v>87581166.744878158</v>
      </c>
      <c r="K160" s="32">
        <f t="shared" si="53"/>
        <v>13.166666666666666</v>
      </c>
      <c r="L160" s="29">
        <f t="shared" si="54"/>
        <v>5814381.9491000297</v>
      </c>
      <c r="M160" s="37">
        <f t="shared" si="71"/>
        <v>20000000</v>
      </c>
      <c r="N160" s="37">
        <f t="shared" si="67"/>
        <v>20000000</v>
      </c>
      <c r="O160" s="37">
        <f>IF(G160 = E160*('Control Panel'!$C$22),M160*('Control Panel'!$C$22),$AG160-G160)</f>
        <v>101291.66666666669</v>
      </c>
      <c r="P160" s="38">
        <f t="shared" si="55"/>
        <v>0</v>
      </c>
      <c r="Q160" s="38">
        <f t="shared" si="56"/>
        <v>101291.66666666669</v>
      </c>
      <c r="R160" s="44">
        <f>SUM(Q$3:Q160)</f>
        <v>16004083.333333297</v>
      </c>
      <c r="S160" s="39">
        <f t="shared" si="57"/>
        <v>13.166666666666666</v>
      </c>
      <c r="T160" s="38">
        <f t="shared" si="58"/>
        <v>0</v>
      </c>
      <c r="U160" s="17">
        <f t="shared" si="72"/>
        <v>10000000</v>
      </c>
      <c r="V160" s="17">
        <f t="shared" si="68"/>
        <v>10000000</v>
      </c>
      <c r="W160" s="17">
        <f>IF(O160 = M160*('Control Panel'!$C$22), U160*('Control Panel'!$C$22),$AG160-G160-O160)</f>
        <v>50645.833333333343</v>
      </c>
      <c r="X160" s="20">
        <f t="shared" si="59"/>
        <v>0</v>
      </c>
      <c r="Y160" s="20">
        <f t="shared" si="60"/>
        <v>50645.833333333343</v>
      </c>
      <c r="Z160" s="48">
        <f>SUM(Y$3:Y160)</f>
        <v>8002041.6666666484</v>
      </c>
      <c r="AA160" s="19">
        <f t="shared" si="61"/>
        <v>13.166666666666666</v>
      </c>
      <c r="AB160" s="20">
        <f t="shared" si="62"/>
        <v>0</v>
      </c>
      <c r="AC160" s="22">
        <f t="shared" si="63"/>
        <v>264650.05288403714</v>
      </c>
      <c r="AD160" s="99">
        <f t="shared" si="64"/>
        <v>0</v>
      </c>
      <c r="AF160" s="40">
        <f t="shared" si="65"/>
        <v>706248.68192960904</v>
      </c>
      <c r="AG160" s="3">
        <f>IF('Control Panel'!$D$27= "ON",'Mortgage Amortization'!D160*(1-'Control Panel'!$C$27),'Mortgage Amortization'!D160)</f>
        <v>706248.68192960904</v>
      </c>
      <c r="AH160" s="40">
        <f t="shared" si="69"/>
        <v>0</v>
      </c>
      <c r="AK160" s="2">
        <f>SUM('Mortgage Amortization'!G160,'Mortgage Amortization'!M160,'Mortgage Amortization'!S160,'Mortgage Amortization'!Y160,'Mortgage Amortization'!AE160,'Mortgage Amortization'!AK160,'Mortgage Amortization'!AQ160,'Mortgage Amortization'!AW160,'Mortgage Amortization'!BC160,'Mortgage Amortization'!BI160,'Mortgage Amortization'!BO160,'Mortgage Amortization'!BU160,'Mortgage Amortization'!CA160,'Mortgage Amortization'!CG160,'Mortgage Amortization'!CM160)</f>
        <v>52871489.801084727</v>
      </c>
    </row>
    <row r="161" spans="3:37" x14ac:dyDescent="0.3">
      <c r="D161">
        <v>159</v>
      </c>
      <c r="E161" s="28">
        <f t="shared" si="70"/>
        <v>21813450.891455375</v>
      </c>
      <c r="F161" s="28">
        <f t="shared" si="66"/>
        <v>21369615.749353115</v>
      </c>
      <c r="G161" s="28">
        <f>IF($AG161-E161*('Control Panel'!$C$22) &gt;=0, E161*('Control Panel'!$C$22),AG161)</f>
        <v>110476.03982735005</v>
      </c>
      <c r="H161" s="30">
        <f>IF(E161-$AC161 &lt;= 0,E161,'Mortgage Amortization'!$D161-$AC161)</f>
        <v>443835.14210225898</v>
      </c>
      <c r="I161" s="29">
        <f t="shared" si="52"/>
        <v>554311.18192960904</v>
      </c>
      <c r="J161" s="31">
        <f>SUM(I$3:I161)</f>
        <v>88135477.926807761</v>
      </c>
      <c r="K161" s="32">
        <f t="shared" si="53"/>
        <v>13.25</v>
      </c>
      <c r="L161" s="29">
        <f t="shared" si="54"/>
        <v>5880815.6328549311</v>
      </c>
      <c r="M161" s="37">
        <f t="shared" si="71"/>
        <v>20000000</v>
      </c>
      <c r="N161" s="37">
        <f t="shared" si="67"/>
        <v>20000000</v>
      </c>
      <c r="O161" s="37">
        <f>IF(G161 = E161*('Control Panel'!$C$22),M161*('Control Panel'!$C$22),$AG161-G161)</f>
        <v>101291.66666666669</v>
      </c>
      <c r="P161" s="38">
        <f t="shared" si="55"/>
        <v>0</v>
      </c>
      <c r="Q161" s="38">
        <f t="shared" si="56"/>
        <v>101291.66666666669</v>
      </c>
      <c r="R161" s="44">
        <f>SUM(Q$3:Q161)</f>
        <v>16105374.999999963</v>
      </c>
      <c r="S161" s="39">
        <f t="shared" si="57"/>
        <v>13.25</v>
      </c>
      <c r="T161" s="38">
        <f t="shared" si="58"/>
        <v>0</v>
      </c>
      <c r="U161" s="17">
        <f t="shared" si="72"/>
        <v>10000000</v>
      </c>
      <c r="V161" s="17">
        <f t="shared" si="68"/>
        <v>10000000</v>
      </c>
      <c r="W161" s="17">
        <f>IF(O161 = M161*('Control Panel'!$C$22), U161*('Control Panel'!$C$22),$AG161-G161-O161)</f>
        <v>50645.833333333343</v>
      </c>
      <c r="X161" s="20">
        <f t="shared" si="59"/>
        <v>0</v>
      </c>
      <c r="Y161" s="20">
        <f t="shared" si="60"/>
        <v>50645.833333333343</v>
      </c>
      <c r="Z161" s="48">
        <f>SUM(Y$3:Y161)</f>
        <v>8052687.4999999814</v>
      </c>
      <c r="AA161" s="19">
        <f t="shared" si="61"/>
        <v>13.25</v>
      </c>
      <c r="AB161" s="20">
        <f t="shared" si="62"/>
        <v>0</v>
      </c>
      <c r="AC161" s="22">
        <f t="shared" si="63"/>
        <v>262413.53982735006</v>
      </c>
      <c r="AD161" s="99">
        <f t="shared" si="64"/>
        <v>0</v>
      </c>
      <c r="AF161" s="40">
        <f t="shared" si="65"/>
        <v>706248.68192960904</v>
      </c>
      <c r="AG161" s="3">
        <f>IF('Control Panel'!$D$27= "ON",'Mortgage Amortization'!D161*(1-'Control Panel'!$C$27),'Mortgage Amortization'!D161)</f>
        <v>706248.68192960904</v>
      </c>
      <c r="AH161" s="40">
        <f t="shared" si="69"/>
        <v>0</v>
      </c>
      <c r="AK161" s="2">
        <f>SUM('Mortgage Amortization'!G161,'Mortgage Amortization'!M161,'Mortgage Amortization'!S161,'Mortgage Amortization'!Y161,'Mortgage Amortization'!AE161,'Mortgage Amortization'!AK161,'Mortgage Amortization'!AQ161,'Mortgage Amortization'!AW161,'Mortgage Amortization'!BC161,'Mortgage Amortization'!BI161,'Mortgage Amortization'!BO161,'Mortgage Amortization'!BU161,'Mortgage Amortization'!CA161,'Mortgage Amortization'!CG161,'Mortgage Amortization'!CM161)</f>
        <v>52439566.34341266</v>
      </c>
    </row>
    <row r="162" spans="3:37" x14ac:dyDescent="0.3">
      <c r="D162">
        <v>160</v>
      </c>
      <c r="E162" s="28">
        <f t="shared" si="70"/>
        <v>21369615.749353115</v>
      </c>
      <c r="F162" s="28">
        <f t="shared" si="66"/>
        <v>20923532.767187417</v>
      </c>
      <c r="G162" s="28">
        <f>IF($AG162-E162*('Control Panel'!$C$22) &gt;=0, E162*('Control Panel'!$C$22),AG162)</f>
        <v>108228.19976391131</v>
      </c>
      <c r="H162" s="30">
        <f>IF(E162-$AC162 &lt;= 0,E162,'Mortgage Amortization'!$D162-$AC162)</f>
        <v>446082.98216569761</v>
      </c>
      <c r="I162" s="29">
        <f t="shared" si="52"/>
        <v>554311.18192960892</v>
      </c>
      <c r="J162" s="31">
        <f>SUM(I$3:I162)</f>
        <v>88689789.108737364</v>
      </c>
      <c r="K162" s="32">
        <f t="shared" si="53"/>
        <v>13.333333333333334</v>
      </c>
      <c r="L162" s="29">
        <f t="shared" si="54"/>
        <v>5947773.0955426348</v>
      </c>
      <c r="M162" s="37">
        <f t="shared" si="71"/>
        <v>20000000</v>
      </c>
      <c r="N162" s="37">
        <f t="shared" si="67"/>
        <v>20000000</v>
      </c>
      <c r="O162" s="37">
        <f>IF(G162 = E162*('Control Panel'!$C$22),M162*('Control Panel'!$C$22),$AG162-G162)</f>
        <v>101291.66666666669</v>
      </c>
      <c r="P162" s="38">
        <f t="shared" si="55"/>
        <v>0</v>
      </c>
      <c r="Q162" s="38">
        <f t="shared" si="56"/>
        <v>101291.66666666669</v>
      </c>
      <c r="R162" s="44">
        <f>SUM(Q$3:Q162)</f>
        <v>16206666.666666629</v>
      </c>
      <c r="S162" s="39">
        <f t="shared" si="57"/>
        <v>13.333333333333334</v>
      </c>
      <c r="T162" s="38">
        <f t="shared" si="58"/>
        <v>0</v>
      </c>
      <c r="U162" s="17">
        <f t="shared" si="72"/>
        <v>10000000</v>
      </c>
      <c r="V162" s="17">
        <f t="shared" si="68"/>
        <v>10000000</v>
      </c>
      <c r="W162" s="17">
        <f>IF(O162 = M162*('Control Panel'!$C$22), U162*('Control Panel'!$C$22),$AG162-G162-O162)</f>
        <v>50645.833333333343</v>
      </c>
      <c r="X162" s="20">
        <f t="shared" si="59"/>
        <v>0</v>
      </c>
      <c r="Y162" s="20">
        <f t="shared" si="60"/>
        <v>50645.833333333343</v>
      </c>
      <c r="Z162" s="48">
        <f>SUM(Y$3:Y162)</f>
        <v>8103333.3333333144</v>
      </c>
      <c r="AA162" s="19">
        <f t="shared" si="61"/>
        <v>13.333333333333334</v>
      </c>
      <c r="AB162" s="20">
        <f t="shared" si="62"/>
        <v>0</v>
      </c>
      <c r="AC162" s="22">
        <f t="shared" si="63"/>
        <v>260165.69976391134</v>
      </c>
      <c r="AD162" s="99">
        <f t="shared" si="64"/>
        <v>0</v>
      </c>
      <c r="AF162" s="40">
        <f t="shared" si="65"/>
        <v>706248.68192960892</v>
      </c>
      <c r="AG162" s="3">
        <f>IF('Control Panel'!$D$27= "ON",'Mortgage Amortization'!D162*(1-'Control Panel'!$C$27),'Mortgage Amortization'!D162)</f>
        <v>706248.68192960892</v>
      </c>
      <c r="AH162" s="40">
        <f t="shared" si="69"/>
        <v>0</v>
      </c>
      <c r="AK162" s="2">
        <f>SUM('Mortgage Amortization'!G162,'Mortgage Amortization'!M162,'Mortgage Amortization'!S162,'Mortgage Amortization'!Y162,'Mortgage Amortization'!AE162,'Mortgage Amortization'!AK162,'Mortgage Amortization'!AQ162,'Mortgage Amortization'!AW162,'Mortgage Amortization'!BC162,'Mortgage Amortization'!BI162,'Mortgage Amortization'!BO162,'Mortgage Amortization'!BU162,'Mortgage Amortization'!CA162,'Mortgage Amortization'!CG162,'Mortgage Amortization'!CM162)</f>
        <v>52005507.15577209</v>
      </c>
    </row>
    <row r="163" spans="3:37" x14ac:dyDescent="0.3">
      <c r="D163">
        <v>161</v>
      </c>
      <c r="E163" s="28">
        <f t="shared" si="70"/>
        <v>20923532.767187417</v>
      </c>
      <c r="F163" s="28">
        <f t="shared" si="66"/>
        <v>20475190.560584959</v>
      </c>
      <c r="G163" s="28">
        <f>IF($AG163-E163*('Control Panel'!$C$22) &gt;=0, E163*('Control Panel'!$C$22),AG163)</f>
        <v>105968.97532715129</v>
      </c>
      <c r="H163" s="30">
        <f>IF(E163-$AC163 &lt;= 0,E163,'Mortgage Amortization'!$D163-$AC163)</f>
        <v>448342.20660245762</v>
      </c>
      <c r="I163" s="29">
        <f t="shared" si="52"/>
        <v>554311.18192960892</v>
      </c>
      <c r="J163" s="31">
        <f>SUM(I$3:I163)</f>
        <v>89244100.290666968</v>
      </c>
      <c r="K163" s="32">
        <f t="shared" si="53"/>
        <v>13.416666666666666</v>
      </c>
      <c r="L163" s="29">
        <f t="shared" si="54"/>
        <v>6015257.9385829726</v>
      </c>
      <c r="M163" s="37">
        <f t="shared" si="71"/>
        <v>20000000</v>
      </c>
      <c r="N163" s="37">
        <f t="shared" si="67"/>
        <v>20000000</v>
      </c>
      <c r="O163" s="37">
        <f>IF(G163 = E163*('Control Panel'!$C$22),M163*('Control Panel'!$C$22),$AG163-G163)</f>
        <v>101291.66666666669</v>
      </c>
      <c r="P163" s="38">
        <f t="shared" si="55"/>
        <v>0</v>
      </c>
      <c r="Q163" s="38">
        <f t="shared" si="56"/>
        <v>101291.66666666669</v>
      </c>
      <c r="R163" s="44">
        <f>SUM(Q$3:Q163)</f>
        <v>16307958.333333295</v>
      </c>
      <c r="S163" s="39">
        <f t="shared" si="57"/>
        <v>13.416666666666666</v>
      </c>
      <c r="T163" s="38">
        <f t="shared" si="58"/>
        <v>0</v>
      </c>
      <c r="U163" s="17">
        <f t="shared" si="72"/>
        <v>10000000</v>
      </c>
      <c r="V163" s="17">
        <f t="shared" si="68"/>
        <v>10000000</v>
      </c>
      <c r="W163" s="17">
        <f>IF(O163 = M163*('Control Panel'!$C$22), U163*('Control Panel'!$C$22),$AG163-G163-O163)</f>
        <v>50645.833333333343</v>
      </c>
      <c r="X163" s="20">
        <f t="shared" si="59"/>
        <v>0</v>
      </c>
      <c r="Y163" s="20">
        <f t="shared" si="60"/>
        <v>50645.833333333343</v>
      </c>
      <c r="Z163" s="48">
        <f>SUM(Y$3:Y163)</f>
        <v>8153979.1666666474</v>
      </c>
      <c r="AA163" s="19">
        <f t="shared" si="61"/>
        <v>13.416666666666666</v>
      </c>
      <c r="AB163" s="20">
        <f t="shared" si="62"/>
        <v>0</v>
      </c>
      <c r="AC163" s="22">
        <f t="shared" si="63"/>
        <v>257906.4753271513</v>
      </c>
      <c r="AD163" s="99">
        <f t="shared" si="64"/>
        <v>0</v>
      </c>
      <c r="AF163" s="40">
        <f t="shared" si="65"/>
        <v>706248.68192960892</v>
      </c>
      <c r="AG163" s="3">
        <f>IF('Control Panel'!$D$27= "ON",'Mortgage Amortization'!D163*(1-'Control Panel'!$C$27),'Mortgage Amortization'!D163)</f>
        <v>706248.68192960892</v>
      </c>
      <c r="AH163" s="40">
        <f t="shared" si="69"/>
        <v>0</v>
      </c>
      <c r="AK163" s="2">
        <f>SUM('Mortgage Amortization'!G163,'Mortgage Amortization'!M163,'Mortgage Amortization'!S163,'Mortgage Amortization'!Y163,'Mortgage Amortization'!AE163,'Mortgage Amortization'!AK163,'Mortgage Amortization'!AQ163,'Mortgage Amortization'!AW163,'Mortgage Amortization'!BC163,'Mortgage Amortization'!BI163,'Mortgage Amortization'!BO163,'Mortgage Amortization'!BU163,'Mortgage Amortization'!CA163,'Mortgage Amortization'!CG163,'Mortgage Amortization'!CM163)</f>
        <v>51569301.555937983</v>
      </c>
    </row>
    <row r="164" spans="3:37" x14ac:dyDescent="0.3">
      <c r="D164">
        <v>162</v>
      </c>
      <c r="E164" s="28">
        <f t="shared" si="70"/>
        <v>20475190.560584959</v>
      </c>
      <c r="F164" s="28">
        <f t="shared" si="66"/>
        <v>20024577.687515311</v>
      </c>
      <c r="G164" s="28">
        <f>IF($AG164-E164*('Control Panel'!$C$22) &gt;=0, E164*('Control Panel'!$C$22),AG164)</f>
        <v>103698.30885996259</v>
      </c>
      <c r="H164" s="30">
        <f>IF(E164-$AC164 &lt;= 0,E164,'Mortgage Amortization'!$D164-$AC164)</f>
        <v>450612.87306964642</v>
      </c>
      <c r="I164" s="29">
        <f t="shared" si="52"/>
        <v>554311.18192960904</v>
      </c>
      <c r="J164" s="31">
        <f>SUM(I$3:I164)</f>
        <v>89798411.472596571</v>
      </c>
      <c r="K164" s="32">
        <f t="shared" si="53"/>
        <v>13.5</v>
      </c>
      <c r="L164" s="29">
        <f t="shared" si="54"/>
        <v>6083273.7864402262</v>
      </c>
      <c r="M164" s="37">
        <f t="shared" si="71"/>
        <v>20000000</v>
      </c>
      <c r="N164" s="37">
        <f t="shared" si="67"/>
        <v>20000000</v>
      </c>
      <c r="O164" s="37">
        <f>IF(G164 = E164*('Control Panel'!$C$22),M164*('Control Panel'!$C$22),$AG164-G164)</f>
        <v>101291.66666666669</v>
      </c>
      <c r="P164" s="38">
        <f t="shared" si="55"/>
        <v>0</v>
      </c>
      <c r="Q164" s="38">
        <f t="shared" si="56"/>
        <v>101291.66666666669</v>
      </c>
      <c r="R164" s="44">
        <f>SUM(Q$3:Q164)</f>
        <v>16409249.999999961</v>
      </c>
      <c r="S164" s="39">
        <f t="shared" si="57"/>
        <v>13.5</v>
      </c>
      <c r="T164" s="38">
        <f t="shared" si="58"/>
        <v>0</v>
      </c>
      <c r="U164" s="17">
        <f t="shared" si="72"/>
        <v>10000000</v>
      </c>
      <c r="V164" s="17">
        <f t="shared" si="68"/>
        <v>10000000</v>
      </c>
      <c r="W164" s="17">
        <f>IF(O164 = M164*('Control Panel'!$C$22), U164*('Control Panel'!$C$22),$AG164-G164-O164)</f>
        <v>50645.833333333343</v>
      </c>
      <c r="X164" s="20">
        <f t="shared" si="59"/>
        <v>0</v>
      </c>
      <c r="Y164" s="20">
        <f t="shared" si="60"/>
        <v>50645.833333333343</v>
      </c>
      <c r="Z164" s="48">
        <f>SUM(Y$3:Y164)</f>
        <v>8204624.9999999804</v>
      </c>
      <c r="AA164" s="19">
        <f t="shared" si="61"/>
        <v>13.5</v>
      </c>
      <c r="AB164" s="20">
        <f t="shared" si="62"/>
        <v>0</v>
      </c>
      <c r="AC164" s="22">
        <f t="shared" si="63"/>
        <v>255635.80885996262</v>
      </c>
      <c r="AD164" s="99">
        <f t="shared" si="64"/>
        <v>0</v>
      </c>
      <c r="AF164" s="40">
        <f t="shared" si="65"/>
        <v>706248.68192960904</v>
      </c>
      <c r="AG164" s="3">
        <f>IF('Control Panel'!$D$27= "ON",'Mortgage Amortization'!D164*(1-'Control Panel'!$C$27),'Mortgage Amortization'!D164)</f>
        <v>706248.68192960904</v>
      </c>
      <c r="AH164" s="40">
        <f t="shared" si="69"/>
        <v>0</v>
      </c>
      <c r="AK164" s="2">
        <f>SUM('Mortgage Amortization'!G164,'Mortgage Amortization'!M164,'Mortgage Amortization'!S164,'Mortgage Amortization'!Y164,'Mortgage Amortization'!AE164,'Mortgage Amortization'!AK164,'Mortgage Amortization'!AQ164,'Mortgage Amortization'!AW164,'Mortgage Amortization'!BC164,'Mortgage Amortization'!BI164,'Mortgage Amortization'!BO164,'Mortgage Amortization'!BU164,'Mortgage Amortization'!CA164,'Mortgage Amortization'!CG164,'Mortgage Amortization'!CM164)</f>
        <v>51130938.80763936</v>
      </c>
    </row>
    <row r="165" spans="3:37" x14ac:dyDescent="0.3">
      <c r="D165">
        <v>163</v>
      </c>
      <c r="E165" s="28">
        <f t="shared" si="70"/>
        <v>20024577.687515311</v>
      </c>
      <c r="F165" s="28">
        <f t="shared" si="66"/>
        <v>19571682.647998929</v>
      </c>
      <c r="G165" s="28">
        <f>IF($AG165-E165*('Control Panel'!$C$22) &gt;=0, E165*('Control Panel'!$C$22),AG165)</f>
        <v>101416.1424132286</v>
      </c>
      <c r="H165" s="30">
        <f>IF(E165-$AC165 &lt;= 0,E165,'Mortgage Amortization'!$D165-$AC165)</f>
        <v>452895.03951638029</v>
      </c>
      <c r="I165" s="29">
        <f t="shared" si="52"/>
        <v>554311.18192960892</v>
      </c>
      <c r="J165" s="31">
        <f>SUM(I$3:I165)</f>
        <v>90352722.654526174</v>
      </c>
      <c r="K165" s="32">
        <f t="shared" si="53"/>
        <v>13.583333333333334</v>
      </c>
      <c r="L165" s="29">
        <f t="shared" si="54"/>
        <v>6151824.2867641663</v>
      </c>
      <c r="M165" s="37">
        <f t="shared" si="71"/>
        <v>20000000</v>
      </c>
      <c r="N165" s="37">
        <f t="shared" si="67"/>
        <v>20000000</v>
      </c>
      <c r="O165" s="37">
        <f>IF(G165 = E165*('Control Panel'!$C$22),M165*('Control Panel'!$C$22),$AG165-G165)</f>
        <v>101291.66666666669</v>
      </c>
      <c r="P165" s="38">
        <f t="shared" si="55"/>
        <v>0</v>
      </c>
      <c r="Q165" s="38">
        <f t="shared" si="56"/>
        <v>101291.66666666669</v>
      </c>
      <c r="R165" s="44">
        <f>SUM(Q$3:Q165)</f>
        <v>16510541.666666627</v>
      </c>
      <c r="S165" s="39">
        <f t="shared" si="57"/>
        <v>13.583333333333334</v>
      </c>
      <c r="T165" s="38">
        <f t="shared" si="58"/>
        <v>0</v>
      </c>
      <c r="U165" s="17">
        <f t="shared" si="72"/>
        <v>10000000</v>
      </c>
      <c r="V165" s="17">
        <f t="shared" si="68"/>
        <v>10000000</v>
      </c>
      <c r="W165" s="17">
        <f>IF(O165 = M165*('Control Panel'!$C$22), U165*('Control Panel'!$C$22),$AG165-G165-O165)</f>
        <v>50645.833333333343</v>
      </c>
      <c r="X165" s="20">
        <f t="shared" si="59"/>
        <v>0</v>
      </c>
      <c r="Y165" s="20">
        <f t="shared" si="60"/>
        <v>50645.833333333343</v>
      </c>
      <c r="Z165" s="48">
        <f>SUM(Y$3:Y165)</f>
        <v>8255270.8333333135</v>
      </c>
      <c r="AA165" s="19">
        <f t="shared" si="61"/>
        <v>13.583333333333334</v>
      </c>
      <c r="AB165" s="20">
        <f t="shared" si="62"/>
        <v>0</v>
      </c>
      <c r="AC165" s="22">
        <f t="shared" si="63"/>
        <v>253353.64241322863</v>
      </c>
      <c r="AD165" s="99">
        <f t="shared" si="64"/>
        <v>0</v>
      </c>
      <c r="AF165" s="40">
        <f t="shared" si="65"/>
        <v>706248.68192960892</v>
      </c>
      <c r="AG165" s="3">
        <f>IF('Control Panel'!$D$27= "ON",'Mortgage Amortization'!D165*(1-'Control Panel'!$C$27),'Mortgage Amortization'!D165)</f>
        <v>706248.68192960892</v>
      </c>
      <c r="AH165" s="40">
        <f t="shared" si="69"/>
        <v>0</v>
      </c>
      <c r="AK165" s="2">
        <f>SUM('Mortgage Amortization'!G165,'Mortgage Amortization'!M165,'Mortgage Amortization'!S165,'Mortgage Amortization'!Y165,'Mortgage Amortization'!AE165,'Mortgage Amortization'!AK165,'Mortgage Amortization'!AQ165,'Mortgage Amortization'!AW165,'Mortgage Amortization'!BC165,'Mortgage Amortization'!BI165,'Mortgage Amortization'!BO165,'Mortgage Amortization'!BU165,'Mortgage Amortization'!CA165,'Mortgage Amortization'!CG165,'Mortgage Amortization'!CM165)</f>
        <v>50690408.120282769</v>
      </c>
    </row>
    <row r="166" spans="3:37" x14ac:dyDescent="0.3">
      <c r="D166">
        <v>164</v>
      </c>
      <c r="E166" s="28">
        <f t="shared" si="70"/>
        <v>19571682.647998929</v>
      </c>
      <c r="F166" s="28">
        <f t="shared" si="66"/>
        <v>19116493.883813664</v>
      </c>
      <c r="G166" s="28">
        <f>IF($AG166-E166*('Control Panel'!$C$22) &gt;=0, E166*('Control Panel'!$C$22),AG166)</f>
        <v>99122.417744344595</v>
      </c>
      <c r="H166" s="30">
        <f>IF(E166-$AC166 &lt;= 0,E166,'Mortgage Amortization'!$D166-$AC166)</f>
        <v>455188.76418526442</v>
      </c>
      <c r="I166" s="29">
        <f t="shared" si="52"/>
        <v>554311.18192960904</v>
      </c>
      <c r="J166" s="31">
        <f>SUM(I$3:I166)</f>
        <v>90907033.836455777</v>
      </c>
      <c r="K166" s="32">
        <f t="shared" si="53"/>
        <v>13.666666666666666</v>
      </c>
      <c r="L166" s="29">
        <f t="shared" si="54"/>
        <v>6220913.1105319466</v>
      </c>
      <c r="M166" s="37">
        <f t="shared" si="71"/>
        <v>20000000</v>
      </c>
      <c r="N166" s="37">
        <f t="shared" si="67"/>
        <v>20000000</v>
      </c>
      <c r="O166" s="37">
        <f>IF(G166 = E166*('Control Panel'!$C$22),M166*('Control Panel'!$C$22),$AG166-G166)</f>
        <v>101291.66666666669</v>
      </c>
      <c r="P166" s="38">
        <f t="shared" si="55"/>
        <v>0</v>
      </c>
      <c r="Q166" s="38">
        <f t="shared" si="56"/>
        <v>101291.66666666669</v>
      </c>
      <c r="R166" s="44">
        <f>SUM(Q$3:Q166)</f>
        <v>16611833.333333293</v>
      </c>
      <c r="S166" s="39">
        <f t="shared" si="57"/>
        <v>13.666666666666666</v>
      </c>
      <c r="T166" s="38">
        <f t="shared" si="58"/>
        <v>0</v>
      </c>
      <c r="U166" s="17">
        <f t="shared" si="72"/>
        <v>10000000</v>
      </c>
      <c r="V166" s="17">
        <f t="shared" si="68"/>
        <v>10000000</v>
      </c>
      <c r="W166" s="17">
        <f>IF(O166 = M166*('Control Panel'!$C$22), U166*('Control Panel'!$C$22),$AG166-G166-O166)</f>
        <v>50645.833333333343</v>
      </c>
      <c r="X166" s="20">
        <f t="shared" si="59"/>
        <v>0</v>
      </c>
      <c r="Y166" s="20">
        <f t="shared" si="60"/>
        <v>50645.833333333343</v>
      </c>
      <c r="Z166" s="48">
        <f>SUM(Y$3:Y166)</f>
        <v>8305916.6666666465</v>
      </c>
      <c r="AA166" s="19">
        <f t="shared" si="61"/>
        <v>13.666666666666666</v>
      </c>
      <c r="AB166" s="20">
        <f t="shared" si="62"/>
        <v>0</v>
      </c>
      <c r="AC166" s="22">
        <f t="shared" si="63"/>
        <v>251059.91774434462</v>
      </c>
      <c r="AD166" s="99">
        <f t="shared" si="64"/>
        <v>0</v>
      </c>
      <c r="AF166" s="40">
        <f t="shared" si="65"/>
        <v>706248.68192960904</v>
      </c>
      <c r="AG166" s="3">
        <f>IF('Control Panel'!$D$27= "ON",'Mortgage Amortization'!D166*(1-'Control Panel'!$C$27),'Mortgage Amortization'!D166)</f>
        <v>706248.68192960904</v>
      </c>
      <c r="AH166" s="40">
        <f t="shared" si="69"/>
        <v>0</v>
      </c>
      <c r="AK166" s="2">
        <f>SUM('Mortgage Amortization'!G166,'Mortgage Amortization'!M166,'Mortgage Amortization'!S166,'Mortgage Amortization'!Y166,'Mortgage Amortization'!AE166,'Mortgage Amortization'!AK166,'Mortgage Amortization'!AQ166,'Mortgage Amortization'!AW166,'Mortgage Amortization'!BC166,'Mortgage Amortization'!BI166,'Mortgage Amortization'!BO166,'Mortgage Amortization'!BU166,'Mortgage Amortization'!CA166,'Mortgage Amortization'!CG166,'Mortgage Amortization'!CM166)</f>
        <v>50247698.648674272</v>
      </c>
    </row>
    <row r="167" spans="3:37" x14ac:dyDescent="0.3">
      <c r="D167">
        <v>165</v>
      </c>
      <c r="E167" s="28">
        <f t="shared" si="70"/>
        <v>19116493.883813664</v>
      </c>
      <c r="F167" s="28">
        <f t="shared" si="66"/>
        <v>18658999.778199788</v>
      </c>
      <c r="G167" s="28">
        <f>IF($AG167-E167*('Control Panel'!$C$22) &gt;=0, E167*('Control Panel'!$C$22),AG167)</f>
        <v>96817.076315731305</v>
      </c>
      <c r="H167" s="30">
        <f>IF(E167-$AC167 &lt;= 0,E167,'Mortgage Amortization'!$D167-$AC167)</f>
        <v>457494.10561387759</v>
      </c>
      <c r="I167" s="29">
        <f t="shared" si="52"/>
        <v>554311.18192960892</v>
      </c>
      <c r="J167" s="31">
        <f>SUM(I$3:I167)</f>
        <v>91461345.018385381</v>
      </c>
      <c r="K167" s="32">
        <f t="shared" si="53"/>
        <v>13.75</v>
      </c>
      <c r="L167" s="29">
        <f t="shared" si="54"/>
        <v>6290543.9521908164</v>
      </c>
      <c r="M167" s="37">
        <f t="shared" si="71"/>
        <v>20000000</v>
      </c>
      <c r="N167" s="37">
        <f t="shared" si="67"/>
        <v>20000000</v>
      </c>
      <c r="O167" s="37">
        <f>IF(G167 = E167*('Control Panel'!$C$22),M167*('Control Panel'!$C$22),$AG167-G167)</f>
        <v>101291.66666666669</v>
      </c>
      <c r="P167" s="38">
        <f t="shared" si="55"/>
        <v>0</v>
      </c>
      <c r="Q167" s="38">
        <f t="shared" si="56"/>
        <v>101291.66666666669</v>
      </c>
      <c r="R167" s="44">
        <f>SUM(Q$3:Q167)</f>
        <v>16713124.999999959</v>
      </c>
      <c r="S167" s="39">
        <f t="shared" si="57"/>
        <v>13.75</v>
      </c>
      <c r="T167" s="38">
        <f t="shared" si="58"/>
        <v>0</v>
      </c>
      <c r="U167" s="17">
        <f t="shared" si="72"/>
        <v>10000000</v>
      </c>
      <c r="V167" s="17">
        <f t="shared" si="68"/>
        <v>10000000</v>
      </c>
      <c r="W167" s="17">
        <f>IF(O167 = M167*('Control Panel'!$C$22), U167*('Control Panel'!$C$22),$AG167-G167-O167)</f>
        <v>50645.833333333343</v>
      </c>
      <c r="X167" s="20">
        <f t="shared" si="59"/>
        <v>0</v>
      </c>
      <c r="Y167" s="20">
        <f t="shared" si="60"/>
        <v>50645.833333333343</v>
      </c>
      <c r="Z167" s="48">
        <f>SUM(Y$3:Y167)</f>
        <v>8356562.4999999795</v>
      </c>
      <c r="AA167" s="19">
        <f t="shared" si="61"/>
        <v>13.75</v>
      </c>
      <c r="AB167" s="20">
        <f t="shared" si="62"/>
        <v>0</v>
      </c>
      <c r="AC167" s="22">
        <f t="shared" si="63"/>
        <v>248754.57631573133</v>
      </c>
      <c r="AD167" s="99">
        <f t="shared" si="64"/>
        <v>0</v>
      </c>
      <c r="AF167" s="40">
        <f t="shared" si="65"/>
        <v>706248.68192960892</v>
      </c>
      <c r="AG167" s="3">
        <f>IF('Control Panel'!$D$27= "ON",'Mortgage Amortization'!D167*(1-'Control Panel'!$C$27),'Mortgage Amortization'!D167)</f>
        <v>706248.68192960892</v>
      </c>
      <c r="AH167" s="40">
        <f t="shared" si="69"/>
        <v>0</v>
      </c>
      <c r="AK167" s="2">
        <f>SUM('Mortgage Amortization'!G167,'Mortgage Amortization'!M167,'Mortgage Amortization'!S167,'Mortgage Amortization'!Y167,'Mortgage Amortization'!AE167,'Mortgage Amortization'!AK167,'Mortgage Amortization'!AQ167,'Mortgage Amortization'!AW167,'Mortgage Amortization'!BC167,'Mortgage Amortization'!BI167,'Mortgage Amortization'!BO167,'Mortgage Amortization'!BU167,'Mortgage Amortization'!CA167,'Mortgage Amortization'!CG167,'Mortgage Amortization'!CM167)</f>
        <v>49802799.492740028</v>
      </c>
    </row>
    <row r="168" spans="3:37" x14ac:dyDescent="0.3">
      <c r="D168">
        <v>166</v>
      </c>
      <c r="E168" s="28">
        <f t="shared" si="70"/>
        <v>18658999.778199788</v>
      </c>
      <c r="F168" s="28">
        <f t="shared" si="66"/>
        <v>18199188.655563522</v>
      </c>
      <c r="G168" s="28">
        <f>IF($AG168-E168*('Control Panel'!$C$22) &gt;=0, E168*('Control Panel'!$C$22),AG168)</f>
        <v>94500.059293341023</v>
      </c>
      <c r="H168" s="30">
        <f>IF(E168-$AC168 &lt;= 0,E168,'Mortgage Amortization'!$D168-$AC168)</f>
        <v>459811.12263626786</v>
      </c>
      <c r="I168" s="29">
        <f t="shared" si="52"/>
        <v>554311.18192960892</v>
      </c>
      <c r="J168" s="31">
        <f>SUM(I$3:I168)</f>
        <v>92015656.200314984</v>
      </c>
      <c r="K168" s="32">
        <f t="shared" si="53"/>
        <v>13.833333333333334</v>
      </c>
      <c r="L168" s="29">
        <f t="shared" si="54"/>
        <v>6360720.5298017059</v>
      </c>
      <c r="M168" s="37">
        <f t="shared" si="71"/>
        <v>20000000</v>
      </c>
      <c r="N168" s="37">
        <f t="shared" si="67"/>
        <v>20000000</v>
      </c>
      <c r="O168" s="37">
        <f>IF(G168 = E168*('Control Panel'!$C$22),M168*('Control Panel'!$C$22),$AG168-G168)</f>
        <v>101291.66666666669</v>
      </c>
      <c r="P168" s="38">
        <f t="shared" si="55"/>
        <v>0</v>
      </c>
      <c r="Q168" s="38">
        <f t="shared" si="56"/>
        <v>101291.66666666669</v>
      </c>
      <c r="R168" s="44">
        <f>SUM(Q$3:Q168)</f>
        <v>16814416.666666627</v>
      </c>
      <c r="S168" s="39">
        <f t="shared" si="57"/>
        <v>13.833333333333334</v>
      </c>
      <c r="T168" s="38">
        <f t="shared" si="58"/>
        <v>0</v>
      </c>
      <c r="U168" s="17">
        <f t="shared" si="72"/>
        <v>10000000</v>
      </c>
      <c r="V168" s="17">
        <f t="shared" si="68"/>
        <v>10000000</v>
      </c>
      <c r="W168" s="17">
        <f>IF(O168 = M168*('Control Panel'!$C$22), U168*('Control Panel'!$C$22),$AG168-G168-O168)</f>
        <v>50645.833333333343</v>
      </c>
      <c r="X168" s="20">
        <f t="shared" si="59"/>
        <v>0</v>
      </c>
      <c r="Y168" s="20">
        <f t="shared" si="60"/>
        <v>50645.833333333343</v>
      </c>
      <c r="Z168" s="48">
        <f>SUM(Y$3:Y168)</f>
        <v>8407208.3333333135</v>
      </c>
      <c r="AA168" s="19">
        <f t="shared" si="61"/>
        <v>13.833333333333334</v>
      </c>
      <c r="AB168" s="20">
        <f t="shared" si="62"/>
        <v>0</v>
      </c>
      <c r="AC168" s="22">
        <f t="shared" si="63"/>
        <v>246437.55929334107</v>
      </c>
      <c r="AD168" s="99">
        <f t="shared" si="64"/>
        <v>0</v>
      </c>
      <c r="AF168" s="40">
        <f t="shared" si="65"/>
        <v>706248.68192960892</v>
      </c>
      <c r="AG168" s="3">
        <f>IF('Control Panel'!$D$27= "ON",'Mortgage Amortization'!D168*(1-'Control Panel'!$C$27),'Mortgage Amortization'!D168)</f>
        <v>706248.68192960892</v>
      </c>
      <c r="AH168" s="40">
        <f t="shared" si="69"/>
        <v>0</v>
      </c>
      <c r="AK168" s="2">
        <f>SUM('Mortgage Amortization'!G168,'Mortgage Amortization'!M168,'Mortgage Amortization'!S168,'Mortgage Amortization'!Y168,'Mortgage Amortization'!AE168,'Mortgage Amortization'!AK168,'Mortgage Amortization'!AQ168,'Mortgage Amortization'!AW168,'Mortgage Amortization'!BC168,'Mortgage Amortization'!BI168,'Mortgage Amortization'!BO168,'Mortgage Amortization'!BU168,'Mortgage Amortization'!CA168,'Mortgage Amortization'!CG168,'Mortgage Amortization'!CM168)</f>
        <v>49355699.697245486</v>
      </c>
    </row>
    <row r="169" spans="3:37" x14ac:dyDescent="0.3">
      <c r="D169">
        <v>167</v>
      </c>
      <c r="E169" s="28">
        <f t="shared" si="70"/>
        <v>18199188.655563522</v>
      </c>
      <c r="F169" s="28">
        <f t="shared" si="66"/>
        <v>17737048.78117907</v>
      </c>
      <c r="G169" s="28">
        <f>IF($AG169-E169*('Control Panel'!$C$22) &gt;=0, E169*('Control Panel'!$C$22),AG169)</f>
        <v>92171.307545156102</v>
      </c>
      <c r="H169" s="30">
        <f>IF(E169-$AC169 &lt;= 0,E169,'Mortgage Amortization'!$D169-$AC169)</f>
        <v>462139.87438445282</v>
      </c>
      <c r="I169" s="29">
        <f t="shared" si="52"/>
        <v>554311.18192960892</v>
      </c>
      <c r="J169" s="31">
        <f>SUM(I$3:I169)</f>
        <v>92569967.382244587</v>
      </c>
      <c r="K169" s="32">
        <f t="shared" si="53"/>
        <v>13.916666666666666</v>
      </c>
      <c r="L169" s="29">
        <f t="shared" si="54"/>
        <v>6431446.5851836344</v>
      </c>
      <c r="M169" s="37">
        <f t="shared" si="71"/>
        <v>20000000</v>
      </c>
      <c r="N169" s="37">
        <f t="shared" si="67"/>
        <v>20000000</v>
      </c>
      <c r="O169" s="37">
        <f>IF(G169 = E169*('Control Panel'!$C$22),M169*('Control Panel'!$C$22),$AG169-G169)</f>
        <v>101291.66666666669</v>
      </c>
      <c r="P169" s="38">
        <f t="shared" si="55"/>
        <v>0</v>
      </c>
      <c r="Q169" s="38">
        <f t="shared" si="56"/>
        <v>101291.66666666669</v>
      </c>
      <c r="R169" s="44">
        <f>SUM(Q$3:Q169)</f>
        <v>16915708.333333295</v>
      </c>
      <c r="S169" s="39">
        <f t="shared" si="57"/>
        <v>13.916666666666666</v>
      </c>
      <c r="T169" s="38">
        <f t="shared" si="58"/>
        <v>0</v>
      </c>
      <c r="U169" s="17">
        <f t="shared" si="72"/>
        <v>10000000</v>
      </c>
      <c r="V169" s="17">
        <f t="shared" si="68"/>
        <v>10000000</v>
      </c>
      <c r="W169" s="17">
        <f>IF(O169 = M169*('Control Panel'!$C$22), U169*('Control Panel'!$C$22),$AG169-G169-O169)</f>
        <v>50645.833333333343</v>
      </c>
      <c r="X169" s="20">
        <f t="shared" si="59"/>
        <v>0</v>
      </c>
      <c r="Y169" s="20">
        <f t="shared" si="60"/>
        <v>50645.833333333343</v>
      </c>
      <c r="Z169" s="48">
        <f>SUM(Y$3:Y169)</f>
        <v>8457854.1666666474</v>
      </c>
      <c r="AA169" s="19">
        <f t="shared" si="61"/>
        <v>13.916666666666666</v>
      </c>
      <c r="AB169" s="20">
        <f t="shared" si="62"/>
        <v>0</v>
      </c>
      <c r="AC169" s="22">
        <f t="shared" si="63"/>
        <v>244108.80754515613</v>
      </c>
      <c r="AD169" s="99">
        <f t="shared" si="64"/>
        <v>0</v>
      </c>
      <c r="AF169" s="40">
        <f t="shared" si="65"/>
        <v>706248.68192960892</v>
      </c>
      <c r="AG169" s="3">
        <f>IF('Control Panel'!$D$27= "ON",'Mortgage Amortization'!D169*(1-'Control Panel'!$C$27),'Mortgage Amortization'!D169)</f>
        <v>706248.68192960892</v>
      </c>
      <c r="AH169" s="40">
        <f t="shared" si="69"/>
        <v>0</v>
      </c>
      <c r="AK169" s="2">
        <f>SUM('Mortgage Amortization'!G169,'Mortgage Amortization'!M169,'Mortgage Amortization'!S169,'Mortgage Amortization'!Y169,'Mortgage Amortization'!AE169,'Mortgage Amortization'!AK169,'Mortgage Amortization'!AQ169,'Mortgage Amortization'!AW169,'Mortgage Amortization'!BC169,'Mortgage Amortization'!BI169,'Mortgage Amortization'!BO169,'Mortgage Amortization'!BU169,'Mortgage Amortization'!CA169,'Mortgage Amortization'!CG169,'Mortgage Amortization'!CM169)</f>
        <v>48906388.251512997</v>
      </c>
    </row>
    <row r="170" spans="3:37" x14ac:dyDescent="0.3">
      <c r="C170">
        <f t="shared" ref="C170" si="76">D170/12</f>
        <v>14</v>
      </c>
      <c r="D170">
        <v>168</v>
      </c>
      <c r="E170" s="28">
        <f t="shared" si="70"/>
        <v>17737048.78117907</v>
      </c>
      <c r="F170" s="28">
        <f t="shared" si="66"/>
        <v>17272568.360889141</v>
      </c>
      <c r="G170" s="28">
        <f>IF($AG170-E170*('Control Panel'!$C$22) &gt;=0, E170*('Control Panel'!$C$22),AG170)</f>
        <v>89830.761639679855</v>
      </c>
      <c r="H170" s="30">
        <f>IF(E170-$AC170 &lt;= 0,E170,'Mortgage Amortization'!$D170-$AC170)</f>
        <v>464480.42028992891</v>
      </c>
      <c r="I170" s="29">
        <f t="shared" si="52"/>
        <v>554311.18192960881</v>
      </c>
      <c r="J170" s="31">
        <f>SUM(I$3:I170)</f>
        <v>93124278.56417419</v>
      </c>
      <c r="K170" s="32">
        <f t="shared" si="53"/>
        <v>14</v>
      </c>
      <c r="L170" s="29">
        <f t="shared" si="54"/>
        <v>6502725.8840590045</v>
      </c>
      <c r="M170" s="37">
        <f t="shared" si="71"/>
        <v>20000000</v>
      </c>
      <c r="N170" s="37">
        <f t="shared" si="67"/>
        <v>20000000</v>
      </c>
      <c r="O170" s="37">
        <f>IF(G170 = E170*('Control Panel'!$C$22),M170*('Control Panel'!$C$22),$AG170-G170)</f>
        <v>101291.66666666669</v>
      </c>
      <c r="P170" s="38">
        <f t="shared" si="55"/>
        <v>0</v>
      </c>
      <c r="Q170" s="38">
        <f t="shared" si="56"/>
        <v>101291.66666666669</v>
      </c>
      <c r="R170" s="44">
        <f>SUM(Q$3:Q170)</f>
        <v>17016999.999999963</v>
      </c>
      <c r="S170" s="39">
        <f t="shared" si="57"/>
        <v>14</v>
      </c>
      <c r="T170" s="38">
        <f t="shared" si="58"/>
        <v>0</v>
      </c>
      <c r="U170" s="17">
        <f t="shared" si="72"/>
        <v>10000000</v>
      </c>
      <c r="V170" s="17">
        <f t="shared" si="68"/>
        <v>10000000</v>
      </c>
      <c r="W170" s="17">
        <f>IF(O170 = M170*('Control Panel'!$C$22), U170*('Control Panel'!$C$22),$AG170-G170-O170)</f>
        <v>50645.833333333343</v>
      </c>
      <c r="X170" s="20">
        <f t="shared" si="59"/>
        <v>0</v>
      </c>
      <c r="Y170" s="20">
        <f t="shared" si="60"/>
        <v>50645.833333333343</v>
      </c>
      <c r="Z170" s="48">
        <f>SUM(Y$3:Y170)</f>
        <v>8508499.9999999814</v>
      </c>
      <c r="AA170" s="19">
        <f t="shared" si="61"/>
        <v>14</v>
      </c>
      <c r="AB170" s="20">
        <f t="shared" si="62"/>
        <v>0</v>
      </c>
      <c r="AC170" s="22">
        <f t="shared" si="63"/>
        <v>241768.2616396799</v>
      </c>
      <c r="AD170" s="99">
        <f t="shared" si="64"/>
        <v>0</v>
      </c>
      <c r="AF170" s="40">
        <f t="shared" si="65"/>
        <v>706248.68192960881</v>
      </c>
      <c r="AG170" s="3">
        <f>IF('Control Panel'!$D$27= "ON",'Mortgage Amortization'!D170*(1-'Control Panel'!$C$27),'Mortgage Amortization'!D170)</f>
        <v>706248.68192960881</v>
      </c>
      <c r="AH170" s="40">
        <f t="shared" si="69"/>
        <v>0</v>
      </c>
      <c r="AK170" s="2">
        <f>SUM('Mortgage Amortization'!G170,'Mortgage Amortization'!M170,'Mortgage Amortization'!S170,'Mortgage Amortization'!Y170,'Mortgage Amortization'!AE170,'Mortgage Amortization'!AK170,'Mortgage Amortization'!AQ170,'Mortgage Amortization'!AW170,'Mortgage Amortization'!BC170,'Mortgage Amortization'!BI170,'Mortgage Amortization'!BO170,'Mortgage Amortization'!BU170,'Mortgage Amortization'!CA170,'Mortgage Amortization'!CG170,'Mortgage Amortization'!CM170)</f>
        <v>48454854.089138068</v>
      </c>
    </row>
    <row r="171" spans="3:37" x14ac:dyDescent="0.3">
      <c r="D171">
        <v>169</v>
      </c>
      <c r="E171" s="28">
        <f t="shared" si="70"/>
        <v>17272568.360889141</v>
      </c>
      <c r="F171" s="28">
        <f t="shared" si="66"/>
        <v>16805735.54080395</v>
      </c>
      <c r="G171" s="28">
        <f>IF($AG171-E171*('Control Panel'!$C$22) &gt;=0, E171*('Control Panel'!$C$22),AG171)</f>
        <v>87478.361844419807</v>
      </c>
      <c r="H171" s="30">
        <f>IF(E171-$AC171 &lt;= 0,E171,'Mortgage Amortization'!$D171-$AC171)</f>
        <v>466832.82008518919</v>
      </c>
      <c r="I171" s="29">
        <f t="shared" si="52"/>
        <v>554311.18192960904</v>
      </c>
      <c r="J171" s="31">
        <f>SUM(I$3:I171)</f>
        <v>93678589.746103793</v>
      </c>
      <c r="K171" s="32">
        <f t="shared" si="53"/>
        <v>14.083333333333334</v>
      </c>
      <c r="L171" s="29">
        <f t="shared" si="54"/>
        <v>6574562.2161997482</v>
      </c>
      <c r="M171" s="37">
        <f t="shared" si="71"/>
        <v>20000000</v>
      </c>
      <c r="N171" s="37">
        <f t="shared" si="67"/>
        <v>20000000</v>
      </c>
      <c r="O171" s="37">
        <f>IF(G171 = E171*('Control Panel'!$C$22),M171*('Control Panel'!$C$22),$AG171-G171)</f>
        <v>101291.66666666669</v>
      </c>
      <c r="P171" s="38">
        <f t="shared" si="55"/>
        <v>0</v>
      </c>
      <c r="Q171" s="38">
        <f t="shared" si="56"/>
        <v>101291.66666666669</v>
      </c>
      <c r="R171" s="44">
        <f>SUM(Q$3:Q171)</f>
        <v>17118291.666666631</v>
      </c>
      <c r="S171" s="39">
        <f t="shared" si="57"/>
        <v>14.083333333333334</v>
      </c>
      <c r="T171" s="38">
        <f t="shared" si="58"/>
        <v>0</v>
      </c>
      <c r="U171" s="17">
        <f t="shared" si="72"/>
        <v>10000000</v>
      </c>
      <c r="V171" s="17">
        <f t="shared" si="68"/>
        <v>10000000</v>
      </c>
      <c r="W171" s="17">
        <f>IF(O171 = M171*('Control Panel'!$C$22), U171*('Control Panel'!$C$22),$AG171-G171-O171)</f>
        <v>50645.833333333343</v>
      </c>
      <c r="X171" s="20">
        <f t="shared" si="59"/>
        <v>0</v>
      </c>
      <c r="Y171" s="20">
        <f t="shared" si="60"/>
        <v>50645.833333333343</v>
      </c>
      <c r="Z171" s="48">
        <f>SUM(Y$3:Y171)</f>
        <v>8559145.8333333153</v>
      </c>
      <c r="AA171" s="19">
        <f t="shared" si="61"/>
        <v>14.083333333333334</v>
      </c>
      <c r="AB171" s="20">
        <f t="shared" si="62"/>
        <v>0</v>
      </c>
      <c r="AC171" s="22">
        <f t="shared" si="63"/>
        <v>239415.86184441985</v>
      </c>
      <c r="AD171" s="99">
        <f t="shared" si="64"/>
        <v>0</v>
      </c>
      <c r="AF171" s="40">
        <f t="shared" si="65"/>
        <v>706248.68192960904</v>
      </c>
      <c r="AG171" s="3">
        <f>IF('Control Panel'!$D$27= "ON",'Mortgage Amortization'!D171*(1-'Control Panel'!$C$27),'Mortgage Amortization'!D171)</f>
        <v>706248.68192960904</v>
      </c>
      <c r="AH171" s="40">
        <f t="shared" si="69"/>
        <v>0</v>
      </c>
      <c r="AK171" s="2">
        <f>SUM('Mortgage Amortization'!G171,'Mortgage Amortization'!M171,'Mortgage Amortization'!S171,'Mortgage Amortization'!Y171,'Mortgage Amortization'!AE171,'Mortgage Amortization'!AK171,'Mortgage Amortization'!AQ171,'Mortgage Amortization'!AW171,'Mortgage Amortization'!BC171,'Mortgage Amortization'!BI171,'Mortgage Amortization'!BO171,'Mortgage Amortization'!BU171,'Mortgage Amortization'!CA171,'Mortgage Amortization'!CG171,'Mortgage Amortization'!CM171)</f>
        <v>48001086.087704115</v>
      </c>
    </row>
    <row r="172" spans="3:37" x14ac:dyDescent="0.3">
      <c r="D172">
        <v>170</v>
      </c>
      <c r="E172" s="28">
        <f t="shared" si="70"/>
        <v>16805735.54080395</v>
      </c>
      <c r="F172" s="28">
        <f t="shared" si="66"/>
        <v>16336538.406998705</v>
      </c>
      <c r="G172" s="28">
        <f>IF($AG172-E172*('Control Panel'!$C$22) &gt;=0, E172*('Control Panel'!$C$22),AG172)</f>
        <v>85114.048124363355</v>
      </c>
      <c r="H172" s="30">
        <f>IF(E172-$AC172 &lt;= 0,E172,'Mortgage Amortization'!$D172-$AC172)</f>
        <v>469197.13380524563</v>
      </c>
      <c r="I172" s="29">
        <f t="shared" si="52"/>
        <v>554311.18192960904</v>
      </c>
      <c r="J172" s="31">
        <f>SUM(I$3:I172)</f>
        <v>94232900.928033397</v>
      </c>
      <c r="K172" s="32">
        <f t="shared" si="53"/>
        <v>14.166666666666666</v>
      </c>
      <c r="L172" s="29">
        <f t="shared" si="54"/>
        <v>6646959.3955743127</v>
      </c>
      <c r="M172" s="37">
        <f t="shared" si="71"/>
        <v>20000000</v>
      </c>
      <c r="N172" s="37">
        <f t="shared" si="67"/>
        <v>20000000</v>
      </c>
      <c r="O172" s="37">
        <f>IF(G172 = E172*('Control Panel'!$C$22),M172*('Control Panel'!$C$22),$AG172-G172)</f>
        <v>101291.66666666669</v>
      </c>
      <c r="P172" s="38">
        <f t="shared" si="55"/>
        <v>0</v>
      </c>
      <c r="Q172" s="38">
        <f t="shared" si="56"/>
        <v>101291.66666666669</v>
      </c>
      <c r="R172" s="44">
        <f>SUM(Q$3:Q172)</f>
        <v>17219583.333333299</v>
      </c>
      <c r="S172" s="39">
        <f t="shared" si="57"/>
        <v>14.166666666666666</v>
      </c>
      <c r="T172" s="38">
        <f t="shared" si="58"/>
        <v>0</v>
      </c>
      <c r="U172" s="17">
        <f t="shared" si="72"/>
        <v>10000000</v>
      </c>
      <c r="V172" s="17">
        <f t="shared" si="68"/>
        <v>10000000</v>
      </c>
      <c r="W172" s="17">
        <f>IF(O172 = M172*('Control Panel'!$C$22), U172*('Control Panel'!$C$22),$AG172-G172-O172)</f>
        <v>50645.833333333343</v>
      </c>
      <c r="X172" s="20">
        <f t="shared" si="59"/>
        <v>0</v>
      </c>
      <c r="Y172" s="20">
        <f t="shared" si="60"/>
        <v>50645.833333333343</v>
      </c>
      <c r="Z172" s="48">
        <f>SUM(Y$3:Y172)</f>
        <v>8609791.6666666493</v>
      </c>
      <c r="AA172" s="19">
        <f t="shared" si="61"/>
        <v>14.166666666666666</v>
      </c>
      <c r="AB172" s="20">
        <f t="shared" si="62"/>
        <v>0</v>
      </c>
      <c r="AC172" s="22">
        <f t="shared" si="63"/>
        <v>237051.54812436338</v>
      </c>
      <c r="AD172" s="99">
        <f t="shared" si="64"/>
        <v>0</v>
      </c>
      <c r="AF172" s="40">
        <f t="shared" si="65"/>
        <v>706248.68192960904</v>
      </c>
      <c r="AG172" s="3">
        <f>IF('Control Panel'!$D$27= "ON",'Mortgage Amortization'!D172*(1-'Control Panel'!$C$27),'Mortgage Amortization'!D172)</f>
        <v>706248.68192960904</v>
      </c>
      <c r="AH172" s="40">
        <f t="shared" si="69"/>
        <v>0</v>
      </c>
      <c r="AK172" s="2">
        <f>SUM('Mortgage Amortization'!G172,'Mortgage Amortization'!M172,'Mortgage Amortization'!S172,'Mortgage Amortization'!Y172,'Mortgage Amortization'!AE172,'Mortgage Amortization'!AK172,'Mortgage Amortization'!AQ172,'Mortgage Amortization'!AW172,'Mortgage Amortization'!BC172,'Mortgage Amortization'!BI172,'Mortgage Amortization'!BO172,'Mortgage Amortization'!BU172,'Mortgage Amortization'!CA172,'Mortgage Amortization'!CG172,'Mortgage Amortization'!CM172)</f>
        <v>47545073.068495721</v>
      </c>
    </row>
    <row r="173" spans="3:37" x14ac:dyDescent="0.3">
      <c r="D173">
        <v>171</v>
      </c>
      <c r="E173" s="28">
        <f t="shared" si="70"/>
        <v>16336538.406998705</v>
      </c>
      <c r="F173" s="28">
        <f t="shared" si="66"/>
        <v>15864964.985209541</v>
      </c>
      <c r="G173" s="28">
        <f>IF($AG173-E173*('Control Panel'!$C$22) &gt;=0, E173*('Control Panel'!$C$22),AG173)</f>
        <v>82737.760140445534</v>
      </c>
      <c r="H173" s="30">
        <f>IF(E173-$AC173 &lt;= 0,E173,'Mortgage Amortization'!$D173-$AC173)</f>
        <v>471573.42178916337</v>
      </c>
      <c r="I173" s="29">
        <f t="shared" si="52"/>
        <v>554311.18192960892</v>
      </c>
      <c r="J173" s="31">
        <f>SUM(I$3:I173)</f>
        <v>94787212.109963</v>
      </c>
      <c r="K173" s="32">
        <f t="shared" si="53"/>
        <v>14.25</v>
      </c>
      <c r="L173" s="29">
        <f t="shared" si="54"/>
        <v>6719921.2604955779</v>
      </c>
      <c r="M173" s="37">
        <f t="shared" si="71"/>
        <v>20000000</v>
      </c>
      <c r="N173" s="37">
        <f t="shared" si="67"/>
        <v>20000000</v>
      </c>
      <c r="O173" s="37">
        <f>IF(G173 = E173*('Control Panel'!$C$22),M173*('Control Panel'!$C$22),$AG173-G173)</f>
        <v>101291.66666666669</v>
      </c>
      <c r="P173" s="38">
        <f t="shared" si="55"/>
        <v>0</v>
      </c>
      <c r="Q173" s="38">
        <f t="shared" si="56"/>
        <v>101291.66666666669</v>
      </c>
      <c r="R173" s="44">
        <f>SUM(Q$3:Q173)</f>
        <v>17320874.999999966</v>
      </c>
      <c r="S173" s="39">
        <f t="shared" si="57"/>
        <v>14.25</v>
      </c>
      <c r="T173" s="38">
        <f t="shared" si="58"/>
        <v>0</v>
      </c>
      <c r="U173" s="17">
        <f t="shared" si="72"/>
        <v>10000000</v>
      </c>
      <c r="V173" s="17">
        <f t="shared" si="68"/>
        <v>10000000</v>
      </c>
      <c r="W173" s="17">
        <f>IF(O173 = M173*('Control Panel'!$C$22), U173*('Control Panel'!$C$22),$AG173-G173-O173)</f>
        <v>50645.833333333343</v>
      </c>
      <c r="X173" s="20">
        <f t="shared" si="59"/>
        <v>0</v>
      </c>
      <c r="Y173" s="20">
        <f t="shared" si="60"/>
        <v>50645.833333333343</v>
      </c>
      <c r="Z173" s="48">
        <f>SUM(Y$3:Y173)</f>
        <v>8660437.4999999832</v>
      </c>
      <c r="AA173" s="19">
        <f t="shared" si="61"/>
        <v>14.25</v>
      </c>
      <c r="AB173" s="20">
        <f t="shared" si="62"/>
        <v>0</v>
      </c>
      <c r="AC173" s="22">
        <f t="shared" si="63"/>
        <v>234675.26014044555</v>
      </c>
      <c r="AD173" s="99">
        <f t="shared" si="64"/>
        <v>0</v>
      </c>
      <c r="AF173" s="40">
        <f t="shared" si="65"/>
        <v>706248.68192960892</v>
      </c>
      <c r="AG173" s="3">
        <f>IF('Control Panel'!$D$27= "ON",'Mortgage Amortization'!D173*(1-'Control Panel'!$C$27),'Mortgage Amortization'!D173)</f>
        <v>706248.68192960892</v>
      </c>
      <c r="AH173" s="40">
        <f t="shared" si="69"/>
        <v>0</v>
      </c>
      <c r="AK173" s="2">
        <f>SUM('Mortgage Amortization'!G173,'Mortgage Amortization'!M173,'Mortgage Amortization'!S173,'Mortgage Amortization'!Y173,'Mortgage Amortization'!AE173,'Mortgage Amortization'!AK173,'Mortgage Amortization'!AQ173,'Mortgage Amortization'!AW173,'Mortgage Amortization'!BC173,'Mortgage Amortization'!BI173,'Mortgage Amortization'!BO173,'Mortgage Amortization'!BU173,'Mortgage Amortization'!CA173,'Mortgage Amortization'!CG173,'Mortgage Amortization'!CM173)</f>
        <v>47086803.796210416</v>
      </c>
    </row>
    <row r="174" spans="3:37" x14ac:dyDescent="0.3">
      <c r="D174">
        <v>172</v>
      </c>
      <c r="E174" s="28">
        <f t="shared" si="70"/>
        <v>15864964.985209541</v>
      </c>
      <c r="F174" s="28">
        <f t="shared" si="66"/>
        <v>15391003.240527941</v>
      </c>
      <c r="G174" s="28">
        <f>IF($AG174-E174*('Control Panel'!$C$22) &gt;=0, E174*('Control Panel'!$C$22),AG174)</f>
        <v>80349.43724800917</v>
      </c>
      <c r="H174" s="30">
        <f>IF(E174-$AC174 &lt;= 0,E174,'Mortgage Amortization'!$D174-$AC174)</f>
        <v>473961.74468159972</v>
      </c>
      <c r="I174" s="29">
        <f t="shared" si="52"/>
        <v>554311.18192960892</v>
      </c>
      <c r="J174" s="31">
        <f>SUM(I$3:I174)</f>
        <v>95341523.291892603</v>
      </c>
      <c r="K174" s="32">
        <f t="shared" si="53"/>
        <v>14.333333333333334</v>
      </c>
      <c r="L174" s="29">
        <f t="shared" si="54"/>
        <v>6793451.673769596</v>
      </c>
      <c r="M174" s="37">
        <f t="shared" si="71"/>
        <v>20000000</v>
      </c>
      <c r="N174" s="37">
        <f t="shared" si="67"/>
        <v>20000000</v>
      </c>
      <c r="O174" s="37">
        <f>IF(G174 = E174*('Control Panel'!$C$22),M174*('Control Panel'!$C$22),$AG174-G174)</f>
        <v>101291.66666666669</v>
      </c>
      <c r="P174" s="38">
        <f t="shared" si="55"/>
        <v>0</v>
      </c>
      <c r="Q174" s="38">
        <f t="shared" si="56"/>
        <v>101291.66666666669</v>
      </c>
      <c r="R174" s="44">
        <f>SUM(Q$3:Q174)</f>
        <v>17422166.666666634</v>
      </c>
      <c r="S174" s="39">
        <f t="shared" si="57"/>
        <v>14.333333333333334</v>
      </c>
      <c r="T174" s="38">
        <f t="shared" si="58"/>
        <v>0</v>
      </c>
      <c r="U174" s="17">
        <f t="shared" si="72"/>
        <v>10000000</v>
      </c>
      <c r="V174" s="17">
        <f t="shared" si="68"/>
        <v>10000000</v>
      </c>
      <c r="W174" s="17">
        <f>IF(O174 = M174*('Control Panel'!$C$22), U174*('Control Panel'!$C$22),$AG174-G174-O174)</f>
        <v>50645.833333333343</v>
      </c>
      <c r="X174" s="20">
        <f t="shared" si="59"/>
        <v>0</v>
      </c>
      <c r="Y174" s="20">
        <f t="shared" si="60"/>
        <v>50645.833333333343</v>
      </c>
      <c r="Z174" s="48">
        <f>SUM(Y$3:Y174)</f>
        <v>8711083.3333333172</v>
      </c>
      <c r="AA174" s="19">
        <f t="shared" si="61"/>
        <v>14.333333333333334</v>
      </c>
      <c r="AB174" s="20">
        <f t="shared" si="62"/>
        <v>0</v>
      </c>
      <c r="AC174" s="22">
        <f t="shared" si="63"/>
        <v>232286.9372480092</v>
      </c>
      <c r="AD174" s="99">
        <f t="shared" si="64"/>
        <v>0</v>
      </c>
      <c r="AF174" s="40">
        <f t="shared" si="65"/>
        <v>706248.68192960892</v>
      </c>
      <c r="AG174" s="3">
        <f>IF('Control Panel'!$D$27= "ON",'Mortgage Amortization'!D174*(1-'Control Panel'!$C$27),'Mortgage Amortization'!D174)</f>
        <v>706248.68192960892</v>
      </c>
      <c r="AH174" s="40">
        <f t="shared" si="69"/>
        <v>0</v>
      </c>
      <c r="AK174" s="2">
        <f>SUM('Mortgage Amortization'!G174,'Mortgage Amortization'!M174,'Mortgage Amortization'!S174,'Mortgage Amortization'!Y174,'Mortgage Amortization'!AE174,'Mortgage Amortization'!AK174,'Mortgage Amortization'!AQ174,'Mortgage Amortization'!AW174,'Mortgage Amortization'!BC174,'Mortgage Amortization'!BI174,'Mortgage Amortization'!BO174,'Mortgage Amortization'!BU174,'Mortgage Amortization'!CA174,'Mortgage Amortization'!CG174,'Mortgage Amortization'!CM174)</f>
        <v>46626266.978669077</v>
      </c>
    </row>
    <row r="175" spans="3:37" x14ac:dyDescent="0.3">
      <c r="D175">
        <v>173</v>
      </c>
      <c r="E175" s="28">
        <f t="shared" si="70"/>
        <v>15391003.240527941</v>
      </c>
      <c r="F175" s="28">
        <f t="shared" si="66"/>
        <v>14914641.07709359</v>
      </c>
      <c r="G175" s="28">
        <f>IF($AG175-E175*('Control Panel'!$C$22) &gt;=0, E175*('Control Panel'!$C$22),AG175)</f>
        <v>77949.018495257144</v>
      </c>
      <c r="H175" s="30">
        <f>IF(E175-$AC175 &lt;= 0,E175,'Mortgage Amortization'!$D175-$AC175)</f>
        <v>476362.16343435174</v>
      </c>
      <c r="I175" s="29">
        <f t="shared" si="52"/>
        <v>554311.18192960892</v>
      </c>
      <c r="J175" s="31">
        <f>SUM(I$3:I175)</f>
        <v>95895834.473822206</v>
      </c>
      <c r="K175" s="32">
        <f t="shared" si="53"/>
        <v>14.416666666666666</v>
      </c>
      <c r="L175" s="29">
        <f t="shared" si="54"/>
        <v>6867554.5228452375</v>
      </c>
      <c r="M175" s="37">
        <f t="shared" si="71"/>
        <v>20000000</v>
      </c>
      <c r="N175" s="37">
        <f t="shared" si="67"/>
        <v>20000000</v>
      </c>
      <c r="O175" s="37">
        <f>IF(G175 = E175*('Control Panel'!$C$22),M175*('Control Panel'!$C$22),$AG175-G175)</f>
        <v>101291.66666666669</v>
      </c>
      <c r="P175" s="38">
        <f t="shared" si="55"/>
        <v>0</v>
      </c>
      <c r="Q175" s="38">
        <f t="shared" si="56"/>
        <v>101291.66666666669</v>
      </c>
      <c r="R175" s="44">
        <f>SUM(Q$3:Q175)</f>
        <v>17523458.333333302</v>
      </c>
      <c r="S175" s="39">
        <f t="shared" si="57"/>
        <v>14.416666666666666</v>
      </c>
      <c r="T175" s="38">
        <f t="shared" si="58"/>
        <v>0</v>
      </c>
      <c r="U175" s="17">
        <f t="shared" si="72"/>
        <v>10000000</v>
      </c>
      <c r="V175" s="17">
        <f t="shared" si="68"/>
        <v>10000000</v>
      </c>
      <c r="W175" s="17">
        <f>IF(O175 = M175*('Control Panel'!$C$22), U175*('Control Panel'!$C$22),$AG175-G175-O175)</f>
        <v>50645.833333333343</v>
      </c>
      <c r="X175" s="20">
        <f t="shared" si="59"/>
        <v>0</v>
      </c>
      <c r="Y175" s="20">
        <f t="shared" si="60"/>
        <v>50645.833333333343</v>
      </c>
      <c r="Z175" s="48">
        <f>SUM(Y$3:Y175)</f>
        <v>8761729.1666666511</v>
      </c>
      <c r="AA175" s="19">
        <f t="shared" si="61"/>
        <v>14.416666666666666</v>
      </c>
      <c r="AB175" s="20">
        <f t="shared" si="62"/>
        <v>0</v>
      </c>
      <c r="AC175" s="22">
        <f t="shared" si="63"/>
        <v>229886.51849525719</v>
      </c>
      <c r="AD175" s="99">
        <f t="shared" si="64"/>
        <v>0</v>
      </c>
      <c r="AF175" s="40">
        <f t="shared" si="65"/>
        <v>706248.68192960892</v>
      </c>
      <c r="AG175" s="3">
        <f>IF('Control Panel'!$D$27= "ON",'Mortgage Amortization'!D175*(1-'Control Panel'!$C$27),'Mortgage Amortization'!D175)</f>
        <v>706248.68192960892</v>
      </c>
      <c r="AH175" s="40">
        <f t="shared" si="69"/>
        <v>0</v>
      </c>
      <c r="AK175" s="2">
        <f>SUM('Mortgage Amortization'!G175,'Mortgage Amortization'!M175,'Mortgage Amortization'!S175,'Mortgage Amortization'!Y175,'Mortgage Amortization'!AE175,'Mortgage Amortization'!AK175,'Mortgage Amortization'!AQ175,'Mortgage Amortization'!AW175,'Mortgage Amortization'!BC175,'Mortgage Amortization'!BI175,'Mortgage Amortization'!BO175,'Mortgage Amortization'!BU175,'Mortgage Amortization'!CA175,'Mortgage Amortization'!CG175,'Mortgage Amortization'!CM175)</f>
        <v>46163451.266524576</v>
      </c>
    </row>
    <row r="176" spans="3:37" x14ac:dyDescent="0.3">
      <c r="D176">
        <v>174</v>
      </c>
      <c r="E176" s="28">
        <f t="shared" si="70"/>
        <v>14914641.07709359</v>
      </c>
      <c r="F176" s="28">
        <f t="shared" si="66"/>
        <v>14435866.337785678</v>
      </c>
      <c r="G176" s="28">
        <f>IF($AG176-E176*('Control Panel'!$C$22) &gt;=0, E176*('Control Panel'!$C$22),AG176)</f>
        <v>75536.44262169693</v>
      </c>
      <c r="H176" s="30">
        <f>IF(E176-$AC176 &lt;= 0,E176,'Mortgage Amortization'!$D176-$AC176)</f>
        <v>478774.73930791195</v>
      </c>
      <c r="I176" s="29">
        <f t="shared" si="52"/>
        <v>554311.18192960892</v>
      </c>
      <c r="J176" s="31">
        <f>SUM(I$3:I176)</f>
        <v>96450145.655751809</v>
      </c>
      <c r="K176" s="32">
        <f t="shared" si="53"/>
        <v>14.5</v>
      </c>
      <c r="L176" s="29">
        <f t="shared" si="54"/>
        <v>6942233.7199647231</v>
      </c>
      <c r="M176" s="37">
        <f t="shared" si="71"/>
        <v>20000000</v>
      </c>
      <c r="N176" s="37">
        <f t="shared" si="67"/>
        <v>20000000</v>
      </c>
      <c r="O176" s="37">
        <f>IF(G176 = E176*('Control Panel'!$C$22),M176*('Control Panel'!$C$22),$AG176-G176)</f>
        <v>101291.66666666669</v>
      </c>
      <c r="P176" s="38">
        <f t="shared" si="55"/>
        <v>0</v>
      </c>
      <c r="Q176" s="38">
        <f t="shared" si="56"/>
        <v>101291.66666666669</v>
      </c>
      <c r="R176" s="44">
        <f>SUM(Q$3:Q176)</f>
        <v>17624749.99999997</v>
      </c>
      <c r="S176" s="39">
        <f t="shared" si="57"/>
        <v>14.5</v>
      </c>
      <c r="T176" s="38">
        <f t="shared" si="58"/>
        <v>0</v>
      </c>
      <c r="U176" s="17">
        <f t="shared" si="72"/>
        <v>10000000</v>
      </c>
      <c r="V176" s="17">
        <f t="shared" si="68"/>
        <v>10000000</v>
      </c>
      <c r="W176" s="17">
        <f>IF(O176 = M176*('Control Panel'!$C$22), U176*('Control Panel'!$C$22),$AG176-G176-O176)</f>
        <v>50645.833333333343</v>
      </c>
      <c r="X176" s="20">
        <f t="shared" si="59"/>
        <v>0</v>
      </c>
      <c r="Y176" s="20">
        <f t="shared" si="60"/>
        <v>50645.833333333343</v>
      </c>
      <c r="Z176" s="48">
        <f>SUM(Y$3:Y176)</f>
        <v>8812374.9999999851</v>
      </c>
      <c r="AA176" s="19">
        <f t="shared" si="61"/>
        <v>14.5</v>
      </c>
      <c r="AB176" s="20">
        <f t="shared" si="62"/>
        <v>0</v>
      </c>
      <c r="AC176" s="22">
        <f t="shared" si="63"/>
        <v>227473.94262169697</v>
      </c>
      <c r="AD176" s="99">
        <f t="shared" si="64"/>
        <v>0</v>
      </c>
      <c r="AF176" s="40">
        <f t="shared" si="65"/>
        <v>706248.68192960892</v>
      </c>
      <c r="AG176" s="3">
        <f>IF('Control Panel'!$D$27= "ON",'Mortgage Amortization'!D176*(1-'Control Panel'!$C$27),'Mortgage Amortization'!D176)</f>
        <v>706248.68192960892</v>
      </c>
      <c r="AH176" s="40">
        <f t="shared" si="69"/>
        <v>0</v>
      </c>
      <c r="AK176" s="2">
        <f>SUM('Mortgage Amortization'!G176,'Mortgage Amortization'!M176,'Mortgage Amortization'!S176,'Mortgage Amortization'!Y176,'Mortgage Amortization'!AE176,'Mortgage Amortization'!AK176,'Mortgage Amortization'!AQ176,'Mortgage Amortization'!AW176,'Mortgage Amortization'!BC176,'Mortgage Amortization'!BI176,'Mortgage Amortization'!BO176,'Mortgage Amortization'!BU176,'Mortgage Amortization'!CA176,'Mortgage Amortization'!CG176,'Mortgage Amortization'!CM176)</f>
        <v>45698345.252969205</v>
      </c>
    </row>
    <row r="177" spans="3:37" x14ac:dyDescent="0.3">
      <c r="D177">
        <v>175</v>
      </c>
      <c r="E177" s="28">
        <f t="shared" si="70"/>
        <v>14435866.337785678</v>
      </c>
      <c r="F177" s="28">
        <f t="shared" si="66"/>
        <v>13954666.803912647</v>
      </c>
      <c r="G177" s="28">
        <f>IF($AG177-E177*('Control Panel'!$C$22) &gt;=0, E177*('Control Panel'!$C$22),AG177)</f>
        <v>73111.648056577062</v>
      </c>
      <c r="H177" s="30">
        <f>IF(E177-$AC177 &lt;= 0,E177,'Mortgage Amortization'!$D177-$AC177)</f>
        <v>481199.53387303185</v>
      </c>
      <c r="I177" s="29">
        <f t="shared" si="52"/>
        <v>554311.18192960892</v>
      </c>
      <c r="J177" s="31">
        <f>SUM(I$3:I177)</f>
        <v>97004456.837681413</v>
      </c>
      <c r="K177" s="32">
        <f t="shared" si="53"/>
        <v>14.583333333333334</v>
      </c>
      <c r="L177" s="29">
        <f t="shared" si="54"/>
        <v>7017493.2023150483</v>
      </c>
      <c r="M177" s="37">
        <f t="shared" si="71"/>
        <v>20000000</v>
      </c>
      <c r="N177" s="37">
        <f t="shared" si="67"/>
        <v>20000000</v>
      </c>
      <c r="O177" s="37">
        <f>IF(G177 = E177*('Control Panel'!$C$22),M177*('Control Panel'!$C$22),$AG177-G177)</f>
        <v>101291.66666666669</v>
      </c>
      <c r="P177" s="38">
        <f t="shared" si="55"/>
        <v>0</v>
      </c>
      <c r="Q177" s="38">
        <f t="shared" si="56"/>
        <v>101291.66666666669</v>
      </c>
      <c r="R177" s="44">
        <f>SUM(Q$3:Q177)</f>
        <v>17726041.666666638</v>
      </c>
      <c r="S177" s="39">
        <f t="shared" si="57"/>
        <v>14.583333333333334</v>
      </c>
      <c r="T177" s="38">
        <f t="shared" si="58"/>
        <v>0</v>
      </c>
      <c r="U177" s="17">
        <f t="shared" si="72"/>
        <v>10000000</v>
      </c>
      <c r="V177" s="17">
        <f t="shared" si="68"/>
        <v>10000000</v>
      </c>
      <c r="W177" s="17">
        <f>IF(O177 = M177*('Control Panel'!$C$22), U177*('Control Panel'!$C$22),$AG177-G177-O177)</f>
        <v>50645.833333333343</v>
      </c>
      <c r="X177" s="20">
        <f t="shared" si="59"/>
        <v>0</v>
      </c>
      <c r="Y177" s="20">
        <f t="shared" si="60"/>
        <v>50645.833333333343</v>
      </c>
      <c r="Z177" s="48">
        <f>SUM(Y$3:Y177)</f>
        <v>8863020.8333333191</v>
      </c>
      <c r="AA177" s="19">
        <f t="shared" si="61"/>
        <v>14.583333333333334</v>
      </c>
      <c r="AB177" s="20">
        <f t="shared" si="62"/>
        <v>0</v>
      </c>
      <c r="AC177" s="22">
        <f t="shared" si="63"/>
        <v>225049.14805657708</v>
      </c>
      <c r="AD177" s="99">
        <f t="shared" si="64"/>
        <v>0</v>
      </c>
      <c r="AF177" s="40">
        <f t="shared" si="65"/>
        <v>706248.68192960892</v>
      </c>
      <c r="AG177" s="3">
        <f>IF('Control Panel'!$D$27= "ON",'Mortgage Amortization'!D177*(1-'Control Panel'!$C$27),'Mortgage Amortization'!D177)</f>
        <v>706248.68192960892</v>
      </c>
      <c r="AH177" s="40">
        <f t="shared" si="69"/>
        <v>0</v>
      </c>
      <c r="AK177" s="2">
        <f>SUM('Mortgage Amortization'!G177,'Mortgage Amortization'!M177,'Mortgage Amortization'!S177,'Mortgage Amortization'!Y177,'Mortgage Amortization'!AE177,'Mortgage Amortization'!AK177,'Mortgage Amortization'!AQ177,'Mortgage Amortization'!AW177,'Mortgage Amortization'!BC177,'Mortgage Amortization'!BI177,'Mortgage Amortization'!BO177,'Mortgage Amortization'!BU177,'Mortgage Amortization'!CA177,'Mortgage Amortization'!CG177,'Mortgage Amortization'!CM177)</f>
        <v>45230937.473440371</v>
      </c>
    </row>
    <row r="178" spans="3:37" x14ac:dyDescent="0.3">
      <c r="D178">
        <v>176</v>
      </c>
      <c r="E178" s="28">
        <f t="shared" si="70"/>
        <v>13954666.803912647</v>
      </c>
      <c r="F178" s="28">
        <f t="shared" si="66"/>
        <v>13471030.194900354</v>
      </c>
      <c r="G178" s="28">
        <f>IF($AG178-E178*('Control Panel'!$C$22) &gt;=0, E178*('Control Panel'!$C$22),AG178)</f>
        <v>70674.572917315934</v>
      </c>
      <c r="H178" s="30">
        <f>IF(E178-$AC178 &lt;= 0,E178,'Mortgage Amortization'!$D178-$AC178)</f>
        <v>483636.60901229293</v>
      </c>
      <c r="I178" s="29">
        <f t="shared" si="52"/>
        <v>554311.18192960881</v>
      </c>
      <c r="J178" s="31">
        <f>SUM(I$3:I178)</f>
        <v>97558768.019611016</v>
      </c>
      <c r="K178" s="32">
        <f t="shared" si="53"/>
        <v>14.666666666666666</v>
      </c>
      <c r="L178" s="29">
        <f t="shared" si="54"/>
        <v>7093336.9321802957</v>
      </c>
      <c r="M178" s="37">
        <f t="shared" si="71"/>
        <v>20000000</v>
      </c>
      <c r="N178" s="37">
        <f t="shared" si="67"/>
        <v>20000000</v>
      </c>
      <c r="O178" s="37">
        <f>IF(G178 = E178*('Control Panel'!$C$22),M178*('Control Panel'!$C$22),$AG178-G178)</f>
        <v>101291.66666666669</v>
      </c>
      <c r="P178" s="38">
        <f t="shared" si="55"/>
        <v>0</v>
      </c>
      <c r="Q178" s="38">
        <f t="shared" si="56"/>
        <v>101291.66666666669</v>
      </c>
      <c r="R178" s="44">
        <f>SUM(Q$3:Q178)</f>
        <v>17827333.333333306</v>
      </c>
      <c r="S178" s="39">
        <f t="shared" si="57"/>
        <v>14.666666666666666</v>
      </c>
      <c r="T178" s="38">
        <f t="shared" si="58"/>
        <v>0</v>
      </c>
      <c r="U178" s="17">
        <f t="shared" si="72"/>
        <v>10000000</v>
      </c>
      <c r="V178" s="17">
        <f t="shared" si="68"/>
        <v>10000000</v>
      </c>
      <c r="W178" s="17">
        <f>IF(O178 = M178*('Control Panel'!$C$22), U178*('Control Panel'!$C$22),$AG178-G178-O178)</f>
        <v>50645.833333333343</v>
      </c>
      <c r="X178" s="20">
        <f t="shared" si="59"/>
        <v>0</v>
      </c>
      <c r="Y178" s="20">
        <f t="shared" si="60"/>
        <v>50645.833333333343</v>
      </c>
      <c r="Z178" s="48">
        <f>SUM(Y$3:Y178)</f>
        <v>8913666.666666653</v>
      </c>
      <c r="AA178" s="19">
        <f t="shared" si="61"/>
        <v>14.666666666666666</v>
      </c>
      <c r="AB178" s="20">
        <f t="shared" si="62"/>
        <v>0</v>
      </c>
      <c r="AC178" s="22">
        <f t="shared" si="63"/>
        <v>222612.07291731596</v>
      </c>
      <c r="AD178" s="99">
        <f t="shared" si="64"/>
        <v>0</v>
      </c>
      <c r="AF178" s="40">
        <f t="shared" si="65"/>
        <v>706248.68192960881</v>
      </c>
      <c r="AG178" s="3">
        <f>IF('Control Panel'!$D$27= "ON",'Mortgage Amortization'!D178*(1-'Control Panel'!$C$27),'Mortgage Amortization'!D178)</f>
        <v>706248.68192960892</v>
      </c>
      <c r="AH178" s="40">
        <f t="shared" si="69"/>
        <v>0</v>
      </c>
      <c r="AK178" s="2">
        <f>SUM('Mortgage Amortization'!G178,'Mortgage Amortization'!M178,'Mortgage Amortization'!S178,'Mortgage Amortization'!Y178,'Mortgage Amortization'!AE178,'Mortgage Amortization'!AK178,'Mortgage Amortization'!AQ178,'Mortgage Amortization'!AW178,'Mortgage Amortization'!BC178,'Mortgage Amortization'!BI178,'Mortgage Amortization'!BO178,'Mortgage Amortization'!BU178,'Mortgage Amortization'!CA178,'Mortgage Amortization'!CG178,'Mortgage Amortization'!CM178)</f>
        <v>44761216.405324891</v>
      </c>
    </row>
    <row r="179" spans="3:37" x14ac:dyDescent="0.3">
      <c r="D179">
        <v>177</v>
      </c>
      <c r="E179" s="28">
        <f t="shared" si="70"/>
        <v>13471030.194900354</v>
      </c>
      <c r="F179" s="28">
        <f t="shared" si="66"/>
        <v>12984944.167978669</v>
      </c>
      <c r="G179" s="28">
        <f>IF($AG179-E179*('Control Panel'!$C$22) &gt;=0, E179*('Control Panel'!$C$22),AG179)</f>
        <v>68225.155007922425</v>
      </c>
      <c r="H179" s="30">
        <f>IF(E179-$AC179 &lt;= 0,E179,'Mortgage Amortization'!$D179-$AC179)</f>
        <v>486086.02692168648</v>
      </c>
      <c r="I179" s="29">
        <f t="shared" si="52"/>
        <v>554311.18192960892</v>
      </c>
      <c r="J179" s="31">
        <f>SUM(I$3:I179)</f>
        <v>98113079.201540619</v>
      </c>
      <c r="K179" s="32">
        <f t="shared" si="53"/>
        <v>14.75</v>
      </c>
      <c r="L179" s="29">
        <f t="shared" si="54"/>
        <v>7169768.8970948756</v>
      </c>
      <c r="M179" s="37">
        <f t="shared" si="71"/>
        <v>20000000</v>
      </c>
      <c r="N179" s="37">
        <f t="shared" si="67"/>
        <v>20000000</v>
      </c>
      <c r="O179" s="37">
        <f>IF(G179 = E179*('Control Panel'!$C$22),M179*('Control Panel'!$C$22),$AG179-G179)</f>
        <v>101291.66666666669</v>
      </c>
      <c r="P179" s="38">
        <f t="shared" si="55"/>
        <v>0</v>
      </c>
      <c r="Q179" s="38">
        <f t="shared" si="56"/>
        <v>101291.66666666669</v>
      </c>
      <c r="R179" s="44">
        <f>SUM(Q$3:Q179)</f>
        <v>17928624.999999974</v>
      </c>
      <c r="S179" s="39">
        <f t="shared" si="57"/>
        <v>14.75</v>
      </c>
      <c r="T179" s="38">
        <f t="shared" si="58"/>
        <v>0</v>
      </c>
      <c r="U179" s="17">
        <f t="shared" si="72"/>
        <v>10000000</v>
      </c>
      <c r="V179" s="17">
        <f t="shared" si="68"/>
        <v>10000000</v>
      </c>
      <c r="W179" s="17">
        <f>IF(O179 = M179*('Control Panel'!$C$22), U179*('Control Panel'!$C$22),$AG179-G179-O179)</f>
        <v>50645.833333333343</v>
      </c>
      <c r="X179" s="20">
        <f t="shared" si="59"/>
        <v>0</v>
      </c>
      <c r="Y179" s="20">
        <f t="shared" si="60"/>
        <v>50645.833333333343</v>
      </c>
      <c r="Z179" s="48">
        <f>SUM(Y$3:Y179)</f>
        <v>8964312.499999987</v>
      </c>
      <c r="AA179" s="19">
        <f t="shared" si="61"/>
        <v>14.75</v>
      </c>
      <c r="AB179" s="20">
        <f t="shared" si="62"/>
        <v>0</v>
      </c>
      <c r="AC179" s="22">
        <f t="shared" si="63"/>
        <v>220162.65500792244</v>
      </c>
      <c r="AD179" s="99">
        <f t="shared" si="64"/>
        <v>0</v>
      </c>
      <c r="AF179" s="40">
        <f t="shared" si="65"/>
        <v>706248.68192960892</v>
      </c>
      <c r="AG179" s="3">
        <f>IF('Control Panel'!$D$27= "ON",'Mortgage Amortization'!D179*(1-'Control Panel'!$C$27),'Mortgage Amortization'!D179)</f>
        <v>706248.68192960892</v>
      </c>
      <c r="AH179" s="40">
        <f t="shared" si="69"/>
        <v>0</v>
      </c>
      <c r="AK179" s="2">
        <f>SUM('Mortgage Amortization'!G179,'Mortgage Amortization'!M179,'Mortgage Amortization'!S179,'Mortgage Amortization'!Y179,'Mortgage Amortization'!AE179,'Mortgage Amortization'!AK179,'Mortgage Amortization'!AQ179,'Mortgage Amortization'!AW179,'Mortgage Amortization'!BC179,'Mortgage Amortization'!BI179,'Mortgage Amortization'!BO179,'Mortgage Amortization'!BU179,'Mortgage Amortization'!CA179,'Mortgage Amortization'!CG179,'Mortgage Amortization'!CM179)</f>
        <v>44289170.467661723</v>
      </c>
    </row>
    <row r="180" spans="3:37" x14ac:dyDescent="0.3">
      <c r="D180">
        <v>178</v>
      </c>
      <c r="E180" s="28">
        <f t="shared" si="70"/>
        <v>12984944.167978669</v>
      </c>
      <c r="F180" s="28">
        <f t="shared" si="66"/>
        <v>12496396.317866469</v>
      </c>
      <c r="G180" s="28">
        <f>IF($AG180-E180*('Control Panel'!$C$22) &gt;=0, E180*('Control Panel'!$C$22),AG180)</f>
        <v>65763.331817408645</v>
      </c>
      <c r="H180" s="30">
        <f>IF(E180-$AC180 &lt;= 0,E180,'Mortgage Amortization'!$D180-$AC180)</f>
        <v>488547.85011220013</v>
      </c>
      <c r="I180" s="29">
        <f t="shared" si="52"/>
        <v>554311.18192960881</v>
      </c>
      <c r="J180" s="31">
        <f>SUM(I$3:I180)</f>
        <v>98667390.383470222</v>
      </c>
      <c r="K180" s="32">
        <f t="shared" si="53"/>
        <v>14.833333333333334</v>
      </c>
      <c r="L180" s="29">
        <f t="shared" si="54"/>
        <v>7246793.1099976357</v>
      </c>
      <c r="M180" s="37">
        <f t="shared" si="71"/>
        <v>20000000</v>
      </c>
      <c r="N180" s="37">
        <f t="shared" si="67"/>
        <v>20000000</v>
      </c>
      <c r="O180" s="37">
        <f>IF(G180 = E180*('Control Panel'!$C$22),M180*('Control Panel'!$C$22),$AG180-G180)</f>
        <v>101291.66666666669</v>
      </c>
      <c r="P180" s="38">
        <f t="shared" si="55"/>
        <v>0</v>
      </c>
      <c r="Q180" s="38">
        <f t="shared" si="56"/>
        <v>101291.66666666669</v>
      </c>
      <c r="R180" s="44">
        <f>SUM(Q$3:Q180)</f>
        <v>18029916.666666642</v>
      </c>
      <c r="S180" s="39">
        <f t="shared" si="57"/>
        <v>14.833333333333334</v>
      </c>
      <c r="T180" s="38">
        <f t="shared" si="58"/>
        <v>0</v>
      </c>
      <c r="U180" s="17">
        <f t="shared" si="72"/>
        <v>10000000</v>
      </c>
      <c r="V180" s="17">
        <f t="shared" si="68"/>
        <v>10000000</v>
      </c>
      <c r="W180" s="17">
        <f>IF(O180 = M180*('Control Panel'!$C$22), U180*('Control Panel'!$C$22),$AG180-G180-O180)</f>
        <v>50645.833333333343</v>
      </c>
      <c r="X180" s="20">
        <f t="shared" si="59"/>
        <v>0</v>
      </c>
      <c r="Y180" s="20">
        <f t="shared" si="60"/>
        <v>50645.833333333343</v>
      </c>
      <c r="Z180" s="48">
        <f>SUM(Y$3:Y180)</f>
        <v>9014958.3333333209</v>
      </c>
      <c r="AA180" s="19">
        <f t="shared" si="61"/>
        <v>14.833333333333334</v>
      </c>
      <c r="AB180" s="20">
        <f t="shared" si="62"/>
        <v>0</v>
      </c>
      <c r="AC180" s="22">
        <f t="shared" si="63"/>
        <v>217700.83181740867</v>
      </c>
      <c r="AD180" s="99">
        <f t="shared" si="64"/>
        <v>0</v>
      </c>
      <c r="AF180" s="40">
        <f t="shared" si="65"/>
        <v>706248.68192960881</v>
      </c>
      <c r="AG180" s="3">
        <f>IF('Control Panel'!$D$27= "ON",'Mortgage Amortization'!D180*(1-'Control Panel'!$C$27),'Mortgage Amortization'!D180)</f>
        <v>706248.68192960881</v>
      </c>
      <c r="AH180" s="40">
        <f t="shared" si="69"/>
        <v>0</v>
      </c>
      <c r="AK180" s="2">
        <f>SUM('Mortgage Amortization'!G180,'Mortgage Amortization'!M180,'Mortgage Amortization'!S180,'Mortgage Amortization'!Y180,'Mortgage Amortization'!AE180,'Mortgage Amortization'!AK180,'Mortgage Amortization'!AQ180,'Mortgage Amortization'!AW180,'Mortgage Amortization'!BC180,'Mortgage Amortization'!BI180,'Mortgage Amortization'!BO180,'Mortgage Amortization'!BU180,'Mortgage Amortization'!CA180,'Mortgage Amortization'!CG180,'Mortgage Amortization'!CM180)</f>
        <v>43814788.020843126</v>
      </c>
    </row>
    <row r="181" spans="3:37" x14ac:dyDescent="0.3">
      <c r="D181">
        <v>179</v>
      </c>
      <c r="E181" s="28">
        <f t="shared" si="70"/>
        <v>12496396.317866469</v>
      </c>
      <c r="F181" s="28">
        <f t="shared" si="66"/>
        <v>12005374.176455054</v>
      </c>
      <c r="G181" s="28">
        <f>IF($AG181-E181*('Control Panel'!$C$22) &gt;=0, E181*('Control Panel'!$C$22),AG181)</f>
        <v>63289.040518194561</v>
      </c>
      <c r="H181" s="30">
        <f>IF(E181-$AC181 &lt;= 0,E181,'Mortgage Amortization'!$D181-$AC181)</f>
        <v>491022.14141141437</v>
      </c>
      <c r="I181" s="29">
        <f t="shared" si="52"/>
        <v>554311.18192960892</v>
      </c>
      <c r="J181" s="31">
        <f>SUM(I$3:I181)</f>
        <v>99221701.565399826</v>
      </c>
      <c r="K181" s="32">
        <f t="shared" si="53"/>
        <v>14.916666666666666</v>
      </c>
      <c r="L181" s="29">
        <f t="shared" si="54"/>
        <v>7324413.6093869312</v>
      </c>
      <c r="M181" s="37">
        <f t="shared" si="71"/>
        <v>20000000</v>
      </c>
      <c r="N181" s="37">
        <f t="shared" si="67"/>
        <v>20000000</v>
      </c>
      <c r="O181" s="37">
        <f>IF(G181 = E181*('Control Panel'!$C$22),M181*('Control Panel'!$C$22),$AG181-G181)</f>
        <v>101291.66666666669</v>
      </c>
      <c r="P181" s="38">
        <f t="shared" si="55"/>
        <v>0</v>
      </c>
      <c r="Q181" s="38">
        <f t="shared" si="56"/>
        <v>101291.66666666669</v>
      </c>
      <c r="R181" s="44">
        <f>SUM(Q$3:Q181)</f>
        <v>18131208.33333331</v>
      </c>
      <c r="S181" s="39">
        <f t="shared" si="57"/>
        <v>14.916666666666666</v>
      </c>
      <c r="T181" s="38">
        <f t="shared" si="58"/>
        <v>0</v>
      </c>
      <c r="U181" s="17">
        <f t="shared" si="72"/>
        <v>10000000</v>
      </c>
      <c r="V181" s="17">
        <f t="shared" si="68"/>
        <v>10000000</v>
      </c>
      <c r="W181" s="17">
        <f>IF(O181 = M181*('Control Panel'!$C$22), U181*('Control Panel'!$C$22),$AG181-G181-O181)</f>
        <v>50645.833333333343</v>
      </c>
      <c r="X181" s="20">
        <f t="shared" si="59"/>
        <v>0</v>
      </c>
      <c r="Y181" s="20">
        <f t="shared" si="60"/>
        <v>50645.833333333343</v>
      </c>
      <c r="Z181" s="48">
        <f>SUM(Y$3:Y181)</f>
        <v>9065604.1666666549</v>
      </c>
      <c r="AA181" s="19">
        <f t="shared" si="61"/>
        <v>14.916666666666666</v>
      </c>
      <c r="AB181" s="20">
        <f t="shared" si="62"/>
        <v>0</v>
      </c>
      <c r="AC181" s="22">
        <f t="shared" si="63"/>
        <v>215226.54051819458</v>
      </c>
      <c r="AD181" s="99">
        <f t="shared" si="64"/>
        <v>0</v>
      </c>
      <c r="AF181" s="40">
        <f t="shared" si="65"/>
        <v>706248.68192960892</v>
      </c>
      <c r="AG181" s="3">
        <f>IF('Control Panel'!$D$27= "ON",'Mortgage Amortization'!D181*(1-'Control Panel'!$C$27),'Mortgage Amortization'!D181)</f>
        <v>706248.68192960892</v>
      </c>
      <c r="AH181" s="40">
        <f t="shared" si="69"/>
        <v>0</v>
      </c>
      <c r="AK181" s="2">
        <f>SUM('Mortgage Amortization'!G181,'Mortgage Amortization'!M181,'Mortgage Amortization'!S181,'Mortgage Amortization'!Y181,'Mortgage Amortization'!AE181,'Mortgage Amortization'!AK181,'Mortgage Amortization'!AQ181,'Mortgage Amortization'!AW181,'Mortgage Amortization'!BC181,'Mortgage Amortization'!BI181,'Mortgage Amortization'!BO181,'Mortgage Amortization'!BU181,'Mortgage Amortization'!CA181,'Mortgage Amortization'!CG181,'Mortgage Amortization'!CM181)</f>
        <v>43338057.366314322</v>
      </c>
    </row>
    <row r="182" spans="3:37" x14ac:dyDescent="0.3">
      <c r="C182">
        <f t="shared" ref="C182" si="77">D182/12</f>
        <v>15</v>
      </c>
      <c r="D182">
        <v>180</v>
      </c>
      <c r="E182" s="28">
        <f t="shared" si="70"/>
        <v>12005374.176455054</v>
      </c>
      <c r="F182" s="28">
        <f t="shared" si="66"/>
        <v>11511865.21248995</v>
      </c>
      <c r="G182" s="28">
        <f>IF($AG182-E182*('Control Panel'!$C$22) &gt;=0, E182*('Control Panel'!$C$22),AG182)</f>
        <v>60802.217964504671</v>
      </c>
      <c r="H182" s="30">
        <f>IF(E182-$AC182 &lt;= 0,E182,'Mortgage Amortization'!$D182-$AC182)</f>
        <v>493508.96396510419</v>
      </c>
      <c r="I182" s="29">
        <f t="shared" si="52"/>
        <v>554311.18192960881</v>
      </c>
      <c r="J182" s="31">
        <f>SUM(I$3:I182)</f>
        <v>99776012.747329429</v>
      </c>
      <c r="K182" s="32">
        <f t="shared" si="53"/>
        <v>15</v>
      </c>
      <c r="L182" s="29">
        <f t="shared" si="54"/>
        <v>7402634.4594765631</v>
      </c>
      <c r="M182" s="37">
        <f t="shared" si="71"/>
        <v>20000000</v>
      </c>
      <c r="N182" s="37">
        <f t="shared" si="67"/>
        <v>20000000</v>
      </c>
      <c r="O182" s="37">
        <f>IF(G182 = E182*('Control Panel'!$C$22),M182*('Control Panel'!$C$22),$AG182-G182)</f>
        <v>101291.66666666669</v>
      </c>
      <c r="P182" s="38">
        <f t="shared" si="55"/>
        <v>0</v>
      </c>
      <c r="Q182" s="38">
        <f t="shared" si="56"/>
        <v>101291.66666666669</v>
      </c>
      <c r="R182" s="44">
        <f>SUM(Q$3:Q182)</f>
        <v>18232499.999999978</v>
      </c>
      <c r="S182" s="39">
        <f t="shared" si="57"/>
        <v>15</v>
      </c>
      <c r="T182" s="38">
        <f t="shared" si="58"/>
        <v>0</v>
      </c>
      <c r="U182" s="17">
        <f t="shared" si="72"/>
        <v>10000000</v>
      </c>
      <c r="V182" s="17">
        <f t="shared" si="68"/>
        <v>10000000</v>
      </c>
      <c r="W182" s="17">
        <f>IF(O182 = M182*('Control Panel'!$C$22), U182*('Control Panel'!$C$22),$AG182-G182-O182)</f>
        <v>50645.833333333343</v>
      </c>
      <c r="X182" s="20">
        <f t="shared" si="59"/>
        <v>0</v>
      </c>
      <c r="Y182" s="20">
        <f t="shared" si="60"/>
        <v>50645.833333333343</v>
      </c>
      <c r="Z182" s="48">
        <f>SUM(Y$3:Y182)</f>
        <v>9116249.9999999888</v>
      </c>
      <c r="AA182" s="19">
        <f t="shared" si="61"/>
        <v>15</v>
      </c>
      <c r="AB182" s="20">
        <f t="shared" si="62"/>
        <v>0</v>
      </c>
      <c r="AC182" s="22">
        <f t="shared" si="63"/>
        <v>212739.7179645047</v>
      </c>
      <c r="AD182" s="99">
        <f t="shared" si="64"/>
        <v>0</v>
      </c>
      <c r="AF182" s="40">
        <f t="shared" si="65"/>
        <v>706248.68192960881</v>
      </c>
      <c r="AG182" s="3">
        <f>IF('Control Panel'!$D$27= "ON",'Mortgage Amortization'!D182*(1-'Control Panel'!$C$27),'Mortgage Amortization'!D182)</f>
        <v>706248.68192960892</v>
      </c>
      <c r="AH182" s="40">
        <f t="shared" si="69"/>
        <v>0</v>
      </c>
      <c r="AK182" s="2">
        <f>SUM('Mortgage Amortization'!G182,'Mortgage Amortization'!M182,'Mortgage Amortization'!S182,'Mortgage Amortization'!Y182,'Mortgage Amortization'!AE182,'Mortgage Amortization'!AK182,'Mortgage Amortization'!AQ182,'Mortgage Amortization'!AW182,'Mortgage Amortization'!BC182,'Mortgage Amortization'!BI182,'Mortgage Amortization'!BO182,'Mortgage Amortization'!BU182,'Mortgage Amortization'!CA182,'Mortgage Amortization'!CG182,'Mortgage Amortization'!CM182)</f>
        <v>42858966.746271536</v>
      </c>
    </row>
    <row r="183" spans="3:37" x14ac:dyDescent="0.3">
      <c r="D183">
        <v>181</v>
      </c>
      <c r="E183" s="28">
        <f t="shared" si="70"/>
        <v>11511865.21248995</v>
      </c>
      <c r="F183" s="28">
        <f t="shared" si="66"/>
        <v>11357422.879873987</v>
      </c>
      <c r="G183" s="28">
        <f>IF($AG183-E183*('Control Panel'!$C$22) &gt;=0, E183*('Control Panel'!$C$22),AG183)</f>
        <v>58302.800690756398</v>
      </c>
      <c r="H183" s="30">
        <f>IF(E183-$AC183 &lt;= 0,E183,'Mortgage Amortization'!$D183-$AC183)</f>
        <v>154442.33261596248</v>
      </c>
      <c r="I183" s="29">
        <f t="shared" si="52"/>
        <v>212745.1333067189</v>
      </c>
      <c r="J183" s="31">
        <f>SUM(I$3:I183)</f>
        <v>99988757.880636141</v>
      </c>
      <c r="K183" s="32">
        <f t="shared" si="53"/>
        <v>15.083333333333334</v>
      </c>
      <c r="L183" s="29">
        <f t="shared" si="54"/>
        <v>2329505.1836241009</v>
      </c>
      <c r="M183" s="37">
        <f t="shared" si="71"/>
        <v>20000000</v>
      </c>
      <c r="N183" s="37">
        <f t="shared" si="67"/>
        <v>20000000</v>
      </c>
      <c r="O183" s="37">
        <f>IF(G183 = E183*('Control Panel'!$C$22),M183*('Control Panel'!$C$22),$AG183-G183)</f>
        <v>101291.66666666669</v>
      </c>
      <c r="P183" s="38">
        <f t="shared" si="55"/>
        <v>0</v>
      </c>
      <c r="Q183" s="38">
        <f t="shared" si="56"/>
        <v>101291.66666666669</v>
      </c>
      <c r="R183" s="44">
        <f>SUM(Q$3:Q183)</f>
        <v>18333791.666666646</v>
      </c>
      <c r="S183" s="39">
        <f t="shared" si="57"/>
        <v>15.083333333333334</v>
      </c>
      <c r="T183" s="38">
        <f t="shared" si="58"/>
        <v>0</v>
      </c>
      <c r="U183" s="17">
        <f t="shared" si="72"/>
        <v>10000000</v>
      </c>
      <c r="V183" s="17">
        <f t="shared" si="68"/>
        <v>10000000</v>
      </c>
      <c r="W183" s="17">
        <f>IF(O183 = M183*('Control Panel'!$C$22), U183*('Control Panel'!$C$22),$AG183-G183-O183)</f>
        <v>50645.833333333343</v>
      </c>
      <c r="X183" s="20">
        <f t="shared" si="59"/>
        <v>0</v>
      </c>
      <c r="Y183" s="20">
        <f t="shared" si="60"/>
        <v>50645.833333333343</v>
      </c>
      <c r="Z183" s="48">
        <f>SUM(Y$3:Y183)</f>
        <v>9166895.8333333228</v>
      </c>
      <c r="AA183" s="19">
        <f t="shared" si="61"/>
        <v>15.083333333333334</v>
      </c>
      <c r="AB183" s="20">
        <f t="shared" si="62"/>
        <v>0</v>
      </c>
      <c r="AC183" s="22">
        <f t="shared" si="63"/>
        <v>210240.30069075641</v>
      </c>
      <c r="AD183" s="99">
        <f t="shared" si="64"/>
        <v>0</v>
      </c>
      <c r="AF183" s="40">
        <f t="shared" si="65"/>
        <v>364682.6333067189</v>
      </c>
      <c r="AG183" s="3">
        <f>IF('Control Panel'!$D$27= "ON",'Mortgage Amortization'!D183*(1-'Control Panel'!$C$27),'Mortgage Amortization'!D183)</f>
        <v>364682.6333067189</v>
      </c>
      <c r="AH183" s="40">
        <f t="shared" si="69"/>
        <v>0</v>
      </c>
      <c r="AK183" s="2">
        <f>SUM('Mortgage Amortization'!G183,'Mortgage Amortization'!M183,'Mortgage Amortization'!S183,'Mortgage Amortization'!Y183,'Mortgage Amortization'!AE183,'Mortgage Amortization'!AK183,'Mortgage Amortization'!AQ183,'Mortgage Amortization'!AW183,'Mortgage Amortization'!BC183,'Mortgage Amortization'!BI183,'Mortgage Amortization'!BO183,'Mortgage Amortization'!BU183,'Mortgage Amortization'!CA183,'Mortgage Amortization'!CG183,'Mortgage Amortization'!CM183)</f>
        <v>42377504.343358569</v>
      </c>
    </row>
    <row r="184" spans="3:37" x14ac:dyDescent="0.3">
      <c r="D184">
        <v>182</v>
      </c>
      <c r="E184" s="28">
        <f t="shared" si="70"/>
        <v>11357422.879873987</v>
      </c>
      <c r="F184" s="28">
        <f t="shared" si="66"/>
        <v>11202198.361194298</v>
      </c>
      <c r="G184" s="28">
        <f>IF($AG184-E184*('Control Panel'!$C$22) &gt;=0, E184*('Control Panel'!$C$22),AG184)</f>
        <v>57520.614627028473</v>
      </c>
      <c r="H184" s="30">
        <f>IF(E184-$AC184 &lt;= 0,E184,'Mortgage Amortization'!$D184-$AC184)</f>
        <v>155224.5186796904</v>
      </c>
      <c r="I184" s="29">
        <f t="shared" si="52"/>
        <v>212745.13330671887</v>
      </c>
      <c r="J184" s="31">
        <f>SUM(I$3:I184)</f>
        <v>100201503.01394285</v>
      </c>
      <c r="K184" s="32">
        <f t="shared" si="53"/>
        <v>15.166666666666666</v>
      </c>
      <c r="L184" s="29">
        <f t="shared" si="54"/>
        <v>2354238.5333086378</v>
      </c>
      <c r="M184" s="37">
        <f t="shared" si="71"/>
        <v>20000000</v>
      </c>
      <c r="N184" s="37">
        <f t="shared" si="67"/>
        <v>20000000</v>
      </c>
      <c r="O184" s="37">
        <f>IF(G184 = E184*('Control Panel'!$C$22),M184*('Control Panel'!$C$22),$AG184-G184)</f>
        <v>101291.66666666669</v>
      </c>
      <c r="P184" s="38">
        <f t="shared" si="55"/>
        <v>0</v>
      </c>
      <c r="Q184" s="38">
        <f t="shared" si="56"/>
        <v>101291.66666666669</v>
      </c>
      <c r="R184" s="44">
        <f>SUM(Q$3:Q184)</f>
        <v>18435083.333333313</v>
      </c>
      <c r="S184" s="39">
        <f t="shared" si="57"/>
        <v>15.166666666666666</v>
      </c>
      <c r="T184" s="38">
        <f t="shared" si="58"/>
        <v>0</v>
      </c>
      <c r="U184" s="17">
        <f t="shared" si="72"/>
        <v>10000000</v>
      </c>
      <c r="V184" s="17">
        <f t="shared" si="68"/>
        <v>10000000</v>
      </c>
      <c r="W184" s="17">
        <f>IF(O184 = M184*('Control Panel'!$C$22), U184*('Control Panel'!$C$22),$AG184-G184-O184)</f>
        <v>50645.833333333343</v>
      </c>
      <c r="X184" s="20">
        <f t="shared" si="59"/>
        <v>0</v>
      </c>
      <c r="Y184" s="20">
        <f t="shared" si="60"/>
        <v>50645.833333333343</v>
      </c>
      <c r="Z184" s="48">
        <f>SUM(Y$3:Y184)</f>
        <v>9217541.6666666567</v>
      </c>
      <c r="AA184" s="19">
        <f t="shared" si="61"/>
        <v>15.166666666666666</v>
      </c>
      <c r="AB184" s="20">
        <f t="shared" si="62"/>
        <v>0</v>
      </c>
      <c r="AC184" s="22">
        <f t="shared" si="63"/>
        <v>209458.1146270285</v>
      </c>
      <c r="AD184" s="99">
        <f t="shared" si="64"/>
        <v>0</v>
      </c>
      <c r="AF184" s="40">
        <f t="shared" si="65"/>
        <v>364682.6333067189</v>
      </c>
      <c r="AG184" s="3">
        <f>IF('Control Panel'!$D$27= "ON",'Mortgage Amortization'!D184*(1-'Control Panel'!$C$27),'Mortgage Amortization'!D184)</f>
        <v>364682.6333067189</v>
      </c>
      <c r="AH184" s="40">
        <f t="shared" si="69"/>
        <v>0</v>
      </c>
      <c r="AK184" s="2">
        <f>SUM('Mortgage Amortization'!G184,'Mortgage Amortization'!M184,'Mortgage Amortization'!S184,'Mortgage Amortization'!Y184,'Mortgage Amortization'!AE184,'Mortgage Amortization'!AK184,'Mortgage Amortization'!AQ184,'Mortgage Amortization'!AW184,'Mortgage Amortization'!BC184,'Mortgage Amortization'!BI184,'Mortgage Amortization'!BO184,'Mortgage Amortization'!BU184,'Mortgage Amortization'!CA184,'Mortgage Amortization'!CG184,'Mortgage Amortization'!CM184)</f>
        <v>42235224.32898467</v>
      </c>
    </row>
    <row r="185" spans="3:37" x14ac:dyDescent="0.3">
      <c r="D185">
        <v>183</v>
      </c>
      <c r="E185" s="28">
        <f t="shared" si="70"/>
        <v>11202198.361194298</v>
      </c>
      <c r="F185" s="28">
        <f t="shared" si="66"/>
        <v>11046187.695004378</v>
      </c>
      <c r="G185" s="28">
        <f>IF($AG185-E185*('Control Panel'!$C$22) &gt;=0, E185*('Control Panel'!$C$22),AG185)</f>
        <v>56734.467116798631</v>
      </c>
      <c r="H185" s="30">
        <f>IF(E185-$AC185 &lt;= 0,E185,'Mortgage Amortization'!$D185-$AC185)</f>
        <v>156010.66618992024</v>
      </c>
      <c r="I185" s="29">
        <f t="shared" si="52"/>
        <v>212745.13330671887</v>
      </c>
      <c r="J185" s="31">
        <f>SUM(I$3:I185)</f>
        <v>100414248.14724956</v>
      </c>
      <c r="K185" s="32">
        <f t="shared" si="53"/>
        <v>15.25</v>
      </c>
      <c r="L185" s="29">
        <f t="shared" si="54"/>
        <v>2379162.6593962838</v>
      </c>
      <c r="M185" s="37">
        <f t="shared" si="71"/>
        <v>20000000</v>
      </c>
      <c r="N185" s="37">
        <f t="shared" si="67"/>
        <v>20000000</v>
      </c>
      <c r="O185" s="37">
        <f>IF(G185 = E185*('Control Panel'!$C$22),M185*('Control Panel'!$C$22),$AG185-G185)</f>
        <v>101291.66666666669</v>
      </c>
      <c r="P185" s="38">
        <f t="shared" si="55"/>
        <v>0</v>
      </c>
      <c r="Q185" s="38">
        <f t="shared" si="56"/>
        <v>101291.66666666669</v>
      </c>
      <c r="R185" s="44">
        <f>SUM(Q$3:Q185)</f>
        <v>18536374.999999981</v>
      </c>
      <c r="S185" s="39">
        <f t="shared" si="57"/>
        <v>15.25</v>
      </c>
      <c r="T185" s="38">
        <f t="shared" si="58"/>
        <v>0</v>
      </c>
      <c r="U185" s="17">
        <f t="shared" si="72"/>
        <v>10000000</v>
      </c>
      <c r="V185" s="17">
        <f t="shared" si="68"/>
        <v>10000000</v>
      </c>
      <c r="W185" s="17">
        <f>IF(O185 = M185*('Control Panel'!$C$22), U185*('Control Panel'!$C$22),$AG185-G185-O185)</f>
        <v>50645.833333333343</v>
      </c>
      <c r="X185" s="20">
        <f t="shared" si="59"/>
        <v>0</v>
      </c>
      <c r="Y185" s="20">
        <f t="shared" si="60"/>
        <v>50645.833333333343</v>
      </c>
      <c r="Z185" s="48">
        <f>SUM(Y$3:Y185)</f>
        <v>9268187.4999999907</v>
      </c>
      <c r="AA185" s="19">
        <f t="shared" si="61"/>
        <v>15.25</v>
      </c>
      <c r="AB185" s="20">
        <f t="shared" si="62"/>
        <v>0</v>
      </c>
      <c r="AC185" s="22">
        <f t="shared" si="63"/>
        <v>208671.96711679865</v>
      </c>
      <c r="AD185" s="99">
        <f t="shared" si="64"/>
        <v>0</v>
      </c>
      <c r="AF185" s="40">
        <f t="shared" si="65"/>
        <v>364682.6333067189</v>
      </c>
      <c r="AG185" s="3">
        <f>IF('Control Panel'!$D$27= "ON",'Mortgage Amortization'!D185*(1-'Control Panel'!$C$27),'Mortgage Amortization'!D185)</f>
        <v>364682.6333067189</v>
      </c>
      <c r="AH185" s="40">
        <f t="shared" si="69"/>
        <v>0</v>
      </c>
      <c r="AK185" s="2">
        <f>SUM('Mortgage Amortization'!G185,'Mortgage Amortization'!M185,'Mortgage Amortization'!S185,'Mortgage Amortization'!Y185,'Mortgage Amortization'!AE185,'Mortgage Amortization'!AK185,'Mortgage Amortization'!AQ185,'Mortgage Amortization'!AW185,'Mortgage Amortization'!BC185,'Mortgage Amortization'!BI185,'Mortgage Amortization'!BO185,'Mortgage Amortization'!BU185,'Mortgage Amortization'!CA185,'Mortgage Amortization'!CG185,'Mortgage Amortization'!CM185)</f>
        <v>42092203.332292601</v>
      </c>
    </row>
    <row r="186" spans="3:37" x14ac:dyDescent="0.3">
      <c r="D186">
        <v>184</v>
      </c>
      <c r="E186" s="28">
        <f t="shared" si="70"/>
        <v>11046187.695004378</v>
      </c>
      <c r="F186" s="28">
        <f t="shared" si="66"/>
        <v>10889386.899794649</v>
      </c>
      <c r="G186" s="28">
        <f>IF($AG186-E186*('Control Panel'!$C$22) &gt;=0, E186*('Control Panel'!$C$22),AG186)</f>
        <v>55944.338096990927</v>
      </c>
      <c r="H186" s="30">
        <f>IF(E186-$AC186 &lt;= 0,E186,'Mortgage Amortization'!$D186-$AC186)</f>
        <v>156800.79520972795</v>
      </c>
      <c r="I186" s="29">
        <f t="shared" si="52"/>
        <v>212745.13330671887</v>
      </c>
      <c r="J186" s="31">
        <f>SUM(I$3:I186)</f>
        <v>100626993.28055628</v>
      </c>
      <c r="K186" s="32">
        <f t="shared" si="53"/>
        <v>15.333333333333334</v>
      </c>
      <c r="L186" s="29">
        <f t="shared" si="54"/>
        <v>2404278.8598824954</v>
      </c>
      <c r="M186" s="37">
        <f t="shared" si="71"/>
        <v>20000000</v>
      </c>
      <c r="N186" s="37">
        <f t="shared" si="67"/>
        <v>20000000</v>
      </c>
      <c r="O186" s="37">
        <f>IF(G186 = E186*('Control Panel'!$C$22),M186*('Control Panel'!$C$22),$AG186-G186)</f>
        <v>101291.66666666669</v>
      </c>
      <c r="P186" s="38">
        <f t="shared" si="55"/>
        <v>0</v>
      </c>
      <c r="Q186" s="38">
        <f t="shared" si="56"/>
        <v>101291.66666666669</v>
      </c>
      <c r="R186" s="44">
        <f>SUM(Q$3:Q186)</f>
        <v>18637666.666666649</v>
      </c>
      <c r="S186" s="39">
        <f t="shared" si="57"/>
        <v>15.333333333333334</v>
      </c>
      <c r="T186" s="38">
        <f t="shared" si="58"/>
        <v>0</v>
      </c>
      <c r="U186" s="17">
        <f t="shared" si="72"/>
        <v>10000000</v>
      </c>
      <c r="V186" s="17">
        <f t="shared" si="68"/>
        <v>10000000</v>
      </c>
      <c r="W186" s="17">
        <f>IF(O186 = M186*('Control Panel'!$C$22), U186*('Control Panel'!$C$22),$AG186-G186-O186)</f>
        <v>50645.833333333343</v>
      </c>
      <c r="X186" s="20">
        <f t="shared" si="59"/>
        <v>0</v>
      </c>
      <c r="Y186" s="20">
        <f t="shared" si="60"/>
        <v>50645.833333333343</v>
      </c>
      <c r="Z186" s="48">
        <f>SUM(Y$3:Y186)</f>
        <v>9318833.3333333246</v>
      </c>
      <c r="AA186" s="19">
        <f t="shared" si="61"/>
        <v>15.333333333333334</v>
      </c>
      <c r="AB186" s="20">
        <f t="shared" si="62"/>
        <v>0</v>
      </c>
      <c r="AC186" s="22">
        <f t="shared" si="63"/>
        <v>207881.83809699095</v>
      </c>
      <c r="AD186" s="99">
        <f t="shared" si="64"/>
        <v>0</v>
      </c>
      <c r="AF186" s="40">
        <f t="shared" si="65"/>
        <v>364682.6333067189</v>
      </c>
      <c r="AG186" s="3">
        <f>IF('Control Panel'!$D$27= "ON",'Mortgage Amortization'!D186*(1-'Control Panel'!$C$27),'Mortgage Amortization'!D186)</f>
        <v>364682.6333067189</v>
      </c>
      <c r="AH186" s="40">
        <f t="shared" si="69"/>
        <v>0</v>
      </c>
      <c r="AK186" s="2">
        <f>SUM('Mortgage Amortization'!G186,'Mortgage Amortization'!M186,'Mortgage Amortization'!S186,'Mortgage Amortization'!Y186,'Mortgage Amortization'!AE186,'Mortgage Amortization'!AK186,'Mortgage Amortization'!AQ186,'Mortgage Amortization'!AW186,'Mortgage Amortization'!BC186,'Mortgage Amortization'!BI186,'Mortgage Amortization'!BO186,'Mortgage Amortization'!BU186,'Mortgage Amortization'!CA186,'Mortgage Amortization'!CG186,'Mortgage Amortization'!CM186)</f>
        <v>41948437.437906645</v>
      </c>
    </row>
    <row r="187" spans="3:37" x14ac:dyDescent="0.3">
      <c r="D187">
        <v>185</v>
      </c>
      <c r="E187" s="28">
        <f t="shared" si="70"/>
        <v>10889386.899794649</v>
      </c>
      <c r="F187" s="28">
        <f t="shared" si="66"/>
        <v>10731791.973890848</v>
      </c>
      <c r="G187" s="28">
        <f>IF($AG187-E187*('Control Panel'!$C$22) &gt;=0, E187*('Control Panel'!$C$22),AG187)</f>
        <v>55150.207402918328</v>
      </c>
      <c r="H187" s="30">
        <f>IF(E187-$AC187 &lt;= 0,E187,'Mortgage Amortization'!$D187-$AC187)</f>
        <v>157594.92590380053</v>
      </c>
      <c r="I187" s="29">
        <f t="shared" si="52"/>
        <v>212745.13330671884</v>
      </c>
      <c r="J187" s="31">
        <f>SUM(I$3:I187)</f>
        <v>100839738.41386299</v>
      </c>
      <c r="K187" s="32">
        <f t="shared" si="53"/>
        <v>15.416666666666666</v>
      </c>
      <c r="L187" s="29">
        <f t="shared" si="54"/>
        <v>2429588.4410169246</v>
      </c>
      <c r="M187" s="37">
        <f t="shared" si="71"/>
        <v>20000000</v>
      </c>
      <c r="N187" s="37">
        <f t="shared" si="67"/>
        <v>20000000</v>
      </c>
      <c r="O187" s="37">
        <f>IF(G187 = E187*('Control Panel'!$C$22),M187*('Control Panel'!$C$22),$AG187-G187)</f>
        <v>101291.66666666669</v>
      </c>
      <c r="P187" s="38">
        <f t="shared" si="55"/>
        <v>0</v>
      </c>
      <c r="Q187" s="38">
        <f t="shared" si="56"/>
        <v>101291.66666666669</v>
      </c>
      <c r="R187" s="44">
        <f>SUM(Q$3:Q187)</f>
        <v>18738958.333333317</v>
      </c>
      <c r="S187" s="39">
        <f t="shared" si="57"/>
        <v>15.416666666666666</v>
      </c>
      <c r="T187" s="38">
        <f t="shared" si="58"/>
        <v>0</v>
      </c>
      <c r="U187" s="17">
        <f t="shared" si="72"/>
        <v>10000000</v>
      </c>
      <c r="V187" s="17">
        <f t="shared" si="68"/>
        <v>10000000</v>
      </c>
      <c r="W187" s="17">
        <f>IF(O187 = M187*('Control Panel'!$C$22), U187*('Control Panel'!$C$22),$AG187-G187-O187)</f>
        <v>50645.833333333343</v>
      </c>
      <c r="X187" s="20">
        <f t="shared" si="59"/>
        <v>0</v>
      </c>
      <c r="Y187" s="20">
        <f t="shared" si="60"/>
        <v>50645.833333333343</v>
      </c>
      <c r="Z187" s="48">
        <f>SUM(Y$3:Y187)</f>
        <v>9369479.1666666586</v>
      </c>
      <c r="AA187" s="19">
        <f t="shared" si="61"/>
        <v>15.416666666666666</v>
      </c>
      <c r="AB187" s="20">
        <f t="shared" si="62"/>
        <v>0</v>
      </c>
      <c r="AC187" s="22">
        <f t="shared" si="63"/>
        <v>207087.70740291837</v>
      </c>
      <c r="AD187" s="99">
        <f t="shared" si="64"/>
        <v>0</v>
      </c>
      <c r="AF187" s="40">
        <f t="shared" si="65"/>
        <v>364682.6333067189</v>
      </c>
      <c r="AG187" s="3">
        <f>IF('Control Panel'!$D$27= "ON",'Mortgage Amortization'!D187*(1-'Control Panel'!$C$27),'Mortgage Amortization'!D187)</f>
        <v>364682.6333067189</v>
      </c>
      <c r="AH187" s="40">
        <f t="shared" si="69"/>
        <v>0</v>
      </c>
      <c r="AK187" s="2">
        <f>SUM('Mortgage Amortization'!G187,'Mortgage Amortization'!M187,'Mortgage Amortization'!S187,'Mortgage Amortization'!Y187,'Mortgage Amortization'!AE187,'Mortgage Amortization'!AK187,'Mortgage Amortization'!AQ187,'Mortgage Amortization'!AW187,'Mortgage Amortization'!BC187,'Mortgage Amortization'!BI187,'Mortgage Amortization'!BO187,'Mortgage Amortization'!BU187,'Mortgage Amortization'!CA187,'Mortgage Amortization'!CG187,'Mortgage Amortization'!CM187)</f>
        <v>41803922.709483273</v>
      </c>
    </row>
    <row r="188" spans="3:37" x14ac:dyDescent="0.3">
      <c r="D188">
        <v>186</v>
      </c>
      <c r="E188" s="28">
        <f t="shared" si="70"/>
        <v>10731791.973890848</v>
      </c>
      <c r="F188" s="28">
        <f t="shared" si="66"/>
        <v>10573398.895351898</v>
      </c>
      <c r="G188" s="28">
        <f>IF($AG188-E188*('Control Panel'!$C$22) &gt;=0, E188*('Control Panel'!$C$22),AG188)</f>
        <v>54352.054767768037</v>
      </c>
      <c r="H188" s="30">
        <f>IF(E188-$AC188 &lt;= 0,E188,'Mortgage Amortization'!$D188-$AC188)</f>
        <v>158393.07853895088</v>
      </c>
      <c r="I188" s="29">
        <f t="shared" si="52"/>
        <v>212745.13330671893</v>
      </c>
      <c r="J188" s="31">
        <f>SUM(I$3:I188)</f>
        <v>101052483.5471697</v>
      </c>
      <c r="K188" s="32">
        <f t="shared" si="53"/>
        <v>15.5</v>
      </c>
      <c r="L188" s="29">
        <f t="shared" si="54"/>
        <v>2455092.7173537388</v>
      </c>
      <c r="M188" s="37">
        <f t="shared" si="71"/>
        <v>20000000</v>
      </c>
      <c r="N188" s="37">
        <f t="shared" si="67"/>
        <v>20000000</v>
      </c>
      <c r="O188" s="37">
        <f>IF(G188 = E188*('Control Panel'!$C$22),M188*('Control Panel'!$C$22),$AG188-G188)</f>
        <v>101291.66666666669</v>
      </c>
      <c r="P188" s="38">
        <f t="shared" si="55"/>
        <v>0</v>
      </c>
      <c r="Q188" s="38">
        <f t="shared" si="56"/>
        <v>101291.66666666669</v>
      </c>
      <c r="R188" s="44">
        <f>SUM(Q$3:Q188)</f>
        <v>18840249.999999985</v>
      </c>
      <c r="S188" s="39">
        <f t="shared" si="57"/>
        <v>15.5</v>
      </c>
      <c r="T188" s="38">
        <f t="shared" si="58"/>
        <v>0</v>
      </c>
      <c r="U188" s="17">
        <f t="shared" si="72"/>
        <v>10000000</v>
      </c>
      <c r="V188" s="17">
        <f t="shared" si="68"/>
        <v>10000000</v>
      </c>
      <c r="W188" s="17">
        <f>IF(O188 = M188*('Control Panel'!$C$22), U188*('Control Panel'!$C$22),$AG188-G188-O188)</f>
        <v>50645.833333333343</v>
      </c>
      <c r="X188" s="20">
        <f t="shared" si="59"/>
        <v>0</v>
      </c>
      <c r="Y188" s="20">
        <f t="shared" si="60"/>
        <v>50645.833333333343</v>
      </c>
      <c r="Z188" s="48">
        <f>SUM(Y$3:Y188)</f>
        <v>9420124.9999999925</v>
      </c>
      <c r="AA188" s="19">
        <f t="shared" si="61"/>
        <v>15.5</v>
      </c>
      <c r="AB188" s="20">
        <f t="shared" si="62"/>
        <v>0</v>
      </c>
      <c r="AC188" s="22">
        <f t="shared" si="63"/>
        <v>206289.55476776807</v>
      </c>
      <c r="AD188" s="99">
        <f t="shared" si="64"/>
        <v>0</v>
      </c>
      <c r="AF188" s="40">
        <f t="shared" si="65"/>
        <v>364682.63330671896</v>
      </c>
      <c r="AG188" s="3">
        <f>IF('Control Panel'!$D$27= "ON",'Mortgage Amortization'!D188*(1-'Control Panel'!$C$27),'Mortgage Amortization'!D188)</f>
        <v>364682.63330671896</v>
      </c>
      <c r="AH188" s="40">
        <f t="shared" si="69"/>
        <v>0</v>
      </c>
      <c r="AK188" s="2">
        <f>SUM('Mortgage Amortization'!G188,'Mortgage Amortization'!M188,'Mortgage Amortization'!S188,'Mortgage Amortization'!Y188,'Mortgage Amortization'!AE188,'Mortgage Amortization'!AK188,'Mortgage Amortization'!AQ188,'Mortgage Amortization'!AW188,'Mortgage Amortization'!BC188,'Mortgage Amortization'!BI188,'Mortgage Amortization'!BO188,'Mortgage Amortization'!BU188,'Mortgage Amortization'!CA188,'Mortgage Amortization'!CG188,'Mortgage Amortization'!CM188)</f>
        <v>41658655.189597555</v>
      </c>
    </row>
    <row r="189" spans="3:37" x14ac:dyDescent="0.3">
      <c r="D189">
        <v>187</v>
      </c>
      <c r="E189" s="28">
        <f t="shared" si="70"/>
        <v>10573398.895351898</v>
      </c>
      <c r="F189" s="28">
        <f t="shared" si="66"/>
        <v>10414203.621867264</v>
      </c>
      <c r="G189" s="28">
        <f>IF($AG189-E189*('Control Panel'!$C$22) &gt;=0, E189*('Control Panel'!$C$22),AG189)</f>
        <v>53549.859822084305</v>
      </c>
      <c r="H189" s="30">
        <f>IF(E189-$AC189 &lt;= 0,E189,'Mortgage Amortization'!$D189-$AC189)</f>
        <v>159195.27348463461</v>
      </c>
      <c r="I189" s="29">
        <f t="shared" si="52"/>
        <v>212745.13330671893</v>
      </c>
      <c r="J189" s="31">
        <f>SUM(I$3:I189)</f>
        <v>101265228.68047641</v>
      </c>
      <c r="K189" s="32">
        <f t="shared" si="53"/>
        <v>15.583333333333334</v>
      </c>
      <c r="L189" s="29">
        <f t="shared" si="54"/>
        <v>2480793.011802223</v>
      </c>
      <c r="M189" s="37">
        <f t="shared" si="71"/>
        <v>20000000</v>
      </c>
      <c r="N189" s="37">
        <f t="shared" si="67"/>
        <v>20000000</v>
      </c>
      <c r="O189" s="37">
        <f>IF(G189 = E189*('Control Panel'!$C$22),M189*('Control Panel'!$C$22),$AG189-G189)</f>
        <v>101291.66666666669</v>
      </c>
      <c r="P189" s="38">
        <f t="shared" si="55"/>
        <v>0</v>
      </c>
      <c r="Q189" s="38">
        <f t="shared" si="56"/>
        <v>101291.66666666669</v>
      </c>
      <c r="R189" s="44">
        <f>SUM(Q$3:Q189)</f>
        <v>18941541.666666653</v>
      </c>
      <c r="S189" s="39">
        <f t="shared" si="57"/>
        <v>15.583333333333334</v>
      </c>
      <c r="T189" s="38">
        <f t="shared" si="58"/>
        <v>0</v>
      </c>
      <c r="U189" s="17">
        <f t="shared" si="72"/>
        <v>10000000</v>
      </c>
      <c r="V189" s="17">
        <f t="shared" si="68"/>
        <v>10000000</v>
      </c>
      <c r="W189" s="17">
        <f>IF(O189 = M189*('Control Panel'!$C$22), U189*('Control Panel'!$C$22),$AG189-G189-O189)</f>
        <v>50645.833333333343</v>
      </c>
      <c r="X189" s="20">
        <f t="shared" si="59"/>
        <v>0</v>
      </c>
      <c r="Y189" s="20">
        <f t="shared" si="60"/>
        <v>50645.833333333343</v>
      </c>
      <c r="Z189" s="48">
        <f>SUM(Y$3:Y189)</f>
        <v>9470770.8333333265</v>
      </c>
      <c r="AA189" s="19">
        <f t="shared" si="61"/>
        <v>15.583333333333334</v>
      </c>
      <c r="AB189" s="20">
        <f t="shared" si="62"/>
        <v>0</v>
      </c>
      <c r="AC189" s="22">
        <f t="shared" si="63"/>
        <v>205487.35982208434</v>
      </c>
      <c r="AD189" s="99">
        <f t="shared" si="64"/>
        <v>0</v>
      </c>
      <c r="AF189" s="40">
        <f t="shared" si="65"/>
        <v>364682.63330671896</v>
      </c>
      <c r="AG189" s="3">
        <f>IF('Control Panel'!$D$27= "ON",'Mortgage Amortization'!D189*(1-'Control Panel'!$C$27),'Mortgage Amortization'!D189)</f>
        <v>364682.63330671896</v>
      </c>
      <c r="AH189" s="40">
        <f t="shared" si="69"/>
        <v>0</v>
      </c>
      <c r="AK189" s="2">
        <f>SUM('Mortgage Amortization'!G189,'Mortgage Amortization'!M189,'Mortgage Amortization'!S189,'Mortgage Amortization'!Y189,'Mortgage Amortization'!AE189,'Mortgage Amortization'!AK189,'Mortgage Amortization'!AQ189,'Mortgage Amortization'!AW189,'Mortgage Amortization'!BC189,'Mortgage Amortization'!BI189,'Mortgage Amortization'!BO189,'Mortgage Amortization'!BU189,'Mortgage Amortization'!CA189,'Mortgage Amortization'!CG189,'Mortgage Amortization'!CM189)</f>
        <v>41512630.899628878</v>
      </c>
    </row>
    <row r="190" spans="3:37" x14ac:dyDescent="0.3">
      <c r="D190">
        <v>188</v>
      </c>
      <c r="E190" s="28">
        <f t="shared" si="70"/>
        <v>10414203.621867264</v>
      </c>
      <c r="F190" s="28">
        <f t="shared" si="66"/>
        <v>10254202.090653794</v>
      </c>
      <c r="G190" s="28">
        <f>IF($AG190-E190*('Control Panel'!$C$22) &gt;=0, E190*('Control Panel'!$C$22),AG190)</f>
        <v>52743.602093248584</v>
      </c>
      <c r="H190" s="30">
        <f>IF(E190-$AC190 &lt;= 0,E190,'Mortgage Amortization'!$D190-$AC190)</f>
        <v>160001.53121347027</v>
      </c>
      <c r="I190" s="29">
        <f t="shared" si="52"/>
        <v>212745.13330671884</v>
      </c>
      <c r="J190" s="31">
        <f>SUM(I$3:I190)</f>
        <v>101477973.81378312</v>
      </c>
      <c r="K190" s="32">
        <f t="shared" si="53"/>
        <v>15.666666666666666</v>
      </c>
      <c r="L190" s="29">
        <f t="shared" si="54"/>
        <v>2506690.6556777009</v>
      </c>
      <c r="M190" s="37">
        <f t="shared" si="71"/>
        <v>20000000</v>
      </c>
      <c r="N190" s="37">
        <f t="shared" si="67"/>
        <v>20000000</v>
      </c>
      <c r="O190" s="37">
        <f>IF(G190 = E190*('Control Panel'!$C$22),M190*('Control Panel'!$C$22),$AG190-G190)</f>
        <v>101291.66666666669</v>
      </c>
      <c r="P190" s="38">
        <f t="shared" si="55"/>
        <v>0</v>
      </c>
      <c r="Q190" s="38">
        <f t="shared" si="56"/>
        <v>101291.66666666669</v>
      </c>
      <c r="R190" s="44">
        <f>SUM(Q$3:Q190)</f>
        <v>19042833.333333321</v>
      </c>
      <c r="S190" s="39">
        <f t="shared" si="57"/>
        <v>15.666666666666666</v>
      </c>
      <c r="T190" s="38">
        <f t="shared" si="58"/>
        <v>0</v>
      </c>
      <c r="U190" s="17">
        <f t="shared" si="72"/>
        <v>10000000</v>
      </c>
      <c r="V190" s="17">
        <f t="shared" si="68"/>
        <v>10000000</v>
      </c>
      <c r="W190" s="17">
        <f>IF(O190 = M190*('Control Panel'!$C$22), U190*('Control Panel'!$C$22),$AG190-G190-O190)</f>
        <v>50645.833333333343</v>
      </c>
      <c r="X190" s="20">
        <f t="shared" si="59"/>
        <v>0</v>
      </c>
      <c r="Y190" s="20">
        <f t="shared" si="60"/>
        <v>50645.833333333343</v>
      </c>
      <c r="Z190" s="48">
        <f>SUM(Y$3:Y190)</f>
        <v>9521416.6666666605</v>
      </c>
      <c r="AA190" s="19">
        <f t="shared" si="61"/>
        <v>15.666666666666666</v>
      </c>
      <c r="AB190" s="20">
        <f t="shared" si="62"/>
        <v>0</v>
      </c>
      <c r="AC190" s="22">
        <f t="shared" si="63"/>
        <v>204681.10209324863</v>
      </c>
      <c r="AD190" s="99">
        <f t="shared" si="64"/>
        <v>0</v>
      </c>
      <c r="AF190" s="40">
        <f t="shared" si="65"/>
        <v>364682.6333067189</v>
      </c>
      <c r="AG190" s="3">
        <f>IF('Control Panel'!$D$27= "ON",'Mortgage Amortization'!D190*(1-'Control Panel'!$C$27),'Mortgage Amortization'!D190)</f>
        <v>364682.6333067189</v>
      </c>
      <c r="AH190" s="40">
        <f t="shared" si="69"/>
        <v>0</v>
      </c>
      <c r="AK190" s="2">
        <f>SUM('Mortgage Amortization'!G190,'Mortgage Amortization'!M190,'Mortgage Amortization'!S190,'Mortgage Amortization'!Y190,'Mortgage Amortization'!AE190,'Mortgage Amortization'!AK190,'Mortgage Amortization'!AQ190,'Mortgage Amortization'!AW190,'Mortgage Amortization'!BC190,'Mortgage Amortization'!BI190,'Mortgage Amortization'!BO190,'Mortgage Amortization'!BU190,'Mortgage Amortization'!CA190,'Mortgage Amortization'!CG190,'Mortgage Amortization'!CM190)</f>
        <v>41365845.839646041</v>
      </c>
    </row>
    <row r="191" spans="3:37" x14ac:dyDescent="0.3">
      <c r="D191">
        <v>189</v>
      </c>
      <c r="E191" s="28">
        <f t="shared" si="70"/>
        <v>10254202.090653794</v>
      </c>
      <c r="F191" s="28">
        <f t="shared" si="66"/>
        <v>10093390.218352033</v>
      </c>
      <c r="G191" s="28">
        <f>IF($AG191-E191*('Control Panel'!$C$22) &gt;=0, E191*('Control Panel'!$C$22),AG191)</f>
        <v>51933.261004957036</v>
      </c>
      <c r="H191" s="30">
        <f>IF(E191-$AC191 &lt;= 0,E191,'Mortgage Amortization'!$D191-$AC191)</f>
        <v>160811.87230176182</v>
      </c>
      <c r="I191" s="29">
        <f t="shared" si="52"/>
        <v>212745.13330671884</v>
      </c>
      <c r="J191" s="31">
        <f>SUM(I$3:I191)</f>
        <v>101690718.94708984</v>
      </c>
      <c r="K191" s="32">
        <f t="shared" si="53"/>
        <v>15.75</v>
      </c>
      <c r="L191" s="29">
        <f t="shared" si="54"/>
        <v>2532786.9887527488</v>
      </c>
      <c r="M191" s="37">
        <f t="shared" si="71"/>
        <v>20000000</v>
      </c>
      <c r="N191" s="37">
        <f t="shared" si="67"/>
        <v>20000000</v>
      </c>
      <c r="O191" s="37">
        <f>IF(G191 = E191*('Control Panel'!$C$22),M191*('Control Panel'!$C$22),$AG191-G191)</f>
        <v>101291.66666666669</v>
      </c>
      <c r="P191" s="38">
        <f t="shared" si="55"/>
        <v>0</v>
      </c>
      <c r="Q191" s="38">
        <f t="shared" si="56"/>
        <v>101291.66666666669</v>
      </c>
      <c r="R191" s="44">
        <f>SUM(Q$3:Q191)</f>
        <v>19144124.999999989</v>
      </c>
      <c r="S191" s="39">
        <f t="shared" si="57"/>
        <v>15.75</v>
      </c>
      <c r="T191" s="38">
        <f t="shared" si="58"/>
        <v>0</v>
      </c>
      <c r="U191" s="17">
        <f t="shared" si="72"/>
        <v>10000000</v>
      </c>
      <c r="V191" s="17">
        <f t="shared" si="68"/>
        <v>10000000</v>
      </c>
      <c r="W191" s="17">
        <f>IF(O191 = M191*('Control Panel'!$C$22), U191*('Control Panel'!$C$22),$AG191-G191-O191)</f>
        <v>50645.833333333343</v>
      </c>
      <c r="X191" s="20">
        <f t="shared" si="59"/>
        <v>0</v>
      </c>
      <c r="Y191" s="20">
        <f t="shared" si="60"/>
        <v>50645.833333333343</v>
      </c>
      <c r="Z191" s="48">
        <f>SUM(Y$3:Y191)</f>
        <v>9572062.4999999944</v>
      </c>
      <c r="AA191" s="19">
        <f t="shared" si="61"/>
        <v>15.75</v>
      </c>
      <c r="AB191" s="20">
        <f t="shared" si="62"/>
        <v>0</v>
      </c>
      <c r="AC191" s="22">
        <f t="shared" si="63"/>
        <v>203870.76100495708</v>
      </c>
      <c r="AD191" s="99">
        <f t="shared" si="64"/>
        <v>0</v>
      </c>
      <c r="AF191" s="40">
        <f t="shared" si="65"/>
        <v>364682.6333067189</v>
      </c>
      <c r="AG191" s="3">
        <f>IF('Control Panel'!$D$27= "ON",'Mortgage Amortization'!D191*(1-'Control Panel'!$C$27),'Mortgage Amortization'!D191)</f>
        <v>364682.6333067189</v>
      </c>
      <c r="AH191" s="40">
        <f t="shared" si="69"/>
        <v>0</v>
      </c>
      <c r="AK191" s="2">
        <f>SUM('Mortgage Amortization'!G191,'Mortgage Amortization'!M191,'Mortgage Amortization'!S191,'Mortgage Amortization'!Y191,'Mortgage Amortization'!AE191,'Mortgage Amortization'!AK191,'Mortgage Amortization'!AQ191,'Mortgage Amortization'!AW191,'Mortgage Amortization'!BC191,'Mortgage Amortization'!BI191,'Mortgage Amortization'!BO191,'Mortgage Amortization'!BU191,'Mortgage Amortization'!CA191,'Mortgage Amortization'!CG191,'Mortgage Amortization'!CM191)</f>
        <v>41218295.98829174</v>
      </c>
    </row>
    <row r="192" spans="3:37" x14ac:dyDescent="0.3">
      <c r="D192">
        <v>190</v>
      </c>
      <c r="E192" s="28">
        <f t="shared" si="70"/>
        <v>10093390.218352033</v>
      </c>
      <c r="F192" s="28">
        <f t="shared" si="66"/>
        <v>9931763.9009220097</v>
      </c>
      <c r="G192" s="28">
        <f>IF($AG192-E192*('Control Panel'!$C$22) &gt;=0, E192*('Control Panel'!$C$22),AG192)</f>
        <v>51118.815876695407</v>
      </c>
      <c r="H192" s="30">
        <f>IF(E192-$AC192 &lt;= 0,E192,'Mortgage Amortization'!$D192-$AC192)</f>
        <v>161626.31743002345</v>
      </c>
      <c r="I192" s="29">
        <f t="shared" si="52"/>
        <v>212745.13330671887</v>
      </c>
      <c r="J192" s="31">
        <f>SUM(I$3:I192)</f>
        <v>101903464.08039655</v>
      </c>
      <c r="K192" s="32">
        <f t="shared" si="53"/>
        <v>15.833333333333334</v>
      </c>
      <c r="L192" s="29">
        <f t="shared" si="54"/>
        <v>2559083.3593087047</v>
      </c>
      <c r="M192" s="37">
        <f t="shared" si="71"/>
        <v>20000000</v>
      </c>
      <c r="N192" s="37">
        <f t="shared" si="67"/>
        <v>20000000</v>
      </c>
      <c r="O192" s="37">
        <f>IF(G192 = E192*('Control Panel'!$C$22),M192*('Control Panel'!$C$22),$AG192-G192)</f>
        <v>101291.66666666669</v>
      </c>
      <c r="P192" s="38">
        <f t="shared" si="55"/>
        <v>0</v>
      </c>
      <c r="Q192" s="38">
        <f t="shared" si="56"/>
        <v>101291.66666666669</v>
      </c>
      <c r="R192" s="44">
        <f>SUM(Q$3:Q192)</f>
        <v>19245416.666666657</v>
      </c>
      <c r="S192" s="39">
        <f t="shared" si="57"/>
        <v>15.833333333333334</v>
      </c>
      <c r="T192" s="38">
        <f t="shared" si="58"/>
        <v>0</v>
      </c>
      <c r="U192" s="17">
        <f t="shared" si="72"/>
        <v>10000000</v>
      </c>
      <c r="V192" s="17">
        <f t="shared" si="68"/>
        <v>10000000</v>
      </c>
      <c r="W192" s="17">
        <f>IF(O192 = M192*('Control Panel'!$C$22), U192*('Control Panel'!$C$22),$AG192-G192-O192)</f>
        <v>50645.833333333343</v>
      </c>
      <c r="X192" s="20">
        <f t="shared" si="59"/>
        <v>0</v>
      </c>
      <c r="Y192" s="20">
        <f t="shared" si="60"/>
        <v>50645.833333333343</v>
      </c>
      <c r="Z192" s="48">
        <f>SUM(Y$3:Y192)</f>
        <v>9622708.3333333284</v>
      </c>
      <c r="AA192" s="19">
        <f t="shared" si="61"/>
        <v>15.833333333333334</v>
      </c>
      <c r="AB192" s="20">
        <f t="shared" si="62"/>
        <v>0</v>
      </c>
      <c r="AC192" s="22">
        <f t="shared" si="63"/>
        <v>203056.31587669544</v>
      </c>
      <c r="AD192" s="99">
        <f t="shared" si="64"/>
        <v>0</v>
      </c>
      <c r="AF192" s="40">
        <f t="shared" si="65"/>
        <v>364682.6333067189</v>
      </c>
      <c r="AG192" s="3">
        <f>IF('Control Panel'!$D$27= "ON",'Mortgage Amortization'!D192*(1-'Control Panel'!$C$27),'Mortgage Amortization'!D192)</f>
        <v>364682.6333067189</v>
      </c>
      <c r="AH192" s="40">
        <f t="shared" si="69"/>
        <v>0</v>
      </c>
      <c r="AK192" s="2">
        <f>SUM('Mortgage Amortization'!G192,'Mortgage Amortization'!M192,'Mortgage Amortization'!S192,'Mortgage Amortization'!Y192,'Mortgage Amortization'!AE192,'Mortgage Amortization'!AK192,'Mortgage Amortization'!AQ192,'Mortgage Amortization'!AW192,'Mortgage Amortization'!BC192,'Mortgage Amortization'!BI192,'Mortgage Amortization'!BO192,'Mortgage Amortization'!BU192,'Mortgage Amortization'!CA192,'Mortgage Amortization'!CG192,'Mortgage Amortization'!CM192)</f>
        <v>41069977.302666411</v>
      </c>
    </row>
    <row r="193" spans="3:37" x14ac:dyDescent="0.3">
      <c r="D193">
        <v>191</v>
      </c>
      <c r="E193" s="28">
        <f t="shared" si="70"/>
        <v>9931763.9009220097</v>
      </c>
      <c r="F193" s="28">
        <f t="shared" si="66"/>
        <v>9769319.0135385022</v>
      </c>
      <c r="G193" s="28">
        <f>IF($AG193-E193*('Control Panel'!$C$22) &gt;=0, E193*('Control Panel'!$C$22),AG193)</f>
        <v>50300.245923211267</v>
      </c>
      <c r="H193" s="30">
        <f>IF(E193-$AC193 &lt;= 0,E193,'Mortgage Amortization'!$D193-$AC193)</f>
        <v>162444.88738350759</v>
      </c>
      <c r="I193" s="29">
        <f t="shared" si="52"/>
        <v>212745.13330671887</v>
      </c>
      <c r="J193" s="31">
        <f>SUM(I$3:I193)</f>
        <v>102116209.21370326</v>
      </c>
      <c r="K193" s="32">
        <f t="shared" si="53"/>
        <v>15.916666666666666</v>
      </c>
      <c r="L193" s="29">
        <f t="shared" si="54"/>
        <v>2585581.1241874956</v>
      </c>
      <c r="M193" s="37">
        <f t="shared" si="71"/>
        <v>20000000</v>
      </c>
      <c r="N193" s="37">
        <f t="shared" si="67"/>
        <v>20000000</v>
      </c>
      <c r="O193" s="37">
        <f>IF(G193 = E193*('Control Panel'!$C$22),M193*('Control Panel'!$C$22),$AG193-G193)</f>
        <v>101291.66666666669</v>
      </c>
      <c r="P193" s="38">
        <f t="shared" si="55"/>
        <v>0</v>
      </c>
      <c r="Q193" s="38">
        <f t="shared" si="56"/>
        <v>101291.66666666669</v>
      </c>
      <c r="R193" s="44">
        <f>SUM(Q$3:Q193)</f>
        <v>19346708.333333325</v>
      </c>
      <c r="S193" s="39">
        <f t="shared" si="57"/>
        <v>15.916666666666666</v>
      </c>
      <c r="T193" s="38">
        <f t="shared" si="58"/>
        <v>0</v>
      </c>
      <c r="U193" s="17">
        <f t="shared" si="72"/>
        <v>10000000</v>
      </c>
      <c r="V193" s="17">
        <f t="shared" si="68"/>
        <v>10000000</v>
      </c>
      <c r="W193" s="17">
        <f>IF(O193 = M193*('Control Panel'!$C$22), U193*('Control Panel'!$C$22),$AG193-G193-O193)</f>
        <v>50645.833333333343</v>
      </c>
      <c r="X193" s="20">
        <f t="shared" si="59"/>
        <v>0</v>
      </c>
      <c r="Y193" s="20">
        <f t="shared" si="60"/>
        <v>50645.833333333343</v>
      </c>
      <c r="Z193" s="48">
        <f>SUM(Y$3:Y193)</f>
        <v>9673354.1666666623</v>
      </c>
      <c r="AA193" s="19">
        <f t="shared" si="61"/>
        <v>15.916666666666666</v>
      </c>
      <c r="AB193" s="20">
        <f t="shared" si="62"/>
        <v>0</v>
      </c>
      <c r="AC193" s="22">
        <f t="shared" si="63"/>
        <v>202237.7459232113</v>
      </c>
      <c r="AD193" s="99">
        <f t="shared" si="64"/>
        <v>0</v>
      </c>
      <c r="AF193" s="40">
        <f t="shared" si="65"/>
        <v>364682.6333067189</v>
      </c>
      <c r="AG193" s="3">
        <f>IF('Control Panel'!$D$27= "ON",'Mortgage Amortization'!D193*(1-'Control Panel'!$C$27),'Mortgage Amortization'!D193)</f>
        <v>364682.6333067189</v>
      </c>
      <c r="AH193" s="40">
        <f t="shared" si="69"/>
        <v>0</v>
      </c>
      <c r="AK193" s="2">
        <f>SUM('Mortgage Amortization'!G193,'Mortgage Amortization'!M193,'Mortgage Amortization'!S193,'Mortgage Amortization'!Y193,'Mortgage Amortization'!AE193,'Mortgage Amortization'!AK193,'Mortgage Amortization'!AQ193,'Mortgage Amortization'!AW193,'Mortgage Amortization'!BC193,'Mortgage Amortization'!BI193,'Mortgage Amortization'!BO193,'Mortgage Amortization'!BU193,'Mortgage Amortization'!CA193,'Mortgage Amortization'!CG193,'Mortgage Amortization'!CM193)</f>
        <v>40920885.71821139</v>
      </c>
    </row>
    <row r="194" spans="3:37" x14ac:dyDescent="0.3">
      <c r="C194">
        <f t="shared" ref="C194" si="78">D194/12</f>
        <v>16</v>
      </c>
      <c r="D194">
        <v>192</v>
      </c>
      <c r="E194" s="28">
        <f t="shared" si="70"/>
        <v>9769319.0135385022</v>
      </c>
      <c r="F194" s="28">
        <f t="shared" si="66"/>
        <v>9606051.4104857668</v>
      </c>
      <c r="G194" s="28">
        <f>IF($AG194-E194*('Control Panel'!$C$22) &gt;=0, E194*('Control Panel'!$C$22),AG194)</f>
        <v>49477.530253983547</v>
      </c>
      <c r="H194" s="30">
        <f>IF(E194-$AC194 &lt;= 0,E194,'Mortgage Amortization'!$D194-$AC194)</f>
        <v>163267.60305273533</v>
      </c>
      <c r="I194" s="29">
        <f t="shared" si="52"/>
        <v>212745.13330671887</v>
      </c>
      <c r="J194" s="31">
        <f>SUM(I$3:I194)</f>
        <v>102328954.34700997</v>
      </c>
      <c r="K194" s="32">
        <f t="shared" si="53"/>
        <v>16</v>
      </c>
      <c r="L194" s="29">
        <f t="shared" si="54"/>
        <v>2612281.6488437653</v>
      </c>
      <c r="M194" s="37">
        <f t="shared" si="71"/>
        <v>20000000</v>
      </c>
      <c r="N194" s="37">
        <f t="shared" si="67"/>
        <v>20000000</v>
      </c>
      <c r="O194" s="37">
        <f>IF(G194 = E194*('Control Panel'!$C$22),M194*('Control Panel'!$C$22),$AG194-G194)</f>
        <v>101291.66666666669</v>
      </c>
      <c r="P194" s="38">
        <f t="shared" si="55"/>
        <v>0</v>
      </c>
      <c r="Q194" s="38">
        <f t="shared" si="56"/>
        <v>101291.66666666669</v>
      </c>
      <c r="R194" s="44">
        <f>SUM(Q$3:Q194)</f>
        <v>19447999.999999993</v>
      </c>
      <c r="S194" s="39">
        <f t="shared" si="57"/>
        <v>16</v>
      </c>
      <c r="T194" s="38">
        <f t="shared" si="58"/>
        <v>0</v>
      </c>
      <c r="U194" s="17">
        <f t="shared" si="72"/>
        <v>10000000</v>
      </c>
      <c r="V194" s="17">
        <f t="shared" si="68"/>
        <v>10000000</v>
      </c>
      <c r="W194" s="17">
        <f>IF(O194 = M194*('Control Panel'!$C$22), U194*('Control Panel'!$C$22),$AG194-G194-O194)</f>
        <v>50645.833333333343</v>
      </c>
      <c r="X194" s="20">
        <f t="shared" si="59"/>
        <v>0</v>
      </c>
      <c r="Y194" s="20">
        <f t="shared" si="60"/>
        <v>50645.833333333343</v>
      </c>
      <c r="Z194" s="48">
        <f>SUM(Y$3:Y194)</f>
        <v>9723999.9999999963</v>
      </c>
      <c r="AA194" s="19">
        <f t="shared" si="61"/>
        <v>16</v>
      </c>
      <c r="AB194" s="20">
        <f t="shared" si="62"/>
        <v>0</v>
      </c>
      <c r="AC194" s="22">
        <f t="shared" si="63"/>
        <v>201415.03025398357</v>
      </c>
      <c r="AD194" s="99">
        <f t="shared" si="64"/>
        <v>0</v>
      </c>
      <c r="AF194" s="40">
        <f t="shared" si="65"/>
        <v>364682.6333067189</v>
      </c>
      <c r="AG194" s="3">
        <f>IF('Control Panel'!$D$27= "ON",'Mortgage Amortization'!D194*(1-'Control Panel'!$C$27),'Mortgage Amortization'!D194)</f>
        <v>364682.6333067189</v>
      </c>
      <c r="AH194" s="40">
        <f t="shared" si="69"/>
        <v>0</v>
      </c>
      <c r="AK194" s="2">
        <f>SUM('Mortgage Amortization'!G194,'Mortgage Amortization'!M194,'Mortgage Amortization'!S194,'Mortgage Amortization'!Y194,'Mortgage Amortization'!AE194,'Mortgage Amortization'!AK194,'Mortgage Amortization'!AQ194,'Mortgage Amortization'!AW194,'Mortgage Amortization'!BC194,'Mortgage Amortization'!BI194,'Mortgage Amortization'!BO194,'Mortgage Amortization'!BU194,'Mortgage Amortization'!CA194,'Mortgage Amortization'!CG194,'Mortgage Amortization'!CM194)</f>
        <v>40771017.148591571</v>
      </c>
    </row>
    <row r="195" spans="3:37" x14ac:dyDescent="0.3">
      <c r="D195">
        <v>193</v>
      </c>
      <c r="E195" s="28">
        <f t="shared" si="70"/>
        <v>9606051.4104857668</v>
      </c>
      <c r="F195" s="28">
        <f t="shared" si="66"/>
        <v>9441956.9250517376</v>
      </c>
      <c r="G195" s="28">
        <f>IF($AG195-E195*('Control Panel'!$C$22) &gt;=0, E195*('Control Panel'!$C$22),AG195)</f>
        <v>48650.647872689384</v>
      </c>
      <c r="H195" s="30">
        <f>IF(E195-$AC195 &lt;= 0,E195,'Mortgage Amortization'!$D195-$AC195)</f>
        <v>164094.48543402948</v>
      </c>
      <c r="I195" s="29">
        <f t="shared" ref="I195:I258" si="79">G195+H195</f>
        <v>212745.13330671887</v>
      </c>
      <c r="J195" s="31">
        <f>SUM(I$3:I195)</f>
        <v>102541699.48031668</v>
      </c>
      <c r="K195" s="32">
        <f t="shared" ref="K195:K258" si="80">$D195/12</f>
        <v>16.083333333333332</v>
      </c>
      <c r="L195" s="29">
        <f t="shared" ref="L195:L258" si="81">H195*K195</f>
        <v>2639186.3073973074</v>
      </c>
      <c r="M195" s="37">
        <f t="shared" si="71"/>
        <v>20000000</v>
      </c>
      <c r="N195" s="37">
        <f t="shared" si="67"/>
        <v>20000000</v>
      </c>
      <c r="O195" s="37">
        <f>IF(G195 = E195*('Control Panel'!$C$22),M195*('Control Panel'!$C$22),$AG195-G195)</f>
        <v>101291.66666666669</v>
      </c>
      <c r="P195" s="38">
        <f t="shared" ref="P195:P258" si="82">IF(AND(F195=0,E195&gt;0),$AG195-H195-$AC195,IF(E195 = 0, IF(($AG195&gt;= $AC195+M195),M195,$AG195-$AC195),0))</f>
        <v>0</v>
      </c>
      <c r="Q195" s="38">
        <f t="shared" ref="Q195:Q258" si="83">O195+P195</f>
        <v>101291.66666666669</v>
      </c>
      <c r="R195" s="44">
        <f>SUM(Q$3:Q195)</f>
        <v>19549291.66666666</v>
      </c>
      <c r="S195" s="39">
        <f t="shared" ref="S195:S258" si="84">$D195/12</f>
        <v>16.083333333333332</v>
      </c>
      <c r="T195" s="38">
        <f t="shared" ref="T195:T258" si="85">P195*S195</f>
        <v>0</v>
      </c>
      <c r="U195" s="17">
        <f t="shared" si="72"/>
        <v>10000000</v>
      </c>
      <c r="V195" s="17">
        <f t="shared" si="68"/>
        <v>10000000</v>
      </c>
      <c r="W195" s="17">
        <f>IF(O195 = M195*('Control Panel'!$C$22), U195*('Control Panel'!$C$22),$AG195-G195-O195)</f>
        <v>50645.833333333343</v>
      </c>
      <c r="X195" s="20">
        <f t="shared" ref="X195:X258" si="86">IF(AND(N195=0,M195&gt;0),$AG195-P195-$AC195,IF(M195 = 0, IF(($AG195&gt;= $AC195+U195),U195,$AG195-$AC195),0))</f>
        <v>0</v>
      </c>
      <c r="Y195" s="20">
        <f t="shared" ref="Y195:Y258" si="87">W195+X195</f>
        <v>50645.833333333343</v>
      </c>
      <c r="Z195" s="48">
        <f>SUM(Y$3:Y195)</f>
        <v>9774645.8333333302</v>
      </c>
      <c r="AA195" s="19">
        <f t="shared" ref="AA195:AA258" si="88">$D195/12</f>
        <v>16.083333333333332</v>
      </c>
      <c r="AB195" s="20">
        <f t="shared" ref="AB195:AB258" si="89">X195*AA195</f>
        <v>0</v>
      </c>
      <c r="AC195" s="22">
        <f t="shared" ref="AC195:AC258" si="90">SUM(W195,O195,G195)</f>
        <v>200588.14787268941</v>
      </c>
      <c r="AD195" s="99">
        <f t="shared" ref="AD195:AD258" si="91">ABS(AH195)</f>
        <v>0</v>
      </c>
      <c r="AF195" s="40">
        <f t="shared" ref="AF195:AF258" si="92">Y195+Q195+I195</f>
        <v>364682.6333067189</v>
      </c>
      <c r="AG195" s="3">
        <f>IF('Control Panel'!$D$27= "ON",'Mortgage Amortization'!D195*(1-'Control Panel'!$C$27),'Mortgage Amortization'!D195)</f>
        <v>364682.6333067189</v>
      </c>
      <c r="AH195" s="40">
        <f t="shared" si="69"/>
        <v>0</v>
      </c>
      <c r="AK195" s="2">
        <f>SUM('Mortgage Amortization'!G195,'Mortgage Amortization'!M195,'Mortgage Amortization'!S195,'Mortgage Amortization'!Y195,'Mortgage Amortization'!AE195,'Mortgage Amortization'!AK195,'Mortgage Amortization'!AQ195,'Mortgage Amortization'!AW195,'Mortgage Amortization'!BC195,'Mortgage Amortization'!BI195,'Mortgage Amortization'!BO195,'Mortgage Amortization'!BU195,'Mortgage Amortization'!CA195,'Mortgage Amortization'!CG195,'Mortgage Amortization'!CM195)</f>
        <v>40620367.485577203</v>
      </c>
    </row>
    <row r="196" spans="3:37" x14ac:dyDescent="0.3">
      <c r="D196">
        <v>194</v>
      </c>
      <c r="E196" s="28">
        <f t="shared" si="70"/>
        <v>9441956.9250517376</v>
      </c>
      <c r="F196" s="28">
        <f t="shared" ref="F196:F259" si="93">F195-H196</f>
        <v>9277031.369421687</v>
      </c>
      <c r="G196" s="28">
        <f>IF($AG196-E196*('Control Panel'!$C$22) &gt;=0, E196*('Control Panel'!$C$22),AG196)</f>
        <v>47819.57767666829</v>
      </c>
      <c r="H196" s="30">
        <f>IF(E196-$AC196 &lt;= 0,E196,'Mortgage Amortization'!$D196-$AC196)</f>
        <v>164925.55563005057</v>
      </c>
      <c r="I196" s="29">
        <f t="shared" si="79"/>
        <v>212745.13330671887</v>
      </c>
      <c r="J196" s="31">
        <f>SUM(I$3:I196)</f>
        <v>102754444.6136234</v>
      </c>
      <c r="K196" s="32">
        <f t="shared" si="80"/>
        <v>16.166666666666668</v>
      </c>
      <c r="L196" s="29">
        <f t="shared" si="81"/>
        <v>2666296.4826858179</v>
      </c>
      <c r="M196" s="37">
        <f t="shared" si="71"/>
        <v>20000000</v>
      </c>
      <c r="N196" s="37">
        <f t="shared" ref="N196:N259" si="94">N195-P196</f>
        <v>20000000</v>
      </c>
      <c r="O196" s="37">
        <f>IF(G196 = E196*('Control Panel'!$C$22),M196*('Control Panel'!$C$22),$AG196-G196)</f>
        <v>101291.66666666669</v>
      </c>
      <c r="P196" s="38">
        <f t="shared" si="82"/>
        <v>0</v>
      </c>
      <c r="Q196" s="38">
        <f t="shared" si="83"/>
        <v>101291.66666666669</v>
      </c>
      <c r="R196" s="44">
        <f>SUM(Q$3:Q196)</f>
        <v>19650583.333333328</v>
      </c>
      <c r="S196" s="39">
        <f t="shared" si="84"/>
        <v>16.166666666666668</v>
      </c>
      <c r="T196" s="38">
        <f t="shared" si="85"/>
        <v>0</v>
      </c>
      <c r="U196" s="17">
        <f t="shared" si="72"/>
        <v>10000000</v>
      </c>
      <c r="V196" s="17">
        <f t="shared" ref="V196:V259" si="95">V195-X196</f>
        <v>10000000</v>
      </c>
      <c r="W196" s="17">
        <f>IF(O196 = M196*('Control Panel'!$C$22), U196*('Control Panel'!$C$22),$AG196-G196-O196)</f>
        <v>50645.833333333343</v>
      </c>
      <c r="X196" s="20">
        <f t="shared" si="86"/>
        <v>0</v>
      </c>
      <c r="Y196" s="20">
        <f t="shared" si="87"/>
        <v>50645.833333333343</v>
      </c>
      <c r="Z196" s="48">
        <f>SUM(Y$3:Y196)</f>
        <v>9825291.6666666642</v>
      </c>
      <c r="AA196" s="19">
        <f t="shared" si="88"/>
        <v>16.166666666666668</v>
      </c>
      <c r="AB196" s="20">
        <f t="shared" si="89"/>
        <v>0</v>
      </c>
      <c r="AC196" s="22">
        <f t="shared" si="90"/>
        <v>199757.07767666833</v>
      </c>
      <c r="AD196" s="99">
        <f t="shared" si="91"/>
        <v>0</v>
      </c>
      <c r="AF196" s="40">
        <f t="shared" si="92"/>
        <v>364682.6333067189</v>
      </c>
      <c r="AG196" s="3">
        <f>IF('Control Panel'!$D$27= "ON",'Mortgage Amortization'!D196*(1-'Control Panel'!$C$27),'Mortgage Amortization'!D196)</f>
        <v>364682.6333067189</v>
      </c>
      <c r="AH196" s="40">
        <f t="shared" ref="AH196:AH259" si="96">AF196-AG196</f>
        <v>0</v>
      </c>
      <c r="AK196" s="2">
        <f>SUM('Mortgage Amortization'!G196,'Mortgage Amortization'!M196,'Mortgage Amortization'!S196,'Mortgage Amortization'!Y196,'Mortgage Amortization'!AE196,'Mortgage Amortization'!AK196,'Mortgage Amortization'!AQ196,'Mortgage Amortization'!AW196,'Mortgage Amortization'!BC196,'Mortgage Amortization'!BI196,'Mortgage Amortization'!BO196,'Mortgage Amortization'!BU196,'Mortgage Amortization'!CA196,'Mortgage Amortization'!CG196,'Mortgage Amortization'!CM196)</f>
        <v>40468932.598925278</v>
      </c>
    </row>
    <row r="197" spans="3:37" x14ac:dyDescent="0.3">
      <c r="D197">
        <v>195</v>
      </c>
      <c r="E197" s="28">
        <f t="shared" ref="E197:E260" si="97">E196-H196</f>
        <v>9277031.369421687</v>
      </c>
      <c r="F197" s="28">
        <f t="shared" si="93"/>
        <v>9111270.5345713515</v>
      </c>
      <c r="G197" s="28">
        <f>IF($AG197-E197*('Control Panel'!$C$22) &gt;=0, E197*('Control Panel'!$C$22),AG197)</f>
        <v>46984.298456383593</v>
      </c>
      <c r="H197" s="30">
        <f>IF(E197-$AC197 &lt;= 0,E197,'Mortgage Amortization'!$D197-$AC197)</f>
        <v>165760.83485033526</v>
      </c>
      <c r="I197" s="29">
        <f t="shared" si="79"/>
        <v>212745.13330671884</v>
      </c>
      <c r="J197" s="31">
        <f>SUM(I$3:I197)</f>
        <v>102967189.74693011</v>
      </c>
      <c r="K197" s="32">
        <f t="shared" si="80"/>
        <v>16.25</v>
      </c>
      <c r="L197" s="29">
        <f t="shared" si="81"/>
        <v>2693613.566317948</v>
      </c>
      <c r="M197" s="37">
        <f t="shared" ref="M197:M260" si="98">M196-P196</f>
        <v>20000000</v>
      </c>
      <c r="N197" s="37">
        <f t="shared" si="94"/>
        <v>20000000</v>
      </c>
      <c r="O197" s="37">
        <f>IF(G197 = E197*('Control Panel'!$C$22),M197*('Control Panel'!$C$22),$AG197-G197)</f>
        <v>101291.66666666669</v>
      </c>
      <c r="P197" s="38">
        <f t="shared" si="82"/>
        <v>0</v>
      </c>
      <c r="Q197" s="38">
        <f t="shared" si="83"/>
        <v>101291.66666666669</v>
      </c>
      <c r="R197" s="44">
        <f>SUM(Q$3:Q197)</f>
        <v>19751874.999999996</v>
      </c>
      <c r="S197" s="39">
        <f t="shared" si="84"/>
        <v>16.25</v>
      </c>
      <c r="T197" s="38">
        <f t="shared" si="85"/>
        <v>0</v>
      </c>
      <c r="U197" s="17">
        <f t="shared" ref="U197:U260" si="99">U196-X196</f>
        <v>10000000</v>
      </c>
      <c r="V197" s="17">
        <f t="shared" si="95"/>
        <v>10000000</v>
      </c>
      <c r="W197" s="17">
        <f>IF(O197 = M197*('Control Panel'!$C$22), U197*('Control Panel'!$C$22),$AG197-G197-O197)</f>
        <v>50645.833333333343</v>
      </c>
      <c r="X197" s="20">
        <f t="shared" si="86"/>
        <v>0</v>
      </c>
      <c r="Y197" s="20">
        <f t="shared" si="87"/>
        <v>50645.833333333343</v>
      </c>
      <c r="Z197" s="48">
        <f>SUM(Y$3:Y197)</f>
        <v>9875937.4999999981</v>
      </c>
      <c r="AA197" s="19">
        <f t="shared" si="88"/>
        <v>16.25</v>
      </c>
      <c r="AB197" s="20">
        <f t="shared" si="89"/>
        <v>0</v>
      </c>
      <c r="AC197" s="22">
        <f t="shared" si="90"/>
        <v>198921.79845638364</v>
      </c>
      <c r="AD197" s="99">
        <f t="shared" si="91"/>
        <v>0</v>
      </c>
      <c r="AF197" s="40">
        <f t="shared" si="92"/>
        <v>364682.6333067189</v>
      </c>
      <c r="AG197" s="3">
        <f>IF('Control Panel'!$D$27= "ON",'Mortgage Amortization'!D197*(1-'Control Panel'!$C$27),'Mortgage Amortization'!D197)</f>
        <v>364682.6333067189</v>
      </c>
      <c r="AH197" s="40">
        <f t="shared" si="96"/>
        <v>0</v>
      </c>
      <c r="AK197" s="2">
        <f>SUM('Mortgage Amortization'!G197,'Mortgage Amortization'!M197,'Mortgage Amortization'!S197,'Mortgage Amortization'!Y197,'Mortgage Amortization'!AE197,'Mortgage Amortization'!AK197,'Mortgage Amortization'!AQ197,'Mortgage Amortization'!AW197,'Mortgage Amortization'!BC197,'Mortgage Amortization'!BI197,'Mortgage Amortization'!BO197,'Mortgage Amortization'!BU197,'Mortgage Amortization'!CA197,'Mortgage Amortization'!CG197,'Mortgage Amortization'!CM197)</f>
        <v>40316708.33626008</v>
      </c>
    </row>
    <row r="198" spans="3:37" x14ac:dyDescent="0.3">
      <c r="D198">
        <v>196</v>
      </c>
      <c r="E198" s="28">
        <f t="shared" si="97"/>
        <v>9111270.5345713515</v>
      </c>
      <c r="F198" s="28">
        <f t="shared" si="93"/>
        <v>8944670.1901595145</v>
      </c>
      <c r="G198" s="28">
        <f>IF($AG198-E198*('Control Panel'!$C$22) &gt;=0, E198*('Control Panel'!$C$22),AG198)</f>
        <v>46144.788894881167</v>
      </c>
      <c r="H198" s="30">
        <f>IF(E198-$AC198 &lt;= 0,E198,'Mortgage Amortization'!$D198-$AC198)</f>
        <v>166600.34441183769</v>
      </c>
      <c r="I198" s="29">
        <f t="shared" si="79"/>
        <v>212745.13330671887</v>
      </c>
      <c r="J198" s="31">
        <f>SUM(I$3:I198)</f>
        <v>103179934.88023682</v>
      </c>
      <c r="K198" s="32">
        <f t="shared" si="80"/>
        <v>16.333333333333332</v>
      </c>
      <c r="L198" s="29">
        <f t="shared" si="81"/>
        <v>2721138.9587266822</v>
      </c>
      <c r="M198" s="37">
        <f t="shared" si="98"/>
        <v>20000000</v>
      </c>
      <c r="N198" s="37">
        <f t="shared" si="94"/>
        <v>20000000</v>
      </c>
      <c r="O198" s="37">
        <f>IF(G198 = E198*('Control Panel'!$C$22),M198*('Control Panel'!$C$22),$AG198-G198)</f>
        <v>101291.66666666669</v>
      </c>
      <c r="P198" s="38">
        <f t="shared" si="82"/>
        <v>0</v>
      </c>
      <c r="Q198" s="38">
        <f t="shared" si="83"/>
        <v>101291.66666666669</v>
      </c>
      <c r="R198" s="44">
        <f>SUM(Q$3:Q198)</f>
        <v>19853166.666666664</v>
      </c>
      <c r="S198" s="39">
        <f t="shared" si="84"/>
        <v>16.333333333333332</v>
      </c>
      <c r="T198" s="38">
        <f t="shared" si="85"/>
        <v>0</v>
      </c>
      <c r="U198" s="17">
        <f t="shared" si="99"/>
        <v>10000000</v>
      </c>
      <c r="V198" s="17">
        <f t="shared" si="95"/>
        <v>10000000</v>
      </c>
      <c r="W198" s="17">
        <f>IF(O198 = M198*('Control Panel'!$C$22), U198*('Control Panel'!$C$22),$AG198-G198-O198)</f>
        <v>50645.833333333343</v>
      </c>
      <c r="X198" s="20">
        <f t="shared" si="86"/>
        <v>0</v>
      </c>
      <c r="Y198" s="20">
        <f t="shared" si="87"/>
        <v>50645.833333333343</v>
      </c>
      <c r="Z198" s="48">
        <f>SUM(Y$3:Y198)</f>
        <v>9926583.3333333321</v>
      </c>
      <c r="AA198" s="19">
        <f t="shared" si="88"/>
        <v>16.333333333333332</v>
      </c>
      <c r="AB198" s="20">
        <f t="shared" si="89"/>
        <v>0</v>
      </c>
      <c r="AC198" s="22">
        <f t="shared" si="90"/>
        <v>198082.2888948812</v>
      </c>
      <c r="AD198" s="99">
        <f t="shared" si="91"/>
        <v>0</v>
      </c>
      <c r="AF198" s="40">
        <f t="shared" si="92"/>
        <v>364682.6333067189</v>
      </c>
      <c r="AG198" s="3">
        <f>IF('Control Panel'!$D$27= "ON",'Mortgage Amortization'!D198*(1-'Control Panel'!$C$27),'Mortgage Amortization'!D198)</f>
        <v>364682.6333067189</v>
      </c>
      <c r="AH198" s="40">
        <f t="shared" si="96"/>
        <v>0</v>
      </c>
      <c r="AK198" s="2">
        <f>SUM('Mortgage Amortization'!G198,'Mortgage Amortization'!M198,'Mortgage Amortization'!S198,'Mortgage Amortization'!Y198,'Mortgage Amortization'!AE198,'Mortgage Amortization'!AK198,'Mortgage Amortization'!AQ198,'Mortgage Amortization'!AW198,'Mortgage Amortization'!BC198,'Mortgage Amortization'!BI198,'Mortgage Amortization'!BO198,'Mortgage Amortization'!BU198,'Mortgage Amortization'!CA198,'Mortgage Amortization'!CG198,'Mortgage Amortization'!CM198)</f>
        <v>40163690.522953175</v>
      </c>
    </row>
    <row r="199" spans="3:37" x14ac:dyDescent="0.3">
      <c r="D199">
        <v>197</v>
      </c>
      <c r="E199" s="28">
        <f t="shared" si="97"/>
        <v>8944670.1901595145</v>
      </c>
      <c r="F199" s="28">
        <f t="shared" si="93"/>
        <v>8777226.0844200402</v>
      </c>
      <c r="G199" s="28">
        <f>IF($AG199-E199*('Control Panel'!$C$22) &gt;=0, E199*('Control Panel'!$C$22),AG199)</f>
        <v>45301.027567245379</v>
      </c>
      <c r="H199" s="30">
        <f>IF(E199-$AC199 &lt;= 0,E199,'Mortgage Amortization'!$D199-$AC199)</f>
        <v>167444.10573947348</v>
      </c>
      <c r="I199" s="29">
        <f t="shared" si="79"/>
        <v>212745.13330671887</v>
      </c>
      <c r="J199" s="31">
        <f>SUM(I$3:I199)</f>
        <v>103392680.01354353</v>
      </c>
      <c r="K199" s="32">
        <f t="shared" si="80"/>
        <v>16.416666666666668</v>
      </c>
      <c r="L199" s="29">
        <f t="shared" si="81"/>
        <v>2748874.069223023</v>
      </c>
      <c r="M199" s="37">
        <f t="shared" si="98"/>
        <v>20000000</v>
      </c>
      <c r="N199" s="37">
        <f t="shared" si="94"/>
        <v>20000000</v>
      </c>
      <c r="O199" s="37">
        <f>IF(G199 = E199*('Control Panel'!$C$22),M199*('Control Panel'!$C$22),$AG199-G199)</f>
        <v>101291.66666666669</v>
      </c>
      <c r="P199" s="38">
        <f t="shared" si="82"/>
        <v>0</v>
      </c>
      <c r="Q199" s="38">
        <f t="shared" si="83"/>
        <v>101291.66666666669</v>
      </c>
      <c r="R199" s="44">
        <f>SUM(Q$3:Q199)</f>
        <v>19954458.333333332</v>
      </c>
      <c r="S199" s="39">
        <f t="shared" si="84"/>
        <v>16.416666666666668</v>
      </c>
      <c r="T199" s="38">
        <f t="shared" si="85"/>
        <v>0</v>
      </c>
      <c r="U199" s="17">
        <f t="shared" si="99"/>
        <v>10000000</v>
      </c>
      <c r="V199" s="17">
        <f t="shared" si="95"/>
        <v>10000000</v>
      </c>
      <c r="W199" s="17">
        <f>IF(O199 = M199*('Control Panel'!$C$22), U199*('Control Panel'!$C$22),$AG199-G199-O199)</f>
        <v>50645.833333333343</v>
      </c>
      <c r="X199" s="20">
        <f t="shared" si="86"/>
        <v>0</v>
      </c>
      <c r="Y199" s="20">
        <f t="shared" si="87"/>
        <v>50645.833333333343</v>
      </c>
      <c r="Z199" s="48">
        <f>SUM(Y$3:Y199)</f>
        <v>9977229.166666666</v>
      </c>
      <c r="AA199" s="19">
        <f t="shared" si="88"/>
        <v>16.416666666666668</v>
      </c>
      <c r="AB199" s="20">
        <f t="shared" si="89"/>
        <v>0</v>
      </c>
      <c r="AC199" s="22">
        <f t="shared" si="90"/>
        <v>197238.52756724542</v>
      </c>
      <c r="AD199" s="99">
        <f t="shared" si="91"/>
        <v>0</v>
      </c>
      <c r="AF199" s="40">
        <f t="shared" si="92"/>
        <v>364682.6333067189</v>
      </c>
      <c r="AG199" s="3">
        <f>IF('Control Panel'!$D$27= "ON",'Mortgage Amortization'!D199*(1-'Control Panel'!$C$27),'Mortgage Amortization'!D199)</f>
        <v>364682.6333067189</v>
      </c>
      <c r="AH199" s="40">
        <f t="shared" si="96"/>
        <v>0</v>
      </c>
      <c r="AK199" s="2">
        <f>SUM('Mortgage Amortization'!G199,'Mortgage Amortization'!M199,'Mortgage Amortization'!S199,'Mortgage Amortization'!Y199,'Mortgage Amortization'!AE199,'Mortgage Amortization'!AK199,'Mortgage Amortization'!AQ199,'Mortgage Amortization'!AW199,'Mortgage Amortization'!BC199,'Mortgage Amortization'!BI199,'Mortgage Amortization'!BO199,'Mortgage Amortization'!BU199,'Mortgage Amortization'!CA199,'Mortgage Amortization'!CG199,'Mortgage Amortization'!CM199)</f>
        <v>40009874.962002762</v>
      </c>
    </row>
    <row r="200" spans="3:37" x14ac:dyDescent="0.3">
      <c r="D200">
        <v>198</v>
      </c>
      <c r="E200" s="28">
        <f t="shared" si="97"/>
        <v>8777226.0844200402</v>
      </c>
      <c r="F200" s="28">
        <f t="shared" si="93"/>
        <v>8608933.9440533742</v>
      </c>
      <c r="G200" s="28">
        <f>IF($AG200-E200*('Control Panel'!$C$22) &gt;=0, E200*('Control Panel'!$C$22),AG200)</f>
        <v>44452.992940052332</v>
      </c>
      <c r="H200" s="30">
        <f>IF(E200-$AC200 &lt;= 0,E200,'Mortgage Amortization'!$D200-$AC200)</f>
        <v>168292.14036666654</v>
      </c>
      <c r="I200" s="29">
        <f t="shared" si="79"/>
        <v>212745.13330671887</v>
      </c>
      <c r="J200" s="31">
        <f>SUM(I$3:I200)</f>
        <v>103605425.14685024</v>
      </c>
      <c r="K200" s="32">
        <f t="shared" si="80"/>
        <v>16.5</v>
      </c>
      <c r="L200" s="29">
        <f t="shared" si="81"/>
        <v>2776820.3160499982</v>
      </c>
      <c r="M200" s="37">
        <f t="shared" si="98"/>
        <v>20000000</v>
      </c>
      <c r="N200" s="37">
        <f t="shared" si="94"/>
        <v>20000000</v>
      </c>
      <c r="O200" s="37">
        <f>IF(G200 = E200*('Control Panel'!$C$22),M200*('Control Panel'!$C$22),$AG200-G200)</f>
        <v>101291.66666666669</v>
      </c>
      <c r="P200" s="38">
        <f t="shared" si="82"/>
        <v>0</v>
      </c>
      <c r="Q200" s="38">
        <f t="shared" si="83"/>
        <v>101291.66666666669</v>
      </c>
      <c r="R200" s="44">
        <f>SUM(Q$3:Q200)</f>
        <v>20055750</v>
      </c>
      <c r="S200" s="39">
        <f t="shared" si="84"/>
        <v>16.5</v>
      </c>
      <c r="T200" s="38">
        <f t="shared" si="85"/>
        <v>0</v>
      </c>
      <c r="U200" s="17">
        <f t="shared" si="99"/>
        <v>10000000</v>
      </c>
      <c r="V200" s="17">
        <f t="shared" si="95"/>
        <v>10000000</v>
      </c>
      <c r="W200" s="17">
        <f>IF(O200 = M200*('Control Panel'!$C$22), U200*('Control Panel'!$C$22),$AG200-G200-O200)</f>
        <v>50645.833333333343</v>
      </c>
      <c r="X200" s="20">
        <f t="shared" si="86"/>
        <v>0</v>
      </c>
      <c r="Y200" s="20">
        <f t="shared" si="87"/>
        <v>50645.833333333343</v>
      </c>
      <c r="Z200" s="48">
        <f>SUM(Y$3:Y200)</f>
        <v>10027875</v>
      </c>
      <c r="AA200" s="19">
        <f t="shared" si="88"/>
        <v>16.5</v>
      </c>
      <c r="AB200" s="20">
        <f t="shared" si="89"/>
        <v>0</v>
      </c>
      <c r="AC200" s="22">
        <f t="shared" si="90"/>
        <v>196390.49294005235</v>
      </c>
      <c r="AD200" s="99">
        <f t="shared" si="91"/>
        <v>0</v>
      </c>
      <c r="AF200" s="40">
        <f t="shared" si="92"/>
        <v>364682.6333067189</v>
      </c>
      <c r="AG200" s="3">
        <f>IF('Control Panel'!$D$27= "ON",'Mortgage Amortization'!D200*(1-'Control Panel'!$C$27),'Mortgage Amortization'!D200)</f>
        <v>364682.6333067189</v>
      </c>
      <c r="AH200" s="40">
        <f t="shared" si="96"/>
        <v>0</v>
      </c>
      <c r="AK200" s="2">
        <f>SUM('Mortgage Amortization'!G200,'Mortgage Amortization'!M200,'Mortgage Amortization'!S200,'Mortgage Amortization'!Y200,'Mortgage Amortization'!AE200,'Mortgage Amortization'!AK200,'Mortgage Amortization'!AQ200,'Mortgage Amortization'!AW200,'Mortgage Amortization'!BC200,'Mortgage Amortization'!BI200,'Mortgage Amortization'!BO200,'Mortgage Amortization'!BU200,'Mortgage Amortization'!CA200,'Mortgage Amortization'!CG200,'Mortgage Amortization'!CM200)</f>
        <v>39855257.43391221</v>
      </c>
    </row>
    <row r="201" spans="3:37" x14ac:dyDescent="0.3">
      <c r="D201">
        <v>199</v>
      </c>
      <c r="E201" s="28">
        <f t="shared" si="97"/>
        <v>8608933.9440533742</v>
      </c>
      <c r="F201" s="28">
        <f t="shared" si="93"/>
        <v>8439789.4741174765</v>
      </c>
      <c r="G201" s="28">
        <f>IF($AG201-E201*('Control Panel'!$C$22) &gt;=0, E201*('Control Panel'!$C$22),AG201)</f>
        <v>43600.663370820323</v>
      </c>
      <c r="H201" s="30">
        <f>IF(E201-$AC201 &lt;= 0,E201,'Mortgage Amortization'!$D201-$AC201)</f>
        <v>169144.46993589861</v>
      </c>
      <c r="I201" s="29">
        <f t="shared" si="79"/>
        <v>212745.13330671893</v>
      </c>
      <c r="J201" s="31">
        <f>SUM(I$3:I201)</f>
        <v>103818170.28015696</v>
      </c>
      <c r="K201" s="32">
        <f t="shared" si="80"/>
        <v>16.583333333333332</v>
      </c>
      <c r="L201" s="29">
        <f t="shared" si="81"/>
        <v>2804979.1264369851</v>
      </c>
      <c r="M201" s="37">
        <f t="shared" si="98"/>
        <v>20000000</v>
      </c>
      <c r="N201" s="37">
        <f t="shared" si="94"/>
        <v>20000000</v>
      </c>
      <c r="O201" s="37">
        <f>IF(G201 = E201*('Control Panel'!$C$22),M201*('Control Panel'!$C$22),$AG201-G201)</f>
        <v>101291.66666666669</v>
      </c>
      <c r="P201" s="38">
        <f t="shared" si="82"/>
        <v>0</v>
      </c>
      <c r="Q201" s="38">
        <f t="shared" si="83"/>
        <v>101291.66666666669</v>
      </c>
      <c r="R201" s="44">
        <f>SUM(Q$3:Q201)</f>
        <v>20157041.666666668</v>
      </c>
      <c r="S201" s="39">
        <f t="shared" si="84"/>
        <v>16.583333333333332</v>
      </c>
      <c r="T201" s="38">
        <f t="shared" si="85"/>
        <v>0</v>
      </c>
      <c r="U201" s="17">
        <f t="shared" si="99"/>
        <v>10000000</v>
      </c>
      <c r="V201" s="17">
        <f t="shared" si="95"/>
        <v>10000000</v>
      </c>
      <c r="W201" s="17">
        <f>IF(O201 = M201*('Control Panel'!$C$22), U201*('Control Panel'!$C$22),$AG201-G201-O201)</f>
        <v>50645.833333333343</v>
      </c>
      <c r="X201" s="20">
        <f t="shared" si="86"/>
        <v>0</v>
      </c>
      <c r="Y201" s="20">
        <f t="shared" si="87"/>
        <v>50645.833333333343</v>
      </c>
      <c r="Z201" s="48">
        <f>SUM(Y$3:Y201)</f>
        <v>10078520.833333334</v>
      </c>
      <c r="AA201" s="19">
        <f t="shared" si="88"/>
        <v>16.583333333333332</v>
      </c>
      <c r="AB201" s="20">
        <f t="shared" si="89"/>
        <v>0</v>
      </c>
      <c r="AC201" s="22">
        <f t="shared" si="90"/>
        <v>195538.16337082034</v>
      </c>
      <c r="AD201" s="99">
        <f t="shared" si="91"/>
        <v>0</v>
      </c>
      <c r="AF201" s="40">
        <f t="shared" si="92"/>
        <v>364682.63330671896</v>
      </c>
      <c r="AG201" s="3">
        <f>IF('Control Panel'!$D$27= "ON",'Mortgage Amortization'!D201*(1-'Control Panel'!$C$27),'Mortgage Amortization'!D201)</f>
        <v>364682.63330671896</v>
      </c>
      <c r="AH201" s="40">
        <f t="shared" si="96"/>
        <v>0</v>
      </c>
      <c r="AK201" s="2">
        <f>SUM('Mortgage Amortization'!G201,'Mortgage Amortization'!M201,'Mortgage Amortization'!S201,'Mortgage Amortization'!Y201,'Mortgage Amortization'!AE201,'Mortgage Amortization'!AK201,'Mortgage Amortization'!AQ201,'Mortgage Amortization'!AW201,'Mortgage Amortization'!BC201,'Mortgage Amortization'!BI201,'Mortgage Amortization'!BO201,'Mortgage Amortization'!BU201,'Mortgage Amortization'!CA201,'Mortgage Amortization'!CG201,'Mortgage Amortization'!CM201)</f>
        <v>39699833.696568213</v>
      </c>
    </row>
    <row r="202" spans="3:37" x14ac:dyDescent="0.3">
      <c r="D202">
        <v>200</v>
      </c>
      <c r="E202" s="28">
        <f t="shared" si="97"/>
        <v>8439789.4741174765</v>
      </c>
      <c r="F202" s="28">
        <f t="shared" si="93"/>
        <v>8269788.357918215</v>
      </c>
      <c r="G202" s="28">
        <f>IF($AG202-E202*('Control Panel'!$C$22) &gt;=0, E202*('Control Panel'!$C$22),AG202)</f>
        <v>42744.017107457476</v>
      </c>
      <c r="H202" s="30">
        <f>IF(E202-$AC202 &lt;= 0,E202,'Mortgage Amortization'!$D202-$AC202)</f>
        <v>170001.11619926145</v>
      </c>
      <c r="I202" s="29">
        <f t="shared" si="79"/>
        <v>212745.13330671893</v>
      </c>
      <c r="J202" s="31">
        <f>SUM(I$3:I202)</f>
        <v>104030915.41346367</v>
      </c>
      <c r="K202" s="32">
        <f t="shared" si="80"/>
        <v>16.666666666666668</v>
      </c>
      <c r="L202" s="29">
        <f t="shared" si="81"/>
        <v>2833351.9366543577</v>
      </c>
      <c r="M202" s="37">
        <f t="shared" si="98"/>
        <v>20000000</v>
      </c>
      <c r="N202" s="37">
        <f t="shared" si="94"/>
        <v>20000000</v>
      </c>
      <c r="O202" s="37">
        <f>IF(G202 = E202*('Control Panel'!$C$22),M202*('Control Panel'!$C$22),$AG202-G202)</f>
        <v>101291.66666666669</v>
      </c>
      <c r="P202" s="38">
        <f t="shared" si="82"/>
        <v>0</v>
      </c>
      <c r="Q202" s="38">
        <f t="shared" si="83"/>
        <v>101291.66666666669</v>
      </c>
      <c r="R202" s="44">
        <f>SUM(Q$3:Q202)</f>
        <v>20258333.333333336</v>
      </c>
      <c r="S202" s="39">
        <f t="shared" si="84"/>
        <v>16.666666666666668</v>
      </c>
      <c r="T202" s="38">
        <f t="shared" si="85"/>
        <v>0</v>
      </c>
      <c r="U202" s="17">
        <f t="shared" si="99"/>
        <v>10000000</v>
      </c>
      <c r="V202" s="17">
        <f t="shared" si="95"/>
        <v>10000000</v>
      </c>
      <c r="W202" s="17">
        <f>IF(O202 = M202*('Control Panel'!$C$22), U202*('Control Panel'!$C$22),$AG202-G202-O202)</f>
        <v>50645.833333333343</v>
      </c>
      <c r="X202" s="20">
        <f t="shared" si="86"/>
        <v>0</v>
      </c>
      <c r="Y202" s="20">
        <f t="shared" si="87"/>
        <v>50645.833333333343</v>
      </c>
      <c r="Z202" s="48">
        <f>SUM(Y$3:Y202)</f>
        <v>10129166.666666668</v>
      </c>
      <c r="AA202" s="19">
        <f t="shared" si="88"/>
        <v>16.666666666666668</v>
      </c>
      <c r="AB202" s="20">
        <f t="shared" si="89"/>
        <v>0</v>
      </c>
      <c r="AC202" s="22">
        <f t="shared" si="90"/>
        <v>194681.5171074575</v>
      </c>
      <c r="AD202" s="99">
        <f t="shared" si="91"/>
        <v>0</v>
      </c>
      <c r="AF202" s="40">
        <f t="shared" si="92"/>
        <v>364682.63330671896</v>
      </c>
      <c r="AG202" s="3">
        <f>IF('Control Panel'!$D$27= "ON",'Mortgage Amortization'!D202*(1-'Control Panel'!$C$27),'Mortgage Amortization'!D202)</f>
        <v>364682.63330671896</v>
      </c>
      <c r="AH202" s="40">
        <f t="shared" si="96"/>
        <v>0</v>
      </c>
      <c r="AK202" s="2">
        <f>SUM('Mortgage Amortization'!G202,'Mortgage Amortization'!M202,'Mortgage Amortization'!S202,'Mortgage Amortization'!Y202,'Mortgage Amortization'!AE202,'Mortgage Amortization'!AK202,'Mortgage Amortization'!AQ202,'Mortgage Amortization'!AW202,'Mortgage Amortization'!BC202,'Mortgage Amortization'!BI202,'Mortgage Amortization'!BO202,'Mortgage Amortization'!BU202,'Mortgage Amortization'!CA202,'Mortgage Amortization'!CG202,'Mortgage Amortization'!CM202)</f>
        <v>39543599.48511792</v>
      </c>
    </row>
    <row r="203" spans="3:37" x14ac:dyDescent="0.3">
      <c r="D203">
        <v>201</v>
      </c>
      <c r="E203" s="28">
        <f t="shared" si="97"/>
        <v>8269788.357918215</v>
      </c>
      <c r="F203" s="28">
        <f t="shared" si="93"/>
        <v>8098926.2568992022</v>
      </c>
      <c r="G203" s="28">
        <f>IF($AG203-E203*('Control Panel'!$C$22) &gt;=0, E203*('Control Panel'!$C$22),AG203)</f>
        <v>41883.032287706636</v>
      </c>
      <c r="H203" s="30">
        <f>IF(E203-$AC203 &lt;= 0,E203,'Mortgage Amortization'!$D203-$AC203)</f>
        <v>170862.10101901228</v>
      </c>
      <c r="I203" s="29">
        <f t="shared" si="79"/>
        <v>212745.1333067189</v>
      </c>
      <c r="J203" s="31">
        <f>SUM(I$3:I203)</f>
        <v>104243660.54677038</v>
      </c>
      <c r="K203" s="32">
        <f t="shared" si="80"/>
        <v>16.75</v>
      </c>
      <c r="L203" s="29">
        <f t="shared" si="81"/>
        <v>2861940.1920684557</v>
      </c>
      <c r="M203" s="37">
        <f t="shared" si="98"/>
        <v>20000000</v>
      </c>
      <c r="N203" s="37">
        <f t="shared" si="94"/>
        <v>20000000</v>
      </c>
      <c r="O203" s="37">
        <f>IF(G203 = E203*('Control Panel'!$C$22),M203*('Control Panel'!$C$22),$AG203-G203)</f>
        <v>101291.66666666669</v>
      </c>
      <c r="P203" s="38">
        <f t="shared" si="82"/>
        <v>0</v>
      </c>
      <c r="Q203" s="38">
        <f t="shared" si="83"/>
        <v>101291.66666666669</v>
      </c>
      <c r="R203" s="44">
        <f>SUM(Q$3:Q203)</f>
        <v>20359625.000000004</v>
      </c>
      <c r="S203" s="39">
        <f t="shared" si="84"/>
        <v>16.75</v>
      </c>
      <c r="T203" s="38">
        <f t="shared" si="85"/>
        <v>0</v>
      </c>
      <c r="U203" s="17">
        <f t="shared" si="99"/>
        <v>10000000</v>
      </c>
      <c r="V203" s="17">
        <f t="shared" si="95"/>
        <v>10000000</v>
      </c>
      <c r="W203" s="17">
        <f>IF(O203 = M203*('Control Panel'!$C$22), U203*('Control Panel'!$C$22),$AG203-G203-O203)</f>
        <v>50645.833333333343</v>
      </c>
      <c r="X203" s="20">
        <f t="shared" si="86"/>
        <v>0</v>
      </c>
      <c r="Y203" s="20">
        <f t="shared" si="87"/>
        <v>50645.833333333343</v>
      </c>
      <c r="Z203" s="48">
        <f>SUM(Y$3:Y203)</f>
        <v>10179812.500000002</v>
      </c>
      <c r="AA203" s="19">
        <f t="shared" si="88"/>
        <v>16.75</v>
      </c>
      <c r="AB203" s="20">
        <f t="shared" si="89"/>
        <v>0</v>
      </c>
      <c r="AC203" s="22">
        <f t="shared" si="90"/>
        <v>193820.53228770668</v>
      </c>
      <c r="AD203" s="99">
        <f t="shared" si="91"/>
        <v>0</v>
      </c>
      <c r="AF203" s="40">
        <f t="shared" si="92"/>
        <v>364682.6333067189</v>
      </c>
      <c r="AG203" s="3">
        <f>IF('Control Panel'!$D$27= "ON",'Mortgage Amortization'!D203*(1-'Control Panel'!$C$27),'Mortgage Amortization'!D203)</f>
        <v>364682.63330671896</v>
      </c>
      <c r="AH203" s="40">
        <f t="shared" si="96"/>
        <v>0</v>
      </c>
      <c r="AK203" s="2">
        <f>SUM('Mortgage Amortization'!G203,'Mortgage Amortization'!M203,'Mortgage Amortization'!S203,'Mortgage Amortization'!Y203,'Mortgage Amortization'!AE203,'Mortgage Amortization'!AK203,'Mortgage Amortization'!AQ203,'Mortgage Amortization'!AW203,'Mortgage Amortization'!BC203,'Mortgage Amortization'!BI203,'Mortgage Amortization'!BO203,'Mortgage Amortization'!BU203,'Mortgage Amortization'!CA203,'Mortgage Amortization'!CG203,'Mortgage Amortization'!CM203)</f>
        <v>39386550.511845723</v>
      </c>
    </row>
    <row r="204" spans="3:37" x14ac:dyDescent="0.3">
      <c r="D204">
        <v>202</v>
      </c>
      <c r="E204" s="28">
        <f t="shared" si="97"/>
        <v>8098926.2568992022</v>
      </c>
      <c r="F204" s="28">
        <f t="shared" si="93"/>
        <v>7927198.8105310705</v>
      </c>
      <c r="G204" s="28">
        <f>IF($AG204-E204*('Control Panel'!$C$22) &gt;=0, E204*('Control Panel'!$C$22),AG204)</f>
        <v>41017.686938587423</v>
      </c>
      <c r="H204" s="30">
        <f>IF(E204-$AC204 &lt;= 0,E204,'Mortgage Amortization'!$D204-$AC204)</f>
        <v>171727.44636813144</v>
      </c>
      <c r="I204" s="29">
        <f t="shared" si="79"/>
        <v>212745.13330671887</v>
      </c>
      <c r="J204" s="31">
        <f>SUM(I$3:I204)</f>
        <v>104456405.68007709</v>
      </c>
      <c r="K204" s="32">
        <f t="shared" si="80"/>
        <v>16.833333333333332</v>
      </c>
      <c r="L204" s="29">
        <f t="shared" si="81"/>
        <v>2890745.3471968789</v>
      </c>
      <c r="M204" s="37">
        <f t="shared" si="98"/>
        <v>20000000</v>
      </c>
      <c r="N204" s="37">
        <f t="shared" si="94"/>
        <v>20000000</v>
      </c>
      <c r="O204" s="37">
        <f>IF(G204 = E204*('Control Panel'!$C$22),M204*('Control Panel'!$C$22),$AG204-G204)</f>
        <v>101291.66666666669</v>
      </c>
      <c r="P204" s="38">
        <f t="shared" si="82"/>
        <v>0</v>
      </c>
      <c r="Q204" s="38">
        <f t="shared" si="83"/>
        <v>101291.66666666669</v>
      </c>
      <c r="R204" s="44">
        <f>SUM(Q$3:Q204)</f>
        <v>20460916.666666672</v>
      </c>
      <c r="S204" s="39">
        <f t="shared" si="84"/>
        <v>16.833333333333332</v>
      </c>
      <c r="T204" s="38">
        <f t="shared" si="85"/>
        <v>0</v>
      </c>
      <c r="U204" s="17">
        <f t="shared" si="99"/>
        <v>10000000</v>
      </c>
      <c r="V204" s="17">
        <f t="shared" si="95"/>
        <v>10000000</v>
      </c>
      <c r="W204" s="17">
        <f>IF(O204 = M204*('Control Panel'!$C$22), U204*('Control Panel'!$C$22),$AG204-G204-O204)</f>
        <v>50645.833333333343</v>
      </c>
      <c r="X204" s="20">
        <f t="shared" si="86"/>
        <v>0</v>
      </c>
      <c r="Y204" s="20">
        <f t="shared" si="87"/>
        <v>50645.833333333343</v>
      </c>
      <c r="Z204" s="48">
        <f>SUM(Y$3:Y204)</f>
        <v>10230458.333333336</v>
      </c>
      <c r="AA204" s="19">
        <f t="shared" si="88"/>
        <v>16.833333333333332</v>
      </c>
      <c r="AB204" s="20">
        <f t="shared" si="89"/>
        <v>0</v>
      </c>
      <c r="AC204" s="22">
        <f t="shared" si="90"/>
        <v>192955.18693858746</v>
      </c>
      <c r="AD204" s="99">
        <f t="shared" si="91"/>
        <v>0</v>
      </c>
      <c r="AF204" s="40">
        <f t="shared" si="92"/>
        <v>364682.6333067189</v>
      </c>
      <c r="AG204" s="3">
        <f>IF('Control Panel'!$D$27= "ON",'Mortgage Amortization'!D204*(1-'Control Panel'!$C$27),'Mortgage Amortization'!D204)</f>
        <v>364682.6333067189</v>
      </c>
      <c r="AH204" s="40">
        <f t="shared" si="96"/>
        <v>0</v>
      </c>
      <c r="AK204" s="2">
        <f>SUM('Mortgage Amortization'!G204,'Mortgage Amortization'!M204,'Mortgage Amortization'!S204,'Mortgage Amortization'!Y204,'Mortgage Amortization'!AE204,'Mortgage Amortization'!AK204,'Mortgage Amortization'!AQ204,'Mortgage Amortization'!AW204,'Mortgage Amortization'!BC204,'Mortgage Amortization'!BI204,'Mortgage Amortization'!BO204,'Mortgage Amortization'!BU204,'Mortgage Amortization'!CA204,'Mortgage Amortization'!CG204,'Mortgage Amortization'!CM204)</f>
        <v>39228682.46604915</v>
      </c>
    </row>
    <row r="205" spans="3:37" x14ac:dyDescent="0.3">
      <c r="D205">
        <v>203</v>
      </c>
      <c r="E205" s="28">
        <f t="shared" si="97"/>
        <v>7927198.8105310705</v>
      </c>
      <c r="F205" s="28">
        <f t="shared" si="93"/>
        <v>7754601.6362001868</v>
      </c>
      <c r="G205" s="28">
        <f>IF($AG205-E205*('Control Panel'!$C$22) &gt;=0, E205*('Control Panel'!$C$22),AG205)</f>
        <v>40147.958975835492</v>
      </c>
      <c r="H205" s="30">
        <f>IF(E205-$AC205 &lt;= 0,E205,'Mortgage Amortization'!$D205-$AC205)</f>
        <v>172597.17433088337</v>
      </c>
      <c r="I205" s="29">
        <f t="shared" si="79"/>
        <v>212745.13330671887</v>
      </c>
      <c r="J205" s="31">
        <f>SUM(I$3:I205)</f>
        <v>104669150.8133838</v>
      </c>
      <c r="K205" s="32">
        <f t="shared" si="80"/>
        <v>16.916666666666668</v>
      </c>
      <c r="L205" s="29">
        <f t="shared" si="81"/>
        <v>2919768.8657641103</v>
      </c>
      <c r="M205" s="37">
        <f t="shared" si="98"/>
        <v>20000000</v>
      </c>
      <c r="N205" s="37">
        <f t="shared" si="94"/>
        <v>20000000</v>
      </c>
      <c r="O205" s="37">
        <f>IF(G205 = E205*('Control Panel'!$C$22),M205*('Control Panel'!$C$22),$AG205-G205)</f>
        <v>101291.66666666669</v>
      </c>
      <c r="P205" s="38">
        <f t="shared" si="82"/>
        <v>0</v>
      </c>
      <c r="Q205" s="38">
        <f t="shared" si="83"/>
        <v>101291.66666666669</v>
      </c>
      <c r="R205" s="44">
        <f>SUM(Q$3:Q205)</f>
        <v>20562208.33333334</v>
      </c>
      <c r="S205" s="39">
        <f t="shared" si="84"/>
        <v>16.916666666666668</v>
      </c>
      <c r="T205" s="38">
        <f t="shared" si="85"/>
        <v>0</v>
      </c>
      <c r="U205" s="17">
        <f t="shared" si="99"/>
        <v>10000000</v>
      </c>
      <c r="V205" s="17">
        <f t="shared" si="95"/>
        <v>10000000</v>
      </c>
      <c r="W205" s="17">
        <f>IF(O205 = M205*('Control Panel'!$C$22), U205*('Control Panel'!$C$22),$AG205-G205-O205)</f>
        <v>50645.833333333343</v>
      </c>
      <c r="X205" s="20">
        <f t="shared" si="86"/>
        <v>0</v>
      </c>
      <c r="Y205" s="20">
        <f t="shared" si="87"/>
        <v>50645.833333333343</v>
      </c>
      <c r="Z205" s="48">
        <f>SUM(Y$3:Y205)</f>
        <v>10281104.16666667</v>
      </c>
      <c r="AA205" s="19">
        <f t="shared" si="88"/>
        <v>16.916666666666668</v>
      </c>
      <c r="AB205" s="20">
        <f t="shared" si="89"/>
        <v>0</v>
      </c>
      <c r="AC205" s="22">
        <f t="shared" si="90"/>
        <v>192085.45897583553</v>
      </c>
      <c r="AD205" s="99">
        <f t="shared" si="91"/>
        <v>0</v>
      </c>
      <c r="AF205" s="40">
        <f t="shared" si="92"/>
        <v>364682.6333067189</v>
      </c>
      <c r="AG205" s="3">
        <f>IF('Control Panel'!$D$27= "ON",'Mortgage Amortization'!D205*(1-'Control Panel'!$C$27),'Mortgage Amortization'!D205)</f>
        <v>364682.6333067189</v>
      </c>
      <c r="AH205" s="40">
        <f t="shared" si="96"/>
        <v>0</v>
      </c>
      <c r="AK205" s="2">
        <f>SUM('Mortgage Amortization'!G205,'Mortgage Amortization'!M205,'Mortgage Amortization'!S205,'Mortgage Amortization'!Y205,'Mortgage Amortization'!AE205,'Mortgage Amortization'!AK205,'Mortgage Amortization'!AQ205,'Mortgage Amortization'!AW205,'Mortgage Amortization'!BC205,'Mortgage Amortization'!BI205,'Mortgage Amortization'!BO205,'Mortgage Amortization'!BU205,'Mortgage Amortization'!CA205,'Mortgage Amortization'!CG205,'Mortgage Amortization'!CM205)</f>
        <v>39069991.013914153</v>
      </c>
    </row>
    <row r="206" spans="3:37" x14ac:dyDescent="0.3">
      <c r="C206">
        <f t="shared" ref="C206" si="100">D206/12</f>
        <v>17</v>
      </c>
      <c r="D206">
        <v>204</v>
      </c>
      <c r="E206" s="28">
        <f t="shared" si="97"/>
        <v>7754601.6362001868</v>
      </c>
      <c r="F206" s="28">
        <f t="shared" si="93"/>
        <v>7581130.3290968072</v>
      </c>
      <c r="G206" s="28">
        <f>IF($AG206-E206*('Control Panel'!$C$22) &gt;=0, E206*('Control Panel'!$C$22),AG206)</f>
        <v>39273.826203338867</v>
      </c>
      <c r="H206" s="30">
        <f>IF(E206-$AC206 &lt;= 0,E206,'Mortgage Amortization'!$D206-$AC206)</f>
        <v>173471.30710338001</v>
      </c>
      <c r="I206" s="29">
        <f t="shared" si="79"/>
        <v>212745.13330671887</v>
      </c>
      <c r="J206" s="31">
        <f>SUM(I$3:I206)</f>
        <v>104881895.94669051</v>
      </c>
      <c r="K206" s="32">
        <f t="shared" si="80"/>
        <v>17</v>
      </c>
      <c r="L206" s="29">
        <f t="shared" si="81"/>
        <v>2949012.2207574602</v>
      </c>
      <c r="M206" s="37">
        <f t="shared" si="98"/>
        <v>20000000</v>
      </c>
      <c r="N206" s="37">
        <f t="shared" si="94"/>
        <v>20000000</v>
      </c>
      <c r="O206" s="37">
        <f>IF(G206 = E206*('Control Panel'!$C$22),M206*('Control Panel'!$C$22),$AG206-G206)</f>
        <v>101291.66666666669</v>
      </c>
      <c r="P206" s="38">
        <f t="shared" si="82"/>
        <v>0</v>
      </c>
      <c r="Q206" s="38">
        <f t="shared" si="83"/>
        <v>101291.66666666669</v>
      </c>
      <c r="R206" s="44">
        <f>SUM(Q$3:Q206)</f>
        <v>20663500.000000007</v>
      </c>
      <c r="S206" s="39">
        <f t="shared" si="84"/>
        <v>17</v>
      </c>
      <c r="T206" s="38">
        <f t="shared" si="85"/>
        <v>0</v>
      </c>
      <c r="U206" s="17">
        <f t="shared" si="99"/>
        <v>10000000</v>
      </c>
      <c r="V206" s="17">
        <f t="shared" si="95"/>
        <v>10000000</v>
      </c>
      <c r="W206" s="17">
        <f>IF(O206 = M206*('Control Panel'!$C$22), U206*('Control Panel'!$C$22),$AG206-G206-O206)</f>
        <v>50645.833333333343</v>
      </c>
      <c r="X206" s="20">
        <f t="shared" si="86"/>
        <v>0</v>
      </c>
      <c r="Y206" s="20">
        <f t="shared" si="87"/>
        <v>50645.833333333343</v>
      </c>
      <c r="Z206" s="48">
        <f>SUM(Y$3:Y206)</f>
        <v>10331750.000000004</v>
      </c>
      <c r="AA206" s="19">
        <f t="shared" si="88"/>
        <v>17</v>
      </c>
      <c r="AB206" s="20">
        <f t="shared" si="89"/>
        <v>0</v>
      </c>
      <c r="AC206" s="22">
        <f t="shared" si="90"/>
        <v>191211.32620333889</v>
      </c>
      <c r="AD206" s="99">
        <f t="shared" si="91"/>
        <v>0</v>
      </c>
      <c r="AF206" s="40">
        <f t="shared" si="92"/>
        <v>364682.6333067189</v>
      </c>
      <c r="AG206" s="3">
        <f>IF('Control Panel'!$D$27= "ON",'Mortgage Amortization'!D206*(1-'Control Panel'!$C$27),'Mortgage Amortization'!D206)</f>
        <v>364682.6333067189</v>
      </c>
      <c r="AH206" s="40">
        <f t="shared" si="96"/>
        <v>0</v>
      </c>
      <c r="AK206" s="2">
        <f>SUM('Mortgage Amortization'!G206,'Mortgage Amortization'!M206,'Mortgage Amortization'!S206,'Mortgage Amortization'!Y206,'Mortgage Amortization'!AE206,'Mortgage Amortization'!AK206,'Mortgage Amortization'!AQ206,'Mortgage Amortization'!AW206,'Mortgage Amortization'!BC206,'Mortgage Amortization'!BI206,'Mortgage Amortization'!BO206,'Mortgage Amortization'!BU206,'Mortgage Amortization'!CA206,'Mortgage Amortization'!CG206,'Mortgage Amortization'!CM206)</f>
        <v>38910471.798389748</v>
      </c>
    </row>
    <row r="207" spans="3:37" x14ac:dyDescent="0.3">
      <c r="D207">
        <v>205</v>
      </c>
      <c r="E207" s="28">
        <f t="shared" si="97"/>
        <v>7581130.3290968072</v>
      </c>
      <c r="F207" s="28">
        <f t="shared" si="93"/>
        <v>7406780.46210266</v>
      </c>
      <c r="G207" s="28">
        <f>IF($AG207-E207*('Control Panel'!$C$22) &gt;=0, E207*('Control Panel'!$C$22),AG207)</f>
        <v>38395.266312571541</v>
      </c>
      <c r="H207" s="30">
        <f>IF(E207-$AC207 &lt;= 0,E207,'Mortgage Amortization'!$D207-$AC207)</f>
        <v>174349.86699414733</v>
      </c>
      <c r="I207" s="29">
        <f t="shared" si="79"/>
        <v>212745.13330671887</v>
      </c>
      <c r="J207" s="31">
        <f>SUM(I$3:I207)</f>
        <v>105094641.07999723</v>
      </c>
      <c r="K207" s="32">
        <f t="shared" si="80"/>
        <v>17.083333333333332</v>
      </c>
      <c r="L207" s="29">
        <f t="shared" si="81"/>
        <v>2978476.8944833502</v>
      </c>
      <c r="M207" s="37">
        <f t="shared" si="98"/>
        <v>20000000</v>
      </c>
      <c r="N207" s="37">
        <f t="shared" si="94"/>
        <v>20000000</v>
      </c>
      <c r="O207" s="37">
        <f>IF(G207 = E207*('Control Panel'!$C$22),M207*('Control Panel'!$C$22),$AG207-G207)</f>
        <v>101291.66666666669</v>
      </c>
      <c r="P207" s="38">
        <f t="shared" si="82"/>
        <v>0</v>
      </c>
      <c r="Q207" s="38">
        <f t="shared" si="83"/>
        <v>101291.66666666669</v>
      </c>
      <c r="R207" s="44">
        <f>SUM(Q$3:Q207)</f>
        <v>20764791.666666675</v>
      </c>
      <c r="S207" s="39">
        <f t="shared" si="84"/>
        <v>17.083333333333332</v>
      </c>
      <c r="T207" s="38">
        <f t="shared" si="85"/>
        <v>0</v>
      </c>
      <c r="U207" s="17">
        <f t="shared" si="99"/>
        <v>10000000</v>
      </c>
      <c r="V207" s="17">
        <f t="shared" si="95"/>
        <v>10000000</v>
      </c>
      <c r="W207" s="17">
        <f>IF(O207 = M207*('Control Panel'!$C$22), U207*('Control Panel'!$C$22),$AG207-G207-O207)</f>
        <v>50645.833333333343</v>
      </c>
      <c r="X207" s="20">
        <f t="shared" si="86"/>
        <v>0</v>
      </c>
      <c r="Y207" s="20">
        <f t="shared" si="87"/>
        <v>50645.833333333343</v>
      </c>
      <c r="Z207" s="48">
        <f>SUM(Y$3:Y207)</f>
        <v>10382395.833333338</v>
      </c>
      <c r="AA207" s="19">
        <f t="shared" si="88"/>
        <v>17.083333333333332</v>
      </c>
      <c r="AB207" s="20">
        <f t="shared" si="89"/>
        <v>0</v>
      </c>
      <c r="AC207" s="22">
        <f t="shared" si="90"/>
        <v>190332.76631257156</v>
      </c>
      <c r="AD207" s="99">
        <f t="shared" si="91"/>
        <v>0</v>
      </c>
      <c r="AF207" s="40">
        <f t="shared" si="92"/>
        <v>364682.6333067189</v>
      </c>
      <c r="AG207" s="3">
        <f>IF('Control Panel'!$D$27= "ON",'Mortgage Amortization'!D207*(1-'Control Panel'!$C$27),'Mortgage Amortization'!D207)</f>
        <v>364682.6333067189</v>
      </c>
      <c r="AH207" s="40">
        <f t="shared" si="96"/>
        <v>0</v>
      </c>
      <c r="AK207" s="2">
        <f>SUM('Mortgage Amortization'!G207,'Mortgage Amortization'!M207,'Mortgage Amortization'!S207,'Mortgage Amortization'!Y207,'Mortgage Amortization'!AE207,'Mortgage Amortization'!AK207,'Mortgage Amortization'!AQ207,'Mortgage Amortization'!AW207,'Mortgage Amortization'!BC207,'Mortgage Amortization'!BI207,'Mortgage Amortization'!BO207,'Mortgage Amortization'!BU207,'Mortgage Amortization'!CA207,'Mortgage Amortization'!CG207,'Mortgage Amortization'!CM207)</f>
        <v>38750120.43906191</v>
      </c>
    </row>
    <row r="208" spans="3:37" x14ac:dyDescent="0.3">
      <c r="D208">
        <v>206</v>
      </c>
      <c r="E208" s="28">
        <f t="shared" si="97"/>
        <v>7406780.46210266</v>
      </c>
      <c r="F208" s="28">
        <f t="shared" si="93"/>
        <v>7231547.5856779655</v>
      </c>
      <c r="G208" s="28">
        <f>IF($AG208-E208*('Control Panel'!$C$22) &gt;=0, E208*('Control Panel'!$C$22),AG208)</f>
        <v>37512.256882024099</v>
      </c>
      <c r="H208" s="30">
        <f>IF(E208-$AC208 &lt;= 0,E208,'Mortgage Amortization'!$D208-$AC208)</f>
        <v>175232.87642469478</v>
      </c>
      <c r="I208" s="29">
        <f t="shared" si="79"/>
        <v>212745.1333067189</v>
      </c>
      <c r="J208" s="31">
        <f>SUM(I$3:I208)</f>
        <v>105307386.21330394</v>
      </c>
      <c r="K208" s="32">
        <f t="shared" si="80"/>
        <v>17.166666666666668</v>
      </c>
      <c r="L208" s="29">
        <f t="shared" si="81"/>
        <v>3008164.3786239275</v>
      </c>
      <c r="M208" s="37">
        <f t="shared" si="98"/>
        <v>20000000</v>
      </c>
      <c r="N208" s="37">
        <f t="shared" si="94"/>
        <v>20000000</v>
      </c>
      <c r="O208" s="37">
        <f>IF(G208 = E208*('Control Panel'!$C$22),M208*('Control Panel'!$C$22),$AG208-G208)</f>
        <v>101291.66666666669</v>
      </c>
      <c r="P208" s="38">
        <f t="shared" si="82"/>
        <v>0</v>
      </c>
      <c r="Q208" s="38">
        <f t="shared" si="83"/>
        <v>101291.66666666669</v>
      </c>
      <c r="R208" s="44">
        <f>SUM(Q$3:Q208)</f>
        <v>20866083.333333343</v>
      </c>
      <c r="S208" s="39">
        <f t="shared" si="84"/>
        <v>17.166666666666668</v>
      </c>
      <c r="T208" s="38">
        <f t="shared" si="85"/>
        <v>0</v>
      </c>
      <c r="U208" s="17">
        <f t="shared" si="99"/>
        <v>10000000</v>
      </c>
      <c r="V208" s="17">
        <f t="shared" si="95"/>
        <v>10000000</v>
      </c>
      <c r="W208" s="17">
        <f>IF(O208 = M208*('Control Panel'!$C$22), U208*('Control Panel'!$C$22),$AG208-G208-O208)</f>
        <v>50645.833333333343</v>
      </c>
      <c r="X208" s="20">
        <f t="shared" si="86"/>
        <v>0</v>
      </c>
      <c r="Y208" s="20">
        <f t="shared" si="87"/>
        <v>50645.833333333343</v>
      </c>
      <c r="Z208" s="48">
        <f>SUM(Y$3:Y208)</f>
        <v>10433041.666666672</v>
      </c>
      <c r="AA208" s="19">
        <f t="shared" si="88"/>
        <v>17.166666666666668</v>
      </c>
      <c r="AB208" s="20">
        <f t="shared" si="89"/>
        <v>0</v>
      </c>
      <c r="AC208" s="22">
        <f t="shared" si="90"/>
        <v>189449.75688202411</v>
      </c>
      <c r="AD208" s="99">
        <f t="shared" si="91"/>
        <v>0</v>
      </c>
      <c r="AF208" s="40">
        <f t="shared" si="92"/>
        <v>364682.6333067189</v>
      </c>
      <c r="AG208" s="3">
        <f>IF('Control Panel'!$D$27= "ON",'Mortgage Amortization'!D208*(1-'Control Panel'!$C$27),'Mortgage Amortization'!D208)</f>
        <v>364682.6333067189</v>
      </c>
      <c r="AH208" s="40">
        <f t="shared" si="96"/>
        <v>0</v>
      </c>
      <c r="AK208" s="2">
        <f>SUM('Mortgage Amortization'!G208,'Mortgage Amortization'!M208,'Mortgage Amortization'!S208,'Mortgage Amortization'!Y208,'Mortgage Amortization'!AE208,'Mortgage Amortization'!AK208,'Mortgage Amortization'!AQ208,'Mortgage Amortization'!AW208,'Mortgage Amortization'!BC208,'Mortgage Amortization'!BI208,'Mortgage Amortization'!BO208,'Mortgage Amortization'!BU208,'Mortgage Amortization'!CA208,'Mortgage Amortization'!CG208,'Mortgage Amortization'!CM208)</f>
        <v>38588932.532026768</v>
      </c>
    </row>
    <row r="209" spans="3:37" x14ac:dyDescent="0.3">
      <c r="D209">
        <v>207</v>
      </c>
      <c r="E209" s="28">
        <f t="shared" si="97"/>
        <v>7231547.5856779655</v>
      </c>
      <c r="F209" s="28">
        <f t="shared" si="93"/>
        <v>7055427.2277478781</v>
      </c>
      <c r="G209" s="28">
        <f>IF($AG209-E209*('Control Panel'!$C$22) &gt;=0, E209*('Control Panel'!$C$22),AG209)</f>
        <v>36624.775376631536</v>
      </c>
      <c r="H209" s="30">
        <f>IF(E209-$AC209 &lt;= 0,E209,'Mortgage Amortization'!$D209-$AC209)</f>
        <v>176120.35793008734</v>
      </c>
      <c r="I209" s="29">
        <f t="shared" si="79"/>
        <v>212745.13330671887</v>
      </c>
      <c r="J209" s="31">
        <f>SUM(I$3:I209)</f>
        <v>105520131.34661065</v>
      </c>
      <c r="K209" s="32">
        <f t="shared" si="80"/>
        <v>17.25</v>
      </c>
      <c r="L209" s="29">
        <f t="shared" si="81"/>
        <v>3038076.1742940065</v>
      </c>
      <c r="M209" s="37">
        <f t="shared" si="98"/>
        <v>20000000</v>
      </c>
      <c r="N209" s="37">
        <f t="shared" si="94"/>
        <v>20000000</v>
      </c>
      <c r="O209" s="37">
        <f>IF(G209 = E209*('Control Panel'!$C$22),M209*('Control Panel'!$C$22),$AG209-G209)</f>
        <v>101291.66666666669</v>
      </c>
      <c r="P209" s="38">
        <f t="shared" si="82"/>
        <v>0</v>
      </c>
      <c r="Q209" s="38">
        <f t="shared" si="83"/>
        <v>101291.66666666669</v>
      </c>
      <c r="R209" s="44">
        <f>SUM(Q$3:Q209)</f>
        <v>20967375.000000011</v>
      </c>
      <c r="S209" s="39">
        <f t="shared" si="84"/>
        <v>17.25</v>
      </c>
      <c r="T209" s="38">
        <f t="shared" si="85"/>
        <v>0</v>
      </c>
      <c r="U209" s="17">
        <f t="shared" si="99"/>
        <v>10000000</v>
      </c>
      <c r="V209" s="17">
        <f t="shared" si="95"/>
        <v>10000000</v>
      </c>
      <c r="W209" s="17">
        <f>IF(O209 = M209*('Control Panel'!$C$22), U209*('Control Panel'!$C$22),$AG209-G209-O209)</f>
        <v>50645.833333333343</v>
      </c>
      <c r="X209" s="20">
        <f t="shared" si="86"/>
        <v>0</v>
      </c>
      <c r="Y209" s="20">
        <f t="shared" si="87"/>
        <v>50645.833333333343</v>
      </c>
      <c r="Z209" s="48">
        <f>SUM(Y$3:Y209)</f>
        <v>10483687.500000006</v>
      </c>
      <c r="AA209" s="19">
        <f t="shared" si="88"/>
        <v>17.25</v>
      </c>
      <c r="AB209" s="20">
        <f t="shared" si="89"/>
        <v>0</v>
      </c>
      <c r="AC209" s="22">
        <f t="shared" si="90"/>
        <v>188562.27537663156</v>
      </c>
      <c r="AD209" s="99">
        <f t="shared" si="91"/>
        <v>0</v>
      </c>
      <c r="AF209" s="40">
        <f t="shared" si="92"/>
        <v>364682.6333067189</v>
      </c>
      <c r="AG209" s="3">
        <f>IF('Control Panel'!$D$27= "ON",'Mortgage Amortization'!D209*(1-'Control Panel'!$C$27),'Mortgage Amortization'!D209)</f>
        <v>364682.6333067189</v>
      </c>
      <c r="AH209" s="40">
        <f t="shared" si="96"/>
        <v>0</v>
      </c>
      <c r="AK209" s="2">
        <f>SUM('Mortgage Amortization'!G209,'Mortgage Amortization'!M209,'Mortgage Amortization'!S209,'Mortgage Amortization'!Y209,'Mortgage Amortization'!AE209,'Mortgage Amortization'!AK209,'Mortgage Amortization'!AQ209,'Mortgage Amortization'!AW209,'Mortgage Amortization'!BC209,'Mortgage Amortization'!BI209,'Mortgage Amortization'!BO209,'Mortgage Amortization'!BU209,'Mortgage Amortization'!CA209,'Mortgage Amortization'!CG209,'Mortgage Amortization'!CM209)</f>
        <v>38426903.649763189</v>
      </c>
    </row>
    <row r="210" spans="3:37" x14ac:dyDescent="0.3">
      <c r="D210">
        <v>208</v>
      </c>
      <c r="E210" s="28">
        <f t="shared" si="97"/>
        <v>7055427.2277478781</v>
      </c>
      <c r="F210" s="28">
        <f t="shared" si="93"/>
        <v>6878414.8935883576</v>
      </c>
      <c r="G210" s="28">
        <f>IF($AG210-E210*('Control Panel'!$C$22) &gt;=0, E210*('Control Panel'!$C$22),AG210)</f>
        <v>35732.799147198115</v>
      </c>
      <c r="H210" s="30">
        <f>IF(E210-$AC210 &lt;= 0,E210,'Mortgage Amortization'!$D210-$AC210)</f>
        <v>177012.33415952075</v>
      </c>
      <c r="I210" s="29">
        <f t="shared" si="79"/>
        <v>212745.13330671887</v>
      </c>
      <c r="J210" s="31">
        <f>SUM(I$3:I210)</f>
        <v>105732876.47991736</v>
      </c>
      <c r="K210" s="32">
        <f t="shared" si="80"/>
        <v>17.333333333333332</v>
      </c>
      <c r="L210" s="29">
        <f t="shared" si="81"/>
        <v>3068213.7920983592</v>
      </c>
      <c r="M210" s="37">
        <f t="shared" si="98"/>
        <v>20000000</v>
      </c>
      <c r="N210" s="37">
        <f t="shared" si="94"/>
        <v>20000000</v>
      </c>
      <c r="O210" s="37">
        <f>IF(G210 = E210*('Control Panel'!$C$22),M210*('Control Panel'!$C$22),$AG210-G210)</f>
        <v>101291.66666666669</v>
      </c>
      <c r="P210" s="38">
        <f t="shared" si="82"/>
        <v>0</v>
      </c>
      <c r="Q210" s="38">
        <f t="shared" si="83"/>
        <v>101291.66666666669</v>
      </c>
      <c r="R210" s="44">
        <f>SUM(Q$3:Q210)</f>
        <v>21068666.666666679</v>
      </c>
      <c r="S210" s="39">
        <f t="shared" si="84"/>
        <v>17.333333333333332</v>
      </c>
      <c r="T210" s="38">
        <f t="shared" si="85"/>
        <v>0</v>
      </c>
      <c r="U210" s="17">
        <f t="shared" si="99"/>
        <v>10000000</v>
      </c>
      <c r="V210" s="17">
        <f t="shared" si="95"/>
        <v>10000000</v>
      </c>
      <c r="W210" s="17">
        <f>IF(O210 = M210*('Control Panel'!$C$22), U210*('Control Panel'!$C$22),$AG210-G210-O210)</f>
        <v>50645.833333333343</v>
      </c>
      <c r="X210" s="20">
        <f t="shared" si="86"/>
        <v>0</v>
      </c>
      <c r="Y210" s="20">
        <f t="shared" si="87"/>
        <v>50645.833333333343</v>
      </c>
      <c r="Z210" s="48">
        <f>SUM(Y$3:Y210)</f>
        <v>10534333.33333334</v>
      </c>
      <c r="AA210" s="19">
        <f t="shared" si="88"/>
        <v>17.333333333333332</v>
      </c>
      <c r="AB210" s="20">
        <f t="shared" si="89"/>
        <v>0</v>
      </c>
      <c r="AC210" s="22">
        <f t="shared" si="90"/>
        <v>187670.29914719815</v>
      </c>
      <c r="AD210" s="99">
        <f t="shared" si="91"/>
        <v>0</v>
      </c>
      <c r="AF210" s="40">
        <f t="shared" si="92"/>
        <v>364682.6333067189</v>
      </c>
      <c r="AG210" s="3">
        <f>IF('Control Panel'!$D$27= "ON",'Mortgage Amortization'!D210*(1-'Control Panel'!$C$27),'Mortgage Amortization'!D210)</f>
        <v>364682.6333067189</v>
      </c>
      <c r="AH210" s="40">
        <f t="shared" si="96"/>
        <v>0</v>
      </c>
      <c r="AK210" s="2">
        <f>SUM('Mortgage Amortization'!G210,'Mortgage Amortization'!M210,'Mortgage Amortization'!S210,'Mortgage Amortization'!Y210,'Mortgage Amortization'!AE210,'Mortgage Amortization'!AK210,'Mortgage Amortization'!AQ210,'Mortgage Amortization'!AW210,'Mortgage Amortization'!BC210,'Mortgage Amortization'!BI210,'Mortgage Amortization'!BO210,'Mortgage Amortization'!BU210,'Mortgage Amortization'!CA210,'Mortgage Amortization'!CG210,'Mortgage Amortization'!CM210)</f>
        <v>38264029.34100455</v>
      </c>
    </row>
    <row r="211" spans="3:37" x14ac:dyDescent="0.3">
      <c r="D211">
        <v>209</v>
      </c>
      <c r="E211" s="28">
        <f t="shared" si="97"/>
        <v>6878414.8935883576</v>
      </c>
      <c r="F211" s="28">
        <f t="shared" si="93"/>
        <v>6700506.0657114582</v>
      </c>
      <c r="G211" s="28">
        <f>IF($AG211-E211*('Control Panel'!$C$22) &gt;=0, E211*('Control Panel'!$C$22),AG211)</f>
        <v>34836.305429819375</v>
      </c>
      <c r="H211" s="30">
        <f>IF(E211-$AC211 &lt;= 0,E211,'Mortgage Amortization'!$D211-$AC211)</f>
        <v>177908.82787689951</v>
      </c>
      <c r="I211" s="29">
        <f t="shared" si="79"/>
        <v>212745.1333067189</v>
      </c>
      <c r="J211" s="31">
        <f>SUM(I$3:I211)</f>
        <v>105945621.61322407</v>
      </c>
      <c r="K211" s="32">
        <f t="shared" si="80"/>
        <v>17.416666666666668</v>
      </c>
      <c r="L211" s="29">
        <f t="shared" si="81"/>
        <v>3098578.7521893331</v>
      </c>
      <c r="M211" s="37">
        <f t="shared" si="98"/>
        <v>20000000</v>
      </c>
      <c r="N211" s="37">
        <f t="shared" si="94"/>
        <v>20000000</v>
      </c>
      <c r="O211" s="37">
        <f>IF(G211 = E211*('Control Panel'!$C$22),M211*('Control Panel'!$C$22),$AG211-G211)</f>
        <v>101291.66666666669</v>
      </c>
      <c r="P211" s="38">
        <f t="shared" si="82"/>
        <v>0</v>
      </c>
      <c r="Q211" s="38">
        <f t="shared" si="83"/>
        <v>101291.66666666669</v>
      </c>
      <c r="R211" s="44">
        <f>SUM(Q$3:Q211)</f>
        <v>21169958.333333347</v>
      </c>
      <c r="S211" s="39">
        <f t="shared" si="84"/>
        <v>17.416666666666668</v>
      </c>
      <c r="T211" s="38">
        <f t="shared" si="85"/>
        <v>0</v>
      </c>
      <c r="U211" s="17">
        <f t="shared" si="99"/>
        <v>10000000</v>
      </c>
      <c r="V211" s="17">
        <f t="shared" si="95"/>
        <v>10000000</v>
      </c>
      <c r="W211" s="17">
        <f>IF(O211 = M211*('Control Panel'!$C$22), U211*('Control Panel'!$C$22),$AG211-G211-O211)</f>
        <v>50645.833333333343</v>
      </c>
      <c r="X211" s="20">
        <f t="shared" si="86"/>
        <v>0</v>
      </c>
      <c r="Y211" s="20">
        <f t="shared" si="87"/>
        <v>50645.833333333343</v>
      </c>
      <c r="Z211" s="48">
        <f>SUM(Y$3:Y211)</f>
        <v>10584979.166666673</v>
      </c>
      <c r="AA211" s="19">
        <f t="shared" si="88"/>
        <v>17.416666666666668</v>
      </c>
      <c r="AB211" s="20">
        <f t="shared" si="89"/>
        <v>0</v>
      </c>
      <c r="AC211" s="22">
        <f t="shared" si="90"/>
        <v>186773.80542981939</v>
      </c>
      <c r="AD211" s="99">
        <f t="shared" si="91"/>
        <v>0</v>
      </c>
      <c r="AF211" s="40">
        <f t="shared" si="92"/>
        <v>364682.6333067189</v>
      </c>
      <c r="AG211" s="3">
        <f>IF('Control Panel'!$D$27= "ON",'Mortgage Amortization'!D211*(1-'Control Panel'!$C$27),'Mortgage Amortization'!D211)</f>
        <v>364682.6333067189</v>
      </c>
      <c r="AH211" s="40">
        <f t="shared" si="96"/>
        <v>0</v>
      </c>
      <c r="AK211" s="2">
        <f>SUM('Mortgage Amortization'!G211,'Mortgage Amortization'!M211,'Mortgage Amortization'!S211,'Mortgage Amortization'!Y211,'Mortgage Amortization'!AE211,'Mortgage Amortization'!AK211,'Mortgage Amortization'!AQ211,'Mortgage Amortization'!AW211,'Mortgage Amortization'!BC211,'Mortgage Amortization'!BI211,'Mortgage Amortization'!BO211,'Mortgage Amortization'!BU211,'Mortgage Amortization'!CA211,'Mortgage Amortization'!CG211,'Mortgage Amortization'!CM211)</f>
        <v>38100305.130609944</v>
      </c>
    </row>
    <row r="212" spans="3:37" x14ac:dyDescent="0.3">
      <c r="D212">
        <v>210</v>
      </c>
      <c r="E212" s="28">
        <f t="shared" si="97"/>
        <v>6700506.0657114582</v>
      </c>
      <c r="F212" s="28">
        <f t="shared" si="93"/>
        <v>6521696.2037500404</v>
      </c>
      <c r="G212" s="28">
        <f>IF($AG212-E212*('Control Panel'!$C$22) &gt;=0, E212*('Control Panel'!$C$22),AG212)</f>
        <v>33935.27134530116</v>
      </c>
      <c r="H212" s="30">
        <f>IF(E212-$AC212 &lt;= 0,E212,'Mortgage Amortization'!$D212-$AC212)</f>
        <v>178809.86196141772</v>
      </c>
      <c r="I212" s="29">
        <f t="shared" si="79"/>
        <v>212745.13330671887</v>
      </c>
      <c r="J212" s="31">
        <f>SUM(I$3:I212)</f>
        <v>106158366.74653079</v>
      </c>
      <c r="K212" s="32">
        <f t="shared" si="80"/>
        <v>17.5</v>
      </c>
      <c r="L212" s="29">
        <f t="shared" si="81"/>
        <v>3129172.5843248102</v>
      </c>
      <c r="M212" s="37">
        <f t="shared" si="98"/>
        <v>20000000</v>
      </c>
      <c r="N212" s="37">
        <f t="shared" si="94"/>
        <v>20000000</v>
      </c>
      <c r="O212" s="37">
        <f>IF(G212 = E212*('Control Panel'!$C$22),M212*('Control Panel'!$C$22),$AG212-G212)</f>
        <v>101291.66666666669</v>
      </c>
      <c r="P212" s="38">
        <f t="shared" si="82"/>
        <v>0</v>
      </c>
      <c r="Q212" s="38">
        <f t="shared" si="83"/>
        <v>101291.66666666669</v>
      </c>
      <c r="R212" s="44">
        <f>SUM(Q$3:Q212)</f>
        <v>21271250.000000015</v>
      </c>
      <c r="S212" s="39">
        <f t="shared" si="84"/>
        <v>17.5</v>
      </c>
      <c r="T212" s="38">
        <f t="shared" si="85"/>
        <v>0</v>
      </c>
      <c r="U212" s="17">
        <f t="shared" si="99"/>
        <v>10000000</v>
      </c>
      <c r="V212" s="17">
        <f t="shared" si="95"/>
        <v>10000000</v>
      </c>
      <c r="W212" s="17">
        <f>IF(O212 = M212*('Control Panel'!$C$22), U212*('Control Panel'!$C$22),$AG212-G212-O212)</f>
        <v>50645.833333333343</v>
      </c>
      <c r="X212" s="20">
        <f t="shared" si="86"/>
        <v>0</v>
      </c>
      <c r="Y212" s="20">
        <f t="shared" si="87"/>
        <v>50645.833333333343</v>
      </c>
      <c r="Z212" s="48">
        <f>SUM(Y$3:Y212)</f>
        <v>10635625.000000007</v>
      </c>
      <c r="AA212" s="19">
        <f t="shared" si="88"/>
        <v>17.5</v>
      </c>
      <c r="AB212" s="20">
        <f t="shared" si="89"/>
        <v>0</v>
      </c>
      <c r="AC212" s="22">
        <f t="shared" si="90"/>
        <v>185872.77134530118</v>
      </c>
      <c r="AD212" s="99">
        <f t="shared" si="91"/>
        <v>0</v>
      </c>
      <c r="AF212" s="40">
        <f t="shared" si="92"/>
        <v>364682.6333067189</v>
      </c>
      <c r="AG212" s="3">
        <f>IF('Control Panel'!$D$27= "ON",'Mortgage Amortization'!D212*(1-'Control Panel'!$C$27),'Mortgage Amortization'!D212)</f>
        <v>364682.6333067189</v>
      </c>
      <c r="AH212" s="40">
        <f t="shared" si="96"/>
        <v>0</v>
      </c>
      <c r="AK212" s="2">
        <f>SUM('Mortgage Amortization'!G212,'Mortgage Amortization'!M212,'Mortgage Amortization'!S212,'Mortgage Amortization'!Y212,'Mortgage Amortization'!AE212,'Mortgage Amortization'!AK212,'Mortgage Amortization'!AQ212,'Mortgage Amortization'!AW212,'Mortgage Amortization'!BC212,'Mortgage Amortization'!BI212,'Mortgage Amortization'!BO212,'Mortgage Amortization'!BU212,'Mortgage Amortization'!CA212,'Mortgage Amortization'!CG212,'Mortgage Amortization'!CM212)</f>
        <v>37935726.519434474</v>
      </c>
    </row>
    <row r="213" spans="3:37" x14ac:dyDescent="0.3">
      <c r="D213">
        <v>211</v>
      </c>
      <c r="E213" s="28">
        <f t="shared" si="97"/>
        <v>6521696.2037500404</v>
      </c>
      <c r="F213" s="28">
        <f t="shared" si="93"/>
        <v>6341980.7443418968</v>
      </c>
      <c r="G213" s="28">
        <f>IF($AG213-E213*('Control Panel'!$C$22) &gt;=0, E213*('Control Panel'!$C$22),AG213)</f>
        <v>33029.673898575733</v>
      </c>
      <c r="H213" s="30">
        <f>IF(E213-$AC213 &lt;= 0,E213,'Mortgage Amortization'!$D213-$AC213)</f>
        <v>179715.45940814313</v>
      </c>
      <c r="I213" s="29">
        <f t="shared" si="79"/>
        <v>212745.13330671887</v>
      </c>
      <c r="J213" s="31">
        <f>SUM(I$3:I213)</f>
        <v>106371111.8798375</v>
      </c>
      <c r="K213" s="32">
        <f t="shared" si="80"/>
        <v>17.583333333333332</v>
      </c>
      <c r="L213" s="29">
        <f t="shared" si="81"/>
        <v>3159996.8279265165</v>
      </c>
      <c r="M213" s="37">
        <f t="shared" si="98"/>
        <v>20000000</v>
      </c>
      <c r="N213" s="37">
        <f t="shared" si="94"/>
        <v>20000000</v>
      </c>
      <c r="O213" s="37">
        <f>IF(G213 = E213*('Control Panel'!$C$22),M213*('Control Panel'!$C$22),$AG213-G213)</f>
        <v>101291.66666666669</v>
      </c>
      <c r="P213" s="38">
        <f t="shared" si="82"/>
        <v>0</v>
      </c>
      <c r="Q213" s="38">
        <f t="shared" si="83"/>
        <v>101291.66666666669</v>
      </c>
      <c r="R213" s="44">
        <f>SUM(Q$3:Q213)</f>
        <v>21372541.666666683</v>
      </c>
      <c r="S213" s="39">
        <f t="shared" si="84"/>
        <v>17.583333333333332</v>
      </c>
      <c r="T213" s="38">
        <f t="shared" si="85"/>
        <v>0</v>
      </c>
      <c r="U213" s="17">
        <f t="shared" si="99"/>
        <v>10000000</v>
      </c>
      <c r="V213" s="17">
        <f t="shared" si="95"/>
        <v>10000000</v>
      </c>
      <c r="W213" s="17">
        <f>IF(O213 = M213*('Control Panel'!$C$22), U213*('Control Panel'!$C$22),$AG213-G213-O213)</f>
        <v>50645.833333333343</v>
      </c>
      <c r="X213" s="20">
        <f t="shared" si="86"/>
        <v>0</v>
      </c>
      <c r="Y213" s="20">
        <f t="shared" si="87"/>
        <v>50645.833333333343</v>
      </c>
      <c r="Z213" s="48">
        <f>SUM(Y$3:Y213)</f>
        <v>10686270.833333341</v>
      </c>
      <c r="AA213" s="19">
        <f t="shared" si="88"/>
        <v>17.583333333333332</v>
      </c>
      <c r="AB213" s="20">
        <f t="shared" si="89"/>
        <v>0</v>
      </c>
      <c r="AC213" s="22">
        <f t="shared" si="90"/>
        <v>184967.17389857577</v>
      </c>
      <c r="AD213" s="99">
        <f t="shared" si="91"/>
        <v>0</v>
      </c>
      <c r="AF213" s="40">
        <f t="shared" si="92"/>
        <v>364682.6333067189</v>
      </c>
      <c r="AG213" s="3">
        <f>IF('Control Panel'!$D$27= "ON",'Mortgage Amortization'!D213*(1-'Control Panel'!$C$27),'Mortgage Amortization'!D213)</f>
        <v>364682.6333067189</v>
      </c>
      <c r="AH213" s="40">
        <f t="shared" si="96"/>
        <v>0</v>
      </c>
      <c r="AK213" s="2">
        <f>SUM('Mortgage Amortization'!G213,'Mortgage Amortization'!M213,'Mortgage Amortization'!S213,'Mortgage Amortization'!Y213,'Mortgage Amortization'!AE213,'Mortgage Amortization'!AK213,'Mortgage Amortization'!AQ213,'Mortgage Amortization'!AW213,'Mortgage Amortization'!BC213,'Mortgage Amortization'!BI213,'Mortgage Amortization'!BO213,'Mortgage Amortization'!BU213,'Mortgage Amortization'!CA213,'Mortgage Amortization'!CG213,'Mortgage Amortization'!CM213)</f>
        <v>37770288.984199107</v>
      </c>
    </row>
    <row r="214" spans="3:37" x14ac:dyDescent="0.3">
      <c r="D214">
        <v>212</v>
      </c>
      <c r="E214" s="28">
        <f t="shared" si="97"/>
        <v>6341980.7443418968</v>
      </c>
      <c r="F214" s="28">
        <f t="shared" si="93"/>
        <v>6161355.1010132926</v>
      </c>
      <c r="G214" s="28">
        <f>IF($AG214-E214*('Control Panel'!$C$22) &gt;=0, E214*('Control Panel'!$C$22),AG214)</f>
        <v>32119.489978114903</v>
      </c>
      <c r="H214" s="30">
        <f>IF(E214-$AC214 &lt;= 0,E214,'Mortgage Amortization'!$D214-$AC214)</f>
        <v>180625.64332860397</v>
      </c>
      <c r="I214" s="29">
        <f t="shared" si="79"/>
        <v>212745.13330671887</v>
      </c>
      <c r="J214" s="31">
        <f>SUM(I$3:I214)</f>
        <v>106583857.01314421</v>
      </c>
      <c r="K214" s="32">
        <f t="shared" si="80"/>
        <v>17.666666666666668</v>
      </c>
      <c r="L214" s="29">
        <f t="shared" si="81"/>
        <v>3191053.0321386703</v>
      </c>
      <c r="M214" s="37">
        <f t="shared" si="98"/>
        <v>20000000</v>
      </c>
      <c r="N214" s="37">
        <f t="shared" si="94"/>
        <v>20000000</v>
      </c>
      <c r="O214" s="37">
        <f>IF(G214 = E214*('Control Panel'!$C$22),M214*('Control Panel'!$C$22),$AG214-G214)</f>
        <v>101291.66666666669</v>
      </c>
      <c r="P214" s="38">
        <f t="shared" si="82"/>
        <v>0</v>
      </c>
      <c r="Q214" s="38">
        <f t="shared" si="83"/>
        <v>101291.66666666669</v>
      </c>
      <c r="R214" s="44">
        <f>SUM(Q$3:Q214)</f>
        <v>21473833.333333351</v>
      </c>
      <c r="S214" s="39">
        <f t="shared" si="84"/>
        <v>17.666666666666668</v>
      </c>
      <c r="T214" s="38">
        <f t="shared" si="85"/>
        <v>0</v>
      </c>
      <c r="U214" s="17">
        <f t="shared" si="99"/>
        <v>10000000</v>
      </c>
      <c r="V214" s="17">
        <f t="shared" si="95"/>
        <v>10000000</v>
      </c>
      <c r="W214" s="17">
        <f>IF(O214 = M214*('Control Panel'!$C$22), U214*('Control Panel'!$C$22),$AG214-G214-O214)</f>
        <v>50645.833333333343</v>
      </c>
      <c r="X214" s="20">
        <f t="shared" si="86"/>
        <v>0</v>
      </c>
      <c r="Y214" s="20">
        <f t="shared" si="87"/>
        <v>50645.833333333343</v>
      </c>
      <c r="Z214" s="48">
        <f>SUM(Y$3:Y214)</f>
        <v>10736916.666666675</v>
      </c>
      <c r="AA214" s="19">
        <f t="shared" si="88"/>
        <v>17.666666666666668</v>
      </c>
      <c r="AB214" s="20">
        <f t="shared" si="89"/>
        <v>0</v>
      </c>
      <c r="AC214" s="22">
        <f t="shared" si="90"/>
        <v>184056.98997811493</v>
      </c>
      <c r="AD214" s="99">
        <f t="shared" si="91"/>
        <v>0</v>
      </c>
      <c r="AF214" s="40">
        <f t="shared" si="92"/>
        <v>364682.6333067189</v>
      </c>
      <c r="AG214" s="3">
        <f>IF('Control Panel'!$D$27= "ON",'Mortgage Amortization'!D214*(1-'Control Panel'!$C$27),'Mortgage Amortization'!D214)</f>
        <v>364682.6333067189</v>
      </c>
      <c r="AH214" s="40">
        <f t="shared" si="96"/>
        <v>0</v>
      </c>
      <c r="AK214" s="2">
        <f>SUM('Mortgage Amortization'!G214,'Mortgage Amortization'!M214,'Mortgage Amortization'!S214,'Mortgage Amortization'!Y214,'Mortgage Amortization'!AE214,'Mortgage Amortization'!AK214,'Mortgage Amortization'!AQ214,'Mortgage Amortization'!AW214,'Mortgage Amortization'!BC214,'Mortgage Amortization'!BI214,'Mortgage Amortization'!BO214,'Mortgage Amortization'!BU214,'Mortgage Amortization'!CA214,'Mortgage Amortization'!CG214,'Mortgage Amortization'!CM214)</f>
        <v>37603987.977359571</v>
      </c>
    </row>
    <row r="215" spans="3:37" x14ac:dyDescent="0.3">
      <c r="D215">
        <v>213</v>
      </c>
      <c r="E215" s="28">
        <f t="shared" si="97"/>
        <v>6161355.1010132926</v>
      </c>
      <c r="F215" s="28">
        <f t="shared" si="93"/>
        <v>5979814.6640619142</v>
      </c>
      <c r="G215" s="28">
        <f>IF($AG215-E215*('Control Panel'!$C$22) &gt;=0, E215*('Control Panel'!$C$22),AG215)</f>
        <v>31204.696355340242</v>
      </c>
      <c r="H215" s="30">
        <f>IF(E215-$AC215 &lt;= 0,E215,'Mortgage Amortization'!$D215-$AC215)</f>
        <v>181540.43695137862</v>
      </c>
      <c r="I215" s="29">
        <f t="shared" si="79"/>
        <v>212745.13330671887</v>
      </c>
      <c r="J215" s="31">
        <f>SUM(I$3:I215)</f>
        <v>106796602.14645092</v>
      </c>
      <c r="K215" s="32">
        <f t="shared" si="80"/>
        <v>17.75</v>
      </c>
      <c r="L215" s="29">
        <f t="shared" si="81"/>
        <v>3222342.7558869706</v>
      </c>
      <c r="M215" s="37">
        <f t="shared" si="98"/>
        <v>20000000</v>
      </c>
      <c r="N215" s="37">
        <f t="shared" si="94"/>
        <v>20000000</v>
      </c>
      <c r="O215" s="37">
        <f>IF(G215 = E215*('Control Panel'!$C$22),M215*('Control Panel'!$C$22),$AG215-G215)</f>
        <v>101291.66666666669</v>
      </c>
      <c r="P215" s="38">
        <f t="shared" si="82"/>
        <v>0</v>
      </c>
      <c r="Q215" s="38">
        <f t="shared" si="83"/>
        <v>101291.66666666669</v>
      </c>
      <c r="R215" s="44">
        <f>SUM(Q$3:Q215)</f>
        <v>21575125.000000019</v>
      </c>
      <c r="S215" s="39">
        <f t="shared" si="84"/>
        <v>17.75</v>
      </c>
      <c r="T215" s="38">
        <f t="shared" si="85"/>
        <v>0</v>
      </c>
      <c r="U215" s="17">
        <f t="shared" si="99"/>
        <v>10000000</v>
      </c>
      <c r="V215" s="17">
        <f t="shared" si="95"/>
        <v>10000000</v>
      </c>
      <c r="W215" s="17">
        <f>IF(O215 = M215*('Control Panel'!$C$22), U215*('Control Panel'!$C$22),$AG215-G215-O215)</f>
        <v>50645.833333333343</v>
      </c>
      <c r="X215" s="20">
        <f t="shared" si="86"/>
        <v>0</v>
      </c>
      <c r="Y215" s="20">
        <f t="shared" si="87"/>
        <v>50645.833333333343</v>
      </c>
      <c r="Z215" s="48">
        <f>SUM(Y$3:Y215)</f>
        <v>10787562.500000009</v>
      </c>
      <c r="AA215" s="19">
        <f t="shared" si="88"/>
        <v>17.75</v>
      </c>
      <c r="AB215" s="20">
        <f t="shared" si="89"/>
        <v>0</v>
      </c>
      <c r="AC215" s="22">
        <f t="shared" si="90"/>
        <v>183142.19635534027</v>
      </c>
      <c r="AD215" s="99">
        <f t="shared" si="91"/>
        <v>0</v>
      </c>
      <c r="AF215" s="40">
        <f t="shared" si="92"/>
        <v>364682.6333067189</v>
      </c>
      <c r="AG215" s="3">
        <f>IF('Control Panel'!$D$27= "ON",'Mortgage Amortization'!D215*(1-'Control Panel'!$C$27),'Mortgage Amortization'!D215)</f>
        <v>364682.6333067189</v>
      </c>
      <c r="AH215" s="40">
        <f t="shared" si="96"/>
        <v>0</v>
      </c>
      <c r="AK215" s="2">
        <f>SUM('Mortgage Amortization'!G215,'Mortgage Amortization'!M215,'Mortgage Amortization'!S215,'Mortgage Amortization'!Y215,'Mortgage Amortization'!AE215,'Mortgage Amortization'!AK215,'Mortgage Amortization'!AQ215,'Mortgage Amortization'!AW215,'Mortgage Amortization'!BC215,'Mortgage Amortization'!BI215,'Mortgage Amortization'!BO215,'Mortgage Amortization'!BU215,'Mortgage Amortization'!CA215,'Mortgage Amortization'!CG215,'Mortgage Amortization'!CM215)</f>
        <v>37436818.926974639</v>
      </c>
    </row>
    <row r="216" spans="3:37" x14ac:dyDescent="0.3">
      <c r="D216">
        <v>214</v>
      </c>
      <c r="E216" s="28">
        <f t="shared" si="97"/>
        <v>5979814.6640619142</v>
      </c>
      <c r="F216" s="28">
        <f t="shared" si="93"/>
        <v>5797354.8004392255</v>
      </c>
      <c r="G216" s="28">
        <f>IF($AG216-E216*('Control Panel'!$C$22) &gt;=0, E216*('Control Panel'!$C$22),AG216)</f>
        <v>30285.269684030241</v>
      </c>
      <c r="H216" s="30">
        <f>IF(E216-$AC216 &lt;= 0,E216,'Mortgage Amortization'!$D216-$AC216)</f>
        <v>182459.86362268863</v>
      </c>
      <c r="I216" s="29">
        <f t="shared" si="79"/>
        <v>212745.13330671887</v>
      </c>
      <c r="J216" s="31">
        <f>SUM(I$3:I216)</f>
        <v>107009347.27975763</v>
      </c>
      <c r="K216" s="32">
        <f t="shared" si="80"/>
        <v>17.833333333333332</v>
      </c>
      <c r="L216" s="29">
        <f t="shared" si="81"/>
        <v>3253867.5679379469</v>
      </c>
      <c r="M216" s="37">
        <f t="shared" si="98"/>
        <v>20000000</v>
      </c>
      <c r="N216" s="37">
        <f t="shared" si="94"/>
        <v>20000000</v>
      </c>
      <c r="O216" s="37">
        <f>IF(G216 = E216*('Control Panel'!$C$22),M216*('Control Panel'!$C$22),$AG216-G216)</f>
        <v>101291.66666666669</v>
      </c>
      <c r="P216" s="38">
        <f t="shared" si="82"/>
        <v>0</v>
      </c>
      <c r="Q216" s="38">
        <f t="shared" si="83"/>
        <v>101291.66666666669</v>
      </c>
      <c r="R216" s="44">
        <f>SUM(Q$3:Q216)</f>
        <v>21676416.666666687</v>
      </c>
      <c r="S216" s="39">
        <f t="shared" si="84"/>
        <v>17.833333333333332</v>
      </c>
      <c r="T216" s="38">
        <f t="shared" si="85"/>
        <v>0</v>
      </c>
      <c r="U216" s="17">
        <f t="shared" si="99"/>
        <v>10000000</v>
      </c>
      <c r="V216" s="17">
        <f t="shared" si="95"/>
        <v>10000000</v>
      </c>
      <c r="W216" s="17">
        <f>IF(O216 = M216*('Control Panel'!$C$22), U216*('Control Panel'!$C$22),$AG216-G216-O216)</f>
        <v>50645.833333333343</v>
      </c>
      <c r="X216" s="20">
        <f t="shared" si="86"/>
        <v>0</v>
      </c>
      <c r="Y216" s="20">
        <f t="shared" si="87"/>
        <v>50645.833333333343</v>
      </c>
      <c r="Z216" s="48">
        <f>SUM(Y$3:Y216)</f>
        <v>10838208.333333343</v>
      </c>
      <c r="AA216" s="19">
        <f t="shared" si="88"/>
        <v>17.833333333333332</v>
      </c>
      <c r="AB216" s="20">
        <f t="shared" si="89"/>
        <v>0</v>
      </c>
      <c r="AC216" s="22">
        <f t="shared" si="90"/>
        <v>182222.76968403027</v>
      </c>
      <c r="AD216" s="99">
        <f t="shared" si="91"/>
        <v>0</v>
      </c>
      <c r="AF216" s="40">
        <f t="shared" si="92"/>
        <v>364682.6333067189</v>
      </c>
      <c r="AG216" s="3">
        <f>IF('Control Panel'!$D$27= "ON",'Mortgage Amortization'!D216*(1-'Control Panel'!$C$27),'Mortgage Amortization'!D216)</f>
        <v>364682.6333067189</v>
      </c>
      <c r="AH216" s="40">
        <f t="shared" si="96"/>
        <v>0</v>
      </c>
      <c r="AK216" s="2">
        <f>SUM('Mortgage Amortization'!G216,'Mortgage Amortization'!M216,'Mortgage Amortization'!S216,'Mortgage Amortization'!Y216,'Mortgage Amortization'!AE216,'Mortgage Amortization'!AK216,'Mortgage Amortization'!AQ216,'Mortgage Amortization'!AW216,'Mortgage Amortization'!BC216,'Mortgage Amortization'!BI216,'Mortgage Amortization'!BO216,'Mortgage Amortization'!BU216,'Mortgage Amortization'!CA216,'Mortgage Amortization'!CG216,'Mortgage Amortization'!CM216)</f>
        <v>37268777.236573748</v>
      </c>
    </row>
    <row r="217" spans="3:37" x14ac:dyDescent="0.3">
      <c r="D217">
        <v>215</v>
      </c>
      <c r="E217" s="28">
        <f t="shared" si="97"/>
        <v>5797354.8004392255</v>
      </c>
      <c r="F217" s="28">
        <f t="shared" si="93"/>
        <v>5613970.8536322312</v>
      </c>
      <c r="G217" s="28">
        <f>IF($AG217-E217*('Control Panel'!$C$22) &gt;=0, E217*('Control Panel'!$C$22),AG217)</f>
        <v>29361.186499724499</v>
      </c>
      <c r="H217" s="30">
        <f>IF(E217-$AC217 &lt;= 0,E217,'Mortgage Amortization'!$D217-$AC217)</f>
        <v>183383.94680699438</v>
      </c>
      <c r="I217" s="29">
        <f t="shared" si="79"/>
        <v>212745.1333067189</v>
      </c>
      <c r="J217" s="31">
        <f>SUM(I$3:I217)</f>
        <v>107222092.41306435</v>
      </c>
      <c r="K217" s="32">
        <f t="shared" si="80"/>
        <v>17.916666666666668</v>
      </c>
      <c r="L217" s="29">
        <f t="shared" si="81"/>
        <v>3285629.0469586495</v>
      </c>
      <c r="M217" s="37">
        <f t="shared" si="98"/>
        <v>20000000</v>
      </c>
      <c r="N217" s="37">
        <f t="shared" si="94"/>
        <v>20000000</v>
      </c>
      <c r="O217" s="37">
        <f>IF(G217 = E217*('Control Panel'!$C$22),M217*('Control Panel'!$C$22),$AG217-G217)</f>
        <v>101291.66666666669</v>
      </c>
      <c r="P217" s="38">
        <f t="shared" si="82"/>
        <v>0</v>
      </c>
      <c r="Q217" s="38">
        <f t="shared" si="83"/>
        <v>101291.66666666669</v>
      </c>
      <c r="R217" s="44">
        <f>SUM(Q$3:Q217)</f>
        <v>21777708.333333354</v>
      </c>
      <c r="S217" s="39">
        <f t="shared" si="84"/>
        <v>17.916666666666668</v>
      </c>
      <c r="T217" s="38">
        <f t="shared" si="85"/>
        <v>0</v>
      </c>
      <c r="U217" s="17">
        <f t="shared" si="99"/>
        <v>10000000</v>
      </c>
      <c r="V217" s="17">
        <f t="shared" si="95"/>
        <v>10000000</v>
      </c>
      <c r="W217" s="17">
        <f>IF(O217 = M217*('Control Panel'!$C$22), U217*('Control Panel'!$C$22),$AG217-G217-O217)</f>
        <v>50645.833333333343</v>
      </c>
      <c r="X217" s="20">
        <f t="shared" si="86"/>
        <v>0</v>
      </c>
      <c r="Y217" s="20">
        <f t="shared" si="87"/>
        <v>50645.833333333343</v>
      </c>
      <c r="Z217" s="48">
        <f>SUM(Y$3:Y217)</f>
        <v>10888854.166666677</v>
      </c>
      <c r="AA217" s="19">
        <f t="shared" si="88"/>
        <v>17.916666666666668</v>
      </c>
      <c r="AB217" s="20">
        <f t="shared" si="89"/>
        <v>0</v>
      </c>
      <c r="AC217" s="22">
        <f t="shared" si="90"/>
        <v>181298.68649972451</v>
      </c>
      <c r="AD217" s="99">
        <f t="shared" si="91"/>
        <v>0</v>
      </c>
      <c r="AF217" s="40">
        <f t="shared" si="92"/>
        <v>364682.6333067189</v>
      </c>
      <c r="AG217" s="3">
        <f>IF('Control Panel'!$D$27= "ON",'Mortgage Amortization'!D217*(1-'Control Panel'!$C$27),'Mortgage Amortization'!D217)</f>
        <v>364682.6333067189</v>
      </c>
      <c r="AH217" s="40">
        <f t="shared" si="96"/>
        <v>0</v>
      </c>
      <c r="AK217" s="2">
        <f>SUM('Mortgage Amortization'!G217,'Mortgage Amortization'!M217,'Mortgage Amortization'!S217,'Mortgage Amortization'!Y217,'Mortgage Amortization'!AE217,'Mortgage Amortization'!AK217,'Mortgage Amortization'!AQ217,'Mortgage Amortization'!AW217,'Mortgage Amortization'!BC217,'Mortgage Amortization'!BI217,'Mortgage Amortization'!BO217,'Mortgage Amortization'!BU217,'Mortgage Amortization'!CA217,'Mortgage Amortization'!CG217,'Mortgage Amortization'!CM217)</f>
        <v>37099858.285023741</v>
      </c>
    </row>
    <row r="218" spans="3:37" x14ac:dyDescent="0.3">
      <c r="C218">
        <f t="shared" ref="C218" si="101">D218/12</f>
        <v>18</v>
      </c>
      <c r="D218">
        <v>216</v>
      </c>
      <c r="E218" s="28">
        <f t="shared" si="97"/>
        <v>5613970.8536322312</v>
      </c>
      <c r="F218" s="28">
        <f t="shared" si="93"/>
        <v>5429658.1435446376</v>
      </c>
      <c r="G218" s="28">
        <f>IF($AG218-E218*('Control Panel'!$C$22) &gt;=0, E218*('Control Panel'!$C$22),AG218)</f>
        <v>28432.42321912491</v>
      </c>
      <c r="H218" s="30">
        <f>IF(E218-$AC218 &lt;= 0,E218,'Mortgage Amortization'!$D218-$AC218)</f>
        <v>184312.71008759396</v>
      </c>
      <c r="I218" s="29">
        <f t="shared" si="79"/>
        <v>212745.13330671887</v>
      </c>
      <c r="J218" s="31">
        <f>SUM(I$3:I218)</f>
        <v>107434837.54637106</v>
      </c>
      <c r="K218" s="32">
        <f t="shared" si="80"/>
        <v>18</v>
      </c>
      <c r="L218" s="29">
        <f t="shared" si="81"/>
        <v>3317628.7815766912</v>
      </c>
      <c r="M218" s="37">
        <f t="shared" si="98"/>
        <v>20000000</v>
      </c>
      <c r="N218" s="37">
        <f t="shared" si="94"/>
        <v>20000000</v>
      </c>
      <c r="O218" s="37">
        <f>IF(G218 = E218*('Control Panel'!$C$22),M218*('Control Panel'!$C$22),$AG218-G218)</f>
        <v>101291.66666666669</v>
      </c>
      <c r="P218" s="38">
        <f t="shared" si="82"/>
        <v>0</v>
      </c>
      <c r="Q218" s="38">
        <f t="shared" si="83"/>
        <v>101291.66666666669</v>
      </c>
      <c r="R218" s="44">
        <f>SUM(Q$3:Q218)</f>
        <v>21879000.000000022</v>
      </c>
      <c r="S218" s="39">
        <f t="shared" si="84"/>
        <v>18</v>
      </c>
      <c r="T218" s="38">
        <f t="shared" si="85"/>
        <v>0</v>
      </c>
      <c r="U218" s="17">
        <f t="shared" si="99"/>
        <v>10000000</v>
      </c>
      <c r="V218" s="17">
        <f t="shared" si="95"/>
        <v>10000000</v>
      </c>
      <c r="W218" s="17">
        <f>IF(O218 = M218*('Control Panel'!$C$22), U218*('Control Panel'!$C$22),$AG218-G218-O218)</f>
        <v>50645.833333333343</v>
      </c>
      <c r="X218" s="20">
        <f t="shared" si="86"/>
        <v>0</v>
      </c>
      <c r="Y218" s="20">
        <f t="shared" si="87"/>
        <v>50645.833333333343</v>
      </c>
      <c r="Z218" s="48">
        <f>SUM(Y$3:Y218)</f>
        <v>10939500.000000011</v>
      </c>
      <c r="AA218" s="19">
        <f t="shared" si="88"/>
        <v>18</v>
      </c>
      <c r="AB218" s="20">
        <f t="shared" si="89"/>
        <v>0</v>
      </c>
      <c r="AC218" s="22">
        <f t="shared" si="90"/>
        <v>180369.92321912493</v>
      </c>
      <c r="AD218" s="99">
        <f t="shared" si="91"/>
        <v>0</v>
      </c>
      <c r="AF218" s="40">
        <f t="shared" si="92"/>
        <v>364682.6333067189</v>
      </c>
      <c r="AG218" s="3">
        <f>IF('Control Panel'!$D$27= "ON",'Mortgage Amortization'!D218*(1-'Control Panel'!$C$27),'Mortgage Amortization'!D218)</f>
        <v>364682.6333067189</v>
      </c>
      <c r="AH218" s="40">
        <f t="shared" si="96"/>
        <v>0</v>
      </c>
      <c r="AK218" s="2">
        <f>SUM('Mortgage Amortization'!G218,'Mortgage Amortization'!M218,'Mortgage Amortization'!S218,'Mortgage Amortization'!Y218,'Mortgage Amortization'!AE218,'Mortgage Amortization'!AK218,'Mortgage Amortization'!AQ218,'Mortgage Amortization'!AW218,'Mortgage Amortization'!BC218,'Mortgage Amortization'!BI218,'Mortgage Amortization'!BO218,'Mortgage Amortization'!BU218,'Mortgage Amortization'!CA218,'Mortgage Amortization'!CG218,'Mortgage Amortization'!CM218)</f>
        <v>36930057.426395021</v>
      </c>
    </row>
    <row r="219" spans="3:37" x14ac:dyDescent="0.3">
      <c r="D219">
        <v>217</v>
      </c>
      <c r="E219" s="28">
        <f t="shared" si="97"/>
        <v>5429658.1435446376</v>
      </c>
      <c r="F219" s="28">
        <f t="shared" si="93"/>
        <v>5244411.9663774129</v>
      </c>
      <c r="G219" s="28">
        <f>IF($AG219-E219*('Control Panel'!$C$22) &gt;=0, E219*('Control Panel'!$C$22),AG219)</f>
        <v>27498.956139493785</v>
      </c>
      <c r="H219" s="30">
        <f>IF(E219-$AC219 &lt;= 0,E219,'Mortgage Amortization'!$D219-$AC219)</f>
        <v>185246.17716722508</v>
      </c>
      <c r="I219" s="29">
        <f t="shared" si="79"/>
        <v>212745.13330671887</v>
      </c>
      <c r="J219" s="31">
        <f>SUM(I$3:I219)</f>
        <v>107647582.67967777</v>
      </c>
      <c r="K219" s="32">
        <f t="shared" si="80"/>
        <v>18.083333333333332</v>
      </c>
      <c r="L219" s="29">
        <f t="shared" si="81"/>
        <v>3349868.3704406531</v>
      </c>
      <c r="M219" s="37">
        <f t="shared" si="98"/>
        <v>20000000</v>
      </c>
      <c r="N219" s="37">
        <f t="shared" si="94"/>
        <v>20000000</v>
      </c>
      <c r="O219" s="37">
        <f>IF(G219 = E219*('Control Panel'!$C$22),M219*('Control Panel'!$C$22),$AG219-G219)</f>
        <v>101291.66666666669</v>
      </c>
      <c r="P219" s="38">
        <f t="shared" si="82"/>
        <v>0</v>
      </c>
      <c r="Q219" s="38">
        <f t="shared" si="83"/>
        <v>101291.66666666669</v>
      </c>
      <c r="R219" s="44">
        <f>SUM(Q$3:Q219)</f>
        <v>21980291.66666669</v>
      </c>
      <c r="S219" s="39">
        <f t="shared" si="84"/>
        <v>18.083333333333332</v>
      </c>
      <c r="T219" s="38">
        <f t="shared" si="85"/>
        <v>0</v>
      </c>
      <c r="U219" s="17">
        <f t="shared" si="99"/>
        <v>10000000</v>
      </c>
      <c r="V219" s="17">
        <f t="shared" si="95"/>
        <v>10000000</v>
      </c>
      <c r="W219" s="17">
        <f>IF(O219 = M219*('Control Panel'!$C$22), U219*('Control Panel'!$C$22),$AG219-G219-O219)</f>
        <v>50645.833333333343</v>
      </c>
      <c r="X219" s="20">
        <f t="shared" si="86"/>
        <v>0</v>
      </c>
      <c r="Y219" s="20">
        <f t="shared" si="87"/>
        <v>50645.833333333343</v>
      </c>
      <c r="Z219" s="48">
        <f>SUM(Y$3:Y219)</f>
        <v>10990145.833333345</v>
      </c>
      <c r="AA219" s="19">
        <f t="shared" si="88"/>
        <v>18.083333333333332</v>
      </c>
      <c r="AB219" s="20">
        <f t="shared" si="89"/>
        <v>0</v>
      </c>
      <c r="AC219" s="22">
        <f t="shared" si="90"/>
        <v>179436.45613949382</v>
      </c>
      <c r="AD219" s="99">
        <f t="shared" si="91"/>
        <v>0</v>
      </c>
      <c r="AF219" s="40">
        <f t="shared" si="92"/>
        <v>364682.6333067189</v>
      </c>
      <c r="AG219" s="3">
        <f>IF('Control Panel'!$D$27= "ON",'Mortgage Amortization'!D219*(1-'Control Panel'!$C$27),'Mortgage Amortization'!D219)</f>
        <v>364682.6333067189</v>
      </c>
      <c r="AH219" s="40">
        <f t="shared" si="96"/>
        <v>0</v>
      </c>
      <c r="AK219" s="2">
        <f>SUM('Mortgage Amortization'!G219,'Mortgage Amortization'!M219,'Mortgage Amortization'!S219,'Mortgage Amortization'!Y219,'Mortgage Amortization'!AE219,'Mortgage Amortization'!AK219,'Mortgage Amortization'!AQ219,'Mortgage Amortization'!AW219,'Mortgage Amortization'!BC219,'Mortgage Amortization'!BI219,'Mortgage Amortization'!BO219,'Mortgage Amortization'!BU219,'Mortgage Amortization'!CA219,'Mortgage Amortization'!CG219,'Mortgage Amortization'!CM219)</f>
        <v>36759369.989826895</v>
      </c>
    </row>
    <row r="220" spans="3:37" x14ac:dyDescent="0.3">
      <c r="D220">
        <v>218</v>
      </c>
      <c r="E220" s="28">
        <f t="shared" si="97"/>
        <v>5244411.9663774129</v>
      </c>
      <c r="F220" s="28">
        <f t="shared" si="93"/>
        <v>5058227.5945087429</v>
      </c>
      <c r="G220" s="28">
        <f>IF($AG220-E220*('Control Panel'!$C$22) &gt;=0, E220*('Control Panel'!$C$22),AG220)</f>
        <v>26560.761438048943</v>
      </c>
      <c r="H220" s="30">
        <f>IF(E220-$AC220 &lt;= 0,E220,'Mortgage Amortization'!$D220-$AC220)</f>
        <v>186184.37186866993</v>
      </c>
      <c r="I220" s="29">
        <f t="shared" si="79"/>
        <v>212745.13330671887</v>
      </c>
      <c r="J220" s="31">
        <f>SUM(I$3:I220)</f>
        <v>107860327.81298448</v>
      </c>
      <c r="K220" s="32">
        <f t="shared" si="80"/>
        <v>18.166666666666668</v>
      </c>
      <c r="L220" s="29">
        <f t="shared" si="81"/>
        <v>3382349.4222808373</v>
      </c>
      <c r="M220" s="37">
        <f t="shared" si="98"/>
        <v>20000000</v>
      </c>
      <c r="N220" s="37">
        <f t="shared" si="94"/>
        <v>20000000</v>
      </c>
      <c r="O220" s="37">
        <f>IF(G220 = E220*('Control Panel'!$C$22),M220*('Control Panel'!$C$22),$AG220-G220)</f>
        <v>101291.66666666669</v>
      </c>
      <c r="P220" s="38">
        <f t="shared" si="82"/>
        <v>0</v>
      </c>
      <c r="Q220" s="38">
        <f t="shared" si="83"/>
        <v>101291.66666666669</v>
      </c>
      <c r="R220" s="44">
        <f>SUM(Q$3:Q220)</f>
        <v>22081583.333333358</v>
      </c>
      <c r="S220" s="39">
        <f t="shared" si="84"/>
        <v>18.166666666666668</v>
      </c>
      <c r="T220" s="38">
        <f t="shared" si="85"/>
        <v>0</v>
      </c>
      <c r="U220" s="17">
        <f t="shared" si="99"/>
        <v>10000000</v>
      </c>
      <c r="V220" s="17">
        <f t="shared" si="95"/>
        <v>10000000</v>
      </c>
      <c r="W220" s="17">
        <f>IF(O220 = M220*('Control Panel'!$C$22), U220*('Control Panel'!$C$22),$AG220-G220-O220)</f>
        <v>50645.833333333343</v>
      </c>
      <c r="X220" s="20">
        <f t="shared" si="86"/>
        <v>0</v>
      </c>
      <c r="Y220" s="20">
        <f t="shared" si="87"/>
        <v>50645.833333333343</v>
      </c>
      <c r="Z220" s="48">
        <f>SUM(Y$3:Y220)</f>
        <v>11040791.666666679</v>
      </c>
      <c r="AA220" s="19">
        <f t="shared" si="88"/>
        <v>18.166666666666668</v>
      </c>
      <c r="AB220" s="20">
        <f t="shared" si="89"/>
        <v>0</v>
      </c>
      <c r="AC220" s="22">
        <f t="shared" si="90"/>
        <v>178498.26143804897</v>
      </c>
      <c r="AD220" s="99">
        <f t="shared" si="91"/>
        <v>0</v>
      </c>
      <c r="AF220" s="40">
        <f t="shared" si="92"/>
        <v>364682.6333067189</v>
      </c>
      <c r="AG220" s="3">
        <f>IF('Control Panel'!$D$27= "ON",'Mortgage Amortization'!D220*(1-'Control Panel'!$C$27),'Mortgage Amortization'!D220)</f>
        <v>364682.6333067189</v>
      </c>
      <c r="AH220" s="40">
        <f t="shared" si="96"/>
        <v>0</v>
      </c>
      <c r="AK220" s="2">
        <f>SUM('Mortgage Amortization'!G220,'Mortgage Amortization'!M220,'Mortgage Amortization'!S220,'Mortgage Amortization'!Y220,'Mortgage Amortization'!AE220,'Mortgage Amortization'!AK220,'Mortgage Amortization'!AQ220,'Mortgage Amortization'!AW220,'Mortgage Amortization'!BC220,'Mortgage Amortization'!BI220,'Mortgage Amortization'!BO220,'Mortgage Amortization'!BU220,'Mortgage Amortization'!CA220,'Mortgage Amortization'!CG220,'Mortgage Amortization'!CM220)</f>
        <v>36587791.279392198</v>
      </c>
    </row>
    <row r="221" spans="3:37" x14ac:dyDescent="0.3">
      <c r="D221">
        <v>219</v>
      </c>
      <c r="E221" s="28">
        <f t="shared" si="97"/>
        <v>5058227.5945087429</v>
      </c>
      <c r="F221" s="28">
        <f t="shared" si="93"/>
        <v>4871100.2763733799</v>
      </c>
      <c r="G221" s="28">
        <f>IF($AG221-E221*('Control Panel'!$C$22) &gt;=0, E221*('Control Panel'!$C$22),AG221)</f>
        <v>25617.815171355742</v>
      </c>
      <c r="H221" s="30">
        <f>IF(E221-$AC221 &lt;= 0,E221,'Mortgage Amortization'!$D221-$AC221)</f>
        <v>187127.31813536314</v>
      </c>
      <c r="I221" s="29">
        <f t="shared" si="79"/>
        <v>212745.13330671887</v>
      </c>
      <c r="J221" s="31">
        <f>SUM(I$3:I221)</f>
        <v>108073072.94629119</v>
      </c>
      <c r="K221" s="32">
        <f t="shared" si="80"/>
        <v>18.25</v>
      </c>
      <c r="L221" s="29">
        <f t="shared" si="81"/>
        <v>3415073.5559703773</v>
      </c>
      <c r="M221" s="37">
        <f t="shared" si="98"/>
        <v>20000000</v>
      </c>
      <c r="N221" s="37">
        <f t="shared" si="94"/>
        <v>20000000</v>
      </c>
      <c r="O221" s="37">
        <f>IF(G221 = E221*('Control Panel'!$C$22),M221*('Control Panel'!$C$22),$AG221-G221)</f>
        <v>101291.66666666669</v>
      </c>
      <c r="P221" s="38">
        <f t="shared" si="82"/>
        <v>0</v>
      </c>
      <c r="Q221" s="38">
        <f t="shared" si="83"/>
        <v>101291.66666666669</v>
      </c>
      <c r="R221" s="44">
        <f>SUM(Q$3:Q221)</f>
        <v>22182875.000000026</v>
      </c>
      <c r="S221" s="39">
        <f t="shared" si="84"/>
        <v>18.25</v>
      </c>
      <c r="T221" s="38">
        <f t="shared" si="85"/>
        <v>0</v>
      </c>
      <c r="U221" s="17">
        <f t="shared" si="99"/>
        <v>10000000</v>
      </c>
      <c r="V221" s="17">
        <f t="shared" si="95"/>
        <v>10000000</v>
      </c>
      <c r="W221" s="17">
        <f>IF(O221 = M221*('Control Panel'!$C$22), U221*('Control Panel'!$C$22),$AG221-G221-O221)</f>
        <v>50645.833333333343</v>
      </c>
      <c r="X221" s="20">
        <f t="shared" si="86"/>
        <v>0</v>
      </c>
      <c r="Y221" s="20">
        <f t="shared" si="87"/>
        <v>50645.833333333343</v>
      </c>
      <c r="Z221" s="48">
        <f>SUM(Y$3:Y221)</f>
        <v>11091437.500000013</v>
      </c>
      <c r="AA221" s="19">
        <f t="shared" si="88"/>
        <v>18.25</v>
      </c>
      <c r="AB221" s="20">
        <f t="shared" si="89"/>
        <v>0</v>
      </c>
      <c r="AC221" s="22">
        <f t="shared" si="90"/>
        <v>177555.31517135576</v>
      </c>
      <c r="AD221" s="99">
        <f t="shared" si="91"/>
        <v>0</v>
      </c>
      <c r="AF221" s="40">
        <f t="shared" si="92"/>
        <v>364682.6333067189</v>
      </c>
      <c r="AG221" s="3">
        <f>IF('Control Panel'!$D$27= "ON",'Mortgage Amortization'!D221*(1-'Control Panel'!$C$27),'Mortgage Amortization'!D221)</f>
        <v>364682.6333067189</v>
      </c>
      <c r="AH221" s="40">
        <f t="shared" si="96"/>
        <v>0</v>
      </c>
      <c r="AK221" s="2">
        <f>SUM('Mortgage Amortization'!G221,'Mortgage Amortization'!M221,'Mortgage Amortization'!S221,'Mortgage Amortization'!Y221,'Mortgage Amortization'!AE221,'Mortgage Amortization'!AK221,'Mortgage Amortization'!AQ221,'Mortgage Amortization'!AW221,'Mortgage Amortization'!BC221,'Mortgage Amortization'!BI221,'Mortgage Amortization'!BO221,'Mortgage Amortization'!BU221,'Mortgage Amortization'!CA221,'Mortgage Amortization'!CG221,'Mortgage Amortization'!CM221)</f>
        <v>36415316.573961154</v>
      </c>
    </row>
    <row r="222" spans="3:37" x14ac:dyDescent="0.3">
      <c r="D222">
        <v>220</v>
      </c>
      <c r="E222" s="28">
        <f t="shared" si="97"/>
        <v>4871100.2763733799</v>
      </c>
      <c r="F222" s="28">
        <f t="shared" si="93"/>
        <v>4683025.2363413768</v>
      </c>
      <c r="G222" s="28">
        <f>IF($AG222-E222*('Control Panel'!$C$22) &gt;=0, E222*('Control Panel'!$C$22),AG222)</f>
        <v>24670.093274716019</v>
      </c>
      <c r="H222" s="30">
        <f>IF(E222-$AC222 &lt;= 0,E222,'Mortgage Amortization'!$D222-$AC222)</f>
        <v>188075.04003200284</v>
      </c>
      <c r="I222" s="29">
        <f t="shared" si="79"/>
        <v>212745.13330671887</v>
      </c>
      <c r="J222" s="31">
        <f>SUM(I$3:I222)</f>
        <v>108285818.07959791</v>
      </c>
      <c r="K222" s="32">
        <f t="shared" si="80"/>
        <v>18.333333333333332</v>
      </c>
      <c r="L222" s="29">
        <f t="shared" si="81"/>
        <v>3448042.4005867187</v>
      </c>
      <c r="M222" s="37">
        <f t="shared" si="98"/>
        <v>20000000</v>
      </c>
      <c r="N222" s="37">
        <f t="shared" si="94"/>
        <v>20000000</v>
      </c>
      <c r="O222" s="37">
        <f>IF(G222 = E222*('Control Panel'!$C$22),M222*('Control Panel'!$C$22),$AG222-G222)</f>
        <v>101291.66666666669</v>
      </c>
      <c r="P222" s="38">
        <f t="shared" si="82"/>
        <v>0</v>
      </c>
      <c r="Q222" s="38">
        <f t="shared" si="83"/>
        <v>101291.66666666669</v>
      </c>
      <c r="R222" s="44">
        <f>SUM(Q$3:Q222)</f>
        <v>22284166.666666694</v>
      </c>
      <c r="S222" s="39">
        <f t="shared" si="84"/>
        <v>18.333333333333332</v>
      </c>
      <c r="T222" s="38">
        <f t="shared" si="85"/>
        <v>0</v>
      </c>
      <c r="U222" s="17">
        <f t="shared" si="99"/>
        <v>10000000</v>
      </c>
      <c r="V222" s="17">
        <f t="shared" si="95"/>
        <v>10000000</v>
      </c>
      <c r="W222" s="17">
        <f>IF(O222 = M222*('Control Panel'!$C$22), U222*('Control Panel'!$C$22),$AG222-G222-O222)</f>
        <v>50645.833333333343</v>
      </c>
      <c r="X222" s="20">
        <f t="shared" si="86"/>
        <v>0</v>
      </c>
      <c r="Y222" s="20">
        <f t="shared" si="87"/>
        <v>50645.833333333343</v>
      </c>
      <c r="Z222" s="48">
        <f>SUM(Y$3:Y222)</f>
        <v>11142083.333333347</v>
      </c>
      <c r="AA222" s="19">
        <f t="shared" si="88"/>
        <v>18.333333333333332</v>
      </c>
      <c r="AB222" s="20">
        <f t="shared" si="89"/>
        <v>0</v>
      </c>
      <c r="AC222" s="22">
        <f t="shared" si="90"/>
        <v>176607.59327471606</v>
      </c>
      <c r="AD222" s="99">
        <f t="shared" si="91"/>
        <v>0</v>
      </c>
      <c r="AF222" s="40">
        <f t="shared" si="92"/>
        <v>364682.6333067189</v>
      </c>
      <c r="AG222" s="3">
        <f>IF('Control Panel'!$D$27= "ON",'Mortgage Amortization'!D222*(1-'Control Panel'!$C$27),'Mortgage Amortization'!D222)</f>
        <v>364682.6333067189</v>
      </c>
      <c r="AH222" s="40">
        <f t="shared" si="96"/>
        <v>0</v>
      </c>
      <c r="AK222" s="2">
        <f>SUM('Mortgage Amortization'!G222,'Mortgage Amortization'!M222,'Mortgage Amortization'!S222,'Mortgage Amortization'!Y222,'Mortgage Amortization'!AE222,'Mortgage Amortization'!AK222,'Mortgage Amortization'!AQ222,'Mortgage Amortization'!AW222,'Mortgage Amortization'!BC222,'Mortgage Amortization'!BI222,'Mortgage Amortization'!BO222,'Mortgage Amortization'!BU222,'Mortgage Amortization'!CA222,'Mortgage Amortization'!CG222,'Mortgage Amortization'!CM222)</f>
        <v>36241941.127064541</v>
      </c>
    </row>
    <row r="223" spans="3:37" x14ac:dyDescent="0.3">
      <c r="D223">
        <v>221</v>
      </c>
      <c r="E223" s="28">
        <f t="shared" si="97"/>
        <v>4683025.2363413768</v>
      </c>
      <c r="F223" s="28">
        <f t="shared" si="93"/>
        <v>4493997.6745962119</v>
      </c>
      <c r="G223" s="28">
        <f>IF($AG223-E223*('Control Panel'!$C$22) &gt;=0, E223*('Control Panel'!$C$22),AG223)</f>
        <v>23717.571561553934</v>
      </c>
      <c r="H223" s="30">
        <f>IF(E223-$AC223 &lt;= 0,E223,'Mortgage Amortization'!$D223-$AC223)</f>
        <v>189027.56174516495</v>
      </c>
      <c r="I223" s="29">
        <f t="shared" si="79"/>
        <v>212745.13330671887</v>
      </c>
      <c r="J223" s="31">
        <f>SUM(I$3:I223)</f>
        <v>108498563.21290462</v>
      </c>
      <c r="K223" s="32">
        <f t="shared" si="80"/>
        <v>18.416666666666668</v>
      </c>
      <c r="L223" s="29">
        <f t="shared" si="81"/>
        <v>3481257.5954734548</v>
      </c>
      <c r="M223" s="37">
        <f t="shared" si="98"/>
        <v>20000000</v>
      </c>
      <c r="N223" s="37">
        <f t="shared" si="94"/>
        <v>20000000</v>
      </c>
      <c r="O223" s="37">
        <f>IF(G223 = E223*('Control Panel'!$C$22),M223*('Control Panel'!$C$22),$AG223-G223)</f>
        <v>101291.66666666669</v>
      </c>
      <c r="P223" s="38">
        <f t="shared" si="82"/>
        <v>0</v>
      </c>
      <c r="Q223" s="38">
        <f t="shared" si="83"/>
        <v>101291.66666666669</v>
      </c>
      <c r="R223" s="44">
        <f>SUM(Q$3:Q223)</f>
        <v>22385458.333333362</v>
      </c>
      <c r="S223" s="39">
        <f t="shared" si="84"/>
        <v>18.416666666666668</v>
      </c>
      <c r="T223" s="38">
        <f t="shared" si="85"/>
        <v>0</v>
      </c>
      <c r="U223" s="17">
        <f t="shared" si="99"/>
        <v>10000000</v>
      </c>
      <c r="V223" s="17">
        <f t="shared" si="95"/>
        <v>10000000</v>
      </c>
      <c r="W223" s="17">
        <f>IF(O223 = M223*('Control Panel'!$C$22), U223*('Control Panel'!$C$22),$AG223-G223-O223)</f>
        <v>50645.833333333343</v>
      </c>
      <c r="X223" s="20">
        <f t="shared" si="86"/>
        <v>0</v>
      </c>
      <c r="Y223" s="20">
        <f t="shared" si="87"/>
        <v>50645.833333333343</v>
      </c>
      <c r="Z223" s="48">
        <f>SUM(Y$3:Y223)</f>
        <v>11192729.166666681</v>
      </c>
      <c r="AA223" s="19">
        <f t="shared" si="88"/>
        <v>18.416666666666668</v>
      </c>
      <c r="AB223" s="20">
        <f t="shared" si="89"/>
        <v>0</v>
      </c>
      <c r="AC223" s="22">
        <f t="shared" si="90"/>
        <v>175655.07156155395</v>
      </c>
      <c r="AD223" s="99">
        <f t="shared" si="91"/>
        <v>0</v>
      </c>
      <c r="AF223" s="40">
        <f t="shared" si="92"/>
        <v>364682.6333067189</v>
      </c>
      <c r="AG223" s="3">
        <f>IF('Control Panel'!$D$27= "ON",'Mortgage Amortization'!D223*(1-'Control Panel'!$C$27),'Mortgage Amortization'!D223)</f>
        <v>364682.6333067189</v>
      </c>
      <c r="AH223" s="40">
        <f t="shared" si="96"/>
        <v>0</v>
      </c>
      <c r="AK223" s="2">
        <f>SUM('Mortgage Amortization'!G223,'Mortgage Amortization'!M223,'Mortgage Amortization'!S223,'Mortgage Amortization'!Y223,'Mortgage Amortization'!AE223,'Mortgage Amortization'!AK223,'Mortgage Amortization'!AQ223,'Mortgage Amortization'!AW223,'Mortgage Amortization'!BC223,'Mortgage Amortization'!BI223,'Mortgage Amortization'!BO223,'Mortgage Amortization'!BU223,'Mortgage Amortization'!CA223,'Mortgage Amortization'!CG223,'Mortgage Amortization'!CM223)</f>
        <v>36067660.166756071</v>
      </c>
    </row>
    <row r="224" spans="3:37" x14ac:dyDescent="0.3">
      <c r="D224">
        <v>222</v>
      </c>
      <c r="E224" s="28">
        <f t="shared" si="97"/>
        <v>4493997.6745962119</v>
      </c>
      <c r="F224" s="28">
        <f t="shared" si="93"/>
        <v>4304012.7670122916</v>
      </c>
      <c r="G224" s="28">
        <f>IF($AG224-E224*('Control Panel'!$C$22) &gt;=0, E224*('Control Panel'!$C$22),AG224)</f>
        <v>22760.225722798736</v>
      </c>
      <c r="H224" s="30">
        <f>IF(E224-$AC224 &lt;= 0,E224,'Mortgage Amortization'!$D224-$AC224)</f>
        <v>189984.90758392014</v>
      </c>
      <c r="I224" s="29">
        <f t="shared" si="79"/>
        <v>212745.13330671887</v>
      </c>
      <c r="J224" s="31">
        <f>SUM(I$3:I224)</f>
        <v>108711308.34621133</v>
      </c>
      <c r="K224" s="32">
        <f t="shared" si="80"/>
        <v>18.5</v>
      </c>
      <c r="L224" s="29">
        <f t="shared" si="81"/>
        <v>3514720.7903025225</v>
      </c>
      <c r="M224" s="37">
        <f t="shared" si="98"/>
        <v>20000000</v>
      </c>
      <c r="N224" s="37">
        <f t="shared" si="94"/>
        <v>20000000</v>
      </c>
      <c r="O224" s="37">
        <f>IF(G224 = E224*('Control Panel'!$C$22),M224*('Control Panel'!$C$22),$AG224-G224)</f>
        <v>101291.66666666669</v>
      </c>
      <c r="P224" s="38">
        <f t="shared" si="82"/>
        <v>0</v>
      </c>
      <c r="Q224" s="38">
        <f t="shared" si="83"/>
        <v>101291.66666666669</v>
      </c>
      <c r="R224" s="44">
        <f>SUM(Q$3:Q224)</f>
        <v>22486750.00000003</v>
      </c>
      <c r="S224" s="39">
        <f t="shared" si="84"/>
        <v>18.5</v>
      </c>
      <c r="T224" s="38">
        <f t="shared" si="85"/>
        <v>0</v>
      </c>
      <c r="U224" s="17">
        <f t="shared" si="99"/>
        <v>10000000</v>
      </c>
      <c r="V224" s="17">
        <f t="shared" si="95"/>
        <v>10000000</v>
      </c>
      <c r="W224" s="17">
        <f>IF(O224 = M224*('Control Panel'!$C$22), U224*('Control Panel'!$C$22),$AG224-G224-O224)</f>
        <v>50645.833333333343</v>
      </c>
      <c r="X224" s="20">
        <f t="shared" si="86"/>
        <v>0</v>
      </c>
      <c r="Y224" s="20">
        <f t="shared" si="87"/>
        <v>50645.833333333343</v>
      </c>
      <c r="Z224" s="48">
        <f>SUM(Y$3:Y224)</f>
        <v>11243375.000000015</v>
      </c>
      <c r="AA224" s="19">
        <f t="shared" si="88"/>
        <v>18.5</v>
      </c>
      <c r="AB224" s="20">
        <f t="shared" si="89"/>
        <v>0</v>
      </c>
      <c r="AC224" s="22">
        <f t="shared" si="90"/>
        <v>174697.72572279876</v>
      </c>
      <c r="AD224" s="99">
        <f t="shared" si="91"/>
        <v>0</v>
      </c>
      <c r="AF224" s="40">
        <f t="shared" si="92"/>
        <v>364682.6333067189</v>
      </c>
      <c r="AG224" s="3">
        <f>IF('Control Panel'!$D$27= "ON",'Mortgage Amortization'!D224*(1-'Control Panel'!$C$27),'Mortgage Amortization'!D224)</f>
        <v>364682.6333067189</v>
      </c>
      <c r="AH224" s="40">
        <f t="shared" si="96"/>
        <v>0</v>
      </c>
      <c r="AK224" s="2">
        <f>SUM('Mortgage Amortization'!G224,'Mortgage Amortization'!M224,'Mortgage Amortization'!S224,'Mortgage Amortization'!Y224,'Mortgage Amortization'!AE224,'Mortgage Amortization'!AK224,'Mortgage Amortization'!AQ224,'Mortgage Amortization'!AW224,'Mortgage Amortization'!BC224,'Mortgage Amortization'!BI224,'Mortgage Amortization'!BO224,'Mortgage Amortization'!BU224,'Mortgage Amortization'!CA224,'Mortgage Amortization'!CG224,'Mortgage Amortization'!CM224)</f>
        <v>35892468.895473994</v>
      </c>
    </row>
    <row r="225" spans="3:37" x14ac:dyDescent="0.3">
      <c r="D225">
        <v>223</v>
      </c>
      <c r="E225" s="28">
        <f t="shared" si="97"/>
        <v>4304012.7670122916</v>
      </c>
      <c r="F225" s="28">
        <f t="shared" si="93"/>
        <v>4113065.6650318373</v>
      </c>
      <c r="G225" s="28">
        <f>IF($AG225-E225*('Control Panel'!$C$22) &gt;=0, E225*('Control Panel'!$C$22),AG225)</f>
        <v>21798.031326264339</v>
      </c>
      <c r="H225" s="30">
        <f>IF(E225-$AC225 &lt;= 0,E225,'Mortgage Amortization'!$D225-$AC225)</f>
        <v>190947.10198045452</v>
      </c>
      <c r="I225" s="29">
        <f t="shared" si="79"/>
        <v>212745.13330671887</v>
      </c>
      <c r="J225" s="31">
        <f>SUM(I$3:I225)</f>
        <v>108924053.47951804</v>
      </c>
      <c r="K225" s="32">
        <f t="shared" si="80"/>
        <v>18.583333333333332</v>
      </c>
      <c r="L225" s="29">
        <f t="shared" si="81"/>
        <v>3548433.6451367796</v>
      </c>
      <c r="M225" s="37">
        <f t="shared" si="98"/>
        <v>20000000</v>
      </c>
      <c r="N225" s="37">
        <f t="shared" si="94"/>
        <v>20000000</v>
      </c>
      <c r="O225" s="37">
        <f>IF(G225 = E225*('Control Panel'!$C$22),M225*('Control Panel'!$C$22),$AG225-G225)</f>
        <v>101291.66666666669</v>
      </c>
      <c r="P225" s="38">
        <f t="shared" si="82"/>
        <v>0</v>
      </c>
      <c r="Q225" s="38">
        <f t="shared" si="83"/>
        <v>101291.66666666669</v>
      </c>
      <c r="R225" s="44">
        <f>SUM(Q$3:Q225)</f>
        <v>22588041.666666698</v>
      </c>
      <c r="S225" s="39">
        <f t="shared" si="84"/>
        <v>18.583333333333332</v>
      </c>
      <c r="T225" s="38">
        <f t="shared" si="85"/>
        <v>0</v>
      </c>
      <c r="U225" s="17">
        <f t="shared" si="99"/>
        <v>10000000</v>
      </c>
      <c r="V225" s="17">
        <f t="shared" si="95"/>
        <v>10000000</v>
      </c>
      <c r="W225" s="17">
        <f>IF(O225 = M225*('Control Panel'!$C$22), U225*('Control Panel'!$C$22),$AG225-G225-O225)</f>
        <v>50645.833333333343</v>
      </c>
      <c r="X225" s="20">
        <f t="shared" si="86"/>
        <v>0</v>
      </c>
      <c r="Y225" s="20">
        <f t="shared" si="87"/>
        <v>50645.833333333343</v>
      </c>
      <c r="Z225" s="48">
        <f>SUM(Y$3:Y225)</f>
        <v>11294020.833333349</v>
      </c>
      <c r="AA225" s="19">
        <f t="shared" si="88"/>
        <v>18.583333333333332</v>
      </c>
      <c r="AB225" s="20">
        <f t="shared" si="89"/>
        <v>0</v>
      </c>
      <c r="AC225" s="22">
        <f t="shared" si="90"/>
        <v>173735.53132626438</v>
      </c>
      <c r="AD225" s="99">
        <f t="shared" si="91"/>
        <v>0</v>
      </c>
      <c r="AF225" s="40">
        <f t="shared" si="92"/>
        <v>364682.6333067189</v>
      </c>
      <c r="AG225" s="3">
        <f>IF('Control Panel'!$D$27= "ON",'Mortgage Amortization'!D225*(1-'Control Panel'!$C$27),'Mortgage Amortization'!D225)</f>
        <v>364682.6333067189</v>
      </c>
      <c r="AH225" s="40">
        <f t="shared" si="96"/>
        <v>0</v>
      </c>
      <c r="AK225" s="2">
        <f>SUM('Mortgage Amortization'!G225,'Mortgage Amortization'!M225,'Mortgage Amortization'!S225,'Mortgage Amortization'!Y225,'Mortgage Amortization'!AE225,'Mortgage Amortization'!AK225,'Mortgage Amortization'!AQ225,'Mortgage Amortization'!AW225,'Mortgage Amortization'!BC225,'Mortgage Amortization'!BI225,'Mortgage Amortization'!BO225,'Mortgage Amortization'!BU225,'Mortgage Amortization'!CA225,'Mortgage Amortization'!CG225,'Mortgage Amortization'!CM225)</f>
        <v>35716362.48990196</v>
      </c>
    </row>
    <row r="226" spans="3:37" x14ac:dyDescent="0.3">
      <c r="D226">
        <v>224</v>
      </c>
      <c r="E226" s="28">
        <f t="shared" si="97"/>
        <v>4113065.6650318373</v>
      </c>
      <c r="F226" s="28">
        <f t="shared" si="93"/>
        <v>3921151.4955411442</v>
      </c>
      <c r="G226" s="28">
        <f>IF($AG226-E226*('Control Panel'!$C$22) &gt;=0, E226*('Control Panel'!$C$22),AG226)</f>
        <v>20830.963816025829</v>
      </c>
      <c r="H226" s="30">
        <f>IF(E226-$AC226 &lt;= 0,E226,'Mortgage Amortization'!$D226-$AC226)</f>
        <v>191914.16949069305</v>
      </c>
      <c r="I226" s="29">
        <f t="shared" si="79"/>
        <v>212745.13330671887</v>
      </c>
      <c r="J226" s="31">
        <f>SUM(I$3:I226)</f>
        <v>109136798.61282475</v>
      </c>
      <c r="K226" s="32">
        <f t="shared" si="80"/>
        <v>18.666666666666668</v>
      </c>
      <c r="L226" s="29">
        <f t="shared" si="81"/>
        <v>3582397.830492937</v>
      </c>
      <c r="M226" s="37">
        <f t="shared" si="98"/>
        <v>20000000</v>
      </c>
      <c r="N226" s="37">
        <f t="shared" si="94"/>
        <v>20000000</v>
      </c>
      <c r="O226" s="37">
        <f>IF(G226 = E226*('Control Panel'!$C$22),M226*('Control Panel'!$C$22),$AG226-G226)</f>
        <v>101291.66666666669</v>
      </c>
      <c r="P226" s="38">
        <f t="shared" si="82"/>
        <v>0</v>
      </c>
      <c r="Q226" s="38">
        <f t="shared" si="83"/>
        <v>101291.66666666669</v>
      </c>
      <c r="R226" s="44">
        <f>SUM(Q$3:Q226)</f>
        <v>22689333.333333366</v>
      </c>
      <c r="S226" s="39">
        <f t="shared" si="84"/>
        <v>18.666666666666668</v>
      </c>
      <c r="T226" s="38">
        <f t="shared" si="85"/>
        <v>0</v>
      </c>
      <c r="U226" s="17">
        <f t="shared" si="99"/>
        <v>10000000</v>
      </c>
      <c r="V226" s="17">
        <f t="shared" si="95"/>
        <v>10000000</v>
      </c>
      <c r="W226" s="17">
        <f>IF(O226 = M226*('Control Panel'!$C$22), U226*('Control Panel'!$C$22),$AG226-G226-O226)</f>
        <v>50645.833333333343</v>
      </c>
      <c r="X226" s="20">
        <f t="shared" si="86"/>
        <v>0</v>
      </c>
      <c r="Y226" s="20">
        <f t="shared" si="87"/>
        <v>50645.833333333343</v>
      </c>
      <c r="Z226" s="48">
        <f>SUM(Y$3:Y226)</f>
        <v>11344666.666666683</v>
      </c>
      <c r="AA226" s="19">
        <f t="shared" si="88"/>
        <v>18.666666666666668</v>
      </c>
      <c r="AB226" s="20">
        <f t="shared" si="89"/>
        <v>0</v>
      </c>
      <c r="AC226" s="22">
        <f t="shared" si="90"/>
        <v>172768.46381602585</v>
      </c>
      <c r="AD226" s="99">
        <f t="shared" si="91"/>
        <v>0</v>
      </c>
      <c r="AF226" s="40">
        <f t="shared" si="92"/>
        <v>364682.6333067189</v>
      </c>
      <c r="AG226" s="3">
        <f>IF('Control Panel'!$D$27= "ON",'Mortgage Amortization'!D226*(1-'Control Panel'!$C$27),'Mortgage Amortization'!D226)</f>
        <v>364682.6333067189</v>
      </c>
      <c r="AH226" s="40">
        <f t="shared" si="96"/>
        <v>0</v>
      </c>
      <c r="AK226" s="2">
        <f>SUM('Mortgage Amortization'!G226,'Mortgage Amortization'!M226,'Mortgage Amortization'!S226,'Mortgage Amortization'!Y226,'Mortgage Amortization'!AE226,'Mortgage Amortization'!AK226,'Mortgage Amortization'!AQ226,'Mortgage Amortization'!AW226,'Mortgage Amortization'!BC226,'Mortgage Amortization'!BI226,'Mortgage Amortization'!BO226,'Mortgage Amortization'!BU226,'Mortgage Amortization'!CA226,'Mortgage Amortization'!CG226,'Mortgage Amortization'!CM226)</f>
        <v>35539336.100829162</v>
      </c>
    </row>
    <row r="227" spans="3:37" x14ac:dyDescent="0.3">
      <c r="D227">
        <v>225</v>
      </c>
      <c r="E227" s="28">
        <f t="shared" si="97"/>
        <v>3921151.4955411442</v>
      </c>
      <c r="F227" s="28">
        <f t="shared" si="93"/>
        <v>3728265.3607462179</v>
      </c>
      <c r="G227" s="28">
        <f>IF($AG227-E227*('Control Panel'!$C$22) &gt;=0, E227*('Control Panel'!$C$22),AG227)</f>
        <v>19858.998511792757</v>
      </c>
      <c r="H227" s="30">
        <f>IF(E227-$AC227 &lt;= 0,E227,'Mortgage Amortization'!$D227-$AC227)</f>
        <v>192886.1347949261</v>
      </c>
      <c r="I227" s="29">
        <f t="shared" si="79"/>
        <v>212745.13330671884</v>
      </c>
      <c r="J227" s="31">
        <f>SUM(I$3:I227)</f>
        <v>109349543.74613146</v>
      </c>
      <c r="K227" s="32">
        <f t="shared" si="80"/>
        <v>18.75</v>
      </c>
      <c r="L227" s="29">
        <f t="shared" si="81"/>
        <v>3616615.0274048643</v>
      </c>
      <c r="M227" s="37">
        <f t="shared" si="98"/>
        <v>20000000</v>
      </c>
      <c r="N227" s="37">
        <f t="shared" si="94"/>
        <v>20000000</v>
      </c>
      <c r="O227" s="37">
        <f>IF(G227 = E227*('Control Panel'!$C$22),M227*('Control Panel'!$C$22),$AG227-G227)</f>
        <v>101291.66666666669</v>
      </c>
      <c r="P227" s="38">
        <f t="shared" si="82"/>
        <v>0</v>
      </c>
      <c r="Q227" s="38">
        <f t="shared" si="83"/>
        <v>101291.66666666669</v>
      </c>
      <c r="R227" s="44">
        <f>SUM(Q$3:Q227)</f>
        <v>22790625.000000034</v>
      </c>
      <c r="S227" s="39">
        <f t="shared" si="84"/>
        <v>18.75</v>
      </c>
      <c r="T227" s="38">
        <f t="shared" si="85"/>
        <v>0</v>
      </c>
      <c r="U227" s="17">
        <f t="shared" si="99"/>
        <v>10000000</v>
      </c>
      <c r="V227" s="17">
        <f t="shared" si="95"/>
        <v>10000000</v>
      </c>
      <c r="W227" s="17">
        <f>IF(O227 = M227*('Control Panel'!$C$22), U227*('Control Panel'!$C$22),$AG227-G227-O227)</f>
        <v>50645.833333333343</v>
      </c>
      <c r="X227" s="20">
        <f t="shared" si="86"/>
        <v>0</v>
      </c>
      <c r="Y227" s="20">
        <f t="shared" si="87"/>
        <v>50645.833333333343</v>
      </c>
      <c r="Z227" s="48">
        <f>SUM(Y$3:Y227)</f>
        <v>11395312.500000017</v>
      </c>
      <c r="AA227" s="19">
        <f t="shared" si="88"/>
        <v>18.75</v>
      </c>
      <c r="AB227" s="20">
        <f t="shared" si="89"/>
        <v>0</v>
      </c>
      <c r="AC227" s="22">
        <f t="shared" si="90"/>
        <v>171796.4985117928</v>
      </c>
      <c r="AD227" s="99">
        <f t="shared" si="91"/>
        <v>0</v>
      </c>
      <c r="AF227" s="40">
        <f t="shared" si="92"/>
        <v>364682.6333067189</v>
      </c>
      <c r="AG227" s="3">
        <f>IF('Control Panel'!$D$27= "ON",'Mortgage Amortization'!D227*(1-'Control Panel'!$C$27),'Mortgage Amortization'!D227)</f>
        <v>364682.6333067189</v>
      </c>
      <c r="AH227" s="40">
        <f t="shared" si="96"/>
        <v>0</v>
      </c>
      <c r="AK227" s="2">
        <f>SUM('Mortgage Amortization'!G227,'Mortgage Amortization'!M227,'Mortgage Amortization'!S227,'Mortgage Amortization'!Y227,'Mortgage Amortization'!AE227,'Mortgage Amortization'!AK227,'Mortgage Amortization'!AQ227,'Mortgage Amortization'!AW227,'Mortgage Amortization'!BC227,'Mortgage Amortization'!BI227,'Mortgage Amortization'!BO227,'Mortgage Amortization'!BU227,'Mortgage Amortization'!CA227,'Mortgage Amortization'!CG227,'Mortgage Amortization'!CM227)</f>
        <v>35361384.853009656</v>
      </c>
    </row>
    <row r="228" spans="3:37" x14ac:dyDescent="0.3">
      <c r="D228">
        <v>226</v>
      </c>
      <c r="E228" s="28">
        <f t="shared" si="97"/>
        <v>3728265.3607462179</v>
      </c>
      <c r="F228" s="28">
        <f t="shared" si="93"/>
        <v>3534402.3380477782</v>
      </c>
      <c r="G228" s="28">
        <f>IF($AG228-E228*('Control Panel'!$C$22) &gt;=0, E228*('Control Panel'!$C$22),AG228)</f>
        <v>18882.110608279287</v>
      </c>
      <c r="H228" s="30">
        <f>IF(E228-$AC228 &lt;= 0,E228,'Mortgage Amortization'!$D228-$AC228)</f>
        <v>193863.02269843957</v>
      </c>
      <c r="I228" s="29">
        <f t="shared" si="79"/>
        <v>212745.13330671887</v>
      </c>
      <c r="J228" s="31">
        <f>SUM(I$3:I228)</f>
        <v>109562288.87943818</v>
      </c>
      <c r="K228" s="32">
        <f t="shared" si="80"/>
        <v>18.833333333333332</v>
      </c>
      <c r="L228" s="29">
        <f t="shared" si="81"/>
        <v>3651086.9274872784</v>
      </c>
      <c r="M228" s="37">
        <f t="shared" si="98"/>
        <v>20000000</v>
      </c>
      <c r="N228" s="37">
        <f t="shared" si="94"/>
        <v>20000000</v>
      </c>
      <c r="O228" s="37">
        <f>IF(G228 = E228*('Control Panel'!$C$22),M228*('Control Panel'!$C$22),$AG228-G228)</f>
        <v>101291.66666666669</v>
      </c>
      <c r="P228" s="38">
        <f t="shared" si="82"/>
        <v>0</v>
      </c>
      <c r="Q228" s="38">
        <f t="shared" si="83"/>
        <v>101291.66666666669</v>
      </c>
      <c r="R228" s="44">
        <f>SUM(Q$3:Q228)</f>
        <v>22891916.666666701</v>
      </c>
      <c r="S228" s="39">
        <f t="shared" si="84"/>
        <v>18.833333333333332</v>
      </c>
      <c r="T228" s="38">
        <f t="shared" si="85"/>
        <v>0</v>
      </c>
      <c r="U228" s="17">
        <f t="shared" si="99"/>
        <v>10000000</v>
      </c>
      <c r="V228" s="17">
        <f t="shared" si="95"/>
        <v>10000000</v>
      </c>
      <c r="W228" s="17">
        <f>IF(O228 = M228*('Control Panel'!$C$22), U228*('Control Panel'!$C$22),$AG228-G228-O228)</f>
        <v>50645.833333333343</v>
      </c>
      <c r="X228" s="20">
        <f t="shared" si="86"/>
        <v>0</v>
      </c>
      <c r="Y228" s="20">
        <f t="shared" si="87"/>
        <v>50645.833333333343</v>
      </c>
      <c r="Z228" s="48">
        <f>SUM(Y$3:Y228)</f>
        <v>11445958.333333351</v>
      </c>
      <c r="AA228" s="19">
        <f t="shared" si="88"/>
        <v>18.833333333333332</v>
      </c>
      <c r="AB228" s="20">
        <f t="shared" si="89"/>
        <v>0</v>
      </c>
      <c r="AC228" s="22">
        <f t="shared" si="90"/>
        <v>170819.61060827933</v>
      </c>
      <c r="AD228" s="99">
        <f t="shared" si="91"/>
        <v>0</v>
      </c>
      <c r="AF228" s="40">
        <f t="shared" si="92"/>
        <v>364682.6333067189</v>
      </c>
      <c r="AG228" s="3">
        <f>IF('Control Panel'!$D$27= "ON",'Mortgage Amortization'!D228*(1-'Control Panel'!$C$27),'Mortgage Amortization'!D228)</f>
        <v>364682.6333067189</v>
      </c>
      <c r="AH228" s="40">
        <f t="shared" si="96"/>
        <v>0</v>
      </c>
      <c r="AK228" s="2">
        <f>SUM('Mortgage Amortization'!G228,'Mortgage Amortization'!M228,'Mortgage Amortization'!S228,'Mortgage Amortization'!Y228,'Mortgage Amortization'!AE228,'Mortgage Amortization'!AK228,'Mortgage Amortization'!AQ228,'Mortgage Amortization'!AW228,'Mortgage Amortization'!BC228,'Mortgage Amortization'!BI228,'Mortgage Amortization'!BO228,'Mortgage Amortization'!BU228,'Mortgage Amortization'!CA228,'Mortgage Amortization'!CG228,'Mortgage Amortization'!CM228)</f>
        <v>35182503.845020913</v>
      </c>
    </row>
    <row r="229" spans="3:37" x14ac:dyDescent="0.3">
      <c r="D229">
        <v>227</v>
      </c>
      <c r="E229" s="28">
        <f t="shared" si="97"/>
        <v>3534402.3380477782</v>
      </c>
      <c r="F229" s="28">
        <f t="shared" si="93"/>
        <v>3339557.4799156305</v>
      </c>
      <c r="G229" s="28">
        <f>IF($AG229-E229*('Control Panel'!$C$22) &gt;=0, E229*('Control Panel'!$C$22),AG229)</f>
        <v>17900.275174571147</v>
      </c>
      <c r="H229" s="30">
        <f>IF(E229-$AC229 &lt;= 0,E229,'Mortgage Amortization'!$D229-$AC229)</f>
        <v>194844.85813214772</v>
      </c>
      <c r="I229" s="29">
        <f t="shared" si="79"/>
        <v>212745.13330671887</v>
      </c>
      <c r="J229" s="31">
        <f>SUM(I$3:I229)</f>
        <v>109775034.01274489</v>
      </c>
      <c r="K229" s="32">
        <f t="shared" si="80"/>
        <v>18.916666666666668</v>
      </c>
      <c r="L229" s="29">
        <f t="shared" si="81"/>
        <v>3685815.2329997947</v>
      </c>
      <c r="M229" s="37">
        <f t="shared" si="98"/>
        <v>20000000</v>
      </c>
      <c r="N229" s="37">
        <f t="shared" si="94"/>
        <v>20000000</v>
      </c>
      <c r="O229" s="37">
        <f>IF(G229 = E229*('Control Panel'!$C$22),M229*('Control Panel'!$C$22),$AG229-G229)</f>
        <v>101291.66666666669</v>
      </c>
      <c r="P229" s="38">
        <f t="shared" si="82"/>
        <v>0</v>
      </c>
      <c r="Q229" s="38">
        <f t="shared" si="83"/>
        <v>101291.66666666669</v>
      </c>
      <c r="R229" s="44">
        <f>SUM(Q$3:Q229)</f>
        <v>22993208.333333369</v>
      </c>
      <c r="S229" s="39">
        <f t="shared" si="84"/>
        <v>18.916666666666668</v>
      </c>
      <c r="T229" s="38">
        <f t="shared" si="85"/>
        <v>0</v>
      </c>
      <c r="U229" s="17">
        <f t="shared" si="99"/>
        <v>10000000</v>
      </c>
      <c r="V229" s="17">
        <f t="shared" si="95"/>
        <v>10000000</v>
      </c>
      <c r="W229" s="17">
        <f>IF(O229 = M229*('Control Panel'!$C$22), U229*('Control Panel'!$C$22),$AG229-G229-O229)</f>
        <v>50645.833333333343</v>
      </c>
      <c r="X229" s="20">
        <f t="shared" si="86"/>
        <v>0</v>
      </c>
      <c r="Y229" s="20">
        <f t="shared" si="87"/>
        <v>50645.833333333343</v>
      </c>
      <c r="Z229" s="48">
        <f>SUM(Y$3:Y229)</f>
        <v>11496604.166666685</v>
      </c>
      <c r="AA229" s="19">
        <f t="shared" si="88"/>
        <v>18.916666666666668</v>
      </c>
      <c r="AB229" s="20">
        <f t="shared" si="89"/>
        <v>0</v>
      </c>
      <c r="AC229" s="22">
        <f t="shared" si="90"/>
        <v>169837.77517457117</v>
      </c>
      <c r="AD229" s="99">
        <f t="shared" si="91"/>
        <v>0</v>
      </c>
      <c r="AF229" s="40">
        <f t="shared" si="92"/>
        <v>364682.6333067189</v>
      </c>
      <c r="AG229" s="3">
        <f>IF('Control Panel'!$D$27= "ON",'Mortgage Amortization'!D229*(1-'Control Panel'!$C$27),'Mortgage Amortization'!D229)</f>
        <v>364682.6333067189</v>
      </c>
      <c r="AH229" s="40">
        <f t="shared" si="96"/>
        <v>0</v>
      </c>
      <c r="AK229" s="2">
        <f>SUM('Mortgage Amortization'!G229,'Mortgage Amortization'!M229,'Mortgage Amortization'!S229,'Mortgage Amortization'!Y229,'Mortgage Amortization'!AE229,'Mortgage Amortization'!AK229,'Mortgage Amortization'!AQ229,'Mortgage Amortization'!AW229,'Mortgage Amortization'!BC229,'Mortgage Amortization'!BI229,'Mortgage Amortization'!BO229,'Mortgage Amortization'!BU229,'Mortgage Amortization'!CA229,'Mortgage Amortization'!CG229,'Mortgage Amortization'!CM229)</f>
        <v>35002688.149121605</v>
      </c>
    </row>
    <row r="230" spans="3:37" x14ac:dyDescent="0.3">
      <c r="C230">
        <f t="shared" ref="C230" si="102">D230/12</f>
        <v>19</v>
      </c>
      <c r="D230">
        <v>228</v>
      </c>
      <c r="E230" s="28">
        <f t="shared" si="97"/>
        <v>3339557.4799156305</v>
      </c>
      <c r="F230" s="28">
        <f t="shared" si="93"/>
        <v>3143725.8137624012</v>
      </c>
      <c r="G230" s="28">
        <f>IF($AG230-E230*('Control Panel'!$C$22) &gt;=0, E230*('Control Panel'!$C$22),AG230)</f>
        <v>16913.467153489371</v>
      </c>
      <c r="H230" s="30">
        <f>IF(E230-$AC230 &lt;= 0,E230,'Mortgage Amortization'!$D230-$AC230)</f>
        <v>195831.66615322948</v>
      </c>
      <c r="I230" s="29">
        <f t="shared" si="79"/>
        <v>212745.13330671884</v>
      </c>
      <c r="J230" s="31">
        <f>SUM(I$3:I230)</f>
        <v>109987779.1460516</v>
      </c>
      <c r="K230" s="32">
        <f t="shared" si="80"/>
        <v>19</v>
      </c>
      <c r="L230" s="29">
        <f t="shared" si="81"/>
        <v>3720801.6569113601</v>
      </c>
      <c r="M230" s="37">
        <f t="shared" si="98"/>
        <v>20000000</v>
      </c>
      <c r="N230" s="37">
        <f t="shared" si="94"/>
        <v>20000000</v>
      </c>
      <c r="O230" s="37">
        <f>IF(G230 = E230*('Control Panel'!$C$22),M230*('Control Panel'!$C$22),$AG230-G230)</f>
        <v>101291.66666666669</v>
      </c>
      <c r="P230" s="38">
        <f t="shared" si="82"/>
        <v>0</v>
      </c>
      <c r="Q230" s="38">
        <f t="shared" si="83"/>
        <v>101291.66666666669</v>
      </c>
      <c r="R230" s="44">
        <f>SUM(Q$3:Q230)</f>
        <v>23094500.000000037</v>
      </c>
      <c r="S230" s="39">
        <f t="shared" si="84"/>
        <v>19</v>
      </c>
      <c r="T230" s="38">
        <f t="shared" si="85"/>
        <v>0</v>
      </c>
      <c r="U230" s="17">
        <f t="shared" si="99"/>
        <v>10000000</v>
      </c>
      <c r="V230" s="17">
        <f t="shared" si="95"/>
        <v>10000000</v>
      </c>
      <c r="W230" s="17">
        <f>IF(O230 = M230*('Control Panel'!$C$22), U230*('Control Panel'!$C$22),$AG230-G230-O230)</f>
        <v>50645.833333333343</v>
      </c>
      <c r="X230" s="20">
        <f t="shared" si="86"/>
        <v>0</v>
      </c>
      <c r="Y230" s="20">
        <f t="shared" si="87"/>
        <v>50645.833333333343</v>
      </c>
      <c r="Z230" s="48">
        <f>SUM(Y$3:Y230)</f>
        <v>11547250.000000019</v>
      </c>
      <c r="AA230" s="19">
        <f t="shared" si="88"/>
        <v>19</v>
      </c>
      <c r="AB230" s="20">
        <f t="shared" si="89"/>
        <v>0</v>
      </c>
      <c r="AC230" s="22">
        <f t="shared" si="90"/>
        <v>168850.96715348942</v>
      </c>
      <c r="AD230" s="99">
        <f t="shared" si="91"/>
        <v>0</v>
      </c>
      <c r="AF230" s="40">
        <f t="shared" si="92"/>
        <v>364682.6333067189</v>
      </c>
      <c r="AG230" s="3">
        <f>IF('Control Panel'!$D$27= "ON",'Mortgage Amortization'!D230*(1-'Control Panel'!$C$27),'Mortgage Amortization'!D230)</f>
        <v>364682.6333067189</v>
      </c>
      <c r="AH230" s="40">
        <f t="shared" si="96"/>
        <v>0</v>
      </c>
      <c r="AK230" s="2">
        <f>SUM('Mortgage Amortization'!G230,'Mortgage Amortization'!M230,'Mortgage Amortization'!S230,'Mortgage Amortization'!Y230,'Mortgage Amortization'!AE230,'Mortgage Amortization'!AK230,'Mortgage Amortization'!AQ230,'Mortgage Amortization'!AW230,'Mortgage Amortization'!BC230,'Mortgage Amortization'!BI230,'Mortgage Amortization'!BO230,'Mortgage Amortization'!BU230,'Mortgage Amortization'!CA230,'Mortgage Amortization'!CG230,'Mortgage Amortization'!CM230)</f>
        <v>34821932.811108634</v>
      </c>
    </row>
    <row r="231" spans="3:37" x14ac:dyDescent="0.3">
      <c r="D231">
        <v>229</v>
      </c>
      <c r="E231" s="28">
        <f t="shared" si="97"/>
        <v>3143725.8137624012</v>
      </c>
      <c r="F231" s="28">
        <f t="shared" si="93"/>
        <v>2946902.341816633</v>
      </c>
      <c r="G231" s="28">
        <f>IF($AG231-E231*('Control Panel'!$C$22) &gt;=0, E231*('Control Panel'!$C$22),AG231)</f>
        <v>15921.661360950831</v>
      </c>
      <c r="H231" s="30">
        <f>IF(E231-$AC231 &lt;= 0,E231,'Mortgage Amortization'!$D231-$AC231)</f>
        <v>196823.47194576805</v>
      </c>
      <c r="I231" s="29">
        <f t="shared" si="79"/>
        <v>212745.13330671887</v>
      </c>
      <c r="J231" s="31">
        <f>SUM(I$3:I231)</f>
        <v>110200524.27935831</v>
      </c>
      <c r="K231" s="32">
        <f t="shared" si="80"/>
        <v>19.083333333333332</v>
      </c>
      <c r="L231" s="29">
        <f t="shared" si="81"/>
        <v>3756047.9229650735</v>
      </c>
      <c r="M231" s="37">
        <f t="shared" si="98"/>
        <v>20000000</v>
      </c>
      <c r="N231" s="37">
        <f t="shared" si="94"/>
        <v>20000000</v>
      </c>
      <c r="O231" s="37">
        <f>IF(G231 = E231*('Control Panel'!$C$22),M231*('Control Panel'!$C$22),$AG231-G231)</f>
        <v>101291.66666666669</v>
      </c>
      <c r="P231" s="38">
        <f t="shared" si="82"/>
        <v>0</v>
      </c>
      <c r="Q231" s="38">
        <f t="shared" si="83"/>
        <v>101291.66666666669</v>
      </c>
      <c r="R231" s="44">
        <f>SUM(Q$3:Q231)</f>
        <v>23195791.666666705</v>
      </c>
      <c r="S231" s="39">
        <f t="shared" si="84"/>
        <v>19.083333333333332</v>
      </c>
      <c r="T231" s="38">
        <f t="shared" si="85"/>
        <v>0</v>
      </c>
      <c r="U231" s="17">
        <f t="shared" si="99"/>
        <v>10000000</v>
      </c>
      <c r="V231" s="17">
        <f t="shared" si="95"/>
        <v>10000000</v>
      </c>
      <c r="W231" s="17">
        <f>IF(O231 = M231*('Control Panel'!$C$22), U231*('Control Panel'!$C$22),$AG231-G231-O231)</f>
        <v>50645.833333333343</v>
      </c>
      <c r="X231" s="20">
        <f t="shared" si="86"/>
        <v>0</v>
      </c>
      <c r="Y231" s="20">
        <f t="shared" si="87"/>
        <v>50645.833333333343</v>
      </c>
      <c r="Z231" s="48">
        <f>SUM(Y$3:Y231)</f>
        <v>11597895.833333353</v>
      </c>
      <c r="AA231" s="19">
        <f t="shared" si="88"/>
        <v>19.083333333333332</v>
      </c>
      <c r="AB231" s="20">
        <f t="shared" si="89"/>
        <v>0</v>
      </c>
      <c r="AC231" s="22">
        <f t="shared" si="90"/>
        <v>167859.16136095085</v>
      </c>
      <c r="AD231" s="99">
        <f t="shared" si="91"/>
        <v>0</v>
      </c>
      <c r="AF231" s="40">
        <f t="shared" si="92"/>
        <v>364682.6333067189</v>
      </c>
      <c r="AG231" s="3">
        <f>IF('Control Panel'!$D$27= "ON",'Mortgage Amortization'!D231*(1-'Control Panel'!$C$27),'Mortgage Amortization'!D231)</f>
        <v>364682.6333067189</v>
      </c>
      <c r="AH231" s="40">
        <f t="shared" si="96"/>
        <v>0</v>
      </c>
      <c r="AK231" s="2">
        <f>SUM('Mortgage Amortization'!G231,'Mortgage Amortization'!M231,'Mortgage Amortization'!S231,'Mortgage Amortization'!Y231,'Mortgage Amortization'!AE231,'Mortgage Amortization'!AK231,'Mortgage Amortization'!AQ231,'Mortgage Amortization'!AW231,'Mortgage Amortization'!BC231,'Mortgage Amortization'!BI231,'Mortgage Amortization'!BO231,'Mortgage Amortization'!BU231,'Mortgage Amortization'!CA231,'Mortgage Amortization'!CG231,'Mortgage Amortization'!CM231)</f>
        <v>34640232.850173339</v>
      </c>
    </row>
    <row r="232" spans="3:37" x14ac:dyDescent="0.3">
      <c r="D232">
        <v>230</v>
      </c>
      <c r="E232" s="28">
        <f t="shared" si="97"/>
        <v>2946902.341816633</v>
      </c>
      <c r="F232" s="28">
        <f t="shared" si="93"/>
        <v>2749082.0409952397</v>
      </c>
      <c r="G232" s="28">
        <f>IF($AG232-E232*('Control Panel'!$C$22) &gt;=0, E232*('Control Panel'!$C$22),AG232)</f>
        <v>14924.832485325491</v>
      </c>
      <c r="H232" s="30">
        <f>IF(E232-$AC232 &lt;= 0,E232,'Mortgage Amortization'!$D232-$AC232)</f>
        <v>197820.30082139338</v>
      </c>
      <c r="I232" s="29">
        <f t="shared" si="79"/>
        <v>212745.13330671887</v>
      </c>
      <c r="J232" s="31">
        <f>SUM(I$3:I232)</f>
        <v>110413269.41266502</v>
      </c>
      <c r="K232" s="32">
        <f t="shared" si="80"/>
        <v>19.166666666666668</v>
      </c>
      <c r="L232" s="29">
        <f t="shared" si="81"/>
        <v>3791555.7657433734</v>
      </c>
      <c r="M232" s="37">
        <f t="shared" si="98"/>
        <v>20000000</v>
      </c>
      <c r="N232" s="37">
        <f t="shared" si="94"/>
        <v>20000000</v>
      </c>
      <c r="O232" s="37">
        <f>IF(G232 = E232*('Control Panel'!$C$22),M232*('Control Panel'!$C$22),$AG232-G232)</f>
        <v>101291.66666666669</v>
      </c>
      <c r="P232" s="38">
        <f t="shared" si="82"/>
        <v>0</v>
      </c>
      <c r="Q232" s="38">
        <f t="shared" si="83"/>
        <v>101291.66666666669</v>
      </c>
      <c r="R232" s="44">
        <f>SUM(Q$3:Q232)</f>
        <v>23297083.333333373</v>
      </c>
      <c r="S232" s="39">
        <f t="shared" si="84"/>
        <v>19.166666666666668</v>
      </c>
      <c r="T232" s="38">
        <f t="shared" si="85"/>
        <v>0</v>
      </c>
      <c r="U232" s="17">
        <f t="shared" si="99"/>
        <v>10000000</v>
      </c>
      <c r="V232" s="17">
        <f t="shared" si="95"/>
        <v>10000000</v>
      </c>
      <c r="W232" s="17">
        <f>IF(O232 = M232*('Control Panel'!$C$22), U232*('Control Panel'!$C$22),$AG232-G232-O232)</f>
        <v>50645.833333333343</v>
      </c>
      <c r="X232" s="20">
        <f t="shared" si="86"/>
        <v>0</v>
      </c>
      <c r="Y232" s="20">
        <f t="shared" si="87"/>
        <v>50645.833333333343</v>
      </c>
      <c r="Z232" s="48">
        <f>SUM(Y$3:Y232)</f>
        <v>11648541.666666687</v>
      </c>
      <c r="AA232" s="19">
        <f t="shared" si="88"/>
        <v>19.166666666666668</v>
      </c>
      <c r="AB232" s="20">
        <f t="shared" si="89"/>
        <v>0</v>
      </c>
      <c r="AC232" s="22">
        <f t="shared" si="90"/>
        <v>166862.33248532552</v>
      </c>
      <c r="AD232" s="99">
        <f t="shared" si="91"/>
        <v>0</v>
      </c>
      <c r="AF232" s="40">
        <f t="shared" si="92"/>
        <v>364682.6333067189</v>
      </c>
      <c r="AG232" s="3">
        <f>IF('Control Panel'!$D$27= "ON",'Mortgage Amortization'!D232*(1-'Control Panel'!$C$27),'Mortgage Amortization'!D232)</f>
        <v>364682.6333067189</v>
      </c>
      <c r="AH232" s="40">
        <f t="shared" si="96"/>
        <v>0</v>
      </c>
      <c r="AK232" s="2">
        <f>SUM('Mortgage Amortization'!G232,'Mortgage Amortization'!M232,'Mortgage Amortization'!S232,'Mortgage Amortization'!Y232,'Mortgage Amortization'!AE232,'Mortgage Amortization'!AK232,'Mortgage Amortization'!AQ232,'Mortgage Amortization'!AW232,'Mortgage Amortization'!BC232,'Mortgage Amortization'!BI232,'Mortgage Amortization'!BO232,'Mortgage Amortization'!BU232,'Mortgage Amortization'!CA232,'Mortgage Amortization'!CG232,'Mortgage Amortization'!CM232)</f>
        <v>34457583.258756936</v>
      </c>
    </row>
    <row r="233" spans="3:37" x14ac:dyDescent="0.3">
      <c r="D233">
        <v>231</v>
      </c>
      <c r="E233" s="28">
        <f t="shared" si="97"/>
        <v>2749082.0409952397</v>
      </c>
      <c r="F233" s="28">
        <f t="shared" si="93"/>
        <v>2550259.8627753113</v>
      </c>
      <c r="G233" s="28">
        <f>IF($AG233-E233*('Control Panel'!$C$22) &gt;=0, E233*('Control Panel'!$C$22),AG233)</f>
        <v>13922.955086790476</v>
      </c>
      <c r="H233" s="30">
        <f>IF(E233-$AC233 &lt;= 0,E233,'Mortgage Amortization'!$D233-$AC233)</f>
        <v>198822.17821992841</v>
      </c>
      <c r="I233" s="29">
        <f t="shared" si="79"/>
        <v>212745.1333067189</v>
      </c>
      <c r="J233" s="31">
        <f>SUM(I$3:I233)</f>
        <v>110626014.54597174</v>
      </c>
      <c r="K233" s="32">
        <f t="shared" si="80"/>
        <v>19.25</v>
      </c>
      <c r="L233" s="29">
        <f t="shared" si="81"/>
        <v>3827326.9307336221</v>
      </c>
      <c r="M233" s="37">
        <f t="shared" si="98"/>
        <v>20000000</v>
      </c>
      <c r="N233" s="37">
        <f t="shared" si="94"/>
        <v>20000000</v>
      </c>
      <c r="O233" s="37">
        <f>IF(G233 = E233*('Control Panel'!$C$22),M233*('Control Panel'!$C$22),$AG233-G233)</f>
        <v>101291.66666666669</v>
      </c>
      <c r="P233" s="38">
        <f t="shared" si="82"/>
        <v>0</v>
      </c>
      <c r="Q233" s="38">
        <f t="shared" si="83"/>
        <v>101291.66666666669</v>
      </c>
      <c r="R233" s="44">
        <f>SUM(Q$3:Q233)</f>
        <v>23398375.000000041</v>
      </c>
      <c r="S233" s="39">
        <f t="shared" si="84"/>
        <v>19.25</v>
      </c>
      <c r="T233" s="38">
        <f t="shared" si="85"/>
        <v>0</v>
      </c>
      <c r="U233" s="17">
        <f t="shared" si="99"/>
        <v>10000000</v>
      </c>
      <c r="V233" s="17">
        <f t="shared" si="95"/>
        <v>10000000</v>
      </c>
      <c r="W233" s="17">
        <f>IF(O233 = M233*('Control Panel'!$C$22), U233*('Control Panel'!$C$22),$AG233-G233-O233)</f>
        <v>50645.833333333343</v>
      </c>
      <c r="X233" s="20">
        <f t="shared" si="86"/>
        <v>0</v>
      </c>
      <c r="Y233" s="20">
        <f t="shared" si="87"/>
        <v>50645.833333333343</v>
      </c>
      <c r="Z233" s="48">
        <f>SUM(Y$3:Y233)</f>
        <v>11699187.50000002</v>
      </c>
      <c r="AA233" s="19">
        <f t="shared" si="88"/>
        <v>19.25</v>
      </c>
      <c r="AB233" s="20">
        <f t="shared" si="89"/>
        <v>0</v>
      </c>
      <c r="AC233" s="22">
        <f t="shared" si="90"/>
        <v>165860.45508679049</v>
      </c>
      <c r="AD233" s="99">
        <f t="shared" si="91"/>
        <v>0</v>
      </c>
      <c r="AF233" s="40">
        <f t="shared" si="92"/>
        <v>364682.6333067189</v>
      </c>
      <c r="AG233" s="3">
        <f>IF('Control Panel'!$D$27= "ON",'Mortgage Amortization'!D233*(1-'Control Panel'!$C$27),'Mortgage Amortization'!D233)</f>
        <v>364682.6333067189</v>
      </c>
      <c r="AH233" s="40">
        <f t="shared" si="96"/>
        <v>0</v>
      </c>
      <c r="AK233" s="2">
        <f>SUM('Mortgage Amortization'!G233,'Mortgage Amortization'!M233,'Mortgage Amortization'!S233,'Mortgage Amortization'!Y233,'Mortgage Amortization'!AE233,'Mortgage Amortization'!AK233,'Mortgage Amortization'!AQ233,'Mortgage Amortization'!AW233,'Mortgage Amortization'!BC233,'Mortgage Amortization'!BI233,'Mortgage Amortization'!BO233,'Mortgage Amortization'!BU233,'Mortgage Amortization'!CA233,'Mortgage Amortization'!CG233,'Mortgage Amortization'!CM233)</f>
        <v>34273979.002405129</v>
      </c>
    </row>
    <row r="234" spans="3:37" x14ac:dyDescent="0.3">
      <c r="D234">
        <v>232</v>
      </c>
      <c r="E234" s="28">
        <f t="shared" si="97"/>
        <v>2550259.8627753113</v>
      </c>
      <c r="F234" s="28">
        <f t="shared" si="93"/>
        <v>2350430.7330652731</v>
      </c>
      <c r="G234" s="28">
        <f>IF($AG234-E234*('Control Panel'!$C$22) &gt;=0, E234*('Control Panel'!$C$22),AG234)</f>
        <v>12916.003596680797</v>
      </c>
      <c r="H234" s="30">
        <f>IF(E234-$AC234 &lt;= 0,E234,'Mortgage Amortization'!$D234-$AC234)</f>
        <v>199829.12971003808</v>
      </c>
      <c r="I234" s="29">
        <f t="shared" si="79"/>
        <v>212745.13330671887</v>
      </c>
      <c r="J234" s="31">
        <f>SUM(I$3:I234)</f>
        <v>110838759.67927845</v>
      </c>
      <c r="K234" s="32">
        <f t="shared" si="80"/>
        <v>19.333333333333332</v>
      </c>
      <c r="L234" s="29">
        <f t="shared" si="81"/>
        <v>3863363.1743940692</v>
      </c>
      <c r="M234" s="37">
        <f t="shared" si="98"/>
        <v>20000000</v>
      </c>
      <c r="N234" s="37">
        <f t="shared" si="94"/>
        <v>20000000</v>
      </c>
      <c r="O234" s="37">
        <f>IF(G234 = E234*('Control Panel'!$C$22),M234*('Control Panel'!$C$22),$AG234-G234)</f>
        <v>101291.66666666669</v>
      </c>
      <c r="P234" s="38">
        <f t="shared" si="82"/>
        <v>0</v>
      </c>
      <c r="Q234" s="38">
        <f t="shared" si="83"/>
        <v>101291.66666666669</v>
      </c>
      <c r="R234" s="44">
        <f>SUM(Q$3:Q234)</f>
        <v>23499666.666666709</v>
      </c>
      <c r="S234" s="39">
        <f t="shared" si="84"/>
        <v>19.333333333333332</v>
      </c>
      <c r="T234" s="38">
        <f t="shared" si="85"/>
        <v>0</v>
      </c>
      <c r="U234" s="17">
        <f t="shared" si="99"/>
        <v>10000000</v>
      </c>
      <c r="V234" s="17">
        <f t="shared" si="95"/>
        <v>10000000</v>
      </c>
      <c r="W234" s="17">
        <f>IF(O234 = M234*('Control Panel'!$C$22), U234*('Control Panel'!$C$22),$AG234-G234-O234)</f>
        <v>50645.833333333343</v>
      </c>
      <c r="X234" s="20">
        <f t="shared" si="86"/>
        <v>0</v>
      </c>
      <c r="Y234" s="20">
        <f t="shared" si="87"/>
        <v>50645.833333333343</v>
      </c>
      <c r="Z234" s="48">
        <f>SUM(Y$3:Y234)</f>
        <v>11749833.333333354</v>
      </c>
      <c r="AA234" s="19">
        <f t="shared" si="88"/>
        <v>19.333333333333332</v>
      </c>
      <c r="AB234" s="20">
        <f t="shared" si="89"/>
        <v>0</v>
      </c>
      <c r="AC234" s="22">
        <f t="shared" si="90"/>
        <v>164853.50359668082</v>
      </c>
      <c r="AD234" s="99">
        <f t="shared" si="91"/>
        <v>0</v>
      </c>
      <c r="AF234" s="40">
        <f t="shared" si="92"/>
        <v>364682.6333067189</v>
      </c>
      <c r="AG234" s="3">
        <f>IF('Control Panel'!$D$27= "ON",'Mortgage Amortization'!D234*(1-'Control Panel'!$C$27),'Mortgage Amortization'!D234)</f>
        <v>364682.6333067189</v>
      </c>
      <c r="AH234" s="40">
        <f t="shared" si="96"/>
        <v>0</v>
      </c>
      <c r="AK234" s="2">
        <f>SUM('Mortgage Amortization'!G234,'Mortgage Amortization'!M234,'Mortgage Amortization'!S234,'Mortgage Amortization'!Y234,'Mortgage Amortization'!AE234,'Mortgage Amortization'!AK234,'Mortgage Amortization'!AQ234,'Mortgage Amortization'!AW234,'Mortgage Amortization'!BC234,'Mortgage Amortization'!BI234,'Mortgage Amortization'!BO234,'Mortgage Amortization'!BU234,'Mortgage Amortization'!CA234,'Mortgage Amortization'!CG234,'Mortgage Amortization'!CM234)</f>
        <v>34089415.01962202</v>
      </c>
    </row>
    <row r="235" spans="3:37" x14ac:dyDescent="0.3">
      <c r="D235">
        <v>233</v>
      </c>
      <c r="E235" s="28">
        <f t="shared" si="97"/>
        <v>2350430.7330652731</v>
      </c>
      <c r="F235" s="28">
        <f t="shared" si="93"/>
        <v>2149589.5520753912</v>
      </c>
      <c r="G235" s="28">
        <f>IF($AG235-E235*('Control Panel'!$C$22) &gt;=0, E235*('Control Panel'!$C$22),AG235)</f>
        <v>11903.952316836832</v>
      </c>
      <c r="H235" s="30">
        <f>IF(E235-$AC235 &lt;= 0,E235,'Mortgage Amortization'!$D235-$AC235)</f>
        <v>200841.18098988204</v>
      </c>
      <c r="I235" s="29">
        <f t="shared" si="79"/>
        <v>212745.13330671887</v>
      </c>
      <c r="J235" s="31">
        <f>SUM(I$3:I235)</f>
        <v>111051504.81258516</v>
      </c>
      <c r="K235" s="32">
        <f t="shared" si="80"/>
        <v>19.416666666666668</v>
      </c>
      <c r="L235" s="29">
        <f t="shared" si="81"/>
        <v>3899666.2642202098</v>
      </c>
      <c r="M235" s="37">
        <f t="shared" si="98"/>
        <v>20000000</v>
      </c>
      <c r="N235" s="37">
        <f t="shared" si="94"/>
        <v>20000000</v>
      </c>
      <c r="O235" s="37">
        <f>IF(G235 = E235*('Control Panel'!$C$22),M235*('Control Panel'!$C$22),$AG235-G235)</f>
        <v>101291.66666666669</v>
      </c>
      <c r="P235" s="38">
        <f t="shared" si="82"/>
        <v>0</v>
      </c>
      <c r="Q235" s="38">
        <f t="shared" si="83"/>
        <v>101291.66666666669</v>
      </c>
      <c r="R235" s="44">
        <f>SUM(Q$3:Q235)</f>
        <v>23600958.333333377</v>
      </c>
      <c r="S235" s="39">
        <f t="shared" si="84"/>
        <v>19.416666666666668</v>
      </c>
      <c r="T235" s="38">
        <f t="shared" si="85"/>
        <v>0</v>
      </c>
      <c r="U235" s="17">
        <f t="shared" si="99"/>
        <v>10000000</v>
      </c>
      <c r="V235" s="17">
        <f t="shared" si="95"/>
        <v>10000000</v>
      </c>
      <c r="W235" s="17">
        <f>IF(O235 = M235*('Control Panel'!$C$22), U235*('Control Panel'!$C$22),$AG235-G235-O235)</f>
        <v>50645.833333333343</v>
      </c>
      <c r="X235" s="20">
        <f t="shared" si="86"/>
        <v>0</v>
      </c>
      <c r="Y235" s="20">
        <f t="shared" si="87"/>
        <v>50645.833333333343</v>
      </c>
      <c r="Z235" s="48">
        <f>SUM(Y$3:Y235)</f>
        <v>11800479.166666688</v>
      </c>
      <c r="AA235" s="19">
        <f t="shared" si="88"/>
        <v>19.416666666666668</v>
      </c>
      <c r="AB235" s="20">
        <f t="shared" si="89"/>
        <v>0</v>
      </c>
      <c r="AC235" s="22">
        <f t="shared" si="90"/>
        <v>163841.45231683686</v>
      </c>
      <c r="AD235" s="99">
        <f t="shared" si="91"/>
        <v>0</v>
      </c>
      <c r="AF235" s="40">
        <f t="shared" si="92"/>
        <v>364682.6333067189</v>
      </c>
      <c r="AG235" s="3">
        <f>IF('Control Panel'!$D$27= "ON",'Mortgage Amortization'!D235*(1-'Control Panel'!$C$27),'Mortgage Amortization'!D235)</f>
        <v>364682.6333067189</v>
      </c>
      <c r="AH235" s="40">
        <f t="shared" si="96"/>
        <v>0</v>
      </c>
      <c r="AK235" s="2">
        <f>SUM('Mortgage Amortization'!G235,'Mortgage Amortization'!M235,'Mortgage Amortization'!S235,'Mortgage Amortization'!Y235,'Mortgage Amortization'!AE235,'Mortgage Amortization'!AK235,'Mortgage Amortization'!AQ235,'Mortgage Amortization'!AW235,'Mortgage Amortization'!BC235,'Mortgage Amortization'!BI235,'Mortgage Amortization'!BO235,'Mortgage Amortization'!BU235,'Mortgage Amortization'!CA235,'Mortgage Amortization'!CG235,'Mortgage Amortization'!CM235)</f>
        <v>33903886.221723095</v>
      </c>
    </row>
    <row r="236" spans="3:37" x14ac:dyDescent="0.3">
      <c r="D236">
        <v>234</v>
      </c>
      <c r="E236" s="28">
        <f t="shared" si="97"/>
        <v>2149589.5520753912</v>
      </c>
      <c r="F236" s="28">
        <f t="shared" si="93"/>
        <v>1947731.1941876209</v>
      </c>
      <c r="G236" s="28">
        <f>IF($AG236-E236*('Control Panel'!$C$22) &gt;=0, E236*('Control Panel'!$C$22),AG236)</f>
        <v>10886.775418948493</v>
      </c>
      <c r="H236" s="30">
        <f>IF(E236-$AC236 &lt;= 0,E236,'Mortgage Amortization'!$D236-$AC236)</f>
        <v>201858.35788777037</v>
      </c>
      <c r="I236" s="29">
        <f t="shared" si="79"/>
        <v>212745.13330671887</v>
      </c>
      <c r="J236" s="31">
        <f>SUM(I$3:I236)</f>
        <v>111264249.94589187</v>
      </c>
      <c r="K236" s="32">
        <f t="shared" si="80"/>
        <v>19.5</v>
      </c>
      <c r="L236" s="29">
        <f t="shared" si="81"/>
        <v>3936237.978811522</v>
      </c>
      <c r="M236" s="37">
        <f t="shared" si="98"/>
        <v>20000000</v>
      </c>
      <c r="N236" s="37">
        <f t="shared" si="94"/>
        <v>20000000</v>
      </c>
      <c r="O236" s="37">
        <f>IF(G236 = E236*('Control Panel'!$C$22),M236*('Control Panel'!$C$22),$AG236-G236)</f>
        <v>101291.66666666669</v>
      </c>
      <c r="P236" s="38">
        <f t="shared" si="82"/>
        <v>0</v>
      </c>
      <c r="Q236" s="38">
        <f t="shared" si="83"/>
        <v>101291.66666666669</v>
      </c>
      <c r="R236" s="44">
        <f>SUM(Q$3:Q236)</f>
        <v>23702250.000000045</v>
      </c>
      <c r="S236" s="39">
        <f t="shared" si="84"/>
        <v>19.5</v>
      </c>
      <c r="T236" s="38">
        <f t="shared" si="85"/>
        <v>0</v>
      </c>
      <c r="U236" s="17">
        <f t="shared" si="99"/>
        <v>10000000</v>
      </c>
      <c r="V236" s="17">
        <f t="shared" si="95"/>
        <v>10000000</v>
      </c>
      <c r="W236" s="17">
        <f>IF(O236 = M236*('Control Panel'!$C$22), U236*('Control Panel'!$C$22),$AG236-G236-O236)</f>
        <v>50645.833333333343</v>
      </c>
      <c r="X236" s="20">
        <f t="shared" si="86"/>
        <v>0</v>
      </c>
      <c r="Y236" s="20">
        <f t="shared" si="87"/>
        <v>50645.833333333343</v>
      </c>
      <c r="Z236" s="48">
        <f>SUM(Y$3:Y236)</f>
        <v>11851125.000000022</v>
      </c>
      <c r="AA236" s="19">
        <f t="shared" si="88"/>
        <v>19.5</v>
      </c>
      <c r="AB236" s="20">
        <f t="shared" si="89"/>
        <v>0</v>
      </c>
      <c r="AC236" s="22">
        <f t="shared" si="90"/>
        <v>162824.27541894853</v>
      </c>
      <c r="AD236" s="99">
        <f t="shared" si="91"/>
        <v>0</v>
      </c>
      <c r="AF236" s="40">
        <f t="shared" si="92"/>
        <v>364682.6333067189</v>
      </c>
      <c r="AG236" s="3">
        <f>IF('Control Panel'!$D$27= "ON",'Mortgage Amortization'!D236*(1-'Control Panel'!$C$27),'Mortgage Amortization'!D236)</f>
        <v>364682.6333067189</v>
      </c>
      <c r="AH236" s="40">
        <f t="shared" si="96"/>
        <v>0</v>
      </c>
      <c r="AK236" s="2">
        <f>SUM('Mortgage Amortization'!G236,'Mortgage Amortization'!M236,'Mortgage Amortization'!S236,'Mortgage Amortization'!Y236,'Mortgage Amortization'!AE236,'Mortgage Amortization'!AK236,'Mortgage Amortization'!AQ236,'Mortgage Amortization'!AW236,'Mortgage Amortization'!BC236,'Mortgage Amortization'!BI236,'Mortgage Amortization'!BO236,'Mortgage Amortization'!BU236,'Mortgage Amortization'!CA236,'Mortgage Amortization'!CG236,'Mortgage Amortization'!CM236)</f>
        <v>33717387.492687434</v>
      </c>
    </row>
    <row r="237" spans="3:37" x14ac:dyDescent="0.3">
      <c r="D237">
        <v>235</v>
      </c>
      <c r="E237" s="28">
        <f t="shared" si="97"/>
        <v>1947731.1941876209</v>
      </c>
      <c r="F237" s="28">
        <f t="shared" si="93"/>
        <v>1744850.5078247981</v>
      </c>
      <c r="G237" s="28">
        <f>IF($AG237-E237*('Control Panel'!$C$22) &gt;=0, E237*('Control Panel'!$C$22),AG237)</f>
        <v>9864.4469438960568</v>
      </c>
      <c r="H237" s="30">
        <f>IF(E237-$AC237 &lt;= 0,E237,'Mortgage Amortization'!$D237-$AC237)</f>
        <v>202880.6863628228</v>
      </c>
      <c r="I237" s="29">
        <f t="shared" si="79"/>
        <v>212745.13330671887</v>
      </c>
      <c r="J237" s="31">
        <f>SUM(I$3:I237)</f>
        <v>111476995.07919858</v>
      </c>
      <c r="K237" s="32">
        <f t="shared" si="80"/>
        <v>19.583333333333332</v>
      </c>
      <c r="L237" s="29">
        <f t="shared" si="81"/>
        <v>3973080.1079386128</v>
      </c>
      <c r="M237" s="37">
        <f t="shared" si="98"/>
        <v>20000000</v>
      </c>
      <c r="N237" s="37">
        <f t="shared" si="94"/>
        <v>20000000</v>
      </c>
      <c r="O237" s="37">
        <f>IF(G237 = E237*('Control Panel'!$C$22),M237*('Control Panel'!$C$22),$AG237-G237)</f>
        <v>101291.66666666669</v>
      </c>
      <c r="P237" s="38">
        <f t="shared" si="82"/>
        <v>0</v>
      </c>
      <c r="Q237" s="38">
        <f t="shared" si="83"/>
        <v>101291.66666666669</v>
      </c>
      <c r="R237" s="44">
        <f>SUM(Q$3:Q237)</f>
        <v>23803541.666666713</v>
      </c>
      <c r="S237" s="39">
        <f t="shared" si="84"/>
        <v>19.583333333333332</v>
      </c>
      <c r="T237" s="38">
        <f t="shared" si="85"/>
        <v>0</v>
      </c>
      <c r="U237" s="17">
        <f t="shared" si="99"/>
        <v>10000000</v>
      </c>
      <c r="V237" s="17">
        <f t="shared" si="95"/>
        <v>10000000</v>
      </c>
      <c r="W237" s="17">
        <f>IF(O237 = M237*('Control Panel'!$C$22), U237*('Control Panel'!$C$22),$AG237-G237-O237)</f>
        <v>50645.833333333343</v>
      </c>
      <c r="X237" s="20">
        <f t="shared" si="86"/>
        <v>0</v>
      </c>
      <c r="Y237" s="20">
        <f t="shared" si="87"/>
        <v>50645.833333333343</v>
      </c>
      <c r="Z237" s="48">
        <f>SUM(Y$3:Y237)</f>
        <v>11901770.833333356</v>
      </c>
      <c r="AA237" s="19">
        <f t="shared" si="88"/>
        <v>19.583333333333332</v>
      </c>
      <c r="AB237" s="20">
        <f t="shared" si="89"/>
        <v>0</v>
      </c>
      <c r="AC237" s="22">
        <f t="shared" si="90"/>
        <v>161801.9469438961</v>
      </c>
      <c r="AD237" s="99">
        <f t="shared" si="91"/>
        <v>0</v>
      </c>
      <c r="AF237" s="40">
        <f t="shared" si="92"/>
        <v>364682.6333067189</v>
      </c>
      <c r="AG237" s="3">
        <f>IF('Control Panel'!$D$27= "ON",'Mortgage Amortization'!D237*(1-'Control Panel'!$C$27),'Mortgage Amortization'!D237)</f>
        <v>364682.6333067189</v>
      </c>
      <c r="AH237" s="40">
        <f t="shared" si="96"/>
        <v>0</v>
      </c>
      <c r="AK237" s="2">
        <f>SUM('Mortgage Amortization'!G237,'Mortgage Amortization'!M237,'Mortgage Amortization'!S237,'Mortgage Amortization'!Y237,'Mortgage Amortization'!AE237,'Mortgage Amortization'!AK237,'Mortgage Amortization'!AQ237,'Mortgage Amortization'!AW237,'Mortgage Amortization'!BC237,'Mortgage Amortization'!BI237,'Mortgage Amortization'!BO237,'Mortgage Amortization'!BU237,'Mortgage Amortization'!CA237,'Mortgage Amortization'!CG237,'Mortgage Amortization'!CM237)</f>
        <v>33529913.68900919</v>
      </c>
    </row>
    <row r="238" spans="3:37" x14ac:dyDescent="0.3">
      <c r="D238">
        <v>236</v>
      </c>
      <c r="E238" s="28">
        <f t="shared" si="97"/>
        <v>1744850.5078247981</v>
      </c>
      <c r="F238" s="28">
        <f t="shared" si="93"/>
        <v>1540942.315319167</v>
      </c>
      <c r="G238" s="28">
        <f>IF($AG238-E238*('Control Panel'!$C$22) &gt;=0, E238*('Control Panel'!$C$22),AG238)</f>
        <v>8836.9408010876759</v>
      </c>
      <c r="H238" s="30">
        <f>IF(E238-$AC238 &lt;= 0,E238,'Mortgage Amortization'!$D238-$AC238)</f>
        <v>203908.19250563119</v>
      </c>
      <c r="I238" s="29">
        <f t="shared" si="79"/>
        <v>212745.13330671887</v>
      </c>
      <c r="J238" s="31">
        <f>SUM(I$3:I238)</f>
        <v>111689740.2125053</v>
      </c>
      <c r="K238" s="32">
        <f t="shared" si="80"/>
        <v>19.666666666666668</v>
      </c>
      <c r="L238" s="29">
        <f t="shared" si="81"/>
        <v>4010194.452610747</v>
      </c>
      <c r="M238" s="37">
        <f t="shared" si="98"/>
        <v>20000000</v>
      </c>
      <c r="N238" s="37">
        <f t="shared" si="94"/>
        <v>20000000</v>
      </c>
      <c r="O238" s="37">
        <f>IF(G238 = E238*('Control Panel'!$C$22),M238*('Control Panel'!$C$22),$AG238-G238)</f>
        <v>101291.66666666669</v>
      </c>
      <c r="P238" s="38">
        <f t="shared" si="82"/>
        <v>0</v>
      </c>
      <c r="Q238" s="38">
        <f t="shared" si="83"/>
        <v>101291.66666666669</v>
      </c>
      <c r="R238" s="44">
        <f>SUM(Q$3:Q238)</f>
        <v>23904833.333333381</v>
      </c>
      <c r="S238" s="39">
        <f t="shared" si="84"/>
        <v>19.666666666666668</v>
      </c>
      <c r="T238" s="38">
        <f t="shared" si="85"/>
        <v>0</v>
      </c>
      <c r="U238" s="17">
        <f t="shared" si="99"/>
        <v>10000000</v>
      </c>
      <c r="V238" s="17">
        <f t="shared" si="95"/>
        <v>10000000</v>
      </c>
      <c r="W238" s="17">
        <f>IF(O238 = M238*('Control Panel'!$C$22), U238*('Control Panel'!$C$22),$AG238-G238-O238)</f>
        <v>50645.833333333343</v>
      </c>
      <c r="X238" s="20">
        <f t="shared" si="86"/>
        <v>0</v>
      </c>
      <c r="Y238" s="20">
        <f t="shared" si="87"/>
        <v>50645.833333333343</v>
      </c>
      <c r="Z238" s="48">
        <f>SUM(Y$3:Y238)</f>
        <v>11952416.66666669</v>
      </c>
      <c r="AA238" s="19">
        <f t="shared" si="88"/>
        <v>19.666666666666668</v>
      </c>
      <c r="AB238" s="20">
        <f t="shared" si="89"/>
        <v>0</v>
      </c>
      <c r="AC238" s="22">
        <f t="shared" si="90"/>
        <v>160774.44080108771</v>
      </c>
      <c r="AD238" s="99">
        <f t="shared" si="91"/>
        <v>0</v>
      </c>
      <c r="AF238" s="40">
        <f t="shared" si="92"/>
        <v>364682.6333067189</v>
      </c>
      <c r="AG238" s="3">
        <f>IF('Control Panel'!$D$27= "ON",'Mortgage Amortization'!D238*(1-'Control Panel'!$C$27),'Mortgage Amortization'!D238)</f>
        <v>364682.6333067189</v>
      </c>
      <c r="AH238" s="40">
        <f t="shared" si="96"/>
        <v>0</v>
      </c>
      <c r="AK238" s="2">
        <f>SUM('Mortgage Amortization'!G238,'Mortgage Amortization'!M238,'Mortgage Amortization'!S238,'Mortgage Amortization'!Y238,'Mortgage Amortization'!AE238,'Mortgage Amortization'!AK238,'Mortgage Amortization'!AQ238,'Mortgage Amortization'!AW238,'Mortgage Amortization'!BC238,'Mortgage Amortization'!BI238,'Mortgage Amortization'!BO238,'Mortgage Amortization'!BU238,'Mortgage Amortization'!CA238,'Mortgage Amortization'!CG238,'Mortgage Amortization'!CM238)</f>
        <v>33341459.639548171</v>
      </c>
    </row>
    <row r="239" spans="3:37" x14ac:dyDescent="0.3">
      <c r="D239">
        <v>237</v>
      </c>
      <c r="E239" s="28">
        <f t="shared" si="97"/>
        <v>1540942.315319167</v>
      </c>
      <c r="F239" s="28">
        <f t="shared" si="93"/>
        <v>1336001.4127802416</v>
      </c>
      <c r="G239" s="28">
        <f>IF($AG239-E239*('Control Panel'!$C$22) &gt;=0, E239*('Control Panel'!$C$22),AG239)</f>
        <v>7804.2307677935323</v>
      </c>
      <c r="H239" s="30">
        <f>IF(E239-$AC239 &lt;= 0,E239,'Mortgage Amortization'!$D239-$AC239)</f>
        <v>204940.90253892532</v>
      </c>
      <c r="I239" s="29">
        <f t="shared" si="79"/>
        <v>212745.13330671887</v>
      </c>
      <c r="J239" s="31">
        <f>SUM(I$3:I239)</f>
        <v>111902485.34581201</v>
      </c>
      <c r="K239" s="32">
        <f t="shared" si="80"/>
        <v>19.75</v>
      </c>
      <c r="L239" s="29">
        <f t="shared" si="81"/>
        <v>4047582.825143775</v>
      </c>
      <c r="M239" s="37">
        <f t="shared" si="98"/>
        <v>20000000</v>
      </c>
      <c r="N239" s="37">
        <f t="shared" si="94"/>
        <v>20000000</v>
      </c>
      <c r="O239" s="37">
        <f>IF(G239 = E239*('Control Panel'!$C$22),M239*('Control Panel'!$C$22),$AG239-G239)</f>
        <v>101291.66666666669</v>
      </c>
      <c r="P239" s="38">
        <f t="shared" si="82"/>
        <v>0</v>
      </c>
      <c r="Q239" s="38">
        <f t="shared" si="83"/>
        <v>101291.66666666669</v>
      </c>
      <c r="R239" s="44">
        <f>SUM(Q$3:Q239)</f>
        <v>24006125.000000048</v>
      </c>
      <c r="S239" s="39">
        <f t="shared" si="84"/>
        <v>19.75</v>
      </c>
      <c r="T239" s="38">
        <f t="shared" si="85"/>
        <v>0</v>
      </c>
      <c r="U239" s="17">
        <f t="shared" si="99"/>
        <v>10000000</v>
      </c>
      <c r="V239" s="17">
        <f t="shared" si="95"/>
        <v>10000000</v>
      </c>
      <c r="W239" s="17">
        <f>IF(O239 = M239*('Control Panel'!$C$22), U239*('Control Panel'!$C$22),$AG239-G239-O239)</f>
        <v>50645.833333333343</v>
      </c>
      <c r="X239" s="20">
        <f t="shared" si="86"/>
        <v>0</v>
      </c>
      <c r="Y239" s="20">
        <f t="shared" si="87"/>
        <v>50645.833333333343</v>
      </c>
      <c r="Z239" s="48">
        <f>SUM(Y$3:Y239)</f>
        <v>12003062.500000024</v>
      </c>
      <c r="AA239" s="19">
        <f t="shared" si="88"/>
        <v>19.75</v>
      </c>
      <c r="AB239" s="20">
        <f t="shared" si="89"/>
        <v>0</v>
      </c>
      <c r="AC239" s="22">
        <f t="shared" si="90"/>
        <v>159741.73076779358</v>
      </c>
      <c r="AD239" s="99">
        <f t="shared" si="91"/>
        <v>0</v>
      </c>
      <c r="AF239" s="40">
        <f t="shared" si="92"/>
        <v>364682.6333067189</v>
      </c>
      <c r="AG239" s="3">
        <f>IF('Control Panel'!$D$27= "ON",'Mortgage Amortization'!D239*(1-'Control Panel'!$C$27),'Mortgage Amortization'!D239)</f>
        <v>364682.6333067189</v>
      </c>
      <c r="AH239" s="40">
        <f t="shared" si="96"/>
        <v>0</v>
      </c>
      <c r="AK239" s="2">
        <f>SUM('Mortgage Amortization'!G239,'Mortgage Amortization'!M239,'Mortgage Amortization'!S239,'Mortgage Amortization'!Y239,'Mortgage Amortization'!AE239,'Mortgage Amortization'!AK239,'Mortgage Amortization'!AQ239,'Mortgage Amortization'!AW239,'Mortgage Amortization'!BC239,'Mortgage Amortization'!BI239,'Mortgage Amortization'!BO239,'Mortgage Amortization'!BU239,'Mortgage Amortization'!CA239,'Mortgage Amortization'!CG239,'Mortgage Amortization'!CM239)</f>
        <v>33152020.145379603</v>
      </c>
    </row>
    <row r="240" spans="3:37" x14ac:dyDescent="0.3">
      <c r="D240">
        <v>238</v>
      </c>
      <c r="E240" s="28">
        <f t="shared" si="97"/>
        <v>1336001.4127802416</v>
      </c>
      <c r="F240" s="28">
        <f t="shared" si="93"/>
        <v>1130022.5699619993</v>
      </c>
      <c r="G240" s="28">
        <f>IF($AG240-E240*('Control Panel'!$C$22) &gt;=0, E240*('Control Panel'!$C$22),AG240)</f>
        <v>6766.2904884765994</v>
      </c>
      <c r="H240" s="30">
        <f>IF(E240-$AC240 &lt;= 0,E240,'Mortgage Amortization'!$D240-$AC240)</f>
        <v>205978.84281824226</v>
      </c>
      <c r="I240" s="29">
        <f t="shared" si="79"/>
        <v>212745.13330671887</v>
      </c>
      <c r="J240" s="31">
        <f>SUM(I$3:I240)</f>
        <v>112115230.47911872</v>
      </c>
      <c r="K240" s="32">
        <f t="shared" si="80"/>
        <v>19.833333333333332</v>
      </c>
      <c r="L240" s="29">
        <f t="shared" si="81"/>
        <v>4085247.0492284712</v>
      </c>
      <c r="M240" s="37">
        <f t="shared" si="98"/>
        <v>20000000</v>
      </c>
      <c r="N240" s="37">
        <f t="shared" si="94"/>
        <v>20000000</v>
      </c>
      <c r="O240" s="37">
        <f>IF(G240 = E240*('Control Panel'!$C$22),M240*('Control Panel'!$C$22),$AG240-G240)</f>
        <v>101291.66666666669</v>
      </c>
      <c r="P240" s="38">
        <f t="shared" si="82"/>
        <v>0</v>
      </c>
      <c r="Q240" s="38">
        <f t="shared" si="83"/>
        <v>101291.66666666669</v>
      </c>
      <c r="R240" s="44">
        <f>SUM(Q$3:Q240)</f>
        <v>24107416.666666716</v>
      </c>
      <c r="S240" s="39">
        <f t="shared" si="84"/>
        <v>19.833333333333332</v>
      </c>
      <c r="T240" s="38">
        <f t="shared" si="85"/>
        <v>0</v>
      </c>
      <c r="U240" s="17">
        <f t="shared" si="99"/>
        <v>10000000</v>
      </c>
      <c r="V240" s="17">
        <f t="shared" si="95"/>
        <v>10000000</v>
      </c>
      <c r="W240" s="17">
        <f>IF(O240 = M240*('Control Panel'!$C$22), U240*('Control Panel'!$C$22),$AG240-G240-O240)</f>
        <v>50645.833333333343</v>
      </c>
      <c r="X240" s="20">
        <f t="shared" si="86"/>
        <v>0</v>
      </c>
      <c r="Y240" s="20">
        <f t="shared" si="87"/>
        <v>50645.833333333343</v>
      </c>
      <c r="Z240" s="48">
        <f>SUM(Y$3:Y240)</f>
        <v>12053708.333333358</v>
      </c>
      <c r="AA240" s="19">
        <f t="shared" si="88"/>
        <v>19.833333333333332</v>
      </c>
      <c r="AB240" s="20">
        <f t="shared" si="89"/>
        <v>0</v>
      </c>
      <c r="AC240" s="22">
        <f t="shared" si="90"/>
        <v>158703.79048847663</v>
      </c>
      <c r="AD240" s="99">
        <f t="shared" si="91"/>
        <v>0</v>
      </c>
      <c r="AF240" s="40">
        <f t="shared" si="92"/>
        <v>364682.6333067189</v>
      </c>
      <c r="AG240" s="3">
        <f>IF('Control Panel'!$D$27= "ON",'Mortgage Amortization'!D240*(1-'Control Panel'!$C$27),'Mortgage Amortization'!D240)</f>
        <v>364682.6333067189</v>
      </c>
      <c r="AH240" s="40">
        <f t="shared" si="96"/>
        <v>0</v>
      </c>
      <c r="AK240" s="2">
        <f>SUM('Mortgage Amortization'!G240,'Mortgage Amortization'!M240,'Mortgage Amortization'!S240,'Mortgage Amortization'!Y240,'Mortgage Amortization'!AE240,'Mortgage Amortization'!AK240,'Mortgage Amortization'!AQ240,'Mortgage Amortization'!AW240,'Mortgage Amortization'!BC240,'Mortgage Amortization'!BI240,'Mortgage Amortization'!BO240,'Mortgage Amortization'!BU240,'Mortgage Amortization'!CA240,'Mortgage Amortization'!CG240,'Mortgage Amortization'!CM240)</f>
        <v>32961589.979643121</v>
      </c>
    </row>
    <row r="241" spans="3:37" x14ac:dyDescent="0.3">
      <c r="D241">
        <v>239</v>
      </c>
      <c r="E241" s="28">
        <f t="shared" si="97"/>
        <v>1130022.5699619993</v>
      </c>
      <c r="F241" s="28">
        <f t="shared" si="93"/>
        <v>923000.53012940055</v>
      </c>
      <c r="G241" s="28">
        <f>IF($AG241-E241*('Control Panel'!$C$22) &gt;=0, E241*('Control Panel'!$C$22),AG241)</f>
        <v>5723.0934741200435</v>
      </c>
      <c r="H241" s="30">
        <f>IF(E241-$AC241 &lt;= 0,E241,'Mortgage Amortization'!$D241-$AC241)</f>
        <v>207022.03983259882</v>
      </c>
      <c r="I241" s="29">
        <f t="shared" si="79"/>
        <v>212745.13330671887</v>
      </c>
      <c r="J241" s="31">
        <f>SUM(I$3:I241)</f>
        <v>112327975.61242543</v>
      </c>
      <c r="K241" s="32">
        <f t="shared" si="80"/>
        <v>19.916666666666668</v>
      </c>
      <c r="L241" s="29">
        <f t="shared" si="81"/>
        <v>4123188.95999926</v>
      </c>
      <c r="M241" s="37">
        <f t="shared" si="98"/>
        <v>20000000</v>
      </c>
      <c r="N241" s="37">
        <f t="shared" si="94"/>
        <v>20000000</v>
      </c>
      <c r="O241" s="37">
        <f>IF(G241 = E241*('Control Panel'!$C$22),M241*('Control Panel'!$C$22),$AG241-G241)</f>
        <v>101291.66666666669</v>
      </c>
      <c r="P241" s="38">
        <f t="shared" si="82"/>
        <v>0</v>
      </c>
      <c r="Q241" s="38">
        <f t="shared" si="83"/>
        <v>101291.66666666669</v>
      </c>
      <c r="R241" s="44">
        <f>SUM(Q$3:Q241)</f>
        <v>24208708.333333384</v>
      </c>
      <c r="S241" s="39">
        <f t="shared" si="84"/>
        <v>19.916666666666668</v>
      </c>
      <c r="T241" s="38">
        <f t="shared" si="85"/>
        <v>0</v>
      </c>
      <c r="U241" s="17">
        <f t="shared" si="99"/>
        <v>10000000</v>
      </c>
      <c r="V241" s="17">
        <f t="shared" si="95"/>
        <v>10000000</v>
      </c>
      <c r="W241" s="17">
        <f>IF(O241 = M241*('Control Panel'!$C$22), U241*('Control Panel'!$C$22),$AG241-G241-O241)</f>
        <v>50645.833333333343</v>
      </c>
      <c r="X241" s="20">
        <f t="shared" si="86"/>
        <v>0</v>
      </c>
      <c r="Y241" s="20">
        <f t="shared" si="87"/>
        <v>50645.833333333343</v>
      </c>
      <c r="Z241" s="48">
        <f>SUM(Y$3:Y241)</f>
        <v>12104354.166666692</v>
      </c>
      <c r="AA241" s="19">
        <f t="shared" si="88"/>
        <v>19.916666666666668</v>
      </c>
      <c r="AB241" s="20">
        <f t="shared" si="89"/>
        <v>0</v>
      </c>
      <c r="AC241" s="22">
        <f t="shared" si="90"/>
        <v>157660.59347412008</v>
      </c>
      <c r="AD241" s="99">
        <f t="shared" si="91"/>
        <v>0</v>
      </c>
      <c r="AF241" s="40">
        <f t="shared" si="92"/>
        <v>364682.6333067189</v>
      </c>
      <c r="AG241" s="3">
        <f>IF('Control Panel'!$D$27= "ON",'Mortgage Amortization'!D241*(1-'Control Panel'!$C$27),'Mortgage Amortization'!D241)</f>
        <v>364682.6333067189</v>
      </c>
      <c r="AH241" s="40">
        <f t="shared" si="96"/>
        <v>0</v>
      </c>
      <c r="AK241" s="2">
        <f>SUM('Mortgage Amortization'!G241,'Mortgage Amortization'!M241,'Mortgage Amortization'!S241,'Mortgage Amortization'!Y241,'Mortgage Amortization'!AE241,'Mortgage Amortization'!AK241,'Mortgage Amortization'!AQ241,'Mortgage Amortization'!AW241,'Mortgage Amortization'!BC241,'Mortgage Amortization'!BI241,'Mortgage Amortization'!BO241,'Mortgage Amortization'!BU241,'Mortgage Amortization'!CA241,'Mortgage Amortization'!CG241,'Mortgage Amortization'!CM241)</f>
        <v>32770163.887390893</v>
      </c>
    </row>
    <row r="242" spans="3:37" x14ac:dyDescent="0.3">
      <c r="C242">
        <f t="shared" ref="C242" si="103">D242/12</f>
        <v>20</v>
      </c>
      <c r="D242">
        <v>240</v>
      </c>
      <c r="E242" s="28">
        <f t="shared" si="97"/>
        <v>923000.53012940055</v>
      </c>
      <c r="F242" s="28">
        <f t="shared" si="93"/>
        <v>714930.00992423284</v>
      </c>
      <c r="G242" s="28">
        <f>IF($AG242-E242*('Control Panel'!$C$22) &gt;=0, E242*('Control Panel'!$C$22),AG242)</f>
        <v>4674.6131015511937</v>
      </c>
      <c r="H242" s="30">
        <f>IF(E242-$AC242 &lt;= 0,E242,'Mortgage Amortization'!$D242-$AC242)</f>
        <v>208070.52020516768</v>
      </c>
      <c r="I242" s="29">
        <f t="shared" si="79"/>
        <v>212745.13330671887</v>
      </c>
      <c r="J242" s="31">
        <f>SUM(I$3:I242)</f>
        <v>112540720.74573214</v>
      </c>
      <c r="K242" s="32">
        <f t="shared" si="80"/>
        <v>20</v>
      </c>
      <c r="L242" s="29">
        <f t="shared" si="81"/>
        <v>4161410.4041033536</v>
      </c>
      <c r="M242" s="37">
        <f t="shared" si="98"/>
        <v>20000000</v>
      </c>
      <c r="N242" s="37">
        <f t="shared" si="94"/>
        <v>20000000</v>
      </c>
      <c r="O242" s="37">
        <f>IF(G242 = E242*('Control Panel'!$C$22),M242*('Control Panel'!$C$22),$AG242-G242)</f>
        <v>101291.66666666669</v>
      </c>
      <c r="P242" s="38">
        <f t="shared" si="82"/>
        <v>0</v>
      </c>
      <c r="Q242" s="38">
        <f t="shared" si="83"/>
        <v>101291.66666666669</v>
      </c>
      <c r="R242" s="44">
        <f>SUM(Q$3:Q242)</f>
        <v>24310000.000000052</v>
      </c>
      <c r="S242" s="39">
        <f t="shared" si="84"/>
        <v>20</v>
      </c>
      <c r="T242" s="38">
        <f t="shared" si="85"/>
        <v>0</v>
      </c>
      <c r="U242" s="17">
        <f t="shared" si="99"/>
        <v>10000000</v>
      </c>
      <c r="V242" s="17">
        <f t="shared" si="95"/>
        <v>10000000</v>
      </c>
      <c r="W242" s="17">
        <f>IF(O242 = M242*('Control Panel'!$C$22), U242*('Control Panel'!$C$22),$AG242-G242-O242)</f>
        <v>50645.833333333343</v>
      </c>
      <c r="X242" s="20">
        <f t="shared" si="86"/>
        <v>0</v>
      </c>
      <c r="Y242" s="20">
        <f t="shared" si="87"/>
        <v>50645.833333333343</v>
      </c>
      <c r="Z242" s="48">
        <f>SUM(Y$3:Y242)</f>
        <v>12155000.000000026</v>
      </c>
      <c r="AA242" s="19">
        <f t="shared" si="88"/>
        <v>20</v>
      </c>
      <c r="AB242" s="20">
        <f t="shared" si="89"/>
        <v>0</v>
      </c>
      <c r="AC242" s="22">
        <f t="shared" si="90"/>
        <v>156612.11310155122</v>
      </c>
      <c r="AD242" s="99">
        <f t="shared" si="91"/>
        <v>0</v>
      </c>
      <c r="AF242" s="40">
        <f t="shared" si="92"/>
        <v>364682.6333067189</v>
      </c>
      <c r="AG242" s="3">
        <f>IF('Control Panel'!$D$27= "ON",'Mortgage Amortization'!D242*(1-'Control Panel'!$C$27),'Mortgage Amortization'!D242)</f>
        <v>364682.6333067189</v>
      </c>
      <c r="AH242" s="40">
        <f t="shared" si="96"/>
        <v>0</v>
      </c>
      <c r="AK242" s="2">
        <f>SUM('Mortgage Amortization'!G242,'Mortgage Amortization'!M242,'Mortgage Amortization'!S242,'Mortgage Amortization'!Y242,'Mortgage Amortization'!AE242,'Mortgage Amortization'!AK242,'Mortgage Amortization'!AQ242,'Mortgage Amortization'!AW242,'Mortgage Amortization'!BC242,'Mortgage Amortization'!BI242,'Mortgage Amortization'!BO242,'Mortgage Amortization'!BU242,'Mortgage Amortization'!CA242,'Mortgage Amortization'!CG242,'Mortgage Amortization'!CM242)</f>
        <v>32577736.585434884</v>
      </c>
    </row>
    <row r="243" spans="3:37" x14ac:dyDescent="0.3">
      <c r="D243">
        <v>241</v>
      </c>
      <c r="E243" s="28">
        <f t="shared" si="97"/>
        <v>714930.00992423284</v>
      </c>
      <c r="F243" s="28">
        <f t="shared" si="93"/>
        <v>505805.69923027605</v>
      </c>
      <c r="G243" s="28">
        <f>IF($AG243-E243*('Control Panel'!$C$22) &gt;=0, E243*('Control Panel'!$C$22),AG243)</f>
        <v>3620.8226127621047</v>
      </c>
      <c r="H243" s="30">
        <f>IF(E243-$AC243 &lt;= 0,E243,'Mortgage Amortization'!$D243-$AC243)</f>
        <v>209124.31069395677</v>
      </c>
      <c r="I243" s="29">
        <f t="shared" si="79"/>
        <v>212745.13330671887</v>
      </c>
      <c r="J243" s="31">
        <f>SUM(I$3:I243)</f>
        <v>112753465.87903886</v>
      </c>
      <c r="K243" s="32">
        <f t="shared" si="80"/>
        <v>20.083333333333332</v>
      </c>
      <c r="L243" s="29">
        <f t="shared" si="81"/>
        <v>4199913.2397702979</v>
      </c>
      <c r="M243" s="37">
        <f t="shared" si="98"/>
        <v>20000000</v>
      </c>
      <c r="N243" s="37">
        <f t="shared" si="94"/>
        <v>20000000</v>
      </c>
      <c r="O243" s="37">
        <f>IF(G243 = E243*('Control Panel'!$C$22),M243*('Control Panel'!$C$22),$AG243-G243)</f>
        <v>101291.66666666669</v>
      </c>
      <c r="P243" s="38">
        <f t="shared" si="82"/>
        <v>0</v>
      </c>
      <c r="Q243" s="38">
        <f t="shared" si="83"/>
        <v>101291.66666666669</v>
      </c>
      <c r="R243" s="44">
        <f>SUM(Q$3:Q243)</f>
        <v>24411291.66666672</v>
      </c>
      <c r="S243" s="39">
        <f t="shared" si="84"/>
        <v>20.083333333333332</v>
      </c>
      <c r="T243" s="38">
        <f t="shared" si="85"/>
        <v>0</v>
      </c>
      <c r="U243" s="17">
        <f t="shared" si="99"/>
        <v>10000000</v>
      </c>
      <c r="V243" s="17">
        <f t="shared" si="95"/>
        <v>10000000</v>
      </c>
      <c r="W243" s="17">
        <f>IF(O243 = M243*('Control Panel'!$C$22), U243*('Control Panel'!$C$22),$AG243-G243-O243)</f>
        <v>50645.833333333343</v>
      </c>
      <c r="X243" s="20">
        <f t="shared" si="86"/>
        <v>0</v>
      </c>
      <c r="Y243" s="20">
        <f t="shared" si="87"/>
        <v>50645.833333333343</v>
      </c>
      <c r="Z243" s="48">
        <f>SUM(Y$3:Y243)</f>
        <v>12205645.83333336</v>
      </c>
      <c r="AA243" s="19">
        <f t="shared" si="88"/>
        <v>20.083333333333332</v>
      </c>
      <c r="AB243" s="20">
        <f t="shared" si="89"/>
        <v>0</v>
      </c>
      <c r="AC243" s="22">
        <f t="shared" si="90"/>
        <v>155558.32261276213</v>
      </c>
      <c r="AD243" s="99">
        <f t="shared" si="91"/>
        <v>0</v>
      </c>
      <c r="AF243" s="40">
        <f t="shared" si="92"/>
        <v>364682.6333067189</v>
      </c>
      <c r="AG243" s="3">
        <f>IF('Control Panel'!$D$27= "ON",'Mortgage Amortization'!D243*(1-'Control Panel'!$C$27),'Mortgage Amortization'!D243)</f>
        <v>364682.6333067189</v>
      </c>
      <c r="AH243" s="40">
        <f t="shared" si="96"/>
        <v>0</v>
      </c>
      <c r="AK243" s="2">
        <f>SUM('Mortgage Amortization'!G243,'Mortgage Amortization'!M243,'Mortgage Amortization'!S243,'Mortgage Amortization'!Y243,'Mortgage Amortization'!AE243,'Mortgage Amortization'!AK243,'Mortgage Amortization'!AQ243,'Mortgage Amortization'!AW243,'Mortgage Amortization'!BC243,'Mortgage Amortization'!BI243,'Mortgage Amortization'!BO243,'Mortgage Amortization'!BU243,'Mortgage Amortization'!CA243,'Mortgage Amortization'!CG243,'Mortgage Amortization'!CM243)</f>
        <v>32384302.762193345</v>
      </c>
    </row>
    <row r="244" spans="3:37" x14ac:dyDescent="0.3">
      <c r="D244">
        <v>242</v>
      </c>
      <c r="E244" s="28">
        <f t="shared" si="97"/>
        <v>505805.69923027605</v>
      </c>
      <c r="F244" s="28">
        <f t="shared" si="93"/>
        <v>295622.26103778381</v>
      </c>
      <c r="G244" s="28">
        <f>IF($AG244-E244*('Control Panel'!$C$22) &gt;=0, E244*('Control Panel'!$C$22),AG244)</f>
        <v>2561.6951142266694</v>
      </c>
      <c r="H244" s="30">
        <f>IF(E244-$AC244 &lt;= 0,E244,'Mortgage Amortization'!$D244-$AC244)</f>
        <v>210183.43819249221</v>
      </c>
      <c r="I244" s="29">
        <f t="shared" si="79"/>
        <v>212745.13330671887</v>
      </c>
      <c r="J244" s="31">
        <f>SUM(I$3:I244)</f>
        <v>112966211.01234557</v>
      </c>
      <c r="K244" s="32">
        <f t="shared" si="80"/>
        <v>20.166666666666668</v>
      </c>
      <c r="L244" s="29">
        <f t="shared" si="81"/>
        <v>4238699.3368819263</v>
      </c>
      <c r="M244" s="37">
        <f t="shared" si="98"/>
        <v>20000000</v>
      </c>
      <c r="N244" s="37">
        <f t="shared" si="94"/>
        <v>20000000</v>
      </c>
      <c r="O244" s="37">
        <f>IF(G244 = E244*('Control Panel'!$C$22),M244*('Control Panel'!$C$22),$AG244-G244)</f>
        <v>101291.66666666669</v>
      </c>
      <c r="P244" s="38">
        <f t="shared" si="82"/>
        <v>0</v>
      </c>
      <c r="Q244" s="38">
        <f t="shared" si="83"/>
        <v>101291.66666666669</v>
      </c>
      <c r="R244" s="44">
        <f>SUM(Q$3:Q244)</f>
        <v>24512583.333333388</v>
      </c>
      <c r="S244" s="39">
        <f t="shared" si="84"/>
        <v>20.166666666666668</v>
      </c>
      <c r="T244" s="38">
        <f t="shared" si="85"/>
        <v>0</v>
      </c>
      <c r="U244" s="17">
        <f t="shared" si="99"/>
        <v>10000000</v>
      </c>
      <c r="V244" s="17">
        <f t="shared" si="95"/>
        <v>10000000</v>
      </c>
      <c r="W244" s="17">
        <f>IF(O244 = M244*('Control Panel'!$C$22), U244*('Control Panel'!$C$22),$AG244-G244-O244)</f>
        <v>50645.833333333343</v>
      </c>
      <c r="X244" s="20">
        <f t="shared" si="86"/>
        <v>0</v>
      </c>
      <c r="Y244" s="20">
        <f t="shared" si="87"/>
        <v>50645.833333333343</v>
      </c>
      <c r="Z244" s="48">
        <f>SUM(Y$3:Y244)</f>
        <v>12256291.666666694</v>
      </c>
      <c r="AA244" s="19">
        <f t="shared" si="88"/>
        <v>20.166666666666668</v>
      </c>
      <c r="AB244" s="20">
        <f t="shared" si="89"/>
        <v>0</v>
      </c>
      <c r="AC244" s="22">
        <f t="shared" si="90"/>
        <v>154499.19511422669</v>
      </c>
      <c r="AD244" s="99">
        <f t="shared" si="91"/>
        <v>0</v>
      </c>
      <c r="AF244" s="40">
        <f t="shared" si="92"/>
        <v>364682.6333067189</v>
      </c>
      <c r="AG244" s="3">
        <f>IF('Control Panel'!$D$27= "ON",'Mortgage Amortization'!D244*(1-'Control Panel'!$C$27),'Mortgage Amortization'!D244)</f>
        <v>364682.6333067189</v>
      </c>
      <c r="AH244" s="40">
        <f t="shared" si="96"/>
        <v>0</v>
      </c>
      <c r="AK244" s="2">
        <f>SUM('Mortgage Amortization'!G244,'Mortgage Amortization'!M244,'Mortgage Amortization'!S244,'Mortgage Amortization'!Y244,'Mortgage Amortization'!AE244,'Mortgage Amortization'!AK244,'Mortgage Amortization'!AQ244,'Mortgage Amortization'!AW244,'Mortgage Amortization'!BC244,'Mortgage Amortization'!BI244,'Mortgage Amortization'!BO244,'Mortgage Amortization'!BU244,'Mortgage Amortization'!CA244,'Mortgage Amortization'!CG244,'Mortgage Amortization'!CM244)</f>
        <v>32189857.077536445</v>
      </c>
    </row>
    <row r="245" spans="3:37" x14ac:dyDescent="0.3">
      <c r="D245">
        <v>243</v>
      </c>
      <c r="E245" s="28">
        <f t="shared" si="97"/>
        <v>295622.26103778381</v>
      </c>
      <c r="F245" s="28">
        <f t="shared" si="93"/>
        <v>84374.331307279208</v>
      </c>
      <c r="G245" s="28">
        <f>IF($AG245-E245*('Control Panel'!$C$22) &gt;=0, E245*('Control Panel'!$C$22),AG245)</f>
        <v>1497.2035762142762</v>
      </c>
      <c r="H245" s="30">
        <f>IF(E245-$AC245 &lt;= 0,E245,'Mortgage Amortization'!$D245-$AC245)</f>
        <v>211247.92973050461</v>
      </c>
      <c r="I245" s="29">
        <f t="shared" si="79"/>
        <v>212745.13330671887</v>
      </c>
      <c r="J245" s="31">
        <f>SUM(I$3:I245)</f>
        <v>113178956.14565228</v>
      </c>
      <c r="K245" s="32">
        <f t="shared" si="80"/>
        <v>20.25</v>
      </c>
      <c r="L245" s="29">
        <f t="shared" si="81"/>
        <v>4277770.5770427184</v>
      </c>
      <c r="M245" s="37">
        <f t="shared" si="98"/>
        <v>20000000</v>
      </c>
      <c r="N245" s="37">
        <f t="shared" si="94"/>
        <v>20000000</v>
      </c>
      <c r="O245" s="37">
        <f>IF(G245 = E245*('Control Panel'!$C$22),M245*('Control Panel'!$C$22),$AG245-G245)</f>
        <v>101291.66666666669</v>
      </c>
      <c r="P245" s="38">
        <f t="shared" si="82"/>
        <v>0</v>
      </c>
      <c r="Q245" s="38">
        <f t="shared" si="83"/>
        <v>101291.66666666669</v>
      </c>
      <c r="R245" s="44">
        <f>SUM(Q$3:Q245)</f>
        <v>24613875.000000056</v>
      </c>
      <c r="S245" s="39">
        <f t="shared" si="84"/>
        <v>20.25</v>
      </c>
      <c r="T245" s="38">
        <f t="shared" si="85"/>
        <v>0</v>
      </c>
      <c r="U245" s="17">
        <f t="shared" si="99"/>
        <v>10000000</v>
      </c>
      <c r="V245" s="17">
        <f t="shared" si="95"/>
        <v>10000000</v>
      </c>
      <c r="W245" s="17">
        <f>IF(O245 = M245*('Control Panel'!$C$22), U245*('Control Panel'!$C$22),$AG245-G245-O245)</f>
        <v>50645.833333333343</v>
      </c>
      <c r="X245" s="20">
        <f t="shared" si="86"/>
        <v>0</v>
      </c>
      <c r="Y245" s="20">
        <f t="shared" si="87"/>
        <v>50645.833333333343</v>
      </c>
      <c r="Z245" s="48">
        <f>SUM(Y$3:Y245)</f>
        <v>12306937.500000028</v>
      </c>
      <c r="AA245" s="19">
        <f t="shared" si="88"/>
        <v>20.25</v>
      </c>
      <c r="AB245" s="20">
        <f t="shared" si="89"/>
        <v>0</v>
      </c>
      <c r="AC245" s="22">
        <f t="shared" si="90"/>
        <v>153434.70357621429</v>
      </c>
      <c r="AD245" s="99">
        <f t="shared" si="91"/>
        <v>0</v>
      </c>
      <c r="AF245" s="40">
        <f t="shared" si="92"/>
        <v>364682.6333067189</v>
      </c>
      <c r="AG245" s="3">
        <f>IF('Control Panel'!$D$27= "ON",'Mortgage Amortization'!D245*(1-'Control Panel'!$C$27),'Mortgage Amortization'!D245)</f>
        <v>364682.6333067189</v>
      </c>
      <c r="AH245" s="40">
        <f t="shared" si="96"/>
        <v>0</v>
      </c>
      <c r="AK245" s="2">
        <f>SUM('Mortgage Amortization'!G245,'Mortgage Amortization'!M245,'Mortgage Amortization'!S245,'Mortgage Amortization'!Y245,'Mortgage Amortization'!AE245,'Mortgage Amortization'!AK245,'Mortgage Amortization'!AQ245,'Mortgage Amortization'!AW245,'Mortgage Amortization'!BC245,'Mortgage Amortization'!BI245,'Mortgage Amortization'!BO245,'Mortgage Amortization'!BU245,'Mortgage Amortization'!CA245,'Mortgage Amortization'!CG245,'Mortgage Amortization'!CM245)</f>
        <v>31994394.162630975</v>
      </c>
    </row>
    <row r="246" spans="3:37" x14ac:dyDescent="0.3">
      <c r="D246">
        <v>244</v>
      </c>
      <c r="E246" s="28">
        <f t="shared" si="97"/>
        <v>84374.331307279208</v>
      </c>
      <c r="F246" s="28">
        <f t="shared" si="93"/>
        <v>0</v>
      </c>
      <c r="G246" s="28">
        <f>IF($AG246-E246*('Control Panel'!$C$22) &gt;=0, E246*('Control Panel'!$C$22),AG246)</f>
        <v>427.32083209999121</v>
      </c>
      <c r="H246" s="30">
        <f>IF(E246-$AC246 &lt;= 0,E246,'Mortgage Amortization'!$D246-$AC246)</f>
        <v>84374.331307279208</v>
      </c>
      <c r="I246" s="29">
        <f t="shared" si="79"/>
        <v>84801.652139379206</v>
      </c>
      <c r="J246" s="31">
        <f>SUM(I$3:I246)</f>
        <v>113263757.79779166</v>
      </c>
      <c r="K246" s="32">
        <f t="shared" si="80"/>
        <v>20.333333333333332</v>
      </c>
      <c r="L246" s="29">
        <f t="shared" si="81"/>
        <v>1715611.4032480104</v>
      </c>
      <c r="M246" s="37">
        <f t="shared" si="98"/>
        <v>20000000</v>
      </c>
      <c r="N246" s="37">
        <f t="shared" si="94"/>
        <v>19872056.518832661</v>
      </c>
      <c r="O246" s="37">
        <f>IF(G246 = E246*('Control Panel'!$C$22),M246*('Control Panel'!$C$22),$AG246-G246)</f>
        <v>101291.66666666669</v>
      </c>
      <c r="P246" s="38">
        <f t="shared" si="82"/>
        <v>127943.48116733969</v>
      </c>
      <c r="Q246" s="38">
        <f t="shared" si="83"/>
        <v>229235.14783400638</v>
      </c>
      <c r="R246" s="44">
        <f>SUM(Q$3:Q246)</f>
        <v>24843110.147834063</v>
      </c>
      <c r="S246" s="39">
        <f t="shared" si="84"/>
        <v>20.333333333333332</v>
      </c>
      <c r="T246" s="38">
        <f t="shared" si="85"/>
        <v>2601517.4504025737</v>
      </c>
      <c r="U246" s="17">
        <f t="shared" si="99"/>
        <v>10000000</v>
      </c>
      <c r="V246" s="17">
        <f t="shared" si="95"/>
        <v>10000000</v>
      </c>
      <c r="W246" s="17">
        <f>IF(O246 = M246*('Control Panel'!$C$22), U246*('Control Panel'!$C$22),$AG246-G246-O246)</f>
        <v>50645.833333333343</v>
      </c>
      <c r="X246" s="20">
        <f t="shared" si="86"/>
        <v>0</v>
      </c>
      <c r="Y246" s="20">
        <f t="shared" si="87"/>
        <v>50645.833333333343</v>
      </c>
      <c r="Z246" s="48">
        <f>SUM(Y$3:Y246)</f>
        <v>12357583.333333362</v>
      </c>
      <c r="AA246" s="19">
        <f t="shared" si="88"/>
        <v>20.333333333333332</v>
      </c>
      <c r="AB246" s="20">
        <f t="shared" si="89"/>
        <v>0</v>
      </c>
      <c r="AC246" s="22">
        <f t="shared" si="90"/>
        <v>152364.82083210003</v>
      </c>
      <c r="AD246" s="99">
        <f t="shared" si="91"/>
        <v>0</v>
      </c>
      <c r="AF246" s="40">
        <f t="shared" si="92"/>
        <v>364682.6333067189</v>
      </c>
      <c r="AG246" s="3">
        <f>IF('Control Panel'!$D$27= "ON",'Mortgage Amortization'!D246*(1-'Control Panel'!$C$27),'Mortgage Amortization'!D246)</f>
        <v>364682.6333067189</v>
      </c>
      <c r="AH246" s="40">
        <f t="shared" si="96"/>
        <v>0</v>
      </c>
      <c r="AK246" s="2">
        <f>SUM('Mortgage Amortization'!G246,'Mortgage Amortization'!M246,'Mortgage Amortization'!S246,'Mortgage Amortization'!Y246,'Mortgage Amortization'!AE246,'Mortgage Amortization'!AK246,'Mortgage Amortization'!AQ246,'Mortgage Amortization'!AW246,'Mortgage Amortization'!BC246,'Mortgage Amortization'!BI246,'Mortgage Amortization'!BO246,'Mortgage Amortization'!BU246,'Mortgage Amortization'!CA246,'Mortgage Amortization'!CG246,'Mortgage Amortization'!CM246)</f>
        <v>31797908.619784325</v>
      </c>
    </row>
    <row r="247" spans="3:37" x14ac:dyDescent="0.3">
      <c r="D247">
        <v>245</v>
      </c>
      <c r="E247" s="28">
        <f t="shared" si="97"/>
        <v>0</v>
      </c>
      <c r="F247" s="28">
        <f t="shared" si="93"/>
        <v>0</v>
      </c>
      <c r="G247" s="28">
        <f>IF($AG247-E247*('Control Panel'!$C$22) &gt;=0, E247*('Control Panel'!$C$22),AG247)</f>
        <v>0</v>
      </c>
      <c r="H247" s="30">
        <f>IF(E247-$AC247 &lt;= 0,E247,'Mortgage Amortization'!$D247-$AC247)</f>
        <v>0</v>
      </c>
      <c r="I247" s="29">
        <f t="shared" si="79"/>
        <v>0</v>
      </c>
      <c r="J247" s="31">
        <f>SUM(I$3:I247)</f>
        <v>113263757.79779166</v>
      </c>
      <c r="K247" s="32">
        <f t="shared" si="80"/>
        <v>20.416666666666668</v>
      </c>
      <c r="L247" s="29">
        <f t="shared" si="81"/>
        <v>0</v>
      </c>
      <c r="M247" s="37">
        <f t="shared" si="98"/>
        <v>19872056.518832661</v>
      </c>
      <c r="N247" s="37">
        <f t="shared" si="94"/>
        <v>19658663.405103613</v>
      </c>
      <c r="O247" s="37">
        <f>IF(G247 = E247*('Control Panel'!$C$22),M247*('Control Panel'!$C$22),$AG247-G247)</f>
        <v>100643.68624433794</v>
      </c>
      <c r="P247" s="38">
        <f t="shared" si="82"/>
        <v>213393.11372904762</v>
      </c>
      <c r="Q247" s="38">
        <f t="shared" si="83"/>
        <v>314036.79997338552</v>
      </c>
      <c r="R247" s="44">
        <f>SUM(Q$3:Q247)</f>
        <v>25157146.94780745</v>
      </c>
      <c r="S247" s="39">
        <f t="shared" si="84"/>
        <v>20.416666666666668</v>
      </c>
      <c r="T247" s="38">
        <f t="shared" si="85"/>
        <v>4356776.0719680553</v>
      </c>
      <c r="U247" s="17">
        <f t="shared" si="99"/>
        <v>10000000</v>
      </c>
      <c r="V247" s="17">
        <f t="shared" si="95"/>
        <v>10000000</v>
      </c>
      <c r="W247" s="17">
        <f>IF(O247 = M247*('Control Panel'!$C$22), U247*('Control Panel'!$C$22),$AG247-G247-O247)</f>
        <v>50645.833333333343</v>
      </c>
      <c r="X247" s="20">
        <f t="shared" si="86"/>
        <v>0</v>
      </c>
      <c r="Y247" s="20">
        <f t="shared" si="87"/>
        <v>50645.833333333343</v>
      </c>
      <c r="Z247" s="48">
        <f>SUM(Y$3:Y247)</f>
        <v>12408229.166666696</v>
      </c>
      <c r="AA247" s="19">
        <f t="shared" si="88"/>
        <v>20.416666666666668</v>
      </c>
      <c r="AB247" s="20">
        <f t="shared" si="89"/>
        <v>0</v>
      </c>
      <c r="AC247" s="22">
        <f t="shared" si="90"/>
        <v>151289.51957767128</v>
      </c>
      <c r="AD247" s="99">
        <f t="shared" si="91"/>
        <v>0</v>
      </c>
      <c r="AF247" s="40">
        <f t="shared" si="92"/>
        <v>364682.6333067189</v>
      </c>
      <c r="AG247" s="3">
        <f>IF('Control Panel'!$D$27= "ON",'Mortgage Amortization'!D247*(1-'Control Panel'!$C$27),'Mortgage Amortization'!D247)</f>
        <v>364682.6333067189</v>
      </c>
      <c r="AH247" s="40">
        <f t="shared" si="96"/>
        <v>0</v>
      </c>
      <c r="AK247" s="2">
        <f>SUM('Mortgage Amortization'!G247,'Mortgage Amortization'!M247,'Mortgage Amortization'!S247,'Mortgage Amortization'!Y247,'Mortgage Amortization'!AE247,'Mortgage Amortization'!AK247,'Mortgage Amortization'!AQ247,'Mortgage Amortization'!AW247,'Mortgage Amortization'!BC247,'Mortgage Amortization'!BI247,'Mortgage Amortization'!BO247,'Mortgage Amortization'!BU247,'Mortgage Amortization'!CA247,'Mortgage Amortization'!CG247,'Mortgage Amortization'!CM247)</f>
        <v>31600395.022287495</v>
      </c>
    </row>
    <row r="248" spans="3:37" x14ac:dyDescent="0.3">
      <c r="D248">
        <v>246</v>
      </c>
      <c r="E248" s="28">
        <f t="shared" si="97"/>
        <v>0</v>
      </c>
      <c r="F248" s="28">
        <f t="shared" si="93"/>
        <v>0</v>
      </c>
      <c r="G248" s="28">
        <f>IF($AG248-E248*('Control Panel'!$C$22) &gt;=0, E248*('Control Panel'!$C$22),AG248)</f>
        <v>0</v>
      </c>
      <c r="H248" s="30">
        <f>IF(E248-$AC248 &lt;= 0,E248,'Mortgage Amortization'!$D248-$AC248)</f>
        <v>0</v>
      </c>
      <c r="I248" s="29">
        <f t="shared" si="79"/>
        <v>0</v>
      </c>
      <c r="J248" s="31">
        <f>SUM(I$3:I248)</f>
        <v>113263757.79779166</v>
      </c>
      <c r="K248" s="32">
        <f t="shared" si="80"/>
        <v>20.5</v>
      </c>
      <c r="L248" s="29">
        <f t="shared" si="81"/>
        <v>0</v>
      </c>
      <c r="M248" s="37">
        <f t="shared" si="98"/>
        <v>19658663.405103613</v>
      </c>
      <c r="N248" s="37">
        <f t="shared" si="94"/>
        <v>19444189.544167325</v>
      </c>
      <c r="O248" s="37">
        <f>IF(G248 = E248*('Control Panel'!$C$22),M248*('Control Panel'!$C$22),$AG248-G248)</f>
        <v>99562.939037097691</v>
      </c>
      <c r="P248" s="38">
        <f t="shared" si="82"/>
        <v>214473.86093628785</v>
      </c>
      <c r="Q248" s="38">
        <f t="shared" si="83"/>
        <v>314036.79997338552</v>
      </c>
      <c r="R248" s="44">
        <f>SUM(Q$3:Q248)</f>
        <v>25471183.747780837</v>
      </c>
      <c r="S248" s="39">
        <f t="shared" si="84"/>
        <v>20.5</v>
      </c>
      <c r="T248" s="38">
        <f t="shared" si="85"/>
        <v>4396714.1491939006</v>
      </c>
      <c r="U248" s="17">
        <f t="shared" si="99"/>
        <v>10000000</v>
      </c>
      <c r="V248" s="17">
        <f t="shared" si="95"/>
        <v>10000000</v>
      </c>
      <c r="W248" s="17">
        <f>IF(O248 = M248*('Control Panel'!$C$22), U248*('Control Panel'!$C$22),$AG248-G248-O248)</f>
        <v>50645.833333333343</v>
      </c>
      <c r="X248" s="20">
        <f t="shared" si="86"/>
        <v>0</v>
      </c>
      <c r="Y248" s="20">
        <f t="shared" si="87"/>
        <v>50645.833333333343</v>
      </c>
      <c r="Z248" s="48">
        <f>SUM(Y$3:Y248)</f>
        <v>12458875.00000003</v>
      </c>
      <c r="AA248" s="19">
        <f t="shared" si="88"/>
        <v>20.5</v>
      </c>
      <c r="AB248" s="20">
        <f t="shared" si="89"/>
        <v>0</v>
      </c>
      <c r="AC248" s="22">
        <f t="shared" si="90"/>
        <v>150208.77237043105</v>
      </c>
      <c r="AD248" s="99">
        <f t="shared" si="91"/>
        <v>0</v>
      </c>
      <c r="AF248" s="40">
        <f t="shared" si="92"/>
        <v>364682.6333067189</v>
      </c>
      <c r="AG248" s="3">
        <f>IF('Control Panel'!$D$27= "ON",'Mortgage Amortization'!D248*(1-'Control Panel'!$C$27),'Mortgage Amortization'!D248)</f>
        <v>364682.6333067189</v>
      </c>
      <c r="AH248" s="40">
        <f t="shared" si="96"/>
        <v>0</v>
      </c>
      <c r="AK248" s="2">
        <f>SUM('Mortgage Amortization'!G248,'Mortgage Amortization'!M248,'Mortgage Amortization'!S248,'Mortgage Amortization'!Y248,'Mortgage Amortization'!AE248,'Mortgage Amortization'!AK248,'Mortgage Amortization'!AQ248,'Mortgage Amortization'!AW248,'Mortgage Amortization'!BC248,'Mortgage Amortization'!BI248,'Mortgage Amortization'!BO248,'Mortgage Amortization'!BU248,'Mortgage Amortization'!CA248,'Mortgage Amortization'!CG248,'Mortgage Amortization'!CM248)</f>
        <v>31401847.914257303</v>
      </c>
    </row>
    <row r="249" spans="3:37" x14ac:dyDescent="0.3">
      <c r="D249">
        <v>247</v>
      </c>
      <c r="E249" s="28">
        <f t="shared" si="97"/>
        <v>0</v>
      </c>
      <c r="F249" s="28">
        <f t="shared" si="93"/>
        <v>0</v>
      </c>
      <c r="G249" s="28">
        <f>IF($AG249-E249*('Control Panel'!$C$22) &gt;=0, E249*('Control Panel'!$C$22),AG249)</f>
        <v>0</v>
      </c>
      <c r="H249" s="30">
        <f>IF(E249-$AC249 &lt;= 0,E249,'Mortgage Amortization'!$D249-$AC249)</f>
        <v>0</v>
      </c>
      <c r="I249" s="29">
        <f t="shared" si="79"/>
        <v>0</v>
      </c>
      <c r="J249" s="31">
        <f>SUM(I$3:I249)</f>
        <v>113263757.79779166</v>
      </c>
      <c r="K249" s="32">
        <f t="shared" si="80"/>
        <v>20.583333333333332</v>
      </c>
      <c r="L249" s="29">
        <f t="shared" si="81"/>
        <v>0</v>
      </c>
      <c r="M249" s="37">
        <f t="shared" si="98"/>
        <v>19444189.544167325</v>
      </c>
      <c r="N249" s="37">
        <f t="shared" si="94"/>
        <v>19228629.462489504</v>
      </c>
      <c r="O249" s="37">
        <f>IF(G249 = E249*('Control Panel'!$C$22),M249*('Control Panel'!$C$22),$AG249-G249)</f>
        <v>98476.718295564118</v>
      </c>
      <c r="P249" s="38">
        <f t="shared" si="82"/>
        <v>215560.08167782144</v>
      </c>
      <c r="Q249" s="38">
        <f t="shared" si="83"/>
        <v>314036.79997338552</v>
      </c>
      <c r="R249" s="44">
        <f>SUM(Q$3:Q249)</f>
        <v>25785220.547754224</v>
      </c>
      <c r="S249" s="39">
        <f t="shared" si="84"/>
        <v>20.583333333333332</v>
      </c>
      <c r="T249" s="38">
        <f t="shared" si="85"/>
        <v>4436945.0145351579</v>
      </c>
      <c r="U249" s="17">
        <f t="shared" si="99"/>
        <v>10000000</v>
      </c>
      <c r="V249" s="17">
        <f t="shared" si="95"/>
        <v>10000000</v>
      </c>
      <c r="W249" s="17">
        <f>IF(O249 = M249*('Control Panel'!$C$22), U249*('Control Panel'!$C$22),$AG249-G249-O249)</f>
        <v>50645.833333333343</v>
      </c>
      <c r="X249" s="20">
        <f t="shared" si="86"/>
        <v>0</v>
      </c>
      <c r="Y249" s="20">
        <f t="shared" si="87"/>
        <v>50645.833333333343</v>
      </c>
      <c r="Z249" s="48">
        <f>SUM(Y$3:Y249)</f>
        <v>12509520.833333364</v>
      </c>
      <c r="AA249" s="19">
        <f t="shared" si="88"/>
        <v>20.583333333333332</v>
      </c>
      <c r="AB249" s="20">
        <f t="shared" si="89"/>
        <v>0</v>
      </c>
      <c r="AC249" s="22">
        <f t="shared" si="90"/>
        <v>149122.55162889746</v>
      </c>
      <c r="AD249" s="99">
        <f t="shared" si="91"/>
        <v>0</v>
      </c>
      <c r="AF249" s="40">
        <f t="shared" si="92"/>
        <v>364682.6333067189</v>
      </c>
      <c r="AG249" s="3">
        <f>IF('Control Panel'!$D$27= "ON",'Mortgage Amortization'!D249*(1-'Control Panel'!$C$27),'Mortgage Amortization'!D249)</f>
        <v>364682.6333067189</v>
      </c>
      <c r="AH249" s="40">
        <f t="shared" si="96"/>
        <v>0</v>
      </c>
      <c r="AK249" s="2">
        <f>SUM('Mortgage Amortization'!G249,'Mortgage Amortization'!M249,'Mortgage Amortization'!S249,'Mortgage Amortization'!Y249,'Mortgage Amortization'!AE249,'Mortgage Amortization'!AK249,'Mortgage Amortization'!AQ249,'Mortgage Amortization'!AW249,'Mortgage Amortization'!BC249,'Mortgage Amortization'!BI249,'Mortgage Amortization'!BO249,'Mortgage Amortization'!BU249,'Mortgage Amortization'!CA249,'Mortgage Amortization'!CG249,'Mortgage Amortization'!CM249)</f>
        <v>31202261.810477726</v>
      </c>
    </row>
    <row r="250" spans="3:37" x14ac:dyDescent="0.3">
      <c r="D250">
        <v>248</v>
      </c>
      <c r="E250" s="28">
        <f t="shared" si="97"/>
        <v>0</v>
      </c>
      <c r="F250" s="28">
        <f t="shared" si="93"/>
        <v>0</v>
      </c>
      <c r="G250" s="28">
        <f>IF($AG250-E250*('Control Panel'!$C$22) &gt;=0, E250*('Control Panel'!$C$22),AG250)</f>
        <v>0</v>
      </c>
      <c r="H250" s="30">
        <f>IF(E250-$AC250 &lt;= 0,E250,'Mortgage Amortization'!$D250-$AC250)</f>
        <v>0</v>
      </c>
      <c r="I250" s="29">
        <f t="shared" si="79"/>
        <v>0</v>
      </c>
      <c r="J250" s="31">
        <f>SUM(I$3:I250)</f>
        <v>113263757.79779166</v>
      </c>
      <c r="K250" s="32">
        <f t="shared" si="80"/>
        <v>20.666666666666668</v>
      </c>
      <c r="L250" s="29">
        <f t="shared" si="81"/>
        <v>0</v>
      </c>
      <c r="M250" s="37">
        <f t="shared" si="98"/>
        <v>19228629.462489504</v>
      </c>
      <c r="N250" s="37">
        <f t="shared" si="94"/>
        <v>19011977.658814687</v>
      </c>
      <c r="O250" s="37">
        <f>IF(G250 = E250*('Control Panel'!$C$22),M250*('Control Panel'!$C$22),$AG250-G250)</f>
        <v>97384.99629856665</v>
      </c>
      <c r="P250" s="38">
        <f t="shared" si="82"/>
        <v>216651.80367481889</v>
      </c>
      <c r="Q250" s="38">
        <f t="shared" si="83"/>
        <v>314036.79997338552</v>
      </c>
      <c r="R250" s="44">
        <f>SUM(Q$3:Q250)</f>
        <v>26099257.347727612</v>
      </c>
      <c r="S250" s="39">
        <f t="shared" si="84"/>
        <v>20.666666666666668</v>
      </c>
      <c r="T250" s="38">
        <f t="shared" si="85"/>
        <v>4477470.6092795907</v>
      </c>
      <c r="U250" s="17">
        <f t="shared" si="99"/>
        <v>10000000</v>
      </c>
      <c r="V250" s="17">
        <f t="shared" si="95"/>
        <v>10000000</v>
      </c>
      <c r="W250" s="17">
        <f>IF(O250 = M250*('Control Panel'!$C$22), U250*('Control Panel'!$C$22),$AG250-G250-O250)</f>
        <v>50645.833333333343</v>
      </c>
      <c r="X250" s="20">
        <f t="shared" si="86"/>
        <v>0</v>
      </c>
      <c r="Y250" s="20">
        <f t="shared" si="87"/>
        <v>50645.833333333343</v>
      </c>
      <c r="Z250" s="48">
        <f>SUM(Y$3:Y250)</f>
        <v>12560166.666666698</v>
      </c>
      <c r="AA250" s="19">
        <f t="shared" si="88"/>
        <v>20.666666666666668</v>
      </c>
      <c r="AB250" s="20">
        <f t="shared" si="89"/>
        <v>0</v>
      </c>
      <c r="AC250" s="22">
        <f t="shared" si="90"/>
        <v>148030.82963190001</v>
      </c>
      <c r="AD250" s="99">
        <f t="shared" si="91"/>
        <v>0</v>
      </c>
      <c r="AF250" s="40">
        <f t="shared" si="92"/>
        <v>364682.6333067189</v>
      </c>
      <c r="AG250" s="3">
        <f>IF('Control Panel'!$D$27= "ON",'Mortgage Amortization'!D250*(1-'Control Panel'!$C$27),'Mortgage Amortization'!D250)</f>
        <v>364682.6333067189</v>
      </c>
      <c r="AH250" s="40">
        <f t="shared" si="96"/>
        <v>0</v>
      </c>
      <c r="AK250" s="2">
        <f>SUM('Mortgage Amortization'!G250,'Mortgage Amortization'!M250,'Mortgage Amortization'!S250,'Mortgage Amortization'!Y250,'Mortgage Amortization'!AE250,'Mortgage Amortization'!AK250,'Mortgage Amortization'!AQ250,'Mortgage Amortization'!AW250,'Mortgage Amortization'!BC250,'Mortgage Amortization'!BI250,'Mortgage Amortization'!BO250,'Mortgage Amortization'!BU250,'Mortgage Amortization'!CA250,'Mortgage Amortization'!CG250,'Mortgage Amortization'!CM250)</f>
        <v>31001631.196240328</v>
      </c>
    </row>
    <row r="251" spans="3:37" x14ac:dyDescent="0.3">
      <c r="D251">
        <v>249</v>
      </c>
      <c r="E251" s="28">
        <f t="shared" si="97"/>
        <v>0</v>
      </c>
      <c r="F251" s="28">
        <f t="shared" si="93"/>
        <v>0</v>
      </c>
      <c r="G251" s="28">
        <f>IF($AG251-E251*('Control Panel'!$C$22) &gt;=0, E251*('Control Panel'!$C$22),AG251)</f>
        <v>0</v>
      </c>
      <c r="H251" s="30">
        <f>IF(E251-$AC251 &lt;= 0,E251,'Mortgage Amortization'!$D251-$AC251)</f>
        <v>0</v>
      </c>
      <c r="I251" s="29">
        <f t="shared" si="79"/>
        <v>0</v>
      </c>
      <c r="J251" s="31">
        <f>SUM(I$3:I251)</f>
        <v>113263757.79779166</v>
      </c>
      <c r="K251" s="32">
        <f t="shared" si="80"/>
        <v>20.75</v>
      </c>
      <c r="L251" s="29">
        <f t="shared" si="81"/>
        <v>0</v>
      </c>
      <c r="M251" s="37">
        <f t="shared" si="98"/>
        <v>19011977.658814687</v>
      </c>
      <c r="N251" s="37">
        <f t="shared" si="94"/>
        <v>18794228.604025841</v>
      </c>
      <c r="O251" s="37">
        <f>IF(G251 = E251*('Control Panel'!$C$22),M251*('Control Panel'!$C$22),$AG251-G251)</f>
        <v>96287.745184538566</v>
      </c>
      <c r="P251" s="38">
        <f t="shared" si="82"/>
        <v>217749.05478884699</v>
      </c>
      <c r="Q251" s="38">
        <f t="shared" si="83"/>
        <v>314036.79997338552</v>
      </c>
      <c r="R251" s="44">
        <f>SUM(Q$3:Q251)</f>
        <v>26413294.147700999</v>
      </c>
      <c r="S251" s="39">
        <f t="shared" si="84"/>
        <v>20.75</v>
      </c>
      <c r="T251" s="38">
        <f t="shared" si="85"/>
        <v>4518292.8868685747</v>
      </c>
      <c r="U251" s="17">
        <f t="shared" si="99"/>
        <v>10000000</v>
      </c>
      <c r="V251" s="17">
        <f t="shared" si="95"/>
        <v>10000000</v>
      </c>
      <c r="W251" s="17">
        <f>IF(O251 = M251*('Control Panel'!$C$22), U251*('Control Panel'!$C$22),$AG251-G251-O251)</f>
        <v>50645.833333333343</v>
      </c>
      <c r="X251" s="20">
        <f t="shared" si="86"/>
        <v>0</v>
      </c>
      <c r="Y251" s="20">
        <f t="shared" si="87"/>
        <v>50645.833333333343</v>
      </c>
      <c r="Z251" s="48">
        <f>SUM(Y$3:Y251)</f>
        <v>12610812.500000032</v>
      </c>
      <c r="AA251" s="19">
        <f t="shared" si="88"/>
        <v>20.75</v>
      </c>
      <c r="AB251" s="20">
        <f t="shared" si="89"/>
        <v>0</v>
      </c>
      <c r="AC251" s="22">
        <f t="shared" si="90"/>
        <v>146933.57851787191</v>
      </c>
      <c r="AD251" s="99">
        <f t="shared" si="91"/>
        <v>0</v>
      </c>
      <c r="AF251" s="40">
        <f t="shared" si="92"/>
        <v>364682.6333067189</v>
      </c>
      <c r="AG251" s="3">
        <f>IF('Control Panel'!$D$27= "ON",'Mortgage Amortization'!D251*(1-'Control Panel'!$C$27),'Mortgage Amortization'!D251)</f>
        <v>364682.6333067189</v>
      </c>
      <c r="AH251" s="40">
        <f t="shared" si="96"/>
        <v>0</v>
      </c>
      <c r="AK251" s="2">
        <f>SUM('Mortgage Amortization'!G251,'Mortgage Amortization'!M251,'Mortgage Amortization'!S251,'Mortgage Amortization'!Y251,'Mortgage Amortization'!AE251,'Mortgage Amortization'!AK251,'Mortgage Amortization'!AQ251,'Mortgage Amortization'!AW251,'Mortgage Amortization'!BC251,'Mortgage Amortization'!BI251,'Mortgage Amortization'!BO251,'Mortgage Amortization'!BU251,'Mortgage Amortization'!CA251,'Mortgage Amortization'!CG251,'Mortgage Amortization'!CM251)</f>
        <v>30799950.527183853</v>
      </c>
    </row>
    <row r="252" spans="3:37" x14ac:dyDescent="0.3">
      <c r="D252">
        <v>250</v>
      </c>
      <c r="E252" s="28">
        <f t="shared" si="97"/>
        <v>0</v>
      </c>
      <c r="F252" s="28">
        <f t="shared" si="93"/>
        <v>0</v>
      </c>
      <c r="G252" s="28">
        <f>IF($AG252-E252*('Control Panel'!$C$22) &gt;=0, E252*('Control Panel'!$C$22),AG252)</f>
        <v>0</v>
      </c>
      <c r="H252" s="30">
        <f>IF(E252-$AC252 &lt;= 0,E252,'Mortgage Amortization'!$D252-$AC252)</f>
        <v>0</v>
      </c>
      <c r="I252" s="29">
        <f t="shared" si="79"/>
        <v>0</v>
      </c>
      <c r="J252" s="31">
        <f>SUM(I$3:I252)</f>
        <v>113263757.79779166</v>
      </c>
      <c r="K252" s="32">
        <f t="shared" si="80"/>
        <v>20.833333333333332</v>
      </c>
      <c r="L252" s="29">
        <f t="shared" si="81"/>
        <v>0</v>
      </c>
      <c r="M252" s="37">
        <f t="shared" si="98"/>
        <v>18794228.604025841</v>
      </c>
      <c r="N252" s="37">
        <f t="shared" si="94"/>
        <v>18575376.74100326</v>
      </c>
      <c r="O252" s="37">
        <f>IF(G252 = E252*('Control Panel'!$C$22),M252*('Control Panel'!$C$22),$AG252-G252)</f>
        <v>95184.936950805888</v>
      </c>
      <c r="P252" s="38">
        <f t="shared" si="82"/>
        <v>218851.86302257967</v>
      </c>
      <c r="Q252" s="38">
        <f t="shared" si="83"/>
        <v>314036.79997338552</v>
      </c>
      <c r="R252" s="44">
        <f>SUM(Q$3:Q252)</f>
        <v>26727330.947674386</v>
      </c>
      <c r="S252" s="39">
        <f t="shared" si="84"/>
        <v>20.833333333333332</v>
      </c>
      <c r="T252" s="38">
        <f t="shared" si="85"/>
        <v>4559413.8129704092</v>
      </c>
      <c r="U252" s="17">
        <f t="shared" si="99"/>
        <v>10000000</v>
      </c>
      <c r="V252" s="17">
        <f t="shared" si="95"/>
        <v>10000000</v>
      </c>
      <c r="W252" s="17">
        <f>IF(O252 = M252*('Control Panel'!$C$22), U252*('Control Panel'!$C$22),$AG252-G252-O252)</f>
        <v>50645.833333333343</v>
      </c>
      <c r="X252" s="20">
        <f t="shared" si="86"/>
        <v>0</v>
      </c>
      <c r="Y252" s="20">
        <f t="shared" si="87"/>
        <v>50645.833333333343</v>
      </c>
      <c r="Z252" s="48">
        <f>SUM(Y$3:Y252)</f>
        <v>12661458.333333366</v>
      </c>
      <c r="AA252" s="19">
        <f t="shared" si="88"/>
        <v>20.833333333333332</v>
      </c>
      <c r="AB252" s="20">
        <f t="shared" si="89"/>
        <v>0</v>
      </c>
      <c r="AC252" s="22">
        <f t="shared" si="90"/>
        <v>145830.77028413923</v>
      </c>
      <c r="AD252" s="99">
        <f t="shared" si="91"/>
        <v>0</v>
      </c>
      <c r="AF252" s="40">
        <f t="shared" si="92"/>
        <v>364682.6333067189</v>
      </c>
      <c r="AG252" s="3">
        <f>IF('Control Panel'!$D$27= "ON",'Mortgage Amortization'!D252*(1-'Control Panel'!$C$27),'Mortgage Amortization'!D252)</f>
        <v>364682.6333067189</v>
      </c>
      <c r="AH252" s="40">
        <f t="shared" si="96"/>
        <v>0</v>
      </c>
      <c r="AK252" s="2">
        <f>SUM('Mortgage Amortization'!G252,'Mortgage Amortization'!M252,'Mortgage Amortization'!S252,'Mortgage Amortization'!Y252,'Mortgage Amortization'!AE252,'Mortgage Amortization'!AK252,'Mortgage Amortization'!AQ252,'Mortgage Amortization'!AW252,'Mortgage Amortization'!BC252,'Mortgage Amortization'!BI252,'Mortgage Amortization'!BO252,'Mortgage Amortization'!BU252,'Mortgage Amortization'!CA252,'Mortgage Amortization'!CG252,'Mortgage Amortization'!CM252)</f>
        <v>30597214.229132924</v>
      </c>
    </row>
    <row r="253" spans="3:37" x14ac:dyDescent="0.3">
      <c r="D253">
        <v>251</v>
      </c>
      <c r="E253" s="28">
        <f t="shared" si="97"/>
        <v>0</v>
      </c>
      <c r="F253" s="28">
        <f t="shared" si="93"/>
        <v>0</v>
      </c>
      <c r="G253" s="28">
        <f>IF($AG253-E253*('Control Panel'!$C$22) &gt;=0, E253*('Control Panel'!$C$22),AG253)</f>
        <v>0</v>
      </c>
      <c r="H253" s="30">
        <f>IF(E253-$AC253 &lt;= 0,E253,'Mortgage Amortization'!$D253-$AC253)</f>
        <v>0</v>
      </c>
      <c r="I253" s="29">
        <f t="shared" si="79"/>
        <v>0</v>
      </c>
      <c r="J253" s="31">
        <f>SUM(I$3:I253)</f>
        <v>113263757.79779166</v>
      </c>
      <c r="K253" s="32">
        <f t="shared" si="80"/>
        <v>20.916666666666668</v>
      </c>
      <c r="L253" s="29">
        <f t="shared" si="81"/>
        <v>0</v>
      </c>
      <c r="M253" s="37">
        <f t="shared" si="98"/>
        <v>18575376.74100326</v>
      </c>
      <c r="N253" s="37">
        <f t="shared" si="94"/>
        <v>18355416.484482747</v>
      </c>
      <c r="O253" s="37">
        <f>IF(G253 = E253*('Control Panel'!$C$22),M253*('Control Panel'!$C$22),$AG253-G253)</f>
        <v>94076.543452872778</v>
      </c>
      <c r="P253" s="38">
        <f t="shared" si="82"/>
        <v>219960.25652051278</v>
      </c>
      <c r="Q253" s="38">
        <f t="shared" si="83"/>
        <v>314036.79997338552</v>
      </c>
      <c r="R253" s="44">
        <f>SUM(Q$3:Q253)</f>
        <v>27041367.747647773</v>
      </c>
      <c r="S253" s="39">
        <f t="shared" si="84"/>
        <v>20.916666666666668</v>
      </c>
      <c r="T253" s="38">
        <f t="shared" si="85"/>
        <v>4600835.3655540589</v>
      </c>
      <c r="U253" s="17">
        <f t="shared" si="99"/>
        <v>10000000</v>
      </c>
      <c r="V253" s="17">
        <f t="shared" si="95"/>
        <v>10000000</v>
      </c>
      <c r="W253" s="17">
        <f>IF(O253 = M253*('Control Panel'!$C$22), U253*('Control Panel'!$C$22),$AG253-G253-O253)</f>
        <v>50645.833333333343</v>
      </c>
      <c r="X253" s="20">
        <f t="shared" si="86"/>
        <v>0</v>
      </c>
      <c r="Y253" s="20">
        <f t="shared" si="87"/>
        <v>50645.833333333343</v>
      </c>
      <c r="Z253" s="48">
        <f>SUM(Y$3:Y253)</f>
        <v>12712104.1666667</v>
      </c>
      <c r="AA253" s="19">
        <f t="shared" si="88"/>
        <v>20.916666666666668</v>
      </c>
      <c r="AB253" s="20">
        <f t="shared" si="89"/>
        <v>0</v>
      </c>
      <c r="AC253" s="22">
        <f t="shared" si="90"/>
        <v>144722.37678620612</v>
      </c>
      <c r="AD253" s="99">
        <f t="shared" si="91"/>
        <v>0</v>
      </c>
      <c r="AF253" s="40">
        <f t="shared" si="92"/>
        <v>364682.6333067189</v>
      </c>
      <c r="AG253" s="3">
        <f>IF('Control Panel'!$D$27= "ON",'Mortgage Amortization'!D253*(1-'Control Panel'!$C$27),'Mortgage Amortization'!D253)</f>
        <v>364682.6333067189</v>
      </c>
      <c r="AH253" s="40">
        <f t="shared" si="96"/>
        <v>0</v>
      </c>
      <c r="AK253" s="2">
        <f>SUM('Mortgage Amortization'!G253,'Mortgage Amortization'!M253,'Mortgage Amortization'!S253,'Mortgage Amortization'!Y253,'Mortgage Amortization'!AE253,'Mortgage Amortization'!AK253,'Mortgage Amortization'!AQ253,'Mortgage Amortization'!AW253,'Mortgage Amortization'!BC253,'Mortgage Amortization'!BI253,'Mortgage Amortization'!BO253,'Mortgage Amortization'!BU253,'Mortgage Amortization'!CA253,'Mortgage Amortization'!CG253,'Mortgage Amortization'!CM253)</f>
        <v>30393416.697935842</v>
      </c>
    </row>
    <row r="254" spans="3:37" x14ac:dyDescent="0.3">
      <c r="C254">
        <f t="shared" ref="C254" si="104">D254/12</f>
        <v>21</v>
      </c>
      <c r="D254">
        <v>252</v>
      </c>
      <c r="E254" s="28">
        <f t="shared" si="97"/>
        <v>0</v>
      </c>
      <c r="F254" s="28">
        <f t="shared" si="93"/>
        <v>0</v>
      </c>
      <c r="G254" s="28">
        <f>IF($AG254-E254*('Control Panel'!$C$22) &gt;=0, E254*('Control Panel'!$C$22),AG254)</f>
        <v>0</v>
      </c>
      <c r="H254" s="30">
        <f>IF(E254-$AC254 &lt;= 0,E254,'Mortgage Amortization'!$D254-$AC254)</f>
        <v>0</v>
      </c>
      <c r="I254" s="29">
        <f t="shared" si="79"/>
        <v>0</v>
      </c>
      <c r="J254" s="31">
        <f>SUM(I$3:I254)</f>
        <v>113263757.79779166</v>
      </c>
      <c r="K254" s="32">
        <f t="shared" si="80"/>
        <v>21</v>
      </c>
      <c r="L254" s="29">
        <f t="shared" si="81"/>
        <v>0</v>
      </c>
      <c r="M254" s="37">
        <f t="shared" si="98"/>
        <v>18355416.484482747</v>
      </c>
      <c r="N254" s="37">
        <f t="shared" si="94"/>
        <v>18134342.220913064</v>
      </c>
      <c r="O254" s="37">
        <f>IF(G254 = E254*('Control Panel'!$C$22),M254*('Control Panel'!$C$22),$AG254-G254)</f>
        <v>92962.536403703256</v>
      </c>
      <c r="P254" s="38">
        <f t="shared" si="82"/>
        <v>221074.26356968231</v>
      </c>
      <c r="Q254" s="38">
        <f t="shared" si="83"/>
        <v>314036.79997338558</v>
      </c>
      <c r="R254" s="44">
        <f>SUM(Q$3:Q254)</f>
        <v>27355404.547621161</v>
      </c>
      <c r="S254" s="39">
        <f t="shared" si="84"/>
        <v>21</v>
      </c>
      <c r="T254" s="38">
        <f t="shared" si="85"/>
        <v>4642559.5349633284</v>
      </c>
      <c r="U254" s="17">
        <f t="shared" si="99"/>
        <v>10000000</v>
      </c>
      <c r="V254" s="17">
        <f t="shared" si="95"/>
        <v>10000000</v>
      </c>
      <c r="W254" s="17">
        <f>IF(O254 = M254*('Control Panel'!$C$22), U254*('Control Panel'!$C$22),$AG254-G254-O254)</f>
        <v>50645.833333333343</v>
      </c>
      <c r="X254" s="20">
        <f t="shared" si="86"/>
        <v>0</v>
      </c>
      <c r="Y254" s="20">
        <f t="shared" si="87"/>
        <v>50645.833333333343</v>
      </c>
      <c r="Z254" s="48">
        <f>SUM(Y$3:Y254)</f>
        <v>12762750.000000034</v>
      </c>
      <c r="AA254" s="19">
        <f t="shared" si="88"/>
        <v>21</v>
      </c>
      <c r="AB254" s="20">
        <f t="shared" si="89"/>
        <v>0</v>
      </c>
      <c r="AC254" s="22">
        <f t="shared" si="90"/>
        <v>143608.36973703658</v>
      </c>
      <c r="AD254" s="99">
        <f t="shared" si="91"/>
        <v>0</v>
      </c>
      <c r="AF254" s="40">
        <f t="shared" si="92"/>
        <v>364682.6333067189</v>
      </c>
      <c r="AG254" s="3">
        <f>IF('Control Panel'!$D$27= "ON",'Mortgage Amortization'!D254*(1-'Control Panel'!$C$27),'Mortgage Amortization'!D254)</f>
        <v>364682.6333067189</v>
      </c>
      <c r="AH254" s="40">
        <f t="shared" si="96"/>
        <v>0</v>
      </c>
      <c r="AK254" s="2">
        <f>SUM('Mortgage Amortization'!G254,'Mortgage Amortization'!M254,'Mortgage Amortization'!S254,'Mortgage Amortization'!Y254,'Mortgage Amortization'!AE254,'Mortgage Amortization'!AK254,'Mortgage Amortization'!AQ254,'Mortgage Amortization'!AW254,'Mortgage Amortization'!BC254,'Mortgage Amortization'!BI254,'Mortgage Amortization'!BO254,'Mortgage Amortization'!BU254,'Mortgage Amortization'!CA254,'Mortgage Amortization'!CG254,'Mortgage Amortization'!CM254)</f>
        <v>30188552.299301516</v>
      </c>
    </row>
    <row r="255" spans="3:37" x14ac:dyDescent="0.3">
      <c r="D255">
        <v>253</v>
      </c>
      <c r="E255" s="28">
        <f t="shared" si="97"/>
        <v>0</v>
      </c>
      <c r="F255" s="28">
        <f t="shared" si="93"/>
        <v>0</v>
      </c>
      <c r="G255" s="28">
        <f>IF($AG255-E255*('Control Panel'!$C$22) &gt;=0, E255*('Control Panel'!$C$22),AG255)</f>
        <v>0</v>
      </c>
      <c r="H255" s="30">
        <f>IF(E255-$AC255 &lt;= 0,E255,'Mortgage Amortization'!$D255-$AC255)</f>
        <v>0</v>
      </c>
      <c r="I255" s="29">
        <f t="shared" si="79"/>
        <v>0</v>
      </c>
      <c r="J255" s="31">
        <f>SUM(I$3:I255)</f>
        <v>113263757.79779166</v>
      </c>
      <c r="K255" s="32">
        <f t="shared" si="80"/>
        <v>21.083333333333332</v>
      </c>
      <c r="L255" s="29">
        <f t="shared" si="81"/>
        <v>0</v>
      </c>
      <c r="M255" s="37">
        <f t="shared" si="98"/>
        <v>18134342.220913064</v>
      </c>
      <c r="N255" s="37">
        <f t="shared" si="94"/>
        <v>17912148.308312677</v>
      </c>
      <c r="O255" s="37">
        <f>IF(G255 = E255*('Control Panel'!$C$22),M255*('Control Panel'!$C$22),$AG255-G255)</f>
        <v>91842.887372999307</v>
      </c>
      <c r="P255" s="38">
        <f t="shared" si="82"/>
        <v>222193.91260038625</v>
      </c>
      <c r="Q255" s="38">
        <f t="shared" si="83"/>
        <v>314036.79997338552</v>
      </c>
      <c r="R255" s="44">
        <f>SUM(Q$3:Q255)</f>
        <v>27669441.347594548</v>
      </c>
      <c r="S255" s="39">
        <f t="shared" si="84"/>
        <v>21.083333333333332</v>
      </c>
      <c r="T255" s="38">
        <f t="shared" si="85"/>
        <v>4684588.3239914766</v>
      </c>
      <c r="U255" s="17">
        <f t="shared" si="99"/>
        <v>10000000</v>
      </c>
      <c r="V255" s="17">
        <f t="shared" si="95"/>
        <v>10000000</v>
      </c>
      <c r="W255" s="17">
        <f>IF(O255 = M255*('Control Panel'!$C$22), U255*('Control Panel'!$C$22),$AG255-G255-O255)</f>
        <v>50645.833333333343</v>
      </c>
      <c r="X255" s="20">
        <f t="shared" si="86"/>
        <v>0</v>
      </c>
      <c r="Y255" s="20">
        <f t="shared" si="87"/>
        <v>50645.833333333343</v>
      </c>
      <c r="Z255" s="48">
        <f>SUM(Y$3:Y255)</f>
        <v>12813395.833333367</v>
      </c>
      <c r="AA255" s="19">
        <f t="shared" si="88"/>
        <v>21.083333333333332</v>
      </c>
      <c r="AB255" s="20">
        <f t="shared" si="89"/>
        <v>0</v>
      </c>
      <c r="AC255" s="22">
        <f t="shared" si="90"/>
        <v>142488.72070633265</v>
      </c>
      <c r="AD255" s="99">
        <f t="shared" si="91"/>
        <v>0</v>
      </c>
      <c r="AF255" s="40">
        <f t="shared" si="92"/>
        <v>364682.6333067189</v>
      </c>
      <c r="AG255" s="3">
        <f>IF('Control Panel'!$D$27= "ON",'Mortgage Amortization'!D255*(1-'Control Panel'!$C$27),'Mortgage Amortization'!D255)</f>
        <v>364682.6333067189</v>
      </c>
      <c r="AH255" s="40">
        <f t="shared" si="96"/>
        <v>0</v>
      </c>
      <c r="AK255" s="2">
        <f>SUM('Mortgage Amortization'!G255,'Mortgage Amortization'!M255,'Mortgage Amortization'!S255,'Mortgage Amortization'!Y255,'Mortgage Amortization'!AE255,'Mortgage Amortization'!AK255,'Mortgage Amortization'!AQ255,'Mortgage Amortization'!AW255,'Mortgage Amortization'!BC255,'Mortgage Amortization'!BI255,'Mortgage Amortization'!BO255,'Mortgage Amortization'!BU255,'Mortgage Amortization'!CA255,'Mortgage Amortization'!CG255,'Mortgage Amortization'!CM255)</f>
        <v>29982615.368635476</v>
      </c>
    </row>
    <row r="256" spans="3:37" x14ac:dyDescent="0.3">
      <c r="D256">
        <v>254</v>
      </c>
      <c r="E256" s="28">
        <f t="shared" si="97"/>
        <v>0</v>
      </c>
      <c r="F256" s="28">
        <f t="shared" si="93"/>
        <v>0</v>
      </c>
      <c r="G256" s="28">
        <f>IF($AG256-E256*('Control Panel'!$C$22) &gt;=0, E256*('Control Panel'!$C$22),AG256)</f>
        <v>0</v>
      </c>
      <c r="H256" s="30">
        <f>IF(E256-$AC256 &lt;= 0,E256,'Mortgage Amortization'!$D256-$AC256)</f>
        <v>0</v>
      </c>
      <c r="I256" s="29">
        <f t="shared" si="79"/>
        <v>0</v>
      </c>
      <c r="J256" s="31">
        <f>SUM(I$3:I256)</f>
        <v>113263757.79779166</v>
      </c>
      <c r="K256" s="32">
        <f t="shared" si="80"/>
        <v>21.166666666666668</v>
      </c>
      <c r="L256" s="29">
        <f t="shared" si="81"/>
        <v>0</v>
      </c>
      <c r="M256" s="37">
        <f t="shared" si="98"/>
        <v>17912148.308312677</v>
      </c>
      <c r="N256" s="37">
        <f t="shared" si="94"/>
        <v>17688829.076125767</v>
      </c>
      <c r="O256" s="37">
        <f>IF(G256 = E256*('Control Panel'!$C$22),M256*('Control Panel'!$C$22),$AG256-G256)</f>
        <v>90717.567786475265</v>
      </c>
      <c r="P256" s="38">
        <f t="shared" si="82"/>
        <v>223319.23218691029</v>
      </c>
      <c r="Q256" s="38">
        <f t="shared" si="83"/>
        <v>314036.79997338552</v>
      </c>
      <c r="R256" s="44">
        <f>SUM(Q$3:Q256)</f>
        <v>27983478.147567935</v>
      </c>
      <c r="S256" s="39">
        <f t="shared" si="84"/>
        <v>21.166666666666668</v>
      </c>
      <c r="T256" s="38">
        <f t="shared" si="85"/>
        <v>4726923.7479562685</v>
      </c>
      <c r="U256" s="17">
        <f t="shared" si="99"/>
        <v>10000000</v>
      </c>
      <c r="V256" s="17">
        <f t="shared" si="95"/>
        <v>10000000</v>
      </c>
      <c r="W256" s="17">
        <f>IF(O256 = M256*('Control Panel'!$C$22), U256*('Control Panel'!$C$22),$AG256-G256-O256)</f>
        <v>50645.833333333343</v>
      </c>
      <c r="X256" s="20">
        <f t="shared" si="86"/>
        <v>0</v>
      </c>
      <c r="Y256" s="20">
        <f t="shared" si="87"/>
        <v>50645.833333333343</v>
      </c>
      <c r="Z256" s="48">
        <f>SUM(Y$3:Y256)</f>
        <v>12864041.666666701</v>
      </c>
      <c r="AA256" s="19">
        <f t="shared" si="88"/>
        <v>21.166666666666668</v>
      </c>
      <c r="AB256" s="20">
        <f t="shared" si="89"/>
        <v>0</v>
      </c>
      <c r="AC256" s="22">
        <f t="shared" si="90"/>
        <v>141363.40111980861</v>
      </c>
      <c r="AD256" s="99">
        <f t="shared" si="91"/>
        <v>0</v>
      </c>
      <c r="AF256" s="40">
        <f t="shared" si="92"/>
        <v>364682.6333067189</v>
      </c>
      <c r="AG256" s="3">
        <f>IF('Control Panel'!$D$27= "ON",'Mortgage Amortization'!D256*(1-'Control Panel'!$C$27),'Mortgage Amortization'!D256)</f>
        <v>364682.6333067189</v>
      </c>
      <c r="AH256" s="40">
        <f t="shared" si="96"/>
        <v>0</v>
      </c>
      <c r="AK256" s="2">
        <f>SUM('Mortgage Amortization'!G256,'Mortgage Amortization'!M256,'Mortgage Amortization'!S256,'Mortgage Amortization'!Y256,'Mortgage Amortization'!AE256,'Mortgage Amortization'!AK256,'Mortgage Amortization'!AQ256,'Mortgage Amortization'!AW256,'Mortgage Amortization'!BC256,'Mortgage Amortization'!BI256,'Mortgage Amortization'!BO256,'Mortgage Amortization'!BU256,'Mortgage Amortization'!CA256,'Mortgage Amortization'!CG256,'Mortgage Amortization'!CM256)</f>
        <v>29775600.210874986</v>
      </c>
    </row>
    <row r="257" spans="3:37" x14ac:dyDescent="0.3">
      <c r="D257">
        <v>255</v>
      </c>
      <c r="E257" s="28">
        <f t="shared" si="97"/>
        <v>0</v>
      </c>
      <c r="F257" s="28">
        <f t="shared" si="93"/>
        <v>0</v>
      </c>
      <c r="G257" s="28">
        <f>IF($AG257-E257*('Control Panel'!$C$22) &gt;=0, E257*('Control Panel'!$C$22),AG257)</f>
        <v>0</v>
      </c>
      <c r="H257" s="30">
        <f>IF(E257-$AC257 &lt;= 0,E257,'Mortgage Amortization'!$D257-$AC257)</f>
        <v>0</v>
      </c>
      <c r="I257" s="29">
        <f t="shared" si="79"/>
        <v>0</v>
      </c>
      <c r="J257" s="31">
        <f>SUM(I$3:I257)</f>
        <v>113263757.79779166</v>
      </c>
      <c r="K257" s="32">
        <f t="shared" si="80"/>
        <v>21.25</v>
      </c>
      <c r="L257" s="29">
        <f t="shared" si="81"/>
        <v>0</v>
      </c>
      <c r="M257" s="37">
        <f t="shared" si="98"/>
        <v>17688829.076125767</v>
      </c>
      <c r="N257" s="37">
        <f t="shared" si="94"/>
        <v>17464378.825077511</v>
      </c>
      <c r="O257" s="37">
        <f>IF(G257 = E257*('Control Panel'!$C$22),M257*('Control Panel'!$C$22),$AG257-G257)</f>
        <v>89586.548925128634</v>
      </c>
      <c r="P257" s="38">
        <f t="shared" si="82"/>
        <v>224450.25104825693</v>
      </c>
      <c r="Q257" s="38">
        <f t="shared" si="83"/>
        <v>314036.79997338558</v>
      </c>
      <c r="R257" s="44">
        <f>SUM(Q$3:Q257)</f>
        <v>28297514.947541323</v>
      </c>
      <c r="S257" s="39">
        <f t="shared" si="84"/>
        <v>21.25</v>
      </c>
      <c r="T257" s="38">
        <f t="shared" si="85"/>
        <v>4769567.83477546</v>
      </c>
      <c r="U257" s="17">
        <f t="shared" si="99"/>
        <v>10000000</v>
      </c>
      <c r="V257" s="17">
        <f t="shared" si="95"/>
        <v>10000000</v>
      </c>
      <c r="W257" s="17">
        <f>IF(O257 = M257*('Control Panel'!$C$22), U257*('Control Panel'!$C$22),$AG257-G257-O257)</f>
        <v>50645.833333333343</v>
      </c>
      <c r="X257" s="20">
        <f t="shared" si="86"/>
        <v>0</v>
      </c>
      <c r="Y257" s="20">
        <f t="shared" si="87"/>
        <v>50645.833333333343</v>
      </c>
      <c r="Z257" s="48">
        <f>SUM(Y$3:Y257)</f>
        <v>12914687.500000035</v>
      </c>
      <c r="AA257" s="19">
        <f t="shared" si="88"/>
        <v>21.25</v>
      </c>
      <c r="AB257" s="20">
        <f t="shared" si="89"/>
        <v>0</v>
      </c>
      <c r="AC257" s="22">
        <f t="shared" si="90"/>
        <v>140232.38225846196</v>
      </c>
      <c r="AD257" s="99">
        <f t="shared" si="91"/>
        <v>0</v>
      </c>
      <c r="AF257" s="40">
        <f t="shared" si="92"/>
        <v>364682.6333067189</v>
      </c>
      <c r="AG257" s="3">
        <f>IF('Control Panel'!$D$27= "ON",'Mortgage Amortization'!D257*(1-'Control Panel'!$C$27),'Mortgage Amortization'!D257)</f>
        <v>364682.6333067189</v>
      </c>
      <c r="AH257" s="40">
        <f t="shared" si="96"/>
        <v>0</v>
      </c>
      <c r="AK257" s="2">
        <f>SUM('Mortgage Amortization'!G257,'Mortgage Amortization'!M257,'Mortgage Amortization'!S257,'Mortgage Amortization'!Y257,'Mortgage Amortization'!AE257,'Mortgage Amortization'!AK257,'Mortgage Amortization'!AQ257,'Mortgage Amortization'!AW257,'Mortgage Amortization'!BC257,'Mortgage Amortization'!BI257,'Mortgage Amortization'!BO257,'Mortgage Amortization'!BU257,'Mortgage Amortization'!CA257,'Mortgage Amortization'!CG257,'Mortgage Amortization'!CM257)</f>
        <v>29567501.100323293</v>
      </c>
    </row>
    <row r="258" spans="3:37" x14ac:dyDescent="0.3">
      <c r="D258">
        <v>256</v>
      </c>
      <c r="E258" s="28">
        <f t="shared" si="97"/>
        <v>0</v>
      </c>
      <c r="F258" s="28">
        <f t="shared" si="93"/>
        <v>0</v>
      </c>
      <c r="G258" s="28">
        <f>IF($AG258-E258*('Control Panel'!$C$22) &gt;=0, E258*('Control Panel'!$C$22),AG258)</f>
        <v>0</v>
      </c>
      <c r="H258" s="30">
        <f>IF(E258-$AC258 &lt;= 0,E258,'Mortgage Amortization'!$D258-$AC258)</f>
        <v>0</v>
      </c>
      <c r="I258" s="29">
        <f t="shared" si="79"/>
        <v>0</v>
      </c>
      <c r="J258" s="31">
        <f>SUM(I$3:I258)</f>
        <v>113263757.79779166</v>
      </c>
      <c r="K258" s="32">
        <f t="shared" si="80"/>
        <v>21.333333333333332</v>
      </c>
      <c r="L258" s="29">
        <f t="shared" si="81"/>
        <v>0</v>
      </c>
      <c r="M258" s="37">
        <f t="shared" si="98"/>
        <v>17464378.825077511</v>
      </c>
      <c r="N258" s="37">
        <f t="shared" si="94"/>
        <v>17238791.827028632</v>
      </c>
      <c r="O258" s="37">
        <f>IF(G258 = E258*('Control Panel'!$C$22),M258*('Control Panel'!$C$22),$AG258-G258)</f>
        <v>88449.801924507163</v>
      </c>
      <c r="P258" s="38">
        <f t="shared" si="82"/>
        <v>225586.99804887845</v>
      </c>
      <c r="Q258" s="38">
        <f t="shared" si="83"/>
        <v>314036.79997338564</v>
      </c>
      <c r="R258" s="44">
        <f>SUM(Q$3:Q258)</f>
        <v>28611551.74751471</v>
      </c>
      <c r="S258" s="39">
        <f t="shared" si="84"/>
        <v>21.333333333333332</v>
      </c>
      <c r="T258" s="38">
        <f t="shared" si="85"/>
        <v>4812522.6250427403</v>
      </c>
      <c r="U258" s="17">
        <f t="shared" si="99"/>
        <v>10000000</v>
      </c>
      <c r="V258" s="17">
        <f t="shared" si="95"/>
        <v>10000000</v>
      </c>
      <c r="W258" s="17">
        <f>IF(O258 = M258*('Control Panel'!$C$22), U258*('Control Panel'!$C$22),$AG258-G258-O258)</f>
        <v>50645.833333333343</v>
      </c>
      <c r="X258" s="20">
        <f t="shared" si="86"/>
        <v>0</v>
      </c>
      <c r="Y258" s="20">
        <f t="shared" si="87"/>
        <v>50645.833333333343</v>
      </c>
      <c r="Z258" s="48">
        <f>SUM(Y$3:Y258)</f>
        <v>12965333.333333369</v>
      </c>
      <c r="AA258" s="19">
        <f t="shared" si="88"/>
        <v>21.333333333333332</v>
      </c>
      <c r="AB258" s="20">
        <f t="shared" si="89"/>
        <v>0</v>
      </c>
      <c r="AC258" s="22">
        <f t="shared" si="90"/>
        <v>139095.63525784051</v>
      </c>
      <c r="AD258" s="99">
        <f t="shared" si="91"/>
        <v>0</v>
      </c>
      <c r="AF258" s="40">
        <f t="shared" si="92"/>
        <v>364682.63330671901</v>
      </c>
      <c r="AG258" s="3">
        <f>IF('Control Panel'!$D$27= "ON",'Mortgage Amortization'!D258*(1-'Control Panel'!$C$27),'Mortgage Amortization'!D258)</f>
        <v>364682.63330671896</v>
      </c>
      <c r="AH258" s="40">
        <f t="shared" si="96"/>
        <v>0</v>
      </c>
      <c r="AK258" s="2">
        <f>SUM('Mortgage Amortization'!G258,'Mortgage Amortization'!M258,'Mortgage Amortization'!S258,'Mortgage Amortization'!Y258,'Mortgage Amortization'!AE258,'Mortgage Amortization'!AK258,'Mortgage Amortization'!AQ258,'Mortgage Amortization'!AW258,'Mortgage Amortization'!BC258,'Mortgage Amortization'!BI258,'Mortgage Amortization'!BO258,'Mortgage Amortization'!BU258,'Mortgage Amortization'!CA258,'Mortgage Amortization'!CG258,'Mortgage Amortization'!CM258)</f>
        <v>29358312.280482892</v>
      </c>
    </row>
    <row r="259" spans="3:37" x14ac:dyDescent="0.3">
      <c r="D259">
        <v>257</v>
      </c>
      <c r="E259" s="28">
        <f t="shared" si="97"/>
        <v>0</v>
      </c>
      <c r="F259" s="28">
        <f t="shared" si="93"/>
        <v>0</v>
      </c>
      <c r="G259" s="28">
        <f>IF($AG259-E259*('Control Panel'!$C$22) &gt;=0, E259*('Control Panel'!$C$22),AG259)</f>
        <v>0</v>
      </c>
      <c r="H259" s="30">
        <f>IF(E259-$AC259 &lt;= 0,E259,'Mortgage Amortization'!$D259-$AC259)</f>
        <v>0</v>
      </c>
      <c r="I259" s="29">
        <f t="shared" ref="I259:I322" si="105">G259+H259</f>
        <v>0</v>
      </c>
      <c r="J259" s="31">
        <f>SUM(I$3:I259)</f>
        <v>113263757.79779166</v>
      </c>
      <c r="K259" s="32">
        <f t="shared" ref="K259:K322" si="106">$D259/12</f>
        <v>21.416666666666668</v>
      </c>
      <c r="L259" s="29">
        <f t="shared" ref="L259:L322" si="107">H259*K259</f>
        <v>0</v>
      </c>
      <c r="M259" s="37">
        <f t="shared" si="98"/>
        <v>17238791.827028632</v>
      </c>
      <c r="N259" s="37">
        <f t="shared" si="94"/>
        <v>17012062.324829217</v>
      </c>
      <c r="O259" s="37">
        <f>IF(G259 = E259*('Control Panel'!$C$22),M259*('Control Panel'!$C$22),$AG259-G259)</f>
        <v>87307.29777397211</v>
      </c>
      <c r="P259" s="38">
        <f t="shared" ref="P259:P322" si="108">IF(AND(F259=0,E259&gt;0),$AG259-H259-$AC259,IF(E259 = 0, IF(($AG259&gt;= $AC259+M259),M259,$AG259-$AC259),0))</f>
        <v>226729.50219941343</v>
      </c>
      <c r="Q259" s="38">
        <f t="shared" ref="Q259:Q322" si="109">O259+P259</f>
        <v>314036.79997338552</v>
      </c>
      <c r="R259" s="44">
        <f>SUM(Q$3:Q259)</f>
        <v>28925588.547488097</v>
      </c>
      <c r="S259" s="39">
        <f t="shared" ref="S259:S322" si="110">$D259/12</f>
        <v>21.416666666666668</v>
      </c>
      <c r="T259" s="38">
        <f t="shared" ref="T259:T322" si="111">P259*S259</f>
        <v>4855790.1721041044</v>
      </c>
      <c r="U259" s="17">
        <f t="shared" si="99"/>
        <v>10000000</v>
      </c>
      <c r="V259" s="17">
        <f t="shared" si="95"/>
        <v>10000000</v>
      </c>
      <c r="W259" s="17">
        <f>IF(O259 = M259*('Control Panel'!$C$22), U259*('Control Panel'!$C$22),$AG259-G259-O259)</f>
        <v>50645.833333333343</v>
      </c>
      <c r="X259" s="20">
        <f t="shared" ref="X259:X322" si="112">IF(AND(N259=0,M259&gt;0),$AG259-P259-$AC259,IF(M259 = 0, IF(($AG259&gt;= $AC259+U259),U259,$AG259-$AC259),0))</f>
        <v>0</v>
      </c>
      <c r="Y259" s="20">
        <f t="shared" ref="Y259:Y322" si="113">W259+X259</f>
        <v>50645.833333333343</v>
      </c>
      <c r="Z259" s="48">
        <f>SUM(Y$3:Y259)</f>
        <v>13015979.166666703</v>
      </c>
      <c r="AA259" s="19">
        <f t="shared" ref="AA259:AA322" si="114">$D259/12</f>
        <v>21.416666666666668</v>
      </c>
      <c r="AB259" s="20">
        <f t="shared" ref="AB259:AB322" si="115">X259*AA259</f>
        <v>0</v>
      </c>
      <c r="AC259" s="22">
        <f t="shared" ref="AC259:AC322" si="116">SUM(W259,O259,G259)</f>
        <v>137953.13110730547</v>
      </c>
      <c r="AD259" s="99">
        <f t="shared" ref="AD259:AD322" si="117">ABS(AH259)</f>
        <v>0</v>
      </c>
      <c r="AF259" s="40">
        <f t="shared" ref="AF259:AF322" si="118">Y259+Q259+I259</f>
        <v>364682.6333067189</v>
      </c>
      <c r="AG259" s="3">
        <f>IF('Control Panel'!$D$27= "ON",'Mortgage Amortization'!D259*(1-'Control Panel'!$C$27),'Mortgage Amortization'!D259)</f>
        <v>364682.6333067189</v>
      </c>
      <c r="AH259" s="40">
        <f t="shared" si="96"/>
        <v>0</v>
      </c>
      <c r="AK259" s="2">
        <f>SUM('Mortgage Amortization'!G259,'Mortgage Amortization'!M259,'Mortgage Amortization'!S259,'Mortgage Amortization'!Y259,'Mortgage Amortization'!AE259,'Mortgage Amortization'!AK259,'Mortgage Amortization'!AQ259,'Mortgage Amortization'!AW259,'Mortgage Amortization'!BC259,'Mortgage Amortization'!BI259,'Mortgage Amortization'!BO259,'Mortgage Amortization'!BU259,'Mortgage Amortization'!CA259,'Mortgage Amortization'!CG259,'Mortgage Amortization'!CM259)</f>
        <v>29148027.963887911</v>
      </c>
    </row>
    <row r="260" spans="3:37" x14ac:dyDescent="0.3">
      <c r="D260">
        <v>258</v>
      </c>
      <c r="E260" s="28">
        <f t="shared" si="97"/>
        <v>0</v>
      </c>
      <c r="F260" s="28">
        <f t="shared" ref="F260:F323" si="119">F259-H260</f>
        <v>0</v>
      </c>
      <c r="G260" s="28">
        <f>IF($AG260-E260*('Control Panel'!$C$22) &gt;=0, E260*('Control Panel'!$C$22),AG260)</f>
        <v>0</v>
      </c>
      <c r="H260" s="30">
        <f>IF(E260-$AC260 &lt;= 0,E260,'Mortgage Amortization'!$D260-$AC260)</f>
        <v>0</v>
      </c>
      <c r="I260" s="29">
        <f t="shared" si="105"/>
        <v>0</v>
      </c>
      <c r="J260" s="31">
        <f>SUM(I$3:I260)</f>
        <v>113263757.79779166</v>
      </c>
      <c r="K260" s="32">
        <f t="shared" si="106"/>
        <v>21.5</v>
      </c>
      <c r="L260" s="29">
        <f t="shared" si="107"/>
        <v>0</v>
      </c>
      <c r="M260" s="37">
        <f t="shared" si="98"/>
        <v>17012062.324829217</v>
      </c>
      <c r="N260" s="37">
        <f t="shared" ref="N260:N323" si="120">N259-P260</f>
        <v>16784184.53217179</v>
      </c>
      <c r="O260" s="37">
        <f>IF(G260 = E260*('Control Panel'!$C$22),M260*('Control Panel'!$C$22),$AG260-G260)</f>
        <v>86159.007315957992</v>
      </c>
      <c r="P260" s="38">
        <f t="shared" si="108"/>
        <v>227877.79265742755</v>
      </c>
      <c r="Q260" s="38">
        <f t="shared" si="109"/>
        <v>314036.79997338552</v>
      </c>
      <c r="R260" s="44">
        <f>SUM(Q$3:Q260)</f>
        <v>29239625.347461484</v>
      </c>
      <c r="S260" s="39">
        <f t="shared" si="110"/>
        <v>21.5</v>
      </c>
      <c r="T260" s="38">
        <f t="shared" si="111"/>
        <v>4899372.542134692</v>
      </c>
      <c r="U260" s="17">
        <f t="shared" si="99"/>
        <v>10000000</v>
      </c>
      <c r="V260" s="17">
        <f t="shared" ref="V260:V323" si="121">V259-X260</f>
        <v>10000000</v>
      </c>
      <c r="W260" s="17">
        <f>IF(O260 = M260*('Control Panel'!$C$22), U260*('Control Panel'!$C$22),$AG260-G260-O260)</f>
        <v>50645.833333333343</v>
      </c>
      <c r="X260" s="20">
        <f t="shared" si="112"/>
        <v>0</v>
      </c>
      <c r="Y260" s="20">
        <f t="shared" si="113"/>
        <v>50645.833333333343</v>
      </c>
      <c r="Z260" s="48">
        <f>SUM(Y$3:Y260)</f>
        <v>13066625.000000037</v>
      </c>
      <c r="AA260" s="19">
        <f t="shared" si="114"/>
        <v>21.5</v>
      </c>
      <c r="AB260" s="20">
        <f t="shared" si="115"/>
        <v>0</v>
      </c>
      <c r="AC260" s="22">
        <f t="shared" si="116"/>
        <v>136804.84064929135</v>
      </c>
      <c r="AD260" s="99">
        <f t="shared" si="117"/>
        <v>0</v>
      </c>
      <c r="AF260" s="40">
        <f t="shared" si="118"/>
        <v>364682.6333067189</v>
      </c>
      <c r="AG260" s="3">
        <f>IF('Control Panel'!$D$27= "ON",'Mortgage Amortization'!D260*(1-'Control Panel'!$C$27),'Mortgage Amortization'!D260)</f>
        <v>364682.6333067189</v>
      </c>
      <c r="AH260" s="40">
        <f t="shared" ref="AH260:AH323" si="122">AF260-AG260</f>
        <v>0</v>
      </c>
      <c r="AK260" s="2">
        <f>SUM('Mortgage Amortization'!G260,'Mortgage Amortization'!M260,'Mortgage Amortization'!S260,'Mortgage Amortization'!Y260,'Mortgage Amortization'!AE260,'Mortgage Amortization'!AK260,'Mortgage Amortization'!AQ260,'Mortgage Amortization'!AW260,'Mortgage Amortization'!BC260,'Mortgage Amortization'!BI260,'Mortgage Amortization'!BO260,'Mortgage Amortization'!BU260,'Mortgage Amortization'!CA260,'Mortgage Amortization'!CG260,'Mortgage Amortization'!CM260)</f>
        <v>28936642.331935633</v>
      </c>
    </row>
    <row r="261" spans="3:37" x14ac:dyDescent="0.3">
      <c r="D261">
        <v>259</v>
      </c>
      <c r="E261" s="28">
        <f t="shared" ref="E261:E324" si="123">E260-H260</f>
        <v>0</v>
      </c>
      <c r="F261" s="28">
        <f t="shared" si="119"/>
        <v>0</v>
      </c>
      <c r="G261" s="28">
        <f>IF($AG261-E261*('Control Panel'!$C$22) &gt;=0, E261*('Control Panel'!$C$22),AG261)</f>
        <v>0</v>
      </c>
      <c r="H261" s="30">
        <f>IF(E261-$AC261 &lt;= 0,E261,'Mortgage Amortization'!$D261-$AC261)</f>
        <v>0</v>
      </c>
      <c r="I261" s="29">
        <f t="shared" si="105"/>
        <v>0</v>
      </c>
      <c r="J261" s="31">
        <f>SUM(I$3:I261)</f>
        <v>113263757.79779166</v>
      </c>
      <c r="K261" s="32">
        <f t="shared" si="106"/>
        <v>21.583333333333332</v>
      </c>
      <c r="L261" s="29">
        <f t="shared" si="107"/>
        <v>0</v>
      </c>
      <c r="M261" s="37">
        <f t="shared" ref="M261:M324" si="124">M260-P260</f>
        <v>16784184.53217179</v>
      </c>
      <c r="N261" s="37">
        <f t="shared" si="120"/>
        <v>16555152.633443633</v>
      </c>
      <c r="O261" s="37">
        <f>IF(G261 = E261*('Control Panel'!$C$22),M261*('Control Panel'!$C$22),$AG261-G261)</f>
        <v>85004.901245228393</v>
      </c>
      <c r="P261" s="38">
        <f t="shared" si="108"/>
        <v>229031.89872815716</v>
      </c>
      <c r="Q261" s="38">
        <f t="shared" si="109"/>
        <v>314036.79997338552</v>
      </c>
      <c r="R261" s="44">
        <f>SUM(Q$3:Q261)</f>
        <v>29553662.147434872</v>
      </c>
      <c r="S261" s="39">
        <f t="shared" si="110"/>
        <v>21.583333333333332</v>
      </c>
      <c r="T261" s="38">
        <f t="shared" si="111"/>
        <v>4943271.8142160587</v>
      </c>
      <c r="U261" s="17">
        <f t="shared" ref="U261:U324" si="125">U260-X260</f>
        <v>10000000</v>
      </c>
      <c r="V261" s="17">
        <f t="shared" si="121"/>
        <v>10000000</v>
      </c>
      <c r="W261" s="17">
        <f>IF(O261 = M261*('Control Panel'!$C$22), U261*('Control Panel'!$C$22),$AG261-G261-O261)</f>
        <v>50645.833333333343</v>
      </c>
      <c r="X261" s="20">
        <f t="shared" si="112"/>
        <v>0</v>
      </c>
      <c r="Y261" s="20">
        <f t="shared" si="113"/>
        <v>50645.833333333343</v>
      </c>
      <c r="Z261" s="48">
        <f>SUM(Y$3:Y261)</f>
        <v>13117270.833333371</v>
      </c>
      <c r="AA261" s="19">
        <f t="shared" si="114"/>
        <v>21.583333333333332</v>
      </c>
      <c r="AB261" s="20">
        <f t="shared" si="115"/>
        <v>0</v>
      </c>
      <c r="AC261" s="22">
        <f t="shared" si="116"/>
        <v>135650.73457856174</v>
      </c>
      <c r="AD261" s="99">
        <f t="shared" si="117"/>
        <v>0</v>
      </c>
      <c r="AF261" s="40">
        <f t="shared" si="118"/>
        <v>364682.6333067189</v>
      </c>
      <c r="AG261" s="3">
        <f>IF('Control Panel'!$D$27= "ON",'Mortgage Amortization'!D261*(1-'Control Panel'!$C$27),'Mortgage Amortization'!D261)</f>
        <v>364682.6333067189</v>
      </c>
      <c r="AH261" s="40">
        <f t="shared" si="122"/>
        <v>0</v>
      </c>
      <c r="AK261" s="2">
        <f>SUM('Mortgage Amortization'!G261,'Mortgage Amortization'!M261,'Mortgage Amortization'!S261,'Mortgage Amortization'!Y261,'Mortgage Amortization'!AE261,'Mortgage Amortization'!AK261,'Mortgage Amortization'!AQ261,'Mortgage Amortization'!AW261,'Mortgage Amortization'!BC261,'Mortgage Amortization'!BI261,'Mortgage Amortization'!BO261,'Mortgage Amortization'!BU261,'Mortgage Amortization'!CA261,'Mortgage Amortization'!CG261,'Mortgage Amortization'!CM261)</f>
        <v>28724149.534716967</v>
      </c>
    </row>
    <row r="262" spans="3:37" x14ac:dyDescent="0.3">
      <c r="D262">
        <v>260</v>
      </c>
      <c r="E262" s="28">
        <f t="shared" si="123"/>
        <v>0</v>
      </c>
      <c r="F262" s="28">
        <f t="shared" si="119"/>
        <v>0</v>
      </c>
      <c r="G262" s="28">
        <f>IF($AG262-E262*('Control Panel'!$C$22) &gt;=0, E262*('Control Panel'!$C$22),AG262)</f>
        <v>0</v>
      </c>
      <c r="H262" s="30">
        <f>IF(E262-$AC262 &lt;= 0,E262,'Mortgage Amortization'!$D262-$AC262)</f>
        <v>0</v>
      </c>
      <c r="I262" s="29">
        <f t="shared" si="105"/>
        <v>0</v>
      </c>
      <c r="J262" s="31">
        <f>SUM(I$3:I262)</f>
        <v>113263757.79779166</v>
      </c>
      <c r="K262" s="32">
        <f t="shared" si="106"/>
        <v>21.666666666666668</v>
      </c>
      <c r="L262" s="29">
        <f t="shared" si="107"/>
        <v>0</v>
      </c>
      <c r="M262" s="37">
        <f t="shared" si="124"/>
        <v>16555152.633443633</v>
      </c>
      <c r="N262" s="37">
        <f t="shared" si="120"/>
        <v>16324960.783578375</v>
      </c>
      <c r="O262" s="37">
        <f>IF(G262 = E262*('Control Panel'!$C$22),M262*('Control Panel'!$C$22),$AG262-G262)</f>
        <v>83844.950108128076</v>
      </c>
      <c r="P262" s="38">
        <f t="shared" si="108"/>
        <v>230191.84986525748</v>
      </c>
      <c r="Q262" s="38">
        <f t="shared" si="109"/>
        <v>314036.79997338552</v>
      </c>
      <c r="R262" s="44">
        <f>SUM(Q$3:Q262)</f>
        <v>29867698.947408259</v>
      </c>
      <c r="S262" s="39">
        <f t="shared" si="110"/>
        <v>21.666666666666668</v>
      </c>
      <c r="T262" s="38">
        <f t="shared" si="111"/>
        <v>4987490.0804139124</v>
      </c>
      <c r="U262" s="17">
        <f t="shared" si="125"/>
        <v>10000000</v>
      </c>
      <c r="V262" s="17">
        <f t="shared" si="121"/>
        <v>10000000</v>
      </c>
      <c r="W262" s="17">
        <f>IF(O262 = M262*('Control Panel'!$C$22), U262*('Control Panel'!$C$22),$AG262-G262-O262)</f>
        <v>50645.833333333343</v>
      </c>
      <c r="X262" s="20">
        <f t="shared" si="112"/>
        <v>0</v>
      </c>
      <c r="Y262" s="20">
        <f t="shared" si="113"/>
        <v>50645.833333333343</v>
      </c>
      <c r="Z262" s="48">
        <f>SUM(Y$3:Y262)</f>
        <v>13167916.666666705</v>
      </c>
      <c r="AA262" s="19">
        <f t="shared" si="114"/>
        <v>21.666666666666668</v>
      </c>
      <c r="AB262" s="20">
        <f t="shared" si="115"/>
        <v>0</v>
      </c>
      <c r="AC262" s="22">
        <f t="shared" si="116"/>
        <v>134490.78344146142</v>
      </c>
      <c r="AD262" s="99">
        <f t="shared" si="117"/>
        <v>0</v>
      </c>
      <c r="AF262" s="40">
        <f t="shared" si="118"/>
        <v>364682.6333067189</v>
      </c>
      <c r="AG262" s="3">
        <f>IF('Control Panel'!$D$27= "ON",'Mortgage Amortization'!D262*(1-'Control Panel'!$C$27),'Mortgage Amortization'!D262)</f>
        <v>364682.6333067189</v>
      </c>
      <c r="AH262" s="40">
        <f t="shared" si="122"/>
        <v>0</v>
      </c>
      <c r="AK262" s="2">
        <f>SUM('Mortgage Amortization'!G262,'Mortgage Amortization'!M262,'Mortgage Amortization'!S262,'Mortgage Amortization'!Y262,'Mortgage Amortization'!AE262,'Mortgage Amortization'!AK262,'Mortgage Amortization'!AQ262,'Mortgage Amortization'!AW262,'Mortgage Amortization'!BC262,'Mortgage Amortization'!BI262,'Mortgage Amortization'!BO262,'Mortgage Amortization'!BU262,'Mortgage Amortization'!CA262,'Mortgage Amortization'!CG262,'Mortgage Amortization'!CM262)</f>
        <v>28510543.690846104</v>
      </c>
    </row>
    <row r="263" spans="3:37" x14ac:dyDescent="0.3">
      <c r="D263">
        <v>261</v>
      </c>
      <c r="E263" s="28">
        <f t="shared" si="123"/>
        <v>0</v>
      </c>
      <c r="F263" s="28">
        <f t="shared" si="119"/>
        <v>0</v>
      </c>
      <c r="G263" s="28">
        <f>IF($AG263-E263*('Control Panel'!$C$22) &gt;=0, E263*('Control Panel'!$C$22),AG263)</f>
        <v>0</v>
      </c>
      <c r="H263" s="30">
        <f>IF(E263-$AC263 &lt;= 0,E263,'Mortgage Amortization'!$D263-$AC263)</f>
        <v>0</v>
      </c>
      <c r="I263" s="29">
        <f t="shared" si="105"/>
        <v>0</v>
      </c>
      <c r="J263" s="31">
        <f>SUM(I$3:I263)</f>
        <v>113263757.79779166</v>
      </c>
      <c r="K263" s="32">
        <f t="shared" si="106"/>
        <v>21.75</v>
      </c>
      <c r="L263" s="29">
        <f t="shared" si="107"/>
        <v>0</v>
      </c>
      <c r="M263" s="37">
        <f t="shared" si="124"/>
        <v>16324960.783578375</v>
      </c>
      <c r="N263" s="37">
        <f t="shared" si="120"/>
        <v>16093603.10790682</v>
      </c>
      <c r="O263" s="37">
        <f>IF(G263 = E263*('Control Panel'!$C$22),M263*('Control Panel'!$C$22),$AG263-G263)</f>
        <v>82679.124301831325</v>
      </c>
      <c r="P263" s="38">
        <f t="shared" si="108"/>
        <v>231357.67567155423</v>
      </c>
      <c r="Q263" s="38">
        <f t="shared" si="109"/>
        <v>314036.79997338552</v>
      </c>
      <c r="R263" s="44">
        <f>SUM(Q$3:Q263)</f>
        <v>30181735.747381646</v>
      </c>
      <c r="S263" s="39">
        <f t="shared" si="110"/>
        <v>21.75</v>
      </c>
      <c r="T263" s="38">
        <f t="shared" si="111"/>
        <v>5032029.4458563048</v>
      </c>
      <c r="U263" s="17">
        <f t="shared" si="125"/>
        <v>10000000</v>
      </c>
      <c r="V263" s="17">
        <f t="shared" si="121"/>
        <v>10000000</v>
      </c>
      <c r="W263" s="17">
        <f>IF(O263 = M263*('Control Panel'!$C$22), U263*('Control Panel'!$C$22),$AG263-G263-O263)</f>
        <v>50645.833333333343</v>
      </c>
      <c r="X263" s="20">
        <f t="shared" si="112"/>
        <v>0</v>
      </c>
      <c r="Y263" s="20">
        <f t="shared" si="113"/>
        <v>50645.833333333343</v>
      </c>
      <c r="Z263" s="48">
        <f>SUM(Y$3:Y263)</f>
        <v>13218562.500000039</v>
      </c>
      <c r="AA263" s="19">
        <f t="shared" si="114"/>
        <v>21.75</v>
      </c>
      <c r="AB263" s="20">
        <f t="shared" si="115"/>
        <v>0</v>
      </c>
      <c r="AC263" s="22">
        <f t="shared" si="116"/>
        <v>133324.95763516467</v>
      </c>
      <c r="AD263" s="99">
        <f t="shared" si="117"/>
        <v>0</v>
      </c>
      <c r="AF263" s="40">
        <f t="shared" si="118"/>
        <v>364682.6333067189</v>
      </c>
      <c r="AG263" s="3">
        <f>IF('Control Panel'!$D$27= "ON",'Mortgage Amortization'!D263*(1-'Control Panel'!$C$27),'Mortgage Amortization'!D263)</f>
        <v>364682.6333067189</v>
      </c>
      <c r="AH263" s="40">
        <f t="shared" si="122"/>
        <v>0</v>
      </c>
      <c r="AK263" s="2">
        <f>SUM('Mortgage Amortization'!G263,'Mortgage Amortization'!M263,'Mortgage Amortization'!S263,'Mortgage Amortization'!Y263,'Mortgage Amortization'!AE263,'Mortgage Amortization'!AK263,'Mortgage Amortization'!AQ263,'Mortgage Amortization'!AW263,'Mortgage Amortization'!BC263,'Mortgage Amortization'!BI263,'Mortgage Amortization'!BO263,'Mortgage Amortization'!BU263,'Mortgage Amortization'!CA263,'Mortgage Amortization'!CG263,'Mortgage Amortization'!CM263)</f>
        <v>28295818.887289152</v>
      </c>
    </row>
    <row r="264" spans="3:37" x14ac:dyDescent="0.3">
      <c r="D264">
        <v>262</v>
      </c>
      <c r="E264" s="28">
        <f t="shared" si="123"/>
        <v>0</v>
      </c>
      <c r="F264" s="28">
        <f t="shared" si="119"/>
        <v>0</v>
      </c>
      <c r="G264" s="28">
        <f>IF($AG264-E264*('Control Panel'!$C$22) &gt;=0, E264*('Control Panel'!$C$22),AG264)</f>
        <v>0</v>
      </c>
      <c r="H264" s="30">
        <f>IF(E264-$AC264 &lt;= 0,E264,'Mortgage Amortization'!$D264-$AC264)</f>
        <v>0</v>
      </c>
      <c r="I264" s="29">
        <f t="shared" si="105"/>
        <v>0</v>
      </c>
      <c r="J264" s="31">
        <f>SUM(I$3:I264)</f>
        <v>113263757.79779166</v>
      </c>
      <c r="K264" s="32">
        <f t="shared" si="106"/>
        <v>21.833333333333332</v>
      </c>
      <c r="L264" s="29">
        <f t="shared" si="107"/>
        <v>0</v>
      </c>
      <c r="M264" s="37">
        <f t="shared" si="124"/>
        <v>16093603.10790682</v>
      </c>
      <c r="N264" s="37">
        <f t="shared" si="120"/>
        <v>15861073.702007022</v>
      </c>
      <c r="O264" s="37">
        <f>IF(G264 = E264*('Control Panel'!$C$22),M264*('Control Panel'!$C$22),$AG264-G264)</f>
        <v>81507.394073586431</v>
      </c>
      <c r="P264" s="38">
        <f t="shared" si="108"/>
        <v>232529.40589979914</v>
      </c>
      <c r="Q264" s="38">
        <f t="shared" si="109"/>
        <v>314036.79997338558</v>
      </c>
      <c r="R264" s="44">
        <f>SUM(Q$3:Q264)</f>
        <v>30495772.547355033</v>
      </c>
      <c r="S264" s="39">
        <f t="shared" si="110"/>
        <v>21.833333333333332</v>
      </c>
      <c r="T264" s="38">
        <f t="shared" si="111"/>
        <v>5076892.0288122809</v>
      </c>
      <c r="U264" s="17">
        <f t="shared" si="125"/>
        <v>10000000</v>
      </c>
      <c r="V264" s="17">
        <f t="shared" si="121"/>
        <v>10000000</v>
      </c>
      <c r="W264" s="17">
        <f>IF(O264 = M264*('Control Panel'!$C$22), U264*('Control Panel'!$C$22),$AG264-G264-O264)</f>
        <v>50645.833333333343</v>
      </c>
      <c r="X264" s="20">
        <f t="shared" si="112"/>
        <v>0</v>
      </c>
      <c r="Y264" s="20">
        <f t="shared" si="113"/>
        <v>50645.833333333343</v>
      </c>
      <c r="Z264" s="48">
        <f>SUM(Y$3:Y264)</f>
        <v>13269208.333333373</v>
      </c>
      <c r="AA264" s="19">
        <f t="shared" si="114"/>
        <v>21.833333333333332</v>
      </c>
      <c r="AB264" s="20">
        <f t="shared" si="115"/>
        <v>0</v>
      </c>
      <c r="AC264" s="22">
        <f t="shared" si="116"/>
        <v>132153.22740691976</v>
      </c>
      <c r="AD264" s="99">
        <f t="shared" si="117"/>
        <v>0</v>
      </c>
      <c r="AF264" s="40">
        <f t="shared" si="118"/>
        <v>364682.6333067189</v>
      </c>
      <c r="AG264" s="3">
        <f>IF('Control Panel'!$D$27= "ON",'Mortgage Amortization'!D264*(1-'Control Panel'!$C$27),'Mortgage Amortization'!D264)</f>
        <v>364682.6333067189</v>
      </c>
      <c r="AH264" s="40">
        <f t="shared" si="122"/>
        <v>0</v>
      </c>
      <c r="AK264" s="2">
        <f>SUM('Mortgage Amortization'!G264,'Mortgage Amortization'!M264,'Mortgage Amortization'!S264,'Mortgage Amortization'!Y264,'Mortgage Amortization'!AE264,'Mortgage Amortization'!AK264,'Mortgage Amortization'!AQ264,'Mortgage Amortization'!AW264,'Mortgage Amortization'!BC264,'Mortgage Amortization'!BI264,'Mortgage Amortization'!BO264,'Mortgage Amortization'!BU264,'Mortgage Amortization'!CA264,'Mortgage Amortization'!CG264,'Mortgage Amortization'!CM264)</f>
        <v>28079969.179191895</v>
      </c>
    </row>
    <row r="265" spans="3:37" x14ac:dyDescent="0.3">
      <c r="D265">
        <v>263</v>
      </c>
      <c r="E265" s="28">
        <f t="shared" si="123"/>
        <v>0</v>
      </c>
      <c r="F265" s="28">
        <f t="shared" si="119"/>
        <v>0</v>
      </c>
      <c r="G265" s="28">
        <f>IF($AG265-E265*('Control Panel'!$C$22) &gt;=0, E265*('Control Panel'!$C$22),AG265)</f>
        <v>0</v>
      </c>
      <c r="H265" s="30">
        <f>IF(E265-$AC265 &lt;= 0,E265,'Mortgage Amortization'!$D265-$AC265)</f>
        <v>0</v>
      </c>
      <c r="I265" s="29">
        <f t="shared" si="105"/>
        <v>0</v>
      </c>
      <c r="J265" s="31">
        <f>SUM(I$3:I265)</f>
        <v>113263757.79779166</v>
      </c>
      <c r="K265" s="32">
        <f t="shared" si="106"/>
        <v>21.916666666666668</v>
      </c>
      <c r="L265" s="29">
        <f t="shared" si="107"/>
        <v>0</v>
      </c>
      <c r="M265" s="37">
        <f t="shared" si="124"/>
        <v>15861073.702007022</v>
      </c>
      <c r="N265" s="37">
        <f t="shared" si="120"/>
        <v>15627366.631553592</v>
      </c>
      <c r="O265" s="37">
        <f>IF(G265 = E265*('Control Panel'!$C$22),M265*('Control Panel'!$C$22),$AG265-G265)</f>
        <v>80329.729519956411</v>
      </c>
      <c r="P265" s="38">
        <f t="shared" si="108"/>
        <v>233707.07045342919</v>
      </c>
      <c r="Q265" s="38">
        <f t="shared" si="109"/>
        <v>314036.79997338558</v>
      </c>
      <c r="R265" s="44">
        <f>SUM(Q$3:Q265)</f>
        <v>30809809.347328421</v>
      </c>
      <c r="S265" s="39">
        <f t="shared" si="110"/>
        <v>21.916666666666668</v>
      </c>
      <c r="T265" s="38">
        <f t="shared" si="111"/>
        <v>5122079.9607709898</v>
      </c>
      <c r="U265" s="17">
        <f t="shared" si="125"/>
        <v>10000000</v>
      </c>
      <c r="V265" s="17">
        <f t="shared" si="121"/>
        <v>10000000</v>
      </c>
      <c r="W265" s="17">
        <f>IF(O265 = M265*('Control Panel'!$C$22), U265*('Control Panel'!$C$22),$AG265-G265-O265)</f>
        <v>50645.833333333343</v>
      </c>
      <c r="X265" s="20">
        <f t="shared" si="112"/>
        <v>0</v>
      </c>
      <c r="Y265" s="20">
        <f t="shared" si="113"/>
        <v>50645.833333333343</v>
      </c>
      <c r="Z265" s="48">
        <f>SUM(Y$3:Y265)</f>
        <v>13319854.166666707</v>
      </c>
      <c r="AA265" s="19">
        <f t="shared" si="114"/>
        <v>21.916666666666668</v>
      </c>
      <c r="AB265" s="20">
        <f t="shared" si="115"/>
        <v>0</v>
      </c>
      <c r="AC265" s="22">
        <f t="shared" si="116"/>
        <v>130975.56285328975</v>
      </c>
      <c r="AD265" s="99">
        <f t="shared" si="117"/>
        <v>0</v>
      </c>
      <c r="AF265" s="40">
        <f t="shared" si="118"/>
        <v>364682.6333067189</v>
      </c>
      <c r="AG265" s="3">
        <f>IF('Control Panel'!$D$27= "ON",'Mortgage Amortization'!D265*(1-'Control Panel'!$C$27),'Mortgage Amortization'!D265)</f>
        <v>364682.63330671896</v>
      </c>
      <c r="AH265" s="40">
        <f t="shared" si="122"/>
        <v>0</v>
      </c>
      <c r="AK265" s="2">
        <f>SUM('Mortgage Amortization'!G265,'Mortgage Amortization'!M265,'Mortgage Amortization'!S265,'Mortgage Amortization'!Y265,'Mortgage Amortization'!AE265,'Mortgage Amortization'!AK265,'Mortgage Amortization'!AQ265,'Mortgage Amortization'!AW265,'Mortgage Amortization'!BC265,'Mortgage Amortization'!BI265,'Mortgage Amortization'!BO265,'Mortgage Amortization'!BU265,'Mortgage Amortization'!CA265,'Mortgage Amortization'!CG265,'Mortgage Amortization'!CM265)</f>
        <v>27862988.589706559</v>
      </c>
    </row>
    <row r="266" spans="3:37" x14ac:dyDescent="0.3">
      <c r="C266">
        <f t="shared" ref="C266" si="126">D266/12</f>
        <v>22</v>
      </c>
      <c r="D266">
        <v>264</v>
      </c>
      <c r="E266" s="28">
        <f t="shared" si="123"/>
        <v>0</v>
      </c>
      <c r="F266" s="28">
        <f t="shared" si="119"/>
        <v>0</v>
      </c>
      <c r="G266" s="28">
        <f>IF($AG266-E266*('Control Panel'!$C$22) &gt;=0, E266*('Control Panel'!$C$22),AG266)</f>
        <v>0</v>
      </c>
      <c r="H266" s="30">
        <f>IF(E266-$AC266 &lt;= 0,E266,'Mortgage Amortization'!$D266-$AC266)</f>
        <v>0</v>
      </c>
      <c r="I266" s="29">
        <f t="shared" si="105"/>
        <v>0</v>
      </c>
      <c r="J266" s="31">
        <f>SUM(I$3:I266)</f>
        <v>113263757.79779166</v>
      </c>
      <c r="K266" s="32">
        <f t="shared" si="106"/>
        <v>22</v>
      </c>
      <c r="L266" s="29">
        <f t="shared" si="107"/>
        <v>0</v>
      </c>
      <c r="M266" s="37">
        <f t="shared" si="124"/>
        <v>15627366.631553592</v>
      </c>
      <c r="N266" s="37">
        <f t="shared" si="120"/>
        <v>15392475.932166262</v>
      </c>
      <c r="O266" s="37">
        <f>IF(G266 = E266*('Control Panel'!$C$22),M266*('Control Panel'!$C$22),$AG266-G266)</f>
        <v>79146.100586055807</v>
      </c>
      <c r="P266" s="38">
        <f t="shared" si="108"/>
        <v>234890.69938732975</v>
      </c>
      <c r="Q266" s="38">
        <f t="shared" si="109"/>
        <v>314036.79997338552</v>
      </c>
      <c r="R266" s="44">
        <f>SUM(Q$3:Q266)</f>
        <v>31123846.147301808</v>
      </c>
      <c r="S266" s="39">
        <f t="shared" si="110"/>
        <v>22</v>
      </c>
      <c r="T266" s="38">
        <f t="shared" si="111"/>
        <v>5167595.3865212547</v>
      </c>
      <c r="U266" s="17">
        <f t="shared" si="125"/>
        <v>10000000</v>
      </c>
      <c r="V266" s="17">
        <f t="shared" si="121"/>
        <v>10000000</v>
      </c>
      <c r="W266" s="17">
        <f>IF(O266 = M266*('Control Panel'!$C$22), U266*('Control Panel'!$C$22),$AG266-G266-O266)</f>
        <v>50645.833333333343</v>
      </c>
      <c r="X266" s="20">
        <f t="shared" si="112"/>
        <v>0</v>
      </c>
      <c r="Y266" s="20">
        <f t="shared" si="113"/>
        <v>50645.833333333343</v>
      </c>
      <c r="Z266" s="48">
        <f>SUM(Y$3:Y266)</f>
        <v>13370500.000000041</v>
      </c>
      <c r="AA266" s="19">
        <f t="shared" si="114"/>
        <v>22</v>
      </c>
      <c r="AB266" s="20">
        <f t="shared" si="115"/>
        <v>0</v>
      </c>
      <c r="AC266" s="22">
        <f t="shared" si="116"/>
        <v>129791.93391938915</v>
      </c>
      <c r="AD266" s="99">
        <f t="shared" si="117"/>
        <v>0</v>
      </c>
      <c r="AF266" s="40">
        <f t="shared" si="118"/>
        <v>364682.6333067189</v>
      </c>
      <c r="AG266" s="3">
        <f>IF('Control Panel'!$D$27= "ON",'Mortgage Amortization'!D266*(1-'Control Panel'!$C$27),'Mortgage Amortization'!D266)</f>
        <v>364682.6333067189</v>
      </c>
      <c r="AH266" s="40">
        <f t="shared" si="122"/>
        <v>0</v>
      </c>
      <c r="AK266" s="2">
        <f>SUM('Mortgage Amortization'!G266,'Mortgage Amortization'!M266,'Mortgage Amortization'!S266,'Mortgage Amortization'!Y266,'Mortgage Amortization'!AE266,'Mortgage Amortization'!AK266,'Mortgage Amortization'!AQ266,'Mortgage Amortization'!AW266,'Mortgage Amortization'!BC266,'Mortgage Amortization'!BI266,'Mortgage Amortization'!BO266,'Mortgage Amortization'!BU266,'Mortgage Amortization'!CA266,'Mortgage Amortization'!CG266,'Mortgage Amortization'!CM266)</f>
        <v>27644871.109817632</v>
      </c>
    </row>
    <row r="267" spans="3:37" x14ac:dyDescent="0.3">
      <c r="D267">
        <v>265</v>
      </c>
      <c r="E267" s="28">
        <f t="shared" si="123"/>
        <v>0</v>
      </c>
      <c r="F267" s="28">
        <f t="shared" si="119"/>
        <v>0</v>
      </c>
      <c r="G267" s="28">
        <f>IF($AG267-E267*('Control Panel'!$C$22) &gt;=0, E267*('Control Panel'!$C$22),AG267)</f>
        <v>0</v>
      </c>
      <c r="H267" s="30">
        <f>IF(E267-$AC267 &lt;= 0,E267,'Mortgage Amortization'!$D267-$AC267)</f>
        <v>0</v>
      </c>
      <c r="I267" s="29">
        <f t="shared" si="105"/>
        <v>0</v>
      </c>
      <c r="J267" s="31">
        <f>SUM(I$3:I267)</f>
        <v>113263757.79779166</v>
      </c>
      <c r="K267" s="32">
        <f t="shared" si="106"/>
        <v>22.083333333333332</v>
      </c>
      <c r="L267" s="29">
        <f t="shared" si="107"/>
        <v>0</v>
      </c>
      <c r="M267" s="37">
        <f t="shared" si="124"/>
        <v>15392475.932166262</v>
      </c>
      <c r="N267" s="37">
        <f t="shared" si="120"/>
        <v>15156395.609257659</v>
      </c>
      <c r="O267" s="37">
        <f>IF(G267 = E267*('Control Panel'!$C$22),M267*('Control Panel'!$C$22),$AG267-G267)</f>
        <v>77956.477064783729</v>
      </c>
      <c r="P267" s="38">
        <f t="shared" si="108"/>
        <v>236080.32290860184</v>
      </c>
      <c r="Q267" s="38">
        <f t="shared" si="109"/>
        <v>314036.79997338558</v>
      </c>
      <c r="R267" s="44">
        <f>SUM(Q$3:Q267)</f>
        <v>31437882.947275195</v>
      </c>
      <c r="S267" s="39">
        <f t="shared" si="110"/>
        <v>22.083333333333332</v>
      </c>
      <c r="T267" s="38">
        <f t="shared" si="111"/>
        <v>5213440.4642316233</v>
      </c>
      <c r="U267" s="17">
        <f t="shared" si="125"/>
        <v>10000000</v>
      </c>
      <c r="V267" s="17">
        <f t="shared" si="121"/>
        <v>10000000</v>
      </c>
      <c r="W267" s="17">
        <f>IF(O267 = M267*('Control Panel'!$C$22), U267*('Control Panel'!$C$22),$AG267-G267-O267)</f>
        <v>50645.833333333343</v>
      </c>
      <c r="X267" s="20">
        <f t="shared" si="112"/>
        <v>0</v>
      </c>
      <c r="Y267" s="20">
        <f t="shared" si="113"/>
        <v>50645.833333333343</v>
      </c>
      <c r="Z267" s="48">
        <f>SUM(Y$3:Y267)</f>
        <v>13421145.833333375</v>
      </c>
      <c r="AA267" s="19">
        <f t="shared" si="114"/>
        <v>22.083333333333332</v>
      </c>
      <c r="AB267" s="20">
        <f t="shared" si="115"/>
        <v>0</v>
      </c>
      <c r="AC267" s="22">
        <f t="shared" si="116"/>
        <v>128602.31039811707</v>
      </c>
      <c r="AD267" s="99">
        <f t="shared" si="117"/>
        <v>0</v>
      </c>
      <c r="AF267" s="40">
        <f t="shared" si="118"/>
        <v>364682.6333067189</v>
      </c>
      <c r="AG267" s="3">
        <f>IF('Control Panel'!$D$27= "ON",'Mortgage Amortization'!D267*(1-'Control Panel'!$C$27),'Mortgage Amortization'!D267)</f>
        <v>364682.6333067189</v>
      </c>
      <c r="AH267" s="40">
        <f t="shared" si="122"/>
        <v>0</v>
      </c>
      <c r="AK267" s="2">
        <f>SUM('Mortgage Amortization'!G267,'Mortgage Amortization'!M267,'Mortgage Amortization'!S267,'Mortgage Amortization'!Y267,'Mortgage Amortization'!AE267,'Mortgage Amortization'!AK267,'Mortgage Amortization'!AQ267,'Mortgage Amortization'!AW267,'Mortgage Amortization'!BC267,'Mortgage Amortization'!BI267,'Mortgage Amortization'!BO267,'Mortgage Amortization'!BU267,'Mortgage Amortization'!CA267,'Mortgage Amortization'!CG267,'Mortgage Amortization'!CM267)</f>
        <v>27425610.698166765</v>
      </c>
    </row>
    <row r="268" spans="3:37" x14ac:dyDescent="0.3">
      <c r="D268">
        <v>266</v>
      </c>
      <c r="E268" s="28">
        <f t="shared" si="123"/>
        <v>0</v>
      </c>
      <c r="F268" s="28">
        <f t="shared" si="119"/>
        <v>0</v>
      </c>
      <c r="G268" s="28">
        <f>IF($AG268-E268*('Control Panel'!$C$22) &gt;=0, E268*('Control Panel'!$C$22),AG268)</f>
        <v>0</v>
      </c>
      <c r="H268" s="30">
        <f>IF(E268-$AC268 &lt;= 0,E268,'Mortgage Amortization'!$D268-$AC268)</f>
        <v>0</v>
      </c>
      <c r="I268" s="29">
        <f t="shared" si="105"/>
        <v>0</v>
      </c>
      <c r="J268" s="31">
        <f>SUM(I$3:I268)</f>
        <v>113263757.79779166</v>
      </c>
      <c r="K268" s="32">
        <f t="shared" si="106"/>
        <v>22.166666666666668</v>
      </c>
      <c r="L268" s="29">
        <f t="shared" si="107"/>
        <v>0</v>
      </c>
      <c r="M268" s="37">
        <f t="shared" si="124"/>
        <v>15156395.609257659</v>
      </c>
      <c r="N268" s="37">
        <f t="shared" si="120"/>
        <v>14919119.637880325</v>
      </c>
      <c r="O268" s="37">
        <f>IF(G268 = E268*('Control Panel'!$C$22),M268*('Control Panel'!$C$22),$AG268-G268)</f>
        <v>76760.828596052859</v>
      </c>
      <c r="P268" s="38">
        <f t="shared" si="108"/>
        <v>237275.97137733269</v>
      </c>
      <c r="Q268" s="38">
        <f t="shared" si="109"/>
        <v>314036.79997338552</v>
      </c>
      <c r="R268" s="44">
        <f>SUM(Q$3:Q268)</f>
        <v>31751919.747248583</v>
      </c>
      <c r="S268" s="39">
        <f t="shared" si="110"/>
        <v>22.166666666666668</v>
      </c>
      <c r="T268" s="38">
        <f t="shared" si="111"/>
        <v>5259617.3655308746</v>
      </c>
      <c r="U268" s="17">
        <f t="shared" si="125"/>
        <v>10000000</v>
      </c>
      <c r="V268" s="17">
        <f t="shared" si="121"/>
        <v>10000000</v>
      </c>
      <c r="W268" s="17">
        <f>IF(O268 = M268*('Control Panel'!$C$22), U268*('Control Panel'!$C$22),$AG268-G268-O268)</f>
        <v>50645.833333333343</v>
      </c>
      <c r="X268" s="20">
        <f t="shared" si="112"/>
        <v>0</v>
      </c>
      <c r="Y268" s="20">
        <f t="shared" si="113"/>
        <v>50645.833333333343</v>
      </c>
      <c r="Z268" s="48">
        <f>SUM(Y$3:Y268)</f>
        <v>13471791.666666709</v>
      </c>
      <c r="AA268" s="19">
        <f t="shared" si="114"/>
        <v>22.166666666666668</v>
      </c>
      <c r="AB268" s="20">
        <f t="shared" si="115"/>
        <v>0</v>
      </c>
      <c r="AC268" s="22">
        <f t="shared" si="116"/>
        <v>127406.6619293862</v>
      </c>
      <c r="AD268" s="99">
        <f t="shared" si="117"/>
        <v>0</v>
      </c>
      <c r="AF268" s="40">
        <f t="shared" si="118"/>
        <v>364682.6333067189</v>
      </c>
      <c r="AG268" s="3">
        <f>IF('Control Panel'!$D$27= "ON",'Mortgage Amortization'!D268*(1-'Control Panel'!$C$27),'Mortgage Amortization'!D268)</f>
        <v>364682.6333067189</v>
      </c>
      <c r="AH268" s="40">
        <f t="shared" si="122"/>
        <v>0</v>
      </c>
      <c r="AK268" s="2">
        <f>SUM('Mortgage Amortization'!G268,'Mortgage Amortization'!M268,'Mortgage Amortization'!S268,'Mortgage Amortization'!Y268,'Mortgage Amortization'!AE268,'Mortgage Amortization'!AK268,'Mortgage Amortization'!AQ268,'Mortgage Amortization'!AW268,'Mortgage Amortization'!BC268,'Mortgage Amortization'!BI268,'Mortgage Amortization'!BO268,'Mortgage Amortization'!BU268,'Mortgage Amortization'!CA268,'Mortgage Amortization'!CG268,'Mortgage Amortization'!CM268)</f>
        <v>27205201.280876663</v>
      </c>
    </row>
    <row r="269" spans="3:37" x14ac:dyDescent="0.3">
      <c r="D269">
        <v>267</v>
      </c>
      <c r="E269" s="28">
        <f t="shared" si="123"/>
        <v>0</v>
      </c>
      <c r="F269" s="28">
        <f t="shared" si="119"/>
        <v>0</v>
      </c>
      <c r="G269" s="28">
        <f>IF($AG269-E269*('Control Panel'!$C$22) &gt;=0, E269*('Control Panel'!$C$22),AG269)</f>
        <v>0</v>
      </c>
      <c r="H269" s="30">
        <f>IF(E269-$AC269 &lt;= 0,E269,'Mortgage Amortization'!$D269-$AC269)</f>
        <v>0</v>
      </c>
      <c r="I269" s="29">
        <f t="shared" si="105"/>
        <v>0</v>
      </c>
      <c r="J269" s="31">
        <f>SUM(I$3:I269)</f>
        <v>113263757.79779166</v>
      </c>
      <c r="K269" s="32">
        <f t="shared" si="106"/>
        <v>22.25</v>
      </c>
      <c r="L269" s="29">
        <f t="shared" si="107"/>
        <v>0</v>
      </c>
      <c r="M269" s="37">
        <f t="shared" si="124"/>
        <v>14919119.637880325</v>
      </c>
      <c r="N269" s="37">
        <f t="shared" si="120"/>
        <v>14680641.962572955</v>
      </c>
      <c r="O269" s="37">
        <f>IF(G269 = E269*('Control Panel'!$C$22),M269*('Control Panel'!$C$22),$AG269-G269)</f>
        <v>75559.124666014744</v>
      </c>
      <c r="P269" s="38">
        <f t="shared" si="108"/>
        <v>238477.67530737081</v>
      </c>
      <c r="Q269" s="38">
        <f t="shared" si="109"/>
        <v>314036.79997338552</v>
      </c>
      <c r="R269" s="44">
        <f>SUM(Q$3:Q269)</f>
        <v>32065956.54722197</v>
      </c>
      <c r="S269" s="39">
        <f t="shared" si="110"/>
        <v>22.25</v>
      </c>
      <c r="T269" s="38">
        <f t="shared" si="111"/>
        <v>5306128.2755890004</v>
      </c>
      <c r="U269" s="17">
        <f t="shared" si="125"/>
        <v>10000000</v>
      </c>
      <c r="V269" s="17">
        <f t="shared" si="121"/>
        <v>10000000</v>
      </c>
      <c r="W269" s="17">
        <f>IF(O269 = M269*('Control Panel'!$C$22), U269*('Control Panel'!$C$22),$AG269-G269-O269)</f>
        <v>50645.833333333343</v>
      </c>
      <c r="X269" s="20">
        <f t="shared" si="112"/>
        <v>0</v>
      </c>
      <c r="Y269" s="20">
        <f t="shared" si="113"/>
        <v>50645.833333333343</v>
      </c>
      <c r="Z269" s="48">
        <f>SUM(Y$3:Y269)</f>
        <v>13522437.500000043</v>
      </c>
      <c r="AA269" s="19">
        <f t="shared" si="114"/>
        <v>22.25</v>
      </c>
      <c r="AB269" s="20">
        <f t="shared" si="115"/>
        <v>0</v>
      </c>
      <c r="AC269" s="22">
        <f t="shared" si="116"/>
        <v>126204.95799934809</v>
      </c>
      <c r="AD269" s="99">
        <f t="shared" si="117"/>
        <v>0</v>
      </c>
      <c r="AF269" s="40">
        <f t="shared" si="118"/>
        <v>364682.6333067189</v>
      </c>
      <c r="AG269" s="3">
        <f>IF('Control Panel'!$D$27= "ON",'Mortgage Amortization'!D269*(1-'Control Panel'!$C$27),'Mortgage Amortization'!D269)</f>
        <v>364682.6333067189</v>
      </c>
      <c r="AH269" s="40">
        <f t="shared" si="122"/>
        <v>0</v>
      </c>
      <c r="AK269" s="2">
        <f>SUM('Mortgage Amortization'!G269,'Mortgage Amortization'!M269,'Mortgage Amortization'!S269,'Mortgage Amortization'!Y269,'Mortgage Amortization'!AE269,'Mortgage Amortization'!AK269,'Mortgage Amortization'!AQ269,'Mortgage Amortization'!AW269,'Mortgage Amortization'!BC269,'Mortgage Amortization'!BI269,'Mortgage Amortization'!BO269,'Mortgage Amortization'!BU269,'Mortgage Amortization'!CA269,'Mortgage Amortization'!CG269,'Mortgage Amortization'!CM269)</f>
        <v>26983636.751374003</v>
      </c>
    </row>
    <row r="270" spans="3:37" x14ac:dyDescent="0.3">
      <c r="D270">
        <v>268</v>
      </c>
      <c r="E270" s="28">
        <f t="shared" si="123"/>
        <v>0</v>
      </c>
      <c r="F270" s="28">
        <f t="shared" si="119"/>
        <v>0</v>
      </c>
      <c r="G270" s="28">
        <f>IF($AG270-E270*('Control Panel'!$C$22) &gt;=0, E270*('Control Panel'!$C$22),AG270)</f>
        <v>0</v>
      </c>
      <c r="H270" s="30">
        <f>IF(E270-$AC270 &lt;= 0,E270,'Mortgage Amortization'!$D270-$AC270)</f>
        <v>0</v>
      </c>
      <c r="I270" s="29">
        <f t="shared" si="105"/>
        <v>0</v>
      </c>
      <c r="J270" s="31">
        <f>SUM(I$3:I270)</f>
        <v>113263757.79779166</v>
      </c>
      <c r="K270" s="32">
        <f t="shared" si="106"/>
        <v>22.333333333333332</v>
      </c>
      <c r="L270" s="29">
        <f t="shared" si="107"/>
        <v>0</v>
      </c>
      <c r="M270" s="37">
        <f t="shared" si="124"/>
        <v>14680641.962572955</v>
      </c>
      <c r="N270" s="37">
        <f t="shared" si="120"/>
        <v>14440956.49720585</v>
      </c>
      <c r="O270" s="37">
        <f>IF(G270 = E270*('Control Panel'!$C$22),M270*('Control Panel'!$C$22),$AG270-G270)</f>
        <v>74351.334606280958</v>
      </c>
      <c r="P270" s="38">
        <f t="shared" si="108"/>
        <v>239685.4653671046</v>
      </c>
      <c r="Q270" s="38">
        <f t="shared" si="109"/>
        <v>314036.79997338552</v>
      </c>
      <c r="R270" s="44">
        <f>SUM(Q$3:Q270)</f>
        <v>32379993.347195357</v>
      </c>
      <c r="S270" s="39">
        <f t="shared" si="110"/>
        <v>22.333333333333332</v>
      </c>
      <c r="T270" s="38">
        <f t="shared" si="111"/>
        <v>5352975.393198669</v>
      </c>
      <c r="U270" s="17">
        <f t="shared" si="125"/>
        <v>10000000</v>
      </c>
      <c r="V270" s="17">
        <f t="shared" si="121"/>
        <v>10000000</v>
      </c>
      <c r="W270" s="17">
        <f>IF(O270 = M270*('Control Panel'!$C$22), U270*('Control Panel'!$C$22),$AG270-G270-O270)</f>
        <v>50645.833333333343</v>
      </c>
      <c r="X270" s="20">
        <f t="shared" si="112"/>
        <v>0</v>
      </c>
      <c r="Y270" s="20">
        <f t="shared" si="113"/>
        <v>50645.833333333343</v>
      </c>
      <c r="Z270" s="48">
        <f>SUM(Y$3:Y270)</f>
        <v>13573083.333333377</v>
      </c>
      <c r="AA270" s="19">
        <f t="shared" si="114"/>
        <v>22.333333333333332</v>
      </c>
      <c r="AB270" s="20">
        <f t="shared" si="115"/>
        <v>0</v>
      </c>
      <c r="AC270" s="22">
        <f t="shared" si="116"/>
        <v>124997.1679396143</v>
      </c>
      <c r="AD270" s="99">
        <f t="shared" si="117"/>
        <v>0</v>
      </c>
      <c r="AF270" s="40">
        <f t="shared" si="118"/>
        <v>364682.6333067189</v>
      </c>
      <c r="AG270" s="3">
        <f>IF('Control Panel'!$D$27= "ON",'Mortgage Amortization'!D270*(1-'Control Panel'!$C$27),'Mortgage Amortization'!D270)</f>
        <v>364682.6333067189</v>
      </c>
      <c r="AH270" s="40">
        <f t="shared" si="122"/>
        <v>0</v>
      </c>
      <c r="AK270" s="2">
        <f>SUM('Mortgage Amortization'!G270,'Mortgage Amortization'!M270,'Mortgage Amortization'!S270,'Mortgage Amortization'!Y270,'Mortgage Amortization'!AE270,'Mortgage Amortization'!AK270,'Mortgage Amortization'!AQ270,'Mortgage Amortization'!AW270,'Mortgage Amortization'!BC270,'Mortgage Amortization'!BI270,'Mortgage Amortization'!BO270,'Mortgage Amortization'!BU270,'Mortgage Amortization'!CA270,'Mortgage Amortization'!CG270,'Mortgage Amortization'!CM270)</f>
        <v>26760910.970211443</v>
      </c>
    </row>
    <row r="271" spans="3:37" x14ac:dyDescent="0.3">
      <c r="D271">
        <v>269</v>
      </c>
      <c r="E271" s="28">
        <f t="shared" si="123"/>
        <v>0</v>
      </c>
      <c r="F271" s="28">
        <f t="shared" si="119"/>
        <v>0</v>
      </c>
      <c r="G271" s="28">
        <f>IF($AG271-E271*('Control Panel'!$C$22) &gt;=0, E271*('Control Panel'!$C$22),AG271)</f>
        <v>0</v>
      </c>
      <c r="H271" s="30">
        <f>IF(E271-$AC271 &lt;= 0,E271,'Mortgage Amortization'!$D271-$AC271)</f>
        <v>0</v>
      </c>
      <c r="I271" s="29">
        <f t="shared" si="105"/>
        <v>0</v>
      </c>
      <c r="J271" s="31">
        <f>SUM(I$3:I271)</f>
        <v>113263757.79779166</v>
      </c>
      <c r="K271" s="32">
        <f t="shared" si="106"/>
        <v>22.416666666666668</v>
      </c>
      <c r="L271" s="29">
        <f t="shared" si="107"/>
        <v>0</v>
      </c>
      <c r="M271" s="37">
        <f t="shared" si="124"/>
        <v>14440956.49720585</v>
      </c>
      <c r="N271" s="37">
        <f t="shared" si="120"/>
        <v>14200057.124825604</v>
      </c>
      <c r="O271" s="37">
        <f>IF(G271 = E271*('Control Panel'!$C$22),M271*('Control Panel'!$C$22),$AG271-G271)</f>
        <v>73137.42759314047</v>
      </c>
      <c r="P271" s="38">
        <f t="shared" si="108"/>
        <v>240899.37238024507</v>
      </c>
      <c r="Q271" s="38">
        <f t="shared" si="109"/>
        <v>314036.79997338552</v>
      </c>
      <c r="R271" s="44">
        <f>SUM(Q$3:Q271)</f>
        <v>32694030.147168744</v>
      </c>
      <c r="S271" s="39">
        <f t="shared" si="110"/>
        <v>22.416666666666668</v>
      </c>
      <c r="T271" s="38">
        <f t="shared" si="111"/>
        <v>5400160.9308571601</v>
      </c>
      <c r="U271" s="17">
        <f t="shared" si="125"/>
        <v>10000000</v>
      </c>
      <c r="V271" s="17">
        <f t="shared" si="121"/>
        <v>10000000</v>
      </c>
      <c r="W271" s="17">
        <f>IF(O271 = M271*('Control Panel'!$C$22), U271*('Control Panel'!$C$22),$AG271-G271-O271)</f>
        <v>50645.833333333343</v>
      </c>
      <c r="X271" s="20">
        <f t="shared" si="112"/>
        <v>0</v>
      </c>
      <c r="Y271" s="20">
        <f t="shared" si="113"/>
        <v>50645.833333333343</v>
      </c>
      <c r="Z271" s="48">
        <f>SUM(Y$3:Y271)</f>
        <v>13623729.166666711</v>
      </c>
      <c r="AA271" s="19">
        <f t="shared" si="114"/>
        <v>22.416666666666668</v>
      </c>
      <c r="AB271" s="20">
        <f t="shared" si="115"/>
        <v>0</v>
      </c>
      <c r="AC271" s="22">
        <f t="shared" si="116"/>
        <v>123783.26092647381</v>
      </c>
      <c r="AD271" s="99">
        <f t="shared" si="117"/>
        <v>0</v>
      </c>
      <c r="AF271" s="40">
        <f t="shared" si="118"/>
        <v>364682.6333067189</v>
      </c>
      <c r="AG271" s="3">
        <f>IF('Control Panel'!$D$27= "ON",'Mortgage Amortization'!D271*(1-'Control Panel'!$C$27),'Mortgage Amortization'!D271)</f>
        <v>364682.6333067189</v>
      </c>
      <c r="AH271" s="40">
        <f t="shared" si="122"/>
        <v>0</v>
      </c>
      <c r="AK271" s="2">
        <f>SUM('Mortgage Amortization'!G271,'Mortgage Amortization'!M271,'Mortgage Amortization'!S271,'Mortgage Amortization'!Y271,'Mortgage Amortization'!AE271,'Mortgage Amortization'!AK271,'Mortgage Amortization'!AQ271,'Mortgage Amortization'!AW271,'Mortgage Amortization'!BC271,'Mortgage Amortization'!BI271,'Mortgage Amortization'!BO271,'Mortgage Amortization'!BU271,'Mortgage Amortization'!CA271,'Mortgage Amortization'!CG271,'Mortgage Amortization'!CM271)</f>
        <v>26537017.764888585</v>
      </c>
    </row>
    <row r="272" spans="3:37" x14ac:dyDescent="0.3">
      <c r="D272">
        <v>270</v>
      </c>
      <c r="E272" s="28">
        <f t="shared" si="123"/>
        <v>0</v>
      </c>
      <c r="F272" s="28">
        <f t="shared" si="119"/>
        <v>0</v>
      </c>
      <c r="G272" s="28">
        <f>IF($AG272-E272*('Control Panel'!$C$22) &gt;=0, E272*('Control Panel'!$C$22),AG272)</f>
        <v>0</v>
      </c>
      <c r="H272" s="30">
        <f>IF(E272-$AC272 &lt;= 0,E272,'Mortgage Amortization'!$D272-$AC272)</f>
        <v>0</v>
      </c>
      <c r="I272" s="29">
        <f t="shared" si="105"/>
        <v>0</v>
      </c>
      <c r="J272" s="31">
        <f>SUM(I$3:I272)</f>
        <v>113263757.79779166</v>
      </c>
      <c r="K272" s="32">
        <f t="shared" si="106"/>
        <v>22.5</v>
      </c>
      <c r="L272" s="29">
        <f t="shared" si="107"/>
        <v>0</v>
      </c>
      <c r="M272" s="37">
        <f t="shared" si="124"/>
        <v>14200057.124825604</v>
      </c>
      <c r="N272" s="37">
        <f t="shared" si="120"/>
        <v>13957937.697498992</v>
      </c>
      <c r="O272" s="37">
        <f>IF(G272 = E272*('Control Panel'!$C$22),M272*('Control Panel'!$C$22),$AG272-G272)</f>
        <v>71917.372646773016</v>
      </c>
      <c r="P272" s="38">
        <f t="shared" si="108"/>
        <v>242119.42732661252</v>
      </c>
      <c r="Q272" s="38">
        <f t="shared" si="109"/>
        <v>314036.79997338552</v>
      </c>
      <c r="R272" s="44">
        <f>SUM(Q$3:Q272)</f>
        <v>33008066.947142132</v>
      </c>
      <c r="S272" s="39">
        <f t="shared" si="110"/>
        <v>22.5</v>
      </c>
      <c r="T272" s="38">
        <f t="shared" si="111"/>
        <v>5447687.1148487814</v>
      </c>
      <c r="U272" s="17">
        <f t="shared" si="125"/>
        <v>10000000</v>
      </c>
      <c r="V272" s="17">
        <f t="shared" si="121"/>
        <v>10000000</v>
      </c>
      <c r="W272" s="17">
        <f>IF(O272 = M272*('Control Panel'!$C$22), U272*('Control Panel'!$C$22),$AG272-G272-O272)</f>
        <v>50645.833333333343</v>
      </c>
      <c r="X272" s="20">
        <f t="shared" si="112"/>
        <v>0</v>
      </c>
      <c r="Y272" s="20">
        <f t="shared" si="113"/>
        <v>50645.833333333343</v>
      </c>
      <c r="Z272" s="48">
        <f>SUM(Y$3:Y272)</f>
        <v>13674375.000000045</v>
      </c>
      <c r="AA272" s="19">
        <f t="shared" si="114"/>
        <v>22.5</v>
      </c>
      <c r="AB272" s="20">
        <f t="shared" si="115"/>
        <v>0</v>
      </c>
      <c r="AC272" s="22">
        <f t="shared" si="116"/>
        <v>122563.20598010636</v>
      </c>
      <c r="AD272" s="99">
        <f t="shared" si="117"/>
        <v>0</v>
      </c>
      <c r="AF272" s="40">
        <f t="shared" si="118"/>
        <v>364682.6333067189</v>
      </c>
      <c r="AG272" s="3">
        <f>IF('Control Panel'!$D$27= "ON",'Mortgage Amortization'!D272*(1-'Control Panel'!$C$27),'Mortgage Amortization'!D272)</f>
        <v>364682.6333067189</v>
      </c>
      <c r="AH272" s="40">
        <f t="shared" si="122"/>
        <v>0</v>
      </c>
      <c r="AK272" s="2">
        <f>SUM('Mortgage Amortization'!G272,'Mortgage Amortization'!M272,'Mortgage Amortization'!S272,'Mortgage Amortization'!Y272,'Mortgage Amortization'!AE272,'Mortgage Amortization'!AK272,'Mortgage Amortization'!AQ272,'Mortgage Amortization'!AW272,'Mortgage Amortization'!BC272,'Mortgage Amortization'!BI272,'Mortgage Amortization'!BO272,'Mortgage Amortization'!BU272,'Mortgage Amortization'!CA272,'Mortgage Amortization'!CG272,'Mortgage Amortization'!CM272)</f>
        <v>26311950.929671973</v>
      </c>
    </row>
    <row r="273" spans="3:37" x14ac:dyDescent="0.3">
      <c r="D273">
        <v>271</v>
      </c>
      <c r="E273" s="28">
        <f t="shared" si="123"/>
        <v>0</v>
      </c>
      <c r="F273" s="28">
        <f t="shared" si="119"/>
        <v>0</v>
      </c>
      <c r="G273" s="28">
        <f>IF($AG273-E273*('Control Panel'!$C$22) &gt;=0, E273*('Control Panel'!$C$22),AG273)</f>
        <v>0</v>
      </c>
      <c r="H273" s="30">
        <f>IF(E273-$AC273 &lt;= 0,E273,'Mortgage Amortization'!$D273-$AC273)</f>
        <v>0</v>
      </c>
      <c r="I273" s="29">
        <f t="shared" si="105"/>
        <v>0</v>
      </c>
      <c r="J273" s="31">
        <f>SUM(I$3:I273)</f>
        <v>113263757.79779166</v>
      </c>
      <c r="K273" s="32">
        <f t="shared" si="106"/>
        <v>22.583333333333332</v>
      </c>
      <c r="L273" s="29">
        <f t="shared" si="107"/>
        <v>0</v>
      </c>
      <c r="M273" s="37">
        <f t="shared" si="124"/>
        <v>13957937.697498992</v>
      </c>
      <c r="N273" s="37">
        <f t="shared" si="120"/>
        <v>13714592.036156066</v>
      </c>
      <c r="O273" s="37">
        <f>IF(G273 = E273*('Control Panel'!$C$22),M273*('Control Panel'!$C$22),$AG273-G273)</f>
        <v>70691.138630458445</v>
      </c>
      <c r="P273" s="38">
        <f t="shared" si="108"/>
        <v>243345.66134292711</v>
      </c>
      <c r="Q273" s="38">
        <f t="shared" si="109"/>
        <v>314036.79997338552</v>
      </c>
      <c r="R273" s="44">
        <f>SUM(Q$3:Q273)</f>
        <v>33322103.747115519</v>
      </c>
      <c r="S273" s="39">
        <f t="shared" si="110"/>
        <v>22.583333333333332</v>
      </c>
      <c r="T273" s="38">
        <f t="shared" si="111"/>
        <v>5495556.1853277702</v>
      </c>
      <c r="U273" s="17">
        <f t="shared" si="125"/>
        <v>10000000</v>
      </c>
      <c r="V273" s="17">
        <f t="shared" si="121"/>
        <v>10000000</v>
      </c>
      <c r="W273" s="17">
        <f>IF(O273 = M273*('Control Panel'!$C$22), U273*('Control Panel'!$C$22),$AG273-G273-O273)</f>
        <v>50645.833333333343</v>
      </c>
      <c r="X273" s="20">
        <f t="shared" si="112"/>
        <v>0</v>
      </c>
      <c r="Y273" s="20">
        <f t="shared" si="113"/>
        <v>50645.833333333343</v>
      </c>
      <c r="Z273" s="48">
        <f>SUM(Y$3:Y273)</f>
        <v>13725020.833333379</v>
      </c>
      <c r="AA273" s="19">
        <f t="shared" si="114"/>
        <v>22.583333333333332</v>
      </c>
      <c r="AB273" s="20">
        <f t="shared" si="115"/>
        <v>0</v>
      </c>
      <c r="AC273" s="22">
        <f t="shared" si="116"/>
        <v>121336.97196379179</v>
      </c>
      <c r="AD273" s="99">
        <f t="shared" si="117"/>
        <v>0</v>
      </c>
      <c r="AF273" s="40">
        <f t="shared" si="118"/>
        <v>364682.6333067189</v>
      </c>
      <c r="AG273" s="3">
        <f>IF('Control Panel'!$D$27= "ON",'Mortgage Amortization'!D273*(1-'Control Panel'!$C$27),'Mortgage Amortization'!D273)</f>
        <v>364682.6333067189</v>
      </c>
      <c r="AH273" s="40">
        <f t="shared" si="122"/>
        <v>0</v>
      </c>
      <c r="AK273" s="2">
        <f>SUM('Mortgage Amortization'!G273,'Mortgage Amortization'!M273,'Mortgage Amortization'!S273,'Mortgage Amortization'!Y273,'Mortgage Amortization'!AE273,'Mortgage Amortization'!AK273,'Mortgage Amortization'!AQ273,'Mortgage Amortization'!AW273,'Mortgage Amortization'!BC273,'Mortgage Amortization'!BI273,'Mortgage Amortization'!BO273,'Mortgage Amortization'!BU273,'Mortgage Amortization'!CA273,'Mortgage Amortization'!CG273,'Mortgage Amortization'!CM273)</f>
        <v>26085704.225414127</v>
      </c>
    </row>
    <row r="274" spans="3:37" x14ac:dyDescent="0.3">
      <c r="D274">
        <v>272</v>
      </c>
      <c r="E274" s="28">
        <f t="shared" si="123"/>
        <v>0</v>
      </c>
      <c r="F274" s="28">
        <f t="shared" si="119"/>
        <v>0</v>
      </c>
      <c r="G274" s="28">
        <f>IF($AG274-E274*('Control Panel'!$C$22) &gt;=0, E274*('Control Panel'!$C$22),AG274)</f>
        <v>0</v>
      </c>
      <c r="H274" s="30">
        <f>IF(E274-$AC274 &lt;= 0,E274,'Mortgage Amortization'!$D274-$AC274)</f>
        <v>0</v>
      </c>
      <c r="I274" s="29">
        <f t="shared" si="105"/>
        <v>0</v>
      </c>
      <c r="J274" s="31">
        <f>SUM(I$3:I274)</f>
        <v>113263757.79779166</v>
      </c>
      <c r="K274" s="32">
        <f t="shared" si="106"/>
        <v>22.666666666666668</v>
      </c>
      <c r="L274" s="29">
        <f t="shared" si="107"/>
        <v>0</v>
      </c>
      <c r="M274" s="37">
        <f t="shared" si="124"/>
        <v>13714592.036156066</v>
      </c>
      <c r="N274" s="37">
        <f t="shared" si="120"/>
        <v>13470013.930432463</v>
      </c>
      <c r="O274" s="37">
        <f>IF(G274 = E274*('Control Panel'!$C$22),M274*('Control Panel'!$C$22),$AG274-G274)</f>
        <v>69458.694249782086</v>
      </c>
      <c r="P274" s="38">
        <f t="shared" si="108"/>
        <v>244578.10572360345</v>
      </c>
      <c r="Q274" s="38">
        <f t="shared" si="109"/>
        <v>314036.79997338552</v>
      </c>
      <c r="R274" s="44">
        <f>SUM(Q$3:Q274)</f>
        <v>33636140.547088906</v>
      </c>
      <c r="S274" s="39">
        <f t="shared" si="110"/>
        <v>22.666666666666668</v>
      </c>
      <c r="T274" s="38">
        <f t="shared" si="111"/>
        <v>5543770.3964016782</v>
      </c>
      <c r="U274" s="17">
        <f t="shared" si="125"/>
        <v>10000000</v>
      </c>
      <c r="V274" s="17">
        <f t="shared" si="121"/>
        <v>10000000</v>
      </c>
      <c r="W274" s="17">
        <f>IF(O274 = M274*('Control Panel'!$C$22), U274*('Control Panel'!$C$22),$AG274-G274-O274)</f>
        <v>50645.833333333343</v>
      </c>
      <c r="X274" s="20">
        <f t="shared" si="112"/>
        <v>0</v>
      </c>
      <c r="Y274" s="20">
        <f t="shared" si="113"/>
        <v>50645.833333333343</v>
      </c>
      <c r="Z274" s="48">
        <f>SUM(Y$3:Y274)</f>
        <v>13775666.666666713</v>
      </c>
      <c r="AA274" s="19">
        <f t="shared" si="114"/>
        <v>22.666666666666668</v>
      </c>
      <c r="AB274" s="20">
        <f t="shared" si="115"/>
        <v>0</v>
      </c>
      <c r="AC274" s="22">
        <f t="shared" si="116"/>
        <v>120104.52758311543</v>
      </c>
      <c r="AD274" s="99">
        <f t="shared" si="117"/>
        <v>0</v>
      </c>
      <c r="AF274" s="40">
        <f t="shared" si="118"/>
        <v>364682.6333067189</v>
      </c>
      <c r="AG274" s="3">
        <f>IF('Control Panel'!$D$27= "ON",'Mortgage Amortization'!D274*(1-'Control Panel'!$C$27),'Mortgage Amortization'!D274)</f>
        <v>364682.6333067189</v>
      </c>
      <c r="AH274" s="40">
        <f t="shared" si="122"/>
        <v>0</v>
      </c>
      <c r="AK274" s="2">
        <f>SUM('Mortgage Amortization'!G274,'Mortgage Amortization'!M274,'Mortgage Amortization'!S274,'Mortgage Amortization'!Y274,'Mortgage Amortization'!AE274,'Mortgage Amortization'!AK274,'Mortgage Amortization'!AQ274,'Mortgage Amortization'!AW274,'Mortgage Amortization'!BC274,'Mortgage Amortization'!BI274,'Mortgage Amortization'!BO274,'Mortgage Amortization'!BU274,'Mortgage Amortization'!CA274,'Mortgage Amortization'!CG274,'Mortgage Amortization'!CM274)</f>
        <v>25858271.379371531</v>
      </c>
    </row>
    <row r="275" spans="3:37" x14ac:dyDescent="0.3">
      <c r="D275">
        <v>273</v>
      </c>
      <c r="E275" s="28">
        <f t="shared" si="123"/>
        <v>0</v>
      </c>
      <c r="F275" s="28">
        <f t="shared" si="119"/>
        <v>0</v>
      </c>
      <c r="G275" s="28">
        <f>IF($AG275-E275*('Control Panel'!$C$22) &gt;=0, E275*('Control Panel'!$C$22),AG275)</f>
        <v>0</v>
      </c>
      <c r="H275" s="30">
        <f>IF(E275-$AC275 &lt;= 0,E275,'Mortgage Amortization'!$D275-$AC275)</f>
        <v>0</v>
      </c>
      <c r="I275" s="29">
        <f t="shared" si="105"/>
        <v>0</v>
      </c>
      <c r="J275" s="31">
        <f>SUM(I$3:I275)</f>
        <v>113263757.79779166</v>
      </c>
      <c r="K275" s="32">
        <f t="shared" si="106"/>
        <v>22.75</v>
      </c>
      <c r="L275" s="29">
        <f t="shared" si="107"/>
        <v>0</v>
      </c>
      <c r="M275" s="37">
        <f t="shared" si="124"/>
        <v>13470013.930432463</v>
      </c>
      <c r="N275" s="37">
        <f t="shared" si="120"/>
        <v>13224197.138510913</v>
      </c>
      <c r="O275" s="37">
        <f>IF(G275 = E275*('Control Panel'!$C$22),M275*('Control Panel'!$C$22),$AG275-G275)</f>
        <v>68220.008051836092</v>
      </c>
      <c r="P275" s="38">
        <f t="shared" si="108"/>
        <v>245816.79192154948</v>
      </c>
      <c r="Q275" s="38">
        <f t="shared" si="109"/>
        <v>314036.79997338558</v>
      </c>
      <c r="R275" s="44">
        <f>SUM(Q$3:Q275)</f>
        <v>33950177.34706229</v>
      </c>
      <c r="S275" s="39">
        <f t="shared" si="110"/>
        <v>22.75</v>
      </c>
      <c r="T275" s="38">
        <f t="shared" si="111"/>
        <v>5592332.0162152508</v>
      </c>
      <c r="U275" s="17">
        <f t="shared" si="125"/>
        <v>10000000</v>
      </c>
      <c r="V275" s="17">
        <f t="shared" si="121"/>
        <v>10000000</v>
      </c>
      <c r="W275" s="17">
        <f>IF(O275 = M275*('Control Panel'!$C$22), U275*('Control Panel'!$C$22),$AG275-G275-O275)</f>
        <v>50645.833333333343</v>
      </c>
      <c r="X275" s="20">
        <f t="shared" si="112"/>
        <v>0</v>
      </c>
      <c r="Y275" s="20">
        <f t="shared" si="113"/>
        <v>50645.833333333343</v>
      </c>
      <c r="Z275" s="48">
        <f>SUM(Y$3:Y275)</f>
        <v>13826312.500000047</v>
      </c>
      <c r="AA275" s="19">
        <f t="shared" si="114"/>
        <v>22.75</v>
      </c>
      <c r="AB275" s="20">
        <f t="shared" si="115"/>
        <v>0</v>
      </c>
      <c r="AC275" s="22">
        <f t="shared" si="116"/>
        <v>118865.84138516943</v>
      </c>
      <c r="AD275" s="99">
        <f t="shared" si="117"/>
        <v>0</v>
      </c>
      <c r="AF275" s="40">
        <f t="shared" si="118"/>
        <v>364682.6333067189</v>
      </c>
      <c r="AG275" s="3">
        <f>IF('Control Panel'!$D$27= "ON",'Mortgage Amortization'!D275*(1-'Control Panel'!$C$27),'Mortgage Amortization'!D275)</f>
        <v>364682.6333067189</v>
      </c>
      <c r="AH275" s="40">
        <f t="shared" si="122"/>
        <v>0</v>
      </c>
      <c r="AK275" s="2">
        <f>SUM('Mortgage Amortization'!G275,'Mortgage Amortization'!M275,'Mortgage Amortization'!S275,'Mortgage Amortization'!Y275,'Mortgage Amortization'!AE275,'Mortgage Amortization'!AK275,'Mortgage Amortization'!AQ275,'Mortgage Amortization'!AW275,'Mortgage Amortization'!BC275,'Mortgage Amortization'!BI275,'Mortgage Amortization'!BO275,'Mortgage Amortization'!BU275,'Mortgage Amortization'!CA275,'Mortgage Amortization'!CG275,'Mortgage Amortization'!CM275)</f>
        <v>25629646.085021682</v>
      </c>
    </row>
    <row r="276" spans="3:37" x14ac:dyDescent="0.3">
      <c r="D276">
        <v>274</v>
      </c>
      <c r="E276" s="28">
        <f t="shared" si="123"/>
        <v>0</v>
      </c>
      <c r="F276" s="28">
        <f t="shared" si="119"/>
        <v>0</v>
      </c>
      <c r="G276" s="28">
        <f>IF($AG276-E276*('Control Panel'!$C$22) &gt;=0, E276*('Control Panel'!$C$22),AG276)</f>
        <v>0</v>
      </c>
      <c r="H276" s="30">
        <f>IF(E276-$AC276 &lt;= 0,E276,'Mortgage Amortization'!$D276-$AC276)</f>
        <v>0</v>
      </c>
      <c r="I276" s="29">
        <f t="shared" si="105"/>
        <v>0</v>
      </c>
      <c r="J276" s="31">
        <f>SUM(I$3:I276)</f>
        <v>113263757.79779166</v>
      </c>
      <c r="K276" s="32">
        <f t="shared" si="106"/>
        <v>22.833333333333332</v>
      </c>
      <c r="L276" s="29">
        <f t="shared" si="107"/>
        <v>0</v>
      </c>
      <c r="M276" s="37">
        <f t="shared" si="124"/>
        <v>13224197.138510913</v>
      </c>
      <c r="N276" s="37">
        <f t="shared" si="120"/>
        <v>12977135.386961944</v>
      </c>
      <c r="O276" s="37">
        <f>IF(G276 = E276*('Control Panel'!$C$22),M276*('Control Panel'!$C$22),$AG276-G276)</f>
        <v>66975.048424416731</v>
      </c>
      <c r="P276" s="38">
        <f t="shared" si="108"/>
        <v>247061.75154896884</v>
      </c>
      <c r="Q276" s="38">
        <f t="shared" si="109"/>
        <v>314036.79997338558</v>
      </c>
      <c r="R276" s="44">
        <f>SUM(Q$3:Q276)</f>
        <v>34264214.147035673</v>
      </c>
      <c r="S276" s="39">
        <f t="shared" si="110"/>
        <v>22.833333333333332</v>
      </c>
      <c r="T276" s="38">
        <f t="shared" si="111"/>
        <v>5641243.3270347882</v>
      </c>
      <c r="U276" s="17">
        <f t="shared" si="125"/>
        <v>10000000</v>
      </c>
      <c r="V276" s="17">
        <f t="shared" si="121"/>
        <v>10000000</v>
      </c>
      <c r="W276" s="17">
        <f>IF(O276 = M276*('Control Panel'!$C$22), U276*('Control Panel'!$C$22),$AG276-G276-O276)</f>
        <v>50645.833333333343</v>
      </c>
      <c r="X276" s="20">
        <f t="shared" si="112"/>
        <v>0</v>
      </c>
      <c r="Y276" s="20">
        <f t="shared" si="113"/>
        <v>50645.833333333343</v>
      </c>
      <c r="Z276" s="48">
        <f>SUM(Y$3:Y276)</f>
        <v>13876958.333333381</v>
      </c>
      <c r="AA276" s="19">
        <f t="shared" si="114"/>
        <v>22.833333333333332</v>
      </c>
      <c r="AB276" s="20">
        <f t="shared" si="115"/>
        <v>0</v>
      </c>
      <c r="AC276" s="22">
        <f t="shared" si="116"/>
        <v>117620.88175775007</v>
      </c>
      <c r="AD276" s="99">
        <f t="shared" si="117"/>
        <v>0</v>
      </c>
      <c r="AF276" s="40">
        <f t="shared" si="118"/>
        <v>364682.6333067189</v>
      </c>
      <c r="AG276" s="3">
        <f>IF('Control Panel'!$D$27= "ON",'Mortgage Amortization'!D276*(1-'Control Panel'!$C$27),'Mortgage Amortization'!D276)</f>
        <v>364682.6333067189</v>
      </c>
      <c r="AH276" s="40">
        <f t="shared" si="122"/>
        <v>0</v>
      </c>
      <c r="AK276" s="2">
        <f>SUM('Mortgage Amortization'!G276,'Mortgage Amortization'!M276,'Mortgage Amortization'!S276,'Mortgage Amortization'!Y276,'Mortgage Amortization'!AE276,'Mortgage Amortization'!AK276,'Mortgage Amortization'!AQ276,'Mortgage Amortization'!AW276,'Mortgage Amortization'!BC276,'Mortgage Amortization'!BI276,'Mortgage Amortization'!BO276,'Mortgage Amortization'!BU276,'Mortgage Amortization'!CA276,'Mortgage Amortization'!CG276,'Mortgage Amortization'!CM276)</f>
        <v>25399822.001879051</v>
      </c>
    </row>
    <row r="277" spans="3:37" x14ac:dyDescent="0.3">
      <c r="D277">
        <v>275</v>
      </c>
      <c r="E277" s="28">
        <f t="shared" si="123"/>
        <v>0</v>
      </c>
      <c r="F277" s="28">
        <f t="shared" si="119"/>
        <v>0</v>
      </c>
      <c r="G277" s="28">
        <f>IF($AG277-E277*('Control Panel'!$C$22) &gt;=0, E277*('Control Panel'!$C$22),AG277)</f>
        <v>0</v>
      </c>
      <c r="H277" s="30">
        <f>IF(E277-$AC277 &lt;= 0,E277,'Mortgage Amortization'!$D277-$AC277)</f>
        <v>0</v>
      </c>
      <c r="I277" s="29">
        <f t="shared" si="105"/>
        <v>0</v>
      </c>
      <c r="J277" s="31">
        <f>SUM(I$3:I277)</f>
        <v>113263757.79779166</v>
      </c>
      <c r="K277" s="32">
        <f t="shared" si="106"/>
        <v>22.916666666666668</v>
      </c>
      <c r="L277" s="29">
        <f t="shared" si="107"/>
        <v>0</v>
      </c>
      <c r="M277" s="37">
        <f t="shared" si="124"/>
        <v>12977135.386961944</v>
      </c>
      <c r="N277" s="37">
        <f t="shared" si="120"/>
        <v>12728822.370583776</v>
      </c>
      <c r="O277" s="37">
        <f>IF(G277 = E277*('Control Panel'!$C$22),M277*('Control Panel'!$C$22),$AG277-G277)</f>
        <v>65723.783595217697</v>
      </c>
      <c r="P277" s="38">
        <f t="shared" si="108"/>
        <v>248313.01637816784</v>
      </c>
      <c r="Q277" s="38">
        <f t="shared" si="109"/>
        <v>314036.79997338552</v>
      </c>
      <c r="R277" s="44">
        <f>SUM(Q$3:Q277)</f>
        <v>34578250.947009057</v>
      </c>
      <c r="S277" s="39">
        <f t="shared" si="110"/>
        <v>22.916666666666668</v>
      </c>
      <c r="T277" s="38">
        <f t="shared" si="111"/>
        <v>5690506.625333013</v>
      </c>
      <c r="U277" s="17">
        <f t="shared" si="125"/>
        <v>10000000</v>
      </c>
      <c r="V277" s="17">
        <f t="shared" si="121"/>
        <v>10000000</v>
      </c>
      <c r="W277" s="17">
        <f>IF(O277 = M277*('Control Panel'!$C$22), U277*('Control Panel'!$C$22),$AG277-G277-O277)</f>
        <v>50645.833333333343</v>
      </c>
      <c r="X277" s="20">
        <f t="shared" si="112"/>
        <v>0</v>
      </c>
      <c r="Y277" s="20">
        <f t="shared" si="113"/>
        <v>50645.833333333343</v>
      </c>
      <c r="Z277" s="48">
        <f>SUM(Y$3:Y277)</f>
        <v>13927604.166666714</v>
      </c>
      <c r="AA277" s="19">
        <f t="shared" si="114"/>
        <v>22.916666666666668</v>
      </c>
      <c r="AB277" s="20">
        <f t="shared" si="115"/>
        <v>0</v>
      </c>
      <c r="AC277" s="22">
        <f t="shared" si="116"/>
        <v>116369.61692855104</v>
      </c>
      <c r="AD277" s="99">
        <f t="shared" si="117"/>
        <v>0</v>
      </c>
      <c r="AF277" s="40">
        <f t="shared" si="118"/>
        <v>364682.6333067189</v>
      </c>
      <c r="AG277" s="3">
        <f>IF('Control Panel'!$D$27= "ON",'Mortgage Amortization'!D277*(1-'Control Panel'!$C$27),'Mortgage Amortization'!D277)</f>
        <v>364682.6333067189</v>
      </c>
      <c r="AH277" s="40">
        <f t="shared" si="122"/>
        <v>0</v>
      </c>
      <c r="AK277" s="2">
        <f>SUM('Mortgage Amortization'!G277,'Mortgage Amortization'!M277,'Mortgage Amortization'!S277,'Mortgage Amortization'!Y277,'Mortgage Amortization'!AE277,'Mortgage Amortization'!AK277,'Mortgage Amortization'!AQ277,'Mortgage Amortization'!AW277,'Mortgage Amortization'!BC277,'Mortgage Amortization'!BI277,'Mortgage Amortization'!BO277,'Mortgage Amortization'!BU277,'Mortgage Amortization'!CA277,'Mortgage Amortization'!CG277,'Mortgage Amortization'!CM277)</f>
        <v>25168792.755310152</v>
      </c>
    </row>
    <row r="278" spans="3:37" x14ac:dyDescent="0.3">
      <c r="C278">
        <f t="shared" ref="C278" si="127">D278/12</f>
        <v>23</v>
      </c>
      <c r="D278">
        <v>276</v>
      </c>
      <c r="E278" s="28">
        <f t="shared" si="123"/>
        <v>0</v>
      </c>
      <c r="F278" s="28">
        <f t="shared" si="119"/>
        <v>0</v>
      </c>
      <c r="G278" s="28">
        <f>IF($AG278-E278*('Control Panel'!$C$22) &gt;=0, E278*('Control Panel'!$C$22),AG278)</f>
        <v>0</v>
      </c>
      <c r="H278" s="30">
        <f>IF(E278-$AC278 &lt;= 0,E278,'Mortgage Amortization'!$D278-$AC278)</f>
        <v>0</v>
      </c>
      <c r="I278" s="29">
        <f t="shared" si="105"/>
        <v>0</v>
      </c>
      <c r="J278" s="31">
        <f>SUM(I$3:I278)</f>
        <v>113263757.79779166</v>
      </c>
      <c r="K278" s="32">
        <f t="shared" si="106"/>
        <v>23</v>
      </c>
      <c r="L278" s="29">
        <f t="shared" si="107"/>
        <v>0</v>
      </c>
      <c r="M278" s="37">
        <f t="shared" si="124"/>
        <v>12728822.370583776</v>
      </c>
      <c r="N278" s="37">
        <f t="shared" si="120"/>
        <v>12479251.75224141</v>
      </c>
      <c r="O278" s="37">
        <f>IF(G278 = E278*('Control Panel'!$C$22),M278*('Control Panel'!$C$22),$AG278-G278)</f>
        <v>64466.181631019092</v>
      </c>
      <c r="P278" s="38">
        <f t="shared" si="108"/>
        <v>249570.61834236648</v>
      </c>
      <c r="Q278" s="38">
        <f t="shared" si="109"/>
        <v>314036.79997338558</v>
      </c>
      <c r="R278" s="44">
        <f>SUM(Q$3:Q278)</f>
        <v>34892287.74698244</v>
      </c>
      <c r="S278" s="39">
        <f t="shared" si="110"/>
        <v>23</v>
      </c>
      <c r="T278" s="38">
        <f t="shared" si="111"/>
        <v>5740124.2218744289</v>
      </c>
      <c r="U278" s="17">
        <f t="shared" si="125"/>
        <v>10000000</v>
      </c>
      <c r="V278" s="17">
        <f t="shared" si="121"/>
        <v>10000000</v>
      </c>
      <c r="W278" s="17">
        <f>IF(O278 = M278*('Control Panel'!$C$22), U278*('Control Panel'!$C$22),$AG278-G278-O278)</f>
        <v>50645.833333333343</v>
      </c>
      <c r="X278" s="20">
        <f t="shared" si="112"/>
        <v>0</v>
      </c>
      <c r="Y278" s="20">
        <f t="shared" si="113"/>
        <v>50645.833333333343</v>
      </c>
      <c r="Z278" s="48">
        <f>SUM(Y$3:Y278)</f>
        <v>13978250.000000048</v>
      </c>
      <c r="AA278" s="19">
        <f t="shared" si="114"/>
        <v>23</v>
      </c>
      <c r="AB278" s="20">
        <f t="shared" si="115"/>
        <v>0</v>
      </c>
      <c r="AC278" s="22">
        <f t="shared" si="116"/>
        <v>115112.01496435243</v>
      </c>
      <c r="AD278" s="99">
        <f t="shared" si="117"/>
        <v>0</v>
      </c>
      <c r="AF278" s="40">
        <f t="shared" si="118"/>
        <v>364682.6333067189</v>
      </c>
      <c r="AG278" s="3">
        <f>IF('Control Panel'!$D$27= "ON",'Mortgage Amortization'!D278*(1-'Control Panel'!$C$27),'Mortgage Amortization'!D278)</f>
        <v>364682.6333067189</v>
      </c>
      <c r="AH278" s="40">
        <f t="shared" si="122"/>
        <v>0</v>
      </c>
      <c r="AK278" s="2">
        <f>SUM('Mortgage Amortization'!G278,'Mortgage Amortization'!M278,'Mortgage Amortization'!S278,'Mortgage Amortization'!Y278,'Mortgage Amortization'!AE278,'Mortgage Amortization'!AK278,'Mortgage Amortization'!AQ278,'Mortgage Amortization'!AW278,'Mortgage Amortization'!BC278,'Mortgage Amortization'!BI278,'Mortgage Amortization'!BO278,'Mortgage Amortization'!BU278,'Mortgage Amortization'!CA278,'Mortgage Amortization'!CG278,'Mortgage Amortization'!CM278)</f>
        <v>24936551.93634744</v>
      </c>
    </row>
    <row r="279" spans="3:37" x14ac:dyDescent="0.3">
      <c r="D279">
        <v>277</v>
      </c>
      <c r="E279" s="28">
        <f t="shared" si="123"/>
        <v>0</v>
      </c>
      <c r="F279" s="28">
        <f t="shared" si="119"/>
        <v>0</v>
      </c>
      <c r="G279" s="28">
        <f>IF($AG279-E279*('Control Panel'!$C$22) &gt;=0, E279*('Control Panel'!$C$22),AG279)</f>
        <v>0</v>
      </c>
      <c r="H279" s="30">
        <f>IF(E279-$AC279 &lt;= 0,E279,'Mortgage Amortization'!$D279-$AC279)</f>
        <v>0</v>
      </c>
      <c r="I279" s="29">
        <f t="shared" si="105"/>
        <v>0</v>
      </c>
      <c r="J279" s="31">
        <f>SUM(I$3:I279)</f>
        <v>113263757.79779166</v>
      </c>
      <c r="K279" s="32">
        <f t="shared" si="106"/>
        <v>23.083333333333332</v>
      </c>
      <c r="L279" s="29">
        <f t="shared" si="107"/>
        <v>0</v>
      </c>
      <c r="M279" s="37">
        <f t="shared" si="124"/>
        <v>12479251.75224141</v>
      </c>
      <c r="N279" s="37">
        <f t="shared" si="120"/>
        <v>12228417.162704898</v>
      </c>
      <c r="O279" s="37">
        <f>IF(G279 = E279*('Control Panel'!$C$22),M279*('Control Panel'!$C$22),$AG279-G279)</f>
        <v>63202.21043687265</v>
      </c>
      <c r="P279" s="38">
        <f t="shared" si="108"/>
        <v>250834.58953651291</v>
      </c>
      <c r="Q279" s="38">
        <f t="shared" si="109"/>
        <v>314036.79997338558</v>
      </c>
      <c r="R279" s="44">
        <f>SUM(Q$3:Q279)</f>
        <v>35206324.546955824</v>
      </c>
      <c r="S279" s="39">
        <f t="shared" si="110"/>
        <v>23.083333333333332</v>
      </c>
      <c r="T279" s="38">
        <f t="shared" si="111"/>
        <v>5790098.4418011727</v>
      </c>
      <c r="U279" s="17">
        <f t="shared" si="125"/>
        <v>10000000</v>
      </c>
      <c r="V279" s="17">
        <f t="shared" si="121"/>
        <v>10000000</v>
      </c>
      <c r="W279" s="17">
        <f>IF(O279 = M279*('Control Panel'!$C$22), U279*('Control Panel'!$C$22),$AG279-G279-O279)</f>
        <v>50645.833333333343</v>
      </c>
      <c r="X279" s="20">
        <f t="shared" si="112"/>
        <v>0</v>
      </c>
      <c r="Y279" s="20">
        <f t="shared" si="113"/>
        <v>50645.833333333343</v>
      </c>
      <c r="Z279" s="48">
        <f>SUM(Y$3:Y279)</f>
        <v>14028895.833333382</v>
      </c>
      <c r="AA279" s="19">
        <f t="shared" si="114"/>
        <v>23.083333333333332</v>
      </c>
      <c r="AB279" s="20">
        <f t="shared" si="115"/>
        <v>0</v>
      </c>
      <c r="AC279" s="22">
        <f t="shared" si="116"/>
        <v>113848.04377020599</v>
      </c>
      <c r="AD279" s="99">
        <f t="shared" si="117"/>
        <v>0</v>
      </c>
      <c r="AF279" s="40">
        <f t="shared" si="118"/>
        <v>364682.6333067189</v>
      </c>
      <c r="AG279" s="3">
        <f>IF('Control Panel'!$D$27= "ON",'Mortgage Amortization'!D279*(1-'Control Panel'!$C$27),'Mortgage Amortization'!D279)</f>
        <v>364682.6333067189</v>
      </c>
      <c r="AH279" s="40">
        <f t="shared" si="122"/>
        <v>0</v>
      </c>
      <c r="AK279" s="2">
        <f>SUM('Mortgage Amortization'!G279,'Mortgage Amortization'!M279,'Mortgage Amortization'!S279,'Mortgage Amortization'!Y279,'Mortgage Amortization'!AE279,'Mortgage Amortization'!AK279,'Mortgage Amortization'!AQ279,'Mortgage Amortization'!AW279,'Mortgage Amortization'!BC279,'Mortgage Amortization'!BI279,'Mortgage Amortization'!BO279,'Mortgage Amortization'!BU279,'Mortgage Amortization'!CA279,'Mortgage Amortization'!CG279,'Mortgage Amortization'!CM279)</f>
        <v>24703093.101502325</v>
      </c>
    </row>
    <row r="280" spans="3:37" x14ac:dyDescent="0.3">
      <c r="D280">
        <v>278</v>
      </c>
      <c r="E280" s="28">
        <f t="shared" si="123"/>
        <v>0</v>
      </c>
      <c r="F280" s="28">
        <f t="shared" si="119"/>
        <v>0</v>
      </c>
      <c r="G280" s="28">
        <f>IF($AG280-E280*('Control Panel'!$C$22) &gt;=0, E280*('Control Panel'!$C$22),AG280)</f>
        <v>0</v>
      </c>
      <c r="H280" s="30">
        <f>IF(E280-$AC280 &lt;= 0,E280,'Mortgage Amortization'!$D280-$AC280)</f>
        <v>0</v>
      </c>
      <c r="I280" s="29">
        <f t="shared" si="105"/>
        <v>0</v>
      </c>
      <c r="J280" s="31">
        <f>SUM(I$3:I280)</f>
        <v>113263757.79779166</v>
      </c>
      <c r="K280" s="32">
        <f t="shared" si="106"/>
        <v>23.166666666666668</v>
      </c>
      <c r="L280" s="29">
        <f t="shared" si="107"/>
        <v>0</v>
      </c>
      <c r="M280" s="37">
        <f t="shared" si="124"/>
        <v>12228417.162704898</v>
      </c>
      <c r="N280" s="37">
        <f t="shared" si="120"/>
        <v>11976312.200486794</v>
      </c>
      <c r="O280" s="37">
        <f>IF(G280 = E280*('Control Panel'!$C$22),M280*('Control Panel'!$C$22),$AG280-G280)</f>
        <v>61931.837755282526</v>
      </c>
      <c r="P280" s="38">
        <f t="shared" si="108"/>
        <v>252104.96221810303</v>
      </c>
      <c r="Q280" s="38">
        <f t="shared" si="109"/>
        <v>314036.79997338552</v>
      </c>
      <c r="R280" s="44">
        <f>SUM(Q$3:Q280)</f>
        <v>35520361.346929207</v>
      </c>
      <c r="S280" s="39">
        <f t="shared" si="110"/>
        <v>23.166666666666668</v>
      </c>
      <c r="T280" s="38">
        <f t="shared" si="111"/>
        <v>5840431.6247193869</v>
      </c>
      <c r="U280" s="17">
        <f t="shared" si="125"/>
        <v>10000000</v>
      </c>
      <c r="V280" s="17">
        <f t="shared" si="121"/>
        <v>10000000</v>
      </c>
      <c r="W280" s="17">
        <f>IF(O280 = M280*('Control Panel'!$C$22), U280*('Control Panel'!$C$22),$AG280-G280-O280)</f>
        <v>50645.833333333343</v>
      </c>
      <c r="X280" s="20">
        <f t="shared" si="112"/>
        <v>0</v>
      </c>
      <c r="Y280" s="20">
        <f t="shared" si="113"/>
        <v>50645.833333333343</v>
      </c>
      <c r="Z280" s="48">
        <f>SUM(Y$3:Y280)</f>
        <v>14079541.666666716</v>
      </c>
      <c r="AA280" s="19">
        <f t="shared" si="114"/>
        <v>23.166666666666668</v>
      </c>
      <c r="AB280" s="20">
        <f t="shared" si="115"/>
        <v>0</v>
      </c>
      <c r="AC280" s="22">
        <f t="shared" si="116"/>
        <v>112577.67108861587</v>
      </c>
      <c r="AD280" s="99">
        <f t="shared" si="117"/>
        <v>0</v>
      </c>
      <c r="AF280" s="40">
        <f t="shared" si="118"/>
        <v>364682.6333067189</v>
      </c>
      <c r="AG280" s="3">
        <f>IF('Control Panel'!$D$27= "ON",'Mortgage Amortization'!D280*(1-'Control Panel'!$C$27),'Mortgage Amortization'!D280)</f>
        <v>364682.6333067189</v>
      </c>
      <c r="AH280" s="40">
        <f t="shared" si="122"/>
        <v>0</v>
      </c>
      <c r="AK280" s="2">
        <f>SUM('Mortgage Amortization'!G280,'Mortgage Amortization'!M280,'Mortgage Amortization'!S280,'Mortgage Amortization'!Y280,'Mortgage Amortization'!AE280,'Mortgage Amortization'!AK280,'Mortgage Amortization'!AQ280,'Mortgage Amortization'!AW280,'Mortgage Amortization'!BC280,'Mortgage Amortization'!BI280,'Mortgage Amortization'!BO280,'Mortgage Amortization'!BU280,'Mortgage Amortization'!CA280,'Mortgage Amortization'!CG280,'Mortgage Amortization'!CM280)</f>
        <v>24468409.772577088</v>
      </c>
    </row>
    <row r="281" spans="3:37" x14ac:dyDescent="0.3">
      <c r="D281">
        <v>279</v>
      </c>
      <c r="E281" s="28">
        <f t="shared" si="123"/>
        <v>0</v>
      </c>
      <c r="F281" s="28">
        <f t="shared" si="119"/>
        <v>0</v>
      </c>
      <c r="G281" s="28">
        <f>IF($AG281-E281*('Control Panel'!$C$22) &gt;=0, E281*('Control Panel'!$C$22),AG281)</f>
        <v>0</v>
      </c>
      <c r="H281" s="30">
        <f>IF(E281-$AC281 &lt;= 0,E281,'Mortgage Amortization'!$D281-$AC281)</f>
        <v>0</v>
      </c>
      <c r="I281" s="29">
        <f t="shared" si="105"/>
        <v>0</v>
      </c>
      <c r="J281" s="31">
        <f>SUM(I$3:I281)</f>
        <v>113263757.79779166</v>
      </c>
      <c r="K281" s="32">
        <f t="shared" si="106"/>
        <v>23.25</v>
      </c>
      <c r="L281" s="29">
        <f t="shared" si="107"/>
        <v>0</v>
      </c>
      <c r="M281" s="37">
        <f t="shared" si="124"/>
        <v>11976312.200486794</v>
      </c>
      <c r="N281" s="37">
        <f t="shared" si="120"/>
        <v>11722930.431678791</v>
      </c>
      <c r="O281" s="37">
        <f>IF(G281 = E281*('Control Panel'!$C$22),M281*('Control Panel'!$C$22),$AG281-G281)</f>
        <v>60655.031165382083</v>
      </c>
      <c r="P281" s="38">
        <f t="shared" si="108"/>
        <v>253381.76880800346</v>
      </c>
      <c r="Q281" s="38">
        <f t="shared" si="109"/>
        <v>314036.79997338552</v>
      </c>
      <c r="R281" s="44">
        <f>SUM(Q$3:Q281)</f>
        <v>35834398.146902591</v>
      </c>
      <c r="S281" s="39">
        <f t="shared" si="110"/>
        <v>23.25</v>
      </c>
      <c r="T281" s="38">
        <f t="shared" si="111"/>
        <v>5891126.1247860808</v>
      </c>
      <c r="U281" s="17">
        <f t="shared" si="125"/>
        <v>10000000</v>
      </c>
      <c r="V281" s="17">
        <f t="shared" si="121"/>
        <v>10000000</v>
      </c>
      <c r="W281" s="17">
        <f>IF(O281 = M281*('Control Panel'!$C$22), U281*('Control Panel'!$C$22),$AG281-G281-O281)</f>
        <v>50645.833333333343</v>
      </c>
      <c r="X281" s="20">
        <f t="shared" si="112"/>
        <v>0</v>
      </c>
      <c r="Y281" s="20">
        <f t="shared" si="113"/>
        <v>50645.833333333343</v>
      </c>
      <c r="Z281" s="48">
        <f>SUM(Y$3:Y281)</f>
        <v>14130187.50000005</v>
      </c>
      <c r="AA281" s="19">
        <f t="shared" si="114"/>
        <v>23.25</v>
      </c>
      <c r="AB281" s="20">
        <f t="shared" si="115"/>
        <v>0</v>
      </c>
      <c r="AC281" s="22">
        <f t="shared" si="116"/>
        <v>111300.86449871543</v>
      </c>
      <c r="AD281" s="99">
        <f t="shared" si="117"/>
        <v>0</v>
      </c>
      <c r="AF281" s="40">
        <f t="shared" si="118"/>
        <v>364682.6333067189</v>
      </c>
      <c r="AG281" s="3">
        <f>IF('Control Panel'!$D$27= "ON",'Mortgage Amortization'!D281*(1-'Control Panel'!$C$27),'Mortgage Amortization'!D281)</f>
        <v>364682.6333067189</v>
      </c>
      <c r="AH281" s="40">
        <f t="shared" si="122"/>
        <v>0</v>
      </c>
      <c r="AK281" s="2">
        <f>SUM('Mortgage Amortization'!G281,'Mortgage Amortization'!M281,'Mortgage Amortization'!S281,'Mortgage Amortization'!Y281,'Mortgage Amortization'!AE281,'Mortgage Amortization'!AK281,'Mortgage Amortization'!AQ281,'Mortgage Amortization'!AW281,'Mortgage Amortization'!BC281,'Mortgage Amortization'!BI281,'Mortgage Amortization'!BO281,'Mortgage Amortization'!BU281,'Mortgage Amortization'!CA281,'Mortgage Amortization'!CG281,'Mortgage Amortization'!CM281)</f>
        <v>24232495.436475739</v>
      </c>
    </row>
    <row r="282" spans="3:37" x14ac:dyDescent="0.3">
      <c r="D282">
        <v>280</v>
      </c>
      <c r="E282" s="28">
        <f t="shared" si="123"/>
        <v>0</v>
      </c>
      <c r="F282" s="28">
        <f t="shared" si="119"/>
        <v>0</v>
      </c>
      <c r="G282" s="28">
        <f>IF($AG282-E282*('Control Panel'!$C$22) &gt;=0, E282*('Control Panel'!$C$22),AG282)</f>
        <v>0</v>
      </c>
      <c r="H282" s="30">
        <f>IF(E282-$AC282 &lt;= 0,E282,'Mortgage Amortization'!$D282-$AC282)</f>
        <v>0</v>
      </c>
      <c r="I282" s="29">
        <f t="shared" si="105"/>
        <v>0</v>
      </c>
      <c r="J282" s="31">
        <f>SUM(I$3:I282)</f>
        <v>113263757.79779166</v>
      </c>
      <c r="K282" s="32">
        <f t="shared" si="106"/>
        <v>23.333333333333332</v>
      </c>
      <c r="L282" s="29">
        <f t="shared" si="107"/>
        <v>0</v>
      </c>
      <c r="M282" s="37">
        <f t="shared" si="124"/>
        <v>11722930.431678791</v>
      </c>
      <c r="N282" s="37">
        <f t="shared" si="120"/>
        <v>11468265.389787512</v>
      </c>
      <c r="O282" s="37">
        <f>IF(G282 = E282*('Control Panel'!$C$22),M282*('Control Panel'!$C$22),$AG282-G282)</f>
        <v>59371.758082106549</v>
      </c>
      <c r="P282" s="38">
        <f t="shared" si="108"/>
        <v>254665.04189127899</v>
      </c>
      <c r="Q282" s="38">
        <f t="shared" si="109"/>
        <v>314036.79997338552</v>
      </c>
      <c r="R282" s="44">
        <f>SUM(Q$3:Q282)</f>
        <v>36148434.946875975</v>
      </c>
      <c r="S282" s="39">
        <f t="shared" si="110"/>
        <v>23.333333333333332</v>
      </c>
      <c r="T282" s="38">
        <f t="shared" si="111"/>
        <v>5942184.3107965095</v>
      </c>
      <c r="U282" s="17">
        <f t="shared" si="125"/>
        <v>10000000</v>
      </c>
      <c r="V282" s="17">
        <f t="shared" si="121"/>
        <v>10000000</v>
      </c>
      <c r="W282" s="17">
        <f>IF(O282 = M282*('Control Panel'!$C$22), U282*('Control Panel'!$C$22),$AG282-G282-O282)</f>
        <v>50645.833333333343</v>
      </c>
      <c r="X282" s="20">
        <f t="shared" si="112"/>
        <v>0</v>
      </c>
      <c r="Y282" s="20">
        <f t="shared" si="113"/>
        <v>50645.833333333343</v>
      </c>
      <c r="Z282" s="48">
        <f>SUM(Y$3:Y282)</f>
        <v>14180833.333333384</v>
      </c>
      <c r="AA282" s="19">
        <f t="shared" si="114"/>
        <v>23.333333333333332</v>
      </c>
      <c r="AB282" s="20">
        <f t="shared" si="115"/>
        <v>0</v>
      </c>
      <c r="AC282" s="22">
        <f t="shared" si="116"/>
        <v>110017.59141543989</v>
      </c>
      <c r="AD282" s="99">
        <f t="shared" si="117"/>
        <v>0</v>
      </c>
      <c r="AF282" s="40">
        <f t="shared" si="118"/>
        <v>364682.6333067189</v>
      </c>
      <c r="AG282" s="3">
        <f>IF('Control Panel'!$D$27= "ON",'Mortgage Amortization'!D282*(1-'Control Panel'!$C$27),'Mortgage Amortization'!D282)</f>
        <v>364682.6333067189</v>
      </c>
      <c r="AH282" s="40">
        <f t="shared" si="122"/>
        <v>0</v>
      </c>
      <c r="AK282" s="2">
        <f>SUM('Mortgage Amortization'!G282,'Mortgage Amortization'!M282,'Mortgage Amortization'!S282,'Mortgage Amortization'!Y282,'Mortgage Amortization'!AE282,'Mortgage Amortization'!AK282,'Mortgage Amortization'!AQ282,'Mortgage Amortization'!AW282,'Mortgage Amortization'!BC282,'Mortgage Amortization'!BI282,'Mortgage Amortization'!BO282,'Mortgage Amortization'!BU282,'Mortgage Amortization'!CA282,'Mortgage Amortization'!CG282,'Mortgage Amortization'!CM282)</f>
        <v>23995343.545013912</v>
      </c>
    </row>
    <row r="283" spans="3:37" x14ac:dyDescent="0.3">
      <c r="D283">
        <v>281</v>
      </c>
      <c r="E283" s="28">
        <f t="shared" si="123"/>
        <v>0</v>
      </c>
      <c r="F283" s="28">
        <f t="shared" si="119"/>
        <v>0</v>
      </c>
      <c r="G283" s="28">
        <f>IF($AG283-E283*('Control Panel'!$C$22) &gt;=0, E283*('Control Panel'!$C$22),AG283)</f>
        <v>0</v>
      </c>
      <c r="H283" s="30">
        <f>IF(E283-$AC283 &lt;= 0,E283,'Mortgage Amortization'!$D283-$AC283)</f>
        <v>0</v>
      </c>
      <c r="I283" s="29">
        <f t="shared" si="105"/>
        <v>0</v>
      </c>
      <c r="J283" s="31">
        <f>SUM(I$3:I283)</f>
        <v>113263757.79779166</v>
      </c>
      <c r="K283" s="32">
        <f t="shared" si="106"/>
        <v>23.416666666666668</v>
      </c>
      <c r="L283" s="29">
        <f t="shared" si="107"/>
        <v>0</v>
      </c>
      <c r="M283" s="37">
        <f t="shared" si="124"/>
        <v>11468265.389787512</v>
      </c>
      <c r="N283" s="37">
        <f t="shared" si="120"/>
        <v>11212310.575569488</v>
      </c>
      <c r="O283" s="37">
        <f>IF(G283 = E283*('Control Panel'!$C$22),M283*('Control Panel'!$C$22),$AG283-G283)</f>
        <v>58081.985755361347</v>
      </c>
      <c r="P283" s="38">
        <f t="shared" si="108"/>
        <v>255954.8142180242</v>
      </c>
      <c r="Q283" s="38">
        <f t="shared" si="109"/>
        <v>314036.79997338552</v>
      </c>
      <c r="R283" s="44">
        <f>SUM(Q$3:Q283)</f>
        <v>36462471.746849358</v>
      </c>
      <c r="S283" s="39">
        <f t="shared" si="110"/>
        <v>23.416666666666668</v>
      </c>
      <c r="T283" s="38">
        <f t="shared" si="111"/>
        <v>5993608.5662720669</v>
      </c>
      <c r="U283" s="17">
        <f t="shared" si="125"/>
        <v>10000000</v>
      </c>
      <c r="V283" s="17">
        <f t="shared" si="121"/>
        <v>10000000</v>
      </c>
      <c r="W283" s="17">
        <f>IF(O283 = M283*('Control Panel'!$C$22), U283*('Control Panel'!$C$22),$AG283-G283-O283)</f>
        <v>50645.833333333343</v>
      </c>
      <c r="X283" s="20">
        <f t="shared" si="112"/>
        <v>0</v>
      </c>
      <c r="Y283" s="20">
        <f t="shared" si="113"/>
        <v>50645.833333333343</v>
      </c>
      <c r="Z283" s="48">
        <f>SUM(Y$3:Y283)</f>
        <v>14231479.166666718</v>
      </c>
      <c r="AA283" s="19">
        <f t="shared" si="114"/>
        <v>23.416666666666668</v>
      </c>
      <c r="AB283" s="20">
        <f t="shared" si="115"/>
        <v>0</v>
      </c>
      <c r="AC283" s="22">
        <f t="shared" si="116"/>
        <v>108727.8190886947</v>
      </c>
      <c r="AD283" s="99">
        <f t="shared" si="117"/>
        <v>0</v>
      </c>
      <c r="AF283" s="40">
        <f t="shared" si="118"/>
        <v>364682.6333067189</v>
      </c>
      <c r="AG283" s="3">
        <f>IF('Control Panel'!$D$27= "ON",'Mortgage Amortization'!D283*(1-'Control Panel'!$C$27),'Mortgage Amortization'!D283)</f>
        <v>364682.6333067189</v>
      </c>
      <c r="AH283" s="40">
        <f t="shared" si="122"/>
        <v>0</v>
      </c>
      <c r="AK283" s="2">
        <f>SUM('Mortgage Amortization'!G283,'Mortgage Amortization'!M283,'Mortgage Amortization'!S283,'Mortgage Amortization'!Y283,'Mortgage Amortization'!AE283,'Mortgage Amortization'!AK283,'Mortgage Amortization'!AQ283,'Mortgage Amortization'!AW283,'Mortgage Amortization'!BC283,'Mortgage Amortization'!BI283,'Mortgage Amortization'!BO283,'Mortgage Amortization'!BU283,'Mortgage Amortization'!CA283,'Mortgage Amortization'!CG283,'Mortgage Amortization'!CM283)</f>
        <v>23756947.514727648</v>
      </c>
    </row>
    <row r="284" spans="3:37" x14ac:dyDescent="0.3">
      <c r="D284">
        <v>282</v>
      </c>
      <c r="E284" s="28">
        <f t="shared" si="123"/>
        <v>0</v>
      </c>
      <c r="F284" s="28">
        <f t="shared" si="119"/>
        <v>0</v>
      </c>
      <c r="G284" s="28">
        <f>IF($AG284-E284*('Control Panel'!$C$22) &gt;=0, E284*('Control Panel'!$C$22),AG284)</f>
        <v>0</v>
      </c>
      <c r="H284" s="30">
        <f>IF(E284-$AC284 &lt;= 0,E284,'Mortgage Amortization'!$D284-$AC284)</f>
        <v>0</v>
      </c>
      <c r="I284" s="29">
        <f t="shared" si="105"/>
        <v>0</v>
      </c>
      <c r="J284" s="31">
        <f>SUM(I$3:I284)</f>
        <v>113263757.79779166</v>
      </c>
      <c r="K284" s="32">
        <f t="shared" si="106"/>
        <v>23.5</v>
      </c>
      <c r="L284" s="29">
        <f t="shared" si="107"/>
        <v>0</v>
      </c>
      <c r="M284" s="37">
        <f t="shared" si="124"/>
        <v>11212310.575569488</v>
      </c>
      <c r="N284" s="37">
        <f t="shared" si="120"/>
        <v>10955059.456865288</v>
      </c>
      <c r="O284" s="37">
        <f>IF(G284 = E284*('Control Panel'!$C$22),M284*('Control Panel'!$C$22),$AG284-G284)</f>
        <v>56785.681269186309</v>
      </c>
      <c r="P284" s="38">
        <f t="shared" si="108"/>
        <v>257251.11870419924</v>
      </c>
      <c r="Q284" s="38">
        <f t="shared" si="109"/>
        <v>314036.79997338552</v>
      </c>
      <c r="R284" s="44">
        <f>SUM(Q$3:Q284)</f>
        <v>36776508.546822742</v>
      </c>
      <c r="S284" s="39">
        <f t="shared" si="110"/>
        <v>23.5</v>
      </c>
      <c r="T284" s="38">
        <f t="shared" si="111"/>
        <v>6045401.289548682</v>
      </c>
      <c r="U284" s="17">
        <f t="shared" si="125"/>
        <v>10000000</v>
      </c>
      <c r="V284" s="17">
        <f t="shared" si="121"/>
        <v>10000000</v>
      </c>
      <c r="W284" s="17">
        <f>IF(O284 = M284*('Control Panel'!$C$22), U284*('Control Panel'!$C$22),$AG284-G284-O284)</f>
        <v>50645.833333333343</v>
      </c>
      <c r="X284" s="20">
        <f t="shared" si="112"/>
        <v>0</v>
      </c>
      <c r="Y284" s="20">
        <f t="shared" si="113"/>
        <v>50645.833333333343</v>
      </c>
      <c r="Z284" s="48">
        <f>SUM(Y$3:Y284)</f>
        <v>14282125.000000052</v>
      </c>
      <c r="AA284" s="19">
        <f t="shared" si="114"/>
        <v>23.5</v>
      </c>
      <c r="AB284" s="20">
        <f t="shared" si="115"/>
        <v>0</v>
      </c>
      <c r="AC284" s="22">
        <f t="shared" si="116"/>
        <v>107431.51460251966</v>
      </c>
      <c r="AD284" s="99">
        <f t="shared" si="117"/>
        <v>0</v>
      </c>
      <c r="AF284" s="40">
        <f t="shared" si="118"/>
        <v>364682.6333067189</v>
      </c>
      <c r="AG284" s="3">
        <f>IF('Control Panel'!$D$27= "ON",'Mortgage Amortization'!D284*(1-'Control Panel'!$C$27),'Mortgage Amortization'!D284)</f>
        <v>364682.6333067189</v>
      </c>
      <c r="AH284" s="40">
        <f t="shared" si="122"/>
        <v>0</v>
      </c>
      <c r="AK284" s="2">
        <f>SUM('Mortgage Amortization'!G284,'Mortgage Amortization'!M284,'Mortgage Amortization'!S284,'Mortgage Amortization'!Y284,'Mortgage Amortization'!AE284,'Mortgage Amortization'!AK284,'Mortgage Amortization'!AQ284,'Mortgage Amortization'!AW284,'Mortgage Amortization'!BC284,'Mortgage Amortization'!BI284,'Mortgage Amortization'!BO284,'Mortgage Amortization'!BU284,'Mortgage Amortization'!CA284,'Mortgage Amortization'!CG284,'Mortgage Amortization'!CM284)</f>
        <v>23517300.726681147</v>
      </c>
    </row>
    <row r="285" spans="3:37" x14ac:dyDescent="0.3">
      <c r="D285">
        <v>283</v>
      </c>
      <c r="E285" s="28">
        <f t="shared" si="123"/>
        <v>0</v>
      </c>
      <c r="F285" s="28">
        <f t="shared" si="119"/>
        <v>0</v>
      </c>
      <c r="G285" s="28">
        <f>IF($AG285-E285*('Control Panel'!$C$22) &gt;=0, E285*('Control Panel'!$C$22),AG285)</f>
        <v>0</v>
      </c>
      <c r="H285" s="30">
        <f>IF(E285-$AC285 &lt;= 0,E285,'Mortgage Amortization'!$D285-$AC285)</f>
        <v>0</v>
      </c>
      <c r="I285" s="29">
        <f t="shared" si="105"/>
        <v>0</v>
      </c>
      <c r="J285" s="31">
        <f>SUM(I$3:I285)</f>
        <v>113263757.79779166</v>
      </c>
      <c r="K285" s="32">
        <f t="shared" si="106"/>
        <v>23.583333333333332</v>
      </c>
      <c r="L285" s="29">
        <f t="shared" si="107"/>
        <v>0</v>
      </c>
      <c r="M285" s="37">
        <f t="shared" si="124"/>
        <v>10955059.456865288</v>
      </c>
      <c r="N285" s="37">
        <f t="shared" si="120"/>
        <v>10696505.468432818</v>
      </c>
      <c r="O285" s="37">
        <f>IF(G285 = E285*('Control Panel'!$C$22),M285*('Control Panel'!$C$22),$AG285-G285)</f>
        <v>55482.811540915667</v>
      </c>
      <c r="P285" s="38">
        <f t="shared" si="108"/>
        <v>258553.98843246989</v>
      </c>
      <c r="Q285" s="38">
        <f t="shared" si="109"/>
        <v>314036.79997338558</v>
      </c>
      <c r="R285" s="44">
        <f>SUM(Q$3:Q285)</f>
        <v>37090545.346796125</v>
      </c>
      <c r="S285" s="39">
        <f t="shared" si="110"/>
        <v>23.583333333333332</v>
      </c>
      <c r="T285" s="38">
        <f t="shared" si="111"/>
        <v>6097564.8938657483</v>
      </c>
      <c r="U285" s="17">
        <f t="shared" si="125"/>
        <v>10000000</v>
      </c>
      <c r="V285" s="17">
        <f t="shared" si="121"/>
        <v>10000000</v>
      </c>
      <c r="W285" s="17">
        <f>IF(O285 = M285*('Control Panel'!$C$22), U285*('Control Panel'!$C$22),$AG285-G285-O285)</f>
        <v>50645.833333333343</v>
      </c>
      <c r="X285" s="20">
        <f t="shared" si="112"/>
        <v>0</v>
      </c>
      <c r="Y285" s="20">
        <f t="shared" si="113"/>
        <v>50645.833333333343</v>
      </c>
      <c r="Z285" s="48">
        <f>SUM(Y$3:Y285)</f>
        <v>14332770.833333386</v>
      </c>
      <c r="AA285" s="19">
        <f t="shared" si="114"/>
        <v>23.583333333333332</v>
      </c>
      <c r="AB285" s="20">
        <f t="shared" si="115"/>
        <v>0</v>
      </c>
      <c r="AC285" s="22">
        <f t="shared" si="116"/>
        <v>106128.644874249</v>
      </c>
      <c r="AD285" s="99">
        <f t="shared" si="117"/>
        <v>0</v>
      </c>
      <c r="AF285" s="40">
        <f t="shared" si="118"/>
        <v>364682.6333067189</v>
      </c>
      <c r="AG285" s="3">
        <f>IF('Control Panel'!$D$27= "ON",'Mortgage Amortization'!D285*(1-'Control Panel'!$C$27),'Mortgage Amortization'!D285)</f>
        <v>364682.6333067189</v>
      </c>
      <c r="AH285" s="40">
        <f t="shared" si="122"/>
        <v>0</v>
      </c>
      <c r="AK285" s="2">
        <f>SUM('Mortgage Amortization'!G285,'Mortgage Amortization'!M285,'Mortgage Amortization'!S285,'Mortgage Amortization'!Y285,'Mortgage Amortization'!AE285,'Mortgage Amortization'!AK285,'Mortgage Amortization'!AQ285,'Mortgage Amortization'!AW285,'Mortgage Amortization'!BC285,'Mortgage Amortization'!BI285,'Mortgage Amortization'!BO285,'Mortgage Amortization'!BU285,'Mortgage Amortization'!CA285,'Mortgage Amortization'!CG285,'Mortgage Amortization'!CM285)</f>
        <v>23276396.526273455</v>
      </c>
    </row>
    <row r="286" spans="3:37" x14ac:dyDescent="0.3">
      <c r="D286">
        <v>284</v>
      </c>
      <c r="E286" s="28">
        <f t="shared" si="123"/>
        <v>0</v>
      </c>
      <c r="F286" s="28">
        <f t="shared" si="119"/>
        <v>0</v>
      </c>
      <c r="G286" s="28">
        <f>IF($AG286-E286*('Control Panel'!$C$22) &gt;=0, E286*('Control Panel'!$C$22),AG286)</f>
        <v>0</v>
      </c>
      <c r="H286" s="30">
        <f>IF(E286-$AC286 &lt;= 0,E286,'Mortgage Amortization'!$D286-$AC286)</f>
        <v>0</v>
      </c>
      <c r="I286" s="29">
        <f t="shared" si="105"/>
        <v>0</v>
      </c>
      <c r="J286" s="31">
        <f>SUM(I$3:I286)</f>
        <v>113263757.79779166</v>
      </c>
      <c r="K286" s="32">
        <f t="shared" si="106"/>
        <v>23.666666666666668</v>
      </c>
      <c r="L286" s="29">
        <f t="shared" si="107"/>
        <v>0</v>
      </c>
      <c r="M286" s="37">
        <f t="shared" si="124"/>
        <v>10696505.468432818</v>
      </c>
      <c r="N286" s="37">
        <f t="shared" si="120"/>
        <v>10436642.011779767</v>
      </c>
      <c r="O286" s="37">
        <f>IF(G286 = E286*('Control Panel'!$C$22),M286*('Control Panel'!$C$22),$AG286-G286)</f>
        <v>54173.343320333719</v>
      </c>
      <c r="P286" s="38">
        <f t="shared" si="108"/>
        <v>259863.45665305184</v>
      </c>
      <c r="Q286" s="38">
        <f t="shared" si="109"/>
        <v>314036.79997338552</v>
      </c>
      <c r="R286" s="44">
        <f>SUM(Q$3:Q286)</f>
        <v>37404582.146769509</v>
      </c>
      <c r="S286" s="39">
        <f t="shared" si="110"/>
        <v>23.666666666666668</v>
      </c>
      <c r="T286" s="38">
        <f t="shared" si="111"/>
        <v>6150101.8074555602</v>
      </c>
      <c r="U286" s="17">
        <f t="shared" si="125"/>
        <v>10000000</v>
      </c>
      <c r="V286" s="17">
        <f t="shared" si="121"/>
        <v>10000000</v>
      </c>
      <c r="W286" s="17">
        <f>IF(O286 = M286*('Control Panel'!$C$22), U286*('Control Panel'!$C$22),$AG286-G286-O286)</f>
        <v>50645.833333333343</v>
      </c>
      <c r="X286" s="20">
        <f t="shared" si="112"/>
        <v>0</v>
      </c>
      <c r="Y286" s="20">
        <f t="shared" si="113"/>
        <v>50645.833333333343</v>
      </c>
      <c r="Z286" s="48">
        <f>SUM(Y$3:Y286)</f>
        <v>14383416.66666672</v>
      </c>
      <c r="AA286" s="19">
        <f t="shared" si="114"/>
        <v>23.666666666666668</v>
      </c>
      <c r="AB286" s="20">
        <f t="shared" si="115"/>
        <v>0</v>
      </c>
      <c r="AC286" s="22">
        <f t="shared" si="116"/>
        <v>104819.17665366706</v>
      </c>
      <c r="AD286" s="99">
        <f t="shared" si="117"/>
        <v>0</v>
      </c>
      <c r="AF286" s="40">
        <f t="shared" si="118"/>
        <v>364682.6333067189</v>
      </c>
      <c r="AG286" s="3">
        <f>IF('Control Panel'!$D$27= "ON",'Mortgage Amortization'!D286*(1-'Control Panel'!$C$27),'Mortgage Amortization'!D286)</f>
        <v>364682.6333067189</v>
      </c>
      <c r="AH286" s="40">
        <f t="shared" si="122"/>
        <v>0</v>
      </c>
      <c r="AK286" s="2">
        <f>SUM('Mortgage Amortization'!G286,'Mortgage Amortization'!M286,'Mortgage Amortization'!S286,'Mortgage Amortization'!Y286,'Mortgage Amortization'!AE286,'Mortgage Amortization'!AK286,'Mortgage Amortization'!AQ286,'Mortgage Amortization'!AW286,'Mortgage Amortization'!BC286,'Mortgage Amortization'!BI286,'Mortgage Amortization'!BO286,'Mortgage Amortization'!BU286,'Mortgage Amortization'!CA286,'Mortgage Amortization'!CG286,'Mortgage Amortization'!CM286)</f>
        <v>23034228.223044124</v>
      </c>
    </row>
    <row r="287" spans="3:37" x14ac:dyDescent="0.3">
      <c r="D287">
        <v>285</v>
      </c>
      <c r="E287" s="28">
        <f t="shared" si="123"/>
        <v>0</v>
      </c>
      <c r="F287" s="28">
        <f t="shared" si="119"/>
        <v>0</v>
      </c>
      <c r="G287" s="28">
        <f>IF($AG287-E287*('Control Panel'!$C$22) &gt;=0, E287*('Control Panel'!$C$22),AG287)</f>
        <v>0</v>
      </c>
      <c r="H287" s="30">
        <f>IF(E287-$AC287 &lt;= 0,E287,'Mortgage Amortization'!$D287-$AC287)</f>
        <v>0</v>
      </c>
      <c r="I287" s="29">
        <f t="shared" si="105"/>
        <v>0</v>
      </c>
      <c r="J287" s="31">
        <f>SUM(I$3:I287)</f>
        <v>113263757.79779166</v>
      </c>
      <c r="K287" s="32">
        <f t="shared" si="106"/>
        <v>23.75</v>
      </c>
      <c r="L287" s="29">
        <f t="shared" si="107"/>
        <v>0</v>
      </c>
      <c r="M287" s="37">
        <f t="shared" si="124"/>
        <v>10436642.011779767</v>
      </c>
      <c r="N287" s="37">
        <f t="shared" si="120"/>
        <v>10175462.454995207</v>
      </c>
      <c r="O287" s="37">
        <f>IF(G287 = E287*('Control Panel'!$C$22),M287*('Control Panel'!$C$22),$AG287-G287)</f>
        <v>52857.243188826287</v>
      </c>
      <c r="P287" s="38">
        <f t="shared" si="108"/>
        <v>261179.55678455927</v>
      </c>
      <c r="Q287" s="38">
        <f t="shared" si="109"/>
        <v>314036.79997338558</v>
      </c>
      <c r="R287" s="44">
        <f>SUM(Q$3:Q287)</f>
        <v>37718618.946742892</v>
      </c>
      <c r="S287" s="39">
        <f t="shared" si="110"/>
        <v>23.75</v>
      </c>
      <c r="T287" s="38">
        <f t="shared" si="111"/>
        <v>6203014.4736332828</v>
      </c>
      <c r="U287" s="17">
        <f t="shared" si="125"/>
        <v>10000000</v>
      </c>
      <c r="V287" s="17">
        <f t="shared" si="121"/>
        <v>10000000</v>
      </c>
      <c r="W287" s="17">
        <f>IF(O287 = M287*('Control Panel'!$C$22), U287*('Control Panel'!$C$22),$AG287-G287-O287)</f>
        <v>50645.833333333343</v>
      </c>
      <c r="X287" s="20">
        <f t="shared" si="112"/>
        <v>0</v>
      </c>
      <c r="Y287" s="20">
        <f t="shared" si="113"/>
        <v>50645.833333333343</v>
      </c>
      <c r="Z287" s="48">
        <f>SUM(Y$3:Y287)</f>
        <v>14434062.500000054</v>
      </c>
      <c r="AA287" s="19">
        <f t="shared" si="114"/>
        <v>23.75</v>
      </c>
      <c r="AB287" s="20">
        <f t="shared" si="115"/>
        <v>0</v>
      </c>
      <c r="AC287" s="22">
        <f t="shared" si="116"/>
        <v>103503.07652215962</v>
      </c>
      <c r="AD287" s="99">
        <f t="shared" si="117"/>
        <v>0</v>
      </c>
      <c r="AF287" s="40">
        <f t="shared" si="118"/>
        <v>364682.6333067189</v>
      </c>
      <c r="AG287" s="3">
        <f>IF('Control Panel'!$D$27= "ON",'Mortgage Amortization'!D287*(1-'Control Panel'!$C$27),'Mortgage Amortization'!D287)</f>
        <v>364682.6333067189</v>
      </c>
      <c r="AH287" s="40">
        <f t="shared" si="122"/>
        <v>0</v>
      </c>
      <c r="AK287" s="2">
        <f>SUM('Mortgage Amortization'!G287,'Mortgage Amortization'!M287,'Mortgage Amortization'!S287,'Mortgage Amortization'!Y287,'Mortgage Amortization'!AE287,'Mortgage Amortization'!AK287,'Mortgage Amortization'!AQ287,'Mortgage Amortization'!AW287,'Mortgage Amortization'!BC287,'Mortgage Amortization'!BI287,'Mortgage Amortization'!BO287,'Mortgage Amortization'!BU287,'Mortgage Amortization'!CA287,'Mortgage Amortization'!CG287,'Mortgage Amortization'!CM287)</f>
        <v>22790789.090477735</v>
      </c>
    </row>
    <row r="288" spans="3:37" x14ac:dyDescent="0.3">
      <c r="D288">
        <v>286</v>
      </c>
      <c r="E288" s="28">
        <f t="shared" si="123"/>
        <v>0</v>
      </c>
      <c r="F288" s="28">
        <f t="shared" si="119"/>
        <v>0</v>
      </c>
      <c r="G288" s="28">
        <f>IF($AG288-E288*('Control Panel'!$C$22) &gt;=0, E288*('Control Panel'!$C$22),AG288)</f>
        <v>0</v>
      </c>
      <c r="H288" s="30">
        <f>IF(E288-$AC288 &lt;= 0,E288,'Mortgage Amortization'!$D288-$AC288)</f>
        <v>0</v>
      </c>
      <c r="I288" s="29">
        <f t="shared" si="105"/>
        <v>0</v>
      </c>
      <c r="J288" s="31">
        <f>SUM(I$3:I288)</f>
        <v>113263757.79779166</v>
      </c>
      <c r="K288" s="32">
        <f t="shared" si="106"/>
        <v>23.833333333333332</v>
      </c>
      <c r="L288" s="29">
        <f t="shared" si="107"/>
        <v>0</v>
      </c>
      <c r="M288" s="37">
        <f t="shared" si="124"/>
        <v>10175462.454995207</v>
      </c>
      <c r="N288" s="37">
        <f t="shared" si="120"/>
        <v>9912960.1325803492</v>
      </c>
      <c r="O288" s="37">
        <f>IF(G288 = E288*('Control Panel'!$C$22),M288*('Control Panel'!$C$22),$AG288-G288)</f>
        <v>51534.477558527818</v>
      </c>
      <c r="P288" s="38">
        <f t="shared" si="108"/>
        <v>262502.32241485774</v>
      </c>
      <c r="Q288" s="38">
        <f t="shared" si="109"/>
        <v>314036.79997338558</v>
      </c>
      <c r="R288" s="44">
        <f>SUM(Q$3:Q288)</f>
        <v>38032655.746716276</v>
      </c>
      <c r="S288" s="39">
        <f t="shared" si="110"/>
        <v>23.833333333333332</v>
      </c>
      <c r="T288" s="38">
        <f t="shared" si="111"/>
        <v>6256305.3508874429</v>
      </c>
      <c r="U288" s="17">
        <f t="shared" si="125"/>
        <v>10000000</v>
      </c>
      <c r="V288" s="17">
        <f t="shared" si="121"/>
        <v>10000000</v>
      </c>
      <c r="W288" s="17">
        <f>IF(O288 = M288*('Control Panel'!$C$22), U288*('Control Panel'!$C$22),$AG288-G288-O288)</f>
        <v>50645.833333333343</v>
      </c>
      <c r="X288" s="20">
        <f t="shared" si="112"/>
        <v>0</v>
      </c>
      <c r="Y288" s="20">
        <f t="shared" si="113"/>
        <v>50645.833333333343</v>
      </c>
      <c r="Z288" s="48">
        <f>SUM(Y$3:Y288)</f>
        <v>14484708.333333388</v>
      </c>
      <c r="AA288" s="19">
        <f t="shared" si="114"/>
        <v>23.833333333333332</v>
      </c>
      <c r="AB288" s="20">
        <f t="shared" si="115"/>
        <v>0</v>
      </c>
      <c r="AC288" s="22">
        <f t="shared" si="116"/>
        <v>102180.31089186115</v>
      </c>
      <c r="AD288" s="99">
        <f t="shared" si="117"/>
        <v>0</v>
      </c>
      <c r="AF288" s="40">
        <f t="shared" si="118"/>
        <v>364682.6333067189</v>
      </c>
      <c r="AG288" s="3">
        <f>IF('Control Panel'!$D$27= "ON",'Mortgage Amortization'!D288*(1-'Control Panel'!$C$27),'Mortgage Amortization'!D288)</f>
        <v>364682.6333067189</v>
      </c>
      <c r="AH288" s="40">
        <f t="shared" si="122"/>
        <v>0</v>
      </c>
      <c r="AK288" s="2">
        <f>SUM('Mortgage Amortization'!G288,'Mortgage Amortization'!M288,'Mortgage Amortization'!S288,'Mortgage Amortization'!Y288,'Mortgage Amortization'!AE288,'Mortgage Amortization'!AK288,'Mortgage Amortization'!AQ288,'Mortgage Amortization'!AW288,'Mortgage Amortization'!BC288,'Mortgage Amortization'!BI288,'Mortgage Amortization'!BO288,'Mortgage Amortization'!BU288,'Mortgage Amortization'!CA288,'Mortgage Amortization'!CG288,'Mortgage Amortization'!CM288)</f>
        <v>22546072.36580741</v>
      </c>
    </row>
    <row r="289" spans="3:37" x14ac:dyDescent="0.3">
      <c r="D289">
        <v>287</v>
      </c>
      <c r="E289" s="28">
        <f t="shared" si="123"/>
        <v>0</v>
      </c>
      <c r="F289" s="28">
        <f t="shared" si="119"/>
        <v>0</v>
      </c>
      <c r="G289" s="28">
        <f>IF($AG289-E289*('Control Panel'!$C$22) &gt;=0, E289*('Control Panel'!$C$22),AG289)</f>
        <v>0</v>
      </c>
      <c r="H289" s="30">
        <f>IF(E289-$AC289 &lt;= 0,E289,'Mortgage Amortization'!$D289-$AC289)</f>
        <v>0</v>
      </c>
      <c r="I289" s="29">
        <f t="shared" si="105"/>
        <v>0</v>
      </c>
      <c r="J289" s="31">
        <f>SUM(I$3:I289)</f>
        <v>113263757.79779166</v>
      </c>
      <c r="K289" s="32">
        <f t="shared" si="106"/>
        <v>23.916666666666668</v>
      </c>
      <c r="L289" s="29">
        <f t="shared" si="107"/>
        <v>0</v>
      </c>
      <c r="M289" s="37">
        <f t="shared" si="124"/>
        <v>9912960.1325803492</v>
      </c>
      <c r="N289" s="37">
        <f t="shared" si="120"/>
        <v>9649128.345278427</v>
      </c>
      <c r="O289" s="37">
        <f>IF(G289 = E289*('Control Panel'!$C$22),M289*('Control Panel'!$C$22),$AG289-G289)</f>
        <v>50205.012671464232</v>
      </c>
      <c r="P289" s="38">
        <f t="shared" si="108"/>
        <v>263831.78730192129</v>
      </c>
      <c r="Q289" s="38">
        <f t="shared" si="109"/>
        <v>314036.79997338552</v>
      </c>
      <c r="R289" s="44">
        <f>SUM(Q$3:Q289)</f>
        <v>38346692.546689659</v>
      </c>
      <c r="S289" s="39">
        <f t="shared" si="110"/>
        <v>23.916666666666668</v>
      </c>
      <c r="T289" s="38">
        <f t="shared" si="111"/>
        <v>6309976.9129709508</v>
      </c>
      <c r="U289" s="17">
        <f t="shared" si="125"/>
        <v>10000000</v>
      </c>
      <c r="V289" s="17">
        <f t="shared" si="121"/>
        <v>10000000</v>
      </c>
      <c r="W289" s="17">
        <f>IF(O289 = M289*('Control Panel'!$C$22), U289*('Control Panel'!$C$22),$AG289-G289-O289)</f>
        <v>50645.833333333343</v>
      </c>
      <c r="X289" s="20">
        <f t="shared" si="112"/>
        <v>0</v>
      </c>
      <c r="Y289" s="20">
        <f t="shared" si="113"/>
        <v>50645.833333333343</v>
      </c>
      <c r="Z289" s="48">
        <f>SUM(Y$3:Y289)</f>
        <v>14535354.166666722</v>
      </c>
      <c r="AA289" s="19">
        <f t="shared" si="114"/>
        <v>23.916666666666668</v>
      </c>
      <c r="AB289" s="20">
        <f t="shared" si="115"/>
        <v>0</v>
      </c>
      <c r="AC289" s="22">
        <f t="shared" si="116"/>
        <v>100850.84600479758</v>
      </c>
      <c r="AD289" s="99">
        <f t="shared" si="117"/>
        <v>0</v>
      </c>
      <c r="AF289" s="40">
        <f t="shared" si="118"/>
        <v>364682.6333067189</v>
      </c>
      <c r="AG289" s="3">
        <f>IF('Control Panel'!$D$27= "ON",'Mortgage Amortization'!D289*(1-'Control Panel'!$C$27),'Mortgage Amortization'!D289)</f>
        <v>364682.6333067189</v>
      </c>
      <c r="AH289" s="40">
        <f t="shared" si="122"/>
        <v>0</v>
      </c>
      <c r="AK289" s="2">
        <f>SUM('Mortgage Amortization'!G289,'Mortgage Amortization'!M289,'Mortgage Amortization'!S289,'Mortgage Amortization'!Y289,'Mortgage Amortization'!AE289,'Mortgage Amortization'!AK289,'Mortgage Amortization'!AQ289,'Mortgage Amortization'!AW289,'Mortgage Amortization'!BC289,'Mortgage Amortization'!BI289,'Mortgage Amortization'!BO289,'Mortgage Amortization'!BU289,'Mortgage Amortization'!CA289,'Mortgage Amortization'!CG289,'Mortgage Amortization'!CM289)</f>
        <v>22300071.249817207</v>
      </c>
    </row>
    <row r="290" spans="3:37" x14ac:dyDescent="0.3">
      <c r="C290">
        <f t="shared" ref="C290" si="128">D290/12</f>
        <v>24</v>
      </c>
      <c r="D290">
        <v>288</v>
      </c>
      <c r="E290" s="28">
        <f t="shared" si="123"/>
        <v>0</v>
      </c>
      <c r="F290" s="28">
        <f t="shared" si="119"/>
        <v>0</v>
      </c>
      <c r="G290" s="28">
        <f>IF($AG290-E290*('Control Panel'!$C$22) &gt;=0, E290*('Control Panel'!$C$22),AG290)</f>
        <v>0</v>
      </c>
      <c r="H290" s="30">
        <f>IF(E290-$AC290 &lt;= 0,E290,'Mortgage Amortization'!$D290-$AC290)</f>
        <v>0</v>
      </c>
      <c r="I290" s="29">
        <f t="shared" si="105"/>
        <v>0</v>
      </c>
      <c r="J290" s="31">
        <f>SUM(I$3:I290)</f>
        <v>113263757.79779166</v>
      </c>
      <c r="K290" s="32">
        <f t="shared" si="106"/>
        <v>24</v>
      </c>
      <c r="L290" s="29">
        <f t="shared" si="107"/>
        <v>0</v>
      </c>
      <c r="M290" s="37">
        <f t="shared" si="124"/>
        <v>9649128.345278427</v>
      </c>
      <c r="N290" s="37">
        <f t="shared" si="120"/>
        <v>9383960.3599037323</v>
      </c>
      <c r="O290" s="37">
        <f>IF(G290 = E290*('Control Panel'!$C$22),M290*('Control Panel'!$C$22),$AG290-G290)</f>
        <v>48868.814598691373</v>
      </c>
      <c r="P290" s="38">
        <f t="shared" si="108"/>
        <v>265167.98537469417</v>
      </c>
      <c r="Q290" s="38">
        <f t="shared" si="109"/>
        <v>314036.79997338552</v>
      </c>
      <c r="R290" s="44">
        <f>SUM(Q$3:Q290)</f>
        <v>38660729.346663043</v>
      </c>
      <c r="S290" s="39">
        <f t="shared" si="110"/>
        <v>24</v>
      </c>
      <c r="T290" s="38">
        <f t="shared" si="111"/>
        <v>6364031.6489926595</v>
      </c>
      <c r="U290" s="17">
        <f t="shared" si="125"/>
        <v>10000000</v>
      </c>
      <c r="V290" s="17">
        <f t="shared" si="121"/>
        <v>10000000</v>
      </c>
      <c r="W290" s="17">
        <f>IF(O290 = M290*('Control Panel'!$C$22), U290*('Control Panel'!$C$22),$AG290-G290-O290)</f>
        <v>50645.833333333343</v>
      </c>
      <c r="X290" s="20">
        <f t="shared" si="112"/>
        <v>0</v>
      </c>
      <c r="Y290" s="20">
        <f t="shared" si="113"/>
        <v>50645.833333333343</v>
      </c>
      <c r="Z290" s="48">
        <f>SUM(Y$3:Y290)</f>
        <v>14586000.000000056</v>
      </c>
      <c r="AA290" s="19">
        <f t="shared" si="114"/>
        <v>24</v>
      </c>
      <c r="AB290" s="20">
        <f t="shared" si="115"/>
        <v>0</v>
      </c>
      <c r="AC290" s="22">
        <f t="shared" si="116"/>
        <v>99514.647932024716</v>
      </c>
      <c r="AD290" s="99">
        <f t="shared" si="117"/>
        <v>0</v>
      </c>
      <c r="AF290" s="40">
        <f t="shared" si="118"/>
        <v>364682.6333067189</v>
      </c>
      <c r="AG290" s="3">
        <f>IF('Control Panel'!$D$27= "ON",'Mortgage Amortization'!D290*(1-'Control Panel'!$C$27),'Mortgage Amortization'!D290)</f>
        <v>364682.6333067189</v>
      </c>
      <c r="AH290" s="40">
        <f t="shared" si="122"/>
        <v>0</v>
      </c>
      <c r="AK290" s="2">
        <f>SUM('Mortgage Amortization'!G290,'Mortgage Amortization'!M290,'Mortgage Amortization'!S290,'Mortgage Amortization'!Y290,'Mortgage Amortization'!AE290,'Mortgage Amortization'!AK290,'Mortgage Amortization'!AQ290,'Mortgage Amortization'!AW290,'Mortgage Amortization'!BC290,'Mortgage Amortization'!BI290,'Mortgage Amortization'!BO290,'Mortgage Amortization'!BU290,'Mortgage Amortization'!CA290,'Mortgage Amortization'!CG290,'Mortgage Amortization'!CM290)</f>
        <v>22052778.906643432</v>
      </c>
    </row>
    <row r="291" spans="3:37" x14ac:dyDescent="0.3">
      <c r="D291">
        <v>289</v>
      </c>
      <c r="E291" s="28">
        <f t="shared" si="123"/>
        <v>0</v>
      </c>
      <c r="F291" s="28">
        <f t="shared" si="119"/>
        <v>0</v>
      </c>
      <c r="G291" s="28">
        <f>IF($AG291-E291*('Control Panel'!$C$22) &gt;=0, E291*('Control Panel'!$C$22),AG291)</f>
        <v>0</v>
      </c>
      <c r="H291" s="30">
        <f>IF(E291-$AC291 &lt;= 0,E291,'Mortgage Amortization'!$D291-$AC291)</f>
        <v>0</v>
      </c>
      <c r="I291" s="29">
        <f t="shared" si="105"/>
        <v>0</v>
      </c>
      <c r="J291" s="31">
        <f>SUM(I$3:I291)</f>
        <v>113263757.79779166</v>
      </c>
      <c r="K291" s="32">
        <f t="shared" si="106"/>
        <v>24.083333333333332</v>
      </c>
      <c r="L291" s="29">
        <f t="shared" si="107"/>
        <v>0</v>
      </c>
      <c r="M291" s="37">
        <f t="shared" si="124"/>
        <v>9383960.3599037323</v>
      </c>
      <c r="N291" s="37">
        <f t="shared" si="120"/>
        <v>9117449.4091697764</v>
      </c>
      <c r="O291" s="37">
        <f>IF(G291 = E291*('Control Panel'!$C$22),M291*('Control Panel'!$C$22),$AG291-G291)</f>
        <v>47525.849239429117</v>
      </c>
      <c r="P291" s="38">
        <f t="shared" si="108"/>
        <v>266510.95073395642</v>
      </c>
      <c r="Q291" s="38">
        <f t="shared" si="109"/>
        <v>314036.79997338552</v>
      </c>
      <c r="R291" s="44">
        <f>SUM(Q$3:Q291)</f>
        <v>38974766.146636426</v>
      </c>
      <c r="S291" s="39">
        <f t="shared" si="110"/>
        <v>24.083333333333332</v>
      </c>
      <c r="T291" s="38">
        <f t="shared" si="111"/>
        <v>6418472.0635094503</v>
      </c>
      <c r="U291" s="17">
        <f t="shared" si="125"/>
        <v>10000000</v>
      </c>
      <c r="V291" s="17">
        <f t="shared" si="121"/>
        <v>10000000</v>
      </c>
      <c r="W291" s="17">
        <f>IF(O291 = M291*('Control Panel'!$C$22), U291*('Control Panel'!$C$22),$AG291-G291-O291)</f>
        <v>50645.833333333343</v>
      </c>
      <c r="X291" s="20">
        <f t="shared" si="112"/>
        <v>0</v>
      </c>
      <c r="Y291" s="20">
        <f t="shared" si="113"/>
        <v>50645.833333333343</v>
      </c>
      <c r="Z291" s="48">
        <f>SUM(Y$3:Y291)</f>
        <v>14636645.83333339</v>
      </c>
      <c r="AA291" s="19">
        <f t="shared" si="114"/>
        <v>24.083333333333332</v>
      </c>
      <c r="AB291" s="20">
        <f t="shared" si="115"/>
        <v>0</v>
      </c>
      <c r="AC291" s="22">
        <f t="shared" si="116"/>
        <v>98171.682572762453</v>
      </c>
      <c r="AD291" s="99">
        <f t="shared" si="117"/>
        <v>0</v>
      </c>
      <c r="AF291" s="40">
        <f t="shared" si="118"/>
        <v>364682.6333067189</v>
      </c>
      <c r="AG291" s="3">
        <f>IF('Control Panel'!$D$27= "ON",'Mortgage Amortization'!D291*(1-'Control Panel'!$C$27),'Mortgage Amortization'!D291)</f>
        <v>364682.6333067189</v>
      </c>
      <c r="AH291" s="40">
        <f t="shared" si="122"/>
        <v>0</v>
      </c>
      <c r="AK291" s="2">
        <f>SUM('Mortgage Amortization'!G291,'Mortgage Amortization'!M291,'Mortgage Amortization'!S291,'Mortgage Amortization'!Y291,'Mortgage Amortization'!AE291,'Mortgage Amortization'!AK291,'Mortgage Amortization'!AQ291,'Mortgage Amortization'!AW291,'Mortgage Amortization'!BC291,'Mortgage Amortization'!BI291,'Mortgage Amortization'!BO291,'Mortgage Amortization'!BU291,'Mortgage Amortization'!CA291,'Mortgage Amortization'!CG291,'Mortgage Amortization'!CM291)</f>
        <v>21804188.463574857</v>
      </c>
    </row>
    <row r="292" spans="3:37" x14ac:dyDescent="0.3">
      <c r="D292">
        <v>290</v>
      </c>
      <c r="E292" s="28">
        <f t="shared" si="123"/>
        <v>0</v>
      </c>
      <c r="F292" s="28">
        <f t="shared" si="119"/>
        <v>0</v>
      </c>
      <c r="G292" s="28">
        <f>IF($AG292-E292*('Control Panel'!$C$22) &gt;=0, E292*('Control Panel'!$C$22),AG292)</f>
        <v>0</v>
      </c>
      <c r="H292" s="30">
        <f>IF(E292-$AC292 &lt;= 0,E292,'Mortgage Amortization'!$D292-$AC292)</f>
        <v>0</v>
      </c>
      <c r="I292" s="29">
        <f t="shared" si="105"/>
        <v>0</v>
      </c>
      <c r="J292" s="31">
        <f>SUM(I$3:I292)</f>
        <v>113263757.79779166</v>
      </c>
      <c r="K292" s="32">
        <f t="shared" si="106"/>
        <v>24.166666666666668</v>
      </c>
      <c r="L292" s="29">
        <f t="shared" si="107"/>
        <v>0</v>
      </c>
      <c r="M292" s="37">
        <f t="shared" si="124"/>
        <v>9117449.4091697764</v>
      </c>
      <c r="N292" s="37">
        <f t="shared" si="120"/>
        <v>8849588.6915165819</v>
      </c>
      <c r="O292" s="37">
        <f>IF(G292 = E292*('Control Panel'!$C$22),M292*('Control Panel'!$C$22),$AG292-G292)</f>
        <v>46176.082320191104</v>
      </c>
      <c r="P292" s="38">
        <f t="shared" si="108"/>
        <v>267860.71765319444</v>
      </c>
      <c r="Q292" s="38">
        <f t="shared" si="109"/>
        <v>314036.79997338552</v>
      </c>
      <c r="R292" s="44">
        <f>SUM(Q$3:Q292)</f>
        <v>39288802.94660981</v>
      </c>
      <c r="S292" s="39">
        <f t="shared" si="110"/>
        <v>24.166666666666668</v>
      </c>
      <c r="T292" s="38">
        <f t="shared" si="111"/>
        <v>6473300.6766188657</v>
      </c>
      <c r="U292" s="17">
        <f t="shared" si="125"/>
        <v>10000000</v>
      </c>
      <c r="V292" s="17">
        <f t="shared" si="121"/>
        <v>10000000</v>
      </c>
      <c r="W292" s="17">
        <f>IF(O292 = M292*('Control Panel'!$C$22), U292*('Control Panel'!$C$22),$AG292-G292-O292)</f>
        <v>50645.833333333343</v>
      </c>
      <c r="X292" s="20">
        <f t="shared" si="112"/>
        <v>0</v>
      </c>
      <c r="Y292" s="20">
        <f t="shared" si="113"/>
        <v>50645.833333333343</v>
      </c>
      <c r="Z292" s="48">
        <f>SUM(Y$3:Y292)</f>
        <v>14687291.666666724</v>
      </c>
      <c r="AA292" s="19">
        <f t="shared" si="114"/>
        <v>24.166666666666668</v>
      </c>
      <c r="AB292" s="20">
        <f t="shared" si="115"/>
        <v>0</v>
      </c>
      <c r="AC292" s="22">
        <f t="shared" si="116"/>
        <v>96821.915653524455</v>
      </c>
      <c r="AD292" s="99">
        <f t="shared" si="117"/>
        <v>0</v>
      </c>
      <c r="AF292" s="40">
        <f t="shared" si="118"/>
        <v>364682.6333067189</v>
      </c>
      <c r="AG292" s="3">
        <f>IF('Control Panel'!$D$27= "ON",'Mortgage Amortization'!D292*(1-'Control Panel'!$C$27),'Mortgage Amortization'!D292)</f>
        <v>364682.6333067189</v>
      </c>
      <c r="AH292" s="40">
        <f t="shared" si="122"/>
        <v>0</v>
      </c>
      <c r="AK292" s="2">
        <f>SUM('Mortgage Amortization'!G292,'Mortgage Amortization'!M292,'Mortgage Amortization'!S292,'Mortgage Amortization'!Y292,'Mortgage Amortization'!AE292,'Mortgage Amortization'!AK292,'Mortgage Amortization'!AQ292,'Mortgage Amortization'!AW292,'Mortgage Amortization'!BC292,'Mortgage Amortization'!BI292,'Mortgage Amortization'!BO292,'Mortgage Amortization'!BU292,'Mortgage Amortization'!CA292,'Mortgage Amortization'!CG292,'Mortgage Amortization'!CM292)</f>
        <v>21554293.010851849</v>
      </c>
    </row>
    <row r="293" spans="3:37" x14ac:dyDescent="0.3">
      <c r="D293">
        <v>291</v>
      </c>
      <c r="E293" s="28">
        <f t="shared" si="123"/>
        <v>0</v>
      </c>
      <c r="F293" s="28">
        <f t="shared" si="119"/>
        <v>0</v>
      </c>
      <c r="G293" s="28">
        <f>IF($AG293-E293*('Control Panel'!$C$22) &gt;=0, E293*('Control Panel'!$C$22),AG293)</f>
        <v>0</v>
      </c>
      <c r="H293" s="30">
        <f>IF(E293-$AC293 &lt;= 0,E293,'Mortgage Amortization'!$D293-$AC293)</f>
        <v>0</v>
      </c>
      <c r="I293" s="29">
        <f t="shared" si="105"/>
        <v>0</v>
      </c>
      <c r="J293" s="31">
        <f>SUM(I$3:I293)</f>
        <v>113263757.79779166</v>
      </c>
      <c r="K293" s="32">
        <f t="shared" si="106"/>
        <v>24.25</v>
      </c>
      <c r="L293" s="29">
        <f t="shared" si="107"/>
        <v>0</v>
      </c>
      <c r="M293" s="37">
        <f t="shared" si="124"/>
        <v>8849588.6915165819</v>
      </c>
      <c r="N293" s="37">
        <f t="shared" si="120"/>
        <v>8580371.3709371071</v>
      </c>
      <c r="O293" s="37">
        <f>IF(G293 = E293*('Control Panel'!$C$22),M293*('Control Panel'!$C$22),$AG293-G293)</f>
        <v>44819.479393910027</v>
      </c>
      <c r="P293" s="38">
        <f t="shared" si="108"/>
        <v>269217.32057947549</v>
      </c>
      <c r="Q293" s="38">
        <f t="shared" si="109"/>
        <v>314036.79997338552</v>
      </c>
      <c r="R293" s="44">
        <f>SUM(Q$3:Q293)</f>
        <v>39602839.746583194</v>
      </c>
      <c r="S293" s="39">
        <f t="shared" si="110"/>
        <v>24.25</v>
      </c>
      <c r="T293" s="38">
        <f t="shared" si="111"/>
        <v>6528520.0240522809</v>
      </c>
      <c r="U293" s="17">
        <f t="shared" si="125"/>
        <v>10000000</v>
      </c>
      <c r="V293" s="17">
        <f t="shared" si="121"/>
        <v>10000000</v>
      </c>
      <c r="W293" s="17">
        <f>IF(O293 = M293*('Control Panel'!$C$22), U293*('Control Panel'!$C$22),$AG293-G293-O293)</f>
        <v>50645.833333333343</v>
      </c>
      <c r="X293" s="20">
        <f t="shared" si="112"/>
        <v>0</v>
      </c>
      <c r="Y293" s="20">
        <f t="shared" si="113"/>
        <v>50645.833333333343</v>
      </c>
      <c r="Z293" s="48">
        <f>SUM(Y$3:Y293)</f>
        <v>14737937.500000058</v>
      </c>
      <c r="AA293" s="19">
        <f t="shared" si="114"/>
        <v>24.25</v>
      </c>
      <c r="AB293" s="20">
        <f t="shared" si="115"/>
        <v>0</v>
      </c>
      <c r="AC293" s="22">
        <f t="shared" si="116"/>
        <v>95465.312727243378</v>
      </c>
      <c r="AD293" s="99">
        <f t="shared" si="117"/>
        <v>0</v>
      </c>
      <c r="AF293" s="40">
        <f t="shared" si="118"/>
        <v>364682.6333067189</v>
      </c>
      <c r="AG293" s="3">
        <f>IF('Control Panel'!$D$27= "ON",'Mortgage Amortization'!D293*(1-'Control Panel'!$C$27),'Mortgage Amortization'!D293)</f>
        <v>364682.6333067189</v>
      </c>
      <c r="AH293" s="40">
        <f t="shared" si="122"/>
        <v>0</v>
      </c>
      <c r="AK293" s="2">
        <f>SUM('Mortgage Amortization'!G293,'Mortgage Amortization'!M293,'Mortgage Amortization'!S293,'Mortgage Amortization'!Y293,'Mortgage Amortization'!AE293,'Mortgage Amortization'!AK293,'Mortgage Amortization'!AQ293,'Mortgage Amortization'!AW293,'Mortgage Amortization'!BC293,'Mortgage Amortization'!BI293,'Mortgage Amortization'!BO293,'Mortgage Amortization'!BU293,'Mortgage Amortization'!CA293,'Mortgage Amortization'!CG293,'Mortgage Amortization'!CM293)</f>
        <v>21303085.601464391</v>
      </c>
    </row>
    <row r="294" spans="3:37" x14ac:dyDescent="0.3">
      <c r="D294">
        <v>292</v>
      </c>
      <c r="E294" s="28">
        <f t="shared" si="123"/>
        <v>0</v>
      </c>
      <c r="F294" s="28">
        <f t="shared" si="119"/>
        <v>0</v>
      </c>
      <c r="G294" s="28">
        <f>IF($AG294-E294*('Control Panel'!$C$22) &gt;=0, E294*('Control Panel'!$C$22),AG294)</f>
        <v>0</v>
      </c>
      <c r="H294" s="30">
        <f>IF(E294-$AC294 &lt;= 0,E294,'Mortgage Amortization'!$D294-$AC294)</f>
        <v>0</v>
      </c>
      <c r="I294" s="29">
        <f t="shared" si="105"/>
        <v>0</v>
      </c>
      <c r="J294" s="31">
        <f>SUM(I$3:I294)</f>
        <v>113263757.79779166</v>
      </c>
      <c r="K294" s="32">
        <f t="shared" si="106"/>
        <v>24.333333333333332</v>
      </c>
      <c r="L294" s="29">
        <f t="shared" si="107"/>
        <v>0</v>
      </c>
      <c r="M294" s="37">
        <f t="shared" si="124"/>
        <v>8580371.3709371071</v>
      </c>
      <c r="N294" s="37">
        <f t="shared" si="120"/>
        <v>8309790.5768027799</v>
      </c>
      <c r="O294" s="37">
        <f>IF(G294 = E294*('Control Panel'!$C$22),M294*('Control Panel'!$C$22),$AG294-G294)</f>
        <v>43456.005839058562</v>
      </c>
      <c r="P294" s="38">
        <f t="shared" si="108"/>
        <v>270580.79413432698</v>
      </c>
      <c r="Q294" s="38">
        <f t="shared" si="109"/>
        <v>314036.79997338552</v>
      </c>
      <c r="R294" s="44">
        <f>SUM(Q$3:Q294)</f>
        <v>39916876.546556577</v>
      </c>
      <c r="S294" s="39">
        <f t="shared" si="110"/>
        <v>24.333333333333332</v>
      </c>
      <c r="T294" s="38">
        <f t="shared" si="111"/>
        <v>6584132.6572686229</v>
      </c>
      <c r="U294" s="17">
        <f t="shared" si="125"/>
        <v>10000000</v>
      </c>
      <c r="V294" s="17">
        <f t="shared" si="121"/>
        <v>10000000</v>
      </c>
      <c r="W294" s="17">
        <f>IF(O294 = M294*('Control Panel'!$C$22), U294*('Control Panel'!$C$22),$AG294-G294-O294)</f>
        <v>50645.833333333343</v>
      </c>
      <c r="X294" s="20">
        <f t="shared" si="112"/>
        <v>0</v>
      </c>
      <c r="Y294" s="20">
        <f t="shared" si="113"/>
        <v>50645.833333333343</v>
      </c>
      <c r="Z294" s="48">
        <f>SUM(Y$3:Y294)</f>
        <v>14788583.333333392</v>
      </c>
      <c r="AA294" s="19">
        <f t="shared" si="114"/>
        <v>24.333333333333332</v>
      </c>
      <c r="AB294" s="20">
        <f t="shared" si="115"/>
        <v>0</v>
      </c>
      <c r="AC294" s="22">
        <f t="shared" si="116"/>
        <v>94101.839172391905</v>
      </c>
      <c r="AD294" s="99">
        <f t="shared" si="117"/>
        <v>0</v>
      </c>
      <c r="AF294" s="40">
        <f t="shared" si="118"/>
        <v>364682.6333067189</v>
      </c>
      <c r="AG294" s="3">
        <f>IF('Control Panel'!$D$27= "ON",'Mortgage Amortization'!D294*(1-'Control Panel'!$C$27),'Mortgage Amortization'!D294)</f>
        <v>364682.6333067189</v>
      </c>
      <c r="AH294" s="40">
        <f t="shared" si="122"/>
        <v>0</v>
      </c>
      <c r="AK294" s="2">
        <f>SUM('Mortgage Amortization'!G294,'Mortgage Amortization'!M294,'Mortgage Amortization'!S294,'Mortgage Amortization'!Y294,'Mortgage Amortization'!AE294,'Mortgage Amortization'!AK294,'Mortgage Amortization'!AQ294,'Mortgage Amortization'!AW294,'Mortgage Amortization'!BC294,'Mortgage Amortization'!BI294,'Mortgage Amortization'!BO294,'Mortgage Amortization'!BU294,'Mortgage Amortization'!CA294,'Mortgage Amortization'!CG294,'Mortgage Amortization'!CM294)</f>
        <v>21050559.250948977</v>
      </c>
    </row>
    <row r="295" spans="3:37" x14ac:dyDescent="0.3">
      <c r="D295">
        <v>293</v>
      </c>
      <c r="E295" s="28">
        <f t="shared" si="123"/>
        <v>0</v>
      </c>
      <c r="F295" s="28">
        <f t="shared" si="119"/>
        <v>0</v>
      </c>
      <c r="G295" s="28">
        <f>IF($AG295-E295*('Control Panel'!$C$22) &gt;=0, E295*('Control Panel'!$C$22),AG295)</f>
        <v>0</v>
      </c>
      <c r="H295" s="30">
        <f>IF(E295-$AC295 &lt;= 0,E295,'Mortgage Amortization'!$D295-$AC295)</f>
        <v>0</v>
      </c>
      <c r="I295" s="29">
        <f t="shared" si="105"/>
        <v>0</v>
      </c>
      <c r="J295" s="31">
        <f>SUM(I$3:I295)</f>
        <v>113263757.79779166</v>
      </c>
      <c r="K295" s="32">
        <f t="shared" si="106"/>
        <v>24.416666666666668</v>
      </c>
      <c r="L295" s="29">
        <f t="shared" si="107"/>
        <v>0</v>
      </c>
      <c r="M295" s="37">
        <f t="shared" si="124"/>
        <v>8309790.5768027799</v>
      </c>
      <c r="N295" s="37">
        <f t="shared" si="120"/>
        <v>8037839.4036881598</v>
      </c>
      <c r="O295" s="37">
        <f>IF(G295 = E295*('Control Panel'!$C$22),M295*('Control Panel'!$C$22),$AG295-G295)</f>
        <v>42085.626858765754</v>
      </c>
      <c r="P295" s="38">
        <f t="shared" si="108"/>
        <v>271951.1731146198</v>
      </c>
      <c r="Q295" s="38">
        <f t="shared" si="109"/>
        <v>314036.79997338552</v>
      </c>
      <c r="R295" s="44">
        <f>SUM(Q$3:Q295)</f>
        <v>40230913.346529961</v>
      </c>
      <c r="S295" s="39">
        <f t="shared" si="110"/>
        <v>24.416666666666668</v>
      </c>
      <c r="T295" s="38">
        <f t="shared" si="111"/>
        <v>6640141.1435486339</v>
      </c>
      <c r="U295" s="17">
        <f t="shared" si="125"/>
        <v>10000000</v>
      </c>
      <c r="V295" s="17">
        <f t="shared" si="121"/>
        <v>10000000</v>
      </c>
      <c r="W295" s="17">
        <f>IF(O295 = M295*('Control Panel'!$C$22), U295*('Control Panel'!$C$22),$AG295-G295-O295)</f>
        <v>50645.833333333343</v>
      </c>
      <c r="X295" s="20">
        <f t="shared" si="112"/>
        <v>0</v>
      </c>
      <c r="Y295" s="20">
        <f t="shared" si="113"/>
        <v>50645.833333333343</v>
      </c>
      <c r="Z295" s="48">
        <f>SUM(Y$3:Y295)</f>
        <v>14839229.166666726</v>
      </c>
      <c r="AA295" s="19">
        <f t="shared" si="114"/>
        <v>24.416666666666668</v>
      </c>
      <c r="AB295" s="20">
        <f t="shared" si="115"/>
        <v>0</v>
      </c>
      <c r="AC295" s="22">
        <f t="shared" si="116"/>
        <v>92731.460192099097</v>
      </c>
      <c r="AD295" s="99">
        <f t="shared" si="117"/>
        <v>0</v>
      </c>
      <c r="AF295" s="40">
        <f t="shared" si="118"/>
        <v>364682.6333067189</v>
      </c>
      <c r="AG295" s="3">
        <f>IF('Control Panel'!$D$27= "ON",'Mortgage Amortization'!D295*(1-'Control Panel'!$C$27),'Mortgage Amortization'!D295)</f>
        <v>364682.6333067189</v>
      </c>
      <c r="AH295" s="40">
        <f t="shared" si="122"/>
        <v>0</v>
      </c>
      <c r="AK295" s="2">
        <f>SUM('Mortgage Amortization'!G295,'Mortgage Amortization'!M295,'Mortgage Amortization'!S295,'Mortgage Amortization'!Y295,'Mortgage Amortization'!AE295,'Mortgage Amortization'!AK295,'Mortgage Amortization'!AQ295,'Mortgage Amortization'!AW295,'Mortgage Amortization'!BC295,'Mortgage Amortization'!BI295,'Mortgage Amortization'!BO295,'Mortgage Amortization'!BU295,'Mortgage Amortization'!CA295,'Mortgage Amortization'!CG295,'Mortgage Amortization'!CM295)</f>
        <v>20796706.937184386</v>
      </c>
    </row>
    <row r="296" spans="3:37" x14ac:dyDescent="0.3">
      <c r="D296">
        <v>294</v>
      </c>
      <c r="E296" s="28">
        <f t="shared" si="123"/>
        <v>0</v>
      </c>
      <c r="F296" s="28">
        <f t="shared" si="119"/>
        <v>0</v>
      </c>
      <c r="G296" s="28">
        <f>IF($AG296-E296*('Control Panel'!$C$22) &gt;=0, E296*('Control Panel'!$C$22),AG296)</f>
        <v>0</v>
      </c>
      <c r="H296" s="30">
        <f>IF(E296-$AC296 &lt;= 0,E296,'Mortgage Amortization'!$D296-$AC296)</f>
        <v>0</v>
      </c>
      <c r="I296" s="29">
        <f t="shared" si="105"/>
        <v>0</v>
      </c>
      <c r="J296" s="31">
        <f>SUM(I$3:I296)</f>
        <v>113263757.79779166</v>
      </c>
      <c r="K296" s="32">
        <f t="shared" si="106"/>
        <v>24.5</v>
      </c>
      <c r="L296" s="29">
        <f t="shared" si="107"/>
        <v>0</v>
      </c>
      <c r="M296" s="37">
        <f t="shared" si="124"/>
        <v>8037839.4036881598</v>
      </c>
      <c r="N296" s="37">
        <f t="shared" si="120"/>
        <v>7764510.9111947035</v>
      </c>
      <c r="O296" s="37">
        <f>IF(G296 = E296*('Control Panel'!$C$22),M296*('Control Panel'!$C$22),$AG296-G296)</f>
        <v>40708.307479928997</v>
      </c>
      <c r="P296" s="38">
        <f t="shared" si="108"/>
        <v>273328.49249345658</v>
      </c>
      <c r="Q296" s="38">
        <f t="shared" si="109"/>
        <v>314036.79997338558</v>
      </c>
      <c r="R296" s="44">
        <f>SUM(Q$3:Q296)</f>
        <v>40544950.146503344</v>
      </c>
      <c r="S296" s="39">
        <f t="shared" si="110"/>
        <v>24.5</v>
      </c>
      <c r="T296" s="38">
        <f t="shared" si="111"/>
        <v>6696548.066089686</v>
      </c>
      <c r="U296" s="17">
        <f t="shared" si="125"/>
        <v>10000000</v>
      </c>
      <c r="V296" s="17">
        <f t="shared" si="121"/>
        <v>10000000</v>
      </c>
      <c r="W296" s="17">
        <f>IF(O296 = M296*('Control Panel'!$C$22), U296*('Control Panel'!$C$22),$AG296-G296-O296)</f>
        <v>50645.833333333343</v>
      </c>
      <c r="X296" s="20">
        <f t="shared" si="112"/>
        <v>0</v>
      </c>
      <c r="Y296" s="20">
        <f t="shared" si="113"/>
        <v>50645.833333333343</v>
      </c>
      <c r="Z296" s="48">
        <f>SUM(Y$3:Y296)</f>
        <v>14889875.00000006</v>
      </c>
      <c r="AA296" s="19">
        <f t="shared" si="114"/>
        <v>24.5</v>
      </c>
      <c r="AB296" s="20">
        <f t="shared" si="115"/>
        <v>0</v>
      </c>
      <c r="AC296" s="22">
        <f t="shared" si="116"/>
        <v>91354.140813262347</v>
      </c>
      <c r="AD296" s="99">
        <f t="shared" si="117"/>
        <v>0</v>
      </c>
      <c r="AF296" s="40">
        <f t="shared" si="118"/>
        <v>364682.6333067189</v>
      </c>
      <c r="AG296" s="3">
        <f>IF('Control Panel'!$D$27= "ON",'Mortgage Amortization'!D296*(1-'Control Panel'!$C$27),'Mortgage Amortization'!D296)</f>
        <v>364682.6333067189</v>
      </c>
      <c r="AH296" s="40">
        <f t="shared" si="122"/>
        <v>0</v>
      </c>
      <c r="AK296" s="2">
        <f>SUM('Mortgage Amortization'!G296,'Mortgage Amortization'!M296,'Mortgage Amortization'!S296,'Mortgage Amortization'!Y296,'Mortgage Amortization'!AE296,'Mortgage Amortization'!AK296,'Mortgage Amortization'!AQ296,'Mortgage Amortization'!AW296,'Mortgage Amortization'!BC296,'Mortgage Amortization'!BI296,'Mortgage Amortization'!BO296,'Mortgage Amortization'!BU296,'Mortgage Amortization'!CA296,'Mortgage Amortization'!CG296,'Mortgage Amortization'!CM296)</f>
        <v>20541521.60018637</v>
      </c>
    </row>
    <row r="297" spans="3:37" x14ac:dyDescent="0.3">
      <c r="D297">
        <v>295</v>
      </c>
      <c r="E297" s="28">
        <f t="shared" si="123"/>
        <v>0</v>
      </c>
      <c r="F297" s="28">
        <f t="shared" si="119"/>
        <v>0</v>
      </c>
      <c r="G297" s="28">
        <f>IF($AG297-E297*('Control Panel'!$C$22) &gt;=0, E297*('Control Panel'!$C$22),AG297)</f>
        <v>0</v>
      </c>
      <c r="H297" s="30">
        <f>IF(E297-$AC297 &lt;= 0,E297,'Mortgage Amortization'!$D297-$AC297)</f>
        <v>0</v>
      </c>
      <c r="I297" s="29">
        <f t="shared" si="105"/>
        <v>0</v>
      </c>
      <c r="J297" s="31">
        <f>SUM(I$3:I297)</f>
        <v>113263757.79779166</v>
      </c>
      <c r="K297" s="32">
        <f t="shared" si="106"/>
        <v>24.583333333333332</v>
      </c>
      <c r="L297" s="29">
        <f t="shared" si="107"/>
        <v>0</v>
      </c>
      <c r="M297" s="37">
        <f t="shared" si="124"/>
        <v>7764510.9111947035</v>
      </c>
      <c r="N297" s="37">
        <f t="shared" si="120"/>
        <v>7489798.1237736391</v>
      </c>
      <c r="O297" s="37">
        <f>IF(G297 = E297*('Control Panel'!$C$22),M297*('Control Panel'!$C$22),$AG297-G297)</f>
        <v>39324.012552321517</v>
      </c>
      <c r="P297" s="38">
        <f t="shared" si="108"/>
        <v>274712.78742106404</v>
      </c>
      <c r="Q297" s="38">
        <f t="shared" si="109"/>
        <v>314036.79997338558</v>
      </c>
      <c r="R297" s="44">
        <f>SUM(Q$3:Q297)</f>
        <v>40858986.946476728</v>
      </c>
      <c r="S297" s="39">
        <f t="shared" si="110"/>
        <v>24.583333333333332</v>
      </c>
      <c r="T297" s="38">
        <f t="shared" si="111"/>
        <v>6753356.0241011577</v>
      </c>
      <c r="U297" s="17">
        <f t="shared" si="125"/>
        <v>10000000</v>
      </c>
      <c r="V297" s="17">
        <f t="shared" si="121"/>
        <v>10000000</v>
      </c>
      <c r="W297" s="17">
        <f>IF(O297 = M297*('Control Panel'!$C$22), U297*('Control Panel'!$C$22),$AG297-G297-O297)</f>
        <v>50645.833333333343</v>
      </c>
      <c r="X297" s="20">
        <f t="shared" si="112"/>
        <v>0</v>
      </c>
      <c r="Y297" s="20">
        <f t="shared" si="113"/>
        <v>50645.833333333343</v>
      </c>
      <c r="Z297" s="48">
        <f>SUM(Y$3:Y297)</f>
        <v>14940520.833333394</v>
      </c>
      <c r="AA297" s="19">
        <f t="shared" si="114"/>
        <v>24.583333333333332</v>
      </c>
      <c r="AB297" s="20">
        <f t="shared" si="115"/>
        <v>0</v>
      </c>
      <c r="AC297" s="22">
        <f t="shared" si="116"/>
        <v>89969.845885654853</v>
      </c>
      <c r="AD297" s="99">
        <f t="shared" si="117"/>
        <v>0</v>
      </c>
      <c r="AF297" s="40">
        <f t="shared" si="118"/>
        <v>364682.6333067189</v>
      </c>
      <c r="AG297" s="3">
        <f>IF('Control Panel'!$D$27= "ON",'Mortgage Amortization'!D297*(1-'Control Panel'!$C$27),'Mortgage Amortization'!D297)</f>
        <v>364682.6333067189</v>
      </c>
      <c r="AH297" s="40">
        <f t="shared" si="122"/>
        <v>0</v>
      </c>
      <c r="AK297" s="2">
        <f>SUM('Mortgage Amortization'!G297,'Mortgage Amortization'!M297,'Mortgage Amortization'!S297,'Mortgage Amortization'!Y297,'Mortgage Amortization'!AE297,'Mortgage Amortization'!AK297,'Mortgage Amortization'!AQ297,'Mortgage Amortization'!AW297,'Mortgage Amortization'!BC297,'Mortgage Amortization'!BI297,'Mortgage Amortization'!BO297,'Mortgage Amortization'!BU297,'Mortgage Amortization'!CA297,'Mortgage Amortization'!CG297,'Mortgage Amortization'!CM297)</f>
        <v>20284996.141901176</v>
      </c>
    </row>
    <row r="298" spans="3:37" x14ac:dyDescent="0.3">
      <c r="D298">
        <v>296</v>
      </c>
      <c r="E298" s="28">
        <f t="shared" si="123"/>
        <v>0</v>
      </c>
      <c r="F298" s="28">
        <f t="shared" si="119"/>
        <v>0</v>
      </c>
      <c r="G298" s="28">
        <f>IF($AG298-E298*('Control Panel'!$C$22) &gt;=0, E298*('Control Panel'!$C$22),AG298)</f>
        <v>0</v>
      </c>
      <c r="H298" s="30">
        <f>IF(E298-$AC298 &lt;= 0,E298,'Mortgage Amortization'!$D298-$AC298)</f>
        <v>0</v>
      </c>
      <c r="I298" s="29">
        <f t="shared" si="105"/>
        <v>0</v>
      </c>
      <c r="J298" s="31">
        <f>SUM(I$3:I298)</f>
        <v>113263757.79779166</v>
      </c>
      <c r="K298" s="32">
        <f t="shared" si="106"/>
        <v>24.666666666666668</v>
      </c>
      <c r="L298" s="29">
        <f t="shared" si="107"/>
        <v>0</v>
      </c>
      <c r="M298" s="37">
        <f t="shared" si="124"/>
        <v>7489798.1237736391</v>
      </c>
      <c r="N298" s="37">
        <f t="shared" si="120"/>
        <v>7213694.0305479486</v>
      </c>
      <c r="O298" s="37">
        <f>IF(G298 = E298*('Control Panel'!$C$22),M298*('Control Panel'!$C$22),$AG298-G298)</f>
        <v>37932.706747695251</v>
      </c>
      <c r="P298" s="38">
        <f t="shared" si="108"/>
        <v>276104.0932256903</v>
      </c>
      <c r="Q298" s="38">
        <f t="shared" si="109"/>
        <v>314036.79997338552</v>
      </c>
      <c r="R298" s="44">
        <f>SUM(Q$3:Q298)</f>
        <v>41173023.746450111</v>
      </c>
      <c r="S298" s="39">
        <f t="shared" si="110"/>
        <v>24.666666666666668</v>
      </c>
      <c r="T298" s="38">
        <f t="shared" si="111"/>
        <v>6810567.632900361</v>
      </c>
      <c r="U298" s="17">
        <f t="shared" si="125"/>
        <v>10000000</v>
      </c>
      <c r="V298" s="17">
        <f t="shared" si="121"/>
        <v>10000000</v>
      </c>
      <c r="W298" s="17">
        <f>IF(O298 = M298*('Control Panel'!$C$22), U298*('Control Panel'!$C$22),$AG298-G298-O298)</f>
        <v>50645.833333333343</v>
      </c>
      <c r="X298" s="20">
        <f t="shared" si="112"/>
        <v>0</v>
      </c>
      <c r="Y298" s="20">
        <f t="shared" si="113"/>
        <v>50645.833333333343</v>
      </c>
      <c r="Z298" s="48">
        <f>SUM(Y$3:Y298)</f>
        <v>14991166.666666728</v>
      </c>
      <c r="AA298" s="19">
        <f t="shared" si="114"/>
        <v>24.666666666666668</v>
      </c>
      <c r="AB298" s="20">
        <f t="shared" si="115"/>
        <v>0</v>
      </c>
      <c r="AC298" s="22">
        <f t="shared" si="116"/>
        <v>88578.540081028594</v>
      </c>
      <c r="AD298" s="99">
        <f t="shared" si="117"/>
        <v>0</v>
      </c>
      <c r="AF298" s="40">
        <f t="shared" si="118"/>
        <v>364682.6333067189</v>
      </c>
      <c r="AG298" s="3">
        <f>IF('Control Panel'!$D$27= "ON",'Mortgage Amortization'!D298*(1-'Control Panel'!$C$27),'Mortgage Amortization'!D298)</f>
        <v>364682.6333067189</v>
      </c>
      <c r="AH298" s="40">
        <f t="shared" si="122"/>
        <v>0</v>
      </c>
      <c r="AK298" s="2">
        <f>SUM('Mortgage Amortization'!G298,'Mortgage Amortization'!M298,'Mortgage Amortization'!S298,'Mortgage Amortization'!Y298,'Mortgage Amortization'!AE298,'Mortgage Amortization'!AK298,'Mortgage Amortization'!AQ298,'Mortgage Amortization'!AW298,'Mortgage Amortization'!BC298,'Mortgage Amortization'!BI298,'Mortgage Amortization'!BO298,'Mortgage Amortization'!BU298,'Mortgage Amortization'!CA298,'Mortgage Amortization'!CG298,'Mortgage Amortization'!CM298)</f>
        <v>20027123.425997913</v>
      </c>
    </row>
    <row r="299" spans="3:37" x14ac:dyDescent="0.3">
      <c r="D299">
        <v>297</v>
      </c>
      <c r="E299" s="28">
        <f t="shared" si="123"/>
        <v>0</v>
      </c>
      <c r="F299" s="28">
        <f t="shared" si="119"/>
        <v>0</v>
      </c>
      <c r="G299" s="28">
        <f>IF($AG299-E299*('Control Panel'!$C$22) &gt;=0, E299*('Control Panel'!$C$22),AG299)</f>
        <v>0</v>
      </c>
      <c r="H299" s="30">
        <f>IF(E299-$AC299 &lt;= 0,E299,'Mortgage Amortization'!$D299-$AC299)</f>
        <v>0</v>
      </c>
      <c r="I299" s="29">
        <f t="shared" si="105"/>
        <v>0</v>
      </c>
      <c r="J299" s="31">
        <f>SUM(I$3:I299)</f>
        <v>113263757.79779166</v>
      </c>
      <c r="K299" s="32">
        <f t="shared" si="106"/>
        <v>24.75</v>
      </c>
      <c r="L299" s="29">
        <f t="shared" si="107"/>
        <v>0</v>
      </c>
      <c r="M299" s="37">
        <f t="shared" si="124"/>
        <v>7213694.0305479486</v>
      </c>
      <c r="N299" s="37">
        <f t="shared" si="120"/>
        <v>6936191.5851334427</v>
      </c>
      <c r="O299" s="37">
        <f>IF(G299 = E299*('Control Panel'!$C$22),M299*('Control Panel'!$C$22),$AG299-G299)</f>
        <v>36534.354558879306</v>
      </c>
      <c r="P299" s="38">
        <f t="shared" si="108"/>
        <v>277502.44541450625</v>
      </c>
      <c r="Q299" s="38">
        <f t="shared" si="109"/>
        <v>314036.79997338552</v>
      </c>
      <c r="R299" s="44">
        <f>SUM(Q$3:Q299)</f>
        <v>41487060.546423495</v>
      </c>
      <c r="S299" s="39">
        <f t="shared" si="110"/>
        <v>24.75</v>
      </c>
      <c r="T299" s="38">
        <f t="shared" si="111"/>
        <v>6868185.5240090294</v>
      </c>
      <c r="U299" s="17">
        <f t="shared" si="125"/>
        <v>10000000</v>
      </c>
      <c r="V299" s="17">
        <f t="shared" si="121"/>
        <v>10000000</v>
      </c>
      <c r="W299" s="17">
        <f>IF(O299 = M299*('Control Panel'!$C$22), U299*('Control Panel'!$C$22),$AG299-G299-O299)</f>
        <v>50645.833333333343</v>
      </c>
      <c r="X299" s="20">
        <f t="shared" si="112"/>
        <v>0</v>
      </c>
      <c r="Y299" s="20">
        <f t="shared" si="113"/>
        <v>50645.833333333343</v>
      </c>
      <c r="Z299" s="48">
        <f>SUM(Y$3:Y299)</f>
        <v>15041812.500000061</v>
      </c>
      <c r="AA299" s="19">
        <f t="shared" si="114"/>
        <v>24.75</v>
      </c>
      <c r="AB299" s="20">
        <f t="shared" si="115"/>
        <v>0</v>
      </c>
      <c r="AC299" s="22">
        <f t="shared" si="116"/>
        <v>87180.187892212649</v>
      </c>
      <c r="AD299" s="99">
        <f t="shared" si="117"/>
        <v>0</v>
      </c>
      <c r="AF299" s="40">
        <f t="shared" si="118"/>
        <v>364682.6333067189</v>
      </c>
      <c r="AG299" s="3">
        <f>IF('Control Panel'!$D$27= "ON",'Mortgage Amortization'!D299*(1-'Control Panel'!$C$27),'Mortgage Amortization'!D299)</f>
        <v>364682.6333067189</v>
      </c>
      <c r="AH299" s="40">
        <f t="shared" si="122"/>
        <v>0</v>
      </c>
      <c r="AK299" s="2">
        <f>SUM('Mortgage Amortization'!G299,'Mortgage Amortization'!M299,'Mortgage Amortization'!S299,'Mortgage Amortization'!Y299,'Mortgage Amortization'!AE299,'Mortgage Amortization'!AK299,'Mortgage Amortization'!AQ299,'Mortgage Amortization'!AW299,'Mortgage Amortization'!BC299,'Mortgage Amortization'!BI299,'Mortgage Amortization'!BO299,'Mortgage Amortization'!BU299,'Mortgage Amortization'!CA299,'Mortgage Amortization'!CG299,'Mortgage Amortization'!CM299)</f>
        <v>19767896.277659822</v>
      </c>
    </row>
    <row r="300" spans="3:37" x14ac:dyDescent="0.3">
      <c r="D300">
        <v>298</v>
      </c>
      <c r="E300" s="28">
        <f t="shared" si="123"/>
        <v>0</v>
      </c>
      <c r="F300" s="28">
        <f t="shared" si="119"/>
        <v>0</v>
      </c>
      <c r="G300" s="28">
        <f>IF($AG300-E300*('Control Panel'!$C$22) &gt;=0, E300*('Control Panel'!$C$22),AG300)</f>
        <v>0</v>
      </c>
      <c r="H300" s="30">
        <f>IF(E300-$AC300 &lt;= 0,E300,'Mortgage Amortization'!$D300-$AC300)</f>
        <v>0</v>
      </c>
      <c r="I300" s="29">
        <f t="shared" si="105"/>
        <v>0</v>
      </c>
      <c r="J300" s="31">
        <f>SUM(I$3:I300)</f>
        <v>113263757.79779166</v>
      </c>
      <c r="K300" s="32">
        <f t="shared" si="106"/>
        <v>24.833333333333332</v>
      </c>
      <c r="L300" s="29">
        <f t="shared" si="107"/>
        <v>0</v>
      </c>
      <c r="M300" s="37">
        <f t="shared" si="124"/>
        <v>6936191.5851334427</v>
      </c>
      <c r="N300" s="37">
        <f t="shared" si="120"/>
        <v>6657283.7054589307</v>
      </c>
      <c r="O300" s="37">
        <f>IF(G300 = E300*('Control Panel'!$C$22),M300*('Control Panel'!$C$22),$AG300-G300)</f>
        <v>35128.920298873752</v>
      </c>
      <c r="P300" s="38">
        <f t="shared" si="108"/>
        <v>278907.87967451179</v>
      </c>
      <c r="Q300" s="38">
        <f t="shared" si="109"/>
        <v>314036.79997338552</v>
      </c>
      <c r="R300" s="44">
        <f>SUM(Q$3:Q300)</f>
        <v>41801097.346396878</v>
      </c>
      <c r="S300" s="39">
        <f t="shared" si="110"/>
        <v>24.833333333333332</v>
      </c>
      <c r="T300" s="38">
        <f t="shared" si="111"/>
        <v>6926212.3452503756</v>
      </c>
      <c r="U300" s="17">
        <f t="shared" si="125"/>
        <v>10000000</v>
      </c>
      <c r="V300" s="17">
        <f t="shared" si="121"/>
        <v>10000000</v>
      </c>
      <c r="W300" s="17">
        <f>IF(O300 = M300*('Control Panel'!$C$22), U300*('Control Panel'!$C$22),$AG300-G300-O300)</f>
        <v>50645.833333333343</v>
      </c>
      <c r="X300" s="20">
        <f t="shared" si="112"/>
        <v>0</v>
      </c>
      <c r="Y300" s="20">
        <f t="shared" si="113"/>
        <v>50645.833333333343</v>
      </c>
      <c r="Z300" s="48">
        <f>SUM(Y$3:Y300)</f>
        <v>15092458.333333395</v>
      </c>
      <c r="AA300" s="19">
        <f t="shared" si="114"/>
        <v>24.833333333333332</v>
      </c>
      <c r="AB300" s="20">
        <f t="shared" si="115"/>
        <v>0</v>
      </c>
      <c r="AC300" s="22">
        <f t="shared" si="116"/>
        <v>85774.753632207096</v>
      </c>
      <c r="AD300" s="99">
        <f t="shared" si="117"/>
        <v>0</v>
      </c>
      <c r="AF300" s="40">
        <f t="shared" si="118"/>
        <v>364682.6333067189</v>
      </c>
      <c r="AG300" s="3">
        <f>IF('Control Panel'!$D$27= "ON",'Mortgage Amortization'!D300*(1-'Control Panel'!$C$27),'Mortgage Amortization'!D300)</f>
        <v>364682.6333067189</v>
      </c>
      <c r="AH300" s="40">
        <f t="shared" si="122"/>
        <v>0</v>
      </c>
      <c r="AK300" s="2">
        <f>SUM('Mortgage Amortization'!G300,'Mortgage Amortization'!M300,'Mortgage Amortization'!S300,'Mortgage Amortization'!Y300,'Mortgage Amortization'!AE300,'Mortgage Amortization'!AK300,'Mortgage Amortization'!AQ300,'Mortgage Amortization'!AW300,'Mortgage Amortization'!BC300,'Mortgage Amortization'!BI300,'Mortgage Amortization'!BO300,'Mortgage Amortization'!BU300,'Mortgage Amortization'!CA300,'Mortgage Amortization'!CG300,'Mortgage Amortization'!CM300)</f>
        <v>19507307.483374406</v>
      </c>
    </row>
    <row r="301" spans="3:37" x14ac:dyDescent="0.3">
      <c r="D301">
        <v>299</v>
      </c>
      <c r="E301" s="28">
        <f t="shared" si="123"/>
        <v>0</v>
      </c>
      <c r="F301" s="28">
        <f t="shared" si="119"/>
        <v>0</v>
      </c>
      <c r="G301" s="28">
        <f>IF($AG301-E301*('Control Panel'!$C$22) &gt;=0, E301*('Control Panel'!$C$22),AG301)</f>
        <v>0</v>
      </c>
      <c r="H301" s="30">
        <f>IF(E301-$AC301 &lt;= 0,E301,'Mortgage Amortization'!$D301-$AC301)</f>
        <v>0</v>
      </c>
      <c r="I301" s="29">
        <f t="shared" si="105"/>
        <v>0</v>
      </c>
      <c r="J301" s="31">
        <f>SUM(I$3:I301)</f>
        <v>113263757.79779166</v>
      </c>
      <c r="K301" s="32">
        <f t="shared" si="106"/>
        <v>24.916666666666668</v>
      </c>
      <c r="L301" s="29">
        <f t="shared" si="107"/>
        <v>0</v>
      </c>
      <c r="M301" s="37">
        <f t="shared" si="124"/>
        <v>6657283.7054589307</v>
      </c>
      <c r="N301" s="37">
        <f t="shared" si="120"/>
        <v>6376963.2735854844</v>
      </c>
      <c r="O301" s="37">
        <f>IF(G301 = E301*('Control Panel'!$C$22),M301*('Control Panel'!$C$22),$AG301-G301)</f>
        <v>33716.368099938882</v>
      </c>
      <c r="P301" s="38">
        <f t="shared" si="108"/>
        <v>280320.43187344668</v>
      </c>
      <c r="Q301" s="38">
        <f t="shared" si="109"/>
        <v>314036.79997338558</v>
      </c>
      <c r="R301" s="44">
        <f>SUM(Q$3:Q301)</f>
        <v>42115134.146370262</v>
      </c>
      <c r="S301" s="39">
        <f t="shared" si="110"/>
        <v>24.916666666666668</v>
      </c>
      <c r="T301" s="38">
        <f t="shared" si="111"/>
        <v>6984650.7608467136</v>
      </c>
      <c r="U301" s="17">
        <f t="shared" si="125"/>
        <v>10000000</v>
      </c>
      <c r="V301" s="17">
        <f t="shared" si="121"/>
        <v>10000000</v>
      </c>
      <c r="W301" s="17">
        <f>IF(O301 = M301*('Control Panel'!$C$22), U301*('Control Panel'!$C$22),$AG301-G301-O301)</f>
        <v>50645.833333333343</v>
      </c>
      <c r="X301" s="20">
        <f t="shared" si="112"/>
        <v>0</v>
      </c>
      <c r="Y301" s="20">
        <f t="shared" si="113"/>
        <v>50645.833333333343</v>
      </c>
      <c r="Z301" s="48">
        <f>SUM(Y$3:Y301)</f>
        <v>15143104.166666729</v>
      </c>
      <c r="AA301" s="19">
        <f t="shared" si="114"/>
        <v>24.916666666666668</v>
      </c>
      <c r="AB301" s="20">
        <f t="shared" si="115"/>
        <v>0</v>
      </c>
      <c r="AC301" s="22">
        <f t="shared" si="116"/>
        <v>84362.201433272217</v>
      </c>
      <c r="AD301" s="99">
        <f t="shared" si="117"/>
        <v>0</v>
      </c>
      <c r="AF301" s="40">
        <f t="shared" si="118"/>
        <v>364682.6333067189</v>
      </c>
      <c r="AG301" s="3">
        <f>IF('Control Panel'!$D$27= "ON",'Mortgage Amortization'!D301*(1-'Control Panel'!$C$27),'Mortgage Amortization'!D301)</f>
        <v>364682.6333067189</v>
      </c>
      <c r="AH301" s="40">
        <f t="shared" si="122"/>
        <v>0</v>
      </c>
      <c r="AK301" s="2">
        <f>SUM('Mortgage Amortization'!G301,'Mortgage Amortization'!M301,'Mortgage Amortization'!S301,'Mortgage Amortization'!Y301,'Mortgage Amortization'!AE301,'Mortgage Amortization'!AK301,'Mortgage Amortization'!AQ301,'Mortgage Amortization'!AW301,'Mortgage Amortization'!BC301,'Mortgage Amortization'!BI301,'Mortgage Amortization'!BO301,'Mortgage Amortization'!BU301,'Mortgage Amortization'!CA301,'Mortgage Amortization'!CG301,'Mortgage Amortization'!CM301)</f>
        <v>19245349.790722314</v>
      </c>
    </row>
    <row r="302" spans="3:37" x14ac:dyDescent="0.3">
      <c r="C302">
        <f t="shared" ref="C302" si="129">D302/12</f>
        <v>25</v>
      </c>
      <c r="D302">
        <v>300</v>
      </c>
      <c r="E302" s="28">
        <f t="shared" si="123"/>
        <v>0</v>
      </c>
      <c r="F302" s="28">
        <f t="shared" si="119"/>
        <v>0</v>
      </c>
      <c r="G302" s="28">
        <f>IF($AG302-E302*('Control Panel'!$C$22) &gt;=0, E302*('Control Panel'!$C$22),AG302)</f>
        <v>0</v>
      </c>
      <c r="H302" s="30">
        <f>IF(E302-$AC302 &lt;= 0,E302,'Mortgage Amortization'!$D302-$AC302)</f>
        <v>0</v>
      </c>
      <c r="I302" s="29">
        <f t="shared" si="105"/>
        <v>0</v>
      </c>
      <c r="J302" s="31">
        <f>SUM(I$3:I302)</f>
        <v>113263757.79779166</v>
      </c>
      <c r="K302" s="32">
        <f t="shared" si="106"/>
        <v>25</v>
      </c>
      <c r="L302" s="29">
        <f t="shared" si="107"/>
        <v>0</v>
      </c>
      <c r="M302" s="37">
        <f t="shared" si="124"/>
        <v>6376963.2735854844</v>
      </c>
      <c r="N302" s="37">
        <f t="shared" si="120"/>
        <v>6095223.1355247786</v>
      </c>
      <c r="O302" s="37">
        <f>IF(G302 = E302*('Control Panel'!$C$22),M302*('Control Panel'!$C$22),$AG302-G302)</f>
        <v>32296.661912679821</v>
      </c>
      <c r="P302" s="38">
        <f t="shared" si="108"/>
        <v>281740.13806070574</v>
      </c>
      <c r="Q302" s="38">
        <f t="shared" si="109"/>
        <v>314036.79997338558</v>
      </c>
      <c r="R302" s="44">
        <f>SUM(Q$3:Q302)</f>
        <v>42429170.946343645</v>
      </c>
      <c r="S302" s="39">
        <f t="shared" si="110"/>
        <v>25</v>
      </c>
      <c r="T302" s="38">
        <f t="shared" si="111"/>
        <v>7043503.4515176434</v>
      </c>
      <c r="U302" s="17">
        <f t="shared" si="125"/>
        <v>10000000</v>
      </c>
      <c r="V302" s="17">
        <f t="shared" si="121"/>
        <v>10000000</v>
      </c>
      <c r="W302" s="17">
        <f>IF(O302 = M302*('Control Panel'!$C$22), U302*('Control Panel'!$C$22),$AG302-G302-O302)</f>
        <v>50645.833333333343</v>
      </c>
      <c r="X302" s="20">
        <f t="shared" si="112"/>
        <v>0</v>
      </c>
      <c r="Y302" s="20">
        <f t="shared" si="113"/>
        <v>50645.833333333343</v>
      </c>
      <c r="Z302" s="48">
        <f>SUM(Y$3:Y302)</f>
        <v>15193750.000000063</v>
      </c>
      <c r="AA302" s="19">
        <f t="shared" si="114"/>
        <v>25</v>
      </c>
      <c r="AB302" s="20">
        <f t="shared" si="115"/>
        <v>0</v>
      </c>
      <c r="AC302" s="22">
        <f t="shared" si="116"/>
        <v>82942.495246013161</v>
      </c>
      <c r="AD302" s="99">
        <f t="shared" si="117"/>
        <v>0</v>
      </c>
      <c r="AF302" s="40">
        <f t="shared" si="118"/>
        <v>364682.6333067189</v>
      </c>
      <c r="AG302" s="3">
        <f>IF('Control Panel'!$D$27= "ON",'Mortgage Amortization'!D302*(1-'Control Panel'!$C$27),'Mortgage Amortization'!D302)</f>
        <v>364682.6333067189</v>
      </c>
      <c r="AH302" s="40">
        <f t="shared" si="122"/>
        <v>0</v>
      </c>
      <c r="AK302" s="2">
        <f>SUM('Mortgage Amortization'!G302,'Mortgage Amortization'!M302,'Mortgage Amortization'!S302,'Mortgage Amortization'!Y302,'Mortgage Amortization'!AE302,'Mortgage Amortization'!AK302,'Mortgage Amortization'!AQ302,'Mortgage Amortization'!AW302,'Mortgage Amortization'!BC302,'Mortgage Amortization'!BI302,'Mortgage Amortization'!BO302,'Mortgage Amortization'!BU302,'Mortgage Amortization'!CA302,'Mortgage Amortization'!CG302,'Mortgage Amortization'!CM302)</f>
        <v>18982015.908165164</v>
      </c>
    </row>
    <row r="303" spans="3:37" x14ac:dyDescent="0.3">
      <c r="D303">
        <v>301</v>
      </c>
      <c r="E303" s="28">
        <f t="shared" si="123"/>
        <v>0</v>
      </c>
      <c r="F303" s="28">
        <f t="shared" si="119"/>
        <v>0</v>
      </c>
      <c r="G303" s="28">
        <f>IF($AG303-E303*('Control Panel'!$C$22) &gt;=0, E303*('Control Panel'!$C$22),AG303)</f>
        <v>0</v>
      </c>
      <c r="H303" s="30">
        <f>IF(E303-$AC303 &lt;= 0,E303,'Mortgage Amortization'!$D303-$AC303)</f>
        <v>0</v>
      </c>
      <c r="I303" s="29">
        <f t="shared" si="105"/>
        <v>0</v>
      </c>
      <c r="J303" s="31">
        <f>SUM(I$3:I303)</f>
        <v>113263757.79779166</v>
      </c>
      <c r="K303" s="32">
        <f t="shared" si="106"/>
        <v>25.083333333333332</v>
      </c>
      <c r="L303" s="29">
        <f t="shared" si="107"/>
        <v>0</v>
      </c>
      <c r="M303" s="37">
        <f t="shared" si="124"/>
        <v>6095223.1355247786</v>
      </c>
      <c r="N303" s="37">
        <f t="shared" si="120"/>
        <v>5812056.1010565199</v>
      </c>
      <c r="O303" s="37">
        <f>IF(G303 = E303*('Control Panel'!$C$22),M303*('Control Panel'!$C$22),$AG303-G303)</f>
        <v>30869.765505126539</v>
      </c>
      <c r="P303" s="38">
        <f t="shared" si="108"/>
        <v>283167.03446825902</v>
      </c>
      <c r="Q303" s="38">
        <f t="shared" si="109"/>
        <v>314036.79997338558</v>
      </c>
      <c r="R303" s="44">
        <f>SUM(Q$3:Q303)</f>
        <v>42743207.746317029</v>
      </c>
      <c r="S303" s="39">
        <f t="shared" si="110"/>
        <v>25.083333333333332</v>
      </c>
      <c r="T303" s="38">
        <f t="shared" si="111"/>
        <v>7102773.1145788301</v>
      </c>
      <c r="U303" s="17">
        <f t="shared" si="125"/>
        <v>10000000</v>
      </c>
      <c r="V303" s="17">
        <f t="shared" si="121"/>
        <v>10000000</v>
      </c>
      <c r="W303" s="17">
        <f>IF(O303 = M303*('Control Panel'!$C$22), U303*('Control Panel'!$C$22),$AG303-G303-O303)</f>
        <v>50645.833333333343</v>
      </c>
      <c r="X303" s="20">
        <f t="shared" si="112"/>
        <v>0</v>
      </c>
      <c r="Y303" s="20">
        <f t="shared" si="113"/>
        <v>50645.833333333343</v>
      </c>
      <c r="Z303" s="48">
        <f>SUM(Y$3:Y303)</f>
        <v>15244395.833333397</v>
      </c>
      <c r="AA303" s="19">
        <f t="shared" si="114"/>
        <v>25.083333333333332</v>
      </c>
      <c r="AB303" s="20">
        <f t="shared" si="115"/>
        <v>0</v>
      </c>
      <c r="AC303" s="22">
        <f t="shared" si="116"/>
        <v>81515.598838459875</v>
      </c>
      <c r="AD303" s="99">
        <f t="shared" si="117"/>
        <v>0</v>
      </c>
      <c r="AF303" s="40">
        <f t="shared" si="118"/>
        <v>364682.6333067189</v>
      </c>
      <c r="AG303" s="3">
        <f>IF('Control Panel'!$D$27= "ON",'Mortgage Amortization'!D303*(1-'Control Panel'!$C$27),'Mortgage Amortization'!D303)</f>
        <v>364682.6333067189</v>
      </c>
      <c r="AH303" s="40">
        <f t="shared" si="122"/>
        <v>0</v>
      </c>
      <c r="AK303" s="2">
        <f>SUM('Mortgage Amortization'!G303,'Mortgage Amortization'!M303,'Mortgage Amortization'!S303,'Mortgage Amortization'!Y303,'Mortgage Amortization'!AE303,'Mortgage Amortization'!AK303,'Mortgage Amortization'!AQ303,'Mortgage Amortization'!AW303,'Mortgage Amortization'!BC303,'Mortgage Amortization'!BI303,'Mortgage Amortization'!BO303,'Mortgage Amortization'!BU303,'Mortgage Amortization'!CA303,'Mortgage Amortization'!CG303,'Mortgage Amortization'!CM303)</f>
        <v>18717298.504832141</v>
      </c>
    </row>
    <row r="304" spans="3:37" x14ac:dyDescent="0.3">
      <c r="D304">
        <v>302</v>
      </c>
      <c r="E304" s="28">
        <f t="shared" si="123"/>
        <v>0</v>
      </c>
      <c r="F304" s="28">
        <f t="shared" si="119"/>
        <v>0</v>
      </c>
      <c r="G304" s="28">
        <f>IF($AG304-E304*('Control Panel'!$C$22) &gt;=0, E304*('Control Panel'!$C$22),AG304)</f>
        <v>0</v>
      </c>
      <c r="H304" s="30">
        <f>IF(E304-$AC304 &lt;= 0,E304,'Mortgage Amortization'!$D304-$AC304)</f>
        <v>0</v>
      </c>
      <c r="I304" s="29">
        <f t="shared" si="105"/>
        <v>0</v>
      </c>
      <c r="J304" s="31">
        <f>SUM(I$3:I304)</f>
        <v>113263757.79779166</v>
      </c>
      <c r="K304" s="32">
        <f t="shared" si="106"/>
        <v>25.166666666666668</v>
      </c>
      <c r="L304" s="29">
        <f t="shared" si="107"/>
        <v>0</v>
      </c>
      <c r="M304" s="37">
        <f t="shared" si="124"/>
        <v>5812056.1010565199</v>
      </c>
      <c r="N304" s="37">
        <f t="shared" si="120"/>
        <v>5527454.9435449438</v>
      </c>
      <c r="O304" s="37">
        <f>IF(G304 = E304*('Control Panel'!$C$22),M304*('Control Panel'!$C$22),$AG304-G304)</f>
        <v>29435.64246180917</v>
      </c>
      <c r="P304" s="38">
        <f t="shared" si="108"/>
        <v>284601.15751157643</v>
      </c>
      <c r="Q304" s="38">
        <f t="shared" si="109"/>
        <v>314036.79997338558</v>
      </c>
      <c r="R304" s="44">
        <f>SUM(Q$3:Q304)</f>
        <v>43057244.546290413</v>
      </c>
      <c r="S304" s="39">
        <f t="shared" si="110"/>
        <v>25.166666666666668</v>
      </c>
      <c r="T304" s="38">
        <f t="shared" si="111"/>
        <v>7162462.4640413402</v>
      </c>
      <c r="U304" s="17">
        <f t="shared" si="125"/>
        <v>10000000</v>
      </c>
      <c r="V304" s="17">
        <f t="shared" si="121"/>
        <v>10000000</v>
      </c>
      <c r="W304" s="17">
        <f>IF(O304 = M304*('Control Panel'!$C$22), U304*('Control Panel'!$C$22),$AG304-G304-O304)</f>
        <v>50645.833333333343</v>
      </c>
      <c r="X304" s="20">
        <f t="shared" si="112"/>
        <v>0</v>
      </c>
      <c r="Y304" s="20">
        <f t="shared" si="113"/>
        <v>50645.833333333343</v>
      </c>
      <c r="Z304" s="48">
        <f>SUM(Y$3:Y304)</f>
        <v>15295041.666666731</v>
      </c>
      <c r="AA304" s="19">
        <f t="shared" si="114"/>
        <v>25.166666666666668</v>
      </c>
      <c r="AB304" s="20">
        <f t="shared" si="115"/>
        <v>0</v>
      </c>
      <c r="AC304" s="22">
        <f t="shared" si="116"/>
        <v>80081.475795142513</v>
      </c>
      <c r="AD304" s="99">
        <f t="shared" si="117"/>
        <v>0</v>
      </c>
      <c r="AF304" s="40">
        <f t="shared" si="118"/>
        <v>364682.6333067189</v>
      </c>
      <c r="AG304" s="3">
        <f>IF('Control Panel'!$D$27= "ON",'Mortgage Amortization'!D304*(1-'Control Panel'!$C$27),'Mortgage Amortization'!D304)</f>
        <v>364682.63330671896</v>
      </c>
      <c r="AH304" s="40">
        <f t="shared" si="122"/>
        <v>0</v>
      </c>
      <c r="AK304" s="2">
        <f>SUM('Mortgage Amortization'!G304,'Mortgage Amortization'!M304,'Mortgage Amortization'!S304,'Mortgage Amortization'!Y304,'Mortgage Amortization'!AE304,'Mortgage Amortization'!AK304,'Mortgage Amortization'!AQ304,'Mortgage Amortization'!AW304,'Mortgage Amortization'!BC304,'Mortgage Amortization'!BI304,'Mortgage Amortization'!BO304,'Mortgage Amortization'!BU304,'Mortgage Amortization'!CA304,'Mortgage Amortization'!CG304,'Mortgage Amortization'!CM304)</f>
        <v>18451190.210305441</v>
      </c>
    </row>
    <row r="305" spans="3:37" x14ac:dyDescent="0.3">
      <c r="D305">
        <v>303</v>
      </c>
      <c r="E305" s="28">
        <f t="shared" si="123"/>
        <v>0</v>
      </c>
      <c r="F305" s="28">
        <f t="shared" si="119"/>
        <v>0</v>
      </c>
      <c r="G305" s="28">
        <f>IF($AG305-E305*('Control Panel'!$C$22) &gt;=0, E305*('Control Panel'!$C$22),AG305)</f>
        <v>0</v>
      </c>
      <c r="H305" s="30">
        <f>IF(E305-$AC305 &lt;= 0,E305,'Mortgage Amortization'!$D305-$AC305)</f>
        <v>0</v>
      </c>
      <c r="I305" s="29">
        <f t="shared" si="105"/>
        <v>0</v>
      </c>
      <c r="J305" s="31">
        <f>SUM(I$3:I305)</f>
        <v>113263757.79779166</v>
      </c>
      <c r="K305" s="32">
        <f t="shared" si="106"/>
        <v>25.25</v>
      </c>
      <c r="L305" s="29">
        <f t="shared" si="107"/>
        <v>0</v>
      </c>
      <c r="M305" s="37">
        <f t="shared" si="124"/>
        <v>5527454.9435449438</v>
      </c>
      <c r="N305" s="37">
        <f t="shared" si="120"/>
        <v>5241412.3997543873</v>
      </c>
      <c r="O305" s="37">
        <f>IF(G305 = E305*('Control Panel'!$C$22),M305*('Control Panel'!$C$22),$AG305-G305)</f>
        <v>27994.256182828667</v>
      </c>
      <c r="P305" s="38">
        <f t="shared" si="108"/>
        <v>286042.5437905569</v>
      </c>
      <c r="Q305" s="38">
        <f t="shared" si="109"/>
        <v>314036.79997338558</v>
      </c>
      <c r="R305" s="44">
        <f>SUM(Q$3:Q305)</f>
        <v>43371281.346263796</v>
      </c>
      <c r="S305" s="39">
        <f t="shared" si="110"/>
        <v>25.25</v>
      </c>
      <c r="T305" s="38">
        <f t="shared" si="111"/>
        <v>7222574.2307115616</v>
      </c>
      <c r="U305" s="17">
        <f t="shared" si="125"/>
        <v>10000000</v>
      </c>
      <c r="V305" s="17">
        <f t="shared" si="121"/>
        <v>10000000</v>
      </c>
      <c r="W305" s="17">
        <f>IF(O305 = M305*('Control Panel'!$C$22), U305*('Control Panel'!$C$22),$AG305-G305-O305)</f>
        <v>50645.833333333343</v>
      </c>
      <c r="X305" s="20">
        <f t="shared" si="112"/>
        <v>0</v>
      </c>
      <c r="Y305" s="20">
        <f t="shared" si="113"/>
        <v>50645.833333333343</v>
      </c>
      <c r="Z305" s="48">
        <f>SUM(Y$3:Y305)</f>
        <v>15345687.500000065</v>
      </c>
      <c r="AA305" s="19">
        <f t="shared" si="114"/>
        <v>25.25</v>
      </c>
      <c r="AB305" s="20">
        <f t="shared" si="115"/>
        <v>0</v>
      </c>
      <c r="AC305" s="22">
        <f t="shared" si="116"/>
        <v>78640.089516162014</v>
      </c>
      <c r="AD305" s="99">
        <f t="shared" si="117"/>
        <v>0</v>
      </c>
      <c r="AF305" s="40">
        <f t="shared" si="118"/>
        <v>364682.6333067189</v>
      </c>
      <c r="AG305" s="3">
        <f>IF('Control Panel'!$D$27= "ON",'Mortgage Amortization'!D305*(1-'Control Panel'!$C$27),'Mortgage Amortization'!D305)</f>
        <v>364682.6333067189</v>
      </c>
      <c r="AH305" s="40">
        <f t="shared" si="122"/>
        <v>0</v>
      </c>
      <c r="AK305" s="2">
        <f>SUM('Mortgage Amortization'!G305,'Mortgage Amortization'!M305,'Mortgage Amortization'!S305,'Mortgage Amortization'!Y305,'Mortgage Amortization'!AE305,'Mortgage Amortization'!AK305,'Mortgage Amortization'!AQ305,'Mortgage Amortization'!AW305,'Mortgage Amortization'!BC305,'Mortgage Amortization'!BI305,'Mortgage Amortization'!BO305,'Mortgage Amortization'!BU305,'Mortgage Amortization'!CA305,'Mortgage Amortization'!CG305,'Mortgage Amortization'!CM305)</f>
        <v>18183683.614404529</v>
      </c>
    </row>
    <row r="306" spans="3:37" x14ac:dyDescent="0.3">
      <c r="D306">
        <v>304</v>
      </c>
      <c r="E306" s="28">
        <f t="shared" si="123"/>
        <v>0</v>
      </c>
      <c r="F306" s="28">
        <f t="shared" si="119"/>
        <v>0</v>
      </c>
      <c r="G306" s="28">
        <f>IF($AG306-E306*('Control Panel'!$C$22) &gt;=0, E306*('Control Panel'!$C$22),AG306)</f>
        <v>0</v>
      </c>
      <c r="H306" s="30">
        <f>IF(E306-$AC306 &lt;= 0,E306,'Mortgage Amortization'!$D306-$AC306)</f>
        <v>0</v>
      </c>
      <c r="I306" s="29">
        <f t="shared" si="105"/>
        <v>0</v>
      </c>
      <c r="J306" s="31">
        <f>SUM(I$3:I306)</f>
        <v>113263757.79779166</v>
      </c>
      <c r="K306" s="32">
        <f t="shared" si="106"/>
        <v>25.333333333333332</v>
      </c>
      <c r="L306" s="29">
        <f t="shared" si="107"/>
        <v>0</v>
      </c>
      <c r="M306" s="37">
        <f t="shared" si="124"/>
        <v>5241412.3997543873</v>
      </c>
      <c r="N306" s="37">
        <f t="shared" si="120"/>
        <v>4953921.1696639247</v>
      </c>
      <c r="O306" s="37">
        <f>IF(G306 = E306*('Control Panel'!$C$22),M306*('Control Panel'!$C$22),$AG306-G306)</f>
        <v>26545.569882922744</v>
      </c>
      <c r="P306" s="38">
        <f t="shared" si="108"/>
        <v>287491.23009046284</v>
      </c>
      <c r="Q306" s="38">
        <f t="shared" si="109"/>
        <v>314036.79997338558</v>
      </c>
      <c r="R306" s="44">
        <f>SUM(Q$3:Q306)</f>
        <v>43685318.14623718</v>
      </c>
      <c r="S306" s="39">
        <f t="shared" si="110"/>
        <v>25.333333333333332</v>
      </c>
      <c r="T306" s="38">
        <f t="shared" si="111"/>
        <v>7283111.1622917252</v>
      </c>
      <c r="U306" s="17">
        <f t="shared" si="125"/>
        <v>10000000</v>
      </c>
      <c r="V306" s="17">
        <f t="shared" si="121"/>
        <v>10000000</v>
      </c>
      <c r="W306" s="17">
        <f>IF(O306 = M306*('Control Panel'!$C$22), U306*('Control Panel'!$C$22),$AG306-G306-O306)</f>
        <v>50645.833333333343</v>
      </c>
      <c r="X306" s="20">
        <f t="shared" si="112"/>
        <v>0</v>
      </c>
      <c r="Y306" s="20">
        <f t="shared" si="113"/>
        <v>50645.833333333343</v>
      </c>
      <c r="Z306" s="48">
        <f>SUM(Y$3:Y306)</f>
        <v>15396333.333333399</v>
      </c>
      <c r="AA306" s="19">
        <f t="shared" si="114"/>
        <v>25.333333333333332</v>
      </c>
      <c r="AB306" s="20">
        <f t="shared" si="115"/>
        <v>0</v>
      </c>
      <c r="AC306" s="22">
        <f t="shared" si="116"/>
        <v>77191.403216256091</v>
      </c>
      <c r="AD306" s="99">
        <f t="shared" si="117"/>
        <v>0</v>
      </c>
      <c r="AF306" s="40">
        <f t="shared" si="118"/>
        <v>364682.6333067189</v>
      </c>
      <c r="AG306" s="3">
        <f>IF('Control Panel'!$D$27= "ON",'Mortgage Amortization'!D306*(1-'Control Panel'!$C$27),'Mortgage Amortization'!D306)</f>
        <v>364682.6333067189</v>
      </c>
      <c r="AH306" s="40">
        <f t="shared" si="122"/>
        <v>0</v>
      </c>
      <c r="AK306" s="2">
        <f>SUM('Mortgage Amortization'!G306,'Mortgage Amortization'!M306,'Mortgage Amortization'!S306,'Mortgage Amortization'!Y306,'Mortgage Amortization'!AE306,'Mortgage Amortization'!AK306,'Mortgage Amortization'!AQ306,'Mortgage Amortization'!AW306,'Mortgage Amortization'!BC306,'Mortgage Amortization'!BI306,'Mortgage Amortization'!BO306,'Mortgage Amortization'!BU306,'Mortgage Amortization'!CA306,'Mortgage Amortization'!CG306,'Mortgage Amortization'!CM306)</f>
        <v>17914771.266969193</v>
      </c>
    </row>
    <row r="307" spans="3:37" x14ac:dyDescent="0.3">
      <c r="D307">
        <v>305</v>
      </c>
      <c r="E307" s="28">
        <f t="shared" si="123"/>
        <v>0</v>
      </c>
      <c r="F307" s="28">
        <f t="shared" si="119"/>
        <v>0</v>
      </c>
      <c r="G307" s="28">
        <f>IF($AG307-E307*('Control Panel'!$C$22) &gt;=0, E307*('Control Panel'!$C$22),AG307)</f>
        <v>0</v>
      </c>
      <c r="H307" s="30">
        <f>IF(E307-$AC307 &lt;= 0,E307,'Mortgage Amortization'!$D307-$AC307)</f>
        <v>0</v>
      </c>
      <c r="I307" s="29">
        <f t="shared" si="105"/>
        <v>0</v>
      </c>
      <c r="J307" s="31">
        <f>SUM(I$3:I307)</f>
        <v>113263757.79779166</v>
      </c>
      <c r="K307" s="32">
        <f t="shared" si="106"/>
        <v>25.416666666666668</v>
      </c>
      <c r="L307" s="29">
        <f t="shared" si="107"/>
        <v>0</v>
      </c>
      <c r="M307" s="37">
        <f t="shared" si="124"/>
        <v>4953921.1696639247</v>
      </c>
      <c r="N307" s="37">
        <f t="shared" si="120"/>
        <v>4664973.9162810659</v>
      </c>
      <c r="O307" s="37">
        <f>IF(G307 = E307*('Control Panel'!$C$22),M307*('Control Panel'!$C$22),$AG307-G307)</f>
        <v>25089.54659052709</v>
      </c>
      <c r="P307" s="38">
        <f t="shared" si="108"/>
        <v>288947.25338285847</v>
      </c>
      <c r="Q307" s="38">
        <f t="shared" si="109"/>
        <v>314036.79997338558</v>
      </c>
      <c r="R307" s="44">
        <f>SUM(Q$3:Q307)</f>
        <v>43999354.946210563</v>
      </c>
      <c r="S307" s="39">
        <f t="shared" si="110"/>
        <v>25.416666666666668</v>
      </c>
      <c r="T307" s="38">
        <f t="shared" si="111"/>
        <v>7344076.0234809862</v>
      </c>
      <c r="U307" s="17">
        <f t="shared" si="125"/>
        <v>10000000</v>
      </c>
      <c r="V307" s="17">
        <f t="shared" si="121"/>
        <v>10000000</v>
      </c>
      <c r="W307" s="17">
        <f>IF(O307 = M307*('Control Panel'!$C$22), U307*('Control Panel'!$C$22),$AG307-G307-O307)</f>
        <v>50645.833333333343</v>
      </c>
      <c r="X307" s="20">
        <f t="shared" si="112"/>
        <v>0</v>
      </c>
      <c r="Y307" s="20">
        <f t="shared" si="113"/>
        <v>50645.833333333343</v>
      </c>
      <c r="Z307" s="48">
        <f>SUM(Y$3:Y307)</f>
        <v>15446979.166666733</v>
      </c>
      <c r="AA307" s="19">
        <f t="shared" si="114"/>
        <v>25.416666666666668</v>
      </c>
      <c r="AB307" s="20">
        <f t="shared" si="115"/>
        <v>0</v>
      </c>
      <c r="AC307" s="22">
        <f t="shared" si="116"/>
        <v>75735.379923860426</v>
      </c>
      <c r="AD307" s="99">
        <f t="shared" si="117"/>
        <v>0</v>
      </c>
      <c r="AF307" s="40">
        <f t="shared" si="118"/>
        <v>364682.6333067189</v>
      </c>
      <c r="AG307" s="3">
        <f>IF('Control Panel'!$D$27= "ON",'Mortgage Amortization'!D307*(1-'Control Panel'!$C$27),'Mortgage Amortization'!D307)</f>
        <v>364682.6333067189</v>
      </c>
      <c r="AH307" s="40">
        <f t="shared" si="122"/>
        <v>0</v>
      </c>
      <c r="AK307" s="2">
        <f>SUM('Mortgage Amortization'!G307,'Mortgage Amortization'!M307,'Mortgage Amortization'!S307,'Mortgage Amortization'!Y307,'Mortgage Amortization'!AE307,'Mortgage Amortization'!AK307,'Mortgage Amortization'!AQ307,'Mortgage Amortization'!AW307,'Mortgage Amortization'!BC307,'Mortgage Amortization'!BI307,'Mortgage Amortization'!BO307,'Mortgage Amortization'!BU307,'Mortgage Amortization'!CA307,'Mortgage Amortization'!CG307,'Mortgage Amortization'!CM307)</f>
        <v>17644445.67764141</v>
      </c>
    </row>
    <row r="308" spans="3:37" x14ac:dyDescent="0.3">
      <c r="D308">
        <v>306</v>
      </c>
      <c r="E308" s="28">
        <f t="shared" si="123"/>
        <v>0</v>
      </c>
      <c r="F308" s="28">
        <f t="shared" si="119"/>
        <v>0</v>
      </c>
      <c r="G308" s="28">
        <f>IF($AG308-E308*('Control Panel'!$C$22) &gt;=0, E308*('Control Panel'!$C$22),AG308)</f>
        <v>0</v>
      </c>
      <c r="H308" s="30">
        <f>IF(E308-$AC308 &lt;= 0,E308,'Mortgage Amortization'!$D308-$AC308)</f>
        <v>0</v>
      </c>
      <c r="I308" s="29">
        <f t="shared" si="105"/>
        <v>0</v>
      </c>
      <c r="J308" s="31">
        <f>SUM(I$3:I308)</f>
        <v>113263757.79779166</v>
      </c>
      <c r="K308" s="32">
        <f t="shared" si="106"/>
        <v>25.5</v>
      </c>
      <c r="L308" s="29">
        <f t="shared" si="107"/>
        <v>0</v>
      </c>
      <c r="M308" s="37">
        <f t="shared" si="124"/>
        <v>4664973.9162810659</v>
      </c>
      <c r="N308" s="37">
        <f t="shared" si="120"/>
        <v>4374563.2654545121</v>
      </c>
      <c r="O308" s="37">
        <f>IF(G308 = E308*('Control Panel'!$C$22),M308*('Control Panel'!$C$22),$AG308-G308)</f>
        <v>23626.14914683182</v>
      </c>
      <c r="P308" s="38">
        <f t="shared" si="108"/>
        <v>290410.6508265537</v>
      </c>
      <c r="Q308" s="38">
        <f t="shared" si="109"/>
        <v>314036.79997338552</v>
      </c>
      <c r="R308" s="44">
        <f>SUM(Q$3:Q308)</f>
        <v>44313391.746183947</v>
      </c>
      <c r="S308" s="39">
        <f t="shared" si="110"/>
        <v>25.5</v>
      </c>
      <c r="T308" s="38">
        <f t="shared" si="111"/>
        <v>7405471.596077119</v>
      </c>
      <c r="U308" s="17">
        <f t="shared" si="125"/>
        <v>10000000</v>
      </c>
      <c r="V308" s="17">
        <f t="shared" si="121"/>
        <v>10000000</v>
      </c>
      <c r="W308" s="17">
        <f>IF(O308 = M308*('Control Panel'!$C$22), U308*('Control Panel'!$C$22),$AG308-G308-O308)</f>
        <v>50645.833333333343</v>
      </c>
      <c r="X308" s="20">
        <f t="shared" si="112"/>
        <v>0</v>
      </c>
      <c r="Y308" s="20">
        <f t="shared" si="113"/>
        <v>50645.833333333343</v>
      </c>
      <c r="Z308" s="48">
        <f>SUM(Y$3:Y308)</f>
        <v>15497625.000000067</v>
      </c>
      <c r="AA308" s="19">
        <f t="shared" si="114"/>
        <v>25.5</v>
      </c>
      <c r="AB308" s="20">
        <f t="shared" si="115"/>
        <v>0</v>
      </c>
      <c r="AC308" s="22">
        <f t="shared" si="116"/>
        <v>74271.98248016517</v>
      </c>
      <c r="AD308" s="99">
        <f t="shared" si="117"/>
        <v>0</v>
      </c>
      <c r="AF308" s="40">
        <f t="shared" si="118"/>
        <v>364682.6333067189</v>
      </c>
      <c r="AG308" s="3">
        <f>IF('Control Panel'!$D$27= "ON",'Mortgage Amortization'!D308*(1-'Control Panel'!$C$27),'Mortgage Amortization'!D308)</f>
        <v>364682.6333067189</v>
      </c>
      <c r="AH308" s="40">
        <f t="shared" si="122"/>
        <v>0</v>
      </c>
      <c r="AK308" s="2">
        <f>SUM('Mortgage Amortization'!G308,'Mortgage Amortization'!M308,'Mortgage Amortization'!S308,'Mortgage Amortization'!Y308,'Mortgage Amortization'!AE308,'Mortgage Amortization'!AK308,'Mortgage Amortization'!AQ308,'Mortgage Amortization'!AW308,'Mortgage Amortization'!BC308,'Mortgage Amortization'!BI308,'Mortgage Amortization'!BO308,'Mortgage Amortization'!BU308,'Mortgage Amortization'!CA308,'Mortgage Amortization'!CG308,'Mortgage Amortization'!CM308)</f>
        <v>17372699.31564606</v>
      </c>
    </row>
    <row r="309" spans="3:37" x14ac:dyDescent="0.3">
      <c r="D309">
        <v>307</v>
      </c>
      <c r="E309" s="28">
        <f t="shared" si="123"/>
        <v>0</v>
      </c>
      <c r="F309" s="28">
        <f t="shared" si="119"/>
        <v>0</v>
      </c>
      <c r="G309" s="28">
        <f>IF($AG309-E309*('Control Panel'!$C$22) &gt;=0, E309*('Control Panel'!$C$22),AG309)</f>
        <v>0</v>
      </c>
      <c r="H309" s="30">
        <f>IF(E309-$AC309 &lt;= 0,E309,'Mortgage Amortization'!$D309-$AC309)</f>
        <v>0</v>
      </c>
      <c r="I309" s="29">
        <f t="shared" si="105"/>
        <v>0</v>
      </c>
      <c r="J309" s="31">
        <f>SUM(I$3:I309)</f>
        <v>113263757.79779166</v>
      </c>
      <c r="K309" s="32">
        <f t="shared" si="106"/>
        <v>25.583333333333332</v>
      </c>
      <c r="L309" s="29">
        <f t="shared" si="107"/>
        <v>0</v>
      </c>
      <c r="M309" s="37">
        <f t="shared" si="124"/>
        <v>4374563.2654545121</v>
      </c>
      <c r="N309" s="37">
        <f t="shared" si="120"/>
        <v>4082681.8056859598</v>
      </c>
      <c r="O309" s="37">
        <f>IF(G309 = E309*('Control Panel'!$C$22),M309*('Control Panel'!$C$22),$AG309-G309)</f>
        <v>22155.340204833166</v>
      </c>
      <c r="P309" s="38">
        <f t="shared" si="108"/>
        <v>291881.45976855239</v>
      </c>
      <c r="Q309" s="38">
        <f t="shared" si="109"/>
        <v>314036.79997338558</v>
      </c>
      <c r="R309" s="44">
        <f>SUM(Q$3:Q309)</f>
        <v>44627428.54615733</v>
      </c>
      <c r="S309" s="39">
        <f t="shared" si="110"/>
        <v>25.583333333333332</v>
      </c>
      <c r="T309" s="38">
        <f t="shared" si="111"/>
        <v>7467300.6790787987</v>
      </c>
      <c r="U309" s="17">
        <f t="shared" si="125"/>
        <v>10000000</v>
      </c>
      <c r="V309" s="17">
        <f t="shared" si="121"/>
        <v>10000000</v>
      </c>
      <c r="W309" s="17">
        <f>IF(O309 = M309*('Control Panel'!$C$22), U309*('Control Panel'!$C$22),$AG309-G309-O309)</f>
        <v>50645.833333333343</v>
      </c>
      <c r="X309" s="20">
        <f t="shared" si="112"/>
        <v>0</v>
      </c>
      <c r="Y309" s="20">
        <f t="shared" si="113"/>
        <v>50645.833333333343</v>
      </c>
      <c r="Z309" s="48">
        <f>SUM(Y$3:Y309)</f>
        <v>15548270.833333401</v>
      </c>
      <c r="AA309" s="19">
        <f t="shared" si="114"/>
        <v>25.583333333333332</v>
      </c>
      <c r="AB309" s="20">
        <f t="shared" si="115"/>
        <v>0</v>
      </c>
      <c r="AC309" s="22">
        <f t="shared" si="116"/>
        <v>72801.173538166506</v>
      </c>
      <c r="AD309" s="99">
        <f t="shared" si="117"/>
        <v>0</v>
      </c>
      <c r="AF309" s="40">
        <f t="shared" si="118"/>
        <v>364682.6333067189</v>
      </c>
      <c r="AG309" s="3">
        <f>IF('Control Panel'!$D$27= "ON",'Mortgage Amortization'!D309*(1-'Control Panel'!$C$27),'Mortgage Amortization'!D309)</f>
        <v>364682.6333067189</v>
      </c>
      <c r="AH309" s="40">
        <f t="shared" si="122"/>
        <v>0</v>
      </c>
      <c r="AK309" s="2">
        <f>SUM('Mortgage Amortization'!G309,'Mortgage Amortization'!M309,'Mortgage Amortization'!S309,'Mortgage Amortization'!Y309,'Mortgage Amortization'!AE309,'Mortgage Amortization'!AK309,'Mortgage Amortization'!AQ309,'Mortgage Amortization'!AW309,'Mortgage Amortization'!BC309,'Mortgage Amortization'!BI309,'Mortgage Amortization'!BO309,'Mortgage Amortization'!BU309,'Mortgage Amortization'!CA309,'Mortgage Amortization'!CG309,'Mortgage Amortization'!CM309)</f>
        <v>17099524.609570321</v>
      </c>
    </row>
    <row r="310" spans="3:37" x14ac:dyDescent="0.3">
      <c r="D310">
        <v>308</v>
      </c>
      <c r="E310" s="28">
        <f t="shared" si="123"/>
        <v>0</v>
      </c>
      <c r="F310" s="28">
        <f t="shared" si="119"/>
        <v>0</v>
      </c>
      <c r="G310" s="28">
        <f>IF($AG310-E310*('Control Panel'!$C$22) &gt;=0, E310*('Control Panel'!$C$22),AG310)</f>
        <v>0</v>
      </c>
      <c r="H310" s="30">
        <f>IF(E310-$AC310 &lt;= 0,E310,'Mortgage Amortization'!$D310-$AC310)</f>
        <v>0</v>
      </c>
      <c r="I310" s="29">
        <f t="shared" si="105"/>
        <v>0</v>
      </c>
      <c r="J310" s="31">
        <f>SUM(I$3:I310)</f>
        <v>113263757.79779166</v>
      </c>
      <c r="K310" s="32">
        <f t="shared" si="106"/>
        <v>25.666666666666668</v>
      </c>
      <c r="L310" s="29">
        <f t="shared" si="107"/>
        <v>0</v>
      </c>
      <c r="M310" s="37">
        <f t="shared" si="124"/>
        <v>4082681.8056859598</v>
      </c>
      <c r="N310" s="37">
        <f t="shared" si="120"/>
        <v>3789322.0879409546</v>
      </c>
      <c r="O310" s="37">
        <f>IF(G310 = E310*('Control Panel'!$C$22),M310*('Control Panel'!$C$22),$AG310-G310)</f>
        <v>20677.082228380354</v>
      </c>
      <c r="P310" s="38">
        <f t="shared" si="108"/>
        <v>293359.71774500521</v>
      </c>
      <c r="Q310" s="38">
        <f t="shared" si="109"/>
        <v>314036.79997338558</v>
      </c>
      <c r="R310" s="44">
        <f>SUM(Q$3:Q310)</f>
        <v>44941465.346130714</v>
      </c>
      <c r="S310" s="39">
        <f t="shared" si="110"/>
        <v>25.666666666666668</v>
      </c>
      <c r="T310" s="38">
        <f t="shared" si="111"/>
        <v>7529566.0887884675</v>
      </c>
      <c r="U310" s="17">
        <f t="shared" si="125"/>
        <v>10000000</v>
      </c>
      <c r="V310" s="17">
        <f t="shared" si="121"/>
        <v>10000000</v>
      </c>
      <c r="W310" s="17">
        <f>IF(O310 = M310*('Control Panel'!$C$22), U310*('Control Panel'!$C$22),$AG310-G310-O310)</f>
        <v>50645.833333333343</v>
      </c>
      <c r="X310" s="20">
        <f t="shared" si="112"/>
        <v>0</v>
      </c>
      <c r="Y310" s="20">
        <f t="shared" si="113"/>
        <v>50645.833333333343</v>
      </c>
      <c r="Z310" s="48">
        <f>SUM(Y$3:Y310)</f>
        <v>15598916.666666735</v>
      </c>
      <c r="AA310" s="19">
        <f t="shared" si="114"/>
        <v>25.666666666666668</v>
      </c>
      <c r="AB310" s="20">
        <f t="shared" si="115"/>
        <v>0</v>
      </c>
      <c r="AC310" s="22">
        <f t="shared" si="116"/>
        <v>71322.9155617137</v>
      </c>
      <c r="AD310" s="99">
        <f t="shared" si="117"/>
        <v>0</v>
      </c>
      <c r="AF310" s="40">
        <f t="shared" si="118"/>
        <v>364682.6333067189</v>
      </c>
      <c r="AG310" s="3">
        <f>IF('Control Panel'!$D$27= "ON",'Mortgage Amortization'!D310*(1-'Control Panel'!$C$27),'Mortgage Amortization'!D310)</f>
        <v>364682.6333067189</v>
      </c>
      <c r="AH310" s="40">
        <f t="shared" si="122"/>
        <v>0</v>
      </c>
      <c r="AK310" s="2">
        <f>SUM('Mortgage Amortization'!G310,'Mortgage Amortization'!M310,'Mortgage Amortization'!S310,'Mortgage Amortization'!Y310,'Mortgage Amortization'!AE310,'Mortgage Amortization'!AK310,'Mortgage Amortization'!AQ310,'Mortgage Amortization'!AW310,'Mortgage Amortization'!BC310,'Mortgage Amortization'!BI310,'Mortgage Amortization'!BO310,'Mortgage Amortization'!BU310,'Mortgage Amortization'!CA310,'Mortgage Amortization'!CG310,'Mortgage Amortization'!CM310)</f>
        <v>16824913.947141979</v>
      </c>
    </row>
    <row r="311" spans="3:37" x14ac:dyDescent="0.3">
      <c r="D311">
        <v>309</v>
      </c>
      <c r="E311" s="28">
        <f t="shared" si="123"/>
        <v>0</v>
      </c>
      <c r="F311" s="28">
        <f t="shared" si="119"/>
        <v>0</v>
      </c>
      <c r="G311" s="28">
        <f>IF($AG311-E311*('Control Panel'!$C$22) &gt;=0, E311*('Control Panel'!$C$22),AG311)</f>
        <v>0</v>
      </c>
      <c r="H311" s="30">
        <f>IF(E311-$AC311 &lt;= 0,E311,'Mortgage Amortization'!$D311-$AC311)</f>
        <v>0</v>
      </c>
      <c r="I311" s="29">
        <f t="shared" si="105"/>
        <v>0</v>
      </c>
      <c r="J311" s="31">
        <f>SUM(I$3:I311)</f>
        <v>113263757.79779166</v>
      </c>
      <c r="K311" s="32">
        <f t="shared" si="106"/>
        <v>25.75</v>
      </c>
      <c r="L311" s="29">
        <f t="shared" si="107"/>
        <v>0</v>
      </c>
      <c r="M311" s="37">
        <f t="shared" si="124"/>
        <v>3789322.0879409546</v>
      </c>
      <c r="N311" s="37">
        <f t="shared" si="120"/>
        <v>3494476.6254587867</v>
      </c>
      <c r="O311" s="37">
        <f>IF(G311 = E311*('Control Panel'!$C$22),M311*('Control Panel'!$C$22),$AG311-G311)</f>
        <v>19191.33749121763</v>
      </c>
      <c r="P311" s="38">
        <f t="shared" si="108"/>
        <v>294845.46248216799</v>
      </c>
      <c r="Q311" s="38">
        <f t="shared" si="109"/>
        <v>314036.79997338564</v>
      </c>
      <c r="R311" s="44">
        <f>SUM(Q$3:Q311)</f>
        <v>45255502.146104097</v>
      </c>
      <c r="S311" s="39">
        <f t="shared" si="110"/>
        <v>25.75</v>
      </c>
      <c r="T311" s="38">
        <f t="shared" si="111"/>
        <v>7592270.6589158261</v>
      </c>
      <c r="U311" s="17">
        <f t="shared" si="125"/>
        <v>10000000</v>
      </c>
      <c r="V311" s="17">
        <f t="shared" si="121"/>
        <v>10000000</v>
      </c>
      <c r="W311" s="17">
        <f>IF(O311 = M311*('Control Panel'!$C$22), U311*('Control Panel'!$C$22),$AG311-G311-O311)</f>
        <v>50645.833333333343</v>
      </c>
      <c r="X311" s="20">
        <f t="shared" si="112"/>
        <v>0</v>
      </c>
      <c r="Y311" s="20">
        <f t="shared" si="113"/>
        <v>50645.833333333343</v>
      </c>
      <c r="Z311" s="48">
        <f>SUM(Y$3:Y311)</f>
        <v>15649562.500000069</v>
      </c>
      <c r="AA311" s="19">
        <f t="shared" si="114"/>
        <v>25.75</v>
      </c>
      <c r="AB311" s="20">
        <f t="shared" si="115"/>
        <v>0</v>
      </c>
      <c r="AC311" s="22">
        <f t="shared" si="116"/>
        <v>69837.170824550965</v>
      </c>
      <c r="AD311" s="99">
        <f t="shared" si="117"/>
        <v>0</v>
      </c>
      <c r="AF311" s="40">
        <f t="shared" si="118"/>
        <v>364682.63330671901</v>
      </c>
      <c r="AG311" s="3">
        <f>IF('Control Panel'!$D$27= "ON",'Mortgage Amortization'!D311*(1-'Control Panel'!$C$27),'Mortgage Amortization'!D311)</f>
        <v>364682.63330671896</v>
      </c>
      <c r="AH311" s="40">
        <f t="shared" si="122"/>
        <v>0</v>
      </c>
      <c r="AK311" s="2">
        <f>SUM('Mortgage Amortization'!G311,'Mortgage Amortization'!M311,'Mortgage Amortization'!S311,'Mortgage Amortization'!Y311,'Mortgage Amortization'!AE311,'Mortgage Amortization'!AK311,'Mortgage Amortization'!AQ311,'Mortgage Amortization'!AW311,'Mortgage Amortization'!BC311,'Mortgage Amortization'!BI311,'Mortgage Amortization'!BO311,'Mortgage Amortization'!BU311,'Mortgage Amortization'!CA311,'Mortgage Amortization'!CG311,'Mortgage Amortization'!CM311)</f>
        <v>16548859.67500641</v>
      </c>
    </row>
    <row r="312" spans="3:37" x14ac:dyDescent="0.3">
      <c r="D312">
        <v>310</v>
      </c>
      <c r="E312" s="28">
        <f t="shared" si="123"/>
        <v>0</v>
      </c>
      <c r="F312" s="28">
        <f t="shared" si="119"/>
        <v>0</v>
      </c>
      <c r="G312" s="28">
        <f>IF($AG312-E312*('Control Panel'!$C$22) &gt;=0, E312*('Control Panel'!$C$22),AG312)</f>
        <v>0</v>
      </c>
      <c r="H312" s="30">
        <f>IF(E312-$AC312 &lt;= 0,E312,'Mortgage Amortization'!$D312-$AC312)</f>
        <v>0</v>
      </c>
      <c r="I312" s="29">
        <f t="shared" si="105"/>
        <v>0</v>
      </c>
      <c r="J312" s="31">
        <f>SUM(I$3:I312)</f>
        <v>113263757.79779166</v>
      </c>
      <c r="K312" s="32">
        <f t="shared" si="106"/>
        <v>25.833333333333332</v>
      </c>
      <c r="L312" s="29">
        <f t="shared" si="107"/>
        <v>0</v>
      </c>
      <c r="M312" s="37">
        <f t="shared" si="124"/>
        <v>3494476.6254587867</v>
      </c>
      <c r="N312" s="37">
        <f t="shared" si="120"/>
        <v>3198137.8935614228</v>
      </c>
      <c r="O312" s="37">
        <f>IF(G312 = E312*('Control Panel'!$C$22),M312*('Control Panel'!$C$22),$AG312-G312)</f>
        <v>17698.068076021482</v>
      </c>
      <c r="P312" s="38">
        <f t="shared" si="108"/>
        <v>296338.73189736408</v>
      </c>
      <c r="Q312" s="38">
        <f t="shared" si="109"/>
        <v>314036.79997338558</v>
      </c>
      <c r="R312" s="44">
        <f>SUM(Q$3:Q312)</f>
        <v>45569538.946077481</v>
      </c>
      <c r="S312" s="39">
        <f t="shared" si="110"/>
        <v>25.833333333333332</v>
      </c>
      <c r="T312" s="38">
        <f t="shared" si="111"/>
        <v>7655417.2406819053</v>
      </c>
      <c r="U312" s="17">
        <f t="shared" si="125"/>
        <v>10000000</v>
      </c>
      <c r="V312" s="17">
        <f t="shared" si="121"/>
        <v>10000000</v>
      </c>
      <c r="W312" s="17">
        <f>IF(O312 = M312*('Control Panel'!$C$22), U312*('Control Panel'!$C$22),$AG312-G312-O312)</f>
        <v>50645.833333333343</v>
      </c>
      <c r="X312" s="20">
        <f t="shared" si="112"/>
        <v>0</v>
      </c>
      <c r="Y312" s="20">
        <f t="shared" si="113"/>
        <v>50645.833333333343</v>
      </c>
      <c r="Z312" s="48">
        <f>SUM(Y$3:Y312)</f>
        <v>15700208.333333403</v>
      </c>
      <c r="AA312" s="19">
        <f t="shared" si="114"/>
        <v>25.833333333333332</v>
      </c>
      <c r="AB312" s="20">
        <f t="shared" si="115"/>
        <v>0</v>
      </c>
      <c r="AC312" s="22">
        <f t="shared" si="116"/>
        <v>68343.901409354818</v>
      </c>
      <c r="AD312" s="99">
        <f t="shared" si="117"/>
        <v>0</v>
      </c>
      <c r="AF312" s="40">
        <f t="shared" si="118"/>
        <v>364682.6333067189</v>
      </c>
      <c r="AG312" s="3">
        <f>IF('Control Panel'!$D$27= "ON",'Mortgage Amortization'!D312*(1-'Control Panel'!$C$27),'Mortgage Amortization'!D312)</f>
        <v>364682.6333067189</v>
      </c>
      <c r="AH312" s="40">
        <f t="shared" si="122"/>
        <v>0</v>
      </c>
      <c r="AK312" s="2">
        <f>SUM('Mortgage Amortization'!G312,'Mortgage Amortization'!M312,'Mortgage Amortization'!S312,'Mortgage Amortization'!Y312,'Mortgage Amortization'!AE312,'Mortgage Amortization'!AK312,'Mortgage Amortization'!AQ312,'Mortgage Amortization'!AW312,'Mortgage Amortization'!BC312,'Mortgage Amortization'!BI312,'Mortgage Amortization'!BO312,'Mortgage Amortization'!BU312,'Mortgage Amortization'!CA312,'Mortgage Amortization'!CG312,'Mortgage Amortization'!CM312)</f>
        <v>16271354.09850239</v>
      </c>
    </row>
    <row r="313" spans="3:37" x14ac:dyDescent="0.3">
      <c r="D313">
        <v>311</v>
      </c>
      <c r="E313" s="28">
        <f t="shared" si="123"/>
        <v>0</v>
      </c>
      <c r="F313" s="28">
        <f t="shared" si="119"/>
        <v>0</v>
      </c>
      <c r="G313" s="28">
        <f>IF($AG313-E313*('Control Panel'!$C$22) &gt;=0, E313*('Control Panel'!$C$22),AG313)</f>
        <v>0</v>
      </c>
      <c r="H313" s="30">
        <f>IF(E313-$AC313 &lt;= 0,E313,'Mortgage Amortization'!$D313-$AC313)</f>
        <v>0</v>
      </c>
      <c r="I313" s="29">
        <f t="shared" si="105"/>
        <v>0</v>
      </c>
      <c r="J313" s="31">
        <f>SUM(I$3:I313)</f>
        <v>113263757.79779166</v>
      </c>
      <c r="K313" s="32">
        <f t="shared" si="106"/>
        <v>25.916666666666668</v>
      </c>
      <c r="L313" s="29">
        <f t="shared" si="107"/>
        <v>0</v>
      </c>
      <c r="M313" s="37">
        <f t="shared" si="124"/>
        <v>3198137.8935614228</v>
      </c>
      <c r="N313" s="37">
        <f t="shared" si="120"/>
        <v>2900298.3294614702</v>
      </c>
      <c r="O313" s="37">
        <f>IF(G313 = E313*('Control Panel'!$C$22),M313*('Control Panel'!$C$22),$AG313-G313)</f>
        <v>16197.235873432959</v>
      </c>
      <c r="P313" s="38">
        <f t="shared" si="108"/>
        <v>297839.56409995264</v>
      </c>
      <c r="Q313" s="38">
        <f t="shared" si="109"/>
        <v>314036.79997338558</v>
      </c>
      <c r="R313" s="44">
        <f>SUM(Q$3:Q313)</f>
        <v>45883575.746050864</v>
      </c>
      <c r="S313" s="39">
        <f t="shared" si="110"/>
        <v>25.916666666666668</v>
      </c>
      <c r="T313" s="38">
        <f t="shared" si="111"/>
        <v>7719008.7029237729</v>
      </c>
      <c r="U313" s="17">
        <f t="shared" si="125"/>
        <v>10000000</v>
      </c>
      <c r="V313" s="17">
        <f t="shared" si="121"/>
        <v>10000000</v>
      </c>
      <c r="W313" s="17">
        <f>IF(O313 = M313*('Control Panel'!$C$22), U313*('Control Panel'!$C$22),$AG313-G313-O313)</f>
        <v>50645.833333333343</v>
      </c>
      <c r="X313" s="20">
        <f t="shared" si="112"/>
        <v>0</v>
      </c>
      <c r="Y313" s="20">
        <f t="shared" si="113"/>
        <v>50645.833333333343</v>
      </c>
      <c r="Z313" s="48">
        <f>SUM(Y$3:Y313)</f>
        <v>15750854.166666737</v>
      </c>
      <c r="AA313" s="19">
        <f t="shared" si="114"/>
        <v>25.916666666666668</v>
      </c>
      <c r="AB313" s="20">
        <f t="shared" si="115"/>
        <v>0</v>
      </c>
      <c r="AC313" s="22">
        <f t="shared" si="116"/>
        <v>66843.069206766304</v>
      </c>
      <c r="AD313" s="99">
        <f t="shared" si="117"/>
        <v>0</v>
      </c>
      <c r="AF313" s="40">
        <f t="shared" si="118"/>
        <v>364682.6333067189</v>
      </c>
      <c r="AG313" s="3">
        <f>IF('Control Panel'!$D$27= "ON",'Mortgage Amortization'!D313*(1-'Control Panel'!$C$27),'Mortgage Amortization'!D313)</f>
        <v>364682.63330671896</v>
      </c>
      <c r="AH313" s="40">
        <f t="shared" si="122"/>
        <v>0</v>
      </c>
      <c r="AK313" s="2">
        <f>SUM('Mortgage Amortization'!G313,'Mortgage Amortization'!M313,'Mortgage Amortization'!S313,'Mortgage Amortization'!Y313,'Mortgage Amortization'!AE313,'Mortgage Amortization'!AK313,'Mortgage Amortization'!AQ313,'Mortgage Amortization'!AW313,'Mortgage Amortization'!BC313,'Mortgage Amortization'!BI313,'Mortgage Amortization'!BO313,'Mortgage Amortization'!BU313,'Mortgage Amortization'!CA313,'Mortgage Amortization'!CG313,'Mortgage Amortization'!CM313)</f>
        <v>15992389.481436661</v>
      </c>
    </row>
    <row r="314" spans="3:37" x14ac:dyDescent="0.3">
      <c r="C314">
        <f t="shared" ref="C314" si="130">D314/12</f>
        <v>26</v>
      </c>
      <c r="D314">
        <v>312</v>
      </c>
      <c r="E314" s="28">
        <f t="shared" si="123"/>
        <v>0</v>
      </c>
      <c r="F314" s="28">
        <f t="shared" si="119"/>
        <v>0</v>
      </c>
      <c r="G314" s="28">
        <f>IF($AG314-E314*('Control Panel'!$C$22) &gt;=0, E314*('Control Panel'!$C$22),AG314)</f>
        <v>0</v>
      </c>
      <c r="H314" s="30">
        <f>IF(E314-$AC314 &lt;= 0,E314,'Mortgage Amortization'!$D314-$AC314)</f>
        <v>0</v>
      </c>
      <c r="I314" s="29">
        <f t="shared" si="105"/>
        <v>0</v>
      </c>
      <c r="J314" s="31">
        <f>SUM(I$3:I314)</f>
        <v>113263757.79779166</v>
      </c>
      <c r="K314" s="32">
        <f t="shared" si="106"/>
        <v>26</v>
      </c>
      <c r="L314" s="29">
        <f t="shared" si="107"/>
        <v>0</v>
      </c>
      <c r="M314" s="37">
        <f t="shared" si="124"/>
        <v>2900298.3294614702</v>
      </c>
      <c r="N314" s="37">
        <f t="shared" si="120"/>
        <v>2600950.3320691697</v>
      </c>
      <c r="O314" s="37">
        <f>IF(G314 = E314*('Control Panel'!$C$22),M314*('Control Panel'!$C$22),$AG314-G314)</f>
        <v>14688.802581085074</v>
      </c>
      <c r="P314" s="38">
        <f t="shared" si="108"/>
        <v>299347.9973923004</v>
      </c>
      <c r="Q314" s="38">
        <f t="shared" si="109"/>
        <v>314036.79997338547</v>
      </c>
      <c r="R314" s="44">
        <f>SUM(Q$3:Q314)</f>
        <v>46197612.546024248</v>
      </c>
      <c r="S314" s="39">
        <f t="shared" si="110"/>
        <v>26</v>
      </c>
      <c r="T314" s="38">
        <f t="shared" si="111"/>
        <v>7783047.9321998106</v>
      </c>
      <c r="U314" s="17">
        <f t="shared" si="125"/>
        <v>10000000</v>
      </c>
      <c r="V314" s="17">
        <f t="shared" si="121"/>
        <v>10000000</v>
      </c>
      <c r="W314" s="17">
        <f>IF(O314 = M314*('Control Panel'!$C$22), U314*('Control Panel'!$C$22),$AG314-G314-O314)</f>
        <v>50645.833333333343</v>
      </c>
      <c r="X314" s="20">
        <f t="shared" si="112"/>
        <v>0</v>
      </c>
      <c r="Y314" s="20">
        <f t="shared" si="113"/>
        <v>50645.833333333343</v>
      </c>
      <c r="Z314" s="48">
        <f>SUM(Y$3:Y314)</f>
        <v>15801500.000000071</v>
      </c>
      <c r="AA314" s="19">
        <f t="shared" si="114"/>
        <v>26</v>
      </c>
      <c r="AB314" s="20">
        <f t="shared" si="115"/>
        <v>0</v>
      </c>
      <c r="AC314" s="22">
        <f t="shared" si="116"/>
        <v>65334.635914418417</v>
      </c>
      <c r="AD314" s="99">
        <f t="shared" si="117"/>
        <v>0</v>
      </c>
      <c r="AF314" s="40">
        <f t="shared" si="118"/>
        <v>364682.63330671878</v>
      </c>
      <c r="AG314" s="3">
        <f>IF('Control Panel'!$D$27= "ON",'Mortgage Amortization'!D314*(1-'Control Panel'!$C$27),'Mortgage Amortization'!D314)</f>
        <v>364682.63330671884</v>
      </c>
      <c r="AH314" s="40">
        <f t="shared" si="122"/>
        <v>0</v>
      </c>
      <c r="AK314" s="2">
        <f>SUM('Mortgage Amortization'!G314,'Mortgage Amortization'!M314,'Mortgage Amortization'!S314,'Mortgage Amortization'!Y314,'Mortgage Amortization'!AE314,'Mortgage Amortization'!AK314,'Mortgage Amortization'!AQ314,'Mortgage Amortization'!AW314,'Mortgage Amortization'!BC314,'Mortgage Amortization'!BI314,'Mortgage Amortization'!BO314,'Mortgage Amortization'!BU314,'Mortgage Amortization'!CA314,'Mortgage Amortization'!CG314,'Mortgage Amortization'!CM314)</f>
        <v>15711958.045857232</v>
      </c>
    </row>
    <row r="315" spans="3:37" x14ac:dyDescent="0.3">
      <c r="D315">
        <v>313</v>
      </c>
      <c r="E315" s="28">
        <f t="shared" si="123"/>
        <v>0</v>
      </c>
      <c r="F315" s="28">
        <f t="shared" si="119"/>
        <v>0</v>
      </c>
      <c r="G315" s="28">
        <f>IF($AG315-E315*('Control Panel'!$C$22) &gt;=0, E315*('Control Panel'!$C$22),AG315)</f>
        <v>0</v>
      </c>
      <c r="H315" s="30">
        <f>IF(E315-$AC315 &lt;= 0,E315,'Mortgage Amortization'!$D315-$AC315)</f>
        <v>0</v>
      </c>
      <c r="I315" s="29">
        <f t="shared" si="105"/>
        <v>0</v>
      </c>
      <c r="J315" s="31">
        <f>SUM(I$3:I315)</f>
        <v>113263757.79779166</v>
      </c>
      <c r="K315" s="32">
        <f t="shared" si="106"/>
        <v>26.083333333333332</v>
      </c>
      <c r="L315" s="29">
        <f t="shared" si="107"/>
        <v>0</v>
      </c>
      <c r="M315" s="37">
        <f t="shared" si="124"/>
        <v>2600950.3320691697</v>
      </c>
      <c r="N315" s="37">
        <f t="shared" si="120"/>
        <v>2300086.2617984097</v>
      </c>
      <c r="O315" s="37">
        <f>IF(G315 = E315*('Control Panel'!$C$22),M315*('Control Panel'!$C$22),$AG315-G315)</f>
        <v>13172.729702625318</v>
      </c>
      <c r="P315" s="38">
        <f t="shared" si="108"/>
        <v>300864.07027076022</v>
      </c>
      <c r="Q315" s="38">
        <f t="shared" si="109"/>
        <v>314036.79997338552</v>
      </c>
      <c r="R315" s="44">
        <f>SUM(Q$3:Q315)</f>
        <v>46511649.345997632</v>
      </c>
      <c r="S315" s="39">
        <f t="shared" si="110"/>
        <v>26.083333333333332</v>
      </c>
      <c r="T315" s="38">
        <f t="shared" si="111"/>
        <v>7847537.8328956617</v>
      </c>
      <c r="U315" s="17">
        <f t="shared" si="125"/>
        <v>10000000</v>
      </c>
      <c r="V315" s="17">
        <f t="shared" si="121"/>
        <v>10000000</v>
      </c>
      <c r="W315" s="17">
        <f>IF(O315 = M315*('Control Panel'!$C$22), U315*('Control Panel'!$C$22),$AG315-G315-O315)</f>
        <v>50645.833333333343</v>
      </c>
      <c r="X315" s="20">
        <f t="shared" si="112"/>
        <v>0</v>
      </c>
      <c r="Y315" s="20">
        <f t="shared" si="113"/>
        <v>50645.833333333343</v>
      </c>
      <c r="Z315" s="48">
        <f>SUM(Y$3:Y315)</f>
        <v>15852145.833333405</v>
      </c>
      <c r="AA315" s="19">
        <f t="shared" si="114"/>
        <v>26.083333333333332</v>
      </c>
      <c r="AB315" s="20">
        <f t="shared" si="115"/>
        <v>0</v>
      </c>
      <c r="AC315" s="22">
        <f t="shared" si="116"/>
        <v>63818.563035958665</v>
      </c>
      <c r="AD315" s="99">
        <f t="shared" si="117"/>
        <v>0</v>
      </c>
      <c r="AF315" s="40">
        <f t="shared" si="118"/>
        <v>364682.6333067189</v>
      </c>
      <c r="AG315" s="3">
        <f>IF('Control Panel'!$D$27= "ON",'Mortgage Amortization'!D315*(1-'Control Panel'!$C$27),'Mortgage Amortization'!D315)</f>
        <v>364682.6333067189</v>
      </c>
      <c r="AH315" s="40">
        <f t="shared" si="122"/>
        <v>0</v>
      </c>
      <c r="AK315" s="2">
        <f>SUM('Mortgage Amortization'!G315,'Mortgage Amortization'!M315,'Mortgage Amortization'!S315,'Mortgage Amortization'!Y315,'Mortgage Amortization'!AE315,'Mortgage Amortization'!AK315,'Mortgage Amortization'!AQ315,'Mortgage Amortization'!AW315,'Mortgage Amortization'!BC315,'Mortgage Amortization'!BI315,'Mortgage Amortization'!BO315,'Mortgage Amortization'!BU315,'Mortgage Amortization'!CA315,'Mortgage Amortization'!CG315,'Mortgage Amortization'!CM315)</f>
        <v>15430051.971825467</v>
      </c>
    </row>
    <row r="316" spans="3:37" x14ac:dyDescent="0.3">
      <c r="D316">
        <v>314</v>
      </c>
      <c r="E316" s="28">
        <f t="shared" si="123"/>
        <v>0</v>
      </c>
      <c r="F316" s="28">
        <f t="shared" si="119"/>
        <v>0</v>
      </c>
      <c r="G316" s="28">
        <f>IF($AG316-E316*('Control Panel'!$C$22) &gt;=0, E316*('Control Panel'!$C$22),AG316)</f>
        <v>0</v>
      </c>
      <c r="H316" s="30">
        <f>IF(E316-$AC316 &lt;= 0,E316,'Mortgage Amortization'!$D316-$AC316)</f>
        <v>0</v>
      </c>
      <c r="I316" s="29">
        <f t="shared" si="105"/>
        <v>0</v>
      </c>
      <c r="J316" s="31">
        <f>SUM(I$3:I316)</f>
        <v>113263757.79779166</v>
      </c>
      <c r="K316" s="32">
        <f t="shared" si="106"/>
        <v>26.166666666666668</v>
      </c>
      <c r="L316" s="29">
        <f t="shared" si="107"/>
        <v>0</v>
      </c>
      <c r="M316" s="37">
        <f t="shared" si="124"/>
        <v>2300086.2617984097</v>
      </c>
      <c r="N316" s="37">
        <f t="shared" si="120"/>
        <v>1997698.4403717574</v>
      </c>
      <c r="O316" s="37">
        <f>IF(G316 = E316*('Control Panel'!$C$22),M316*('Control Panel'!$C$22),$AG316-G316)</f>
        <v>11648.978546733199</v>
      </c>
      <c r="P316" s="38">
        <f t="shared" si="108"/>
        <v>302387.82142665237</v>
      </c>
      <c r="Q316" s="38">
        <f t="shared" si="109"/>
        <v>314036.79997338558</v>
      </c>
      <c r="R316" s="44">
        <f>SUM(Q$3:Q316)</f>
        <v>46825686.145971015</v>
      </c>
      <c r="S316" s="39">
        <f t="shared" si="110"/>
        <v>26.166666666666668</v>
      </c>
      <c r="T316" s="38">
        <f t="shared" si="111"/>
        <v>7912481.3273307374</v>
      </c>
      <c r="U316" s="17">
        <f t="shared" si="125"/>
        <v>10000000</v>
      </c>
      <c r="V316" s="17">
        <f t="shared" si="121"/>
        <v>10000000</v>
      </c>
      <c r="W316" s="17">
        <f>IF(O316 = M316*('Control Panel'!$C$22), U316*('Control Panel'!$C$22),$AG316-G316-O316)</f>
        <v>50645.833333333343</v>
      </c>
      <c r="X316" s="20">
        <f t="shared" si="112"/>
        <v>0</v>
      </c>
      <c r="Y316" s="20">
        <f t="shared" si="113"/>
        <v>50645.833333333343</v>
      </c>
      <c r="Z316" s="48">
        <f>SUM(Y$3:Y316)</f>
        <v>15902791.666666739</v>
      </c>
      <c r="AA316" s="19">
        <f t="shared" si="114"/>
        <v>26.166666666666668</v>
      </c>
      <c r="AB316" s="20">
        <f t="shared" si="115"/>
        <v>0</v>
      </c>
      <c r="AC316" s="22">
        <f t="shared" si="116"/>
        <v>62294.81188006654</v>
      </c>
      <c r="AD316" s="99">
        <f t="shared" si="117"/>
        <v>0</v>
      </c>
      <c r="AF316" s="40">
        <f t="shared" si="118"/>
        <v>364682.6333067189</v>
      </c>
      <c r="AG316" s="3">
        <f>IF('Control Panel'!$D$27= "ON",'Mortgage Amortization'!D316*(1-'Control Panel'!$C$27),'Mortgage Amortization'!D316)</f>
        <v>364682.6333067189</v>
      </c>
      <c r="AH316" s="40">
        <f t="shared" si="122"/>
        <v>0</v>
      </c>
      <c r="AK316" s="2">
        <f>SUM('Mortgage Amortization'!G316,'Mortgage Amortization'!M316,'Mortgage Amortization'!S316,'Mortgage Amortization'!Y316,'Mortgage Amortization'!AE316,'Mortgage Amortization'!AK316,'Mortgage Amortization'!AQ316,'Mortgage Amortization'!AW316,'Mortgage Amortization'!BC316,'Mortgage Amortization'!BI316,'Mortgage Amortization'!BO316,'Mortgage Amortization'!BU316,'Mortgage Amortization'!CA316,'Mortgage Amortization'!CG316,'Mortgage Amortization'!CM316)</f>
        <v>15146663.397186892</v>
      </c>
    </row>
    <row r="317" spans="3:37" x14ac:dyDescent="0.3">
      <c r="D317">
        <v>315</v>
      </c>
      <c r="E317" s="28">
        <f t="shared" si="123"/>
        <v>0</v>
      </c>
      <c r="F317" s="28">
        <f t="shared" si="119"/>
        <v>0</v>
      </c>
      <c r="G317" s="28">
        <f>IF($AG317-E317*('Control Panel'!$C$22) &gt;=0, E317*('Control Panel'!$C$22),AG317)</f>
        <v>0</v>
      </c>
      <c r="H317" s="30">
        <f>IF(E317-$AC317 &lt;= 0,E317,'Mortgage Amortization'!$D317-$AC317)</f>
        <v>0</v>
      </c>
      <c r="I317" s="29">
        <f t="shared" si="105"/>
        <v>0</v>
      </c>
      <c r="J317" s="31">
        <f>SUM(I$3:I317)</f>
        <v>113263757.79779166</v>
      </c>
      <c r="K317" s="32">
        <f t="shared" si="106"/>
        <v>26.25</v>
      </c>
      <c r="L317" s="29">
        <f t="shared" si="107"/>
        <v>0</v>
      </c>
      <c r="M317" s="37">
        <f t="shared" si="124"/>
        <v>1997698.4403717574</v>
      </c>
      <c r="N317" s="37">
        <f t="shared" si="120"/>
        <v>1693779.1506245045</v>
      </c>
      <c r="O317" s="37">
        <f>IF(G317 = E317*('Control Panel'!$C$22),M317*('Control Panel'!$C$22),$AG317-G317)</f>
        <v>10117.510226132797</v>
      </c>
      <c r="P317" s="38">
        <f t="shared" si="108"/>
        <v>303919.28974725283</v>
      </c>
      <c r="Q317" s="38">
        <f t="shared" si="109"/>
        <v>314036.79997338564</v>
      </c>
      <c r="R317" s="44">
        <f>SUM(Q$3:Q317)</f>
        <v>47139722.945944399</v>
      </c>
      <c r="S317" s="39">
        <f t="shared" si="110"/>
        <v>26.25</v>
      </c>
      <c r="T317" s="38">
        <f t="shared" si="111"/>
        <v>7977881.3558653863</v>
      </c>
      <c r="U317" s="17">
        <f t="shared" si="125"/>
        <v>10000000</v>
      </c>
      <c r="V317" s="17">
        <f t="shared" si="121"/>
        <v>10000000</v>
      </c>
      <c r="W317" s="17">
        <f>IF(O317 = M317*('Control Panel'!$C$22), U317*('Control Panel'!$C$22),$AG317-G317-O317)</f>
        <v>50645.833333333343</v>
      </c>
      <c r="X317" s="20">
        <f t="shared" si="112"/>
        <v>0</v>
      </c>
      <c r="Y317" s="20">
        <f t="shared" si="113"/>
        <v>50645.833333333343</v>
      </c>
      <c r="Z317" s="48">
        <f>SUM(Y$3:Y317)</f>
        <v>15953437.500000073</v>
      </c>
      <c r="AA317" s="19">
        <f t="shared" si="114"/>
        <v>26.25</v>
      </c>
      <c r="AB317" s="20">
        <f t="shared" si="115"/>
        <v>0</v>
      </c>
      <c r="AC317" s="22">
        <f t="shared" si="116"/>
        <v>60763.343559466142</v>
      </c>
      <c r="AD317" s="99">
        <f t="shared" si="117"/>
        <v>0</v>
      </c>
      <c r="AF317" s="40">
        <f t="shared" si="118"/>
        <v>364682.63330671901</v>
      </c>
      <c r="AG317" s="3">
        <f>IF('Control Panel'!$D$27= "ON",'Mortgage Amortization'!D317*(1-'Control Panel'!$C$27),'Mortgage Amortization'!D317)</f>
        <v>364682.63330671896</v>
      </c>
      <c r="AH317" s="40">
        <f t="shared" si="122"/>
        <v>0</v>
      </c>
      <c r="AK317" s="2">
        <f>SUM('Mortgage Amortization'!G317,'Mortgage Amortization'!M317,'Mortgage Amortization'!S317,'Mortgage Amortization'!Y317,'Mortgage Amortization'!AE317,'Mortgage Amortization'!AK317,'Mortgage Amortization'!AQ317,'Mortgage Amortization'!AW317,'Mortgage Amortization'!BC317,'Mortgage Amortization'!BI317,'Mortgage Amortization'!BO317,'Mortgage Amortization'!BU317,'Mortgage Amortization'!CA317,'Mortgage Amortization'!CG317,'Mortgage Amortization'!CM317)</f>
        <v>14861784.417340731</v>
      </c>
    </row>
    <row r="318" spans="3:37" x14ac:dyDescent="0.3">
      <c r="D318">
        <v>316</v>
      </c>
      <c r="E318" s="28">
        <f t="shared" si="123"/>
        <v>0</v>
      </c>
      <c r="F318" s="28">
        <f t="shared" si="119"/>
        <v>0</v>
      </c>
      <c r="G318" s="28">
        <f>IF($AG318-E318*('Control Panel'!$C$22) &gt;=0, E318*('Control Panel'!$C$22),AG318)</f>
        <v>0</v>
      </c>
      <c r="H318" s="30">
        <f>IF(E318-$AC318 &lt;= 0,E318,'Mortgage Amortization'!$D318-$AC318)</f>
        <v>0</v>
      </c>
      <c r="I318" s="29">
        <f t="shared" si="105"/>
        <v>0</v>
      </c>
      <c r="J318" s="31">
        <f>SUM(I$3:I318)</f>
        <v>113263757.79779166</v>
      </c>
      <c r="K318" s="32">
        <f t="shared" si="106"/>
        <v>26.333333333333332</v>
      </c>
      <c r="L318" s="29">
        <f t="shared" si="107"/>
        <v>0</v>
      </c>
      <c r="M318" s="37">
        <f t="shared" si="124"/>
        <v>1693779.1506245045</v>
      </c>
      <c r="N318" s="37">
        <f t="shared" si="120"/>
        <v>1388320.6363077194</v>
      </c>
      <c r="O318" s="37">
        <f>IF(G318 = E318*('Control Panel'!$C$22),M318*('Control Panel'!$C$22),$AG318-G318)</f>
        <v>8578.2856566003575</v>
      </c>
      <c r="P318" s="38">
        <f t="shared" si="108"/>
        <v>305458.51431678515</v>
      </c>
      <c r="Q318" s="38">
        <f t="shared" si="109"/>
        <v>314036.79997338552</v>
      </c>
      <c r="R318" s="44">
        <f>SUM(Q$3:Q318)</f>
        <v>47453759.745917782</v>
      </c>
      <c r="S318" s="39">
        <f t="shared" si="110"/>
        <v>26.333333333333332</v>
      </c>
      <c r="T318" s="38">
        <f t="shared" si="111"/>
        <v>8043740.8770086756</v>
      </c>
      <c r="U318" s="17">
        <f t="shared" si="125"/>
        <v>10000000</v>
      </c>
      <c r="V318" s="17">
        <f t="shared" si="121"/>
        <v>10000000</v>
      </c>
      <c r="W318" s="17">
        <f>IF(O318 = M318*('Control Panel'!$C$22), U318*('Control Panel'!$C$22),$AG318-G318-O318)</f>
        <v>50645.833333333343</v>
      </c>
      <c r="X318" s="20">
        <f t="shared" si="112"/>
        <v>0</v>
      </c>
      <c r="Y318" s="20">
        <f t="shared" si="113"/>
        <v>50645.833333333343</v>
      </c>
      <c r="Z318" s="48">
        <f>SUM(Y$3:Y318)</f>
        <v>16004083.333333407</v>
      </c>
      <c r="AA318" s="19">
        <f t="shared" si="114"/>
        <v>26.333333333333332</v>
      </c>
      <c r="AB318" s="20">
        <f t="shared" si="115"/>
        <v>0</v>
      </c>
      <c r="AC318" s="22">
        <f t="shared" si="116"/>
        <v>59224.118989933704</v>
      </c>
      <c r="AD318" s="99">
        <f t="shared" si="117"/>
        <v>0</v>
      </c>
      <c r="AF318" s="40">
        <f t="shared" si="118"/>
        <v>364682.6333067189</v>
      </c>
      <c r="AG318" s="3">
        <f>IF('Control Panel'!$D$27= "ON",'Mortgage Amortization'!D318*(1-'Control Panel'!$C$27),'Mortgage Amortization'!D318)</f>
        <v>364682.63330671884</v>
      </c>
      <c r="AH318" s="40">
        <f t="shared" si="122"/>
        <v>0</v>
      </c>
      <c r="AK318" s="2">
        <f>SUM('Mortgage Amortization'!G318,'Mortgage Amortization'!M318,'Mortgage Amortization'!S318,'Mortgage Amortization'!Y318,'Mortgage Amortization'!AE318,'Mortgage Amortization'!AK318,'Mortgage Amortization'!AQ318,'Mortgage Amortization'!AW318,'Mortgage Amortization'!BC318,'Mortgage Amortization'!BI318,'Mortgage Amortization'!BO318,'Mortgage Amortization'!BU318,'Mortgage Amortization'!CA318,'Mortgage Amortization'!CG318,'Mortgage Amortization'!CM318)</f>
        <v>14575407.085008195</v>
      </c>
    </row>
    <row r="319" spans="3:37" x14ac:dyDescent="0.3">
      <c r="D319">
        <v>317</v>
      </c>
      <c r="E319" s="28">
        <f t="shared" si="123"/>
        <v>0</v>
      </c>
      <c r="F319" s="28">
        <f t="shared" si="119"/>
        <v>0</v>
      </c>
      <c r="G319" s="28">
        <f>IF($AG319-E319*('Control Panel'!$C$22) &gt;=0, E319*('Control Panel'!$C$22),AG319)</f>
        <v>0</v>
      </c>
      <c r="H319" s="30">
        <f>IF(E319-$AC319 &lt;= 0,E319,'Mortgage Amortization'!$D319-$AC319)</f>
        <v>0</v>
      </c>
      <c r="I319" s="29">
        <f t="shared" si="105"/>
        <v>0</v>
      </c>
      <c r="J319" s="31">
        <f>SUM(I$3:I319)</f>
        <v>113263757.79779166</v>
      </c>
      <c r="K319" s="32">
        <f t="shared" si="106"/>
        <v>26.416666666666668</v>
      </c>
      <c r="L319" s="29">
        <f t="shared" si="107"/>
        <v>0</v>
      </c>
      <c r="M319" s="37">
        <f t="shared" si="124"/>
        <v>1388320.6363077194</v>
      </c>
      <c r="N319" s="37">
        <f t="shared" si="120"/>
        <v>1081315.1018903006</v>
      </c>
      <c r="O319" s="37">
        <f>IF(G319 = E319*('Control Panel'!$C$22),M319*('Control Panel'!$C$22),$AG319-G319)</f>
        <v>7031.2655559668046</v>
      </c>
      <c r="P319" s="38">
        <f t="shared" si="108"/>
        <v>307005.53441741876</v>
      </c>
      <c r="Q319" s="38">
        <f t="shared" si="109"/>
        <v>314036.79997338558</v>
      </c>
      <c r="R319" s="44">
        <f>SUM(Q$3:Q319)</f>
        <v>47767796.545891166</v>
      </c>
      <c r="S319" s="39">
        <f t="shared" si="110"/>
        <v>26.416666666666668</v>
      </c>
      <c r="T319" s="38">
        <f t="shared" si="111"/>
        <v>8110062.8675268125</v>
      </c>
      <c r="U319" s="17">
        <f t="shared" si="125"/>
        <v>10000000</v>
      </c>
      <c r="V319" s="17">
        <f t="shared" si="121"/>
        <v>10000000</v>
      </c>
      <c r="W319" s="17">
        <f>IF(O319 = M319*('Control Panel'!$C$22), U319*('Control Panel'!$C$22),$AG319-G319-O319)</f>
        <v>50645.833333333343</v>
      </c>
      <c r="X319" s="20">
        <f t="shared" si="112"/>
        <v>0</v>
      </c>
      <c r="Y319" s="20">
        <f t="shared" si="113"/>
        <v>50645.833333333343</v>
      </c>
      <c r="Z319" s="48">
        <f>SUM(Y$3:Y319)</f>
        <v>16054729.166666741</v>
      </c>
      <c r="AA319" s="19">
        <f t="shared" si="114"/>
        <v>26.416666666666668</v>
      </c>
      <c r="AB319" s="20">
        <f t="shared" si="115"/>
        <v>0</v>
      </c>
      <c r="AC319" s="22">
        <f t="shared" si="116"/>
        <v>57677.098889300149</v>
      </c>
      <c r="AD319" s="99">
        <f t="shared" si="117"/>
        <v>0</v>
      </c>
      <c r="AF319" s="40">
        <f t="shared" si="118"/>
        <v>364682.6333067189</v>
      </c>
      <c r="AG319" s="3">
        <f>IF('Control Panel'!$D$27= "ON",'Mortgage Amortization'!D319*(1-'Control Panel'!$C$27),'Mortgage Amortization'!D319)</f>
        <v>364682.6333067189</v>
      </c>
      <c r="AH319" s="40">
        <f t="shared" si="122"/>
        <v>0</v>
      </c>
      <c r="AK319" s="2">
        <f>SUM('Mortgage Amortization'!G319,'Mortgage Amortization'!M319,'Mortgage Amortization'!S319,'Mortgage Amortization'!Y319,'Mortgage Amortization'!AE319,'Mortgage Amortization'!AK319,'Mortgage Amortization'!AQ319,'Mortgage Amortization'!AW319,'Mortgage Amortization'!BC319,'Mortgage Amortization'!BI319,'Mortgage Amortization'!BO319,'Mortgage Amortization'!BU319,'Mortgage Amortization'!CA319,'Mortgage Amortization'!CG319,'Mortgage Amortization'!CM319)</f>
        <v>14287523.409999494</v>
      </c>
    </row>
    <row r="320" spans="3:37" x14ac:dyDescent="0.3">
      <c r="D320">
        <v>318</v>
      </c>
      <c r="E320" s="28">
        <f t="shared" si="123"/>
        <v>0</v>
      </c>
      <c r="F320" s="28">
        <f t="shared" si="119"/>
        <v>0</v>
      </c>
      <c r="G320" s="28">
        <f>IF($AG320-E320*('Control Panel'!$C$22) &gt;=0, E320*('Control Panel'!$C$22),AG320)</f>
        <v>0</v>
      </c>
      <c r="H320" s="30">
        <f>IF(E320-$AC320 &lt;= 0,E320,'Mortgage Amortization'!$D320-$AC320)</f>
        <v>0</v>
      </c>
      <c r="I320" s="29">
        <f t="shared" si="105"/>
        <v>0</v>
      </c>
      <c r="J320" s="31">
        <f>SUM(I$3:I320)</f>
        <v>113263757.79779166</v>
      </c>
      <c r="K320" s="32">
        <f t="shared" si="106"/>
        <v>26.5</v>
      </c>
      <c r="L320" s="29">
        <f t="shared" si="107"/>
        <v>0</v>
      </c>
      <c r="M320" s="37">
        <f t="shared" si="124"/>
        <v>1081315.1018903006</v>
      </c>
      <c r="N320" s="37">
        <f t="shared" si="120"/>
        <v>772754.71236003027</v>
      </c>
      <c r="O320" s="37">
        <f>IF(G320 = E320*('Control Panel'!$C$22),M320*('Control Panel'!$C$22),$AG320-G320)</f>
        <v>5476.4104431152527</v>
      </c>
      <c r="P320" s="38">
        <f t="shared" si="108"/>
        <v>308560.3895302703</v>
      </c>
      <c r="Q320" s="38">
        <f t="shared" si="109"/>
        <v>314036.79997338558</v>
      </c>
      <c r="R320" s="44">
        <f>SUM(Q$3:Q320)</f>
        <v>48081833.345864549</v>
      </c>
      <c r="S320" s="39">
        <f t="shared" si="110"/>
        <v>26.5</v>
      </c>
      <c r="T320" s="38">
        <f t="shared" si="111"/>
        <v>8176850.3225521632</v>
      </c>
      <c r="U320" s="17">
        <f t="shared" si="125"/>
        <v>10000000</v>
      </c>
      <c r="V320" s="17">
        <f t="shared" si="121"/>
        <v>10000000</v>
      </c>
      <c r="W320" s="17">
        <f>IF(O320 = M320*('Control Panel'!$C$22), U320*('Control Panel'!$C$22),$AG320-G320-O320)</f>
        <v>50645.833333333343</v>
      </c>
      <c r="X320" s="20">
        <f t="shared" si="112"/>
        <v>0</v>
      </c>
      <c r="Y320" s="20">
        <f t="shared" si="113"/>
        <v>50645.833333333343</v>
      </c>
      <c r="Z320" s="48">
        <f>SUM(Y$3:Y320)</f>
        <v>16105375.000000075</v>
      </c>
      <c r="AA320" s="19">
        <f t="shared" si="114"/>
        <v>26.5</v>
      </c>
      <c r="AB320" s="20">
        <f t="shared" si="115"/>
        <v>0</v>
      </c>
      <c r="AC320" s="22">
        <f t="shared" si="116"/>
        <v>56122.243776448595</v>
      </c>
      <c r="AD320" s="99">
        <f t="shared" si="117"/>
        <v>0</v>
      </c>
      <c r="AF320" s="40">
        <f t="shared" si="118"/>
        <v>364682.6333067189</v>
      </c>
      <c r="AG320" s="3">
        <f>IF('Control Panel'!$D$27= "ON",'Mortgage Amortization'!D320*(1-'Control Panel'!$C$27),'Mortgage Amortization'!D320)</f>
        <v>364682.6333067189</v>
      </c>
      <c r="AH320" s="40">
        <f t="shared" si="122"/>
        <v>0</v>
      </c>
      <c r="AK320" s="2">
        <f>SUM('Mortgage Amortization'!G320,'Mortgage Amortization'!M320,'Mortgage Amortization'!S320,'Mortgage Amortization'!Y320,'Mortgage Amortization'!AE320,'Mortgage Amortization'!AK320,'Mortgage Amortization'!AQ320,'Mortgage Amortization'!AW320,'Mortgage Amortization'!BC320,'Mortgage Amortization'!BI320,'Mortgage Amortization'!BO320,'Mortgage Amortization'!BU320,'Mortgage Amortization'!CA320,'Mortgage Amortization'!CG320,'Mortgage Amortization'!CM320)</f>
        <v>13998125.358979532</v>
      </c>
    </row>
    <row r="321" spans="3:37" x14ac:dyDescent="0.3">
      <c r="D321">
        <v>319</v>
      </c>
      <c r="E321" s="28">
        <f t="shared" si="123"/>
        <v>0</v>
      </c>
      <c r="F321" s="28">
        <f t="shared" si="119"/>
        <v>0</v>
      </c>
      <c r="G321" s="28">
        <f>IF($AG321-E321*('Control Panel'!$C$22) &gt;=0, E321*('Control Panel'!$C$22),AG321)</f>
        <v>0</v>
      </c>
      <c r="H321" s="30">
        <f>IF(E321-$AC321 &lt;= 0,E321,'Mortgage Amortization'!$D321-$AC321)</f>
        <v>0</v>
      </c>
      <c r="I321" s="29">
        <f t="shared" si="105"/>
        <v>0</v>
      </c>
      <c r="J321" s="31">
        <f>SUM(I$3:I321)</f>
        <v>113263757.79779166</v>
      </c>
      <c r="K321" s="32">
        <f t="shared" si="106"/>
        <v>26.583333333333332</v>
      </c>
      <c r="L321" s="29">
        <f t="shared" si="107"/>
        <v>0</v>
      </c>
      <c r="M321" s="37">
        <f t="shared" si="124"/>
        <v>772754.71236003027</v>
      </c>
      <c r="N321" s="37">
        <f t="shared" si="120"/>
        <v>462631.5930236181</v>
      </c>
      <c r="O321" s="37">
        <f>IF(G321 = E321*('Control Panel'!$C$22),M321*('Control Panel'!$C$22),$AG321-G321)</f>
        <v>3913.680636973404</v>
      </c>
      <c r="P321" s="38">
        <f t="shared" si="108"/>
        <v>310123.11933641217</v>
      </c>
      <c r="Q321" s="38">
        <f t="shared" si="109"/>
        <v>314036.79997338558</v>
      </c>
      <c r="R321" s="44">
        <f>SUM(Q$3:Q321)</f>
        <v>48395870.145837933</v>
      </c>
      <c r="S321" s="39">
        <f t="shared" si="110"/>
        <v>26.583333333333332</v>
      </c>
      <c r="T321" s="38">
        <f t="shared" si="111"/>
        <v>8244106.255692957</v>
      </c>
      <c r="U321" s="17">
        <f t="shared" si="125"/>
        <v>10000000</v>
      </c>
      <c r="V321" s="17">
        <f t="shared" si="121"/>
        <v>10000000</v>
      </c>
      <c r="W321" s="17">
        <f>IF(O321 = M321*('Control Panel'!$C$22), U321*('Control Panel'!$C$22),$AG321-G321-O321)</f>
        <v>50645.833333333343</v>
      </c>
      <c r="X321" s="20">
        <f t="shared" si="112"/>
        <v>0</v>
      </c>
      <c r="Y321" s="20">
        <f t="shared" si="113"/>
        <v>50645.833333333343</v>
      </c>
      <c r="Z321" s="48">
        <f>SUM(Y$3:Y321)</f>
        <v>16156020.833333408</v>
      </c>
      <c r="AA321" s="19">
        <f t="shared" si="114"/>
        <v>26.583333333333332</v>
      </c>
      <c r="AB321" s="20">
        <f t="shared" si="115"/>
        <v>0</v>
      </c>
      <c r="AC321" s="22">
        <f t="shared" si="116"/>
        <v>54559.513970306747</v>
      </c>
      <c r="AD321" s="99">
        <f t="shared" si="117"/>
        <v>0</v>
      </c>
      <c r="AF321" s="40">
        <f t="shared" si="118"/>
        <v>364682.6333067189</v>
      </c>
      <c r="AG321" s="3">
        <f>IF('Control Panel'!$D$27= "ON",'Mortgage Amortization'!D321*(1-'Control Panel'!$C$27),'Mortgage Amortization'!D321)</f>
        <v>364682.6333067189</v>
      </c>
      <c r="AH321" s="40">
        <f t="shared" si="122"/>
        <v>0</v>
      </c>
      <c r="AK321" s="2">
        <f>SUM('Mortgage Amortization'!G321,'Mortgage Amortization'!M321,'Mortgage Amortization'!S321,'Mortgage Amortization'!Y321,'Mortgage Amortization'!AE321,'Mortgage Amortization'!AK321,'Mortgage Amortization'!AQ321,'Mortgage Amortization'!AW321,'Mortgage Amortization'!BC321,'Mortgage Amortization'!BI321,'Mortgage Amortization'!BO321,'Mortgage Amortization'!BU321,'Mortgage Amortization'!CA321,'Mortgage Amortization'!CG321,'Mortgage Amortization'!CM321)</f>
        <v>13707204.855232352</v>
      </c>
    </row>
    <row r="322" spans="3:37" x14ac:dyDescent="0.3">
      <c r="D322">
        <v>320</v>
      </c>
      <c r="E322" s="28">
        <f t="shared" si="123"/>
        <v>0</v>
      </c>
      <c r="F322" s="28">
        <f t="shared" si="119"/>
        <v>0</v>
      </c>
      <c r="G322" s="28">
        <f>IF($AG322-E322*('Control Panel'!$C$22) &gt;=0, E322*('Control Panel'!$C$22),AG322)</f>
        <v>0</v>
      </c>
      <c r="H322" s="30">
        <f>IF(E322-$AC322 &lt;= 0,E322,'Mortgage Amortization'!$D322-$AC322)</f>
        <v>0</v>
      </c>
      <c r="I322" s="29">
        <f t="shared" si="105"/>
        <v>0</v>
      </c>
      <c r="J322" s="31">
        <f>SUM(I$3:I322)</f>
        <v>113263757.79779166</v>
      </c>
      <c r="K322" s="32">
        <f t="shared" si="106"/>
        <v>26.666666666666668</v>
      </c>
      <c r="L322" s="29">
        <f t="shared" si="107"/>
        <v>0</v>
      </c>
      <c r="M322" s="37">
        <f t="shared" si="124"/>
        <v>462631.5930236181</v>
      </c>
      <c r="N322" s="37">
        <f t="shared" si="120"/>
        <v>150937.82930573344</v>
      </c>
      <c r="O322" s="37">
        <f>IF(G322 = E322*('Control Panel'!$C$22),M322*('Control Panel'!$C$22),$AG322-G322)</f>
        <v>2343.036255500866</v>
      </c>
      <c r="P322" s="38">
        <f t="shared" si="108"/>
        <v>311693.76371788466</v>
      </c>
      <c r="Q322" s="38">
        <f t="shared" si="109"/>
        <v>314036.79997338552</v>
      </c>
      <c r="R322" s="44">
        <f>SUM(Q$3:Q322)</f>
        <v>48709906.945811316</v>
      </c>
      <c r="S322" s="39">
        <f t="shared" si="110"/>
        <v>26.666666666666668</v>
      </c>
      <c r="T322" s="38">
        <f t="shared" si="111"/>
        <v>8311833.6991435913</v>
      </c>
      <c r="U322" s="17">
        <f t="shared" si="125"/>
        <v>10000000</v>
      </c>
      <c r="V322" s="17">
        <f t="shared" si="121"/>
        <v>10000000</v>
      </c>
      <c r="W322" s="17">
        <f>IF(O322 = M322*('Control Panel'!$C$22), U322*('Control Panel'!$C$22),$AG322-G322-O322)</f>
        <v>50645.833333333343</v>
      </c>
      <c r="X322" s="20">
        <f t="shared" si="112"/>
        <v>0</v>
      </c>
      <c r="Y322" s="20">
        <f t="shared" si="113"/>
        <v>50645.833333333343</v>
      </c>
      <c r="Z322" s="48">
        <f>SUM(Y$3:Y322)</f>
        <v>16206666.666666742</v>
      </c>
      <c r="AA322" s="19">
        <f t="shared" si="114"/>
        <v>26.666666666666668</v>
      </c>
      <c r="AB322" s="20">
        <f t="shared" si="115"/>
        <v>0</v>
      </c>
      <c r="AC322" s="22">
        <f t="shared" si="116"/>
        <v>52988.869588834212</v>
      </c>
      <c r="AD322" s="99">
        <f t="shared" si="117"/>
        <v>0</v>
      </c>
      <c r="AF322" s="40">
        <f t="shared" si="118"/>
        <v>364682.6333067189</v>
      </c>
      <c r="AG322" s="3">
        <f>IF('Control Panel'!$D$27= "ON",'Mortgage Amortization'!D322*(1-'Control Panel'!$C$27),'Mortgage Amortization'!D322)</f>
        <v>364682.6333067189</v>
      </c>
      <c r="AH322" s="40">
        <f t="shared" si="122"/>
        <v>0</v>
      </c>
      <c r="AK322" s="2">
        <f>SUM('Mortgage Amortization'!G322,'Mortgage Amortization'!M322,'Mortgage Amortization'!S322,'Mortgage Amortization'!Y322,'Mortgage Amortization'!AE322,'Mortgage Amortization'!AK322,'Mortgage Amortization'!AQ322,'Mortgage Amortization'!AW322,'Mortgage Amortization'!BC322,'Mortgage Amortization'!BI322,'Mortgage Amortization'!BO322,'Mortgage Amortization'!BU322,'Mortgage Amortization'!CA322,'Mortgage Amortization'!CG322,'Mortgage Amortization'!CM322)</f>
        <v>13414753.77842425</v>
      </c>
    </row>
    <row r="323" spans="3:37" x14ac:dyDescent="0.3">
      <c r="D323">
        <v>321</v>
      </c>
      <c r="E323" s="28">
        <f t="shared" si="123"/>
        <v>0</v>
      </c>
      <c r="F323" s="28">
        <f t="shared" si="119"/>
        <v>0</v>
      </c>
      <c r="G323" s="28">
        <f>IF($AG323-E323*('Control Panel'!$C$22) &gt;=0, E323*('Control Panel'!$C$22),AG323)</f>
        <v>0</v>
      </c>
      <c r="H323" s="30">
        <f>IF(E323-$AC323 &lt;= 0,E323,'Mortgage Amortization'!$D323-$AC323)</f>
        <v>0</v>
      </c>
      <c r="I323" s="29">
        <f t="shared" ref="I323:I362" si="131">G323+H323</f>
        <v>0</v>
      </c>
      <c r="J323" s="31">
        <f>SUM(I$3:I323)</f>
        <v>113263757.79779166</v>
      </c>
      <c r="K323" s="32">
        <f t="shared" ref="K323:K362" si="132">$D323/12</f>
        <v>26.75</v>
      </c>
      <c r="L323" s="29">
        <f t="shared" ref="L323:L362" si="133">H323*K323</f>
        <v>0</v>
      </c>
      <c r="M323" s="37">
        <f t="shared" si="124"/>
        <v>150937.82930573344</v>
      </c>
      <c r="N323" s="37">
        <f t="shared" si="120"/>
        <v>0</v>
      </c>
      <c r="O323" s="37">
        <f>IF(G323 = E323*('Control Panel'!$C$22),M323*('Control Panel'!$C$22),$AG323-G323)</f>
        <v>764.43721467132923</v>
      </c>
      <c r="P323" s="38">
        <f t="shared" ref="P323:P362" si="134">IF(AND(F323=0,E323&gt;0),$AG323-H323-$AC323,IF(E323 = 0, IF(($AG323&gt;= $AC323+M323),M323,$AG323-$AC323),0))</f>
        <v>150937.82930573344</v>
      </c>
      <c r="Q323" s="38">
        <f t="shared" ref="Q323:Q362" si="135">O323+P323</f>
        <v>151702.26652040478</v>
      </c>
      <c r="R323" s="44">
        <f>SUM(Q$3:Q323)</f>
        <v>48861609.21233172</v>
      </c>
      <c r="S323" s="39">
        <f t="shared" ref="S323:S362" si="136">$D323/12</f>
        <v>26.75</v>
      </c>
      <c r="T323" s="38">
        <f t="shared" ref="T323:T362" si="137">P323*S323</f>
        <v>4037586.9339283695</v>
      </c>
      <c r="U323" s="17">
        <f t="shared" si="125"/>
        <v>10000000</v>
      </c>
      <c r="V323" s="17">
        <f t="shared" si="121"/>
        <v>9837665.4665470198</v>
      </c>
      <c r="W323" s="17">
        <f>IF(O323 = M323*('Control Panel'!$C$22), U323*('Control Panel'!$C$22),$AG323-G323-O323)</f>
        <v>50645.833333333343</v>
      </c>
      <c r="X323" s="20">
        <f t="shared" ref="X323:X362" si="138">IF(AND(N323=0,M323&gt;0),$AG323-P323-$AC323,IF(M323 = 0, IF(($AG323&gt;= $AC323+U323),U323,$AG323-$AC323),0))</f>
        <v>162334.5334529808</v>
      </c>
      <c r="Y323" s="20">
        <f t="shared" ref="Y323:Y362" si="139">W323+X323</f>
        <v>212980.36678631415</v>
      </c>
      <c r="Z323" s="48">
        <f>SUM(Y$3:Y323)</f>
        <v>16419647.033453057</v>
      </c>
      <c r="AA323" s="19">
        <f t="shared" ref="AA323:AA362" si="140">$D323/12</f>
        <v>26.75</v>
      </c>
      <c r="AB323" s="20">
        <f t="shared" ref="AB323:AB362" si="141">X323*AA323</f>
        <v>4342448.7698672367</v>
      </c>
      <c r="AC323" s="22">
        <f t="shared" ref="AC323:AC362" si="142">SUM(W323,O323,G323)</f>
        <v>51410.270548004672</v>
      </c>
      <c r="AD323" s="99">
        <f t="shared" ref="AD323:AD352" si="143">ABS(AH323)</f>
        <v>0</v>
      </c>
      <c r="AF323" s="40">
        <f t="shared" ref="AF323:AF362" si="144">Y323+Q323+I323</f>
        <v>364682.6333067189</v>
      </c>
      <c r="AG323" s="3">
        <f>IF('Control Panel'!$D$27= "ON",'Mortgage Amortization'!D323*(1-'Control Panel'!$C$27),'Mortgage Amortization'!D323)</f>
        <v>364682.6333067189</v>
      </c>
      <c r="AH323" s="40">
        <f t="shared" si="122"/>
        <v>0</v>
      </c>
      <c r="AK323" s="2">
        <f>SUM('Mortgage Amortization'!G323,'Mortgage Amortization'!M323,'Mortgage Amortization'!S323,'Mortgage Amortization'!Y323,'Mortgage Amortization'!AE323,'Mortgage Amortization'!AK323,'Mortgage Amortization'!AQ323,'Mortgage Amortization'!AW323,'Mortgage Amortization'!BC323,'Mortgage Amortization'!BI323,'Mortgage Amortization'!BO323,'Mortgage Amortization'!BU323,'Mortgage Amortization'!CA323,'Mortgage Amortization'!CG323,'Mortgage Amortization'!CM323)</f>
        <v>13120763.964365603</v>
      </c>
    </row>
    <row r="324" spans="3:37" x14ac:dyDescent="0.3">
      <c r="D324">
        <v>322</v>
      </c>
      <c r="E324" s="28">
        <f t="shared" si="123"/>
        <v>0</v>
      </c>
      <c r="F324" s="28">
        <f t="shared" ref="F324:F362" si="145">F323-H324</f>
        <v>0</v>
      </c>
      <c r="G324" s="28">
        <f>IF($AG324-E324*('Control Panel'!$C$22) &gt;=0, E324*('Control Panel'!$C$22),AG324)</f>
        <v>0</v>
      </c>
      <c r="H324" s="30">
        <f>IF(E324-$AC324 &lt;= 0,E324,'Mortgage Amortization'!$D324-$AC324)</f>
        <v>0</v>
      </c>
      <c r="I324" s="29">
        <f t="shared" si="131"/>
        <v>0</v>
      </c>
      <c r="J324" s="31">
        <f>SUM(I$3:I324)</f>
        <v>113263757.79779166</v>
      </c>
      <c r="K324" s="32">
        <f t="shared" si="132"/>
        <v>26.833333333333332</v>
      </c>
      <c r="L324" s="29">
        <f t="shared" si="133"/>
        <v>0</v>
      </c>
      <c r="M324" s="37">
        <f t="shared" si="124"/>
        <v>0</v>
      </c>
      <c r="N324" s="37">
        <f t="shared" ref="N324:N362" si="146">N323-P324</f>
        <v>0</v>
      </c>
      <c r="O324" s="37">
        <f>IF(G324 = E324*('Control Panel'!$C$22),M324*('Control Panel'!$C$22),$AG324-G324)</f>
        <v>0</v>
      </c>
      <c r="P324" s="38">
        <f t="shared" si="134"/>
        <v>0</v>
      </c>
      <c r="Q324" s="38">
        <f t="shared" si="135"/>
        <v>0</v>
      </c>
      <c r="R324" s="44">
        <f>SUM(Q$3:Q324)</f>
        <v>48861609.21233172</v>
      </c>
      <c r="S324" s="39">
        <f t="shared" si="136"/>
        <v>26.833333333333332</v>
      </c>
      <c r="T324" s="38">
        <f t="shared" si="137"/>
        <v>0</v>
      </c>
      <c r="U324" s="17">
        <f t="shared" si="125"/>
        <v>9837665.4665470198</v>
      </c>
      <c r="V324" s="17">
        <f t="shared" ref="V324:V362" si="147">V323-X324</f>
        <v>9522806.5098010842</v>
      </c>
      <c r="W324" s="17">
        <f>IF(O324 = M324*('Control Panel'!$C$22), U324*('Control Panel'!$C$22),$AG324-G324-O324)</f>
        <v>49823.676560782937</v>
      </c>
      <c r="X324" s="20">
        <f t="shared" si="138"/>
        <v>314858.95674593601</v>
      </c>
      <c r="Y324" s="20">
        <f t="shared" si="139"/>
        <v>364682.63330671896</v>
      </c>
      <c r="Z324" s="48">
        <f>SUM(Y$3:Y324)</f>
        <v>16784329.666759774</v>
      </c>
      <c r="AA324" s="19">
        <f t="shared" si="140"/>
        <v>26.833333333333332</v>
      </c>
      <c r="AB324" s="20">
        <f t="shared" si="141"/>
        <v>8448715.3393492829</v>
      </c>
      <c r="AC324" s="22">
        <f t="shared" si="142"/>
        <v>49823.676560782937</v>
      </c>
      <c r="AD324" s="99">
        <f t="shared" si="143"/>
        <v>0</v>
      </c>
      <c r="AF324" s="40">
        <f t="shared" si="144"/>
        <v>364682.63330671896</v>
      </c>
      <c r="AG324" s="3">
        <f>IF('Control Panel'!$D$27= "ON",'Mortgage Amortization'!D324*(1-'Control Panel'!$C$27),'Mortgage Amortization'!D324)</f>
        <v>364682.63330671896</v>
      </c>
      <c r="AH324" s="40">
        <f t="shared" ref="AH324:AH362" si="148">AF324-AG324</f>
        <v>0</v>
      </c>
      <c r="AK324" s="2">
        <f>SUM('Mortgage Amortization'!G324,'Mortgage Amortization'!M324,'Mortgage Amortization'!S324,'Mortgage Amortization'!Y324,'Mortgage Amortization'!AE324,'Mortgage Amortization'!AK324,'Mortgage Amortization'!AQ324,'Mortgage Amortization'!AW324,'Mortgage Amortization'!BC324,'Mortgage Amortization'!BI324,'Mortgage Amortization'!BO324,'Mortgage Amortization'!BU324,'Mortgage Amortization'!CA324,'Mortgage Amortization'!CG324,'Mortgage Amortization'!CM324)</f>
        <v>12825227.204771372</v>
      </c>
    </row>
    <row r="325" spans="3:37" x14ac:dyDescent="0.3">
      <c r="D325">
        <v>323</v>
      </c>
      <c r="E325" s="28">
        <f t="shared" ref="E325:E362" si="149">E324-H324</f>
        <v>0</v>
      </c>
      <c r="F325" s="28">
        <f t="shared" si="145"/>
        <v>0</v>
      </c>
      <c r="G325" s="28">
        <f>IF($AG325-E325*('Control Panel'!$C$22) &gt;=0, E325*('Control Panel'!$C$22),AG325)</f>
        <v>0</v>
      </c>
      <c r="H325" s="30">
        <f>IF(E325-$AC325 &lt;= 0,E325,'Mortgage Amortization'!$D325-$AC325)</f>
        <v>0</v>
      </c>
      <c r="I325" s="29">
        <f t="shared" si="131"/>
        <v>0</v>
      </c>
      <c r="J325" s="31">
        <f>SUM(I$3:I325)</f>
        <v>113263757.79779166</v>
      </c>
      <c r="K325" s="32">
        <f t="shared" si="132"/>
        <v>26.916666666666668</v>
      </c>
      <c r="L325" s="29">
        <f t="shared" si="133"/>
        <v>0</v>
      </c>
      <c r="M325" s="37">
        <f t="shared" ref="M325:M362" si="150">M324-P324</f>
        <v>0</v>
      </c>
      <c r="N325" s="37">
        <f t="shared" si="146"/>
        <v>0</v>
      </c>
      <c r="O325" s="37">
        <f>IF(G325 = E325*('Control Panel'!$C$22),M325*('Control Panel'!$C$22),$AG325-G325)</f>
        <v>0</v>
      </c>
      <c r="P325" s="38">
        <f t="shared" si="134"/>
        <v>0</v>
      </c>
      <c r="Q325" s="38">
        <f t="shared" si="135"/>
        <v>0</v>
      </c>
      <c r="R325" s="44">
        <f>SUM(Q$3:Q325)</f>
        <v>48861609.21233172</v>
      </c>
      <c r="S325" s="39">
        <f t="shared" si="136"/>
        <v>26.916666666666668</v>
      </c>
      <c r="T325" s="38">
        <f t="shared" si="137"/>
        <v>0</v>
      </c>
      <c r="U325" s="17">
        <f t="shared" ref="U325:U362" si="151">U324-X324</f>
        <v>9522806.5098010842</v>
      </c>
      <c r="V325" s="17">
        <f t="shared" si="147"/>
        <v>9206352.9236304611</v>
      </c>
      <c r="W325" s="17">
        <f>IF(O325 = M325*('Control Panel'!$C$22), U325*('Control Panel'!$C$22),$AG325-G325-O325)</f>
        <v>48229.047136096749</v>
      </c>
      <c r="X325" s="20">
        <f t="shared" si="138"/>
        <v>316453.58617062221</v>
      </c>
      <c r="Y325" s="20">
        <f t="shared" si="139"/>
        <v>364682.63330671896</v>
      </c>
      <c r="Z325" s="48">
        <f>SUM(Y$3:Y325)</f>
        <v>17149012.300066493</v>
      </c>
      <c r="AA325" s="19">
        <f t="shared" si="140"/>
        <v>26.916666666666668</v>
      </c>
      <c r="AB325" s="20">
        <f t="shared" si="141"/>
        <v>8517875.6944259144</v>
      </c>
      <c r="AC325" s="22">
        <f t="shared" si="142"/>
        <v>48229.047136096749</v>
      </c>
      <c r="AD325" s="99">
        <f t="shared" si="143"/>
        <v>0</v>
      </c>
      <c r="AF325" s="40">
        <f t="shared" si="144"/>
        <v>364682.63330671896</v>
      </c>
      <c r="AG325" s="3">
        <f>IF('Control Panel'!$D$27= "ON",'Mortgage Amortization'!D325*(1-'Control Panel'!$C$27),'Mortgage Amortization'!D325)</f>
        <v>364682.63330671896</v>
      </c>
      <c r="AH325" s="40">
        <f t="shared" si="148"/>
        <v>0</v>
      </c>
      <c r="AK325" s="2">
        <f>SUM('Mortgage Amortization'!G325,'Mortgage Amortization'!M325,'Mortgage Amortization'!S325,'Mortgage Amortization'!Y325,'Mortgage Amortization'!AE325,'Mortgage Amortization'!AK325,'Mortgage Amortization'!AQ325,'Mortgage Amortization'!AW325,'Mortgage Amortization'!BC325,'Mortgage Amortization'!BI325,'Mortgage Amortization'!BO325,'Mortgage Amortization'!BU325,'Mortgage Amortization'!CA325,'Mortgage Amortization'!CG325,'Mortgage Amortization'!CM325)</f>
        <v>12528135.2470203</v>
      </c>
    </row>
    <row r="326" spans="3:37" x14ac:dyDescent="0.3">
      <c r="C326">
        <f t="shared" ref="C326" si="152">D326/12</f>
        <v>27</v>
      </c>
      <c r="D326">
        <v>324</v>
      </c>
      <c r="E326" s="28">
        <f t="shared" si="149"/>
        <v>0</v>
      </c>
      <c r="F326" s="28">
        <f t="shared" si="145"/>
        <v>0</v>
      </c>
      <c r="G326" s="28">
        <f>IF($AG326-E326*('Control Panel'!$C$22) &gt;=0, E326*('Control Panel'!$C$22),AG326)</f>
        <v>0</v>
      </c>
      <c r="H326" s="30">
        <f>IF(E326-$AC326 &lt;= 0,E326,'Mortgage Amortization'!$D326-$AC326)</f>
        <v>0</v>
      </c>
      <c r="I326" s="29">
        <f t="shared" si="131"/>
        <v>0</v>
      </c>
      <c r="J326" s="31">
        <f>SUM(I$3:I326)</f>
        <v>113263757.79779166</v>
      </c>
      <c r="K326" s="32">
        <f t="shared" si="132"/>
        <v>27</v>
      </c>
      <c r="L326" s="29">
        <f t="shared" si="133"/>
        <v>0</v>
      </c>
      <c r="M326" s="37">
        <f t="shared" si="150"/>
        <v>0</v>
      </c>
      <c r="N326" s="37">
        <f t="shared" si="146"/>
        <v>0</v>
      </c>
      <c r="O326" s="37">
        <f>IF(G326 = E326*('Control Panel'!$C$22),M326*('Control Panel'!$C$22),$AG326-G326)</f>
        <v>0</v>
      </c>
      <c r="P326" s="38">
        <f t="shared" si="134"/>
        <v>0</v>
      </c>
      <c r="Q326" s="38">
        <f t="shared" si="135"/>
        <v>0</v>
      </c>
      <c r="R326" s="44">
        <f>SUM(Q$3:Q326)</f>
        <v>48861609.21233172</v>
      </c>
      <c r="S326" s="39">
        <f t="shared" si="136"/>
        <v>27</v>
      </c>
      <c r="T326" s="38">
        <f t="shared" si="137"/>
        <v>0</v>
      </c>
      <c r="U326" s="17">
        <f t="shared" si="151"/>
        <v>9206352.9236304611</v>
      </c>
      <c r="V326" s="17">
        <f t="shared" si="147"/>
        <v>8888296.6319015455</v>
      </c>
      <c r="W326" s="17">
        <f>IF(O326 = M326*('Control Panel'!$C$22), U326*('Control Panel'!$C$22),$AG326-G326-O326)</f>
        <v>46626.341577803447</v>
      </c>
      <c r="X326" s="20">
        <f t="shared" si="138"/>
        <v>318056.29172891553</v>
      </c>
      <c r="Y326" s="20">
        <f t="shared" si="139"/>
        <v>364682.63330671896</v>
      </c>
      <c r="Z326" s="48">
        <f>SUM(Y$3:Y326)</f>
        <v>17513694.933373213</v>
      </c>
      <c r="AA326" s="19">
        <f t="shared" si="140"/>
        <v>27</v>
      </c>
      <c r="AB326" s="20">
        <f t="shared" si="141"/>
        <v>8587519.8766807187</v>
      </c>
      <c r="AC326" s="22">
        <f t="shared" si="142"/>
        <v>46626.341577803447</v>
      </c>
      <c r="AD326" s="99">
        <f t="shared" si="143"/>
        <v>0</v>
      </c>
      <c r="AF326" s="40">
        <f t="shared" si="144"/>
        <v>364682.63330671896</v>
      </c>
      <c r="AG326" s="3">
        <f>IF('Control Panel'!$D$27= "ON",'Mortgage Amortization'!D326*(1-'Control Panel'!$C$27),'Mortgage Amortization'!D326)</f>
        <v>364682.63330671896</v>
      </c>
      <c r="AH326" s="40">
        <f t="shared" si="148"/>
        <v>0</v>
      </c>
      <c r="AK326" s="2">
        <f>SUM('Mortgage Amortization'!G326,'Mortgage Amortization'!M326,'Mortgage Amortization'!S326,'Mortgage Amortization'!Y326,'Mortgage Amortization'!AE326,'Mortgage Amortization'!AK326,'Mortgage Amortization'!AQ326,'Mortgage Amortization'!AW326,'Mortgage Amortization'!BC326,'Mortgage Amortization'!BI326,'Mortgage Amortization'!BO326,'Mortgage Amortization'!BU326,'Mortgage Amortization'!CA326,'Mortgage Amortization'!CG326,'Mortgage Amortization'!CM326)</f>
        <v>12229479.793912761</v>
      </c>
    </row>
    <row r="327" spans="3:37" x14ac:dyDescent="0.3">
      <c r="D327">
        <v>325</v>
      </c>
      <c r="E327" s="28">
        <f t="shared" si="149"/>
        <v>0</v>
      </c>
      <c r="F327" s="28">
        <f t="shared" si="145"/>
        <v>0</v>
      </c>
      <c r="G327" s="28">
        <f>IF($AG327-E327*('Control Panel'!$C$22) &gt;=0, E327*('Control Panel'!$C$22),AG327)</f>
        <v>0</v>
      </c>
      <c r="H327" s="30">
        <f>IF(E327-$AC327 &lt;= 0,E327,'Mortgage Amortization'!$D327-$AC327)</f>
        <v>0</v>
      </c>
      <c r="I327" s="29">
        <f t="shared" si="131"/>
        <v>0</v>
      </c>
      <c r="J327" s="31">
        <f>SUM(I$3:I327)</f>
        <v>113263757.79779166</v>
      </c>
      <c r="K327" s="32">
        <f t="shared" si="132"/>
        <v>27.083333333333332</v>
      </c>
      <c r="L327" s="29">
        <f t="shared" si="133"/>
        <v>0</v>
      </c>
      <c r="M327" s="37">
        <f t="shared" si="150"/>
        <v>0</v>
      </c>
      <c r="N327" s="37">
        <f t="shared" si="146"/>
        <v>0</v>
      </c>
      <c r="O327" s="37">
        <f>IF(G327 = E327*('Control Panel'!$C$22),M327*('Control Panel'!$C$22),$AG327-G327)</f>
        <v>0</v>
      </c>
      <c r="P327" s="38">
        <f t="shared" si="134"/>
        <v>0</v>
      </c>
      <c r="Q327" s="38">
        <f t="shared" si="135"/>
        <v>0</v>
      </c>
      <c r="R327" s="44">
        <f>SUM(Q$3:Q327)</f>
        <v>48861609.21233172</v>
      </c>
      <c r="S327" s="39">
        <f t="shared" si="136"/>
        <v>27.083333333333332</v>
      </c>
      <c r="T327" s="38">
        <f t="shared" si="137"/>
        <v>0</v>
      </c>
      <c r="U327" s="17">
        <f t="shared" si="151"/>
        <v>8888296.6319015455</v>
      </c>
      <c r="V327" s="17">
        <f t="shared" si="147"/>
        <v>8568629.517578477</v>
      </c>
      <c r="W327" s="17">
        <f>IF(O327 = M327*('Control Panel'!$C$22), U327*('Control Panel'!$C$22),$AG327-G327-O327)</f>
        <v>45015.518983651375</v>
      </c>
      <c r="X327" s="20">
        <f t="shared" si="138"/>
        <v>319667.11432306754</v>
      </c>
      <c r="Y327" s="20">
        <f t="shared" si="139"/>
        <v>364682.6333067189</v>
      </c>
      <c r="Z327" s="48">
        <f>SUM(Y$3:Y327)</f>
        <v>17878377.566679932</v>
      </c>
      <c r="AA327" s="19">
        <f t="shared" si="140"/>
        <v>27.083333333333332</v>
      </c>
      <c r="AB327" s="20">
        <f t="shared" si="141"/>
        <v>8657651.0129164122</v>
      </c>
      <c r="AC327" s="22">
        <f t="shared" si="142"/>
        <v>45015.518983651375</v>
      </c>
      <c r="AD327" s="99">
        <f t="shared" si="143"/>
        <v>0</v>
      </c>
      <c r="AF327" s="40">
        <f t="shared" si="144"/>
        <v>364682.6333067189</v>
      </c>
      <c r="AG327" s="3">
        <f>IF('Control Panel'!$D$27= "ON",'Mortgage Amortization'!D327*(1-'Control Panel'!$C$27),'Mortgage Amortization'!D327)</f>
        <v>364682.6333067189</v>
      </c>
      <c r="AH327" s="40">
        <f t="shared" si="148"/>
        <v>0</v>
      </c>
      <c r="AK327" s="2">
        <f>SUM('Mortgage Amortization'!G327,'Mortgage Amortization'!M327,'Mortgage Amortization'!S327,'Mortgage Amortization'!Y327,'Mortgage Amortization'!AE327,'Mortgage Amortization'!AK327,'Mortgage Amortization'!AQ327,'Mortgage Amortization'!AW327,'Mortgage Amortization'!BC327,'Mortgage Amortization'!BI327,'Mortgage Amortization'!BO327,'Mortgage Amortization'!BU327,'Mortgage Amortization'!CA327,'Mortgage Amortization'!CG327,'Mortgage Amortization'!CM327)</f>
        <v>11929252.503427276</v>
      </c>
    </row>
    <row r="328" spans="3:37" x14ac:dyDescent="0.3">
      <c r="D328">
        <v>326</v>
      </c>
      <c r="E328" s="28">
        <f t="shared" si="149"/>
        <v>0</v>
      </c>
      <c r="F328" s="28">
        <f t="shared" si="145"/>
        <v>0</v>
      </c>
      <c r="G328" s="28">
        <f>IF($AG328-E328*('Control Panel'!$C$22) &gt;=0, E328*('Control Panel'!$C$22),AG328)</f>
        <v>0</v>
      </c>
      <c r="H328" s="30">
        <f>IF(E328-$AC328 &lt;= 0,E328,'Mortgage Amortization'!$D328-$AC328)</f>
        <v>0</v>
      </c>
      <c r="I328" s="29">
        <f t="shared" si="131"/>
        <v>0</v>
      </c>
      <c r="J328" s="31">
        <f>SUM(I$3:I328)</f>
        <v>113263757.79779166</v>
      </c>
      <c r="K328" s="32">
        <f t="shared" si="132"/>
        <v>27.166666666666668</v>
      </c>
      <c r="L328" s="29">
        <f t="shared" si="133"/>
        <v>0</v>
      </c>
      <c r="M328" s="37">
        <f t="shared" si="150"/>
        <v>0</v>
      </c>
      <c r="N328" s="37">
        <f t="shared" si="146"/>
        <v>0</v>
      </c>
      <c r="O328" s="37">
        <f>IF(G328 = E328*('Control Panel'!$C$22),M328*('Control Panel'!$C$22),$AG328-G328)</f>
        <v>0</v>
      </c>
      <c r="P328" s="38">
        <f t="shared" si="134"/>
        <v>0</v>
      </c>
      <c r="Q328" s="38">
        <f t="shared" si="135"/>
        <v>0</v>
      </c>
      <c r="R328" s="44">
        <f>SUM(Q$3:Q328)</f>
        <v>48861609.21233172</v>
      </c>
      <c r="S328" s="39">
        <f t="shared" si="136"/>
        <v>27.166666666666668</v>
      </c>
      <c r="T328" s="38">
        <f t="shared" si="137"/>
        <v>0</v>
      </c>
      <c r="U328" s="17">
        <f t="shared" si="151"/>
        <v>8568629.517578477</v>
      </c>
      <c r="V328" s="17">
        <f t="shared" si="147"/>
        <v>8247343.4225159939</v>
      </c>
      <c r="W328" s="17">
        <f>IF(O328 = M328*('Control Panel'!$C$22), U328*('Control Panel'!$C$22),$AG328-G328-O328)</f>
        <v>43396.538244235999</v>
      </c>
      <c r="X328" s="20">
        <f t="shared" si="138"/>
        <v>321286.09506248287</v>
      </c>
      <c r="Y328" s="20">
        <f t="shared" si="139"/>
        <v>364682.6333067189</v>
      </c>
      <c r="Z328" s="48">
        <f>SUM(Y$3:Y328)</f>
        <v>18243060.199986652</v>
      </c>
      <c r="AA328" s="19">
        <f t="shared" si="140"/>
        <v>27.166666666666668</v>
      </c>
      <c r="AB328" s="20">
        <f t="shared" si="141"/>
        <v>8728272.2491974514</v>
      </c>
      <c r="AC328" s="22">
        <f t="shared" si="142"/>
        <v>43396.538244235999</v>
      </c>
      <c r="AD328" s="99">
        <f t="shared" si="143"/>
        <v>0</v>
      </c>
      <c r="AF328" s="40">
        <f t="shared" si="144"/>
        <v>364682.6333067189</v>
      </c>
      <c r="AG328" s="3">
        <f>IF('Control Panel'!$D$27= "ON",'Mortgage Amortization'!D328*(1-'Control Panel'!$C$27),'Mortgage Amortization'!D328)</f>
        <v>364682.63330671884</v>
      </c>
      <c r="AH328" s="40">
        <f t="shared" si="148"/>
        <v>0</v>
      </c>
      <c r="AK328" s="2">
        <f>SUM('Mortgage Amortization'!G328,'Mortgage Amortization'!M328,'Mortgage Amortization'!S328,'Mortgage Amortization'!Y328,'Mortgage Amortization'!AE328,'Mortgage Amortization'!AK328,'Mortgage Amortization'!AQ328,'Mortgage Amortization'!AW328,'Mortgage Amortization'!BC328,'Mortgage Amortization'!BI328,'Mortgage Amortization'!BO328,'Mortgage Amortization'!BU328,'Mortgage Amortization'!CA328,'Mortgage Amortization'!CG328,'Mortgage Amortization'!CM328)</f>
        <v>11627444.988475725</v>
      </c>
    </row>
    <row r="329" spans="3:37" x14ac:dyDescent="0.3">
      <c r="D329">
        <v>327</v>
      </c>
      <c r="E329" s="28">
        <f t="shared" si="149"/>
        <v>0</v>
      </c>
      <c r="F329" s="28">
        <f t="shared" si="145"/>
        <v>0</v>
      </c>
      <c r="G329" s="28">
        <f>IF($AG329-E329*('Control Panel'!$C$22) &gt;=0, E329*('Control Panel'!$C$22),AG329)</f>
        <v>0</v>
      </c>
      <c r="H329" s="30">
        <f>IF(E329-$AC329 &lt;= 0,E329,'Mortgage Amortization'!$D329-$AC329)</f>
        <v>0</v>
      </c>
      <c r="I329" s="29">
        <f t="shared" si="131"/>
        <v>0</v>
      </c>
      <c r="J329" s="31">
        <f>SUM(I$3:I329)</f>
        <v>113263757.79779166</v>
      </c>
      <c r="K329" s="32">
        <f t="shared" si="132"/>
        <v>27.25</v>
      </c>
      <c r="L329" s="29">
        <f t="shared" si="133"/>
        <v>0</v>
      </c>
      <c r="M329" s="37">
        <f t="shared" si="150"/>
        <v>0</v>
      </c>
      <c r="N329" s="37">
        <f t="shared" si="146"/>
        <v>0</v>
      </c>
      <c r="O329" s="37">
        <f>IF(G329 = E329*('Control Panel'!$C$22),M329*('Control Panel'!$C$22),$AG329-G329)</f>
        <v>0</v>
      </c>
      <c r="P329" s="38">
        <f t="shared" si="134"/>
        <v>0</v>
      </c>
      <c r="Q329" s="38">
        <f t="shared" si="135"/>
        <v>0</v>
      </c>
      <c r="R329" s="44">
        <f>SUM(Q$3:Q329)</f>
        <v>48861609.21233172</v>
      </c>
      <c r="S329" s="39">
        <f t="shared" si="136"/>
        <v>27.25</v>
      </c>
      <c r="T329" s="38">
        <f t="shared" si="137"/>
        <v>0</v>
      </c>
      <c r="U329" s="17">
        <f t="shared" si="151"/>
        <v>8247343.4225159939</v>
      </c>
      <c r="V329" s="17">
        <f t="shared" si="147"/>
        <v>7924430.147251226</v>
      </c>
      <c r="W329" s="17">
        <f>IF(O329 = M329*('Control Panel'!$C$22), U329*('Control Panel'!$C$22),$AG329-G329-O329)</f>
        <v>41769.3580419508</v>
      </c>
      <c r="X329" s="20">
        <f t="shared" si="138"/>
        <v>322913.2752647681</v>
      </c>
      <c r="Y329" s="20">
        <f t="shared" si="139"/>
        <v>364682.6333067189</v>
      </c>
      <c r="Z329" s="48">
        <f>SUM(Y$3:Y329)</f>
        <v>18607742.833293371</v>
      </c>
      <c r="AA329" s="19">
        <f t="shared" si="140"/>
        <v>27.25</v>
      </c>
      <c r="AB329" s="20">
        <f t="shared" si="141"/>
        <v>8799386.7509649303</v>
      </c>
      <c r="AC329" s="22">
        <f t="shared" si="142"/>
        <v>41769.3580419508</v>
      </c>
      <c r="AD329" s="99">
        <f t="shared" si="143"/>
        <v>0</v>
      </c>
      <c r="AF329" s="40">
        <f t="shared" si="144"/>
        <v>364682.6333067189</v>
      </c>
      <c r="AG329" s="3">
        <f>IF('Control Panel'!$D$27= "ON",'Mortgage Amortization'!D329*(1-'Control Panel'!$C$27),'Mortgage Amortization'!D329)</f>
        <v>364682.6333067189</v>
      </c>
      <c r="AH329" s="40">
        <f t="shared" si="148"/>
        <v>0</v>
      </c>
      <c r="AK329" s="2">
        <f>SUM('Mortgage Amortization'!G329,'Mortgage Amortization'!M329,'Mortgage Amortization'!S329,'Mortgage Amortization'!Y329,'Mortgage Amortization'!AE329,'Mortgage Amortization'!AK329,'Mortgage Amortization'!AQ329,'Mortgage Amortization'!AW329,'Mortgage Amortization'!BC329,'Mortgage Amortization'!BI329,'Mortgage Amortization'!BO329,'Mortgage Amortization'!BU329,'Mortgage Amortization'!CA329,'Mortgage Amortization'!CG329,'Mortgage Amortization'!CM329)</f>
        <v>11324048.816657146</v>
      </c>
    </row>
    <row r="330" spans="3:37" x14ac:dyDescent="0.3">
      <c r="D330">
        <v>328</v>
      </c>
      <c r="E330" s="28">
        <f t="shared" si="149"/>
        <v>0</v>
      </c>
      <c r="F330" s="28">
        <f t="shared" si="145"/>
        <v>0</v>
      </c>
      <c r="G330" s="28">
        <f>IF($AG330-E330*('Control Panel'!$C$22) &gt;=0, E330*('Control Panel'!$C$22),AG330)</f>
        <v>0</v>
      </c>
      <c r="H330" s="30">
        <f>IF(E330-$AC330 &lt;= 0,E330,'Mortgage Amortization'!$D330-$AC330)</f>
        <v>0</v>
      </c>
      <c r="I330" s="29">
        <f t="shared" si="131"/>
        <v>0</v>
      </c>
      <c r="J330" s="31">
        <f>SUM(I$3:I330)</f>
        <v>113263757.79779166</v>
      </c>
      <c r="K330" s="32">
        <f t="shared" si="132"/>
        <v>27.333333333333332</v>
      </c>
      <c r="L330" s="29">
        <f t="shared" si="133"/>
        <v>0</v>
      </c>
      <c r="M330" s="37">
        <f t="shared" si="150"/>
        <v>0</v>
      </c>
      <c r="N330" s="37">
        <f t="shared" si="146"/>
        <v>0</v>
      </c>
      <c r="O330" s="37">
        <f>IF(G330 = E330*('Control Panel'!$C$22),M330*('Control Panel'!$C$22),$AG330-G330)</f>
        <v>0</v>
      </c>
      <c r="P330" s="38">
        <f t="shared" si="134"/>
        <v>0</v>
      </c>
      <c r="Q330" s="38">
        <f t="shared" si="135"/>
        <v>0</v>
      </c>
      <c r="R330" s="44">
        <f>SUM(Q$3:Q330)</f>
        <v>48861609.21233172</v>
      </c>
      <c r="S330" s="39">
        <f t="shared" si="136"/>
        <v>27.333333333333332</v>
      </c>
      <c r="T330" s="38">
        <f t="shared" si="137"/>
        <v>0</v>
      </c>
      <c r="U330" s="17">
        <f t="shared" si="151"/>
        <v>7924430.147251226</v>
      </c>
      <c r="V330" s="17">
        <f t="shared" si="147"/>
        <v>7599881.4507944398</v>
      </c>
      <c r="W330" s="17">
        <f>IF(O330 = M330*('Control Panel'!$C$22), U330*('Control Panel'!$C$22),$AG330-G330-O330)</f>
        <v>40133.936849932776</v>
      </c>
      <c r="X330" s="20">
        <f t="shared" si="138"/>
        <v>324548.69645678619</v>
      </c>
      <c r="Y330" s="20">
        <f t="shared" si="139"/>
        <v>364682.63330671896</v>
      </c>
      <c r="Z330" s="48">
        <f>SUM(Y$3:Y330)</f>
        <v>18972425.46660009</v>
      </c>
      <c r="AA330" s="19">
        <f t="shared" si="140"/>
        <v>27.333333333333332</v>
      </c>
      <c r="AB330" s="20">
        <f t="shared" si="141"/>
        <v>8870997.7031521555</v>
      </c>
      <c r="AC330" s="22">
        <f t="shared" si="142"/>
        <v>40133.936849932776</v>
      </c>
      <c r="AD330" s="99">
        <f t="shared" si="143"/>
        <v>0</v>
      </c>
      <c r="AF330" s="40">
        <f t="shared" si="144"/>
        <v>364682.63330671896</v>
      </c>
      <c r="AG330" s="3">
        <f>IF('Control Panel'!$D$27= "ON",'Mortgage Amortization'!D330*(1-'Control Panel'!$C$27),'Mortgage Amortization'!D330)</f>
        <v>364682.63330671896</v>
      </c>
      <c r="AH330" s="40">
        <f t="shared" si="148"/>
        <v>0</v>
      </c>
      <c r="AK330" s="2">
        <f>SUM('Mortgage Amortization'!G330,'Mortgage Amortization'!M330,'Mortgage Amortization'!S330,'Mortgage Amortization'!Y330,'Mortgage Amortization'!AE330,'Mortgage Amortization'!AK330,'Mortgage Amortization'!AQ330,'Mortgage Amortization'!AW330,'Mortgage Amortization'!BC330,'Mortgage Amortization'!BI330,'Mortgage Amortization'!BO330,'Mortgage Amortization'!BU330,'Mortgage Amortization'!CA330,'Mortgage Amortization'!CG330,'Mortgage Amortization'!CM330)</f>
        <v>11019055.510010228</v>
      </c>
    </row>
    <row r="331" spans="3:37" x14ac:dyDescent="0.3">
      <c r="D331">
        <v>329</v>
      </c>
      <c r="E331" s="28">
        <f t="shared" si="149"/>
        <v>0</v>
      </c>
      <c r="F331" s="28">
        <f t="shared" si="145"/>
        <v>0</v>
      </c>
      <c r="G331" s="28">
        <f>IF($AG331-E331*('Control Panel'!$C$22) &gt;=0, E331*('Control Panel'!$C$22),AG331)</f>
        <v>0</v>
      </c>
      <c r="H331" s="30">
        <f>IF(E331-$AC331 &lt;= 0,E331,'Mortgage Amortization'!$D331-$AC331)</f>
        <v>0</v>
      </c>
      <c r="I331" s="29">
        <f t="shared" si="131"/>
        <v>0</v>
      </c>
      <c r="J331" s="31">
        <f>SUM(I$3:I331)</f>
        <v>113263757.79779166</v>
      </c>
      <c r="K331" s="32">
        <f t="shared" si="132"/>
        <v>27.416666666666668</v>
      </c>
      <c r="L331" s="29">
        <f t="shared" si="133"/>
        <v>0</v>
      </c>
      <c r="M331" s="37">
        <f t="shared" si="150"/>
        <v>0</v>
      </c>
      <c r="N331" s="37">
        <f t="shared" si="146"/>
        <v>0</v>
      </c>
      <c r="O331" s="37">
        <f>IF(G331 = E331*('Control Panel'!$C$22),M331*('Control Panel'!$C$22),$AG331-G331)</f>
        <v>0</v>
      </c>
      <c r="P331" s="38">
        <f t="shared" si="134"/>
        <v>0</v>
      </c>
      <c r="Q331" s="38">
        <f t="shared" si="135"/>
        <v>0</v>
      </c>
      <c r="R331" s="44">
        <f>SUM(Q$3:Q331)</f>
        <v>48861609.21233172</v>
      </c>
      <c r="S331" s="39">
        <f t="shared" si="136"/>
        <v>27.416666666666668</v>
      </c>
      <c r="T331" s="38">
        <f t="shared" si="137"/>
        <v>0</v>
      </c>
      <c r="U331" s="17">
        <f t="shared" si="151"/>
        <v>7599881.4507944398</v>
      </c>
      <c r="V331" s="17">
        <f t="shared" si="147"/>
        <v>7273689.0504187234</v>
      </c>
      <c r="W331" s="17">
        <f>IF(O331 = M331*('Control Panel'!$C$22), U331*('Control Panel'!$C$22),$AG331-G331-O331)</f>
        <v>38490.232931002676</v>
      </c>
      <c r="X331" s="20">
        <f t="shared" si="138"/>
        <v>326192.40037571621</v>
      </c>
      <c r="Y331" s="20">
        <f t="shared" si="139"/>
        <v>364682.6333067189</v>
      </c>
      <c r="Z331" s="48">
        <f>SUM(Y$3:Y331)</f>
        <v>19337108.09990681</v>
      </c>
      <c r="AA331" s="19">
        <f t="shared" si="140"/>
        <v>27.416666666666668</v>
      </c>
      <c r="AB331" s="20">
        <f t="shared" si="141"/>
        <v>8943108.3103008866</v>
      </c>
      <c r="AC331" s="22">
        <f t="shared" si="142"/>
        <v>38490.232931002676</v>
      </c>
      <c r="AD331" s="99">
        <f t="shared" si="143"/>
        <v>0</v>
      </c>
      <c r="AF331" s="40">
        <f t="shared" si="144"/>
        <v>364682.6333067189</v>
      </c>
      <c r="AG331" s="3">
        <f>IF('Control Panel'!$D$27= "ON",'Mortgage Amortization'!D331*(1-'Control Panel'!$C$27),'Mortgage Amortization'!D331)</f>
        <v>364682.6333067189</v>
      </c>
      <c r="AH331" s="40">
        <f t="shared" si="148"/>
        <v>0</v>
      </c>
      <c r="AK331" s="2">
        <f>SUM('Mortgage Amortization'!G331,'Mortgage Amortization'!M331,'Mortgage Amortization'!S331,'Mortgage Amortization'!Y331,'Mortgage Amortization'!AE331,'Mortgage Amortization'!AK331,'Mortgage Amortization'!AQ331,'Mortgage Amortization'!AW331,'Mortgage Amortization'!BC331,'Mortgage Amortization'!BI331,'Mortgage Amortization'!BO331,'Mortgage Amortization'!BU331,'Mortgage Amortization'!CA331,'Mortgage Amortization'!CG331,'Mortgage Amortization'!CM331)</f>
        <v>10712456.544764416</v>
      </c>
    </row>
    <row r="332" spans="3:37" x14ac:dyDescent="0.3">
      <c r="D332">
        <v>330</v>
      </c>
      <c r="E332" s="28">
        <f t="shared" si="149"/>
        <v>0</v>
      </c>
      <c r="F332" s="28">
        <f t="shared" si="145"/>
        <v>0</v>
      </c>
      <c r="G332" s="28">
        <f>IF($AG332-E332*('Control Panel'!$C$22) &gt;=0, E332*('Control Panel'!$C$22),AG332)</f>
        <v>0</v>
      </c>
      <c r="H332" s="30">
        <f>IF(E332-$AC332 &lt;= 0,E332,'Mortgage Amortization'!$D332-$AC332)</f>
        <v>0</v>
      </c>
      <c r="I332" s="29">
        <f t="shared" si="131"/>
        <v>0</v>
      </c>
      <c r="J332" s="31">
        <f>SUM(I$3:I332)</f>
        <v>113263757.79779166</v>
      </c>
      <c r="K332" s="32">
        <f t="shared" si="132"/>
        <v>27.5</v>
      </c>
      <c r="L332" s="29">
        <f t="shared" si="133"/>
        <v>0</v>
      </c>
      <c r="M332" s="37">
        <f t="shared" si="150"/>
        <v>0</v>
      </c>
      <c r="N332" s="37">
        <f t="shared" si="146"/>
        <v>0</v>
      </c>
      <c r="O332" s="37">
        <f>IF(G332 = E332*('Control Panel'!$C$22),M332*('Control Panel'!$C$22),$AG332-G332)</f>
        <v>0</v>
      </c>
      <c r="P332" s="38">
        <f t="shared" si="134"/>
        <v>0</v>
      </c>
      <c r="Q332" s="38">
        <f t="shared" si="135"/>
        <v>0</v>
      </c>
      <c r="R332" s="44">
        <f>SUM(Q$3:Q332)</f>
        <v>48861609.21233172</v>
      </c>
      <c r="S332" s="39">
        <f t="shared" si="136"/>
        <v>27.5</v>
      </c>
      <c r="T332" s="38">
        <f t="shared" si="137"/>
        <v>0</v>
      </c>
      <c r="U332" s="17">
        <f t="shared" si="151"/>
        <v>7273689.0504187234</v>
      </c>
      <c r="V332" s="17">
        <f t="shared" si="147"/>
        <v>6945844.6214486044</v>
      </c>
      <c r="W332" s="17">
        <f>IF(O332 = M332*('Control Panel'!$C$22), U332*('Control Panel'!$C$22),$AG332-G332-O332)</f>
        <v>36838.204336599832</v>
      </c>
      <c r="X332" s="20">
        <f t="shared" si="138"/>
        <v>327844.42897011904</v>
      </c>
      <c r="Y332" s="20">
        <f t="shared" si="139"/>
        <v>364682.6333067189</v>
      </c>
      <c r="Z332" s="48">
        <f>SUM(Y$3:Y332)</f>
        <v>19701790.733213529</v>
      </c>
      <c r="AA332" s="19">
        <f t="shared" si="140"/>
        <v>27.5</v>
      </c>
      <c r="AB332" s="20">
        <f t="shared" si="141"/>
        <v>9015721.796678273</v>
      </c>
      <c r="AC332" s="22">
        <f t="shared" si="142"/>
        <v>36838.204336599832</v>
      </c>
      <c r="AD332" s="99">
        <f t="shared" si="143"/>
        <v>0</v>
      </c>
      <c r="AF332" s="40">
        <f t="shared" si="144"/>
        <v>364682.6333067189</v>
      </c>
      <c r="AG332" s="3">
        <f>IF('Control Panel'!$D$27= "ON",'Mortgage Amortization'!D332*(1-'Control Panel'!$C$27),'Mortgage Amortization'!D332)</f>
        <v>364682.6333067189</v>
      </c>
      <c r="AH332" s="40">
        <f t="shared" si="148"/>
        <v>0</v>
      </c>
      <c r="AK332" s="2">
        <f>SUM('Mortgage Amortization'!G332,'Mortgage Amortization'!M332,'Mortgage Amortization'!S332,'Mortgage Amortization'!Y332,'Mortgage Amortization'!AE332,'Mortgage Amortization'!AK332,'Mortgage Amortization'!AQ332,'Mortgage Amortization'!AW332,'Mortgage Amortization'!BC332,'Mortgage Amortization'!BI332,'Mortgage Amortization'!BO332,'Mortgage Amortization'!BU332,'Mortgage Amortization'!CA332,'Mortgage Amortization'!CG332,'Mortgage Amortization'!CM332)</f>
        <v>10404243.351089638</v>
      </c>
    </row>
    <row r="333" spans="3:37" x14ac:dyDescent="0.3">
      <c r="D333">
        <v>331</v>
      </c>
      <c r="E333" s="28">
        <f t="shared" si="149"/>
        <v>0</v>
      </c>
      <c r="F333" s="28">
        <f t="shared" si="145"/>
        <v>0</v>
      </c>
      <c r="G333" s="28">
        <f>IF($AG333-E333*('Control Panel'!$C$22) &gt;=0, E333*('Control Panel'!$C$22),AG333)</f>
        <v>0</v>
      </c>
      <c r="H333" s="30">
        <f>IF(E333-$AC333 &lt;= 0,E333,'Mortgage Amortization'!$D333-$AC333)</f>
        <v>0</v>
      </c>
      <c r="I333" s="29">
        <f t="shared" si="131"/>
        <v>0</v>
      </c>
      <c r="J333" s="31">
        <f>SUM(I$3:I333)</f>
        <v>113263757.79779166</v>
      </c>
      <c r="K333" s="32">
        <f t="shared" si="132"/>
        <v>27.583333333333332</v>
      </c>
      <c r="L333" s="29">
        <f t="shared" si="133"/>
        <v>0</v>
      </c>
      <c r="M333" s="37">
        <f t="shared" si="150"/>
        <v>0</v>
      </c>
      <c r="N333" s="37">
        <f t="shared" si="146"/>
        <v>0</v>
      </c>
      <c r="O333" s="37">
        <f>IF(G333 = E333*('Control Panel'!$C$22),M333*('Control Panel'!$C$22),$AG333-G333)</f>
        <v>0</v>
      </c>
      <c r="P333" s="38">
        <f t="shared" si="134"/>
        <v>0</v>
      </c>
      <c r="Q333" s="38">
        <f t="shared" si="135"/>
        <v>0</v>
      </c>
      <c r="R333" s="44">
        <f>SUM(Q$3:Q333)</f>
        <v>48861609.21233172</v>
      </c>
      <c r="S333" s="39">
        <f t="shared" si="136"/>
        <v>27.583333333333332</v>
      </c>
      <c r="T333" s="38">
        <f t="shared" si="137"/>
        <v>0</v>
      </c>
      <c r="U333" s="17">
        <f t="shared" si="151"/>
        <v>6945844.6214486044</v>
      </c>
      <c r="V333" s="17">
        <f t="shared" si="147"/>
        <v>6616339.7970475974</v>
      </c>
      <c r="W333" s="17">
        <f>IF(O333 = M333*('Control Panel'!$C$22), U333*('Control Panel'!$C$22),$AG333-G333-O333)</f>
        <v>35177.808905711587</v>
      </c>
      <c r="X333" s="20">
        <f t="shared" si="138"/>
        <v>329504.82440100738</v>
      </c>
      <c r="Y333" s="20">
        <f t="shared" si="139"/>
        <v>364682.63330671896</v>
      </c>
      <c r="Z333" s="48">
        <f>SUM(Y$3:Y333)</f>
        <v>20066473.366520248</v>
      </c>
      <c r="AA333" s="19">
        <f t="shared" si="140"/>
        <v>27.583333333333332</v>
      </c>
      <c r="AB333" s="20">
        <f t="shared" si="141"/>
        <v>9088841.4063944537</v>
      </c>
      <c r="AC333" s="22">
        <f t="shared" si="142"/>
        <v>35177.808905711587</v>
      </c>
      <c r="AD333" s="99">
        <f t="shared" si="143"/>
        <v>0</v>
      </c>
      <c r="AF333" s="40">
        <f t="shared" si="144"/>
        <v>364682.63330671896</v>
      </c>
      <c r="AG333" s="3">
        <f>IF('Control Panel'!$D$27= "ON",'Mortgage Amortization'!D333*(1-'Control Panel'!$C$27),'Mortgage Amortization'!D333)</f>
        <v>364682.63330671896</v>
      </c>
      <c r="AH333" s="40">
        <f t="shared" si="148"/>
        <v>0</v>
      </c>
      <c r="AK333" s="2">
        <f>SUM('Mortgage Amortization'!G333,'Mortgage Amortization'!M333,'Mortgage Amortization'!S333,'Mortgage Amortization'!Y333,'Mortgage Amortization'!AE333,'Mortgage Amortization'!AK333,'Mortgage Amortization'!AQ333,'Mortgage Amortization'!AW333,'Mortgage Amortization'!BC333,'Mortgage Amortization'!BI333,'Mortgage Amortization'!BO333,'Mortgage Amortization'!BU333,'Mortgage Amortization'!CA333,'Mortgage Amortization'!CG333,'Mortgage Amortization'!CM333)</f>
        <v>10094407.312844675</v>
      </c>
    </row>
    <row r="334" spans="3:37" x14ac:dyDescent="0.3">
      <c r="D334">
        <v>332</v>
      </c>
      <c r="E334" s="28">
        <f t="shared" si="149"/>
        <v>0</v>
      </c>
      <c r="F334" s="28">
        <f t="shared" si="145"/>
        <v>0</v>
      </c>
      <c r="G334" s="28">
        <f>IF($AG334-E334*('Control Panel'!$C$22) &gt;=0, E334*('Control Panel'!$C$22),AG334)</f>
        <v>0</v>
      </c>
      <c r="H334" s="30">
        <f>IF(E334-$AC334 &lt;= 0,E334,'Mortgage Amortization'!$D334-$AC334)</f>
        <v>0</v>
      </c>
      <c r="I334" s="29">
        <f t="shared" si="131"/>
        <v>0</v>
      </c>
      <c r="J334" s="31">
        <f>SUM(I$3:I334)</f>
        <v>113263757.79779166</v>
      </c>
      <c r="K334" s="32">
        <f t="shared" si="132"/>
        <v>27.666666666666668</v>
      </c>
      <c r="L334" s="29">
        <f t="shared" si="133"/>
        <v>0</v>
      </c>
      <c r="M334" s="37">
        <f t="shared" si="150"/>
        <v>0</v>
      </c>
      <c r="N334" s="37">
        <f t="shared" si="146"/>
        <v>0</v>
      </c>
      <c r="O334" s="37">
        <f>IF(G334 = E334*('Control Panel'!$C$22),M334*('Control Panel'!$C$22),$AG334-G334)</f>
        <v>0</v>
      </c>
      <c r="P334" s="38">
        <f t="shared" si="134"/>
        <v>0</v>
      </c>
      <c r="Q334" s="38">
        <f t="shared" si="135"/>
        <v>0</v>
      </c>
      <c r="R334" s="44">
        <f>SUM(Q$3:Q334)</f>
        <v>48861609.21233172</v>
      </c>
      <c r="S334" s="39">
        <f t="shared" si="136"/>
        <v>27.666666666666668</v>
      </c>
      <c r="T334" s="38">
        <f t="shared" si="137"/>
        <v>0</v>
      </c>
      <c r="U334" s="17">
        <f t="shared" si="151"/>
        <v>6616339.7970475974</v>
      </c>
      <c r="V334" s="17">
        <f t="shared" si="147"/>
        <v>6285166.1680046758</v>
      </c>
      <c r="W334" s="17">
        <f>IF(O334 = M334*('Control Panel'!$C$22), U334*('Control Panel'!$C$22),$AG334-G334-O334)</f>
        <v>33509.004263797317</v>
      </c>
      <c r="X334" s="20">
        <f t="shared" si="138"/>
        <v>331173.62904292165</v>
      </c>
      <c r="Y334" s="20">
        <f t="shared" si="139"/>
        <v>364682.63330671896</v>
      </c>
      <c r="Z334" s="48">
        <f>SUM(Y$3:Y334)</f>
        <v>20431155.999826968</v>
      </c>
      <c r="AA334" s="19">
        <f t="shared" si="140"/>
        <v>27.666666666666668</v>
      </c>
      <c r="AB334" s="20">
        <f t="shared" si="141"/>
        <v>9162470.4035208318</v>
      </c>
      <c r="AC334" s="22">
        <f t="shared" si="142"/>
        <v>33509.004263797317</v>
      </c>
      <c r="AD334" s="99">
        <f t="shared" si="143"/>
        <v>0</v>
      </c>
      <c r="AF334" s="40">
        <f t="shared" si="144"/>
        <v>364682.63330671896</v>
      </c>
      <c r="AG334" s="3">
        <f>IF('Control Panel'!$D$27= "ON",'Mortgage Amortization'!D334*(1-'Control Panel'!$C$27),'Mortgage Amortization'!D334)</f>
        <v>364682.63330671896</v>
      </c>
      <c r="AH334" s="40">
        <f t="shared" si="148"/>
        <v>0</v>
      </c>
      <c r="AK334" s="2">
        <f>SUM('Mortgage Amortization'!G334,'Mortgage Amortization'!M334,'Mortgage Amortization'!S334,'Mortgage Amortization'!Y334,'Mortgage Amortization'!AE334,'Mortgage Amortization'!AK334,'Mortgage Amortization'!AQ334,'Mortgage Amortization'!AW334,'Mortgage Amortization'!BC334,'Mortgage Amortization'!BI334,'Mortgage Amortization'!BO334,'Mortgage Amortization'!BU334,'Mortgage Amortization'!CA334,'Mortgage Amortization'!CG334,'Mortgage Amortization'!CM334)</f>
        <v>9782939.7673241235</v>
      </c>
    </row>
    <row r="335" spans="3:37" x14ac:dyDescent="0.3">
      <c r="D335">
        <v>333</v>
      </c>
      <c r="E335" s="28">
        <f t="shared" si="149"/>
        <v>0</v>
      </c>
      <c r="F335" s="28">
        <f t="shared" si="145"/>
        <v>0</v>
      </c>
      <c r="G335" s="28">
        <f>IF($AG335-E335*('Control Panel'!$C$22) &gt;=0, E335*('Control Panel'!$C$22),AG335)</f>
        <v>0</v>
      </c>
      <c r="H335" s="30">
        <f>IF(E335-$AC335 &lt;= 0,E335,'Mortgage Amortization'!$D335-$AC335)</f>
        <v>0</v>
      </c>
      <c r="I335" s="29">
        <f t="shared" si="131"/>
        <v>0</v>
      </c>
      <c r="J335" s="31">
        <f>SUM(I$3:I335)</f>
        <v>113263757.79779166</v>
      </c>
      <c r="K335" s="32">
        <f t="shared" si="132"/>
        <v>27.75</v>
      </c>
      <c r="L335" s="29">
        <f t="shared" si="133"/>
        <v>0</v>
      </c>
      <c r="M335" s="37">
        <f t="shared" si="150"/>
        <v>0</v>
      </c>
      <c r="N335" s="37">
        <f t="shared" si="146"/>
        <v>0</v>
      </c>
      <c r="O335" s="37">
        <f>IF(G335 = E335*('Control Panel'!$C$22),M335*('Control Panel'!$C$22),$AG335-G335)</f>
        <v>0</v>
      </c>
      <c r="P335" s="38">
        <f t="shared" si="134"/>
        <v>0</v>
      </c>
      <c r="Q335" s="38">
        <f t="shared" si="135"/>
        <v>0</v>
      </c>
      <c r="R335" s="44">
        <f>SUM(Q$3:Q335)</f>
        <v>48861609.21233172</v>
      </c>
      <c r="S335" s="39">
        <f t="shared" si="136"/>
        <v>27.75</v>
      </c>
      <c r="T335" s="38">
        <f t="shared" si="137"/>
        <v>0</v>
      </c>
      <c r="U335" s="17">
        <f t="shared" si="151"/>
        <v>6285166.1680046758</v>
      </c>
      <c r="V335" s="17">
        <f t="shared" si="147"/>
        <v>5952315.2825196637</v>
      </c>
      <c r="W335" s="17">
        <f>IF(O335 = M335*('Control Panel'!$C$22), U335*('Control Panel'!$C$22),$AG335-G335-O335)</f>
        <v>31831.74782170702</v>
      </c>
      <c r="X335" s="20">
        <f t="shared" si="138"/>
        <v>332850.88548501185</v>
      </c>
      <c r="Y335" s="20">
        <f t="shared" si="139"/>
        <v>364682.6333067189</v>
      </c>
      <c r="Z335" s="48">
        <f>SUM(Y$3:Y335)</f>
        <v>20795838.633133687</v>
      </c>
      <c r="AA335" s="19">
        <f t="shared" si="140"/>
        <v>27.75</v>
      </c>
      <c r="AB335" s="20">
        <f t="shared" si="141"/>
        <v>9236612.0722090788</v>
      </c>
      <c r="AC335" s="22">
        <f t="shared" si="142"/>
        <v>31831.74782170702</v>
      </c>
      <c r="AD335" s="99">
        <f t="shared" si="143"/>
        <v>0</v>
      </c>
      <c r="AF335" s="40">
        <f t="shared" si="144"/>
        <v>364682.6333067189</v>
      </c>
      <c r="AG335" s="3">
        <f>IF('Control Panel'!$D$27= "ON",'Mortgage Amortization'!D335*(1-'Control Panel'!$C$27),'Mortgage Amortization'!D335)</f>
        <v>364682.6333067189</v>
      </c>
      <c r="AH335" s="40">
        <f t="shared" si="148"/>
        <v>0</v>
      </c>
      <c r="AK335" s="2">
        <f>SUM('Mortgage Amortization'!G335,'Mortgage Amortization'!M335,'Mortgage Amortization'!S335,'Mortgage Amortization'!Y335,'Mortgage Amortization'!AE335,'Mortgage Amortization'!AK335,'Mortgage Amortization'!AQ335,'Mortgage Amortization'!AW335,'Mortgage Amortization'!BC335,'Mortgage Amortization'!BI335,'Mortgage Amortization'!BO335,'Mortgage Amortization'!BU335,'Mortgage Amortization'!CA335,'Mortgage Amortization'!CG335,'Mortgage Amortization'!CM335)</f>
        <v>9469832.0050039589</v>
      </c>
    </row>
    <row r="336" spans="3:37" x14ac:dyDescent="0.3">
      <c r="D336">
        <v>334</v>
      </c>
      <c r="E336" s="28">
        <f t="shared" si="149"/>
        <v>0</v>
      </c>
      <c r="F336" s="28">
        <f t="shared" si="145"/>
        <v>0</v>
      </c>
      <c r="G336" s="28">
        <f>IF($AG336-E336*('Control Panel'!$C$22) &gt;=0, E336*('Control Panel'!$C$22),AG336)</f>
        <v>0</v>
      </c>
      <c r="H336" s="30">
        <f>IF(E336-$AC336 &lt;= 0,E336,'Mortgage Amortization'!$D336-$AC336)</f>
        <v>0</v>
      </c>
      <c r="I336" s="29">
        <f t="shared" si="131"/>
        <v>0</v>
      </c>
      <c r="J336" s="31">
        <f>SUM(I$3:I336)</f>
        <v>113263757.79779166</v>
      </c>
      <c r="K336" s="32">
        <f t="shared" si="132"/>
        <v>27.833333333333332</v>
      </c>
      <c r="L336" s="29">
        <f t="shared" si="133"/>
        <v>0</v>
      </c>
      <c r="M336" s="37">
        <f t="shared" si="150"/>
        <v>0</v>
      </c>
      <c r="N336" s="37">
        <f t="shared" si="146"/>
        <v>0</v>
      </c>
      <c r="O336" s="37">
        <f>IF(G336 = E336*('Control Panel'!$C$22),M336*('Control Panel'!$C$22),$AG336-G336)</f>
        <v>0</v>
      </c>
      <c r="P336" s="38">
        <f t="shared" si="134"/>
        <v>0</v>
      </c>
      <c r="Q336" s="38">
        <f t="shared" si="135"/>
        <v>0</v>
      </c>
      <c r="R336" s="44">
        <f>SUM(Q$3:Q336)</f>
        <v>48861609.21233172</v>
      </c>
      <c r="S336" s="39">
        <f t="shared" si="136"/>
        <v>27.833333333333332</v>
      </c>
      <c r="T336" s="38">
        <f t="shared" si="137"/>
        <v>0</v>
      </c>
      <c r="U336" s="17">
        <f t="shared" si="151"/>
        <v>5952315.2825196637</v>
      </c>
      <c r="V336" s="17">
        <f t="shared" si="147"/>
        <v>5617778.6459875396</v>
      </c>
      <c r="W336" s="17">
        <f>IF(O336 = M336*('Control Panel'!$C$22), U336*('Control Panel'!$C$22),$AG336-G336-O336)</f>
        <v>30145.996774594383</v>
      </c>
      <c r="X336" s="20">
        <f t="shared" si="138"/>
        <v>334536.63653212454</v>
      </c>
      <c r="Y336" s="20">
        <f t="shared" si="139"/>
        <v>364682.6333067189</v>
      </c>
      <c r="Z336" s="48">
        <f>SUM(Y$3:Y336)</f>
        <v>21160521.266440406</v>
      </c>
      <c r="AA336" s="19">
        <f t="shared" si="140"/>
        <v>27.833333333333332</v>
      </c>
      <c r="AB336" s="20">
        <f t="shared" si="141"/>
        <v>9311269.7168108001</v>
      </c>
      <c r="AC336" s="22">
        <f t="shared" si="142"/>
        <v>30145.996774594383</v>
      </c>
      <c r="AD336" s="99">
        <f t="shared" si="143"/>
        <v>0</v>
      </c>
      <c r="AF336" s="40">
        <f t="shared" si="144"/>
        <v>364682.6333067189</v>
      </c>
      <c r="AG336" s="3">
        <f>IF('Control Panel'!$D$27= "ON",'Mortgage Amortization'!D336*(1-'Control Panel'!$C$27),'Mortgage Amortization'!D336)</f>
        <v>364682.6333067189</v>
      </c>
      <c r="AH336" s="40">
        <f t="shared" si="148"/>
        <v>0</v>
      </c>
      <c r="AK336" s="2">
        <f>SUM('Mortgage Amortization'!G336,'Mortgage Amortization'!M336,'Mortgage Amortization'!S336,'Mortgage Amortization'!Y336,'Mortgage Amortization'!AE336,'Mortgage Amortization'!AK336,'Mortgage Amortization'!AQ336,'Mortgage Amortization'!AW336,'Mortgage Amortization'!BC336,'Mortgage Amortization'!BI336,'Mortgage Amortization'!BO336,'Mortgage Amortization'!BU336,'Mortgage Amortization'!CA336,'Mortgage Amortization'!CG336,'Mortgage Amortization'!CM336)</f>
        <v>9155075.269285718</v>
      </c>
    </row>
    <row r="337" spans="3:37" x14ac:dyDescent="0.3">
      <c r="D337">
        <v>335</v>
      </c>
      <c r="E337" s="28">
        <f t="shared" si="149"/>
        <v>0</v>
      </c>
      <c r="F337" s="28">
        <f t="shared" si="145"/>
        <v>0</v>
      </c>
      <c r="G337" s="28">
        <f>IF($AG337-E337*('Control Panel'!$C$22) &gt;=0, E337*('Control Panel'!$C$22),AG337)</f>
        <v>0</v>
      </c>
      <c r="H337" s="30">
        <f>IF(E337-$AC337 &lt;= 0,E337,'Mortgage Amortization'!$D337-$AC337)</f>
        <v>0</v>
      </c>
      <c r="I337" s="29">
        <f t="shared" si="131"/>
        <v>0</v>
      </c>
      <c r="J337" s="31">
        <f>SUM(I$3:I337)</f>
        <v>113263757.79779166</v>
      </c>
      <c r="K337" s="32">
        <f t="shared" si="132"/>
        <v>27.916666666666668</v>
      </c>
      <c r="L337" s="29">
        <f t="shared" si="133"/>
        <v>0</v>
      </c>
      <c r="M337" s="37">
        <f t="shared" si="150"/>
        <v>0</v>
      </c>
      <c r="N337" s="37">
        <f t="shared" si="146"/>
        <v>0</v>
      </c>
      <c r="O337" s="37">
        <f>IF(G337 = E337*('Control Panel'!$C$22),M337*('Control Panel'!$C$22),$AG337-G337)</f>
        <v>0</v>
      </c>
      <c r="P337" s="38">
        <f t="shared" si="134"/>
        <v>0</v>
      </c>
      <c r="Q337" s="38">
        <f t="shared" si="135"/>
        <v>0</v>
      </c>
      <c r="R337" s="44">
        <f>SUM(Q$3:Q337)</f>
        <v>48861609.21233172</v>
      </c>
      <c r="S337" s="39">
        <f t="shared" si="136"/>
        <v>27.916666666666668</v>
      </c>
      <c r="T337" s="38">
        <f t="shared" si="137"/>
        <v>0</v>
      </c>
      <c r="U337" s="17">
        <f t="shared" si="151"/>
        <v>5617778.6459875396</v>
      </c>
      <c r="V337" s="17">
        <f t="shared" si="147"/>
        <v>5281547.7207816448</v>
      </c>
      <c r="W337" s="17">
        <f>IF(O337 = M337*('Control Panel'!$C$22), U337*('Control Panel'!$C$22),$AG337-G337-O337)</f>
        <v>28451.708100824399</v>
      </c>
      <c r="X337" s="20">
        <f t="shared" si="138"/>
        <v>336230.92520589451</v>
      </c>
      <c r="Y337" s="20">
        <f t="shared" si="139"/>
        <v>364682.6333067189</v>
      </c>
      <c r="Z337" s="48">
        <f>SUM(Y$3:Y337)</f>
        <v>21525203.899747126</v>
      </c>
      <c r="AA337" s="19">
        <f t="shared" si="140"/>
        <v>27.916666666666668</v>
      </c>
      <c r="AB337" s="20">
        <f t="shared" si="141"/>
        <v>9386446.6619978882</v>
      </c>
      <c r="AC337" s="22">
        <f t="shared" si="142"/>
        <v>28451.708100824399</v>
      </c>
      <c r="AD337" s="99">
        <f t="shared" si="143"/>
        <v>0</v>
      </c>
      <c r="AF337" s="40">
        <f t="shared" si="144"/>
        <v>364682.6333067189</v>
      </c>
      <c r="AG337" s="3">
        <f>IF('Control Panel'!$D$27= "ON",'Mortgage Amortization'!D337*(1-'Control Panel'!$C$27),'Mortgage Amortization'!D337)</f>
        <v>364682.6333067189</v>
      </c>
      <c r="AH337" s="40">
        <f t="shared" si="148"/>
        <v>0</v>
      </c>
      <c r="AK337" s="2">
        <f>SUM('Mortgage Amortization'!G337,'Mortgage Amortization'!M337,'Mortgage Amortization'!S337,'Mortgage Amortization'!Y337,'Mortgage Amortization'!AE337,'Mortgage Amortization'!AK337,'Mortgage Amortization'!AQ337,'Mortgage Amortization'!AW337,'Mortgage Amortization'!BC337,'Mortgage Amortization'!BI337,'Mortgage Amortization'!BO337,'Mortgage Amortization'!BU337,'Mortgage Amortization'!CA337,'Mortgage Amortization'!CG337,'Mortgage Amortization'!CM337)</f>
        <v>8838660.756239241</v>
      </c>
    </row>
    <row r="338" spans="3:37" x14ac:dyDescent="0.3">
      <c r="C338">
        <f t="shared" ref="C338" si="153">D338/12</f>
        <v>28</v>
      </c>
      <c r="D338">
        <v>336</v>
      </c>
      <c r="E338" s="28">
        <f t="shared" si="149"/>
        <v>0</v>
      </c>
      <c r="F338" s="28">
        <f t="shared" si="145"/>
        <v>0</v>
      </c>
      <c r="G338" s="28">
        <f>IF($AG338-E338*('Control Panel'!$C$22) &gt;=0, E338*('Control Panel'!$C$22),AG338)</f>
        <v>0</v>
      </c>
      <c r="H338" s="30">
        <f>IF(E338-$AC338 &lt;= 0,E338,'Mortgage Amortization'!$D338-$AC338)</f>
        <v>0</v>
      </c>
      <c r="I338" s="29">
        <f t="shared" si="131"/>
        <v>0</v>
      </c>
      <c r="J338" s="31">
        <f>SUM(I$3:I338)</f>
        <v>113263757.79779166</v>
      </c>
      <c r="K338" s="32">
        <f t="shared" si="132"/>
        <v>28</v>
      </c>
      <c r="L338" s="29">
        <f t="shared" si="133"/>
        <v>0</v>
      </c>
      <c r="M338" s="37">
        <f t="shared" si="150"/>
        <v>0</v>
      </c>
      <c r="N338" s="37">
        <f t="shared" si="146"/>
        <v>0</v>
      </c>
      <c r="O338" s="37">
        <f>IF(G338 = E338*('Control Panel'!$C$22),M338*('Control Panel'!$C$22),$AG338-G338)</f>
        <v>0</v>
      </c>
      <c r="P338" s="38">
        <f t="shared" si="134"/>
        <v>0</v>
      </c>
      <c r="Q338" s="38">
        <f t="shared" si="135"/>
        <v>0</v>
      </c>
      <c r="R338" s="44">
        <f>SUM(Q$3:Q338)</f>
        <v>48861609.21233172</v>
      </c>
      <c r="S338" s="39">
        <f t="shared" si="136"/>
        <v>28</v>
      </c>
      <c r="T338" s="38">
        <f t="shared" si="137"/>
        <v>0</v>
      </c>
      <c r="U338" s="17">
        <f t="shared" si="151"/>
        <v>5281547.7207816448</v>
      </c>
      <c r="V338" s="17">
        <f t="shared" si="147"/>
        <v>4943613.9260358009</v>
      </c>
      <c r="W338" s="17">
        <f>IF(O338 = M338*('Control Panel'!$C$22), U338*('Control Panel'!$C$22),$AG338-G338-O338)</f>
        <v>26748.838560875378</v>
      </c>
      <c r="X338" s="20">
        <f t="shared" si="138"/>
        <v>337933.79474584357</v>
      </c>
      <c r="Y338" s="20">
        <f t="shared" si="139"/>
        <v>364682.63330671896</v>
      </c>
      <c r="Z338" s="48">
        <f>SUM(Y$3:Y338)</f>
        <v>21889886.533053845</v>
      </c>
      <c r="AA338" s="19">
        <f t="shared" si="140"/>
        <v>28</v>
      </c>
      <c r="AB338" s="20">
        <f t="shared" si="141"/>
        <v>9462146.2528836206</v>
      </c>
      <c r="AC338" s="22">
        <f t="shared" si="142"/>
        <v>26748.838560875378</v>
      </c>
      <c r="AD338" s="99">
        <f t="shared" si="143"/>
        <v>0</v>
      </c>
      <c r="AF338" s="40">
        <f t="shared" si="144"/>
        <v>364682.63330671896</v>
      </c>
      <c r="AG338" s="3">
        <f>IF('Control Panel'!$D$27= "ON",'Mortgage Amortization'!D338*(1-'Control Panel'!$C$27),'Mortgage Amortization'!D338)</f>
        <v>364682.63330671896</v>
      </c>
      <c r="AH338" s="40">
        <f t="shared" si="148"/>
        <v>0</v>
      </c>
      <c r="AK338" s="2">
        <f>SUM('Mortgage Amortization'!G338,'Mortgage Amortization'!M338,'Mortgage Amortization'!S338,'Mortgage Amortization'!Y338,'Mortgage Amortization'!AE338,'Mortgage Amortization'!AK338,'Mortgage Amortization'!AQ338,'Mortgage Amortization'!AW338,'Mortgage Amortization'!BC338,'Mortgage Amortization'!BI338,'Mortgage Amortization'!BO338,'Mortgage Amortization'!BU338,'Mortgage Amortization'!CA338,'Mortgage Amortization'!CG338,'Mortgage Amortization'!CM338)</f>
        <v>8520579.6143440306</v>
      </c>
    </row>
    <row r="339" spans="3:37" x14ac:dyDescent="0.3">
      <c r="D339">
        <v>337</v>
      </c>
      <c r="E339" s="28">
        <f t="shared" si="149"/>
        <v>0</v>
      </c>
      <c r="F339" s="28">
        <f t="shared" si="145"/>
        <v>0</v>
      </c>
      <c r="G339" s="28">
        <f>IF($AG339-E339*('Control Panel'!$C$22) &gt;=0, E339*('Control Panel'!$C$22),AG339)</f>
        <v>0</v>
      </c>
      <c r="H339" s="30">
        <f>IF(E339-$AC339 &lt;= 0,E339,'Mortgage Amortization'!$D339-$AC339)</f>
        <v>0</v>
      </c>
      <c r="I339" s="29">
        <f t="shared" si="131"/>
        <v>0</v>
      </c>
      <c r="J339" s="31">
        <f>SUM(I$3:I339)</f>
        <v>113263757.79779166</v>
      </c>
      <c r="K339" s="32">
        <f t="shared" si="132"/>
        <v>28.083333333333332</v>
      </c>
      <c r="L339" s="29">
        <f t="shared" si="133"/>
        <v>0</v>
      </c>
      <c r="M339" s="37">
        <f t="shared" si="150"/>
        <v>0</v>
      </c>
      <c r="N339" s="37">
        <f t="shared" si="146"/>
        <v>0</v>
      </c>
      <c r="O339" s="37">
        <f>IF(G339 = E339*('Control Panel'!$C$22),M339*('Control Panel'!$C$22),$AG339-G339)</f>
        <v>0</v>
      </c>
      <c r="P339" s="38">
        <f t="shared" si="134"/>
        <v>0</v>
      </c>
      <c r="Q339" s="38">
        <f t="shared" si="135"/>
        <v>0</v>
      </c>
      <c r="R339" s="44">
        <f>SUM(Q$3:Q339)</f>
        <v>48861609.21233172</v>
      </c>
      <c r="S339" s="39">
        <f t="shared" si="136"/>
        <v>28.083333333333332</v>
      </c>
      <c r="T339" s="38">
        <f t="shared" si="137"/>
        <v>0</v>
      </c>
      <c r="U339" s="17">
        <f t="shared" si="151"/>
        <v>4943613.9260358009</v>
      </c>
      <c r="V339" s="17">
        <f t="shared" si="147"/>
        <v>4603968.6374253174</v>
      </c>
      <c r="W339" s="17">
        <f>IF(O339 = M339*('Control Panel'!$C$22), U339*('Control Panel'!$C$22),$AG339-G339-O339)</f>
        <v>25037.344696235486</v>
      </c>
      <c r="X339" s="20">
        <f t="shared" si="138"/>
        <v>339645.2886104834</v>
      </c>
      <c r="Y339" s="20">
        <f t="shared" si="139"/>
        <v>364682.6333067189</v>
      </c>
      <c r="Z339" s="48">
        <f>SUM(Y$3:Y339)</f>
        <v>22254569.166360565</v>
      </c>
      <c r="AA339" s="19">
        <f t="shared" si="140"/>
        <v>28.083333333333332</v>
      </c>
      <c r="AB339" s="20">
        <f t="shared" si="141"/>
        <v>9538371.8551444076</v>
      </c>
      <c r="AC339" s="22">
        <f t="shared" si="142"/>
        <v>25037.344696235486</v>
      </c>
      <c r="AD339" s="99">
        <f t="shared" si="143"/>
        <v>0</v>
      </c>
      <c r="AF339" s="40">
        <f t="shared" si="144"/>
        <v>364682.6333067189</v>
      </c>
      <c r="AG339" s="3">
        <f>IF('Control Panel'!$D$27= "ON",'Mortgage Amortization'!D339*(1-'Control Panel'!$C$27),'Mortgage Amortization'!D339)</f>
        <v>364682.6333067189</v>
      </c>
      <c r="AH339" s="40">
        <f t="shared" si="148"/>
        <v>0</v>
      </c>
      <c r="AK339" s="2">
        <f>SUM('Mortgage Amortization'!G339,'Mortgage Amortization'!M339,'Mortgage Amortization'!S339,'Mortgage Amortization'!Y339,'Mortgage Amortization'!AE339,'Mortgage Amortization'!AK339,'Mortgage Amortization'!AQ339,'Mortgage Amortization'!AW339,'Mortgage Amortization'!BC339,'Mortgage Amortization'!BI339,'Mortgage Amortization'!BO339,'Mortgage Amortization'!BU339,'Mortgage Amortization'!CA339,'Mortgage Amortization'!CG339,'Mortgage Amortization'!CM339)</f>
        <v>8200822.9442291334</v>
      </c>
    </row>
    <row r="340" spans="3:37" x14ac:dyDescent="0.3">
      <c r="D340">
        <v>338</v>
      </c>
      <c r="E340" s="28">
        <f t="shared" si="149"/>
        <v>0</v>
      </c>
      <c r="F340" s="28">
        <f t="shared" si="145"/>
        <v>0</v>
      </c>
      <c r="G340" s="28">
        <f>IF($AG340-E340*('Control Panel'!$C$22) &gt;=0, E340*('Control Panel'!$C$22),AG340)</f>
        <v>0</v>
      </c>
      <c r="H340" s="30">
        <f>IF(E340-$AC340 &lt;= 0,E340,'Mortgage Amortization'!$D340-$AC340)</f>
        <v>0</v>
      </c>
      <c r="I340" s="29">
        <f t="shared" si="131"/>
        <v>0</v>
      </c>
      <c r="J340" s="31">
        <f>SUM(I$3:I340)</f>
        <v>113263757.79779166</v>
      </c>
      <c r="K340" s="32">
        <f t="shared" si="132"/>
        <v>28.166666666666668</v>
      </c>
      <c r="L340" s="29">
        <f t="shared" si="133"/>
        <v>0</v>
      </c>
      <c r="M340" s="37">
        <f t="shared" si="150"/>
        <v>0</v>
      </c>
      <c r="N340" s="37">
        <f t="shared" si="146"/>
        <v>0</v>
      </c>
      <c r="O340" s="37">
        <f>IF(G340 = E340*('Control Panel'!$C$22),M340*('Control Panel'!$C$22),$AG340-G340)</f>
        <v>0</v>
      </c>
      <c r="P340" s="38">
        <f t="shared" si="134"/>
        <v>0</v>
      </c>
      <c r="Q340" s="38">
        <f t="shared" si="135"/>
        <v>0</v>
      </c>
      <c r="R340" s="44">
        <f>SUM(Q$3:Q340)</f>
        <v>48861609.21233172</v>
      </c>
      <c r="S340" s="39">
        <f t="shared" si="136"/>
        <v>28.166666666666668</v>
      </c>
      <c r="T340" s="38">
        <f t="shared" si="137"/>
        <v>0</v>
      </c>
      <c r="U340" s="17">
        <f t="shared" si="151"/>
        <v>4603968.6374253174</v>
      </c>
      <c r="V340" s="17">
        <f t="shared" si="147"/>
        <v>4262603.1869468922</v>
      </c>
      <c r="W340" s="17">
        <f>IF(O340 = M340*('Control Panel'!$C$22), U340*('Control Panel'!$C$22),$AG340-G340-O340)</f>
        <v>23317.182828293644</v>
      </c>
      <c r="X340" s="20">
        <f t="shared" si="138"/>
        <v>341365.45047842519</v>
      </c>
      <c r="Y340" s="20">
        <f t="shared" si="139"/>
        <v>364682.63330671884</v>
      </c>
      <c r="Z340" s="48">
        <f>SUM(Y$3:Y340)</f>
        <v>22619251.799667284</v>
      </c>
      <c r="AA340" s="19">
        <f t="shared" si="140"/>
        <v>28.166666666666668</v>
      </c>
      <c r="AB340" s="20">
        <f t="shared" si="141"/>
        <v>9615126.8551423103</v>
      </c>
      <c r="AC340" s="22">
        <f t="shared" si="142"/>
        <v>23317.182828293644</v>
      </c>
      <c r="AD340" s="99">
        <f t="shared" si="143"/>
        <v>0</v>
      </c>
      <c r="AF340" s="40">
        <f t="shared" si="144"/>
        <v>364682.63330671884</v>
      </c>
      <c r="AG340" s="3">
        <f>IF('Control Panel'!$D$27= "ON",'Mortgage Amortization'!D340*(1-'Control Panel'!$C$27),'Mortgage Amortization'!D340)</f>
        <v>364682.63330671884</v>
      </c>
      <c r="AH340" s="40">
        <f t="shared" si="148"/>
        <v>0</v>
      </c>
      <c r="AK340" s="2">
        <f>SUM('Mortgage Amortization'!G340,'Mortgage Amortization'!M340,'Mortgage Amortization'!S340,'Mortgage Amortization'!Y340,'Mortgage Amortization'!AE340,'Mortgage Amortization'!AK340,'Mortgage Amortization'!AQ340,'Mortgage Amortization'!AW340,'Mortgage Amortization'!BC340,'Mortgage Amortization'!BI340,'Mortgage Amortization'!BO340,'Mortgage Amortization'!BU340,'Mortgage Amortization'!CA340,'Mortgage Amortization'!CG340,'Mortgage Amortization'!CM340)</f>
        <v>7879381.7984116413</v>
      </c>
    </row>
    <row r="341" spans="3:37" x14ac:dyDescent="0.3">
      <c r="D341">
        <v>339</v>
      </c>
      <c r="E341" s="28">
        <f t="shared" si="149"/>
        <v>0</v>
      </c>
      <c r="F341" s="28">
        <f t="shared" si="145"/>
        <v>0</v>
      </c>
      <c r="G341" s="28">
        <f>IF($AG341-E341*('Control Panel'!$C$22) &gt;=0, E341*('Control Panel'!$C$22),AG341)</f>
        <v>0</v>
      </c>
      <c r="H341" s="30">
        <f>IF(E341-$AC341 &lt;= 0,E341,'Mortgage Amortization'!$D341-$AC341)</f>
        <v>0</v>
      </c>
      <c r="I341" s="29">
        <f t="shared" si="131"/>
        <v>0</v>
      </c>
      <c r="J341" s="31">
        <f>SUM(I$3:I341)</f>
        <v>113263757.79779166</v>
      </c>
      <c r="K341" s="32">
        <f t="shared" si="132"/>
        <v>28.25</v>
      </c>
      <c r="L341" s="29">
        <f t="shared" si="133"/>
        <v>0</v>
      </c>
      <c r="M341" s="37">
        <f t="shared" si="150"/>
        <v>0</v>
      </c>
      <c r="N341" s="37">
        <f t="shared" si="146"/>
        <v>0</v>
      </c>
      <c r="O341" s="37">
        <f>IF(G341 = E341*('Control Panel'!$C$22),M341*('Control Panel'!$C$22),$AG341-G341)</f>
        <v>0</v>
      </c>
      <c r="P341" s="38">
        <f t="shared" si="134"/>
        <v>0</v>
      </c>
      <c r="Q341" s="38">
        <f t="shared" si="135"/>
        <v>0</v>
      </c>
      <c r="R341" s="44">
        <f>SUM(Q$3:Q341)</f>
        <v>48861609.21233172</v>
      </c>
      <c r="S341" s="39">
        <f t="shared" si="136"/>
        <v>28.25</v>
      </c>
      <c r="T341" s="38">
        <f t="shared" si="137"/>
        <v>0</v>
      </c>
      <c r="U341" s="17">
        <f t="shared" si="151"/>
        <v>4262603.1869468922</v>
      </c>
      <c r="V341" s="17">
        <f t="shared" si="147"/>
        <v>3919508.8626973983</v>
      </c>
      <c r="W341" s="17">
        <f>IF(O341 = M341*('Control Panel'!$C$22), U341*('Control Panel'!$C$22),$AG341-G341-O341)</f>
        <v>21588.309057224786</v>
      </c>
      <c r="X341" s="20">
        <f t="shared" si="138"/>
        <v>343094.32424949412</v>
      </c>
      <c r="Y341" s="20">
        <f t="shared" si="139"/>
        <v>364682.6333067189</v>
      </c>
      <c r="Z341" s="48">
        <f>SUM(Y$3:Y341)</f>
        <v>22983934.432974003</v>
      </c>
      <c r="AA341" s="19">
        <f t="shared" si="140"/>
        <v>28.25</v>
      </c>
      <c r="AB341" s="20">
        <f t="shared" si="141"/>
        <v>9692414.6600482091</v>
      </c>
      <c r="AC341" s="22">
        <f t="shared" si="142"/>
        <v>21588.309057224786</v>
      </c>
      <c r="AD341" s="99">
        <f t="shared" si="143"/>
        <v>0</v>
      </c>
      <c r="AF341" s="40">
        <f t="shared" si="144"/>
        <v>364682.6333067189</v>
      </c>
      <c r="AG341" s="3">
        <f>IF('Control Panel'!$D$27= "ON",'Mortgage Amortization'!D341*(1-'Control Panel'!$C$27),'Mortgage Amortization'!D341)</f>
        <v>364682.6333067189</v>
      </c>
      <c r="AH341" s="40">
        <f t="shared" si="148"/>
        <v>0</v>
      </c>
      <c r="AK341" s="2">
        <f>SUM('Mortgage Amortization'!G341,'Mortgage Amortization'!M341,'Mortgage Amortization'!S341,'Mortgage Amortization'!Y341,'Mortgage Amortization'!AE341,'Mortgage Amortization'!AK341,'Mortgage Amortization'!AQ341,'Mortgage Amortization'!AW341,'Mortgage Amortization'!BC341,'Mortgage Amortization'!BI341,'Mortgage Amortization'!BO341,'Mortgage Amortization'!BU341,'Mortgage Amortization'!CA341,'Mortgage Amortization'!CG341,'Mortgage Amortization'!CM341)</f>
        <v>7556247.1810337147</v>
      </c>
    </row>
    <row r="342" spans="3:37" x14ac:dyDescent="0.3">
      <c r="D342">
        <v>340</v>
      </c>
      <c r="E342" s="28">
        <f t="shared" si="149"/>
        <v>0</v>
      </c>
      <c r="F342" s="28">
        <f t="shared" si="145"/>
        <v>0</v>
      </c>
      <c r="G342" s="28">
        <f>IF($AG342-E342*('Control Panel'!$C$22) &gt;=0, E342*('Control Panel'!$C$22),AG342)</f>
        <v>0</v>
      </c>
      <c r="H342" s="30">
        <f>IF(E342-$AC342 &lt;= 0,E342,'Mortgage Amortization'!$D342-$AC342)</f>
        <v>0</v>
      </c>
      <c r="I342" s="29">
        <f t="shared" si="131"/>
        <v>0</v>
      </c>
      <c r="J342" s="31">
        <f>SUM(I$3:I342)</f>
        <v>113263757.79779166</v>
      </c>
      <c r="K342" s="32">
        <f t="shared" si="132"/>
        <v>28.333333333333332</v>
      </c>
      <c r="L342" s="29">
        <f t="shared" si="133"/>
        <v>0</v>
      </c>
      <c r="M342" s="37">
        <f t="shared" si="150"/>
        <v>0</v>
      </c>
      <c r="N342" s="37">
        <f t="shared" si="146"/>
        <v>0</v>
      </c>
      <c r="O342" s="37">
        <f>IF(G342 = E342*('Control Panel'!$C$22),M342*('Control Panel'!$C$22),$AG342-G342)</f>
        <v>0</v>
      </c>
      <c r="P342" s="38">
        <f t="shared" si="134"/>
        <v>0</v>
      </c>
      <c r="Q342" s="38">
        <f t="shared" si="135"/>
        <v>0</v>
      </c>
      <c r="R342" s="44">
        <f>SUM(Q$3:Q342)</f>
        <v>48861609.21233172</v>
      </c>
      <c r="S342" s="39">
        <f t="shared" si="136"/>
        <v>28.333333333333332</v>
      </c>
      <c r="T342" s="38">
        <f t="shared" si="137"/>
        <v>0</v>
      </c>
      <c r="U342" s="17">
        <f t="shared" si="151"/>
        <v>3919508.8626973983</v>
      </c>
      <c r="V342" s="17">
        <f t="shared" si="147"/>
        <v>3574676.9086515489</v>
      </c>
      <c r="W342" s="17">
        <f>IF(O342 = M342*('Control Panel'!$C$22), U342*('Control Panel'!$C$22),$AG342-G342-O342)</f>
        <v>19850.679260869536</v>
      </c>
      <c r="X342" s="20">
        <f t="shared" si="138"/>
        <v>344831.95404584939</v>
      </c>
      <c r="Y342" s="20">
        <f t="shared" si="139"/>
        <v>364682.6333067189</v>
      </c>
      <c r="Z342" s="48">
        <f>SUM(Y$3:Y342)</f>
        <v>23348617.066280723</v>
      </c>
      <c r="AA342" s="19">
        <f t="shared" si="140"/>
        <v>28.333333333333332</v>
      </c>
      <c r="AB342" s="20">
        <f t="shared" si="141"/>
        <v>9770238.6979657318</v>
      </c>
      <c r="AC342" s="22">
        <f t="shared" si="142"/>
        <v>19850.679260869536</v>
      </c>
      <c r="AD342" s="99">
        <f t="shared" si="143"/>
        <v>0</v>
      </c>
      <c r="AF342" s="40">
        <f t="shared" si="144"/>
        <v>364682.6333067189</v>
      </c>
      <c r="AG342" s="3">
        <f>IF('Control Panel'!$D$27= "ON",'Mortgage Amortization'!D342*(1-'Control Panel'!$C$27),'Mortgage Amortization'!D342)</f>
        <v>364682.6333067189</v>
      </c>
      <c r="AH342" s="40">
        <f t="shared" si="148"/>
        <v>0</v>
      </c>
      <c r="AK342" s="2">
        <f>SUM('Mortgage Amortization'!G342,'Mortgage Amortization'!M342,'Mortgage Amortization'!S342,'Mortgage Amortization'!Y342,'Mortgage Amortization'!AE342,'Mortgage Amortization'!AK342,'Mortgage Amortization'!AQ342,'Mortgage Amortization'!AW342,'Mortgage Amortization'!BC342,'Mortgage Amortization'!BI342,'Mortgage Amortization'!BO342,'Mortgage Amortization'!BU342,'Mortgage Amortization'!CA342,'Mortgage Amortization'!CG342,'Mortgage Amortization'!CM342)</f>
        <v>7231410.0475981617</v>
      </c>
    </row>
    <row r="343" spans="3:37" x14ac:dyDescent="0.3">
      <c r="D343">
        <v>341</v>
      </c>
      <c r="E343" s="28">
        <f t="shared" si="149"/>
        <v>0</v>
      </c>
      <c r="F343" s="28">
        <f t="shared" si="145"/>
        <v>0</v>
      </c>
      <c r="G343" s="28">
        <f>IF($AG343-E343*('Control Panel'!$C$22) &gt;=0, E343*('Control Panel'!$C$22),AG343)</f>
        <v>0</v>
      </c>
      <c r="H343" s="30">
        <f>IF(E343-$AC343 &lt;= 0,E343,'Mortgage Amortization'!$D343-$AC343)</f>
        <v>0</v>
      </c>
      <c r="I343" s="29">
        <f t="shared" si="131"/>
        <v>0</v>
      </c>
      <c r="J343" s="31">
        <f>SUM(I$3:I343)</f>
        <v>113263757.79779166</v>
      </c>
      <c r="K343" s="32">
        <f t="shared" si="132"/>
        <v>28.416666666666668</v>
      </c>
      <c r="L343" s="29">
        <f t="shared" si="133"/>
        <v>0</v>
      </c>
      <c r="M343" s="37">
        <f t="shared" si="150"/>
        <v>0</v>
      </c>
      <c r="N343" s="37">
        <f t="shared" si="146"/>
        <v>0</v>
      </c>
      <c r="O343" s="37">
        <f>IF(G343 = E343*('Control Panel'!$C$22),M343*('Control Panel'!$C$22),$AG343-G343)</f>
        <v>0</v>
      </c>
      <c r="P343" s="38">
        <f t="shared" si="134"/>
        <v>0</v>
      </c>
      <c r="Q343" s="38">
        <f t="shared" si="135"/>
        <v>0</v>
      </c>
      <c r="R343" s="44">
        <f>SUM(Q$3:Q343)</f>
        <v>48861609.21233172</v>
      </c>
      <c r="S343" s="39">
        <f t="shared" si="136"/>
        <v>28.416666666666668</v>
      </c>
      <c r="T343" s="38">
        <f t="shared" si="137"/>
        <v>0</v>
      </c>
      <c r="U343" s="17">
        <f t="shared" si="151"/>
        <v>3574676.9086515489</v>
      </c>
      <c r="V343" s="17">
        <f t="shared" si="147"/>
        <v>3228098.524438438</v>
      </c>
      <c r="W343" s="17">
        <f>IF(O343 = M343*('Control Panel'!$C$22), U343*('Control Panel'!$C$22),$AG343-G343-O343)</f>
        <v>18104.249093608159</v>
      </c>
      <c r="X343" s="20">
        <f t="shared" si="138"/>
        <v>346578.38421311078</v>
      </c>
      <c r="Y343" s="20">
        <f t="shared" si="139"/>
        <v>364682.63330671896</v>
      </c>
      <c r="Z343" s="48">
        <f>SUM(Y$3:Y343)</f>
        <v>23713299.699587442</v>
      </c>
      <c r="AA343" s="19">
        <f t="shared" si="140"/>
        <v>28.416666666666668</v>
      </c>
      <c r="AB343" s="20">
        <f t="shared" si="141"/>
        <v>9848602.4180558976</v>
      </c>
      <c r="AC343" s="22">
        <f t="shared" si="142"/>
        <v>18104.249093608159</v>
      </c>
      <c r="AD343" s="99">
        <f t="shared" si="143"/>
        <v>0</v>
      </c>
      <c r="AF343" s="40">
        <f t="shared" si="144"/>
        <v>364682.63330671896</v>
      </c>
      <c r="AG343" s="3">
        <f>IF('Control Panel'!$D$27= "ON",'Mortgage Amortization'!D343*(1-'Control Panel'!$C$27),'Mortgage Amortization'!D343)</f>
        <v>364682.63330671896</v>
      </c>
      <c r="AH343" s="40">
        <f t="shared" si="148"/>
        <v>0</v>
      </c>
      <c r="AK343" s="2">
        <f>SUM('Mortgage Amortization'!G343,'Mortgage Amortization'!M343,'Mortgage Amortization'!S343,'Mortgage Amortization'!Y343,'Mortgage Amortization'!AE343,'Mortgage Amortization'!AK343,'Mortgage Amortization'!AQ343,'Mortgage Amortization'!AW343,'Mortgage Amortization'!BC343,'Mortgage Amortization'!BI343,'Mortgage Amortization'!BO343,'Mortgage Amortization'!BU343,'Mortgage Amortization'!CA343,'Mortgage Amortization'!CG343,'Mortgage Amortization'!CM343)</f>
        <v>6904861.3047025632</v>
      </c>
    </row>
    <row r="344" spans="3:37" x14ac:dyDescent="0.3">
      <c r="D344">
        <v>342</v>
      </c>
      <c r="E344" s="28">
        <f t="shared" si="149"/>
        <v>0</v>
      </c>
      <c r="F344" s="28">
        <f t="shared" si="145"/>
        <v>0</v>
      </c>
      <c r="G344" s="28">
        <f>IF($AG344-E344*('Control Panel'!$C$22) &gt;=0, E344*('Control Panel'!$C$22),AG344)</f>
        <v>0</v>
      </c>
      <c r="H344" s="30">
        <f>IF(E344-$AC344 &lt;= 0,E344,'Mortgage Amortization'!$D344-$AC344)</f>
        <v>0</v>
      </c>
      <c r="I344" s="29">
        <f t="shared" si="131"/>
        <v>0</v>
      </c>
      <c r="J344" s="31">
        <f>SUM(I$3:I344)</f>
        <v>113263757.79779166</v>
      </c>
      <c r="K344" s="32">
        <f t="shared" si="132"/>
        <v>28.5</v>
      </c>
      <c r="L344" s="29">
        <f t="shared" si="133"/>
        <v>0</v>
      </c>
      <c r="M344" s="37">
        <f t="shared" si="150"/>
        <v>0</v>
      </c>
      <c r="N344" s="37">
        <f t="shared" si="146"/>
        <v>0</v>
      </c>
      <c r="O344" s="37">
        <f>IF(G344 = E344*('Control Panel'!$C$22),M344*('Control Panel'!$C$22),$AG344-G344)</f>
        <v>0</v>
      </c>
      <c r="P344" s="38">
        <f t="shared" si="134"/>
        <v>0</v>
      </c>
      <c r="Q344" s="38">
        <f t="shared" si="135"/>
        <v>0</v>
      </c>
      <c r="R344" s="44">
        <f>SUM(Q$3:Q344)</f>
        <v>48861609.21233172</v>
      </c>
      <c r="S344" s="39">
        <f t="shared" si="136"/>
        <v>28.5</v>
      </c>
      <c r="T344" s="38">
        <f t="shared" si="137"/>
        <v>0</v>
      </c>
      <c r="U344" s="17">
        <f t="shared" si="151"/>
        <v>3228098.524438438</v>
      </c>
      <c r="V344" s="17">
        <f t="shared" si="147"/>
        <v>2879764.8651169478</v>
      </c>
      <c r="W344" s="17">
        <f>IF(O344 = M344*('Control Panel'!$C$22), U344*('Control Panel'!$C$22),$AG344-G344-O344)</f>
        <v>16348.973985228842</v>
      </c>
      <c r="X344" s="20">
        <f t="shared" si="138"/>
        <v>348333.65932149003</v>
      </c>
      <c r="Y344" s="20">
        <f t="shared" si="139"/>
        <v>364682.6333067189</v>
      </c>
      <c r="Z344" s="48">
        <f>SUM(Y$3:Y344)</f>
        <v>24077982.332894161</v>
      </c>
      <c r="AA344" s="19">
        <f t="shared" si="140"/>
        <v>28.5</v>
      </c>
      <c r="AB344" s="20">
        <f t="shared" si="141"/>
        <v>9927509.2906624656</v>
      </c>
      <c r="AC344" s="22">
        <f t="shared" si="142"/>
        <v>16348.973985228842</v>
      </c>
      <c r="AD344" s="99">
        <f t="shared" si="143"/>
        <v>0</v>
      </c>
      <c r="AF344" s="40">
        <f t="shared" si="144"/>
        <v>364682.6333067189</v>
      </c>
      <c r="AG344" s="3">
        <f>IF('Control Panel'!$D$27= "ON",'Mortgage Amortization'!D344*(1-'Control Panel'!$C$27),'Mortgage Amortization'!D344)</f>
        <v>364682.6333067189</v>
      </c>
      <c r="AH344" s="40">
        <f t="shared" si="148"/>
        <v>0</v>
      </c>
      <c r="AK344" s="2">
        <f>SUM('Mortgage Amortization'!G344,'Mortgage Amortization'!M344,'Mortgage Amortization'!S344,'Mortgage Amortization'!Y344,'Mortgage Amortization'!AE344,'Mortgage Amortization'!AK344,'Mortgage Amortization'!AQ344,'Mortgage Amortization'!AW344,'Mortgage Amortization'!BC344,'Mortgage Amortization'!BI344,'Mortgage Amortization'!BO344,'Mortgage Amortization'!BU344,'Mortgage Amortization'!CA344,'Mortgage Amortization'!CG344,'Mortgage Amortization'!CM344)</f>
        <v>6576591.8097719308</v>
      </c>
    </row>
    <row r="345" spans="3:37" x14ac:dyDescent="0.3">
      <c r="D345">
        <v>343</v>
      </c>
      <c r="E345" s="28">
        <f t="shared" si="149"/>
        <v>0</v>
      </c>
      <c r="F345" s="28">
        <f t="shared" si="145"/>
        <v>0</v>
      </c>
      <c r="G345" s="28">
        <f>IF($AG345-E345*('Control Panel'!$C$22) &gt;=0, E345*('Control Panel'!$C$22),AG345)</f>
        <v>0</v>
      </c>
      <c r="H345" s="30">
        <f>IF(E345-$AC345 &lt;= 0,E345,'Mortgage Amortization'!$D345-$AC345)</f>
        <v>0</v>
      </c>
      <c r="I345" s="29">
        <f t="shared" si="131"/>
        <v>0</v>
      </c>
      <c r="J345" s="31">
        <f>SUM(I$3:I345)</f>
        <v>113263757.79779166</v>
      </c>
      <c r="K345" s="32">
        <f t="shared" si="132"/>
        <v>28.583333333333332</v>
      </c>
      <c r="L345" s="29">
        <f t="shared" si="133"/>
        <v>0</v>
      </c>
      <c r="M345" s="37">
        <f t="shared" si="150"/>
        <v>0</v>
      </c>
      <c r="N345" s="37">
        <f t="shared" si="146"/>
        <v>0</v>
      </c>
      <c r="O345" s="37">
        <f>IF(G345 = E345*('Control Panel'!$C$22),M345*('Control Panel'!$C$22),$AG345-G345)</f>
        <v>0</v>
      </c>
      <c r="P345" s="38">
        <f t="shared" si="134"/>
        <v>0</v>
      </c>
      <c r="Q345" s="38">
        <f t="shared" si="135"/>
        <v>0</v>
      </c>
      <c r="R345" s="44">
        <f>SUM(Q$3:Q345)</f>
        <v>48861609.21233172</v>
      </c>
      <c r="S345" s="39">
        <f t="shared" si="136"/>
        <v>28.583333333333332</v>
      </c>
      <c r="T345" s="38">
        <f t="shared" si="137"/>
        <v>0</v>
      </c>
      <c r="U345" s="17">
        <f t="shared" si="151"/>
        <v>2879764.8651169478</v>
      </c>
      <c r="V345" s="17">
        <f t="shared" si="147"/>
        <v>2529667.0409500189</v>
      </c>
      <c r="W345" s="17">
        <f>IF(O345 = M345*('Control Panel'!$C$22), U345*('Control Panel'!$C$22),$AG345-G345-O345)</f>
        <v>14584.809139790212</v>
      </c>
      <c r="X345" s="20">
        <f t="shared" si="138"/>
        <v>350097.82416692871</v>
      </c>
      <c r="Y345" s="20">
        <f t="shared" si="139"/>
        <v>364682.6333067189</v>
      </c>
      <c r="Z345" s="48">
        <f>SUM(Y$3:Y345)</f>
        <v>24442664.966200881</v>
      </c>
      <c r="AA345" s="19">
        <f t="shared" si="140"/>
        <v>28.583333333333332</v>
      </c>
      <c r="AB345" s="20">
        <f t="shared" si="141"/>
        <v>10006962.807438046</v>
      </c>
      <c r="AC345" s="22">
        <f t="shared" si="142"/>
        <v>14584.809139790212</v>
      </c>
      <c r="AD345" s="99">
        <f t="shared" si="143"/>
        <v>0</v>
      </c>
      <c r="AF345" s="40">
        <f t="shared" si="144"/>
        <v>364682.6333067189</v>
      </c>
      <c r="AG345" s="3">
        <f>IF('Control Panel'!$D$27= "ON",'Mortgage Amortization'!D345*(1-'Control Panel'!$C$27),'Mortgage Amortization'!D345)</f>
        <v>364682.6333067189</v>
      </c>
      <c r="AH345" s="40">
        <f t="shared" si="148"/>
        <v>0</v>
      </c>
      <c r="AK345" s="2">
        <f>SUM('Mortgage Amortization'!G345,'Mortgage Amortization'!M345,'Mortgage Amortization'!S345,'Mortgage Amortization'!Y345,'Mortgage Amortization'!AE345,'Mortgage Amortization'!AK345,'Mortgage Amortization'!AQ345,'Mortgage Amortization'!AW345,'Mortgage Amortization'!BC345,'Mortgage Amortization'!BI345,'Mortgage Amortization'!BO345,'Mortgage Amortization'!BU345,'Mortgage Amortization'!CA345,'Mortgage Amortization'!CG345,'Mortgage Amortization'!CM345)</f>
        <v>6246592.3707898818</v>
      </c>
    </row>
    <row r="346" spans="3:37" x14ac:dyDescent="0.3">
      <c r="D346">
        <v>344</v>
      </c>
      <c r="E346" s="28">
        <f t="shared" si="149"/>
        <v>0</v>
      </c>
      <c r="F346" s="28">
        <f t="shared" si="145"/>
        <v>0</v>
      </c>
      <c r="G346" s="28">
        <f>IF($AG346-E346*('Control Panel'!$C$22) &gt;=0, E346*('Control Panel'!$C$22),AG346)</f>
        <v>0</v>
      </c>
      <c r="H346" s="30">
        <f>IF(E346-$AC346 &lt;= 0,E346,'Mortgage Amortization'!$D346-$AC346)</f>
        <v>0</v>
      </c>
      <c r="I346" s="29">
        <f t="shared" si="131"/>
        <v>0</v>
      </c>
      <c r="J346" s="31">
        <f>SUM(I$3:I346)</f>
        <v>113263757.79779166</v>
      </c>
      <c r="K346" s="32">
        <f t="shared" si="132"/>
        <v>28.666666666666668</v>
      </c>
      <c r="L346" s="29">
        <f t="shared" si="133"/>
        <v>0</v>
      </c>
      <c r="M346" s="37">
        <f t="shared" si="150"/>
        <v>0</v>
      </c>
      <c r="N346" s="37">
        <f t="shared" si="146"/>
        <v>0</v>
      </c>
      <c r="O346" s="37">
        <f>IF(G346 = E346*('Control Panel'!$C$22),M346*('Control Panel'!$C$22),$AG346-G346)</f>
        <v>0</v>
      </c>
      <c r="P346" s="38">
        <f t="shared" si="134"/>
        <v>0</v>
      </c>
      <c r="Q346" s="38">
        <f t="shared" si="135"/>
        <v>0</v>
      </c>
      <c r="R346" s="44">
        <f>SUM(Q$3:Q346)</f>
        <v>48861609.21233172</v>
      </c>
      <c r="S346" s="39">
        <f t="shared" si="136"/>
        <v>28.666666666666668</v>
      </c>
      <c r="T346" s="38">
        <f t="shared" si="137"/>
        <v>0</v>
      </c>
      <c r="U346" s="17">
        <f t="shared" si="151"/>
        <v>2529667.0409500189</v>
      </c>
      <c r="V346" s="17">
        <f t="shared" si="147"/>
        <v>2177796.1171777779</v>
      </c>
      <c r="W346" s="17">
        <f>IF(O346 = M346*('Control Panel'!$C$22), U346*('Control Panel'!$C$22),$AG346-G346-O346)</f>
        <v>12811.709534478119</v>
      </c>
      <c r="X346" s="20">
        <f t="shared" si="138"/>
        <v>351870.92377224076</v>
      </c>
      <c r="Y346" s="20">
        <f t="shared" si="139"/>
        <v>364682.6333067189</v>
      </c>
      <c r="Z346" s="48">
        <f>SUM(Y$3:Y346)</f>
        <v>24807347.5995076</v>
      </c>
      <c r="AA346" s="19">
        <f t="shared" si="140"/>
        <v>28.666666666666668</v>
      </c>
      <c r="AB346" s="20">
        <f t="shared" si="141"/>
        <v>10086966.481470902</v>
      </c>
      <c r="AC346" s="22">
        <f t="shared" si="142"/>
        <v>12811.709534478119</v>
      </c>
      <c r="AD346" s="99">
        <f t="shared" si="143"/>
        <v>0</v>
      </c>
      <c r="AF346" s="40">
        <f t="shared" si="144"/>
        <v>364682.6333067189</v>
      </c>
      <c r="AG346" s="3">
        <f>IF('Control Panel'!$D$27= "ON",'Mortgage Amortization'!D346*(1-'Control Panel'!$C$27),'Mortgage Amortization'!D346)</f>
        <v>364682.6333067189</v>
      </c>
      <c r="AH346" s="40">
        <f t="shared" si="148"/>
        <v>0</v>
      </c>
      <c r="AK346" s="2">
        <f>SUM('Mortgage Amortization'!G346,'Mortgage Amortization'!M346,'Mortgage Amortization'!S346,'Mortgage Amortization'!Y346,'Mortgage Amortization'!AE346,'Mortgage Amortization'!AK346,'Mortgage Amortization'!AQ346,'Mortgage Amortization'!AW346,'Mortgage Amortization'!BC346,'Mortgage Amortization'!BI346,'Mortgage Amortization'!BO346,'Mortgage Amortization'!BU346,'Mortgage Amortization'!CA346,'Mortgage Amortization'!CG346,'Mortgage Amortization'!CM346)</f>
        <v>5914853.7460283376</v>
      </c>
    </row>
    <row r="347" spans="3:37" x14ac:dyDescent="0.3">
      <c r="D347">
        <v>345</v>
      </c>
      <c r="E347" s="28">
        <f t="shared" si="149"/>
        <v>0</v>
      </c>
      <c r="F347" s="28">
        <f t="shared" si="145"/>
        <v>0</v>
      </c>
      <c r="G347" s="28">
        <f>IF($AG347-E347*('Control Panel'!$C$22) &gt;=0, E347*('Control Panel'!$C$22),AG347)</f>
        <v>0</v>
      </c>
      <c r="H347" s="30">
        <f>IF(E347-$AC347 &lt;= 0,E347,'Mortgage Amortization'!$D347-$AC347)</f>
        <v>0</v>
      </c>
      <c r="I347" s="29">
        <f t="shared" si="131"/>
        <v>0</v>
      </c>
      <c r="J347" s="31">
        <f>SUM(I$3:I347)</f>
        <v>113263757.79779166</v>
      </c>
      <c r="K347" s="32">
        <f t="shared" si="132"/>
        <v>28.75</v>
      </c>
      <c r="L347" s="29">
        <f t="shared" si="133"/>
        <v>0</v>
      </c>
      <c r="M347" s="37">
        <f t="shared" si="150"/>
        <v>0</v>
      </c>
      <c r="N347" s="37">
        <f t="shared" si="146"/>
        <v>0</v>
      </c>
      <c r="O347" s="37">
        <f>IF(G347 = E347*('Control Panel'!$C$22),M347*('Control Panel'!$C$22),$AG347-G347)</f>
        <v>0</v>
      </c>
      <c r="P347" s="38">
        <f t="shared" si="134"/>
        <v>0</v>
      </c>
      <c r="Q347" s="38">
        <f t="shared" si="135"/>
        <v>0</v>
      </c>
      <c r="R347" s="44">
        <f>SUM(Q$3:Q347)</f>
        <v>48861609.21233172</v>
      </c>
      <c r="S347" s="39">
        <f t="shared" si="136"/>
        <v>28.75</v>
      </c>
      <c r="T347" s="38">
        <f t="shared" si="137"/>
        <v>0</v>
      </c>
      <c r="U347" s="17">
        <f t="shared" si="151"/>
        <v>2177796.1171777779</v>
      </c>
      <c r="V347" s="17">
        <f t="shared" si="147"/>
        <v>1824143.1137895156</v>
      </c>
      <c r="W347" s="17">
        <f>IF(O347 = M347*('Control Panel'!$C$22), U347*('Control Panel'!$C$22),$AG347-G347-O347)</f>
        <v>11029.629918456623</v>
      </c>
      <c r="X347" s="20">
        <f t="shared" si="138"/>
        <v>353653.0033882623</v>
      </c>
      <c r="Y347" s="20">
        <f t="shared" si="139"/>
        <v>364682.6333067189</v>
      </c>
      <c r="Z347" s="48">
        <f>SUM(Y$3:Y347)</f>
        <v>25172030.232814319</v>
      </c>
      <c r="AA347" s="19">
        <f t="shared" si="140"/>
        <v>28.75</v>
      </c>
      <c r="AB347" s="20">
        <f t="shared" si="141"/>
        <v>10167523.847412542</v>
      </c>
      <c r="AC347" s="22">
        <f t="shared" si="142"/>
        <v>11029.629918456623</v>
      </c>
      <c r="AD347" s="99">
        <f t="shared" si="143"/>
        <v>0</v>
      </c>
      <c r="AF347" s="40">
        <f t="shared" si="144"/>
        <v>364682.6333067189</v>
      </c>
      <c r="AG347" s="3">
        <f>IF('Control Panel'!$D$27= "ON",'Mortgage Amortization'!D347*(1-'Control Panel'!$C$27),'Mortgage Amortization'!D347)</f>
        <v>364682.6333067189</v>
      </c>
      <c r="AH347" s="40">
        <f t="shared" si="148"/>
        <v>0</v>
      </c>
      <c r="AK347" s="2">
        <f>SUM('Mortgage Amortization'!G347,'Mortgage Amortization'!M347,'Mortgage Amortization'!S347,'Mortgage Amortization'!Y347,'Mortgage Amortization'!AE347,'Mortgage Amortization'!AK347,'Mortgage Amortization'!AQ347,'Mortgage Amortization'!AW347,'Mortgage Amortization'!BC347,'Mortgage Amortization'!BI347,'Mortgage Amortization'!BO347,'Mortgage Amortization'!BU347,'Mortgage Amortization'!CA347,'Mortgage Amortization'!CG347,'Mortgage Amortization'!CM347)</f>
        <v>5581366.6437757313</v>
      </c>
    </row>
    <row r="348" spans="3:37" x14ac:dyDescent="0.3">
      <c r="D348">
        <v>346</v>
      </c>
      <c r="E348" s="28">
        <f t="shared" si="149"/>
        <v>0</v>
      </c>
      <c r="F348" s="28">
        <f t="shared" si="145"/>
        <v>0</v>
      </c>
      <c r="G348" s="28">
        <f>IF($AG348-E348*('Control Panel'!$C$22) &gt;=0, E348*('Control Panel'!$C$22),AG348)</f>
        <v>0</v>
      </c>
      <c r="H348" s="30">
        <f>IF(E348-$AC348 &lt;= 0,E348,'Mortgage Amortization'!$D348-$AC348)</f>
        <v>0</v>
      </c>
      <c r="I348" s="29">
        <f t="shared" si="131"/>
        <v>0</v>
      </c>
      <c r="J348" s="31">
        <f>SUM(I$3:I348)</f>
        <v>113263757.79779166</v>
      </c>
      <c r="K348" s="32">
        <f t="shared" si="132"/>
        <v>28.833333333333332</v>
      </c>
      <c r="L348" s="29">
        <f t="shared" si="133"/>
        <v>0</v>
      </c>
      <c r="M348" s="37">
        <f t="shared" si="150"/>
        <v>0</v>
      </c>
      <c r="N348" s="37">
        <f t="shared" si="146"/>
        <v>0</v>
      </c>
      <c r="O348" s="37">
        <f>IF(G348 = E348*('Control Panel'!$C$22),M348*('Control Panel'!$C$22),$AG348-G348)</f>
        <v>0</v>
      </c>
      <c r="P348" s="38">
        <f t="shared" si="134"/>
        <v>0</v>
      </c>
      <c r="Q348" s="38">
        <f t="shared" si="135"/>
        <v>0</v>
      </c>
      <c r="R348" s="44">
        <f>SUM(Q$3:Q348)</f>
        <v>48861609.21233172</v>
      </c>
      <c r="S348" s="39">
        <f t="shared" si="136"/>
        <v>28.833333333333332</v>
      </c>
      <c r="T348" s="38">
        <f t="shared" si="137"/>
        <v>0</v>
      </c>
      <c r="U348" s="17">
        <f t="shared" si="151"/>
        <v>1824143.1137895156</v>
      </c>
      <c r="V348" s="17">
        <f t="shared" si="147"/>
        <v>1468699.0052945097</v>
      </c>
      <c r="W348" s="17">
        <f>IF(O348 = M348*('Control Panel'!$C$22), U348*('Control Panel'!$C$22),$AG348-G348-O348)</f>
        <v>9238.5248117131523</v>
      </c>
      <c r="X348" s="20">
        <f t="shared" si="138"/>
        <v>355444.10849500576</v>
      </c>
      <c r="Y348" s="20">
        <f t="shared" si="139"/>
        <v>364682.6333067189</v>
      </c>
      <c r="Z348" s="48">
        <f>SUM(Y$3:Y348)</f>
        <v>25536712.866121039</v>
      </c>
      <c r="AA348" s="19">
        <f t="shared" si="140"/>
        <v>28.833333333333332</v>
      </c>
      <c r="AB348" s="20">
        <f t="shared" si="141"/>
        <v>10248638.461606</v>
      </c>
      <c r="AC348" s="22">
        <f t="shared" si="142"/>
        <v>9238.5248117131523</v>
      </c>
      <c r="AD348" s="99">
        <f t="shared" si="143"/>
        <v>0</v>
      </c>
      <c r="AF348" s="40">
        <f t="shared" si="144"/>
        <v>364682.6333067189</v>
      </c>
      <c r="AG348" s="3">
        <f>IF('Control Panel'!$D$27= "ON",'Mortgage Amortization'!D348*(1-'Control Panel'!$C$27),'Mortgage Amortization'!D348)</f>
        <v>364682.6333067189</v>
      </c>
      <c r="AH348" s="40">
        <f t="shared" si="148"/>
        <v>0</v>
      </c>
      <c r="AK348" s="2">
        <f>SUM('Mortgage Amortization'!G348,'Mortgage Amortization'!M348,'Mortgage Amortization'!S348,'Mortgage Amortization'!Y348,'Mortgage Amortization'!AE348,'Mortgage Amortization'!AK348,'Mortgage Amortization'!AQ348,'Mortgage Amortization'!AW348,'Mortgage Amortization'!BC348,'Mortgage Amortization'!BI348,'Mortgage Amortization'!BO348,'Mortgage Amortization'!BU348,'Mortgage Amortization'!CA348,'Mortgage Amortization'!CG348,'Mortgage Amortization'!CM348)</f>
        <v>5246121.72206371</v>
      </c>
    </row>
    <row r="349" spans="3:37" x14ac:dyDescent="0.3">
      <c r="D349">
        <v>347</v>
      </c>
      <c r="E349" s="28">
        <f t="shared" si="149"/>
        <v>0</v>
      </c>
      <c r="F349" s="28">
        <f t="shared" si="145"/>
        <v>0</v>
      </c>
      <c r="G349" s="28">
        <f>IF($AG349-E349*('Control Panel'!$C$22) &gt;=0, E349*('Control Panel'!$C$22),AG349)</f>
        <v>0</v>
      </c>
      <c r="H349" s="30">
        <f>IF(E349-$AC349 &lt;= 0,E349,'Mortgage Amortization'!$D349-$AC349)</f>
        <v>0</v>
      </c>
      <c r="I349" s="29">
        <f t="shared" si="131"/>
        <v>0</v>
      </c>
      <c r="J349" s="31">
        <f>SUM(I$3:I349)</f>
        <v>113263757.79779166</v>
      </c>
      <c r="K349" s="32">
        <f t="shared" si="132"/>
        <v>28.916666666666668</v>
      </c>
      <c r="L349" s="29">
        <f t="shared" si="133"/>
        <v>0</v>
      </c>
      <c r="M349" s="37">
        <f t="shared" si="150"/>
        <v>0</v>
      </c>
      <c r="N349" s="37">
        <f t="shared" si="146"/>
        <v>0</v>
      </c>
      <c r="O349" s="37">
        <f>IF(G349 = E349*('Control Panel'!$C$22),M349*('Control Panel'!$C$22),$AG349-G349)</f>
        <v>0</v>
      </c>
      <c r="P349" s="38">
        <f t="shared" si="134"/>
        <v>0</v>
      </c>
      <c r="Q349" s="38">
        <f t="shared" si="135"/>
        <v>0</v>
      </c>
      <c r="R349" s="44">
        <f>SUM(Q$3:Q349)</f>
        <v>48861609.21233172</v>
      </c>
      <c r="S349" s="39">
        <f t="shared" si="136"/>
        <v>28.916666666666668</v>
      </c>
      <c r="T349" s="38">
        <f t="shared" si="137"/>
        <v>0</v>
      </c>
      <c r="U349" s="17">
        <f t="shared" si="151"/>
        <v>1468699.0052945097</v>
      </c>
      <c r="V349" s="17">
        <f t="shared" si="147"/>
        <v>1111454.7204916887</v>
      </c>
      <c r="W349" s="17">
        <f>IF(O349 = M349*('Control Panel'!$C$22), U349*('Control Panel'!$C$22),$AG349-G349-O349)</f>
        <v>7438.3485038978197</v>
      </c>
      <c r="X349" s="20">
        <f t="shared" si="138"/>
        <v>357244.28480282106</v>
      </c>
      <c r="Y349" s="20">
        <f t="shared" si="139"/>
        <v>364682.6333067189</v>
      </c>
      <c r="Z349" s="48">
        <f>SUM(Y$3:Y349)</f>
        <v>25901395.499427758</v>
      </c>
      <c r="AA349" s="19">
        <f t="shared" si="140"/>
        <v>28.916666666666668</v>
      </c>
      <c r="AB349" s="20">
        <f t="shared" si="141"/>
        <v>10330313.902214909</v>
      </c>
      <c r="AC349" s="22">
        <f t="shared" si="142"/>
        <v>7438.3485038978197</v>
      </c>
      <c r="AD349" s="100">
        <f t="shared" si="143"/>
        <v>0</v>
      </c>
      <c r="AF349" s="40">
        <f t="shared" si="144"/>
        <v>364682.6333067189</v>
      </c>
      <c r="AG349" s="3">
        <f>IF('Control Panel'!$D$27= "ON",'Mortgage Amortization'!D349*(1-'Control Panel'!$C$27),'Mortgage Amortization'!D349)</f>
        <v>364682.6333067189</v>
      </c>
      <c r="AH349" s="40">
        <f t="shared" si="148"/>
        <v>0</v>
      </c>
      <c r="AK349" s="2">
        <f>SUM('Mortgage Amortization'!G349,'Mortgage Amortization'!M349,'Mortgage Amortization'!S349,'Mortgage Amortization'!Y349,'Mortgage Amortization'!AE349,'Mortgage Amortization'!AK349,'Mortgage Amortization'!AQ349,'Mortgage Amortization'!AW349,'Mortgage Amortization'!BC349,'Mortgage Amortization'!BI349,'Mortgage Amortization'!BO349,'Mortgage Amortization'!BU349,'Mortgage Amortization'!CA349,'Mortgage Amortization'!CG349,'Mortgage Amortization'!CM349)</f>
        <v>4909109.5883923285</v>
      </c>
    </row>
    <row r="350" spans="3:37" x14ac:dyDescent="0.3">
      <c r="C350">
        <f t="shared" ref="C350" si="154">D350/12</f>
        <v>29</v>
      </c>
      <c r="D350">
        <v>348</v>
      </c>
      <c r="E350" s="28">
        <f t="shared" si="149"/>
        <v>0</v>
      </c>
      <c r="F350" s="28">
        <f t="shared" si="145"/>
        <v>0</v>
      </c>
      <c r="G350" s="28">
        <f>IF($AG350-E350*('Control Panel'!$C$22) &gt;=0, E350*('Control Panel'!$C$22),AG350)</f>
        <v>0</v>
      </c>
      <c r="H350" s="30">
        <f>IF(E350-$AC350 &lt;= 0,E350,'Mortgage Amortization'!$D350-$AC350)</f>
        <v>0</v>
      </c>
      <c r="I350" s="29">
        <f t="shared" si="131"/>
        <v>0</v>
      </c>
      <c r="J350" s="31">
        <f>SUM(I$3:I350)</f>
        <v>113263757.79779166</v>
      </c>
      <c r="K350" s="32">
        <f t="shared" si="132"/>
        <v>29</v>
      </c>
      <c r="L350" s="29">
        <f t="shared" si="133"/>
        <v>0</v>
      </c>
      <c r="M350" s="37">
        <f t="shared" si="150"/>
        <v>0</v>
      </c>
      <c r="N350" s="37">
        <f t="shared" si="146"/>
        <v>0</v>
      </c>
      <c r="O350" s="37">
        <f>IF(G350 = E350*('Control Panel'!$C$22),M350*('Control Panel'!$C$22),$AG350-G350)</f>
        <v>0</v>
      </c>
      <c r="P350" s="38">
        <f t="shared" si="134"/>
        <v>0</v>
      </c>
      <c r="Q350" s="38">
        <f t="shared" si="135"/>
        <v>0</v>
      </c>
      <c r="R350" s="44">
        <f>SUM(Q$3:Q350)</f>
        <v>48861609.21233172</v>
      </c>
      <c r="S350" s="39">
        <f t="shared" si="136"/>
        <v>29</v>
      </c>
      <c r="T350" s="38">
        <f t="shared" si="137"/>
        <v>0</v>
      </c>
      <c r="U350" s="17">
        <f t="shared" si="151"/>
        <v>1111454.7204916887</v>
      </c>
      <c r="V350" s="17">
        <f t="shared" si="147"/>
        <v>752401.1422381266</v>
      </c>
      <c r="W350" s="17">
        <f>IF(O350 = M350*('Control Panel'!$C$22), U350*('Control Panel'!$C$22),$AG350-G350-O350)</f>
        <v>5629.0550531568661</v>
      </c>
      <c r="X350" s="20">
        <f t="shared" si="138"/>
        <v>359053.57825356204</v>
      </c>
      <c r="Y350" s="20">
        <f t="shared" si="139"/>
        <v>364682.6333067189</v>
      </c>
      <c r="Z350" s="48">
        <f>SUM(Y$3:Y350)</f>
        <v>26266078.132734478</v>
      </c>
      <c r="AA350" s="19">
        <f t="shared" si="140"/>
        <v>29</v>
      </c>
      <c r="AB350" s="20">
        <f t="shared" si="141"/>
        <v>10412553.769353298</v>
      </c>
      <c r="AC350" s="22">
        <f t="shared" si="142"/>
        <v>5629.0550531568661</v>
      </c>
      <c r="AD350" s="100">
        <f t="shared" si="143"/>
        <v>0</v>
      </c>
      <c r="AF350" s="40">
        <f t="shared" si="144"/>
        <v>364682.6333067189</v>
      </c>
      <c r="AG350" s="3">
        <f>IF('Control Panel'!$D$27= "ON",'Mortgage Amortization'!D350*(1-'Control Panel'!$C$27),'Mortgage Amortization'!D350)</f>
        <v>364682.6333067189</v>
      </c>
      <c r="AH350" s="40">
        <f t="shared" si="148"/>
        <v>0</v>
      </c>
      <c r="AK350" s="2">
        <f>SUM('Mortgage Amortization'!G350,'Mortgage Amortization'!M350,'Mortgage Amortization'!S350,'Mortgage Amortization'!Y350,'Mortgage Amortization'!AE350,'Mortgage Amortization'!AK350,'Mortgage Amortization'!AQ350,'Mortgage Amortization'!AW350,'Mortgage Amortization'!BC350,'Mortgage Amortization'!BI350,'Mortgage Amortization'!BO350,'Mortgage Amortization'!BU350,'Mortgage Amortization'!CA350,'Mortgage Amortization'!CG350,'Mortgage Amortization'!CM350)</f>
        <v>4570320.7994537316</v>
      </c>
    </row>
    <row r="351" spans="3:37" x14ac:dyDescent="0.3">
      <c r="D351">
        <v>349</v>
      </c>
      <c r="E351" s="28">
        <f t="shared" si="149"/>
        <v>0</v>
      </c>
      <c r="F351" s="28">
        <f t="shared" si="145"/>
        <v>0</v>
      </c>
      <c r="G351" s="28">
        <f>IF($AG351-E351*('Control Panel'!$C$22) &gt;=0, E351*('Control Panel'!$C$22),AG351)</f>
        <v>0</v>
      </c>
      <c r="H351" s="30">
        <f>IF(E351-$AC351 &lt;= 0,E351,'Mortgage Amortization'!$D351-$AC351)</f>
        <v>0</v>
      </c>
      <c r="I351" s="29">
        <f t="shared" si="131"/>
        <v>0</v>
      </c>
      <c r="J351" s="31">
        <f>SUM(I$3:I351)</f>
        <v>113263757.79779166</v>
      </c>
      <c r="K351" s="32">
        <f t="shared" si="132"/>
        <v>29.083333333333332</v>
      </c>
      <c r="L351" s="29">
        <f t="shared" si="133"/>
        <v>0</v>
      </c>
      <c r="M351" s="37">
        <f t="shared" si="150"/>
        <v>0</v>
      </c>
      <c r="N351" s="37">
        <f t="shared" si="146"/>
        <v>0</v>
      </c>
      <c r="O351" s="37">
        <f>IF(G351 = E351*('Control Panel'!$C$22),M351*('Control Panel'!$C$22),$AG351-G351)</f>
        <v>0</v>
      </c>
      <c r="P351" s="38">
        <f t="shared" si="134"/>
        <v>0</v>
      </c>
      <c r="Q351" s="38">
        <f t="shared" si="135"/>
        <v>0</v>
      </c>
      <c r="R351" s="44">
        <f>SUM(Q$3:Q351)</f>
        <v>48861609.21233172</v>
      </c>
      <c r="S351" s="39">
        <f t="shared" si="136"/>
        <v>29.083333333333332</v>
      </c>
      <c r="T351" s="38">
        <f t="shared" si="137"/>
        <v>0</v>
      </c>
      <c r="U351" s="17">
        <f t="shared" si="151"/>
        <v>752401.1422381266</v>
      </c>
      <c r="V351" s="17">
        <f t="shared" si="147"/>
        <v>391529.10721636791</v>
      </c>
      <c r="W351" s="17">
        <f>IF(O351 = M351*('Control Panel'!$C$22), U351*('Control Panel'!$C$22),$AG351-G351-O351)</f>
        <v>3810.5982849601792</v>
      </c>
      <c r="X351" s="20">
        <f t="shared" si="138"/>
        <v>360872.0350217587</v>
      </c>
      <c r="Y351" s="20">
        <f t="shared" si="139"/>
        <v>364682.6333067189</v>
      </c>
      <c r="Z351" s="48">
        <f>SUM(Y$3:Y351)</f>
        <v>26630760.766041197</v>
      </c>
      <c r="AA351" s="19">
        <f t="shared" si="140"/>
        <v>29.083333333333332</v>
      </c>
      <c r="AB351" s="20">
        <f t="shared" si="141"/>
        <v>10495361.685216147</v>
      </c>
      <c r="AC351" s="22">
        <f t="shared" si="142"/>
        <v>3810.5982849601792</v>
      </c>
      <c r="AD351" s="100">
        <f t="shared" si="143"/>
        <v>0</v>
      </c>
      <c r="AF351" s="40">
        <f t="shared" si="144"/>
        <v>364682.6333067189</v>
      </c>
      <c r="AG351" s="3">
        <f>IF('Control Panel'!$D$27= "ON",'Mortgage Amortization'!D351*(1-'Control Panel'!$C$27),'Mortgage Amortization'!D351)</f>
        <v>364682.6333067189</v>
      </c>
      <c r="AH351" s="40">
        <f t="shared" si="148"/>
        <v>0</v>
      </c>
      <c r="AK351" s="2">
        <f>SUM('Mortgage Amortization'!G351,'Mortgage Amortization'!M351,'Mortgage Amortization'!S351,'Mortgage Amortization'!Y351,'Mortgage Amortization'!AE351,'Mortgage Amortization'!AK351,'Mortgage Amortization'!AQ351,'Mortgage Amortization'!AW351,'Mortgage Amortization'!BC351,'Mortgage Amortization'!BI351,'Mortgage Amortization'!BO351,'Mortgage Amortization'!BU351,'Mortgage Amortization'!CA351,'Mortgage Amortization'!CG351,'Mortgage Amortization'!CM351)</f>
        <v>4229745.8608543025</v>
      </c>
    </row>
    <row r="352" spans="3:37" x14ac:dyDescent="0.3">
      <c r="D352">
        <v>350</v>
      </c>
      <c r="E352" s="28">
        <f t="shared" si="149"/>
        <v>0</v>
      </c>
      <c r="F352" s="28">
        <f t="shared" si="145"/>
        <v>0</v>
      </c>
      <c r="G352" s="28">
        <f>IF($AG352-E352*('Control Panel'!$C$22) &gt;=0, E352*('Control Panel'!$C$22),AG352)</f>
        <v>0</v>
      </c>
      <c r="H352" s="30">
        <f>IF(E352-$AC352 &lt;= 0,E352,'Mortgage Amortization'!$D352-$AC352)</f>
        <v>0</v>
      </c>
      <c r="I352" s="29">
        <f t="shared" si="131"/>
        <v>0</v>
      </c>
      <c r="J352" s="31">
        <f>SUM(I$3:I352)</f>
        <v>113263757.79779166</v>
      </c>
      <c r="K352" s="32">
        <f t="shared" si="132"/>
        <v>29.166666666666668</v>
      </c>
      <c r="L352" s="29">
        <f t="shared" si="133"/>
        <v>0</v>
      </c>
      <c r="M352" s="37">
        <f t="shared" si="150"/>
        <v>0</v>
      </c>
      <c r="N352" s="37">
        <f t="shared" si="146"/>
        <v>0</v>
      </c>
      <c r="O352" s="37">
        <f>IF(G352 = E352*('Control Panel'!$C$22),M352*('Control Panel'!$C$22),$AG352-G352)</f>
        <v>0</v>
      </c>
      <c r="P352" s="38">
        <f t="shared" si="134"/>
        <v>0</v>
      </c>
      <c r="Q352" s="38">
        <f t="shared" si="135"/>
        <v>0</v>
      </c>
      <c r="R352" s="44">
        <f>SUM(Q$3:Q352)</f>
        <v>48861609.21233172</v>
      </c>
      <c r="S352" s="39">
        <f t="shared" si="136"/>
        <v>29.166666666666668</v>
      </c>
      <c r="T352" s="38">
        <f t="shared" si="137"/>
        <v>0</v>
      </c>
      <c r="U352" s="17">
        <f t="shared" si="151"/>
        <v>391529.10721636791</v>
      </c>
      <c r="V352" s="17">
        <f t="shared" si="147"/>
        <v>28829.405700571951</v>
      </c>
      <c r="W352" s="17">
        <f>IF(O352 = M352*('Control Panel'!$C$22), U352*('Control Panel'!$C$22),$AG352-G352-O352)</f>
        <v>1982.9317909228969</v>
      </c>
      <c r="X352" s="20">
        <f t="shared" si="138"/>
        <v>362699.70151579595</v>
      </c>
      <c r="Y352" s="20">
        <f t="shared" si="139"/>
        <v>364682.63330671884</v>
      </c>
      <c r="Z352" s="48">
        <f>SUM(Y$3:Y352)</f>
        <v>26995443.399347916</v>
      </c>
      <c r="AA352" s="19">
        <f t="shared" si="140"/>
        <v>29.166666666666668</v>
      </c>
      <c r="AB352" s="20">
        <f t="shared" si="141"/>
        <v>10578741.294210715</v>
      </c>
      <c r="AC352" s="22">
        <f t="shared" si="142"/>
        <v>1982.9317909228969</v>
      </c>
      <c r="AD352" s="100">
        <f t="shared" si="143"/>
        <v>0</v>
      </c>
      <c r="AF352" s="40">
        <f t="shared" si="144"/>
        <v>364682.63330671884</v>
      </c>
      <c r="AG352" s="3">
        <f>IF('Control Panel'!$D$27= "ON",'Mortgage Amortization'!D352*(1-'Control Panel'!$C$27),'Mortgage Amortization'!D352)</f>
        <v>364682.63330671884</v>
      </c>
      <c r="AH352" s="40">
        <f t="shared" si="148"/>
        <v>0</v>
      </c>
      <c r="AK352" s="2">
        <f>SUM('Mortgage Amortization'!G352,'Mortgage Amortization'!M352,'Mortgage Amortization'!S352,'Mortgage Amortization'!Y352,'Mortgage Amortization'!AE352,'Mortgage Amortization'!AK352,'Mortgage Amortization'!AQ352,'Mortgage Amortization'!AW352,'Mortgage Amortization'!BC352,'Mortgage Amortization'!BI352,'Mortgage Amortization'!BO352,'Mortgage Amortization'!BU352,'Mortgage Amortization'!CA352,'Mortgage Amortization'!CG352,'Mortgage Amortization'!CM352)</f>
        <v>3887375.2268352942</v>
      </c>
    </row>
    <row r="353" spans="3:37" x14ac:dyDescent="0.3">
      <c r="D353">
        <v>351</v>
      </c>
      <c r="E353" s="28">
        <f t="shared" si="149"/>
        <v>0</v>
      </c>
      <c r="F353" s="28">
        <f t="shared" si="145"/>
        <v>0</v>
      </c>
      <c r="G353" s="28">
        <f>IF($AG353-E353*('Control Panel'!$C$22) &gt;=0, E353*('Control Panel'!$C$22),AG353)</f>
        <v>0</v>
      </c>
      <c r="H353" s="30">
        <f>IF(E353-$AC353 &lt;= 0,E353,'Mortgage Amortization'!$D353-$AC353)</f>
        <v>0</v>
      </c>
      <c r="I353" s="29">
        <f t="shared" si="131"/>
        <v>0</v>
      </c>
      <c r="J353" s="31">
        <f>SUM(I$3:I353)</f>
        <v>113263757.79779166</v>
      </c>
      <c r="K353" s="32">
        <f t="shared" si="132"/>
        <v>29.25</v>
      </c>
      <c r="L353" s="29">
        <f t="shared" si="133"/>
        <v>0</v>
      </c>
      <c r="M353" s="37">
        <f t="shared" si="150"/>
        <v>0</v>
      </c>
      <c r="N353" s="37">
        <f t="shared" si="146"/>
        <v>0</v>
      </c>
      <c r="O353" s="37">
        <f>IF(G353 = E353*('Control Panel'!$C$22),M353*('Control Panel'!$C$22),$AG353-G353)</f>
        <v>0</v>
      </c>
      <c r="P353" s="38">
        <f t="shared" si="134"/>
        <v>0</v>
      </c>
      <c r="Q353" s="38">
        <f t="shared" si="135"/>
        <v>0</v>
      </c>
      <c r="R353" s="44">
        <f>SUM(Q$3:Q353)</f>
        <v>48861609.21233172</v>
      </c>
      <c r="S353" s="39">
        <f t="shared" si="136"/>
        <v>29.25</v>
      </c>
      <c r="T353" s="38">
        <f t="shared" si="137"/>
        <v>0</v>
      </c>
      <c r="U353" s="17">
        <f t="shared" si="151"/>
        <v>28829.405700571951</v>
      </c>
      <c r="V353" s="17">
        <f t="shared" si="147"/>
        <v>0</v>
      </c>
      <c r="W353" s="17">
        <f>IF(O353 = M353*('Control Panel'!$C$22), U353*('Control Panel'!$C$22),$AG353-G353-O353)</f>
        <v>146.00892762102171</v>
      </c>
      <c r="X353" s="20">
        <f t="shared" si="138"/>
        <v>28829.405700571951</v>
      </c>
      <c r="Y353" s="20">
        <f t="shared" si="139"/>
        <v>28975.414628192972</v>
      </c>
      <c r="Z353" s="48">
        <f>SUM(Y$3:Y353)</f>
        <v>27024418.813976109</v>
      </c>
      <c r="AA353" s="19">
        <f t="shared" si="140"/>
        <v>29.25</v>
      </c>
      <c r="AB353" s="20">
        <f t="shared" si="141"/>
        <v>843260.11674172955</v>
      </c>
      <c r="AC353" s="22">
        <f t="shared" si="142"/>
        <v>146.00892762102171</v>
      </c>
      <c r="AD353" s="100">
        <f>ABS(AH353)</f>
        <v>335707.21867852588</v>
      </c>
      <c r="AF353" s="40">
        <f t="shared" si="144"/>
        <v>28975.414628192972</v>
      </c>
      <c r="AG353" s="3">
        <f>IF('Control Panel'!$D$27= "ON",'Mortgage Amortization'!D353*(1-'Control Panel'!$C$27),'Mortgage Amortization'!D353)</f>
        <v>364682.63330671884</v>
      </c>
      <c r="AH353" s="40">
        <f t="shared" si="148"/>
        <v>-335707.21867852588</v>
      </c>
      <c r="AK353" s="2">
        <f>SUM('Mortgage Amortization'!G353,'Mortgage Amortization'!M353,'Mortgage Amortization'!S353,'Mortgage Amortization'!Y353,'Mortgage Amortization'!AE353,'Mortgage Amortization'!AK353,'Mortgage Amortization'!AQ353,'Mortgage Amortization'!AW353,'Mortgage Amortization'!BC353,'Mortgage Amortization'!BI353,'Mortgage Amortization'!BO353,'Mortgage Amortization'!BU353,'Mortgage Amortization'!CA353,'Mortgage Amortization'!CG353,'Mortgage Amortization'!CM353)</f>
        <v>3543199.2999918936</v>
      </c>
    </row>
    <row r="354" spans="3:37" x14ac:dyDescent="0.3">
      <c r="D354">
        <v>352</v>
      </c>
      <c r="E354" s="28">
        <f t="shared" si="149"/>
        <v>0</v>
      </c>
      <c r="F354" s="28">
        <f t="shared" si="145"/>
        <v>0</v>
      </c>
      <c r="G354" s="28">
        <f>IF($AG354-E354*('Control Panel'!$C$22) &gt;=0, E354*('Control Panel'!$C$22),AG354)</f>
        <v>0</v>
      </c>
      <c r="H354" s="30">
        <f>IF(E354-$AC354 &lt;= 0,E354,'Mortgage Amortization'!$D354-$AC354)</f>
        <v>0</v>
      </c>
      <c r="I354" s="29">
        <f t="shared" si="131"/>
        <v>0</v>
      </c>
      <c r="J354" s="31">
        <f>SUM(I$3:I354)</f>
        <v>113263757.79779166</v>
      </c>
      <c r="K354" s="32">
        <f t="shared" si="132"/>
        <v>29.333333333333332</v>
      </c>
      <c r="L354" s="29">
        <f t="shared" si="133"/>
        <v>0</v>
      </c>
      <c r="M354" s="37">
        <f t="shared" si="150"/>
        <v>0</v>
      </c>
      <c r="N354" s="37">
        <f t="shared" si="146"/>
        <v>0</v>
      </c>
      <c r="O354" s="37">
        <f>IF(G354 = E354*('Control Panel'!$C$22),M354*('Control Panel'!$C$22),$AG354-G354)</f>
        <v>0</v>
      </c>
      <c r="P354" s="38">
        <f t="shared" si="134"/>
        <v>0</v>
      </c>
      <c r="Q354" s="38">
        <f t="shared" si="135"/>
        <v>0</v>
      </c>
      <c r="R354" s="44">
        <f>SUM(Q$3:Q354)</f>
        <v>48861609.21233172</v>
      </c>
      <c r="S354" s="39">
        <f t="shared" si="136"/>
        <v>29.333333333333332</v>
      </c>
      <c r="T354" s="38">
        <f t="shared" si="137"/>
        <v>0</v>
      </c>
      <c r="U354" s="17">
        <f t="shared" si="151"/>
        <v>0</v>
      </c>
      <c r="V354" s="17">
        <f t="shared" si="147"/>
        <v>0</v>
      </c>
      <c r="W354" s="17">
        <f>IF(O354 = M354*('Control Panel'!$C$22), U354*('Control Panel'!$C$22),$AG354-G354-O354)</f>
        <v>0</v>
      </c>
      <c r="X354" s="20">
        <f t="shared" si="138"/>
        <v>0</v>
      </c>
      <c r="Y354" s="20">
        <f t="shared" si="139"/>
        <v>0</v>
      </c>
      <c r="Z354" s="48">
        <f>SUM(Y$3:Y354)</f>
        <v>27024418.813976109</v>
      </c>
      <c r="AA354" s="19">
        <f t="shared" si="140"/>
        <v>29.333333333333332</v>
      </c>
      <c r="AB354" s="20">
        <f t="shared" si="141"/>
        <v>0</v>
      </c>
      <c r="AC354" s="22">
        <f t="shared" si="142"/>
        <v>0</v>
      </c>
      <c r="AD354" s="100">
        <f t="shared" ref="AD354:AD362" si="155">ABS(AH354)</f>
        <v>364682.6333067189</v>
      </c>
      <c r="AF354" s="40">
        <f t="shared" si="144"/>
        <v>0</v>
      </c>
      <c r="AG354" s="3">
        <f>IF('Control Panel'!$D$27= "ON",'Mortgage Amortization'!D354*(1-'Control Panel'!$C$27),'Mortgage Amortization'!D354)</f>
        <v>364682.6333067189</v>
      </c>
      <c r="AH354" s="40">
        <f t="shared" si="148"/>
        <v>-364682.6333067189</v>
      </c>
      <c r="AK354" s="2">
        <f>SUM('Mortgage Amortization'!G354,'Mortgage Amortization'!M354,'Mortgage Amortization'!S354,'Mortgage Amortization'!Y354,'Mortgage Amortization'!AE354,'Mortgage Amortization'!AK354,'Mortgage Amortization'!AQ354,'Mortgage Amortization'!AW354,'Mortgage Amortization'!BC354,'Mortgage Amortization'!BI354,'Mortgage Amortization'!BO354,'Mortgage Amortization'!BU354,'Mortgage Amortization'!CA354,'Mortgage Amortization'!CG354,'Mortgage Amortization'!CM354)</f>
        <v>3197208.4309907574</v>
      </c>
    </row>
    <row r="355" spans="3:37" x14ac:dyDescent="0.3">
      <c r="D355">
        <v>353</v>
      </c>
      <c r="E355" s="28">
        <f t="shared" si="149"/>
        <v>0</v>
      </c>
      <c r="F355" s="28">
        <f t="shared" si="145"/>
        <v>0</v>
      </c>
      <c r="G355" s="28">
        <f>IF($AG355-E355*('Control Panel'!$C$22) &gt;=0, E355*('Control Panel'!$C$22),AG355)</f>
        <v>0</v>
      </c>
      <c r="H355" s="30">
        <f>IF(E355-$AC355 &lt;= 0,E355,'Mortgage Amortization'!$D355-$AC355)</f>
        <v>0</v>
      </c>
      <c r="I355" s="29">
        <f t="shared" si="131"/>
        <v>0</v>
      </c>
      <c r="J355" s="31">
        <f>SUM(I$3:I355)</f>
        <v>113263757.79779166</v>
      </c>
      <c r="K355" s="32">
        <f t="shared" si="132"/>
        <v>29.416666666666668</v>
      </c>
      <c r="L355" s="29">
        <f t="shared" si="133"/>
        <v>0</v>
      </c>
      <c r="M355" s="37">
        <f t="shared" si="150"/>
        <v>0</v>
      </c>
      <c r="N355" s="37">
        <f t="shared" si="146"/>
        <v>0</v>
      </c>
      <c r="O355" s="37">
        <f>IF(G355 = E355*('Control Panel'!$C$22),M355*('Control Panel'!$C$22),$AG355-G355)</f>
        <v>0</v>
      </c>
      <c r="P355" s="38">
        <f t="shared" si="134"/>
        <v>0</v>
      </c>
      <c r="Q355" s="38">
        <f t="shared" si="135"/>
        <v>0</v>
      </c>
      <c r="R355" s="44">
        <f>SUM(Q$3:Q355)</f>
        <v>48861609.21233172</v>
      </c>
      <c r="S355" s="39">
        <f t="shared" si="136"/>
        <v>29.416666666666668</v>
      </c>
      <c r="T355" s="38">
        <f t="shared" si="137"/>
        <v>0</v>
      </c>
      <c r="U355" s="17">
        <f t="shared" si="151"/>
        <v>0</v>
      </c>
      <c r="V355" s="17">
        <f t="shared" si="147"/>
        <v>0</v>
      </c>
      <c r="W355" s="17">
        <f>IF(O355 = M355*('Control Panel'!$C$22), U355*('Control Panel'!$C$22),$AG355-G355-O355)</f>
        <v>0</v>
      </c>
      <c r="X355" s="20">
        <f t="shared" si="138"/>
        <v>0</v>
      </c>
      <c r="Y355" s="20">
        <f t="shared" si="139"/>
        <v>0</v>
      </c>
      <c r="Z355" s="48">
        <f>SUM(Y$3:Y355)</f>
        <v>27024418.813976109</v>
      </c>
      <c r="AA355" s="19">
        <f t="shared" si="140"/>
        <v>29.416666666666668</v>
      </c>
      <c r="AB355" s="20">
        <f t="shared" si="141"/>
        <v>0</v>
      </c>
      <c r="AC355" s="22">
        <f t="shared" si="142"/>
        <v>0</v>
      </c>
      <c r="AD355" s="100">
        <f t="shared" si="155"/>
        <v>364682.63330671896</v>
      </c>
      <c r="AF355" s="40">
        <f t="shared" si="144"/>
        <v>0</v>
      </c>
      <c r="AG355" s="3">
        <f>IF('Control Panel'!$D$27= "ON",'Mortgage Amortization'!D355*(1-'Control Panel'!$C$27),'Mortgage Amortization'!D355)</f>
        <v>364682.63330671896</v>
      </c>
      <c r="AH355" s="40">
        <f t="shared" si="148"/>
        <v>-364682.63330671896</v>
      </c>
      <c r="AK355" s="2">
        <f>SUM('Mortgage Amortization'!G355,'Mortgage Amortization'!M355,'Mortgage Amortization'!S355,'Mortgage Amortization'!Y355,'Mortgage Amortization'!AE355,'Mortgage Amortization'!AK355,'Mortgage Amortization'!AQ355,'Mortgage Amortization'!AW355,'Mortgage Amortization'!BC355,'Mortgage Amortization'!BI355,'Mortgage Amortization'!BO355,'Mortgage Amortization'!BU355,'Mortgage Amortization'!CA355,'Mortgage Amortization'!CG355,'Mortgage Amortization'!CM355)</f>
        <v>2849392.9182859743</v>
      </c>
    </row>
    <row r="356" spans="3:37" x14ac:dyDescent="0.3">
      <c r="D356">
        <v>354</v>
      </c>
      <c r="E356" s="28">
        <f t="shared" si="149"/>
        <v>0</v>
      </c>
      <c r="F356" s="28">
        <f t="shared" si="145"/>
        <v>0</v>
      </c>
      <c r="G356" s="28">
        <f>IF($AG356-E356*('Control Panel'!$C$22) &gt;=0, E356*('Control Panel'!$C$22),AG356)</f>
        <v>0</v>
      </c>
      <c r="H356" s="30">
        <f>IF(E356-$AC356 &lt;= 0,E356,'Mortgage Amortization'!$D356-$AC356)</f>
        <v>0</v>
      </c>
      <c r="I356" s="29">
        <f t="shared" si="131"/>
        <v>0</v>
      </c>
      <c r="J356" s="31">
        <f>SUM(I$3:I356)</f>
        <v>113263757.79779166</v>
      </c>
      <c r="K356" s="32">
        <f t="shared" si="132"/>
        <v>29.5</v>
      </c>
      <c r="L356" s="29">
        <f t="shared" si="133"/>
        <v>0</v>
      </c>
      <c r="M356" s="37">
        <f t="shared" si="150"/>
        <v>0</v>
      </c>
      <c r="N356" s="37">
        <f t="shared" si="146"/>
        <v>0</v>
      </c>
      <c r="O356" s="37">
        <f>IF(G356 = E356*('Control Panel'!$C$22),M356*('Control Panel'!$C$22),$AG356-G356)</f>
        <v>0</v>
      </c>
      <c r="P356" s="38">
        <f t="shared" si="134"/>
        <v>0</v>
      </c>
      <c r="Q356" s="38">
        <f t="shared" si="135"/>
        <v>0</v>
      </c>
      <c r="R356" s="44">
        <f>SUM(Q$3:Q356)</f>
        <v>48861609.21233172</v>
      </c>
      <c r="S356" s="39">
        <f t="shared" si="136"/>
        <v>29.5</v>
      </c>
      <c r="T356" s="38">
        <f t="shared" si="137"/>
        <v>0</v>
      </c>
      <c r="U356" s="17">
        <f t="shared" si="151"/>
        <v>0</v>
      </c>
      <c r="V356" s="17">
        <f t="shared" si="147"/>
        <v>0</v>
      </c>
      <c r="W356" s="17">
        <f>IF(O356 = M356*('Control Panel'!$C$22), U356*('Control Panel'!$C$22),$AG356-G356-O356)</f>
        <v>0</v>
      </c>
      <c r="X356" s="20">
        <f t="shared" si="138"/>
        <v>0</v>
      </c>
      <c r="Y356" s="20">
        <f t="shared" si="139"/>
        <v>0</v>
      </c>
      <c r="Z356" s="48">
        <f>SUM(Y$3:Y356)</f>
        <v>27024418.813976109</v>
      </c>
      <c r="AA356" s="19">
        <f t="shared" si="140"/>
        <v>29.5</v>
      </c>
      <c r="AB356" s="20">
        <f t="shared" si="141"/>
        <v>0</v>
      </c>
      <c r="AC356" s="22">
        <f t="shared" si="142"/>
        <v>0</v>
      </c>
      <c r="AD356" s="100">
        <f t="shared" si="155"/>
        <v>364682.6333067189</v>
      </c>
      <c r="AF356" s="40">
        <f t="shared" si="144"/>
        <v>0</v>
      </c>
      <c r="AG356" s="3">
        <f>IF('Control Panel'!$D$27= "ON",'Mortgage Amortization'!D356*(1-'Control Panel'!$C$27),'Mortgage Amortization'!D356)</f>
        <v>364682.6333067189</v>
      </c>
      <c r="AH356" s="40">
        <f t="shared" si="148"/>
        <v>-364682.6333067189</v>
      </c>
      <c r="AK356" s="2">
        <f>SUM('Mortgage Amortization'!G356,'Mortgage Amortization'!M356,'Mortgage Amortization'!S356,'Mortgage Amortization'!Y356,'Mortgage Amortization'!AE356,'Mortgage Amortization'!AK356,'Mortgage Amortization'!AQ356,'Mortgage Amortization'!AW356,'Mortgage Amortization'!BC356,'Mortgage Amortization'!BI356,'Mortgage Amortization'!BO356,'Mortgage Amortization'!BU356,'Mortgage Amortization'!CA356,'Mortgage Amortization'!CG356,'Mortgage Amortization'!CM356)</f>
        <v>2499743.0078334655</v>
      </c>
    </row>
    <row r="357" spans="3:37" x14ac:dyDescent="0.3">
      <c r="D357">
        <v>355</v>
      </c>
      <c r="E357" s="28">
        <f t="shared" si="149"/>
        <v>0</v>
      </c>
      <c r="F357" s="28">
        <f t="shared" si="145"/>
        <v>0</v>
      </c>
      <c r="G357" s="28">
        <f>IF($AG357-E357*('Control Panel'!$C$22) &gt;=0, E357*('Control Panel'!$C$22),AG357)</f>
        <v>0</v>
      </c>
      <c r="H357" s="30">
        <f>IF(E357-$AC357 &lt;= 0,E357,'Mortgage Amortization'!$D357-$AC357)</f>
        <v>0</v>
      </c>
      <c r="I357" s="29">
        <f t="shared" si="131"/>
        <v>0</v>
      </c>
      <c r="J357" s="31">
        <f>SUM(I$3:I357)</f>
        <v>113263757.79779166</v>
      </c>
      <c r="K357" s="32">
        <f t="shared" si="132"/>
        <v>29.583333333333332</v>
      </c>
      <c r="L357" s="29">
        <f t="shared" si="133"/>
        <v>0</v>
      </c>
      <c r="M357" s="37">
        <f t="shared" si="150"/>
        <v>0</v>
      </c>
      <c r="N357" s="37">
        <f t="shared" si="146"/>
        <v>0</v>
      </c>
      <c r="O357" s="37">
        <f>IF(G357 = E357*('Control Panel'!$C$22),M357*('Control Panel'!$C$22),$AG357-G357)</f>
        <v>0</v>
      </c>
      <c r="P357" s="38">
        <f t="shared" si="134"/>
        <v>0</v>
      </c>
      <c r="Q357" s="38">
        <f t="shared" si="135"/>
        <v>0</v>
      </c>
      <c r="R357" s="44">
        <f>SUM(Q$3:Q357)</f>
        <v>48861609.21233172</v>
      </c>
      <c r="S357" s="39">
        <f t="shared" si="136"/>
        <v>29.583333333333332</v>
      </c>
      <c r="T357" s="38">
        <f t="shared" si="137"/>
        <v>0</v>
      </c>
      <c r="U357" s="17">
        <f t="shared" si="151"/>
        <v>0</v>
      </c>
      <c r="V357" s="17">
        <f t="shared" si="147"/>
        <v>0</v>
      </c>
      <c r="W357" s="17">
        <f>IF(O357 = M357*('Control Panel'!$C$22), U357*('Control Panel'!$C$22),$AG357-G357-O357)</f>
        <v>0</v>
      </c>
      <c r="X357" s="20">
        <f t="shared" si="138"/>
        <v>0</v>
      </c>
      <c r="Y357" s="20">
        <f t="shared" si="139"/>
        <v>0</v>
      </c>
      <c r="Z357" s="48">
        <f>SUM(Y$3:Y357)</f>
        <v>27024418.813976109</v>
      </c>
      <c r="AA357" s="19">
        <f t="shared" si="140"/>
        <v>29.583333333333332</v>
      </c>
      <c r="AB357" s="20">
        <f t="shared" si="141"/>
        <v>0</v>
      </c>
      <c r="AC357" s="22">
        <f t="shared" si="142"/>
        <v>0</v>
      </c>
      <c r="AD357" s="100">
        <f t="shared" si="155"/>
        <v>364682.63330671896</v>
      </c>
      <c r="AF357" s="40">
        <f t="shared" si="144"/>
        <v>0</v>
      </c>
      <c r="AG357" s="3">
        <f>IF('Control Panel'!$D$27= "ON",'Mortgage Amortization'!D357*(1-'Control Panel'!$C$27),'Mortgage Amortization'!D357)</f>
        <v>364682.63330671896</v>
      </c>
      <c r="AH357" s="40">
        <f t="shared" si="148"/>
        <v>-364682.63330671896</v>
      </c>
      <c r="AK357" s="2">
        <f>SUM('Mortgage Amortization'!G357,'Mortgage Amortization'!M357,'Mortgage Amortization'!S357,'Mortgage Amortization'!Y357,'Mortgage Amortization'!AE357,'Mortgage Amortization'!AK357,'Mortgage Amortization'!AQ357,'Mortgage Amortization'!AW357,'Mortgage Amortization'!BC357,'Mortgage Amortization'!BI357,'Mortgage Amortization'!BO357,'Mortgage Amortization'!BU357,'Mortgage Amortization'!CA357,'Mortgage Amortization'!CG357,'Mortgage Amortization'!CM357)</f>
        <v>2148248.8928038087</v>
      </c>
    </row>
    <row r="358" spans="3:37" x14ac:dyDescent="0.3">
      <c r="D358">
        <v>356</v>
      </c>
      <c r="E358" s="28">
        <f t="shared" si="149"/>
        <v>0</v>
      </c>
      <c r="F358" s="28">
        <f t="shared" si="145"/>
        <v>0</v>
      </c>
      <c r="G358" s="28">
        <f>IF($AG358-E358*('Control Panel'!$C$22) &gt;=0, E358*('Control Panel'!$C$22),AG358)</f>
        <v>0</v>
      </c>
      <c r="H358" s="30">
        <f>IF(E358-$AC358 &lt;= 0,E358,'Mortgage Amortization'!$D358-$AC358)</f>
        <v>0</v>
      </c>
      <c r="I358" s="29">
        <f t="shared" si="131"/>
        <v>0</v>
      </c>
      <c r="J358" s="31">
        <f>SUM(I$3:I358)</f>
        <v>113263757.79779166</v>
      </c>
      <c r="K358" s="32">
        <f t="shared" si="132"/>
        <v>29.666666666666668</v>
      </c>
      <c r="L358" s="29">
        <f t="shared" si="133"/>
        <v>0</v>
      </c>
      <c r="M358" s="37">
        <f t="shared" si="150"/>
        <v>0</v>
      </c>
      <c r="N358" s="37">
        <f t="shared" si="146"/>
        <v>0</v>
      </c>
      <c r="O358" s="37">
        <f>IF(G358 = E358*('Control Panel'!$C$22),M358*('Control Panel'!$C$22),$AG358-G358)</f>
        <v>0</v>
      </c>
      <c r="P358" s="38">
        <f t="shared" si="134"/>
        <v>0</v>
      </c>
      <c r="Q358" s="38">
        <f t="shared" si="135"/>
        <v>0</v>
      </c>
      <c r="R358" s="44">
        <f>SUM(Q$3:Q358)</f>
        <v>48861609.21233172</v>
      </c>
      <c r="S358" s="39">
        <f t="shared" si="136"/>
        <v>29.666666666666668</v>
      </c>
      <c r="T358" s="38">
        <f t="shared" si="137"/>
        <v>0</v>
      </c>
      <c r="U358" s="17">
        <f t="shared" si="151"/>
        <v>0</v>
      </c>
      <c r="V358" s="17">
        <f t="shared" si="147"/>
        <v>0</v>
      </c>
      <c r="W358" s="17">
        <f>IF(O358 = M358*('Control Panel'!$C$22), U358*('Control Panel'!$C$22),$AG358-G358-O358)</f>
        <v>0</v>
      </c>
      <c r="X358" s="20">
        <f t="shared" si="138"/>
        <v>0</v>
      </c>
      <c r="Y358" s="20">
        <f t="shared" si="139"/>
        <v>0</v>
      </c>
      <c r="Z358" s="48">
        <f>SUM(Y$3:Y358)</f>
        <v>27024418.813976109</v>
      </c>
      <c r="AA358" s="19">
        <f t="shared" si="140"/>
        <v>29.666666666666668</v>
      </c>
      <c r="AB358" s="20">
        <f t="shared" si="141"/>
        <v>0</v>
      </c>
      <c r="AC358" s="22">
        <f t="shared" si="142"/>
        <v>0</v>
      </c>
      <c r="AD358" s="100">
        <f t="shared" si="155"/>
        <v>364682.6333067189</v>
      </c>
      <c r="AF358" s="40">
        <f t="shared" si="144"/>
        <v>0</v>
      </c>
      <c r="AG358" s="3">
        <f>IF('Control Panel'!$D$27= "ON",'Mortgage Amortization'!D358*(1-'Control Panel'!$C$27),'Mortgage Amortization'!D358)</f>
        <v>364682.6333067189</v>
      </c>
      <c r="AH358" s="40">
        <f t="shared" si="148"/>
        <v>-364682.6333067189</v>
      </c>
      <c r="AK358" s="2">
        <f>SUM('Mortgage Amortization'!G358,'Mortgage Amortization'!M358,'Mortgage Amortization'!S358,'Mortgage Amortization'!Y358,'Mortgage Amortization'!AE358,'Mortgage Amortization'!AK358,'Mortgage Amortization'!AQ358,'Mortgage Amortization'!AW358,'Mortgage Amortization'!BC358,'Mortgage Amortization'!BI358,'Mortgage Amortization'!BO358,'Mortgage Amortization'!BU358,'Mortgage Amortization'!CA358,'Mortgage Amortization'!CG358,'Mortgage Amortization'!CM358)</f>
        <v>1794900.7132934686</v>
      </c>
    </row>
    <row r="359" spans="3:37" x14ac:dyDescent="0.3">
      <c r="D359">
        <v>357</v>
      </c>
      <c r="E359" s="28">
        <f t="shared" si="149"/>
        <v>0</v>
      </c>
      <c r="F359" s="28">
        <f t="shared" si="145"/>
        <v>0</v>
      </c>
      <c r="G359" s="28">
        <f>IF($AG359-E359*('Control Panel'!$C$22) &gt;=0, E359*('Control Panel'!$C$22),AG359)</f>
        <v>0</v>
      </c>
      <c r="H359" s="30">
        <f>IF(E359-$AC359 &lt;= 0,E359,'Mortgage Amortization'!$D359-$AC359)</f>
        <v>0</v>
      </c>
      <c r="I359" s="29">
        <f t="shared" si="131"/>
        <v>0</v>
      </c>
      <c r="J359" s="31">
        <f>SUM(I$3:I359)</f>
        <v>113263757.79779166</v>
      </c>
      <c r="K359" s="32">
        <f t="shared" si="132"/>
        <v>29.75</v>
      </c>
      <c r="L359" s="29">
        <f t="shared" si="133"/>
        <v>0</v>
      </c>
      <c r="M359" s="37">
        <f t="shared" si="150"/>
        <v>0</v>
      </c>
      <c r="N359" s="37">
        <f t="shared" si="146"/>
        <v>0</v>
      </c>
      <c r="O359" s="37">
        <f>IF(G359 = E359*('Control Panel'!$C$22),M359*('Control Panel'!$C$22),$AG359-G359)</f>
        <v>0</v>
      </c>
      <c r="P359" s="38">
        <f t="shared" si="134"/>
        <v>0</v>
      </c>
      <c r="Q359" s="38">
        <f t="shared" si="135"/>
        <v>0</v>
      </c>
      <c r="R359" s="44">
        <f>SUM(Q$3:Q359)</f>
        <v>48861609.21233172</v>
      </c>
      <c r="S359" s="39">
        <f t="shared" si="136"/>
        <v>29.75</v>
      </c>
      <c r="T359" s="38">
        <f t="shared" si="137"/>
        <v>0</v>
      </c>
      <c r="U359" s="17">
        <f t="shared" si="151"/>
        <v>0</v>
      </c>
      <c r="V359" s="17">
        <f t="shared" si="147"/>
        <v>0</v>
      </c>
      <c r="W359" s="17">
        <f>IF(O359 = M359*('Control Panel'!$C$22), U359*('Control Panel'!$C$22),$AG359-G359-O359)</f>
        <v>0</v>
      </c>
      <c r="X359" s="20">
        <f t="shared" si="138"/>
        <v>0</v>
      </c>
      <c r="Y359" s="20">
        <f t="shared" si="139"/>
        <v>0</v>
      </c>
      <c r="Z359" s="48">
        <f>SUM(Y$3:Y359)</f>
        <v>27024418.813976109</v>
      </c>
      <c r="AA359" s="19">
        <f t="shared" si="140"/>
        <v>29.75</v>
      </c>
      <c r="AB359" s="20">
        <f t="shared" si="141"/>
        <v>0</v>
      </c>
      <c r="AC359" s="22">
        <f t="shared" si="142"/>
        <v>0</v>
      </c>
      <c r="AD359" s="100">
        <f t="shared" si="155"/>
        <v>364682.6333067189</v>
      </c>
      <c r="AF359" s="40">
        <f t="shared" si="144"/>
        <v>0</v>
      </c>
      <c r="AG359" s="3">
        <f>IF('Control Panel'!$D$27= "ON",'Mortgage Amortization'!D359*(1-'Control Panel'!$C$27),'Mortgage Amortization'!D359)</f>
        <v>364682.6333067189</v>
      </c>
      <c r="AH359" s="40">
        <f t="shared" si="148"/>
        <v>-364682.6333067189</v>
      </c>
      <c r="AK359" s="2">
        <f>SUM('Mortgage Amortization'!G359,'Mortgage Amortization'!M359,'Mortgage Amortization'!S359,'Mortgage Amortization'!Y359,'Mortgage Amortization'!AE359,'Mortgage Amortization'!AK359,'Mortgage Amortization'!AQ359,'Mortgage Amortization'!AW359,'Mortgage Amortization'!BC359,'Mortgage Amortization'!BI359,'Mortgage Amortization'!BO359,'Mortgage Amortization'!BU359,'Mortgage Amortization'!CA359,'Mortgage Amortization'!CG359,'Mortgage Amortization'!CM359)</f>
        <v>1439688.5560344458</v>
      </c>
    </row>
    <row r="360" spans="3:37" x14ac:dyDescent="0.3">
      <c r="D360">
        <v>358</v>
      </c>
      <c r="E360" s="28">
        <f t="shared" si="149"/>
        <v>0</v>
      </c>
      <c r="F360" s="28">
        <f t="shared" si="145"/>
        <v>0</v>
      </c>
      <c r="G360" s="28">
        <f>IF($AG360-E360*('Control Panel'!$C$22) &gt;=0, E360*('Control Panel'!$C$22),AG360)</f>
        <v>0</v>
      </c>
      <c r="H360" s="30">
        <f>IF(E360-$AC360 &lt;= 0,E360,'Mortgage Amortization'!$D360-$AC360)</f>
        <v>0</v>
      </c>
      <c r="I360" s="29">
        <f t="shared" si="131"/>
        <v>0</v>
      </c>
      <c r="J360" s="31">
        <f>SUM(I$3:I360)</f>
        <v>113263757.79779166</v>
      </c>
      <c r="K360" s="32">
        <f t="shared" si="132"/>
        <v>29.833333333333332</v>
      </c>
      <c r="L360" s="29">
        <f t="shared" si="133"/>
        <v>0</v>
      </c>
      <c r="M360" s="37">
        <f t="shared" si="150"/>
        <v>0</v>
      </c>
      <c r="N360" s="37">
        <f t="shared" si="146"/>
        <v>0</v>
      </c>
      <c r="O360" s="37">
        <f>IF(G360 = E360*('Control Panel'!$C$22),M360*('Control Panel'!$C$22),$AG360-G360)</f>
        <v>0</v>
      </c>
      <c r="P360" s="38">
        <f t="shared" si="134"/>
        <v>0</v>
      </c>
      <c r="Q360" s="38">
        <f t="shared" si="135"/>
        <v>0</v>
      </c>
      <c r="R360" s="44">
        <f>SUM(Q$3:Q360)</f>
        <v>48861609.21233172</v>
      </c>
      <c r="S360" s="39">
        <f t="shared" si="136"/>
        <v>29.833333333333332</v>
      </c>
      <c r="T360" s="38">
        <f t="shared" si="137"/>
        <v>0</v>
      </c>
      <c r="U360" s="17">
        <f t="shared" si="151"/>
        <v>0</v>
      </c>
      <c r="V360" s="17">
        <f t="shared" si="147"/>
        <v>0</v>
      </c>
      <c r="W360" s="17">
        <f>IF(O360 = M360*('Control Panel'!$C$22), U360*('Control Panel'!$C$22),$AG360-G360-O360)</f>
        <v>0</v>
      </c>
      <c r="X360" s="20">
        <f t="shared" si="138"/>
        <v>0</v>
      </c>
      <c r="Y360" s="20">
        <f t="shared" si="139"/>
        <v>0</v>
      </c>
      <c r="Z360" s="48">
        <f>SUM(Y$3:Y360)</f>
        <v>27024418.813976109</v>
      </c>
      <c r="AA360" s="19">
        <f t="shared" si="140"/>
        <v>29.833333333333332</v>
      </c>
      <c r="AB360" s="20">
        <f t="shared" si="141"/>
        <v>0</v>
      </c>
      <c r="AC360" s="22">
        <f t="shared" si="142"/>
        <v>0</v>
      </c>
      <c r="AD360" s="100">
        <f t="shared" si="155"/>
        <v>364682.6333067189</v>
      </c>
      <c r="AF360" s="40">
        <f t="shared" si="144"/>
        <v>0</v>
      </c>
      <c r="AG360" s="3">
        <f>IF('Control Panel'!$D$27= "ON",'Mortgage Amortization'!D360*(1-'Control Panel'!$C$27),'Mortgage Amortization'!D360)</f>
        <v>364682.6333067189</v>
      </c>
      <c r="AH360" s="40">
        <f t="shared" si="148"/>
        <v>-364682.6333067189</v>
      </c>
      <c r="AK360" s="2">
        <f>SUM('Mortgage Amortization'!G360,'Mortgage Amortization'!M360,'Mortgage Amortization'!S360,'Mortgage Amortization'!Y360,'Mortgage Amortization'!AE360,'Mortgage Amortization'!AK360,'Mortgage Amortization'!AQ360,'Mortgage Amortization'!AW360,'Mortgage Amortization'!BC360,'Mortgage Amortization'!BI360,'Mortgage Amortization'!BO360,'Mortgage Amortization'!BU360,'Mortgage Amortization'!CA360,'Mortgage Amortization'!CG360,'Mortgage Amortization'!CM360)</f>
        <v>1082602.454102308</v>
      </c>
    </row>
    <row r="361" spans="3:37" x14ac:dyDescent="0.3">
      <c r="D361">
        <v>359</v>
      </c>
      <c r="E361" s="28">
        <f t="shared" si="149"/>
        <v>0</v>
      </c>
      <c r="F361" s="28">
        <f t="shared" si="145"/>
        <v>0</v>
      </c>
      <c r="G361" s="28">
        <f>IF($AG361-E361*('Control Panel'!$C$22) &gt;=0, E361*('Control Panel'!$C$22),AG361)</f>
        <v>0</v>
      </c>
      <c r="H361" s="30">
        <f>IF(E361-$AC361 &lt;= 0,E361,'Mortgage Amortization'!$D361-$AC361)</f>
        <v>0</v>
      </c>
      <c r="I361" s="29">
        <f t="shared" si="131"/>
        <v>0</v>
      </c>
      <c r="J361" s="31">
        <f>SUM(I$3:I361)</f>
        <v>113263757.79779166</v>
      </c>
      <c r="K361" s="32">
        <f t="shared" si="132"/>
        <v>29.916666666666668</v>
      </c>
      <c r="L361" s="29">
        <f t="shared" si="133"/>
        <v>0</v>
      </c>
      <c r="M361" s="37">
        <f t="shared" si="150"/>
        <v>0</v>
      </c>
      <c r="N361" s="37">
        <f t="shared" si="146"/>
        <v>0</v>
      </c>
      <c r="O361" s="37">
        <f>IF(G361 = E361*('Control Panel'!$C$22),M361*('Control Panel'!$C$22),$AG361-G361)</f>
        <v>0</v>
      </c>
      <c r="P361" s="38">
        <f t="shared" si="134"/>
        <v>0</v>
      </c>
      <c r="Q361" s="38">
        <f t="shared" si="135"/>
        <v>0</v>
      </c>
      <c r="R361" s="44">
        <f>SUM(Q$3:Q361)</f>
        <v>48861609.21233172</v>
      </c>
      <c r="S361" s="39">
        <f t="shared" si="136"/>
        <v>29.916666666666668</v>
      </c>
      <c r="T361" s="38">
        <f t="shared" si="137"/>
        <v>0</v>
      </c>
      <c r="U361" s="17">
        <f t="shared" si="151"/>
        <v>0</v>
      </c>
      <c r="V361" s="17">
        <f t="shared" si="147"/>
        <v>0</v>
      </c>
      <c r="W361" s="17">
        <f>IF(O361 = M361*('Control Panel'!$C$22), U361*('Control Panel'!$C$22),$AG361-G361-O361)</f>
        <v>0</v>
      </c>
      <c r="X361" s="20">
        <f t="shared" si="138"/>
        <v>0</v>
      </c>
      <c r="Y361" s="20">
        <f t="shared" si="139"/>
        <v>0</v>
      </c>
      <c r="Z361" s="48">
        <f>SUM(Y$3:Y361)</f>
        <v>27024418.813976109</v>
      </c>
      <c r="AA361" s="19">
        <f t="shared" si="140"/>
        <v>29.916666666666668</v>
      </c>
      <c r="AB361" s="20">
        <f t="shared" si="141"/>
        <v>0</v>
      </c>
      <c r="AC361" s="22">
        <f t="shared" si="142"/>
        <v>0</v>
      </c>
      <c r="AD361" s="100">
        <f t="shared" si="155"/>
        <v>364682.63330671896</v>
      </c>
      <c r="AF361" s="40">
        <f t="shared" si="144"/>
        <v>0</v>
      </c>
      <c r="AG361" s="3">
        <f>IF('Control Panel'!$D$27= "ON",'Mortgage Amortization'!D361*(1-'Control Panel'!$C$27),'Mortgage Amortization'!D361)</f>
        <v>364682.63330671896</v>
      </c>
      <c r="AH361" s="40">
        <f t="shared" si="148"/>
        <v>-364682.63330671896</v>
      </c>
      <c r="AK361" s="2">
        <f>SUM('Mortgage Amortization'!G361,'Mortgage Amortization'!M361,'Mortgage Amortization'!S361,'Mortgage Amortization'!Y361,'Mortgage Amortization'!AE361,'Mortgage Amortization'!AK361,'Mortgage Amortization'!AQ361,'Mortgage Amortization'!AW361,'Mortgage Amortization'!BC361,'Mortgage Amortization'!BI361,'Mortgage Amortization'!BO361,'Mortgage Amortization'!BU361,'Mortgage Amortization'!CA361,'Mortgage Amortization'!CG361,'Mortgage Amortization'!CM361)</f>
        <v>723632.38662261958</v>
      </c>
    </row>
    <row r="362" spans="3:37" x14ac:dyDescent="0.3">
      <c r="C362">
        <f t="shared" ref="C362" si="156">D362/12</f>
        <v>30</v>
      </c>
      <c r="D362">
        <v>360</v>
      </c>
      <c r="E362" s="28">
        <f t="shared" si="149"/>
        <v>0</v>
      </c>
      <c r="F362" s="28">
        <f t="shared" si="145"/>
        <v>0</v>
      </c>
      <c r="G362" s="28">
        <f>IF($AG362-E362*('Control Panel'!$C$22) &gt;=0, E362*('Control Panel'!$C$22),AG362)</f>
        <v>0</v>
      </c>
      <c r="H362" s="30">
        <f>IF(E362-$AC362 &lt;= 0,E362,'Mortgage Amortization'!$D362-$AC362)</f>
        <v>0</v>
      </c>
      <c r="I362" s="29">
        <f t="shared" si="131"/>
        <v>0</v>
      </c>
      <c r="J362" s="31">
        <f>SUM(I$3:I362)</f>
        <v>113263757.79779166</v>
      </c>
      <c r="K362" s="32">
        <f t="shared" si="132"/>
        <v>30</v>
      </c>
      <c r="L362" s="29">
        <f t="shared" si="133"/>
        <v>0</v>
      </c>
      <c r="M362" s="37">
        <f t="shared" si="150"/>
        <v>0</v>
      </c>
      <c r="N362" s="37">
        <f t="shared" si="146"/>
        <v>0</v>
      </c>
      <c r="O362" s="37">
        <f>IF(G362 = E362*('Control Panel'!$C$22),M362*('Control Panel'!$C$22),$AG362-G362)</f>
        <v>0</v>
      </c>
      <c r="P362" s="38">
        <f t="shared" si="134"/>
        <v>0</v>
      </c>
      <c r="Q362" s="38">
        <f t="shared" si="135"/>
        <v>0</v>
      </c>
      <c r="R362" s="44">
        <f>SUM(Q$3:Q362)</f>
        <v>48861609.21233172</v>
      </c>
      <c r="S362" s="39">
        <f t="shared" si="136"/>
        <v>30</v>
      </c>
      <c r="T362" s="38">
        <f t="shared" si="137"/>
        <v>0</v>
      </c>
      <c r="U362" s="17">
        <f t="shared" si="151"/>
        <v>0</v>
      </c>
      <c r="V362" s="17">
        <f t="shared" si="147"/>
        <v>0</v>
      </c>
      <c r="W362" s="17">
        <f>IF(O362 = M362*('Control Panel'!$C$22), U362*('Control Panel'!$C$22),$AG362-G362-O362)</f>
        <v>0</v>
      </c>
      <c r="X362" s="20">
        <f t="shared" si="138"/>
        <v>0</v>
      </c>
      <c r="Y362" s="20">
        <f t="shared" si="139"/>
        <v>0</v>
      </c>
      <c r="Z362" s="48">
        <f>SUM(Y$3:Y362)</f>
        <v>27024418.813976109</v>
      </c>
      <c r="AA362" s="19">
        <f t="shared" si="140"/>
        <v>30</v>
      </c>
      <c r="AB362" s="20">
        <f t="shared" si="141"/>
        <v>0</v>
      </c>
      <c r="AC362" s="22">
        <f t="shared" si="142"/>
        <v>0</v>
      </c>
      <c r="AD362" s="100">
        <f t="shared" si="155"/>
        <v>364682.6333067189</v>
      </c>
      <c r="AF362" s="40">
        <f t="shared" si="144"/>
        <v>0</v>
      </c>
      <c r="AG362" s="3">
        <f>IF('Control Panel'!$D$27= "ON",'Mortgage Amortization'!D362*(1-'Control Panel'!$C$27),'Mortgage Amortization'!D362)</f>
        <v>364682.6333067189</v>
      </c>
      <c r="AH362" s="40">
        <f t="shared" si="148"/>
        <v>-364682.6333067189</v>
      </c>
      <c r="AK362" s="2">
        <f>SUM('Mortgage Amortization'!G362,'Mortgage Amortization'!M362,'Mortgage Amortization'!S362,'Mortgage Amortization'!Y362,'Mortgage Amortization'!AE362,'Mortgage Amortization'!AK362,'Mortgage Amortization'!AQ362,'Mortgage Amortization'!AW362,'Mortgage Amortization'!BC362,'Mortgage Amortization'!BI362,'Mortgage Amortization'!BO362,'Mortgage Amortization'!BU362,'Mortgage Amortization'!CA362,'Mortgage Amortization'!CG362,'Mortgage Amortization'!CM362)</f>
        <v>362768.2784757461</v>
      </c>
    </row>
    <row r="363" spans="3:37" x14ac:dyDescent="0.3">
      <c r="U363" s="17"/>
      <c r="V363" s="17"/>
      <c r="W363" s="17"/>
      <c r="X363" s="20"/>
      <c r="Y363" s="20"/>
      <c r="Z363" s="48"/>
      <c r="AA363" s="19"/>
      <c r="AB363" s="20"/>
    </row>
    <row r="364" spans="3:37" x14ac:dyDescent="0.3">
      <c r="U364" s="17"/>
      <c r="V364" s="17"/>
      <c r="W364" s="17"/>
      <c r="X364" s="20"/>
      <c r="Y364" s="20"/>
      <c r="Z364" s="48"/>
      <c r="AA364" s="19"/>
      <c r="AB364" s="20"/>
    </row>
    <row r="365" spans="3:37" x14ac:dyDescent="0.3">
      <c r="H365" s="30"/>
      <c r="L365" s="29"/>
      <c r="U365" s="17"/>
      <c r="V365" s="17"/>
      <c r="W365" s="17"/>
      <c r="X365" s="20"/>
      <c r="Y365" s="20"/>
      <c r="Z365" s="48"/>
      <c r="AA365" s="19"/>
      <c r="AB365" s="20"/>
    </row>
    <row r="366" spans="3:37" x14ac:dyDescent="0.3">
      <c r="U366" s="17"/>
      <c r="V366" s="17"/>
      <c r="W366" s="17"/>
      <c r="X366" s="20"/>
      <c r="Y366" s="20"/>
      <c r="Z366" s="48"/>
      <c r="AA366" s="19"/>
      <c r="AB366" s="20"/>
    </row>
    <row r="367" spans="3:37" x14ac:dyDescent="0.3">
      <c r="U367" s="17"/>
      <c r="V367" s="17"/>
      <c r="W367" s="17"/>
      <c r="X367" s="20"/>
      <c r="Y367" s="20"/>
      <c r="Z367" s="48"/>
      <c r="AA367" s="19"/>
      <c r="AB367" s="20"/>
    </row>
    <row r="368" spans="3:37" x14ac:dyDescent="0.3">
      <c r="U368" s="17"/>
      <c r="V368" s="17"/>
      <c r="W368" s="17"/>
      <c r="X368" s="20"/>
      <c r="Y368" s="20"/>
      <c r="Z368" s="48"/>
      <c r="AA368" s="19"/>
      <c r="AB368" s="20"/>
    </row>
    <row r="369" spans="3:28" x14ac:dyDescent="0.3">
      <c r="U369" s="17"/>
      <c r="V369" s="17"/>
      <c r="W369" s="17"/>
      <c r="X369" s="20"/>
      <c r="Y369" s="20"/>
      <c r="Z369" s="48"/>
      <c r="AA369" s="19"/>
      <c r="AB369" s="20"/>
    </row>
    <row r="370" spans="3:28" x14ac:dyDescent="0.3">
      <c r="U370" s="17"/>
      <c r="V370" s="17"/>
      <c r="W370" s="17"/>
      <c r="X370" s="20"/>
      <c r="Y370" s="20"/>
      <c r="Z370" s="48"/>
      <c r="AA370" s="19"/>
      <c r="AB370" s="20"/>
    </row>
    <row r="371" spans="3:28" x14ac:dyDescent="0.3">
      <c r="C371" s="1"/>
      <c r="U371" s="17"/>
      <c r="V371" s="17"/>
      <c r="W371" s="17"/>
      <c r="X371" s="20"/>
      <c r="Y371" s="20"/>
      <c r="Z371" s="48"/>
      <c r="AA371" s="19"/>
      <c r="AB371" s="20"/>
    </row>
    <row r="372" spans="3:28" x14ac:dyDescent="0.3">
      <c r="U372" s="17"/>
      <c r="V372" s="17"/>
      <c r="W372" s="17"/>
      <c r="X372" s="20"/>
      <c r="Y372" s="20"/>
      <c r="Z372" s="48"/>
      <c r="AA372" s="19"/>
      <c r="AB372" s="20"/>
    </row>
    <row r="373" spans="3:28" x14ac:dyDescent="0.3">
      <c r="U373" s="17"/>
      <c r="V373" s="17"/>
      <c r="W373" s="17"/>
      <c r="X373" s="20"/>
      <c r="Y373" s="20"/>
      <c r="Z373" s="48"/>
      <c r="AA373" s="19"/>
      <c r="AB373" s="20"/>
    </row>
    <row r="374" spans="3:28" x14ac:dyDescent="0.3">
      <c r="U374" s="17"/>
      <c r="V374" s="17"/>
      <c r="W374" s="17"/>
      <c r="X374" s="20"/>
      <c r="Y374" s="20"/>
      <c r="Z374" s="48"/>
      <c r="AA374" s="19"/>
      <c r="AB374" s="20"/>
    </row>
    <row r="375" spans="3:28" x14ac:dyDescent="0.3">
      <c r="U375" s="17"/>
      <c r="V375" s="17"/>
      <c r="W375" s="17"/>
      <c r="X375" s="20"/>
      <c r="Y375" s="20"/>
      <c r="Z375" s="48"/>
      <c r="AA375" s="19"/>
      <c r="AB375" s="20"/>
    </row>
    <row r="376" spans="3:28" x14ac:dyDescent="0.3">
      <c r="U376" s="17"/>
      <c r="V376" s="17"/>
      <c r="W376" s="17"/>
      <c r="X376" s="20"/>
      <c r="Y376" s="20"/>
      <c r="Z376" s="48"/>
      <c r="AA376" s="19"/>
      <c r="AB376" s="20"/>
    </row>
    <row r="377" spans="3:28" x14ac:dyDescent="0.3">
      <c r="U377" s="17"/>
      <c r="V377" s="17"/>
      <c r="W377" s="17"/>
      <c r="X377" s="20"/>
      <c r="Y377" s="20"/>
      <c r="Z377" s="48"/>
      <c r="AA377" s="19"/>
      <c r="AB377" s="20"/>
    </row>
    <row r="378" spans="3:28" x14ac:dyDescent="0.3">
      <c r="U378" s="17"/>
      <c r="V378" s="17"/>
      <c r="W378" s="17"/>
      <c r="X378" s="20"/>
      <c r="Y378" s="20"/>
      <c r="Z378" s="48"/>
      <c r="AA378" s="19"/>
      <c r="AB378" s="20"/>
    </row>
    <row r="379" spans="3:28" x14ac:dyDescent="0.3">
      <c r="U379" s="17"/>
      <c r="V379" s="17"/>
      <c r="W379" s="17"/>
      <c r="X379" s="20"/>
      <c r="Y379" s="20"/>
      <c r="Z379" s="48"/>
      <c r="AA379" s="19"/>
      <c r="AB379" s="20"/>
    </row>
    <row r="380" spans="3:28" x14ac:dyDescent="0.3">
      <c r="U380" s="17"/>
      <c r="V380" s="17"/>
      <c r="W380" s="17"/>
      <c r="X380" s="20"/>
      <c r="Y380" s="20"/>
      <c r="Z380" s="48"/>
      <c r="AA380" s="19"/>
      <c r="AB380" s="20"/>
    </row>
    <row r="381" spans="3:28" x14ac:dyDescent="0.3">
      <c r="U381" s="17"/>
      <c r="V381" s="17"/>
      <c r="W381" s="17"/>
      <c r="X381" s="20"/>
      <c r="Y381" s="20"/>
      <c r="Z381" s="48"/>
      <c r="AA381" s="19"/>
      <c r="AB381" s="20"/>
    </row>
    <row r="382" spans="3:28" x14ac:dyDescent="0.3">
      <c r="U382" s="17"/>
      <c r="V382" s="17"/>
      <c r="W382" s="17"/>
      <c r="X382" s="20"/>
      <c r="Y382" s="20"/>
      <c r="Z382" s="48"/>
      <c r="AA382" s="19"/>
      <c r="AB382" s="20"/>
    </row>
    <row r="383" spans="3:28" x14ac:dyDescent="0.3">
      <c r="U383" s="17"/>
      <c r="V383" s="17"/>
      <c r="W383" s="17"/>
      <c r="X383" s="20"/>
      <c r="Y383" s="20"/>
      <c r="Z383" s="48"/>
      <c r="AA383" s="19"/>
      <c r="AB383" s="20"/>
    </row>
    <row r="384" spans="3:28" x14ac:dyDescent="0.3">
      <c r="U384" s="17"/>
      <c r="V384" s="17"/>
      <c r="W384" s="17"/>
      <c r="X384" s="20"/>
      <c r="Y384" s="20"/>
      <c r="Z384" s="48"/>
      <c r="AA384" s="19"/>
      <c r="AB384" s="20"/>
    </row>
    <row r="385" spans="21:28" x14ac:dyDescent="0.3">
      <c r="U385" s="17"/>
      <c r="V385" s="17"/>
      <c r="W385" s="17"/>
      <c r="X385" s="20"/>
      <c r="Y385" s="20"/>
      <c r="Z385" s="48"/>
      <c r="AA385" s="19"/>
      <c r="AB385" s="20"/>
    </row>
    <row r="386" spans="21:28" x14ac:dyDescent="0.3">
      <c r="U386" s="17"/>
      <c r="V386" s="17"/>
      <c r="W386" s="17"/>
      <c r="X386" s="20"/>
      <c r="Y386" s="20"/>
      <c r="Z386" s="48"/>
      <c r="AA386" s="19"/>
      <c r="AB386" s="20"/>
    </row>
    <row r="387" spans="21:28" x14ac:dyDescent="0.3">
      <c r="U387" s="17"/>
      <c r="V387" s="17"/>
      <c r="W387" s="17"/>
      <c r="X387" s="20"/>
      <c r="Y387" s="20"/>
      <c r="Z387" s="48"/>
      <c r="AA387" s="19"/>
      <c r="AB387" s="20"/>
    </row>
    <row r="388" spans="21:28" x14ac:dyDescent="0.3">
      <c r="U388" s="17"/>
      <c r="V388" s="17"/>
      <c r="W388" s="17"/>
      <c r="X388" s="20"/>
      <c r="Y388" s="20"/>
      <c r="Z388" s="48"/>
      <c r="AA388" s="19"/>
      <c r="AB388" s="20"/>
    </row>
    <row r="389" spans="21:28" x14ac:dyDescent="0.3">
      <c r="U389" s="17"/>
      <c r="V389" s="17"/>
      <c r="W389" s="17"/>
      <c r="X389" s="20"/>
      <c r="Y389" s="20"/>
      <c r="Z389" s="48"/>
      <c r="AA389" s="19"/>
      <c r="AB389" s="20"/>
    </row>
    <row r="390" spans="21:28" x14ac:dyDescent="0.3">
      <c r="U390" s="17"/>
      <c r="V390" s="17"/>
      <c r="W390" s="17"/>
      <c r="X390" s="20"/>
      <c r="Y390" s="20"/>
      <c r="Z390" s="48"/>
      <c r="AA390" s="19"/>
      <c r="AB390" s="20"/>
    </row>
    <row r="391" spans="21:28" x14ac:dyDescent="0.3">
      <c r="U391" s="17"/>
      <c r="V391" s="17"/>
      <c r="W391" s="17"/>
      <c r="X391" s="20"/>
      <c r="Y391" s="20"/>
      <c r="Z391" s="48"/>
      <c r="AA391" s="19"/>
      <c r="AB391" s="20"/>
    </row>
    <row r="392" spans="21:28" x14ac:dyDescent="0.3">
      <c r="U392" s="17"/>
      <c r="V392" s="17"/>
      <c r="W392" s="17"/>
      <c r="X392" s="20"/>
      <c r="Y392" s="20"/>
      <c r="Z392" s="48"/>
      <c r="AA392" s="19"/>
      <c r="AB392" s="20"/>
    </row>
    <row r="393" spans="21:28" x14ac:dyDescent="0.3">
      <c r="U393" s="17"/>
      <c r="V393" s="17"/>
      <c r="W393" s="17"/>
      <c r="X393" s="20"/>
      <c r="Y393" s="20"/>
      <c r="Z393" s="48"/>
      <c r="AA393" s="19"/>
      <c r="AB393" s="20"/>
    </row>
    <row r="394" spans="21:28" x14ac:dyDescent="0.3">
      <c r="U394" s="17"/>
      <c r="V394" s="17"/>
      <c r="W394" s="17"/>
      <c r="X394" s="20"/>
      <c r="Y394" s="20"/>
      <c r="Z394" s="48"/>
      <c r="AA394" s="19"/>
      <c r="AB394" s="20"/>
    </row>
    <row r="395" spans="21:28" x14ac:dyDescent="0.3">
      <c r="U395" s="17"/>
      <c r="V395" s="17"/>
      <c r="W395" s="17"/>
      <c r="X395" s="20"/>
      <c r="Y395" s="20"/>
      <c r="Z395" s="48"/>
      <c r="AA395" s="19"/>
      <c r="AB395" s="20"/>
    </row>
    <row r="396" spans="21:28" x14ac:dyDescent="0.3">
      <c r="U396" s="17"/>
      <c r="V396" s="17"/>
      <c r="W396" s="17"/>
      <c r="X396" s="20"/>
      <c r="Y396" s="20"/>
      <c r="Z396" s="48"/>
      <c r="AA396" s="19"/>
      <c r="AB396" s="20"/>
    </row>
    <row r="397" spans="21:28" x14ac:dyDescent="0.3">
      <c r="U397" s="17"/>
      <c r="V397" s="17"/>
      <c r="W397" s="17"/>
      <c r="X397" s="20"/>
      <c r="Y397" s="20"/>
      <c r="Z397" s="48"/>
      <c r="AA397" s="19"/>
      <c r="AB397" s="20"/>
    </row>
    <row r="398" spans="21:28" x14ac:dyDescent="0.3">
      <c r="U398" s="17"/>
      <c r="V398" s="17"/>
      <c r="W398" s="17"/>
      <c r="X398" s="20"/>
      <c r="Y398" s="20"/>
      <c r="Z398" s="48"/>
      <c r="AA398" s="19"/>
      <c r="AB398" s="20"/>
    </row>
    <row r="399" spans="21:28" x14ac:dyDescent="0.3">
      <c r="U399" s="17"/>
      <c r="V399" s="17"/>
      <c r="W399" s="17"/>
      <c r="X399" s="20"/>
      <c r="Y399" s="20"/>
      <c r="Z399" s="48"/>
      <c r="AA399" s="19"/>
      <c r="AB399" s="20"/>
    </row>
    <row r="400" spans="21:28" x14ac:dyDescent="0.3">
      <c r="U400" s="17"/>
      <c r="V400" s="17"/>
      <c r="W400" s="17"/>
      <c r="X400" s="20"/>
      <c r="Y400" s="20"/>
      <c r="Z400" s="48"/>
      <c r="AA400" s="19"/>
      <c r="AB400" s="20"/>
    </row>
    <row r="401" spans="21:28" x14ac:dyDescent="0.3">
      <c r="U401" s="17"/>
      <c r="V401" s="17"/>
      <c r="W401" s="17"/>
      <c r="X401" s="20"/>
      <c r="Y401" s="20"/>
      <c r="Z401" s="48"/>
      <c r="AA401" s="19"/>
      <c r="AB401" s="20"/>
    </row>
    <row r="402" spans="21:28" x14ac:dyDescent="0.3">
      <c r="U402" s="17"/>
      <c r="V402" s="17"/>
      <c r="W402" s="17"/>
      <c r="X402" s="20"/>
      <c r="Y402" s="20"/>
      <c r="Z402" s="48"/>
      <c r="AA402" s="19"/>
      <c r="AB402" s="20"/>
    </row>
    <row r="403" spans="21:28" x14ac:dyDescent="0.3">
      <c r="U403" s="17"/>
      <c r="V403" s="17"/>
      <c r="W403" s="17"/>
      <c r="X403" s="20"/>
      <c r="Y403" s="20"/>
      <c r="Z403" s="48"/>
      <c r="AA403" s="19"/>
      <c r="AB403" s="20"/>
    </row>
    <row r="404" spans="21:28" x14ac:dyDescent="0.3">
      <c r="U404" s="17"/>
      <c r="V404" s="17"/>
      <c r="W404" s="17"/>
      <c r="X404" s="20"/>
      <c r="Y404" s="20"/>
      <c r="Z404" s="48"/>
      <c r="AA404" s="19"/>
      <c r="AB404" s="20"/>
    </row>
    <row r="405" spans="21:28" x14ac:dyDescent="0.3">
      <c r="U405" s="17"/>
      <c r="V405" s="17"/>
      <c r="W405" s="17"/>
      <c r="X405" s="20"/>
      <c r="Y405" s="20"/>
      <c r="Z405" s="48"/>
      <c r="AA405" s="19"/>
      <c r="AB405" s="20"/>
    </row>
    <row r="406" spans="21:28" x14ac:dyDescent="0.3">
      <c r="U406" s="17"/>
      <c r="V406" s="17"/>
      <c r="W406" s="17"/>
      <c r="X406" s="20"/>
      <c r="Y406" s="20"/>
      <c r="Z406" s="48"/>
      <c r="AA406" s="19"/>
      <c r="AB406" s="20"/>
    </row>
  </sheetData>
  <autoFilter ref="A1:AJ1" xr:uid="{2A3391EB-851E-4CD6-ADDE-E943D95601E7}"/>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645AD-E070-42A5-AC92-273856057D7D}">
  <dimension ref="C2:D3"/>
  <sheetViews>
    <sheetView workbookViewId="0">
      <selection activeCell="O44" sqref="O44"/>
    </sheetView>
  </sheetViews>
  <sheetFormatPr defaultRowHeight="10.75" x14ac:dyDescent="0.3"/>
  <sheetData>
    <row r="2" spans="3:4" x14ac:dyDescent="0.3">
      <c r="C2" s="1" t="s">
        <v>65</v>
      </c>
      <c r="D2" s="1" t="s">
        <v>66</v>
      </c>
    </row>
    <row r="3" spans="3:4" x14ac:dyDescent="0.3">
      <c r="C3" s="1" t="s">
        <v>67</v>
      </c>
      <c r="D3" s="1"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Documentation</vt:lpstr>
      <vt:lpstr>Critical Thinking Q&amp;A</vt:lpstr>
      <vt:lpstr>Control Panel</vt:lpstr>
      <vt:lpstr>Mortgage Amortization</vt:lpstr>
      <vt:lpstr>Cashflow Waterfall</vt:lpstr>
      <vt:lpstr>Switches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McNally</dc:creator>
  <cp:keywords/>
  <dc:description/>
  <cp:lastModifiedBy>Nicholas Lorenzo</cp:lastModifiedBy>
  <cp:revision/>
  <dcterms:created xsi:type="dcterms:W3CDTF">2024-07-30T14:18:37Z</dcterms:created>
  <dcterms:modified xsi:type="dcterms:W3CDTF">2024-09-08T20:03:09Z</dcterms:modified>
  <cp:category/>
  <cp:contentStatus/>
</cp:coreProperties>
</file>